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PERSONALES" sheetId="1" r:id="rId4"/>
    <sheet state="visible" name="P. DE ASISTENCIA " sheetId="2" r:id="rId5"/>
    <sheet state="visible" name="PRESENTISMO" sheetId="3" r:id="rId6"/>
    <sheet state="visible" name="CAJA" sheetId="4" r:id="rId7"/>
    <sheet state="visible" name="CTA CTE" sheetId="5" r:id="rId8"/>
    <sheet state="visible" name="OFERTA HORARIA" sheetId="6" r:id="rId9"/>
    <sheet state="visible" name="CONFIGURACION" sheetId="7" r:id="rId10"/>
  </sheets>
  <definedNames>
    <definedName name="ENE_23">CONFIGURACION!$B$25:$G$42</definedName>
    <definedName name="AGO_23">CONFIGURACION!$B$163:$G$179</definedName>
    <definedName name="SEP_23">CONFIGURACION!$B$182:$G$198</definedName>
    <definedName name="MAY_23">CONFIGURACION!$B$104:$G$121</definedName>
    <definedName name="OCT_23">CONFIGURACION!$B$201:$G$217</definedName>
    <definedName name="NOV_23">CONFIGURACION!$B$220:$G$236</definedName>
    <definedName name="JUN_23">CONFIGURACION!$B$124:$G$141</definedName>
    <definedName name="JUL_23">CONFIGURACION!$B$144:$G$160</definedName>
    <definedName name="ABR_23">CONFIGURACION!$B$85:$G$101</definedName>
    <definedName name="DIC_23">CONFIGURACION!$B$239:$G$254</definedName>
    <definedName name="FECHAS">CONFIGURACION!$H$17:$I$29</definedName>
    <definedName name="FEB_23">CONFIGURACION!$B$45:$G$62</definedName>
    <definedName name="MAR_23">CONFIGURACION!$B$66:$G$82</definedName>
    <definedName name="DIC_22">CONFIGURACION!$B$3:$G$19</definedName>
    <definedName name="OFERTA_HORARIA">'OFERTA HORARIA'!$A$2:$AM$35</definedName>
  </definedNames>
  <calcPr/>
</workbook>
</file>

<file path=xl/sharedStrings.xml><?xml version="1.0" encoding="utf-8"?>
<sst xmlns="http://schemas.openxmlformats.org/spreadsheetml/2006/main" count="4369" uniqueCount="1558">
  <si>
    <t>FECHA DE</t>
  </si>
  <si>
    <t>VENCIMIENTO</t>
  </si>
  <si>
    <t xml:space="preserve">MES DE </t>
  </si>
  <si>
    <t>PLAN</t>
  </si>
  <si>
    <t>MES DE</t>
  </si>
  <si>
    <t>_</t>
  </si>
  <si>
    <t>Nombre</t>
  </si>
  <si>
    <t>DNI</t>
  </si>
  <si>
    <t>TELEFONO</t>
  </si>
  <si>
    <t>INGRESO</t>
  </si>
  <si>
    <t>GRUPO ETARIO</t>
  </si>
  <si>
    <t>FECHA DE MAT.</t>
  </si>
  <si>
    <t>MATRICULA</t>
  </si>
  <si>
    <t>CONTRATACION</t>
  </si>
  <si>
    <t>CONTRATADO</t>
  </si>
  <si>
    <t>VENCIM.</t>
  </si>
  <si>
    <t>IMPORTE A PAGAR</t>
  </si>
  <si>
    <t>DÍA Y HORA  1</t>
  </si>
  <si>
    <t>DÍA Y HORA  2</t>
  </si>
  <si>
    <t>DÍA Y HORA 3</t>
  </si>
  <si>
    <t>RESERVA</t>
  </si>
  <si>
    <t>FECHA RESERVA</t>
  </si>
  <si>
    <t>Vera Valentino ss</t>
  </si>
  <si>
    <t>1158173105</t>
  </si>
  <si>
    <t>TRES AÑOS</t>
  </si>
  <si>
    <t>TRIMESTRAL 1</t>
  </si>
  <si>
    <t>Lunes 18:30</t>
  </si>
  <si>
    <t>SI</t>
  </si>
  <si>
    <t>Mansilla Gianna Martina</t>
  </si>
  <si>
    <t>TRIMESTRAL 2</t>
  </si>
  <si>
    <t>Lunes 17:00</t>
  </si>
  <si>
    <t>Viernes 18:15</t>
  </si>
  <si>
    <t>Hiza, Ramiro</t>
  </si>
  <si>
    <t>1130757150</t>
  </si>
  <si>
    <t>Jueves 18:30</t>
  </si>
  <si>
    <t>Haedo Ignacio Toribio</t>
  </si>
  <si>
    <t xml:space="preserve">Mendez Amadeo </t>
  </si>
  <si>
    <t>Gasparini  Sol</t>
  </si>
  <si>
    <t>NO</t>
  </si>
  <si>
    <t>Llanos Alejo</t>
  </si>
  <si>
    <t>Pérez Martina Pilar</t>
  </si>
  <si>
    <t>Gimenez Gianlucas</t>
  </si>
  <si>
    <t>Alomo Valentina</t>
  </si>
  <si>
    <t>Juarez Azul</t>
  </si>
  <si>
    <t>García Aylín</t>
  </si>
  <si>
    <t>Polanco Mateo</t>
  </si>
  <si>
    <t>Ignacio Aylin</t>
  </si>
  <si>
    <t>Resch Gael</t>
  </si>
  <si>
    <t>Jueves 12:45</t>
  </si>
  <si>
    <t xml:space="preserve">Lezcano Noah </t>
  </si>
  <si>
    <t xml:space="preserve">Carabajal Milena </t>
  </si>
  <si>
    <t xml:space="preserve">Camacho Gianna </t>
  </si>
  <si>
    <t>1133387579</t>
  </si>
  <si>
    <t>Ayala Enzo</t>
  </si>
  <si>
    <t>1160535128</t>
  </si>
  <si>
    <t>MENSUAL 1</t>
  </si>
  <si>
    <t xml:space="preserve">Martínez Evangelina </t>
  </si>
  <si>
    <t>1134076028</t>
  </si>
  <si>
    <t>Chaves Cyprian</t>
  </si>
  <si>
    <t>1164359992</t>
  </si>
  <si>
    <t>Gaete Dominic</t>
  </si>
  <si>
    <t>1156392976</t>
  </si>
  <si>
    <t>MENSUAL 2</t>
  </si>
  <si>
    <t>Sábado 10:00</t>
  </si>
  <si>
    <t xml:space="preserve">Sanchez Theo </t>
  </si>
  <si>
    <t>1130176355</t>
  </si>
  <si>
    <t xml:space="preserve">Valdez Leon Nazareno </t>
  </si>
  <si>
    <t>Tarqui Alejo Francesco</t>
  </si>
  <si>
    <t>Pinto Emma</t>
  </si>
  <si>
    <t>Cabrera Nahitan</t>
  </si>
  <si>
    <t xml:space="preserve">Etchandi Ramiro </t>
  </si>
  <si>
    <t xml:space="preserve">Trzasalski Felipe </t>
  </si>
  <si>
    <t>Achucarro Valentín</t>
  </si>
  <si>
    <t>1134046130</t>
  </si>
  <si>
    <t xml:space="preserve">Ruíz Ulises </t>
  </si>
  <si>
    <t xml:space="preserve">Cortes Alma </t>
  </si>
  <si>
    <t>CUATRO Y CINCO AÑOS</t>
  </si>
  <si>
    <t>Miércoles 16:45</t>
  </si>
  <si>
    <t>Sábado 16:45</t>
  </si>
  <si>
    <t>TEMPORAL</t>
  </si>
  <si>
    <t xml:space="preserve">Pastori Zoe </t>
  </si>
  <si>
    <t>Lunes 15:30</t>
  </si>
  <si>
    <t xml:space="preserve">Nuñez Aitiana </t>
  </si>
  <si>
    <t>1134486640</t>
  </si>
  <si>
    <t>Núñez Gutiérrez Ysabella</t>
  </si>
  <si>
    <t>56995559</t>
  </si>
  <si>
    <t>1168168803</t>
  </si>
  <si>
    <t>Lunes 20:00</t>
  </si>
  <si>
    <t>Viernes 16:45</t>
  </si>
  <si>
    <t xml:space="preserve">Robles Ciro </t>
  </si>
  <si>
    <t>1134981904</t>
  </si>
  <si>
    <t>Juarez Iara</t>
  </si>
  <si>
    <t>1127874087</t>
  </si>
  <si>
    <t>Caceres Sanchez Bianca</t>
  </si>
  <si>
    <t>56264200</t>
  </si>
  <si>
    <t>1133059723</t>
  </si>
  <si>
    <t xml:space="preserve">Rodríguez Luque Luciano </t>
  </si>
  <si>
    <t>56128372</t>
  </si>
  <si>
    <t>1144021893</t>
  </si>
  <si>
    <t>Jueves 17:45</t>
  </si>
  <si>
    <t xml:space="preserve">Ibarra Alejo Joaquín </t>
  </si>
  <si>
    <t xml:space="preserve">Rebusque Benjamín </t>
  </si>
  <si>
    <t>Hinojosa Eluney</t>
  </si>
  <si>
    <t>56392249</t>
  </si>
  <si>
    <t>Beira Francesca</t>
  </si>
  <si>
    <t>Viernes 19:45</t>
  </si>
  <si>
    <t xml:space="preserve">López Salvatierra Mora </t>
  </si>
  <si>
    <t>Martes 16:45</t>
  </si>
  <si>
    <t>Gonzalez Gomez Joaquin</t>
  </si>
  <si>
    <t>57389639</t>
  </si>
  <si>
    <t>1169473132</t>
  </si>
  <si>
    <t>Andia Julieta Nicol</t>
  </si>
  <si>
    <t>56790033</t>
  </si>
  <si>
    <t>1131472697</t>
  </si>
  <si>
    <t>Sábado 18:15</t>
  </si>
  <si>
    <t xml:space="preserve">Redchuk Bruno </t>
  </si>
  <si>
    <t>57515112</t>
  </si>
  <si>
    <t>113439488</t>
  </si>
  <si>
    <t xml:space="preserve">Olivera Bautista </t>
  </si>
  <si>
    <t xml:space="preserve">Cáceres Bautista </t>
  </si>
  <si>
    <t>Martes 19:00</t>
  </si>
  <si>
    <t xml:space="preserve">Giménez Jazmín </t>
  </si>
  <si>
    <t>1164801833</t>
  </si>
  <si>
    <t>Lazarte Elías Joaquín</t>
  </si>
  <si>
    <t xml:space="preserve">Medina Uriel </t>
  </si>
  <si>
    <t>1133914604</t>
  </si>
  <si>
    <t>Barreto Ferreira Camilo</t>
  </si>
  <si>
    <t>1123612212</t>
  </si>
  <si>
    <t>Castro Jeremias</t>
  </si>
  <si>
    <t>1159059434</t>
  </si>
  <si>
    <t>Sábado 13:45</t>
  </si>
  <si>
    <t>Escobar Valentin</t>
  </si>
  <si>
    <t>56489492</t>
  </si>
  <si>
    <t>1132828966</t>
  </si>
  <si>
    <t>Torrico Eugenia</t>
  </si>
  <si>
    <t>1164511200</t>
  </si>
  <si>
    <t>Saavedra Gauna Martin</t>
  </si>
  <si>
    <t>1164118163</t>
  </si>
  <si>
    <t xml:space="preserve">Huari Izan </t>
  </si>
  <si>
    <t>57000956</t>
  </si>
  <si>
    <t>1130173516</t>
  </si>
  <si>
    <t>Miércoles 16:00</t>
  </si>
  <si>
    <t xml:space="preserve">Meckles Rocco </t>
  </si>
  <si>
    <t>57310254</t>
  </si>
  <si>
    <t>1169056252</t>
  </si>
  <si>
    <t xml:space="preserve">Cassoli Mateo </t>
  </si>
  <si>
    <t>Ontivero Mateo</t>
  </si>
  <si>
    <t>55959217</t>
  </si>
  <si>
    <t>1136717864</t>
  </si>
  <si>
    <t>Juarez Jeremías</t>
  </si>
  <si>
    <t>1156933599</t>
  </si>
  <si>
    <t>Sábado 13:00</t>
  </si>
  <si>
    <t xml:space="preserve">Martinez Joaquin </t>
  </si>
  <si>
    <t>56647714</t>
  </si>
  <si>
    <t>1134955292</t>
  </si>
  <si>
    <t xml:space="preserve">Viveros Alex Sebastián </t>
  </si>
  <si>
    <t>Sosa Godoy Bruno Manuel</t>
  </si>
  <si>
    <t>Flores Milo</t>
  </si>
  <si>
    <t>56029544</t>
  </si>
  <si>
    <t>1155872883</t>
  </si>
  <si>
    <t xml:space="preserve">Herrera Ángeles </t>
  </si>
  <si>
    <t>57177771</t>
  </si>
  <si>
    <t>1138426911</t>
  </si>
  <si>
    <t xml:space="preserve">Amarilla Martina </t>
  </si>
  <si>
    <t>1126680323</t>
  </si>
  <si>
    <t>Momotiuk Maxima</t>
  </si>
  <si>
    <t>Contrera Sofía</t>
  </si>
  <si>
    <t>55962575</t>
  </si>
  <si>
    <t>1133399652</t>
  </si>
  <si>
    <t>Gonzalez Deian Luca</t>
  </si>
  <si>
    <t>56635986</t>
  </si>
  <si>
    <t>Miércoles 19:00</t>
  </si>
  <si>
    <t xml:space="preserve">Barrientos Gianna </t>
  </si>
  <si>
    <t>1169761647</t>
  </si>
  <si>
    <t xml:space="preserve">Bustos Isaac  </t>
  </si>
  <si>
    <t>56392184</t>
  </si>
  <si>
    <t xml:space="preserve">Miranda Franchesca </t>
  </si>
  <si>
    <t>56993263</t>
  </si>
  <si>
    <t xml:space="preserve">Llanos Sol </t>
  </si>
  <si>
    <t>56654134</t>
  </si>
  <si>
    <t>1167179771</t>
  </si>
  <si>
    <t xml:space="preserve">Fernandez Luciano </t>
  </si>
  <si>
    <t>55959252</t>
  </si>
  <si>
    <t>1135685759</t>
  </si>
  <si>
    <t xml:space="preserve">Segovia Bastián </t>
  </si>
  <si>
    <t>Retta Elena Anahi</t>
  </si>
  <si>
    <t>57015029</t>
  </si>
  <si>
    <t>1133839077</t>
  </si>
  <si>
    <t>Flores Catriel</t>
  </si>
  <si>
    <t>57017576</t>
  </si>
  <si>
    <t>1150362330</t>
  </si>
  <si>
    <t xml:space="preserve">Avalos Leon Maximiliano </t>
  </si>
  <si>
    <t xml:space="preserve">Cedrón Joaquin </t>
  </si>
  <si>
    <t>Orué Benicio</t>
  </si>
  <si>
    <t>1164617318</t>
  </si>
  <si>
    <t>Jueves 15:30</t>
  </si>
  <si>
    <t xml:space="preserve">Klimachuk Joaquín </t>
  </si>
  <si>
    <t>56705509</t>
  </si>
  <si>
    <t>1133990798</t>
  </si>
  <si>
    <t xml:space="preserve">Morgade Gael </t>
  </si>
  <si>
    <t>1128573097</t>
  </si>
  <si>
    <t>Flores Ailén</t>
  </si>
  <si>
    <t xml:space="preserve">López Serena </t>
  </si>
  <si>
    <t>1157341048</t>
  </si>
  <si>
    <t>González Génesis</t>
  </si>
  <si>
    <t>1130193484</t>
  </si>
  <si>
    <t>Artesi Mateo</t>
  </si>
  <si>
    <t>1154728591</t>
  </si>
  <si>
    <t>Flores Orellana Constanza</t>
  </si>
  <si>
    <t>1130012173</t>
  </si>
  <si>
    <t xml:space="preserve">Colombo Felipe </t>
  </si>
  <si>
    <t xml:space="preserve">López Ian Ángel </t>
  </si>
  <si>
    <t xml:space="preserve">Sánchez Matías </t>
  </si>
  <si>
    <t>Gordillo Mateo</t>
  </si>
  <si>
    <t>1150537754</t>
  </si>
  <si>
    <t>Gill Mileo Ámbar</t>
  </si>
  <si>
    <t>1160018774</t>
  </si>
  <si>
    <t xml:space="preserve">Sandoval Guillermo </t>
  </si>
  <si>
    <t>1154734058</t>
  </si>
  <si>
    <t>Quiroz Godoy Matias</t>
  </si>
  <si>
    <t xml:space="preserve">Lescano Milo </t>
  </si>
  <si>
    <t xml:space="preserve">Bolognino Gianna </t>
  </si>
  <si>
    <t xml:space="preserve">López Toledo Mateo </t>
  </si>
  <si>
    <t>1164548565</t>
  </si>
  <si>
    <t xml:space="preserve">Balbuena Sofía </t>
  </si>
  <si>
    <t>1135003602</t>
  </si>
  <si>
    <t>Ledesma Benjamin</t>
  </si>
  <si>
    <t>57335940</t>
  </si>
  <si>
    <t>1127673858</t>
  </si>
  <si>
    <t xml:space="preserve">Campos Olivia </t>
  </si>
  <si>
    <t>56496750</t>
  </si>
  <si>
    <t>1169171909</t>
  </si>
  <si>
    <t xml:space="preserve">Oliva Lázaro </t>
  </si>
  <si>
    <t>57175494</t>
  </si>
  <si>
    <t>1131021523</t>
  </si>
  <si>
    <t xml:space="preserve">Mareco Emma Aitana </t>
  </si>
  <si>
    <t xml:space="preserve">Martínez Victoria </t>
  </si>
  <si>
    <t>57084515</t>
  </si>
  <si>
    <t xml:space="preserve">Rodriguez Juan Ignacio </t>
  </si>
  <si>
    <t xml:space="preserve"> 57398433</t>
  </si>
  <si>
    <t>1150570667</t>
  </si>
  <si>
    <t>Molina Benjamin</t>
  </si>
  <si>
    <t>56172611</t>
  </si>
  <si>
    <t>1165587356</t>
  </si>
  <si>
    <t>Villalba Mateo</t>
  </si>
  <si>
    <t>57175485</t>
  </si>
  <si>
    <t>1159392171</t>
  </si>
  <si>
    <t>Silvestro Lola</t>
  </si>
  <si>
    <t>1168372394</t>
  </si>
  <si>
    <t>Cabrera Dominic</t>
  </si>
  <si>
    <t>55975333</t>
  </si>
  <si>
    <t xml:space="preserve">Rocha Mateo </t>
  </si>
  <si>
    <t xml:space="preserve">Mamani Alma </t>
  </si>
  <si>
    <t xml:space="preserve">Herrera Nael Abril </t>
  </si>
  <si>
    <t>56264123</t>
  </si>
  <si>
    <t>1161733518</t>
  </si>
  <si>
    <t>Villalba Gabriel</t>
  </si>
  <si>
    <t>Torres Mia</t>
  </si>
  <si>
    <t>55575913</t>
  </si>
  <si>
    <t>1158436795</t>
  </si>
  <si>
    <t>SEIS Y SIETE AÑOS</t>
  </si>
  <si>
    <t>Lunes 16:15</t>
  </si>
  <si>
    <t xml:space="preserve">Chambilla Valentin </t>
  </si>
  <si>
    <t>550753174</t>
  </si>
  <si>
    <t>1121693174</t>
  </si>
  <si>
    <t>vacio</t>
  </si>
  <si>
    <t xml:space="preserve">Benitez Alexis Eliel </t>
  </si>
  <si>
    <t>1166391400</t>
  </si>
  <si>
    <t xml:space="preserve">Jorrat Lihuen Milagros </t>
  </si>
  <si>
    <t>1136886511</t>
  </si>
  <si>
    <t>Sábado 12:15</t>
  </si>
  <si>
    <t xml:space="preserve">Castelli Valentino </t>
  </si>
  <si>
    <t>1161279896</t>
  </si>
  <si>
    <t>Miércoles 18:15</t>
  </si>
  <si>
    <t xml:space="preserve">Mamani Luca </t>
  </si>
  <si>
    <t>Lunes 19:15</t>
  </si>
  <si>
    <t xml:space="preserve">Pérez Benicio Tomás </t>
  </si>
  <si>
    <t xml:space="preserve">Ferrari Dante </t>
  </si>
  <si>
    <t>Martes 19:45</t>
  </si>
  <si>
    <t>Cabo Francisco Alejo</t>
  </si>
  <si>
    <t>Monzon Alma</t>
  </si>
  <si>
    <t>55504132</t>
  </si>
  <si>
    <t>1165945090</t>
  </si>
  <si>
    <t>Miércoles 19:45</t>
  </si>
  <si>
    <t>Rodríguez Alejo</t>
  </si>
  <si>
    <t xml:space="preserve">Fernandez Eron </t>
  </si>
  <si>
    <t>54796267</t>
  </si>
  <si>
    <t>1134633809</t>
  </si>
  <si>
    <t>Sábado 16:00</t>
  </si>
  <si>
    <t xml:space="preserve">Sosa Ian </t>
  </si>
  <si>
    <t>Morales Simon</t>
  </si>
  <si>
    <t>1133569779</t>
  </si>
  <si>
    <t xml:space="preserve">Navarro Julieta </t>
  </si>
  <si>
    <t xml:space="preserve">Rivera Tomás </t>
  </si>
  <si>
    <t>Martes 16:00</t>
  </si>
  <si>
    <t>Jueves 19:15</t>
  </si>
  <si>
    <t>Frias Mia Norma</t>
  </si>
  <si>
    <t>1157560582</t>
  </si>
  <si>
    <t>Luján Wendy</t>
  </si>
  <si>
    <t>1154822852</t>
  </si>
  <si>
    <t xml:space="preserve">Fernández Alma </t>
  </si>
  <si>
    <t xml:space="preserve">Calustro Noah </t>
  </si>
  <si>
    <t xml:space="preserve">Balmaceda Azul </t>
  </si>
  <si>
    <t>Salinas Lorenzo Joaquin</t>
  </si>
  <si>
    <t>1136864602</t>
  </si>
  <si>
    <t>Martes 17:30</t>
  </si>
  <si>
    <t>Zapata Benjamin</t>
  </si>
  <si>
    <t>1130534205</t>
  </si>
  <si>
    <t>Jueves 17:00</t>
  </si>
  <si>
    <t xml:space="preserve">Avila Leonel </t>
  </si>
  <si>
    <t xml:space="preserve">Barron Elias </t>
  </si>
  <si>
    <t>1121851082</t>
  </si>
  <si>
    <t xml:space="preserve">Carrizo Tahiel </t>
  </si>
  <si>
    <t>1135851211</t>
  </si>
  <si>
    <t xml:space="preserve">Bustos Ailin </t>
  </si>
  <si>
    <t>1158561126</t>
  </si>
  <si>
    <t xml:space="preserve">Incata Valentina </t>
  </si>
  <si>
    <t>1154857734</t>
  </si>
  <si>
    <t>Velardez Hignazi Torino</t>
  </si>
  <si>
    <t>1138329482</t>
  </si>
  <si>
    <t xml:space="preserve">Maidana Sosa Inti Saya </t>
  </si>
  <si>
    <t>55988254</t>
  </si>
  <si>
    <t>1168551420</t>
  </si>
  <si>
    <t xml:space="preserve">Errecalde Logan </t>
  </si>
  <si>
    <t>1130454291</t>
  </si>
  <si>
    <t>Martes 18:15</t>
  </si>
  <si>
    <t xml:space="preserve">Tanquia Tiana </t>
  </si>
  <si>
    <t>1125971664</t>
  </si>
  <si>
    <t>Sábado 11:30</t>
  </si>
  <si>
    <t>Hernani Benicio León</t>
  </si>
  <si>
    <t>1159363058</t>
  </si>
  <si>
    <t xml:space="preserve">Gomez Juan Pablo </t>
  </si>
  <si>
    <t>1151171562</t>
  </si>
  <si>
    <t xml:space="preserve">Cruz Máximo </t>
  </si>
  <si>
    <t>1156621335</t>
  </si>
  <si>
    <t xml:space="preserve">Ruiz Diaz Bautista </t>
  </si>
  <si>
    <t>Juarez Eithan 19:00 15</t>
  </si>
  <si>
    <t>1144198151</t>
  </si>
  <si>
    <t xml:space="preserve">González Franco Agustín </t>
  </si>
  <si>
    <t>Salinas Victoria</t>
  </si>
  <si>
    <t>Jueves 14:45</t>
  </si>
  <si>
    <t>Pestañas Isabella</t>
  </si>
  <si>
    <t xml:space="preserve">Canciani Indiana </t>
  </si>
  <si>
    <t xml:space="preserve">Sanchez Nehuen </t>
  </si>
  <si>
    <t>55763015</t>
  </si>
  <si>
    <t>1168070617</t>
  </si>
  <si>
    <t>Cerda Jonas</t>
  </si>
  <si>
    <t xml:space="preserve">Cornejo Demian </t>
  </si>
  <si>
    <t>1122881163</t>
  </si>
  <si>
    <t>García Luana</t>
  </si>
  <si>
    <t xml:space="preserve">Gómez Ámbar </t>
  </si>
  <si>
    <t xml:space="preserve">Shwindt Nahuel </t>
  </si>
  <si>
    <t>1161448120</t>
  </si>
  <si>
    <t>Sábado 17:30</t>
  </si>
  <si>
    <t xml:space="preserve">Albano Isabella </t>
  </si>
  <si>
    <t xml:space="preserve">Repetti Azul </t>
  </si>
  <si>
    <t xml:space="preserve">Morel Brian </t>
  </si>
  <si>
    <t xml:space="preserve">Amorrosta Valentino 	</t>
  </si>
  <si>
    <t>1127450804</t>
  </si>
  <si>
    <t xml:space="preserve">Giménez Franchesca Magalí </t>
  </si>
  <si>
    <t>1156253390</t>
  </si>
  <si>
    <t xml:space="preserve">González Benjamín </t>
  </si>
  <si>
    <t xml:space="preserve">Rebollar Olivia </t>
  </si>
  <si>
    <t>1159619519</t>
  </si>
  <si>
    <t xml:space="preserve">Véliz Emma </t>
  </si>
  <si>
    <t>1141701947</t>
  </si>
  <si>
    <t xml:space="preserve">Ramírez Benjamín </t>
  </si>
  <si>
    <t>Ramirez Josefina</t>
  </si>
  <si>
    <t>54827462</t>
  </si>
  <si>
    <t>1158083446</t>
  </si>
  <si>
    <t xml:space="preserve">Figueroa Noah Simón </t>
  </si>
  <si>
    <t>1157246679</t>
  </si>
  <si>
    <t xml:space="preserve">Miranda Martina </t>
  </si>
  <si>
    <t>1161253883</t>
  </si>
  <si>
    <t xml:space="preserve">Adrián Mauricio </t>
  </si>
  <si>
    <t xml:space="preserve">Alba Tobías </t>
  </si>
  <si>
    <t xml:space="preserve">Derisso Lionel </t>
  </si>
  <si>
    <t>1131536000</t>
  </si>
  <si>
    <t xml:space="preserve">Bonahora Diego </t>
  </si>
  <si>
    <t>55323682</t>
  </si>
  <si>
    <t>Flores Martinez Emiliano</t>
  </si>
  <si>
    <t>1165809830</t>
  </si>
  <si>
    <t xml:space="preserve">Molina Maximo </t>
  </si>
  <si>
    <t xml:space="preserve">González Máximo </t>
  </si>
  <si>
    <t>1164989561</t>
  </si>
  <si>
    <t>González Jara Tahiel</t>
  </si>
  <si>
    <t xml:space="preserve">Galván Joaquín </t>
  </si>
  <si>
    <t xml:space="preserve">Rodríguez Maximiliano </t>
  </si>
  <si>
    <t xml:space="preserve">Roppel Benicio </t>
  </si>
  <si>
    <t xml:space="preserve">Tabarez Mateo </t>
  </si>
  <si>
    <t>González Lautaro</t>
  </si>
  <si>
    <t xml:space="preserve">González Zoe </t>
  </si>
  <si>
    <t xml:space="preserve">Godoy Videl </t>
  </si>
  <si>
    <t>1126428478</t>
  </si>
  <si>
    <t xml:space="preserve">Benítez Benjamín </t>
  </si>
  <si>
    <t>Mamani Justino</t>
  </si>
  <si>
    <t>1165983179</t>
  </si>
  <si>
    <t xml:space="preserve">Coll Luana </t>
  </si>
  <si>
    <t>Sosa Roman</t>
  </si>
  <si>
    <t>1165417213</t>
  </si>
  <si>
    <t xml:space="preserve">Martínez Kiara Valentina </t>
  </si>
  <si>
    <t>1155744058</t>
  </si>
  <si>
    <t xml:space="preserve">Venditti Luciano </t>
  </si>
  <si>
    <t>Carrizo Ramiro</t>
  </si>
  <si>
    <t>Ybanez Hanna</t>
  </si>
  <si>
    <t>Nadares Milena</t>
  </si>
  <si>
    <t>1165823019</t>
  </si>
  <si>
    <t xml:space="preserve">Sanabria Barbara </t>
  </si>
  <si>
    <t>55818257</t>
  </si>
  <si>
    <t>1127727848</t>
  </si>
  <si>
    <t xml:space="preserve"> Paganelli Lupe </t>
  </si>
  <si>
    <t>Ledesma Gianella</t>
  </si>
  <si>
    <t>1137673858</t>
  </si>
  <si>
    <t>Santacruz Britez Joaquin</t>
  </si>
  <si>
    <t>1151773955</t>
  </si>
  <si>
    <t xml:space="preserve">Caligiuri Paz </t>
  </si>
  <si>
    <t xml:space="preserve">Díaz Martina </t>
  </si>
  <si>
    <t xml:space="preserve">Rolón Facundo </t>
  </si>
  <si>
    <t>1137897483</t>
  </si>
  <si>
    <t xml:space="preserve">Banegas Lorenzo </t>
  </si>
  <si>
    <t>1173664090</t>
  </si>
  <si>
    <t xml:space="preserve">Pérez Alina </t>
  </si>
  <si>
    <t>1161671452</t>
  </si>
  <si>
    <t xml:space="preserve">Escalante Milena </t>
  </si>
  <si>
    <t>1134802222</t>
  </si>
  <si>
    <t xml:space="preserve">Carate Valentino </t>
  </si>
  <si>
    <t xml:space="preserve">Mendoza Mateo </t>
  </si>
  <si>
    <t>1127882382</t>
  </si>
  <si>
    <t xml:space="preserve">Núñez Federico Yanel </t>
  </si>
  <si>
    <t xml:space="preserve">Schwindt Nahuel </t>
  </si>
  <si>
    <t xml:space="preserve">Paredes Sebastián </t>
  </si>
  <si>
    <t>1156355022</t>
  </si>
  <si>
    <t xml:space="preserve">Areco Ian </t>
  </si>
  <si>
    <t>Sábado 19:00</t>
  </si>
  <si>
    <t xml:space="preserve">Ocampo Jerónimo </t>
  </si>
  <si>
    <t>1155925176</t>
  </si>
  <si>
    <t>Oleiro Miqueas</t>
  </si>
  <si>
    <t>1139352229</t>
  </si>
  <si>
    <t>Oleiro Teo Elian</t>
  </si>
  <si>
    <t>Barrientos Brianna</t>
  </si>
  <si>
    <t>1156306988</t>
  </si>
  <si>
    <t xml:space="preserve">Rodriguez Santiago </t>
  </si>
  <si>
    <t>OCHO A ONCE AÑOS</t>
  </si>
  <si>
    <t xml:space="preserve">Llanos Ángel Yamil </t>
  </si>
  <si>
    <t>Llanos Bautista Benjamin</t>
  </si>
  <si>
    <t>1160223351</t>
  </si>
  <si>
    <t>Miércoles 15:45</t>
  </si>
  <si>
    <t>Lunes 15:15</t>
  </si>
  <si>
    <t>Pineda Keila</t>
  </si>
  <si>
    <t>1164153465</t>
  </si>
  <si>
    <t>Jueves 16:30</t>
  </si>
  <si>
    <t xml:space="preserve">Gerez Alma Lucila </t>
  </si>
  <si>
    <t>1127080672</t>
  </si>
  <si>
    <t xml:space="preserve">Salazar Bautista R </t>
  </si>
  <si>
    <t>Lunes 16:45</t>
  </si>
  <si>
    <t>Carrillo Leandro</t>
  </si>
  <si>
    <t>1140883495</t>
  </si>
  <si>
    <t>Recalde Priscila</t>
  </si>
  <si>
    <t>52119367</t>
  </si>
  <si>
    <t>1133150328</t>
  </si>
  <si>
    <t xml:space="preserve">Avila Luisana Evelyn </t>
  </si>
  <si>
    <t>Miércoles 17:15</t>
  </si>
  <si>
    <t>Canto Charlotte</t>
  </si>
  <si>
    <t>Suárez Morella</t>
  </si>
  <si>
    <t>Pernice Mía</t>
  </si>
  <si>
    <t>1123802453</t>
  </si>
  <si>
    <t xml:space="preserve">Galeano Bautista </t>
  </si>
  <si>
    <t>Lunes 18:15</t>
  </si>
  <si>
    <t>Jueves 18:00</t>
  </si>
  <si>
    <t>Zuñagua Alexander</t>
  </si>
  <si>
    <t>Viernes 18:45</t>
  </si>
  <si>
    <t xml:space="preserve">Sosa Tahiel </t>
  </si>
  <si>
    <t>Mazzaro Yamil</t>
  </si>
  <si>
    <t>1163685809</t>
  </si>
  <si>
    <t xml:space="preserve">Rossi Santiago Agustín </t>
  </si>
  <si>
    <t>1161234181</t>
  </si>
  <si>
    <t>Rodríguez Benjamín</t>
  </si>
  <si>
    <t xml:space="preserve">Medina Emiliano </t>
  </si>
  <si>
    <t xml:space="preserve">Mendez Bastian </t>
  </si>
  <si>
    <t>1166440033</t>
  </si>
  <si>
    <t>Erazo Luciana</t>
  </si>
  <si>
    <t>1169716745</t>
  </si>
  <si>
    <t>Jueves 09:45</t>
  </si>
  <si>
    <t xml:space="preserve">Heredia Emilia </t>
  </si>
  <si>
    <t>García Ángeles</t>
  </si>
  <si>
    <t xml:space="preserve">Fernandez Alma </t>
  </si>
  <si>
    <t>Sábados 15:45</t>
  </si>
  <si>
    <t>Sánchez Juan</t>
  </si>
  <si>
    <t>Martes 09:45</t>
  </si>
  <si>
    <t>Sábados 10:30</t>
  </si>
  <si>
    <t xml:space="preserve">Vedia Sejas Franco </t>
  </si>
  <si>
    <t>Coca Lautaro</t>
  </si>
  <si>
    <t>51267081</t>
  </si>
  <si>
    <t xml:space="preserve">García Santino </t>
  </si>
  <si>
    <t>1168111274</t>
  </si>
  <si>
    <t>Viernes 09:45</t>
  </si>
  <si>
    <t>Oleiro Rodrigo</t>
  </si>
  <si>
    <t xml:space="preserve">Ramos Santiago Benjamín </t>
  </si>
  <si>
    <t>Conda Jade Magalí</t>
  </si>
  <si>
    <t>Amarilla Marianela</t>
  </si>
  <si>
    <t>1162337069</t>
  </si>
  <si>
    <t>Sosa Luana Marlene</t>
  </si>
  <si>
    <t>1168178858</t>
  </si>
  <si>
    <t xml:space="preserve">Mamani Mateo </t>
  </si>
  <si>
    <t xml:space="preserve">Sánchez Verón Uzias </t>
  </si>
  <si>
    <t xml:space="preserve">Sánchez Verón Ciro </t>
  </si>
  <si>
    <t>Veron Tomas</t>
  </si>
  <si>
    <t>Sotelo Uma Morena</t>
  </si>
  <si>
    <t>1154666576</t>
  </si>
  <si>
    <t>Martes 15:00</t>
  </si>
  <si>
    <t>Viernes 17:15</t>
  </si>
  <si>
    <t xml:space="preserve">Barco Zoe </t>
  </si>
  <si>
    <t>López Emma</t>
  </si>
  <si>
    <t xml:space="preserve">Ruíz Daniela </t>
  </si>
  <si>
    <t xml:space="preserve">Giménez Morena </t>
  </si>
  <si>
    <t>1130925406</t>
  </si>
  <si>
    <t xml:space="preserve">Frias Zaira </t>
  </si>
  <si>
    <t>51160384</t>
  </si>
  <si>
    <t xml:space="preserve">Suárez Luz Valentina </t>
  </si>
  <si>
    <t>1156915915</t>
  </si>
  <si>
    <t>Mena Tiziana</t>
  </si>
  <si>
    <t xml:space="preserve">Martínez Antonella </t>
  </si>
  <si>
    <t>Robles Benicio</t>
  </si>
  <si>
    <t>Martes 18:00</t>
  </si>
  <si>
    <t>Villalba Daniel</t>
  </si>
  <si>
    <t>Viernes 15:00</t>
  </si>
  <si>
    <t xml:space="preserve">Silva Benjamín </t>
  </si>
  <si>
    <t>Bustos Neyen</t>
  </si>
  <si>
    <t xml:space="preserve">Erazo Santino </t>
  </si>
  <si>
    <t xml:space="preserve">Ruíz Díaz Ignacio </t>
  </si>
  <si>
    <t>Barrios Rueda Joaquin</t>
  </si>
  <si>
    <t>52697080</t>
  </si>
  <si>
    <t>1125163552</t>
  </si>
  <si>
    <t>Larramendi Byron</t>
  </si>
  <si>
    <t>1166618300</t>
  </si>
  <si>
    <t xml:space="preserve">Villalba Lautaro Benjamin </t>
  </si>
  <si>
    <t>1151758134</t>
  </si>
  <si>
    <t>Sábados 17:15</t>
  </si>
  <si>
    <t>Martinez Damian</t>
  </si>
  <si>
    <t>1123838826</t>
  </si>
  <si>
    <t>Olaizola Erik</t>
  </si>
  <si>
    <t xml:space="preserve">De Francesco Matilda </t>
  </si>
  <si>
    <t xml:space="preserve">Gallardo Delfina </t>
  </si>
  <si>
    <t xml:space="preserve">Pucheta Martina </t>
  </si>
  <si>
    <t>Santamarina Nazareno</t>
  </si>
  <si>
    <t>Fuentes Agustín</t>
  </si>
  <si>
    <t>1154902030</t>
  </si>
  <si>
    <t xml:space="preserve">Gonzalez Elias Alejandro </t>
  </si>
  <si>
    <t>1126414334</t>
  </si>
  <si>
    <t xml:space="preserve">Abadie Thiago Jesús </t>
  </si>
  <si>
    <t>1130697094</t>
  </si>
  <si>
    <t xml:space="preserve">Cardozo Morena </t>
  </si>
  <si>
    <t>1132803270</t>
  </si>
  <si>
    <t>Sosa Olivia</t>
  </si>
  <si>
    <t>1158013482</t>
  </si>
  <si>
    <t xml:space="preserve">De Matteo Antonella </t>
  </si>
  <si>
    <t>1155918432</t>
  </si>
  <si>
    <t>Garcia Rios Mía</t>
  </si>
  <si>
    <t>1123870594</t>
  </si>
  <si>
    <t>Rodriguez Ramiro</t>
  </si>
  <si>
    <t>1157443458</t>
  </si>
  <si>
    <t xml:space="preserve">Orquiola Thiago </t>
  </si>
  <si>
    <t>1168739662</t>
  </si>
  <si>
    <t>Zarate Ciro</t>
  </si>
  <si>
    <t>Centeno Thian</t>
  </si>
  <si>
    <t>1167341886</t>
  </si>
  <si>
    <t>Araujo Jano</t>
  </si>
  <si>
    <t>1151553931</t>
  </si>
  <si>
    <t xml:space="preserve">Orquiola Antonella </t>
  </si>
  <si>
    <t xml:space="preserve">Oyola Zaira Julieta </t>
  </si>
  <si>
    <t>52598488</t>
  </si>
  <si>
    <t>1133116604</t>
  </si>
  <si>
    <t xml:space="preserve">Gimenez Sebastian </t>
  </si>
  <si>
    <t>1135632476</t>
  </si>
  <si>
    <t xml:space="preserve">Domínguez Kiara </t>
  </si>
  <si>
    <t>Jaramillo Mía</t>
  </si>
  <si>
    <t>Nunez Candela</t>
  </si>
  <si>
    <t>1163593572</t>
  </si>
  <si>
    <t>Vera Santino</t>
  </si>
  <si>
    <t xml:space="preserve">Molina Marcos </t>
  </si>
  <si>
    <t>Llanos Tommy</t>
  </si>
  <si>
    <t>1130599312</t>
  </si>
  <si>
    <t>Ibañez Angel Gabriel</t>
  </si>
  <si>
    <t>1136150671</t>
  </si>
  <si>
    <t xml:space="preserve">Guareschi Ariel </t>
  </si>
  <si>
    <t xml:space="preserve">Gutiérrez Ezequiel </t>
  </si>
  <si>
    <t>1168128533</t>
  </si>
  <si>
    <t xml:space="preserve">Radaelli Ramiro </t>
  </si>
  <si>
    <t xml:space="preserve">Comelles Ezequiel Santiago </t>
  </si>
  <si>
    <t>52167735</t>
  </si>
  <si>
    <t>1128731652</t>
  </si>
  <si>
    <t>Acosta Mariano Valentín</t>
  </si>
  <si>
    <t>Fretes Nayla</t>
  </si>
  <si>
    <t xml:space="preserve">Cáceres Olivia </t>
  </si>
  <si>
    <t xml:space="preserve">Bruno Pilar </t>
  </si>
  <si>
    <t>Cortez Nicolás</t>
  </si>
  <si>
    <t>1137964157</t>
  </si>
  <si>
    <t xml:space="preserve">Condori Matías </t>
  </si>
  <si>
    <t>1160363560</t>
  </si>
  <si>
    <t>Condori Franco</t>
  </si>
  <si>
    <t xml:space="preserve">Bortolín Gael </t>
  </si>
  <si>
    <t xml:space="preserve">Gantes Martina </t>
  </si>
  <si>
    <t>1153187193</t>
  </si>
  <si>
    <t xml:space="preserve">Vallejo Sofía </t>
  </si>
  <si>
    <t>1169830585</t>
  </si>
  <si>
    <t xml:space="preserve">Domínguez Isabella </t>
  </si>
  <si>
    <t>Coria Agostina</t>
  </si>
  <si>
    <t xml:space="preserve">Ramos Guadalupe </t>
  </si>
  <si>
    <t>Olariaga Mía</t>
  </si>
  <si>
    <t>Pinto André</t>
  </si>
  <si>
    <t>1166389377</t>
  </si>
  <si>
    <t>Eren Malena</t>
  </si>
  <si>
    <t>1154619335</t>
  </si>
  <si>
    <t xml:space="preserve">Colombo Jazmín </t>
  </si>
  <si>
    <t xml:space="preserve">Gómez Ramiro </t>
  </si>
  <si>
    <t>Vázquez Tiziano</t>
  </si>
  <si>
    <t>Santa Cruz Santiago</t>
  </si>
  <si>
    <t xml:space="preserve">Morel Jazmín </t>
  </si>
  <si>
    <t xml:space="preserve">Andrada Victoria </t>
  </si>
  <si>
    <t>50546625</t>
  </si>
  <si>
    <t>Orellana Lorenzo</t>
  </si>
  <si>
    <t>Peralta Gonzalo</t>
  </si>
  <si>
    <t xml:space="preserve">Zuñagua Alexis </t>
  </si>
  <si>
    <t xml:space="preserve">Sosa Echave Lucio Mariano </t>
  </si>
  <si>
    <t xml:space="preserve">Frías Bárbara </t>
  </si>
  <si>
    <t>Cornejo Alma</t>
  </si>
  <si>
    <t>1168558365</t>
  </si>
  <si>
    <t xml:space="preserve">Lugo bianca </t>
  </si>
  <si>
    <t xml:space="preserve">Claure Alma </t>
  </si>
  <si>
    <t>1121548343</t>
  </si>
  <si>
    <t xml:space="preserve">Ruíz Lionel </t>
  </si>
  <si>
    <t xml:space="preserve">Coronel Homero </t>
  </si>
  <si>
    <t xml:space="preserve">Ramírez Faustino </t>
  </si>
  <si>
    <t xml:space="preserve">Acosta Leandro </t>
  </si>
  <si>
    <t xml:space="preserve">Loza Alex Lautaro </t>
  </si>
  <si>
    <t>1126725424</t>
  </si>
  <si>
    <t>Torchia Santino</t>
  </si>
  <si>
    <t>1164904326</t>
  </si>
  <si>
    <t xml:space="preserve">Zacarias Alexis Gabriel </t>
  </si>
  <si>
    <t xml:space="preserve">Paz Lautaro </t>
  </si>
  <si>
    <t>1160523782</t>
  </si>
  <si>
    <t xml:space="preserve">Barraza Tiziano </t>
  </si>
  <si>
    <t>1139395777</t>
  </si>
  <si>
    <t xml:space="preserve">Luxen Victoria </t>
  </si>
  <si>
    <t>Martínez Zaira Paloma</t>
  </si>
  <si>
    <t xml:space="preserve">Campos Aimara </t>
  </si>
  <si>
    <t>1167403822</t>
  </si>
  <si>
    <t xml:space="preserve">Carrera Mía </t>
  </si>
  <si>
    <t>López Benicio</t>
  </si>
  <si>
    <t>Sábados 15:00</t>
  </si>
  <si>
    <t xml:space="preserve">Salvatierra Santino </t>
  </si>
  <si>
    <t xml:space="preserve">Cardozo Leonel    </t>
  </si>
  <si>
    <t xml:space="preserve">Zambrana Ian </t>
  </si>
  <si>
    <t xml:space="preserve">Macías R Lautaro </t>
  </si>
  <si>
    <t>52985111</t>
  </si>
  <si>
    <t>1161532536</t>
  </si>
  <si>
    <t xml:space="preserve">Romero Mateo </t>
  </si>
  <si>
    <t xml:space="preserve">Casas Bautista </t>
  </si>
  <si>
    <t xml:space="preserve">Cortés Axel </t>
  </si>
  <si>
    <t>52920763</t>
  </si>
  <si>
    <t>1126487552</t>
  </si>
  <si>
    <t xml:space="preserve">Mamani Luciano </t>
  </si>
  <si>
    <t>Romero Antonio Valentino</t>
  </si>
  <si>
    <t>1123240147</t>
  </si>
  <si>
    <t>Encina García Mía</t>
  </si>
  <si>
    <t xml:space="preserve">Romero Pilar </t>
  </si>
  <si>
    <t xml:space="preserve">Benítez Luz </t>
  </si>
  <si>
    <t>Baigorria Julieta</t>
  </si>
  <si>
    <t xml:space="preserve">Cardenas Naara </t>
  </si>
  <si>
    <t>51440175</t>
  </si>
  <si>
    <t>1127759622</t>
  </si>
  <si>
    <t xml:space="preserve">Bazán Gael </t>
  </si>
  <si>
    <t>1164188082</t>
  </si>
  <si>
    <t>Cantero Thiago</t>
  </si>
  <si>
    <t>1137912715</t>
  </si>
  <si>
    <t xml:space="preserve">González Enzo Manuel </t>
  </si>
  <si>
    <t>1149379391</t>
  </si>
  <si>
    <t>Medina Máximo</t>
  </si>
  <si>
    <t xml:space="preserve">Blanco Santino </t>
  </si>
  <si>
    <t xml:space="preserve">Rojas Dereck </t>
  </si>
  <si>
    <t>50905350</t>
  </si>
  <si>
    <t>1135069188</t>
  </si>
  <si>
    <t xml:space="preserve">Rossi Santino </t>
  </si>
  <si>
    <t xml:space="preserve">Agüero Morena </t>
  </si>
  <si>
    <t>Villalba Martina</t>
  </si>
  <si>
    <t xml:space="preserve">Fabián Mora </t>
  </si>
  <si>
    <t>Barrionuevo Valentina</t>
  </si>
  <si>
    <t>1132487342</t>
  </si>
  <si>
    <t>Valdez Bryanna</t>
  </si>
  <si>
    <t xml:space="preserve">Ramos Nahuel </t>
  </si>
  <si>
    <t xml:space="preserve">Sosa Thaiel </t>
  </si>
  <si>
    <t>1162280351</t>
  </si>
  <si>
    <t xml:space="preserve">Banegas Mateo </t>
  </si>
  <si>
    <t xml:space="preserve">Vera Eliel </t>
  </si>
  <si>
    <t>1153113943</t>
  </si>
  <si>
    <t xml:space="preserve">Luque Benjamín </t>
  </si>
  <si>
    <t xml:space="preserve">Luque Abel </t>
  </si>
  <si>
    <t xml:space="preserve">Soria Leandro </t>
  </si>
  <si>
    <t>52198233</t>
  </si>
  <si>
    <t>1164266909</t>
  </si>
  <si>
    <t>Hernandez Benicio</t>
  </si>
  <si>
    <t>1127338049</t>
  </si>
  <si>
    <t xml:space="preserve">Trillo Luisana </t>
  </si>
  <si>
    <t>54363964</t>
  </si>
  <si>
    <t>1140588514</t>
  </si>
  <si>
    <t>Sanchez Balladares Milagros</t>
  </si>
  <si>
    <t>1159451575</t>
  </si>
  <si>
    <t>Ibáñez Kevin Ezequiel</t>
  </si>
  <si>
    <t>1162522061</t>
  </si>
  <si>
    <t>DOCE A DIECISIETE AÑOS</t>
  </si>
  <si>
    <t>Lunes 16:00</t>
  </si>
  <si>
    <t>Viernes 16:30</t>
  </si>
  <si>
    <t xml:space="preserve">Alvez Facundo           </t>
  </si>
  <si>
    <t>Sábado 11:15</t>
  </si>
  <si>
    <t>Torrez Bautista</t>
  </si>
  <si>
    <t xml:space="preserve">Sánchez Jesús Leandro </t>
  </si>
  <si>
    <t>1162726860</t>
  </si>
  <si>
    <t xml:space="preserve">Arce Mateo </t>
  </si>
  <si>
    <t>1135046700</t>
  </si>
  <si>
    <t>Miércoles 15:00</t>
  </si>
  <si>
    <t>Nievas Lautaro</t>
  </si>
  <si>
    <t>1131639305</t>
  </si>
  <si>
    <t>Jueves 17:15</t>
  </si>
  <si>
    <t xml:space="preserve">Condori Milton Ulises </t>
  </si>
  <si>
    <t>1159817796</t>
  </si>
  <si>
    <t>Miércoles 16:30</t>
  </si>
  <si>
    <t>Brey Malena</t>
  </si>
  <si>
    <t>Navarro Patricio</t>
  </si>
  <si>
    <t>1131737192</t>
  </si>
  <si>
    <t>Miércoles 19:30</t>
  </si>
  <si>
    <t xml:space="preserve">Carrillo Fernando </t>
  </si>
  <si>
    <t>Lunes 19:00</t>
  </si>
  <si>
    <t xml:space="preserve">Avila Marilyn </t>
  </si>
  <si>
    <t>1128500632</t>
  </si>
  <si>
    <t>Rafo Cielo Yasmin</t>
  </si>
  <si>
    <t>1153871589</t>
  </si>
  <si>
    <t>Jueves 18:45</t>
  </si>
  <si>
    <t xml:space="preserve">González Ámbar </t>
  </si>
  <si>
    <t xml:space="preserve">Deheza Nicole </t>
  </si>
  <si>
    <t>Sábado 12:45</t>
  </si>
  <si>
    <t>Narváez Jazmín</t>
  </si>
  <si>
    <t xml:space="preserve">Torres Lautaro </t>
  </si>
  <si>
    <t>Martes 16:30</t>
  </si>
  <si>
    <t>Bouche Matheus</t>
  </si>
  <si>
    <t>1124633741</t>
  </si>
  <si>
    <t>Mancilla Fernando</t>
  </si>
  <si>
    <t>Gómez Javier</t>
  </si>
  <si>
    <t xml:space="preserve">Pogonza Ignacio </t>
  </si>
  <si>
    <t>1165831242</t>
  </si>
  <si>
    <t xml:space="preserve">Cuba Avril </t>
  </si>
  <si>
    <t>Bravo Melina</t>
  </si>
  <si>
    <t xml:space="preserve">López Lisandro </t>
  </si>
  <si>
    <t>Martes 18:45</t>
  </si>
  <si>
    <t xml:space="preserve">Pestañas Mariano </t>
  </si>
  <si>
    <t>Sábado 18:45</t>
  </si>
  <si>
    <t>Murillo Tiziano</t>
  </si>
  <si>
    <t>1158398823</t>
  </si>
  <si>
    <t>Lopez Rocha Facundo A</t>
  </si>
  <si>
    <t>1139277571</t>
  </si>
  <si>
    <t>Santander Ariana</t>
  </si>
  <si>
    <t xml:space="preserve">Aguirre Maite </t>
  </si>
  <si>
    <t xml:space="preserve">Cabrera Nahiara </t>
  </si>
  <si>
    <t xml:space="preserve">Baldiviezo Yoseli </t>
  </si>
  <si>
    <t>Diaz, Uma</t>
  </si>
  <si>
    <t>1126516797</t>
  </si>
  <si>
    <t>Rocha Priscila Mariel</t>
  </si>
  <si>
    <t xml:space="preserve">Vera Elian </t>
  </si>
  <si>
    <t>Martes 19:30</t>
  </si>
  <si>
    <t>Coronel C. Santiago</t>
  </si>
  <si>
    <t>1124520951</t>
  </si>
  <si>
    <t>Viernes 19:30</t>
  </si>
  <si>
    <t xml:space="preserve">Revollo Keila </t>
  </si>
  <si>
    <t>Ibáñez Guadalupe</t>
  </si>
  <si>
    <t xml:space="preserve">Flores Danitza </t>
  </si>
  <si>
    <t>Miércoles 09:45</t>
  </si>
  <si>
    <t xml:space="preserve">Flores Sofia </t>
  </si>
  <si>
    <t>1162723064</t>
  </si>
  <si>
    <t>Aparicio Yamila</t>
  </si>
  <si>
    <t>1139175315</t>
  </si>
  <si>
    <t>Corvalan Melody</t>
  </si>
  <si>
    <t>Ayala Melina Aylen</t>
  </si>
  <si>
    <t xml:space="preserve">Diaz Presa Penelope </t>
  </si>
  <si>
    <t>Escobar Gabriel</t>
  </si>
  <si>
    <t>1163636454</t>
  </si>
  <si>
    <t xml:space="preserve">Albarracín Valentín </t>
  </si>
  <si>
    <t>1159052275</t>
  </si>
  <si>
    <t>Viernes 15:45</t>
  </si>
  <si>
    <t xml:space="preserve">Porfiri Facundo </t>
  </si>
  <si>
    <t>1133307207</t>
  </si>
  <si>
    <t>Alfaro Rodrigo</t>
  </si>
  <si>
    <t>1157520205</t>
  </si>
  <si>
    <t xml:space="preserve">Cardozo Valentina </t>
  </si>
  <si>
    <t>Centurión Mía Abigail</t>
  </si>
  <si>
    <t>1164823065</t>
  </si>
  <si>
    <t>Flores Dubeisa</t>
  </si>
  <si>
    <t>1160395745</t>
  </si>
  <si>
    <t xml:space="preserve">Machaca Franco </t>
  </si>
  <si>
    <t>1159234967</t>
  </si>
  <si>
    <t>Machaca Daniel</t>
  </si>
  <si>
    <t xml:space="preserve">Abdulnabi Thiago </t>
  </si>
  <si>
    <t>1136021870</t>
  </si>
  <si>
    <t xml:space="preserve">Villamayor Lucía M </t>
  </si>
  <si>
    <t xml:space="preserve">Pérez Yamila </t>
  </si>
  <si>
    <t>Sábado 18:00</t>
  </si>
  <si>
    <t>Fernández Narela</t>
  </si>
  <si>
    <t>1161616222</t>
  </si>
  <si>
    <t>Becerra Aarón</t>
  </si>
  <si>
    <t>1161612127</t>
  </si>
  <si>
    <t xml:space="preserve">Glattli Joaquín </t>
  </si>
  <si>
    <t>1133397099</t>
  </si>
  <si>
    <t>Gerván Román</t>
  </si>
  <si>
    <t xml:space="preserve">Fernandez Gonzalo </t>
  </si>
  <si>
    <t>1130623486</t>
  </si>
  <si>
    <t>Furfaro Matías</t>
  </si>
  <si>
    <t>Gimenez Benjamin</t>
  </si>
  <si>
    <t>1124706617</t>
  </si>
  <si>
    <t xml:space="preserve">Fernandez Barbara </t>
  </si>
  <si>
    <t>Leiva María Luján</t>
  </si>
  <si>
    <t>Lencinas Martina</t>
  </si>
  <si>
    <t>1157740154</t>
  </si>
  <si>
    <t xml:space="preserve">Comelles Abigail </t>
  </si>
  <si>
    <t xml:space="preserve">Aguirre Giuliana </t>
  </si>
  <si>
    <t>González Jara Thiago</t>
  </si>
  <si>
    <t xml:space="preserve">Cruz Flores Leonardo </t>
  </si>
  <si>
    <t>1128521099</t>
  </si>
  <si>
    <t xml:space="preserve">Ramirez Gabriel </t>
  </si>
  <si>
    <t>1159702921</t>
  </si>
  <si>
    <t>Soliz Nicolas</t>
  </si>
  <si>
    <t>1132054311</t>
  </si>
  <si>
    <t>Condori Ximena</t>
  </si>
  <si>
    <t xml:space="preserve">Lencina Berenice </t>
  </si>
  <si>
    <t>Roppel Aymará</t>
  </si>
  <si>
    <t>Larroza Martina</t>
  </si>
  <si>
    <t>Sábado 14:15</t>
  </si>
  <si>
    <t>Cespedes Melody</t>
  </si>
  <si>
    <t>1131235417</t>
  </si>
  <si>
    <t>Ybanez Melany</t>
  </si>
  <si>
    <t xml:space="preserve">Caccetta Danilo </t>
  </si>
  <si>
    <t>1131306893</t>
  </si>
  <si>
    <t xml:space="preserve">Caro Nicolás </t>
  </si>
  <si>
    <t xml:space="preserve">Luján Juan Manuel </t>
  </si>
  <si>
    <t>Maturano Agustín</t>
  </si>
  <si>
    <t>1138007189</t>
  </si>
  <si>
    <t>Brítez Valentín</t>
  </si>
  <si>
    <t>1165286938</t>
  </si>
  <si>
    <t>Stabile Morena</t>
  </si>
  <si>
    <t>Gordillo Candela</t>
  </si>
  <si>
    <t xml:space="preserve">Trinidad Ariadna </t>
  </si>
  <si>
    <t>1130094908</t>
  </si>
  <si>
    <t>Gramajo Noah (Chico trans)</t>
  </si>
  <si>
    <t>1168388968</t>
  </si>
  <si>
    <t xml:space="preserve">Rivero Eliel </t>
  </si>
  <si>
    <t>1128621412</t>
  </si>
  <si>
    <t xml:space="preserve">Escobar Ignacio </t>
  </si>
  <si>
    <t xml:space="preserve">González Tomás </t>
  </si>
  <si>
    <t>Bernal Nicolas</t>
  </si>
  <si>
    <t xml:space="preserve">Daviche Enrique </t>
  </si>
  <si>
    <t>Abate Leonel</t>
  </si>
  <si>
    <t xml:space="preserve">Sarco Bautista </t>
  </si>
  <si>
    <t>48714843</t>
  </si>
  <si>
    <t>1131854626</t>
  </si>
  <si>
    <t>Sarco Thiago</t>
  </si>
  <si>
    <t>Merlo Cristal</t>
  </si>
  <si>
    <t>1168980424</t>
  </si>
  <si>
    <t xml:space="preserve">Aguilar Abigail </t>
  </si>
  <si>
    <t>1150452247</t>
  </si>
  <si>
    <t>Lavin Malena Rocio</t>
  </si>
  <si>
    <t xml:space="preserve">Longo Santiago </t>
  </si>
  <si>
    <t>1151768326</t>
  </si>
  <si>
    <t>Pinto Nicolas</t>
  </si>
  <si>
    <t>1153546321</t>
  </si>
  <si>
    <t xml:space="preserve">Pereyra Lautaro </t>
  </si>
  <si>
    <t xml:space="preserve">Guzmán Dylan </t>
  </si>
  <si>
    <t xml:space="preserve">Zalazar Zoe </t>
  </si>
  <si>
    <t>1117336531</t>
  </si>
  <si>
    <t xml:space="preserve">Kranevitter Florencia </t>
  </si>
  <si>
    <t>Benítez Abril</t>
  </si>
  <si>
    <t xml:space="preserve">Sosa Mariana </t>
  </si>
  <si>
    <t xml:space="preserve">Cejas Sofia Soledad </t>
  </si>
  <si>
    <t>1140740443</t>
  </si>
  <si>
    <t>Medina Sofía</t>
  </si>
  <si>
    <t>1155135989</t>
  </si>
  <si>
    <t xml:space="preserve">San Roman Tamara </t>
  </si>
  <si>
    <t xml:space="preserve">Grandon Cristian </t>
  </si>
  <si>
    <t>1160063623</t>
  </si>
  <si>
    <t xml:space="preserve">Grandon David </t>
  </si>
  <si>
    <t>Condori Aaron</t>
  </si>
  <si>
    <t>1161704347</t>
  </si>
  <si>
    <t>Baigorria Lucas</t>
  </si>
  <si>
    <t>1121897459</t>
  </si>
  <si>
    <t xml:space="preserve">Gomez Jazmín </t>
  </si>
  <si>
    <t>1168272939</t>
  </si>
  <si>
    <t xml:space="preserve">Quiroz Milagros </t>
  </si>
  <si>
    <t>Maidana Bianca</t>
  </si>
  <si>
    <t>1169201049</t>
  </si>
  <si>
    <t>Sivila Rocha Agustín</t>
  </si>
  <si>
    <t>1160385638</t>
  </si>
  <si>
    <t xml:space="preserve">Ahedo Lisandro </t>
  </si>
  <si>
    <t>1165208940</t>
  </si>
  <si>
    <t xml:space="preserve">Santos Thiago </t>
  </si>
  <si>
    <t>1123126953</t>
  </si>
  <si>
    <t>Porciel Joaquín</t>
  </si>
  <si>
    <t>1168058403</t>
  </si>
  <si>
    <t xml:space="preserve">Porciel Santiago </t>
  </si>
  <si>
    <t xml:space="preserve">Paredes Jonathan </t>
  </si>
  <si>
    <t>Aguiar Valentina Ximena</t>
  </si>
  <si>
    <t xml:space="preserve">Galván Nicole </t>
  </si>
  <si>
    <t>Condori Silvina</t>
  </si>
  <si>
    <t>Gomez Lara Juliana</t>
  </si>
  <si>
    <t xml:space="preserve">Cabrera Kiara </t>
  </si>
  <si>
    <t xml:space="preserve">Ponce Chiara </t>
  </si>
  <si>
    <t xml:space="preserve">Peralta Dylan </t>
  </si>
  <si>
    <t>1125111816</t>
  </si>
  <si>
    <t xml:space="preserve">Barrientos Thiago </t>
  </si>
  <si>
    <t>Ramírez Sheila</t>
  </si>
  <si>
    <t>Ortiz Maia</t>
  </si>
  <si>
    <t>1134222648</t>
  </si>
  <si>
    <t>González Virginia Rosa</t>
  </si>
  <si>
    <t>ACUAGYM</t>
  </si>
  <si>
    <t>Martes 09:00</t>
  </si>
  <si>
    <t>Gutiérrez Liz</t>
  </si>
  <si>
    <t>Umbides Juana</t>
  </si>
  <si>
    <t>Viernes 08:15</t>
  </si>
  <si>
    <t>Leguizamon Silvia</t>
  </si>
  <si>
    <t>Sábado 09:00</t>
  </si>
  <si>
    <t xml:space="preserve">Ramos Adriana </t>
  </si>
  <si>
    <t>Macrino Norma</t>
  </si>
  <si>
    <t>Cruz Marta</t>
  </si>
  <si>
    <t>Jueves 11:15</t>
  </si>
  <si>
    <t>López Teresa</t>
  </si>
  <si>
    <t>Jerez  Maia Micaela</t>
  </si>
  <si>
    <t>1161337904</t>
  </si>
  <si>
    <t>Ortiz Maria Edel</t>
  </si>
  <si>
    <t>1131443823</t>
  </si>
  <si>
    <t xml:space="preserve">Cabral Ma Cristina  </t>
  </si>
  <si>
    <t>Rodriguez Jorge</t>
  </si>
  <si>
    <t>12226356</t>
  </si>
  <si>
    <t>1140483125</t>
  </si>
  <si>
    <t>Martes 11:15</t>
  </si>
  <si>
    <t xml:space="preserve">Grance Marina Zulema </t>
  </si>
  <si>
    <t>Hidalgo Norma</t>
  </si>
  <si>
    <t xml:space="preserve">Toloza Maxima </t>
  </si>
  <si>
    <t>1159566562</t>
  </si>
  <si>
    <t xml:space="preserve">Frías Clara </t>
  </si>
  <si>
    <t xml:space="preserve">Bazan Monica </t>
  </si>
  <si>
    <t xml:space="preserve">Maggiolino Dora </t>
  </si>
  <si>
    <t>Martes 15:45</t>
  </si>
  <si>
    <t>Jueves 15:45</t>
  </si>
  <si>
    <t>Fernández Mirta</t>
  </si>
  <si>
    <t>Cordero Ana</t>
  </si>
  <si>
    <t xml:space="preserve">Borda Angélica </t>
  </si>
  <si>
    <t>Llanos María Adriana</t>
  </si>
  <si>
    <t>Spano Catalina</t>
  </si>
  <si>
    <t>Blanco Carolina</t>
  </si>
  <si>
    <t>1162351158</t>
  </si>
  <si>
    <t xml:space="preserve">Sández Aurora </t>
  </si>
  <si>
    <t xml:space="preserve">Barrionuevo Zulma </t>
  </si>
  <si>
    <t>1164982562</t>
  </si>
  <si>
    <t>Herrera Rosana</t>
  </si>
  <si>
    <t>1154142135</t>
  </si>
  <si>
    <t>Busso Marcelo</t>
  </si>
  <si>
    <t>Martes 17:15</t>
  </si>
  <si>
    <t xml:space="preserve">Carrizo Juan </t>
  </si>
  <si>
    <t>8549505</t>
  </si>
  <si>
    <t>1156417215</t>
  </si>
  <si>
    <t xml:space="preserve">Castro Martinez Nilda </t>
  </si>
  <si>
    <t>1132084051</t>
  </si>
  <si>
    <t xml:space="preserve">Coria Alicia </t>
  </si>
  <si>
    <t>1165325550</t>
  </si>
  <si>
    <t>Llanos Mónica</t>
  </si>
  <si>
    <t>Alderete Emma</t>
  </si>
  <si>
    <t xml:space="preserve">Agüero Valeria </t>
  </si>
  <si>
    <t>Sábado 13:30</t>
  </si>
  <si>
    <t>Mendoza Maria Cristina</t>
  </si>
  <si>
    <t>1136820473</t>
  </si>
  <si>
    <t xml:space="preserve">Azul Melanie </t>
  </si>
  <si>
    <t>1167390258</t>
  </si>
  <si>
    <t>González Blanca</t>
  </si>
  <si>
    <t>1150485877</t>
  </si>
  <si>
    <t>Miércoles 09:00</t>
  </si>
  <si>
    <t xml:space="preserve">Giménez Karen </t>
  </si>
  <si>
    <t xml:space="preserve">Franco Alicia </t>
  </si>
  <si>
    <t xml:space="preserve">Ledesma Norma Beatriz </t>
  </si>
  <si>
    <t>1151132088</t>
  </si>
  <si>
    <t xml:space="preserve">Gallardo Viviana </t>
  </si>
  <si>
    <t>Pintos Luisa</t>
  </si>
  <si>
    <t>6495666</t>
  </si>
  <si>
    <t>1128822915</t>
  </si>
  <si>
    <t>Ortiz Josefina</t>
  </si>
  <si>
    <t>Miércoles 14:15</t>
  </si>
  <si>
    <t>Alfonzo Wilma</t>
  </si>
  <si>
    <t>1168543411</t>
  </si>
  <si>
    <t xml:space="preserve">Lujan Emma Alicia </t>
  </si>
  <si>
    <t>1140557726</t>
  </si>
  <si>
    <t>Viernes 13:30</t>
  </si>
  <si>
    <t xml:space="preserve">Llanos Susana </t>
  </si>
  <si>
    <t xml:space="preserve">Bolla Rosmaría </t>
  </si>
  <si>
    <t>García Alejandrina</t>
  </si>
  <si>
    <t xml:space="preserve">Villoldo Adriana </t>
  </si>
  <si>
    <t xml:space="preserve">Jara Elena  </t>
  </si>
  <si>
    <t>Quiroz Elsa</t>
  </si>
  <si>
    <t>1130474820</t>
  </si>
  <si>
    <t xml:space="preserve">Maldonado Adriana </t>
  </si>
  <si>
    <t>Macri Vanina</t>
  </si>
  <si>
    <t>1162901535</t>
  </si>
  <si>
    <t>Bolla Ángela</t>
  </si>
  <si>
    <t>Spengler Irma</t>
  </si>
  <si>
    <t>Ibañez Lliliana</t>
  </si>
  <si>
    <t>Mansilla Berta</t>
  </si>
  <si>
    <t xml:space="preserve">Leiva Nélida Alicia </t>
  </si>
  <si>
    <t>1156698121</t>
  </si>
  <si>
    <t xml:space="preserve">García María </t>
  </si>
  <si>
    <t>Almiron Silvina</t>
  </si>
  <si>
    <t xml:space="preserve">Narváez Karina </t>
  </si>
  <si>
    <t>Paz Francisca</t>
  </si>
  <si>
    <t>Chocobar Mirta</t>
  </si>
  <si>
    <t xml:space="preserve">Gallego Priscila </t>
  </si>
  <si>
    <t xml:space="preserve">Vieytes Mirna </t>
  </si>
  <si>
    <t>Lopez Justina</t>
  </si>
  <si>
    <t xml:space="preserve">Soria Mariana </t>
  </si>
  <si>
    <t>Santa Cruz Benita</t>
  </si>
  <si>
    <t>no tiene cel</t>
  </si>
  <si>
    <t>Cabrera Ramona</t>
  </si>
  <si>
    <t xml:space="preserve">Rojas Lidia </t>
  </si>
  <si>
    <t>1140570833</t>
  </si>
  <si>
    <t xml:space="preserve">Benitez Angel </t>
  </si>
  <si>
    <t>31422394</t>
  </si>
  <si>
    <t>1140899173</t>
  </si>
  <si>
    <t>ADULTOS</t>
  </si>
  <si>
    <t>Lunes 14:30</t>
  </si>
  <si>
    <t>Viernes 14:15</t>
  </si>
  <si>
    <t xml:space="preserve">Montiel Javier </t>
  </si>
  <si>
    <t>34690562</t>
  </si>
  <si>
    <t>1165134432</t>
  </si>
  <si>
    <t xml:space="preserve">Vazquez Celso </t>
  </si>
  <si>
    <t>1126702835</t>
  </si>
  <si>
    <t>Jueves 14:15</t>
  </si>
  <si>
    <t xml:space="preserve">Roa Martín </t>
  </si>
  <si>
    <t>Franco Roque</t>
  </si>
  <si>
    <t>14432855</t>
  </si>
  <si>
    <t>1167834132</t>
  </si>
  <si>
    <t>Miércoles 13:30</t>
  </si>
  <si>
    <t>Ojeda Sabrina</t>
  </si>
  <si>
    <t xml:space="preserve">Díaz Mónica Elena </t>
  </si>
  <si>
    <t xml:space="preserve">González Paloma Sofía </t>
  </si>
  <si>
    <t>45685983</t>
  </si>
  <si>
    <t>Vazquez Ludmila</t>
  </si>
  <si>
    <t xml:space="preserve">Mansilla Yamila </t>
  </si>
  <si>
    <t>Miércoles 10:30</t>
  </si>
  <si>
    <t>Cardozo Alejandro</t>
  </si>
  <si>
    <t>Lunes 17:30</t>
  </si>
  <si>
    <t>Viernes 18:00</t>
  </si>
  <si>
    <t xml:space="preserve">Maldonado David </t>
  </si>
  <si>
    <t>1165420397</t>
  </si>
  <si>
    <t>Miércoles 08:15</t>
  </si>
  <si>
    <t xml:space="preserve">Convertini Jorge </t>
  </si>
  <si>
    <t>1164195527</t>
  </si>
  <si>
    <t>Zabala Marcelo Maximiliano</t>
  </si>
  <si>
    <t>33938071</t>
  </si>
  <si>
    <t>1162898569</t>
  </si>
  <si>
    <t>Olivera Marcelo</t>
  </si>
  <si>
    <t>1133878466</t>
  </si>
  <si>
    <t xml:space="preserve">Soraire Luciana </t>
  </si>
  <si>
    <t>1162507921</t>
  </si>
  <si>
    <t>Orellana Paula</t>
  </si>
  <si>
    <t xml:space="preserve">Maldonado Daiana </t>
  </si>
  <si>
    <t>1130823998</t>
  </si>
  <si>
    <t xml:space="preserve">Zárate Eliana Judith </t>
  </si>
  <si>
    <t xml:space="preserve">Chazarreta Thomas </t>
  </si>
  <si>
    <t>1169299172</t>
  </si>
  <si>
    <t>Lunes 19:45</t>
  </si>
  <si>
    <t>Miércoles 20:15</t>
  </si>
  <si>
    <t xml:space="preserve">López Ángel Osvaldo </t>
  </si>
  <si>
    <t>22973678</t>
  </si>
  <si>
    <t>1166499026</t>
  </si>
  <si>
    <t xml:space="preserve">Pinto Luis Alfredo </t>
  </si>
  <si>
    <t>Jueves 19:30</t>
  </si>
  <si>
    <t xml:space="preserve">De Campo Andres </t>
  </si>
  <si>
    <t>33116263</t>
  </si>
  <si>
    <t>1161779136</t>
  </si>
  <si>
    <t>Chirino Leandro Roman</t>
  </si>
  <si>
    <t>1155835485</t>
  </si>
  <si>
    <t>Santillan Sergio</t>
  </si>
  <si>
    <t xml:space="preserve">González Gloria </t>
  </si>
  <si>
    <t>1160223926</t>
  </si>
  <si>
    <t xml:space="preserve">Leguizamon Viviana </t>
  </si>
  <si>
    <t>1154899465</t>
  </si>
  <si>
    <t xml:space="preserve">Plaza Silvio </t>
  </si>
  <si>
    <t>32573495</t>
  </si>
  <si>
    <t>Lunes 20:30</t>
  </si>
  <si>
    <t>Alayon Jorgelina</t>
  </si>
  <si>
    <t xml:space="preserve">Fernández María </t>
  </si>
  <si>
    <t xml:space="preserve">Avila Paola Vanesa </t>
  </si>
  <si>
    <t>1157312981</t>
  </si>
  <si>
    <t xml:space="preserve">Villanueva Patricia </t>
  </si>
  <si>
    <t>1131890303</t>
  </si>
  <si>
    <t>Villanueva Laura</t>
  </si>
  <si>
    <t xml:space="preserve">Brizuela Marcia </t>
  </si>
  <si>
    <t>Colque Ma Cristina</t>
  </si>
  <si>
    <t>11 6588-8315</t>
  </si>
  <si>
    <t>Sábado 16:30</t>
  </si>
  <si>
    <t>Torres Enrique</t>
  </si>
  <si>
    <t>1164809021</t>
  </si>
  <si>
    <t>Martes 08:15</t>
  </si>
  <si>
    <t>Jueves 08:15</t>
  </si>
  <si>
    <t>Del Grosso Lautaro</t>
  </si>
  <si>
    <t>42103214</t>
  </si>
  <si>
    <t>1135947495</t>
  </si>
  <si>
    <t>Tschopp Julio Cesar</t>
  </si>
  <si>
    <t>1161311668</t>
  </si>
  <si>
    <t>Pierotti Pablo</t>
  </si>
  <si>
    <t xml:space="preserve">Petelín Gabriel </t>
  </si>
  <si>
    <t>Rossi Mario</t>
  </si>
  <si>
    <t>Jueves 09:00</t>
  </si>
  <si>
    <t xml:space="preserve">Núñez Hilda </t>
  </si>
  <si>
    <t xml:space="preserve">Santillan Silvia </t>
  </si>
  <si>
    <t>25677640</t>
  </si>
  <si>
    <t>1166560892</t>
  </si>
  <si>
    <t>Saucedo Tabarez Seneida</t>
  </si>
  <si>
    <t>1132143738</t>
  </si>
  <si>
    <t>Soto Silvia</t>
  </si>
  <si>
    <t xml:space="preserve">Souto Brenda </t>
  </si>
  <si>
    <t xml:space="preserve">Parisi Cristian </t>
  </si>
  <si>
    <t>33742289</t>
  </si>
  <si>
    <t>1132494597</t>
  </si>
  <si>
    <t>Martes 10:30</t>
  </si>
  <si>
    <t>Viernes 10:30</t>
  </si>
  <si>
    <t>Lombardi Carlos</t>
  </si>
  <si>
    <t>Jueves 10:30</t>
  </si>
  <si>
    <t>Zerda Facundo</t>
  </si>
  <si>
    <t>1135755574</t>
  </si>
  <si>
    <t>Montoya Ezequiel</t>
  </si>
  <si>
    <t>42156333</t>
  </si>
  <si>
    <t>1156323161</t>
  </si>
  <si>
    <t>Moreyra Alfredo</t>
  </si>
  <si>
    <t>1169321968</t>
  </si>
  <si>
    <t>Santa Cruz Cristian</t>
  </si>
  <si>
    <t>45400810</t>
  </si>
  <si>
    <t>1121661437</t>
  </si>
  <si>
    <t xml:space="preserve">Chavez Mariana </t>
  </si>
  <si>
    <t>41913484</t>
  </si>
  <si>
    <t>1140764510</t>
  </si>
  <si>
    <t xml:space="preserve">Silva Cecilia </t>
  </si>
  <si>
    <t>1164148057</t>
  </si>
  <si>
    <t>Sánchez C.Sabrina</t>
  </si>
  <si>
    <t>Sábado 12:00</t>
  </si>
  <si>
    <t>Riquelme Carla</t>
  </si>
  <si>
    <t>1128242801</t>
  </si>
  <si>
    <t xml:space="preserve">Gutierrez Giuliana </t>
  </si>
  <si>
    <t>1133527152</t>
  </si>
  <si>
    <t xml:space="preserve">Santa Cruz Rocio </t>
  </si>
  <si>
    <t>1127438358</t>
  </si>
  <si>
    <t xml:space="preserve">Famiglietti Alejandro </t>
  </si>
  <si>
    <t>Martes 14:15</t>
  </si>
  <si>
    <t xml:space="preserve">Condori Fernando </t>
  </si>
  <si>
    <t>1126915516</t>
  </si>
  <si>
    <t xml:space="preserve">Pardo Iván </t>
  </si>
  <si>
    <t>1121590819</t>
  </si>
  <si>
    <t>Gómez Romina</t>
  </si>
  <si>
    <t xml:space="preserve">Chirive Micaela </t>
  </si>
  <si>
    <t>1122622577</t>
  </si>
  <si>
    <t>Martinez Jaqueline</t>
  </si>
  <si>
    <t>1169458265</t>
  </si>
  <si>
    <t xml:space="preserve">Sosa Francisca  </t>
  </si>
  <si>
    <t>Sábado 08:15</t>
  </si>
  <si>
    <t>Navarro Sabina</t>
  </si>
  <si>
    <t>1137609484</t>
  </si>
  <si>
    <t>González Rebeca</t>
  </si>
  <si>
    <t>1162864324</t>
  </si>
  <si>
    <t xml:space="preserve">Vega Carmen </t>
  </si>
  <si>
    <t xml:space="preserve">Cantero Brenda </t>
  </si>
  <si>
    <t>1127276323</t>
  </si>
  <si>
    <t xml:space="preserve">Zelarayán Iara </t>
  </si>
  <si>
    <t>1169039656</t>
  </si>
  <si>
    <t>Santillán Haydee</t>
  </si>
  <si>
    <t xml:space="preserve">Vásquez Rebeca </t>
  </si>
  <si>
    <t xml:space="preserve">Lugo Ulises </t>
  </si>
  <si>
    <t>1125040928</t>
  </si>
  <si>
    <t xml:space="preserve">Sandoval Leandro </t>
  </si>
  <si>
    <t>Berdasco Ma. Esther</t>
  </si>
  <si>
    <t>1136001101</t>
  </si>
  <si>
    <t>Rivera Susana</t>
  </si>
  <si>
    <t>1166456188</t>
  </si>
  <si>
    <t>Martini Norberto</t>
  </si>
  <si>
    <t xml:space="preserve">Lopez Javier </t>
  </si>
  <si>
    <t>1144151590</t>
  </si>
  <si>
    <t xml:space="preserve">Gonzalez Diego </t>
  </si>
  <si>
    <t>34308691</t>
  </si>
  <si>
    <t>1161701247</t>
  </si>
  <si>
    <t>Peña Diego</t>
  </si>
  <si>
    <t>Miércoles 18:00</t>
  </si>
  <si>
    <t xml:space="preserve">Benítez Hugo </t>
  </si>
  <si>
    <t xml:space="preserve">Castillo Walter </t>
  </si>
  <si>
    <t>1140817408</t>
  </si>
  <si>
    <t xml:space="preserve">Ybañez Juan Sebastian </t>
  </si>
  <si>
    <t>Gimenez Javier</t>
  </si>
  <si>
    <t>1155274865</t>
  </si>
  <si>
    <t>Leyva Gonzalo</t>
  </si>
  <si>
    <t>1141753264</t>
  </si>
  <si>
    <t>Benitez Gisella</t>
  </si>
  <si>
    <t>1121566171</t>
  </si>
  <si>
    <t>Pacheco Flores Noelia</t>
  </si>
  <si>
    <t>1168370307</t>
  </si>
  <si>
    <t xml:space="preserve">Pacheco Flores Jesica Evelyn </t>
  </si>
  <si>
    <t>1158648102</t>
  </si>
  <si>
    <t>Flores Mirta</t>
  </si>
  <si>
    <t>1137047084</t>
  </si>
  <si>
    <t xml:space="preserve">Cantero Jorge </t>
  </si>
  <si>
    <t>1159657599</t>
  </si>
  <si>
    <t>Miércoles 18:45</t>
  </si>
  <si>
    <t xml:space="preserve">Iturre Guillermo </t>
  </si>
  <si>
    <t>Cespedes Santiago Felipe</t>
  </si>
  <si>
    <t>Avila Alvaro</t>
  </si>
  <si>
    <t>5667861</t>
  </si>
  <si>
    <t>3883375199</t>
  </si>
  <si>
    <t>Mendez Alan</t>
  </si>
  <si>
    <t>40854222</t>
  </si>
  <si>
    <t>1157718642</t>
  </si>
  <si>
    <t>Palavecino Melina</t>
  </si>
  <si>
    <t>1126378284</t>
  </si>
  <si>
    <t xml:space="preserve">Zapata Paula </t>
  </si>
  <si>
    <t>1135597336</t>
  </si>
  <si>
    <t xml:space="preserve">Cabrera Cecilia Ayelen </t>
  </si>
  <si>
    <t>1161455221</t>
  </si>
  <si>
    <t>López Miriam Anabella</t>
  </si>
  <si>
    <t>Sábado 09:45</t>
  </si>
  <si>
    <t xml:space="preserve">Lanvers Natalia </t>
  </si>
  <si>
    <t>Amarilla Isaías</t>
  </si>
  <si>
    <t xml:space="preserve">Rodríguez Daniel </t>
  </si>
  <si>
    <t xml:space="preserve">Orue Brian </t>
  </si>
  <si>
    <t>1125294814</t>
  </si>
  <si>
    <t>Alfonso Javier</t>
  </si>
  <si>
    <t>25909795</t>
  </si>
  <si>
    <t>1124701053</t>
  </si>
  <si>
    <t>Jueves 20:15</t>
  </si>
  <si>
    <t>Rolon Karen Nahir</t>
  </si>
  <si>
    <t>1166149595</t>
  </si>
  <si>
    <t>Merele Erica Yanina</t>
  </si>
  <si>
    <t>1162869272</t>
  </si>
  <si>
    <t>Gomez Noelia Alejandra</t>
  </si>
  <si>
    <t>1149459230</t>
  </si>
  <si>
    <t>Hernandez Susana</t>
  </si>
  <si>
    <t>1165532870</t>
  </si>
  <si>
    <t>Caballero Priscila</t>
  </si>
  <si>
    <t>Silva Gamara Elida</t>
  </si>
  <si>
    <t>Martínez Soto Magalí</t>
  </si>
  <si>
    <t>Sanchez Julieta anabel</t>
  </si>
  <si>
    <t xml:space="preserve">Carrazan Pablo </t>
  </si>
  <si>
    <t>Gonzalez T. Ma Lourdes</t>
  </si>
  <si>
    <t xml:space="preserve">Corso Isabel </t>
  </si>
  <si>
    <t xml:space="preserve">Orcesi Vanesa </t>
  </si>
  <si>
    <t xml:space="preserve">Lobos Lucas </t>
  </si>
  <si>
    <t>45069869</t>
  </si>
  <si>
    <t>1158242510</t>
  </si>
  <si>
    <t xml:space="preserve">Frojan Nahuel </t>
  </si>
  <si>
    <t>1124000388</t>
  </si>
  <si>
    <t>Jueves 15:00</t>
  </si>
  <si>
    <t xml:space="preserve">Cisnero Belen </t>
  </si>
  <si>
    <t>1124917322</t>
  </si>
  <si>
    <t xml:space="preserve">Morgade Paula </t>
  </si>
  <si>
    <t>Kupri Marianna</t>
  </si>
  <si>
    <t>Medina Cintia</t>
  </si>
  <si>
    <t xml:space="preserve">Gallardo Valeria </t>
  </si>
  <si>
    <t xml:space="preserve">Brítez Jennifer </t>
  </si>
  <si>
    <t>1126186358</t>
  </si>
  <si>
    <t xml:space="preserve">Olmedo Daiana </t>
  </si>
  <si>
    <t xml:space="preserve">Flores Vanesa </t>
  </si>
  <si>
    <t>Dominguez bianca Analia</t>
  </si>
  <si>
    <t>1155761995</t>
  </si>
  <si>
    <t xml:space="preserve">Brítez Victor </t>
  </si>
  <si>
    <t>30114647</t>
  </si>
  <si>
    <t xml:space="preserve">Montecalvo Federico </t>
  </si>
  <si>
    <t>1134501286</t>
  </si>
  <si>
    <t xml:space="preserve">Mattia Camila </t>
  </si>
  <si>
    <t>1159303602</t>
  </si>
  <si>
    <t>Guien abril</t>
  </si>
  <si>
    <t>1126516016</t>
  </si>
  <si>
    <t xml:space="preserve">Conte Ludmila </t>
  </si>
  <si>
    <t>1123080883</t>
  </si>
  <si>
    <t>Ruiz Cristian</t>
  </si>
  <si>
    <t>34924122</t>
  </si>
  <si>
    <t>1141974503</t>
  </si>
  <si>
    <t>Martínez Aileen</t>
  </si>
  <si>
    <t>38328323</t>
  </si>
  <si>
    <t>1130235813</t>
  </si>
  <si>
    <t>Montecalvo Micaela</t>
  </si>
  <si>
    <t xml:space="preserve">Trujillo Cinthia Belén </t>
  </si>
  <si>
    <t>1159820420</t>
  </si>
  <si>
    <t xml:space="preserve">Trujillo Noelia Micaela </t>
  </si>
  <si>
    <t xml:space="preserve">Peralta Belen </t>
  </si>
  <si>
    <t>1132875676</t>
  </si>
  <si>
    <t>Vázquez Claudia</t>
  </si>
  <si>
    <t>Zamora Griselda</t>
  </si>
  <si>
    <t xml:space="preserve">Ferreyra Celeste </t>
  </si>
  <si>
    <t>1124506981</t>
  </si>
  <si>
    <t xml:space="preserve">Gavilán Aniceta </t>
  </si>
  <si>
    <t>Gimenez Luz</t>
  </si>
  <si>
    <t>Castro Mariela Ibel</t>
  </si>
  <si>
    <t>1135187576</t>
  </si>
  <si>
    <t>Castro Erika</t>
  </si>
  <si>
    <t>González Javier</t>
  </si>
  <si>
    <t>24474329</t>
  </si>
  <si>
    <t xml:space="preserve">Puca Sergio </t>
  </si>
  <si>
    <t>40783624</t>
  </si>
  <si>
    <t>1163706944</t>
  </si>
  <si>
    <t xml:space="preserve">Sosa Zulema </t>
  </si>
  <si>
    <t>Alonso Claudia</t>
  </si>
  <si>
    <t>Segovia Adriana</t>
  </si>
  <si>
    <t xml:space="preserve">Dos Santos Rocío </t>
  </si>
  <si>
    <t>1132470740</t>
  </si>
  <si>
    <t>Medina Julián</t>
  </si>
  <si>
    <t>Cunurani José</t>
  </si>
  <si>
    <t xml:space="preserve">Ceballos Priscila </t>
  </si>
  <si>
    <t>1125129356</t>
  </si>
  <si>
    <t>Gonzalez Claudia</t>
  </si>
  <si>
    <t>1131704319</t>
  </si>
  <si>
    <t xml:space="preserve">Machado Julieta </t>
  </si>
  <si>
    <t>Xibilia Agustin</t>
  </si>
  <si>
    <t>44354070</t>
  </si>
  <si>
    <t>1151145116</t>
  </si>
  <si>
    <t xml:space="preserve">Véliz Emmanuel Andres </t>
  </si>
  <si>
    <t xml:space="preserve">Benitez Claudia </t>
  </si>
  <si>
    <t>Galante Micaela</t>
  </si>
  <si>
    <t xml:space="preserve">Meza Abel </t>
  </si>
  <si>
    <t>1161580837</t>
  </si>
  <si>
    <t xml:space="preserve">Peralta Juan Alberto </t>
  </si>
  <si>
    <t>Villalba Erik</t>
  </si>
  <si>
    <t>1154724082</t>
  </si>
  <si>
    <t xml:space="preserve">Gervan Marco </t>
  </si>
  <si>
    <t>Ferreyra Juan Sebastian</t>
  </si>
  <si>
    <t>1144723205</t>
  </si>
  <si>
    <t xml:space="preserve">Barboza Ariel </t>
  </si>
  <si>
    <t>Lattour Luis Maria</t>
  </si>
  <si>
    <t>1154731070</t>
  </si>
  <si>
    <t>Martínez Roxana</t>
  </si>
  <si>
    <t xml:space="preserve">Gutierrez Matilda  </t>
  </si>
  <si>
    <t>BEBES</t>
  </si>
  <si>
    <t>Lunes 17:45</t>
  </si>
  <si>
    <t xml:space="preserve">Choquetarqui Leon </t>
  </si>
  <si>
    <t>Viernes 17:30</t>
  </si>
  <si>
    <t xml:space="preserve">Miranda Atenas </t>
  </si>
  <si>
    <t>1144201674</t>
  </si>
  <si>
    <t>Jueves 16:15</t>
  </si>
  <si>
    <t xml:space="preserve">Larrosa Cielo </t>
  </si>
  <si>
    <t>Jueves 20:00</t>
  </si>
  <si>
    <t xml:space="preserve">Peralta Noah </t>
  </si>
  <si>
    <t xml:space="preserve">De Campo Felipe </t>
  </si>
  <si>
    <t>Torres Benicio</t>
  </si>
  <si>
    <t>Cabral Camila</t>
  </si>
  <si>
    <t>1132925466</t>
  </si>
  <si>
    <t>Miércoles 17:30</t>
  </si>
  <si>
    <t xml:space="preserve">Robledo Ramiro </t>
  </si>
  <si>
    <t xml:space="preserve">Silvero Herrera Julieta </t>
  </si>
  <si>
    <t>Martínez Eithan</t>
  </si>
  <si>
    <t xml:space="preserve">Avanzi Amelie </t>
  </si>
  <si>
    <t xml:space="preserve">Suárez Mía </t>
  </si>
  <si>
    <t>Rodriguez Luque Catalina</t>
  </si>
  <si>
    <t xml:space="preserve">Gallardo Junior Roman </t>
  </si>
  <si>
    <t xml:space="preserve">Saucedo Lucas </t>
  </si>
  <si>
    <t>Vizcarra Catalina</t>
  </si>
  <si>
    <t>1130037168</t>
  </si>
  <si>
    <t xml:space="preserve">Cabral Catalina </t>
  </si>
  <si>
    <t>11 5341-4877</t>
  </si>
  <si>
    <t xml:space="preserve">Armoa Santiago Lionel </t>
  </si>
  <si>
    <t xml:space="preserve">Rodríguez Cielo </t>
  </si>
  <si>
    <t xml:space="preserve">Chavez Catalina Belén </t>
  </si>
  <si>
    <t xml:space="preserve">Agüero Renata </t>
  </si>
  <si>
    <t>1132285841</t>
  </si>
  <si>
    <t xml:space="preserve">Zárate Olivia </t>
  </si>
  <si>
    <t xml:space="preserve">Ceballos Martina </t>
  </si>
  <si>
    <t>Tampakis Ramiro</t>
  </si>
  <si>
    <t>Amaya Fernandez Felipe</t>
  </si>
  <si>
    <t>Farias Kiara</t>
  </si>
  <si>
    <t xml:space="preserve">Rodriguez Brunella Olivia </t>
  </si>
  <si>
    <t>Sábados 10:45</t>
  </si>
  <si>
    <t>Contreras Benjamín</t>
  </si>
  <si>
    <t xml:space="preserve">Rodríguez Dante Jesús </t>
  </si>
  <si>
    <t>1131174750</t>
  </si>
  <si>
    <t>Viernes 19:00</t>
  </si>
  <si>
    <t xml:space="preserve">Rodríguez Gael </t>
  </si>
  <si>
    <t>Da Silva Mussin Ángel</t>
  </si>
  <si>
    <t>1158520327</t>
  </si>
  <si>
    <t>Gomez Noah Tahiel</t>
  </si>
  <si>
    <t>Quiroz Godoy Santiago</t>
  </si>
  <si>
    <t xml:space="preserve">Barrionuevo Luciana </t>
  </si>
  <si>
    <t xml:space="preserve">Beitia Milena </t>
  </si>
  <si>
    <t xml:space="preserve">Ponce Matilda </t>
  </si>
  <si>
    <t xml:space="preserve">Cardozo Catalina </t>
  </si>
  <si>
    <t>Ocampo Ignacio</t>
  </si>
  <si>
    <t xml:space="preserve">Suárez Martina </t>
  </si>
  <si>
    <t>58623615</t>
  </si>
  <si>
    <t>1139377761</t>
  </si>
  <si>
    <t xml:space="preserve">Samaniego Bruna </t>
  </si>
  <si>
    <t>Bernal Emily</t>
  </si>
  <si>
    <t>Mansilla Mailén Guadalupe</t>
  </si>
  <si>
    <t xml:space="preserve">Veron Manuela </t>
  </si>
  <si>
    <t>1166591054</t>
  </si>
  <si>
    <t>MIEDO</t>
  </si>
  <si>
    <t>Martes 12:00</t>
  </si>
  <si>
    <t xml:space="preserve">Gauto Mercedes </t>
  </si>
  <si>
    <t xml:space="preserve">Colque Elba </t>
  </si>
  <si>
    <t>Maldonado Norma</t>
  </si>
  <si>
    <t>Dager Ma Jose</t>
  </si>
  <si>
    <t xml:space="preserve">PILETA LIBRE </t>
  </si>
  <si>
    <t>Martes 13:30</t>
  </si>
  <si>
    <t>Viernes 09:00</t>
  </si>
  <si>
    <t>Issi Haydee</t>
  </si>
  <si>
    <t>Jueves 13:30</t>
  </si>
  <si>
    <t>CUPO PERMITIDO</t>
  </si>
  <si>
    <t xml:space="preserve">CUPO A LA FECHA </t>
  </si>
  <si>
    <t>CUPO DISPONIBLE</t>
  </si>
  <si>
    <t>HORARIO</t>
  </si>
  <si>
    <t>Horarios pautados</t>
  </si>
  <si>
    <t>Presentismo</t>
  </si>
  <si>
    <t>ASISTENCIA</t>
  </si>
  <si>
    <t>% DE ASISTENCIA</t>
  </si>
  <si>
    <t>FALTAS</t>
  </si>
  <si>
    <t>N° DE ORDEN</t>
  </si>
  <si>
    <t>APELLIDOS Y NOMBRES</t>
  </si>
  <si>
    <t>HORARIO 2</t>
  </si>
  <si>
    <t>HORARIO 3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</si>
  <si>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</si>
  <si>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</si>
  <si>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</si>
  <si>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</si>
  <si>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</si>
  <si>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</si>
  <si>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</si>
  <si>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</si>
  <si>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</si>
  <si>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</si>
  <si>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</si>
  <si>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</si>
  <si>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PRESENTISMO</t>
  </si>
  <si>
    <t>NOMBRE</t>
  </si>
  <si>
    <t>DÍA Y HORA  3</t>
  </si>
  <si>
    <t>F</t>
  </si>
  <si>
    <t>P</t>
  </si>
  <si>
    <t>A</t>
  </si>
  <si>
    <t>T</t>
  </si>
  <si>
    <t>SUSP</t>
  </si>
  <si>
    <t>NPI</t>
  </si>
  <si>
    <t>Apellido y nombre del cliente</t>
  </si>
  <si>
    <t>Caja</t>
  </si>
  <si>
    <t>POSNET</t>
  </si>
  <si>
    <t>Fecha</t>
  </si>
  <si>
    <t>Mes</t>
  </si>
  <si>
    <t>Concepto</t>
  </si>
  <si>
    <t>Monto</t>
  </si>
  <si>
    <t>Medio de cobro/pago</t>
  </si>
  <si>
    <t>diferencia (para usarse al final)</t>
  </si>
  <si>
    <t>WHATSAPP</t>
  </si>
  <si>
    <t>ANA CELESTE</t>
  </si>
  <si>
    <t>ENERO</t>
  </si>
  <si>
    <t xml:space="preserve">PARCIAL </t>
  </si>
  <si>
    <t>MERCADO PAGO</t>
  </si>
  <si>
    <t>PALOMA</t>
  </si>
  <si>
    <t xml:space="preserve">NOMBRE </t>
  </si>
  <si>
    <t xml:space="preserve">IMPORTE PAGADO </t>
  </si>
  <si>
    <t xml:space="preserve">IMPORTE DEL MES PASADO </t>
  </si>
  <si>
    <t>AJUSTE</t>
  </si>
  <si>
    <t>OBSERVACIÓN DE AJUSTE</t>
  </si>
  <si>
    <t xml:space="preserve">SALDO FINAL </t>
  </si>
  <si>
    <t>adeuda matricula</t>
  </si>
  <si>
    <t>VACANTES</t>
  </si>
  <si>
    <t xml:space="preserve">ADULTOS </t>
  </si>
  <si>
    <t>ADULTOS PROMO</t>
  </si>
  <si>
    <t>ACUAGYM PROMO</t>
  </si>
  <si>
    <t>MIEDO PROMO</t>
  </si>
  <si>
    <t>Lunes 13:45</t>
  </si>
  <si>
    <t>Viernes 11:15</t>
  </si>
  <si>
    <t>Viernes 12:00</t>
  </si>
  <si>
    <t>Viernes 12:45</t>
  </si>
  <si>
    <t>Miércoles 11:15</t>
  </si>
  <si>
    <t>Jueves 12:00</t>
  </si>
  <si>
    <t>Viernes 16:00</t>
  </si>
  <si>
    <t>Viernes 15:15</t>
  </si>
  <si>
    <t>fecha de mes para filter de planes</t>
  </si>
  <si>
    <t xml:space="preserve">TIPO DE PLAN </t>
  </si>
  <si>
    <t xml:space="preserve">PRECIO </t>
  </si>
  <si>
    <t>VALOR DE CUOTA</t>
  </si>
  <si>
    <t>TOTAL A PAGAR</t>
  </si>
  <si>
    <t>CANTIDAD DE CUOTAS</t>
  </si>
  <si>
    <t>MEDIOS DE COBRO/PAGO</t>
  </si>
  <si>
    <t>MES</t>
  </si>
  <si>
    <t>CONCEPTO</t>
  </si>
  <si>
    <t>CAJAS</t>
  </si>
  <si>
    <t>CONTROLA LOS MENUS DESPLEGABLES DE DIA Y HORA SEGUN GRUPO ETARIO EN PLANILLA DTOS PERSONALES</t>
  </si>
  <si>
    <t>filtro controla  el desplegable de plan segun mes de contratacion</t>
  </si>
  <si>
    <t>EFECTIVO</t>
  </si>
  <si>
    <t>SHEILA</t>
  </si>
  <si>
    <t>HORARIOS</t>
  </si>
  <si>
    <t>FORMULA REFERENCIAL (POINTER)(CON TRANSPOSICION MATRICIAL)</t>
  </si>
  <si>
    <t>MENSUAL 3</t>
  </si>
  <si>
    <t>TARJETA DE DÉBITO</t>
  </si>
  <si>
    <t>FEBRERO</t>
  </si>
  <si>
    <t>ACCESORIOS</t>
  </si>
  <si>
    <t>SILVINA</t>
  </si>
  <si>
    <t>MENSUAL PILETA LIBRE 1</t>
  </si>
  <si>
    <t>TRANSFERENCIA</t>
  </si>
  <si>
    <t>MARZO</t>
  </si>
  <si>
    <t>MANUEL</t>
  </si>
  <si>
    <t>OTROS</t>
  </si>
  <si>
    <t>LUCIA</t>
  </si>
  <si>
    <t>MENSUAL PILETA LIBRE 2</t>
  </si>
  <si>
    <t>ABRIL</t>
  </si>
  <si>
    <t>ELÍAS</t>
  </si>
  <si>
    <t>AC</t>
  </si>
  <si>
    <t>MENSUAL PILETA LIBRE 3</t>
  </si>
  <si>
    <t>MAYO</t>
  </si>
  <si>
    <t>SOFÍA</t>
  </si>
  <si>
    <t>MENSUAL COMBINADO</t>
  </si>
  <si>
    <t>JUNIO</t>
  </si>
  <si>
    <t>-</t>
  </si>
  <si>
    <t>AGOSTO</t>
  </si>
  <si>
    <t>SEPTIEMBRE</t>
  </si>
  <si>
    <t>TRIMESTRAL 3</t>
  </si>
  <si>
    <t>OCTUBRE</t>
  </si>
  <si>
    <t>TRIMESTRAL PILETA LIBRE 1</t>
  </si>
  <si>
    <t>NOVIEMBRE</t>
  </si>
  <si>
    <t>TRIMESTRAL PILETA LIBRE 2</t>
  </si>
  <si>
    <t>DICIEMBRE</t>
  </si>
  <si>
    <t>TRIMESTRAL PILETA LIBRE 3</t>
  </si>
  <si>
    <t>FECHAS</t>
  </si>
  <si>
    <t xml:space="preserve"> ---</t>
  </si>
  <si>
    <t>TRIMESTRAL COMBINADO</t>
  </si>
  <si>
    <t>controla la columna de importe a pagar en dtos personales</t>
  </si>
  <si>
    <t>controla celda de horario en planilla de asistencia</t>
  </si>
  <si>
    <t>MENSUAL PROMO 1</t>
  </si>
  <si>
    <t>DIC_22</t>
  </si>
  <si>
    <t>TRIMESTRAL PROMO 1</t>
  </si>
  <si>
    <t>ENE_23</t>
  </si>
  <si>
    <t>FEB_23</t>
  </si>
  <si>
    <t>PORCENTAJE DESC</t>
  </si>
  <si>
    <t>MAR_23</t>
  </si>
  <si>
    <t>ABR_23</t>
  </si>
  <si>
    <t>MAY_23</t>
  </si>
  <si>
    <t>TRIMESTRAL 1 PROMO</t>
  </si>
  <si>
    <t>JUN_23</t>
  </si>
  <si>
    <t>TRIMESTRAL 2 PROMO</t>
  </si>
  <si>
    <t>JUL_23</t>
  </si>
  <si>
    <t>AGO_23</t>
  </si>
  <si>
    <t>SEP_23</t>
  </si>
  <si>
    <t>OCT_23</t>
  </si>
  <si>
    <t>NOV_23</t>
  </si>
  <si>
    <t>DIC_23</t>
  </si>
  <si>
    <t>IMPORTRANGE DEL MES ANTERIOR PARA PLANILLA CTA CTE</t>
  </si>
  <si>
    <t>INSERTE LA URL DE EL ARCHIVO DEL MES ANTERIOR EN "G36"</t>
  </si>
  <si>
    <t>https:</t>
  </si>
  <si>
    <t>SALDO FINAL</t>
  </si>
  <si>
    <t>TIPO DE PLAN</t>
  </si>
  <si>
    <t>PRECIO</t>
  </si>
  <si>
    <t>DURACIÓN PLAN (MESES)</t>
  </si>
  <si>
    <t xml:space="preserve">celda para referenciar importrage de primeras columnas de datos personales </t>
  </si>
  <si>
    <t>URL MES ANTERIOR:</t>
  </si>
  <si>
    <t>https://docs.google.com/spreadsheets/d/15HTr628e71AiD2E9UzZ_OhC2od6qwkFz3xK5RD66rHM/edit#gid=1178913609</t>
  </si>
  <si>
    <t>CONTADOR DE CELDAS OCUPADAS:</t>
  </si>
  <si>
    <t>CONTADOR DE CELDAS OCUPADAS MES 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</si>
</sst>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 &quot;mmmm&quot;, &quot;yyyy"/>
    <numFmt numFmtId="165" formatCode="mm&quot;-&quot;yyyy"/>
    <numFmt numFmtId="166" formatCode="m&quot;/&quot;yy"/>
    <numFmt numFmtId="167" formatCode="d/M/yyyy H:mm:ss"/>
    <numFmt numFmtId="168" formatCode="m-yyyy"/>
    <numFmt numFmtId="169" formatCode="d/m/yyyy h:mm:ss"/>
    <numFmt numFmtId="170" formatCode="d/M/yyyy"/>
    <numFmt numFmtId="171" formatCode="d/m/yyyy"/>
    <numFmt numFmtId="172" formatCode="&quot;$&quot;#,##0.00"/>
    <numFmt numFmtId="173" formatCode="&quot;$&quot;\ #,##0;[Red]\-&quot;$&quot;\ #,##0"/>
    <numFmt numFmtId="174" formatCode="mmmm yyyy"/>
  </numFmts>
  <fonts count="48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</font>
    <font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Inconsolata"/>
    </font>
    <font>
      <b/>
      <sz val="11.0"/>
      <color rgb="FFFF0000"/>
      <name val="Arial"/>
    </font>
    <font>
      <sz val="9.0"/>
      <color rgb="FF000000"/>
      <name val="&quot;Google Sans Mono&quot;"/>
    </font>
    <font>
      <b/>
      <sz val="11.0"/>
      <color theme="1"/>
      <name val="Arial"/>
    </font>
    <font>
      <sz val="11.0"/>
      <color theme="1"/>
      <name val="Docs-Calibri"/>
    </font>
    <font>
      <b/>
      <sz val="20.0"/>
      <color rgb="FFFF0000"/>
      <name val="Arial"/>
    </font>
    <font>
      <sz val="14.0"/>
      <color theme="1"/>
      <name val="Calibri"/>
    </font>
    <font>
      <b/>
      <sz val="14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sz val="11.0"/>
      <color rgb="FFFFFFFF"/>
      <name val="Calibri"/>
    </font>
    <font>
      <b/>
      <sz val="12.0"/>
      <color rgb="FFC9DAF8"/>
      <name val="Calibri"/>
    </font>
    <font>
      <b/>
      <sz val="9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b/>
      <sz val="12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Calibri"/>
      <scheme val="minor"/>
    </font>
    <font>
      <b/>
      <sz val="10.0"/>
      <color theme="1"/>
      <name val="Calibri"/>
    </font>
    <font>
      <sz val="11.0"/>
      <color rgb="FF006100"/>
      <name val="Calibri"/>
    </font>
    <font>
      <sz val="12.0"/>
      <color rgb="FFF3F3F3"/>
      <name val="Calibri"/>
    </font>
    <font>
      <b/>
      <sz val="13.0"/>
      <color rgb="FF000000"/>
      <name val="&quot;Google Sans Mono&quot;"/>
    </font>
    <font>
      <sz val="13.0"/>
      <color theme="1"/>
      <name val="Arial"/>
    </font>
    <font>
      <b/>
      <sz val="13.0"/>
      <color theme="1"/>
      <name val="Calibri"/>
    </font>
    <font>
      <sz val="11.0"/>
      <color rgb="FF000000"/>
      <name val="Calibri"/>
    </font>
    <font>
      <b/>
      <sz val="13.0"/>
      <color rgb="FF000000"/>
      <name val="Calibri"/>
    </font>
    <font>
      <b/>
      <sz val="13.0"/>
      <color theme="1"/>
      <name val="Calibri"/>
      <scheme val="minor"/>
    </font>
    <font>
      <b/>
      <sz val="13.0"/>
      <color theme="1"/>
      <name val="Arial"/>
    </font>
    <font>
      <sz val="13.0"/>
      <color theme="1"/>
      <name val="Calibri"/>
    </font>
    <font>
      <b/>
      <sz val="11.0"/>
      <color rgb="FFFFFFFF"/>
      <name val="Calibri"/>
    </font>
    <font/>
    <font>
      <sz val="11.0"/>
      <color theme="1"/>
      <name val="Inconsolata"/>
    </font>
    <font>
      <b/>
      <sz val="11.0"/>
      <color theme="1"/>
      <name val="Inconsolata"/>
    </font>
    <font>
      <sz val="11.0"/>
      <color rgb="FFFF9900"/>
      <name val="Calibri"/>
    </font>
    <font>
      <sz val="11.0"/>
      <color rgb="FF1F1F1F"/>
      <name val="Calibri"/>
    </font>
    <font>
      <u/>
      <sz val="11.0"/>
      <color rgb="FF0563C1"/>
      <name val="Calibri"/>
    </font>
    <font>
      <b/>
      <color rgb="FFFFFFFF"/>
      <name val="Calibri"/>
    </font>
    <font>
      <u/>
      <sz val="11.0"/>
      <color rgb="FF0563C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2C2BC"/>
        <bgColor rgb="FFF2C2BC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rgb="FFFF9900"/>
        <bgColor rgb="FFFF9900"/>
      </patternFill>
    </fill>
    <fill>
      <patternFill patternType="solid">
        <fgColor rgb="FFDDEBF7"/>
        <bgColor rgb="FFDDEBF7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5B9BD5"/>
        <bgColor rgb="FF5B9BD5"/>
      </patternFill>
    </fill>
  </fills>
  <borders count="4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8EAADB"/>
      </right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bottom style="thin">
        <color rgb="FF8EAADB"/>
      </bottom>
    </border>
    <border>
      <right style="thin">
        <color rgb="FF8EAADB"/>
      </right>
      <bottom style="thin">
        <color rgb="FF8EAADB"/>
      </bottom>
    </border>
    <border>
      <right style="thin">
        <color rgb="FF9BC2E6"/>
      </right>
    </border>
    <border>
      <bottom style="thin">
        <color rgb="FF9BC2E6"/>
      </bottom>
    </border>
    <border>
      <right style="thin">
        <color rgb="FF8EAADB"/>
      </right>
      <bottom style="thin">
        <color rgb="FF000000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8EAADB"/>
      </bottom>
    </border>
    <border>
      <left style="thin">
        <color rgb="FF8EAADB"/>
      </left>
      <right style="thin">
        <color rgb="FF8EAADB"/>
      </right>
      <bottom style="thin">
        <color rgb="FF8EAADB"/>
      </bottom>
    </border>
    <border>
      <left style="thin">
        <color rgb="FF8EAADB"/>
      </left>
      <bottom style="thin">
        <color rgb="FF9BC2E6"/>
      </bottom>
    </border>
    <border>
      <left style="thick">
        <color rgb="FF000000"/>
      </left>
      <bottom style="thin">
        <color rgb="FF9BC2E6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8EAADB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52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165" xfId="0" applyAlignment="1" applyFont="1" applyNumberFormat="1">
      <alignment vertical="bottom"/>
    </xf>
    <xf borderId="0" fillId="3" fontId="3" numFmtId="0" xfId="0" applyAlignment="1" applyFill="1" applyFont="1">
      <alignment horizontal="center" readingOrder="0"/>
    </xf>
    <xf borderId="0" fillId="2" fontId="4" numFmtId="165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2" fontId="5" numFmtId="0" xfId="0" applyFont="1"/>
    <xf borderId="0" fillId="3" fontId="5" numFmtId="0" xfId="0" applyFont="1"/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3" numFmtId="165" xfId="0" applyAlignment="1" applyFont="1" applyNumberFormat="1">
      <alignment horizontal="center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6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3" fontId="7" numFmtId="0" xfId="0" applyFont="1"/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49" xfId="0" applyAlignment="1" applyFont="1" applyNumberFormat="1">
      <alignment horizontal="center" readingOrder="0" vertical="bottom"/>
    </xf>
    <xf borderId="0" fillId="4" fontId="2" numFmtId="166" xfId="0" applyAlignment="1" applyFill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2" fontId="8" numFmtId="165" xfId="0" applyAlignment="1" applyFont="1" applyNumberFormat="1">
      <alignment horizontal="center" readingOrder="0" vertical="bottom"/>
    </xf>
    <xf borderId="2" fillId="3" fontId="2" numFmtId="165" xfId="0" applyAlignment="1" applyBorder="1" applyFont="1" applyNumberFormat="1">
      <alignment horizontal="center"/>
    </xf>
    <xf borderId="3" fillId="2" fontId="8" numFmtId="165" xfId="0" applyAlignment="1" applyBorder="1" applyFont="1" applyNumberFormat="1">
      <alignment horizontal="center" readingOrder="0" vertical="bottom"/>
    </xf>
    <xf borderId="0" fillId="2" fontId="9" numFmtId="49" xfId="0" applyAlignment="1" applyFont="1" applyNumberFormat="1">
      <alignment horizontal="center" readingOrder="0" vertical="bottom"/>
    </xf>
    <xf borderId="4" fillId="3" fontId="2" numFmtId="17" xfId="0" applyAlignment="1" applyBorder="1" applyFont="1" applyNumberFormat="1">
      <alignment horizontal="right" vertical="bottom"/>
    </xf>
    <xf borderId="2" fillId="3" fontId="2" numFmtId="0" xfId="0" applyAlignment="1" applyBorder="1" applyFont="1">
      <alignment horizontal="right" vertical="bottom"/>
    </xf>
    <xf borderId="3" fillId="2" fontId="2" numFmtId="49" xfId="0" applyAlignment="1" applyBorder="1" applyFont="1" applyNumberFormat="1">
      <alignment readingOrder="0" vertical="bottom"/>
    </xf>
    <xf borderId="0" fillId="2" fontId="2" numFmtId="49" xfId="0" applyAlignment="1" applyFont="1" applyNumberFormat="1">
      <alignment vertical="bottom"/>
    </xf>
    <xf borderId="5" fillId="2" fontId="5" numFmtId="49" xfId="0" applyAlignment="1" applyBorder="1" applyFont="1" applyNumberFormat="1">
      <alignment readingOrder="0"/>
    </xf>
    <xf borderId="2" fillId="3" fontId="10" numFmtId="167" xfId="0" applyBorder="1" applyFont="1" applyNumberFormat="1"/>
    <xf borderId="0" fillId="3" fontId="5" numFmtId="0" xfId="0" applyFont="1"/>
    <xf borderId="0" fillId="3" fontId="5" numFmtId="0" xfId="0" applyFont="1"/>
    <xf borderId="0" fillId="2" fontId="8" numFmtId="0" xfId="0" applyAlignment="1" applyFont="1">
      <alignment horizontal="center" readingOrder="0" vertical="bottom"/>
    </xf>
    <xf borderId="6" fillId="3" fontId="2" numFmtId="0" xfId="0" applyAlignment="1" applyBorder="1" applyFont="1">
      <alignment horizontal="right" vertical="bottom"/>
    </xf>
    <xf borderId="0" fillId="2" fontId="2" numFmtId="49" xfId="0" applyAlignment="1" applyFont="1" applyNumberFormat="1">
      <alignment readingOrder="0" vertical="bottom"/>
    </xf>
    <xf borderId="0" fillId="0" fontId="5" numFmtId="0" xfId="0" applyFont="1"/>
    <xf borderId="0" fillId="0" fontId="5" numFmtId="49" xfId="0" applyFont="1" applyNumberFormat="1"/>
    <xf borderId="0" fillId="0" fontId="5" numFmtId="0" xfId="0" applyFont="1"/>
    <xf borderId="0" fillId="2" fontId="11" numFmtId="165" xfId="0" applyAlignment="1" applyFont="1" applyNumberFormat="1">
      <alignment horizontal="center" readingOrder="0" vertical="bottom"/>
    </xf>
    <xf borderId="7" fillId="2" fontId="5" numFmtId="49" xfId="0" applyAlignment="1" applyBorder="1" applyFont="1" applyNumberFormat="1">
      <alignment readingOrder="0"/>
    </xf>
    <xf borderId="0" fillId="2" fontId="9" numFmtId="165" xfId="0" applyAlignment="1" applyFont="1" applyNumberFormat="1">
      <alignment horizontal="center" readingOrder="0" vertical="bottom"/>
    </xf>
    <xf borderId="0" fillId="3" fontId="5" numFmtId="49" xfId="0" applyFont="1" applyNumberFormat="1"/>
    <xf borderId="0" fillId="0" fontId="5" numFmtId="14" xfId="0" applyFont="1" applyNumberFormat="1"/>
    <xf borderId="0" fillId="3" fontId="5" numFmtId="14" xfId="0" applyFont="1" applyNumberFormat="1"/>
    <xf borderId="0" fillId="4" fontId="2" numFmtId="165" xfId="0" applyAlignment="1" applyFont="1" applyNumberFormat="1">
      <alignment vertical="bottom"/>
    </xf>
    <xf borderId="0" fillId="3" fontId="12" numFmtId="0" xfId="0" applyAlignment="1" applyFont="1">
      <alignment readingOrder="0"/>
    </xf>
    <xf borderId="0" fillId="2" fontId="8" numFmtId="49" xfId="0" applyAlignment="1" applyFont="1" applyNumberFormat="1">
      <alignment readingOrder="0" vertical="bottom"/>
    </xf>
    <xf borderId="0" fillId="2" fontId="2" numFmtId="165" xfId="0" applyFont="1" applyNumberFormat="1"/>
    <xf borderId="7" fillId="2" fontId="2" numFmtId="49" xfId="0" applyAlignment="1" applyBorder="1" applyFont="1" applyNumberFormat="1">
      <alignment readingOrder="0" vertical="bottom"/>
    </xf>
    <xf borderId="7" fillId="3" fontId="2" numFmtId="167" xfId="0" applyAlignment="1" applyBorder="1" applyFont="1" applyNumberFormat="1">
      <alignment vertical="bottom"/>
    </xf>
    <xf borderId="0" fillId="3" fontId="2" numFmtId="0" xfId="0" applyAlignment="1" applyFont="1">
      <alignment vertical="bottom"/>
    </xf>
    <xf borderId="5" fillId="3" fontId="2" numFmtId="165" xfId="0" applyAlignment="1" applyBorder="1" applyFont="1" applyNumberFormat="1">
      <alignment horizontal="center" vertical="bottom"/>
    </xf>
    <xf borderId="5" fillId="2" fontId="2" numFmtId="49" xfId="0" applyAlignment="1" applyBorder="1" applyFont="1" applyNumberFormat="1">
      <alignment readingOrder="0" vertical="bottom"/>
    </xf>
    <xf borderId="5" fillId="3" fontId="2" numFmtId="167" xfId="0" applyAlignment="1" applyBorder="1" applyFont="1" applyNumberFormat="1">
      <alignment vertical="bottom"/>
    </xf>
    <xf borderId="7" fillId="3" fontId="2" numFmtId="165" xfId="0" applyAlignment="1" applyBorder="1" applyFont="1" applyNumberFormat="1">
      <alignment horizontal="center" vertical="bottom"/>
    </xf>
    <xf borderId="0" fillId="2" fontId="8" numFmtId="49" xfId="0" applyAlignment="1" applyFont="1" applyNumberFormat="1">
      <alignment horizontal="right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4" fillId="3" fontId="2" numFmtId="17" xfId="0" applyAlignment="1" applyBorder="1" applyFont="1" applyNumberFormat="1">
      <alignment vertical="bottom"/>
    </xf>
    <xf borderId="6" fillId="3" fontId="2" numFmtId="0" xfId="0" applyAlignment="1" applyBorder="1" applyFont="1">
      <alignment vertical="bottom"/>
    </xf>
    <xf borderId="3" fillId="2" fontId="2" numFmtId="49" xfId="0" applyAlignment="1" applyBorder="1" applyFont="1" applyNumberFormat="1">
      <alignment vertical="bottom"/>
    </xf>
    <xf borderId="0" fillId="5" fontId="13" numFmtId="0" xfId="0" applyAlignment="1" applyFill="1" applyFont="1">
      <alignment readingOrder="0" vertical="bottom"/>
    </xf>
    <xf borderId="0" fillId="5" fontId="13" numFmtId="0" xfId="0" applyAlignment="1" applyFont="1">
      <alignment horizontal="center" readingOrder="0" vertical="bottom"/>
    </xf>
    <xf borderId="0" fillId="2" fontId="11" numFmtId="168" xfId="0" applyAlignment="1" applyFont="1" applyNumberFormat="1">
      <alignment horizontal="center" readingOrder="0" vertical="bottom"/>
    </xf>
    <xf borderId="0" fillId="3" fontId="8" numFmtId="0" xfId="0" applyAlignment="1" applyFont="1">
      <alignment readingOrder="0" vertical="bottom"/>
    </xf>
    <xf borderId="0" fillId="3" fontId="8" numFmtId="49" xfId="0" applyAlignment="1" applyFont="1" applyNumberFormat="1">
      <alignment horizontal="center" readingOrder="0" vertical="bottom"/>
    </xf>
    <xf borderId="0" fillId="3" fontId="8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8" numFmtId="49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3" fontId="8" numFmtId="0" xfId="0" applyAlignment="1" applyFont="1">
      <alignment horizontal="right" readingOrder="0" vertical="bottom"/>
    </xf>
    <xf borderId="0" fillId="3" fontId="8" numFmtId="49" xfId="0" applyAlignment="1" applyFont="1" applyNumberFormat="1">
      <alignment readingOrder="0" vertical="bottom"/>
    </xf>
    <xf borderId="0" fillId="6" fontId="2" numFmtId="0" xfId="0" applyAlignment="1" applyFill="1" applyFont="1">
      <alignment vertical="bottom"/>
    </xf>
    <xf borderId="0" fillId="0" fontId="8" numFmtId="49" xfId="0" applyAlignment="1" applyFont="1" applyNumberFormat="1">
      <alignment readingOrder="0" vertical="bottom"/>
    </xf>
    <xf borderId="0" fillId="5" fontId="13" numFmtId="0" xfId="0" applyAlignment="1" applyFont="1">
      <alignment horizontal="right" readingOrder="0" vertical="bottom"/>
    </xf>
    <xf borderId="0" fillId="0" fontId="8" numFmtId="49" xfId="0" applyAlignment="1" applyFont="1" applyNumberFormat="1">
      <alignment horizontal="right" readingOrder="0" vertical="bottom"/>
    </xf>
    <xf borderId="0" fillId="5" fontId="13" numFmtId="0" xfId="0" applyAlignment="1" applyFont="1">
      <alignment readingOrder="0" vertical="bottom"/>
    </xf>
    <xf borderId="0" fillId="2" fontId="8" numFmtId="165" xfId="0" applyAlignment="1" applyFont="1" applyNumberFormat="1">
      <alignment horizontal="center" vertical="bottom"/>
    </xf>
    <xf borderId="0" fillId="2" fontId="8" numFmtId="49" xfId="0" applyAlignment="1" applyFont="1" applyNumberFormat="1">
      <alignment horizontal="center" vertical="bottom"/>
    </xf>
    <xf borderId="5" fillId="3" fontId="8" numFmtId="49" xfId="0" applyAlignment="1" applyBorder="1" applyFont="1" applyNumberFormat="1">
      <alignment horizontal="center" readingOrder="0" vertical="bottom"/>
    </xf>
    <xf borderId="0" fillId="2" fontId="9" numFmtId="165" xfId="0" applyAlignment="1" applyFont="1" applyNumberFormat="1">
      <alignment horizontal="center" vertical="bottom"/>
    </xf>
    <xf borderId="0" fillId="2" fontId="8" numFmtId="0" xfId="0" applyAlignment="1" applyFont="1">
      <alignment horizontal="center" vertical="bottom"/>
    </xf>
    <xf borderId="6" fillId="3" fontId="8" numFmtId="0" xfId="0" applyAlignment="1" applyBorder="1" applyFont="1">
      <alignment readingOrder="0" vertical="bottom"/>
    </xf>
    <xf borderId="5" fillId="3" fontId="8" numFmtId="0" xfId="0" applyAlignment="1" applyBorder="1" applyFont="1">
      <alignment horizontal="center" readingOrder="0" vertical="bottom"/>
    </xf>
    <xf borderId="5" fillId="3" fontId="8" numFmtId="0" xfId="0" applyAlignment="1" applyBorder="1" applyFont="1">
      <alignment readingOrder="0" vertical="bottom"/>
    </xf>
    <xf borderId="5" fillId="3" fontId="8" numFmtId="0" xfId="0" applyAlignment="1" applyBorder="1" applyFont="1">
      <alignment horizontal="right" readingOrder="0" vertical="bottom"/>
    </xf>
    <xf borderId="5" fillId="3" fontId="8" numFmtId="49" xfId="0" applyAlignment="1" applyBorder="1" applyFont="1" applyNumberFormat="1">
      <alignment readingOrder="0" vertical="bottom"/>
    </xf>
    <xf borderId="5" fillId="0" fontId="8" numFmtId="49" xfId="0" applyAlignment="1" applyBorder="1" applyFont="1" applyNumberFormat="1">
      <alignment horizontal="center" readingOrder="0" vertical="bottom"/>
    </xf>
    <xf borderId="7" fillId="2" fontId="5" numFmtId="49" xfId="0" applyBorder="1" applyFont="1" applyNumberFormat="1"/>
    <xf borderId="5" fillId="0" fontId="8" numFmtId="0" xfId="0" applyAlignment="1" applyBorder="1" applyFont="1">
      <alignment readingOrder="0" vertical="bottom"/>
    </xf>
    <xf borderId="5" fillId="0" fontId="8" numFmtId="49" xfId="0" applyAlignment="1" applyBorder="1" applyFont="1" applyNumberFormat="1">
      <alignment horizontal="right" readingOrder="0" vertical="bottom"/>
    </xf>
    <xf borderId="5" fillId="3" fontId="8" numFmtId="49" xfId="0" applyAlignment="1" applyBorder="1" applyFont="1" applyNumberFormat="1">
      <alignment horizontal="right" readingOrder="0" vertical="bottom"/>
    </xf>
    <xf borderId="5" fillId="0" fontId="8" numFmtId="0" xfId="0" applyAlignment="1" applyBorder="1" applyFont="1">
      <alignment horizontal="center" readingOrder="0" vertical="bottom"/>
    </xf>
    <xf borderId="5" fillId="5" fontId="13" numFmtId="49" xfId="0" applyAlignment="1" applyBorder="1" applyFont="1" applyNumberFormat="1">
      <alignment readingOrder="0" vertical="bottom"/>
    </xf>
    <xf borderId="5" fillId="5" fontId="13" numFmtId="0" xfId="0" applyAlignment="1" applyBorder="1" applyFont="1">
      <alignment horizontal="center" readingOrder="0" vertical="bottom"/>
    </xf>
    <xf borderId="5" fillId="5" fontId="13" numFmtId="49" xfId="0" applyAlignment="1" applyBorder="1" applyFont="1" applyNumberFormat="1">
      <alignment horizontal="center" readingOrder="0" vertical="bottom"/>
    </xf>
    <xf borderId="6" fillId="2" fontId="8" numFmtId="0" xfId="0" applyAlignment="1" applyBorder="1" applyFont="1">
      <alignment readingOrder="0" vertical="bottom"/>
    </xf>
    <xf borderId="5" fillId="2" fontId="8" numFmtId="0" xfId="0" applyAlignment="1" applyBorder="1" applyFont="1">
      <alignment horizontal="center" readingOrder="0" vertical="bottom"/>
    </xf>
    <xf borderId="5" fillId="2" fontId="8" numFmtId="49" xfId="0" applyAlignment="1" applyBorder="1" applyFont="1" applyNumberFormat="1">
      <alignment horizontal="center" readingOrder="0" vertical="bottom"/>
    </xf>
    <xf borderId="5" fillId="2" fontId="8" numFmtId="0" xfId="0" applyAlignment="1" applyBorder="1" applyFont="1">
      <alignment readingOrder="0" vertical="bottom"/>
    </xf>
    <xf borderId="6" fillId="0" fontId="8" numFmtId="49" xfId="0" applyAlignment="1" applyBorder="1" applyFont="1" applyNumberFormat="1">
      <alignment readingOrder="0" vertical="bottom"/>
    </xf>
    <xf borderId="6" fillId="3" fontId="8" numFmtId="49" xfId="0" applyAlignment="1" applyBorder="1" applyFont="1" applyNumberFormat="1">
      <alignment readingOrder="0" vertical="bottom"/>
    </xf>
    <xf borderId="6" fillId="5" fontId="13" numFmtId="0" xfId="0" applyAlignment="1" applyBorder="1" applyFont="1">
      <alignment readingOrder="0" vertical="bottom"/>
    </xf>
    <xf borderId="5" fillId="5" fontId="13" numFmtId="0" xfId="0" applyAlignment="1" applyBorder="1" applyFont="1">
      <alignment horizontal="right" readingOrder="0" vertical="bottom"/>
    </xf>
    <xf borderId="5" fillId="2" fontId="8" numFmtId="49" xfId="0" applyAlignment="1" applyBorder="1" applyFont="1" applyNumberFormat="1">
      <alignment readingOrder="0" vertical="bottom"/>
    </xf>
    <xf borderId="5" fillId="7" fontId="8" numFmtId="49" xfId="0" applyAlignment="1" applyBorder="1" applyFill="1" applyFont="1" applyNumberFormat="1">
      <alignment horizontal="center" readingOrder="0" vertical="bottom"/>
    </xf>
    <xf borderId="6" fillId="0" fontId="8" numFmtId="0" xfId="0" applyAlignment="1" applyBorder="1" applyFont="1">
      <alignment readingOrder="0" vertical="bottom"/>
    </xf>
    <xf borderId="5" fillId="2" fontId="8" numFmtId="49" xfId="0" applyAlignment="1" applyBorder="1" applyFont="1" applyNumberFormat="1">
      <alignment horizontal="right" readingOrder="0" vertical="bottom"/>
    </xf>
    <xf borderId="5" fillId="0" fontId="8" numFmtId="49" xfId="0" applyAlignment="1" applyBorder="1" applyFont="1" applyNumberFormat="1">
      <alignment readingOrder="0" vertical="bottom"/>
    </xf>
    <xf borderId="1" fillId="3" fontId="8" numFmtId="49" xfId="0" applyAlignment="1" applyBorder="1" applyFont="1" applyNumberFormat="1">
      <alignment readingOrder="0" vertical="bottom"/>
    </xf>
    <xf borderId="5" fillId="2" fontId="8" numFmtId="0" xfId="0" applyAlignment="1" applyBorder="1" applyFont="1">
      <alignment horizontal="right" readingOrder="0" vertical="bottom"/>
    </xf>
    <xf borderId="5" fillId="0" fontId="8" numFmtId="0" xfId="0" applyAlignment="1" applyBorder="1" applyFont="1">
      <alignment horizontal="right" readingOrder="0" vertical="bottom"/>
    </xf>
    <xf borderId="3" fillId="2" fontId="14" numFmtId="49" xfId="0" applyAlignment="1" applyBorder="1" applyFont="1" applyNumberFormat="1">
      <alignment readingOrder="0" vertical="bottom"/>
    </xf>
    <xf borderId="5" fillId="7" fontId="8" numFmtId="49" xfId="0" applyAlignment="1" applyBorder="1" applyFont="1" applyNumberFormat="1">
      <alignment readingOrder="0" vertical="bottom"/>
    </xf>
    <xf borderId="0" fillId="2" fontId="14" numFmtId="49" xfId="0" applyAlignment="1" applyFont="1" applyNumberFormat="1">
      <alignment readingOrder="0" vertical="bottom"/>
    </xf>
    <xf borderId="1" fillId="3" fontId="8" numFmtId="49" xfId="0" applyAlignment="1" applyBorder="1" applyFont="1" applyNumberFormat="1">
      <alignment horizontal="center" readingOrder="0" vertical="bottom"/>
    </xf>
    <xf borderId="1" fillId="2" fontId="8" numFmtId="49" xfId="0" applyAlignment="1" applyBorder="1" applyFont="1" applyNumberFormat="1">
      <alignment readingOrder="0" vertical="bottom"/>
    </xf>
    <xf borderId="5" fillId="5" fontId="13" numFmtId="0" xfId="0" applyAlignment="1" applyBorder="1" applyFont="1">
      <alignment readingOrder="0" vertical="bottom"/>
    </xf>
    <xf borderId="1" fillId="7" fontId="8" numFmtId="49" xfId="0" applyAlignment="1" applyBorder="1" applyFont="1" applyNumberFormat="1">
      <alignment readingOrder="0" vertical="bottom"/>
    </xf>
    <xf borderId="1" fillId="0" fontId="8" numFmtId="49" xfId="0" applyAlignment="1" applyBorder="1" applyFont="1" applyNumberFormat="1">
      <alignment horizontal="right" readingOrder="0" vertical="bottom"/>
    </xf>
    <xf borderId="1" fillId="2" fontId="9" numFmtId="0" xfId="0" applyAlignment="1" applyBorder="1" applyFont="1">
      <alignment readingOrder="0" vertical="bottom"/>
    </xf>
    <xf borderId="6" fillId="2" fontId="8" numFmtId="49" xfId="0" applyAlignment="1" applyBorder="1" applyFont="1" applyNumberFormat="1">
      <alignment readingOrder="0" vertical="bottom"/>
    </xf>
    <xf borderId="6" fillId="5" fontId="13" numFmtId="49" xfId="0" applyAlignment="1" applyBorder="1" applyFont="1" applyNumberFormat="1">
      <alignment readingOrder="0" vertical="bottom"/>
    </xf>
    <xf borderId="1" fillId="3" fontId="8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7" fontId="2" numFmtId="49" xfId="0" applyAlignment="1" applyFont="1" applyNumberFormat="1">
      <alignment vertical="bottom"/>
    </xf>
    <xf borderId="1" fillId="2" fontId="8" numFmtId="49" xfId="0" applyAlignment="1" applyBorder="1" applyFont="1" applyNumberFormat="1">
      <alignment horizontal="center" readingOrder="0" vertical="bottom"/>
    </xf>
    <xf borderId="1" fillId="3" fontId="8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vertical="bottom"/>
    </xf>
    <xf borderId="3" fillId="7" fontId="2" numFmtId="49" xfId="0" applyAlignment="1" applyBorder="1" applyFont="1" applyNumberFormat="1">
      <alignment readingOrder="0" vertical="bottom"/>
    </xf>
    <xf borderId="6" fillId="2" fontId="8" numFmtId="49" xfId="0" applyAlignment="1" applyBorder="1" applyFont="1" applyNumberFormat="1">
      <alignment vertical="bottom"/>
    </xf>
    <xf borderId="0" fillId="2" fontId="2" numFmtId="0" xfId="0" applyAlignment="1" applyFont="1">
      <alignment vertical="bottom"/>
    </xf>
    <xf borderId="8" fillId="2" fontId="5" numFmtId="49" xfId="0" applyBorder="1" applyFont="1" applyNumberFormat="1"/>
    <xf borderId="0" fillId="3" fontId="2" numFmtId="165" xfId="0" applyAlignment="1" applyFont="1" applyNumberFormat="1">
      <alignment horizontal="center"/>
    </xf>
    <xf borderId="0" fillId="2" fontId="5" numFmtId="49" xfId="0" applyFont="1" applyNumberFormat="1"/>
    <xf borderId="0" fillId="3" fontId="10" numFmtId="167" xfId="0" applyFont="1" applyNumberFormat="1"/>
    <xf borderId="0" fillId="0" fontId="15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5" numFmtId="9" xfId="0" applyFont="1" applyNumberFormat="1"/>
    <xf borderId="9" fillId="8" fontId="3" numFmtId="0" xfId="0" applyAlignment="1" applyBorder="1" applyFill="1" applyFont="1">
      <alignment vertical="bottom"/>
    </xf>
    <xf borderId="10" fillId="8" fontId="16" numFmtId="0" xfId="0" applyAlignment="1" applyBorder="1" applyFont="1">
      <alignment horizontal="center" readingOrder="0" vertical="bottom"/>
    </xf>
    <xf borderId="9" fillId="9" fontId="3" numFmtId="0" xfId="0" applyAlignment="1" applyBorder="1" applyFill="1" applyFont="1">
      <alignment vertical="bottom"/>
    </xf>
    <xf borderId="10" fillId="9" fontId="16" numFmtId="0" xfId="0" applyAlignment="1" applyBorder="1" applyFont="1">
      <alignment horizontal="center" vertical="bottom"/>
    </xf>
    <xf borderId="11" fillId="8" fontId="3" numFmtId="0" xfId="0" applyAlignment="1" applyBorder="1" applyFont="1">
      <alignment vertical="bottom"/>
    </xf>
    <xf borderId="12" fillId="8" fontId="17" numFmtId="0" xfId="0" applyAlignment="1" applyBorder="1" applyFont="1">
      <alignment horizontal="center" vertical="bottom"/>
    </xf>
    <xf borderId="13" fillId="8" fontId="13" numFmtId="0" xfId="0" applyAlignment="1" applyBorder="1" applyFont="1">
      <alignment horizontal="center" vertical="bottom"/>
    </xf>
    <xf borderId="14" fillId="8" fontId="18" numFmtId="0" xfId="0" applyAlignment="1" applyBorder="1" applyFont="1">
      <alignment readingOrder="0" vertical="bottom"/>
    </xf>
    <xf borderId="15" fillId="9" fontId="2" numFmtId="0" xfId="0" applyAlignment="1" applyBorder="1" applyFont="1">
      <alignment vertical="bottom"/>
    </xf>
    <xf borderId="16" fillId="9" fontId="2" numFmtId="0" xfId="0" applyAlignment="1" applyBorder="1" applyFont="1">
      <alignment vertical="bottom"/>
    </xf>
    <xf borderId="12" fillId="8" fontId="13" numFmtId="0" xfId="0" applyAlignment="1" applyBorder="1" applyFont="1">
      <alignment horizontal="center" vertical="bottom"/>
    </xf>
    <xf borderId="17" fillId="8" fontId="19" numFmtId="0" xfId="0" applyAlignment="1" applyBorder="1" applyFont="1">
      <alignment horizontal="center" readingOrder="0" vertical="bottom"/>
    </xf>
    <xf borderId="0" fillId="3" fontId="10" numFmtId="0" xfId="0" applyFont="1"/>
    <xf borderId="0" fillId="0" fontId="2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/>
    </xf>
    <xf borderId="0" fillId="10" fontId="20" numFmtId="0" xfId="0" applyAlignment="1" applyFill="1" applyFont="1">
      <alignment vertical="bottom"/>
    </xf>
    <xf borderId="0" fillId="10" fontId="21" numFmtId="0" xfId="0" applyAlignment="1" applyFont="1">
      <alignment horizontal="center" readingOrder="0" vertical="bottom"/>
    </xf>
    <xf borderId="18" fillId="11" fontId="22" numFmtId="0" xfId="0" applyAlignment="1" applyBorder="1" applyFill="1" applyFont="1">
      <alignment horizontal="center"/>
    </xf>
    <xf borderId="8" fillId="12" fontId="22" numFmtId="0" xfId="0" applyAlignment="1" applyBorder="1" applyFill="1" applyFont="1">
      <alignment horizontal="center"/>
    </xf>
    <xf borderId="8" fillId="13" fontId="22" numFmtId="0" xfId="0" applyAlignment="1" applyBorder="1" applyFill="1" applyFont="1">
      <alignment horizontal="center"/>
    </xf>
    <xf borderId="19" fillId="3" fontId="23" numFmtId="0" xfId="0" applyAlignment="1" applyBorder="1" applyFont="1">
      <alignment horizontal="center"/>
    </xf>
    <xf borderId="19" fillId="3" fontId="23" numFmtId="0" xfId="0" applyAlignment="1" applyBorder="1" applyFont="1">
      <alignment horizontal="center"/>
    </xf>
    <xf borderId="19" fillId="3" fontId="23" numFmtId="0" xfId="0" applyAlignment="1" applyBorder="1" applyFont="1">
      <alignment horizontal="center" readingOrder="0"/>
    </xf>
    <xf borderId="20" fillId="11" fontId="2" numFmtId="0" xfId="0" applyBorder="1" applyFont="1"/>
    <xf borderId="4" fillId="12" fontId="2" numFmtId="0" xfId="0" applyBorder="1" applyFont="1"/>
    <xf borderId="4" fillId="13" fontId="2" numFmtId="0" xfId="0" applyBorder="1" applyFont="1"/>
    <xf borderId="0" fillId="3" fontId="10" numFmtId="0" xfId="0" applyFont="1"/>
    <xf borderId="1" fillId="8" fontId="2" numFmtId="0" xfId="0" applyAlignment="1" applyBorder="1" applyFont="1">
      <alignment horizontal="center"/>
    </xf>
    <xf borderId="21" fillId="8" fontId="2" numFmtId="49" xfId="0" applyAlignment="1" applyBorder="1" applyFont="1" applyNumberFormat="1">
      <alignment horizontal="center" vertical="bottom"/>
    </xf>
    <xf borderId="1" fillId="8" fontId="2" numFmtId="49" xfId="0" applyAlignment="1" applyBorder="1" applyFont="1" applyNumberFormat="1">
      <alignment horizontal="center"/>
    </xf>
    <xf borderId="1" fillId="8" fontId="5" numFmtId="0" xfId="0" applyAlignment="1" applyBorder="1" applyFont="1">
      <alignment horizontal="left" shrinkToFit="0" wrapText="0"/>
    </xf>
    <xf borderId="1" fillId="8" fontId="2" numFmtId="0" xfId="0" applyAlignment="1" applyBorder="1" applyFont="1">
      <alignment horizontal="left" readingOrder="0" shrinkToFit="0" wrapText="0"/>
    </xf>
    <xf borderId="1" fillId="8" fontId="2" numFmtId="0" xfId="0" applyAlignment="1" applyBorder="1" applyFont="1">
      <alignment horizontal="left" shrinkToFit="0" wrapText="0"/>
    </xf>
    <xf borderId="6" fillId="11" fontId="2" numFmtId="0" xfId="0" applyAlignment="1" applyBorder="1" applyFont="1">
      <alignment horizontal="center"/>
    </xf>
    <xf borderId="5" fillId="12" fontId="24" numFmtId="9" xfId="0" applyAlignment="1" applyBorder="1" applyFont="1" applyNumberFormat="1">
      <alignment horizontal="center"/>
    </xf>
    <xf borderId="5" fillId="13" fontId="2" numFmtId="0" xfId="0" applyAlignment="1" applyBorder="1" applyFont="1">
      <alignment horizontal="center"/>
    </xf>
    <xf borderId="0" fillId="3" fontId="12" numFmtId="0" xfId="0" applyAlignment="1" applyFont="1">
      <alignment horizontal="left"/>
    </xf>
    <xf borderId="0" fillId="0" fontId="5" numFmtId="0" xfId="0" applyFont="1"/>
    <xf borderId="22" fillId="8" fontId="2" numFmtId="0" xfId="0" applyAlignment="1" applyBorder="1" applyFont="1">
      <alignment horizontal="center"/>
    </xf>
    <xf borderId="22" fillId="8" fontId="2" numFmtId="0" xfId="0" applyAlignment="1" applyBorder="1" applyFont="1">
      <alignment horizontal="center" readingOrder="0"/>
    </xf>
    <xf borderId="22" fillId="8" fontId="2" numFmtId="49" xfId="0" applyAlignment="1" applyBorder="1" applyFont="1" applyNumberFormat="1">
      <alignment horizontal="center"/>
    </xf>
    <xf borderId="22" fillId="8" fontId="5" numFmtId="0" xfId="0" applyAlignment="1" applyBorder="1" applyFont="1">
      <alignment horizontal="left" shrinkToFit="0" wrapText="0"/>
    </xf>
    <xf borderId="22" fillId="8" fontId="2" numFmtId="0" xfId="0" applyAlignment="1" applyBorder="1" applyFont="1">
      <alignment horizontal="left" shrinkToFit="0" wrapText="0"/>
    </xf>
    <xf borderId="22" fillId="8" fontId="2" numFmtId="0" xfId="0" applyAlignment="1" applyBorder="1" applyFont="1">
      <alignment horizontal="left" readingOrder="0" shrinkToFit="0" wrapText="0"/>
    </xf>
    <xf borderId="22" fillId="8" fontId="2" numFmtId="0" xfId="0" applyAlignment="1" applyBorder="1" applyFont="1">
      <alignment horizontal="left" shrinkToFit="0" wrapText="0"/>
    </xf>
    <xf borderId="0" fillId="3" fontId="10" numFmtId="169" xfId="0" applyAlignment="1" applyFont="1" applyNumberFormat="1">
      <alignment readingOrder="0"/>
    </xf>
    <xf borderId="22" fillId="8" fontId="2" numFmtId="0" xfId="0" applyBorder="1" applyFont="1"/>
    <xf borderId="22" fillId="8" fontId="2" numFmtId="49" xfId="0" applyBorder="1" applyFont="1" applyNumberFormat="1"/>
    <xf borderId="22" fillId="8" fontId="2" numFmtId="0" xfId="0" applyAlignment="1" applyBorder="1" applyFont="1">
      <alignment vertical="bottom"/>
    </xf>
    <xf borderId="22" fillId="8" fontId="2" numFmtId="0" xfId="0" applyAlignment="1" applyBorder="1" applyFont="1">
      <alignment horizontal="left" shrinkToFit="0" vertical="bottom" wrapText="0"/>
    </xf>
    <xf borderId="23" fillId="8" fontId="2" numFmtId="0" xfId="0" applyAlignment="1" applyBorder="1" applyFont="1">
      <alignment vertical="bottom"/>
    </xf>
    <xf borderId="23" fillId="8" fontId="2" numFmtId="0" xfId="0" applyAlignment="1" applyBorder="1" applyFont="1">
      <alignment horizontal="left" shrinkToFit="0" vertical="bottom" wrapText="0"/>
    </xf>
    <xf borderId="0" fillId="14" fontId="5" numFmtId="0" xfId="0" applyFill="1" applyFont="1"/>
    <xf borderId="0" fillId="14" fontId="5" numFmtId="0" xfId="0" applyAlignment="1" applyFont="1">
      <alignment shrinkToFit="0" wrapText="0"/>
    </xf>
    <xf borderId="2" fillId="14" fontId="25" numFmtId="0" xfId="0" applyAlignment="1" applyBorder="1" applyFont="1">
      <alignment readingOrder="0"/>
    </xf>
    <xf borderId="0" fillId="14" fontId="25" numFmtId="0" xfId="0" applyAlignment="1" applyFont="1">
      <alignment readingOrder="0"/>
    </xf>
    <xf borderId="19" fillId="0" fontId="25" numFmtId="0" xfId="0" applyAlignment="1" applyBorder="1" applyFont="1">
      <alignment readingOrder="0"/>
    </xf>
    <xf borderId="19" fillId="3" fontId="25" numFmtId="0" xfId="0" applyAlignment="1" applyBorder="1" applyFont="1">
      <alignment readingOrder="0" shrinkToFit="0" wrapText="0"/>
    </xf>
    <xf borderId="19" fillId="3" fontId="25" numFmtId="0" xfId="0" applyAlignment="1" applyBorder="1" applyFont="1">
      <alignment readingOrder="0"/>
    </xf>
    <xf borderId="24" fillId="3" fontId="1" numFmtId="0" xfId="0" applyAlignment="1" applyBorder="1" applyFont="1">
      <alignment horizontal="center" readingOrder="0"/>
    </xf>
    <xf borderId="25" fillId="3" fontId="1" numFmtId="0" xfId="0" applyAlignment="1" applyBorder="1" applyFont="1">
      <alignment horizontal="center" readingOrder="0"/>
    </xf>
    <xf borderId="6" fillId="3" fontId="26" numFmtId="0" xfId="0" applyAlignment="1" applyBorder="1" applyFont="1">
      <alignment readingOrder="0"/>
    </xf>
    <xf borderId="6" fillId="3" fontId="26" numFmtId="0" xfId="0" applyAlignment="1" applyBorder="1" applyFont="1">
      <alignment readingOrder="0" shrinkToFit="0" wrapText="0"/>
    </xf>
    <xf borderId="6" fillId="3" fontId="26" numFmtId="49" xfId="0" applyAlignment="1" applyBorder="1" applyFont="1" applyNumberFormat="1">
      <alignment readingOrder="0" shrinkToFit="0" wrapText="0"/>
    </xf>
    <xf borderId="6" fillId="3" fontId="26" numFmtId="49" xfId="0" applyAlignment="1" applyBorder="1" applyFont="1" applyNumberFormat="1">
      <alignment readingOrder="0" shrinkToFit="0" wrapText="0"/>
    </xf>
    <xf borderId="2" fillId="0" fontId="27" numFmtId="0" xfId="0" applyAlignment="1" applyBorder="1" applyFont="1">
      <alignment horizontal="left" readingOrder="0"/>
    </xf>
    <xf borderId="2" fillId="15" fontId="28" numFmtId="0" xfId="0" applyAlignment="1" applyBorder="1" applyFill="1" applyFont="1">
      <alignment horizontal="left" readingOrder="0"/>
    </xf>
    <xf borderId="2" fillId="15" fontId="28" numFmtId="0" xfId="0" applyAlignment="1" applyBorder="1" applyFont="1">
      <alignment horizontal="left"/>
    </xf>
    <xf borderId="2" fillId="3" fontId="26" numFmtId="0" xfId="0" applyAlignment="1" applyBorder="1" applyFont="1">
      <alignment readingOrder="0"/>
    </xf>
    <xf borderId="2" fillId="3" fontId="26" numFmtId="0" xfId="0" applyAlignment="1" applyBorder="1" applyFont="1">
      <alignment readingOrder="0" shrinkToFit="0" wrapText="0"/>
    </xf>
    <xf borderId="2" fillId="3" fontId="26" numFmtId="49" xfId="0" applyAlignment="1" applyBorder="1" applyFont="1" applyNumberFormat="1">
      <alignment readingOrder="0" shrinkToFit="0" wrapText="0"/>
    </xf>
    <xf borderId="2" fillId="3" fontId="26" numFmtId="49" xfId="0" applyAlignment="1" applyBorder="1" applyFont="1" applyNumberFormat="1">
      <alignment readingOrder="0" shrinkToFit="0" wrapText="0"/>
    </xf>
    <xf borderId="2" fillId="15" fontId="28" numFmtId="0" xfId="0" applyAlignment="1" applyBorder="1" applyFont="1">
      <alignment horizontal="left"/>
    </xf>
    <xf borderId="2" fillId="3" fontId="26" numFmtId="49" xfId="0" applyAlignment="1" applyBorder="1" applyFont="1" applyNumberFormat="1">
      <alignment readingOrder="0"/>
    </xf>
    <xf borderId="6" fillId="3" fontId="26" numFmtId="49" xfId="0" applyAlignment="1" applyBorder="1" applyFont="1" applyNumberFormat="1">
      <alignment readingOrder="0"/>
    </xf>
    <xf borderId="0" fillId="0" fontId="27" numFmtId="0" xfId="0" applyAlignment="1" applyFont="1">
      <alignment horizontal="left"/>
    </xf>
    <xf borderId="26" fillId="2" fontId="23" numFmtId="0" xfId="0" applyBorder="1" applyFont="1"/>
    <xf borderId="26" fillId="2" fontId="2" numFmtId="0" xfId="0" applyAlignment="1" applyBorder="1" applyFont="1">
      <alignment readingOrder="0"/>
    </xf>
    <xf borderId="26" fillId="2" fontId="2" numFmtId="170" xfId="0" applyAlignment="1" applyBorder="1" applyFont="1" applyNumberFormat="1">
      <alignment readingOrder="0"/>
    </xf>
    <xf borderId="26" fillId="2" fontId="2" numFmtId="0" xfId="0" applyBorder="1" applyFont="1"/>
    <xf borderId="27" fillId="2" fontId="2" numFmtId="0" xfId="0" applyAlignment="1" applyBorder="1" applyFont="1">
      <alignment readingOrder="0"/>
    </xf>
    <xf borderId="26" fillId="2" fontId="2" numFmtId="14" xfId="0" applyBorder="1" applyFont="1" applyNumberFormat="1"/>
    <xf borderId="26" fillId="2" fontId="2" numFmtId="170" xfId="0" applyBorder="1" applyFont="1" applyNumberFormat="1"/>
    <xf borderId="2" fillId="2" fontId="2" numFmtId="0" xfId="0" applyAlignment="1" applyBorder="1" applyFont="1">
      <alignment readingOrder="0"/>
    </xf>
    <xf borderId="27" fillId="2" fontId="2" numFmtId="0" xfId="0" applyBorder="1" applyFont="1"/>
    <xf borderId="0" fillId="3" fontId="2" numFmtId="0" xfId="0" applyFont="1"/>
    <xf borderId="0" fillId="2" fontId="2" numFmtId="0" xfId="0" applyFont="1"/>
    <xf borderId="0" fillId="3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1" fillId="3" fontId="3" numFmtId="0" xfId="0" applyAlignment="1" applyBorder="1" applyFont="1">
      <alignment horizontal="center" vertical="bottom"/>
    </xf>
    <xf borderId="2" fillId="3" fontId="2" numFmtId="0" xfId="0" applyAlignment="1" applyBorder="1" applyFont="1">
      <alignment readingOrder="0"/>
    </xf>
    <xf borderId="2" fillId="3" fontId="2" numFmtId="0" xfId="0" applyBorder="1" applyFont="1"/>
    <xf borderId="2" fillId="2" fontId="2" numFmtId="0" xfId="0" applyBorder="1" applyFont="1"/>
    <xf borderId="6" fillId="3" fontId="29" numFmtId="0" xfId="0" applyAlignment="1" applyBorder="1" applyFont="1">
      <alignment horizontal="right" vertical="bottom"/>
    </xf>
    <xf borderId="0" fillId="3" fontId="10" numFmtId="0" xfId="0" applyAlignment="1" applyFont="1">
      <alignment readingOrder="0"/>
    </xf>
    <xf borderId="28" fillId="2" fontId="2" numFmtId="0" xfId="0" applyBorder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/>
    </xf>
    <xf borderId="29" fillId="16" fontId="30" numFmtId="0" xfId="0" applyAlignment="1" applyBorder="1" applyFill="1" applyFont="1">
      <alignment horizontal="center" vertical="bottom"/>
    </xf>
    <xf borderId="0" fillId="16" fontId="30" numFmtId="0" xfId="0" applyAlignment="1" applyFont="1">
      <alignment horizontal="center" vertical="bottom"/>
    </xf>
    <xf borderId="29" fillId="16" fontId="30" numFmtId="0" xfId="0" applyAlignment="1" applyBorder="1" applyFont="1">
      <alignment horizontal="center" vertical="bottom"/>
    </xf>
    <xf borderId="30" fillId="16" fontId="30" numFmtId="0" xfId="0" applyAlignment="1" applyBorder="1" applyFont="1">
      <alignment horizontal="center" vertical="bottom"/>
    </xf>
    <xf borderId="31" fillId="16" fontId="30" numFmtId="0" xfId="0" applyAlignment="1" applyBorder="1" applyFont="1">
      <alignment horizontal="center" vertical="bottom"/>
    </xf>
    <xf borderId="29" fillId="0" fontId="2" numFmtId="0" xfId="0" applyAlignment="1" applyBorder="1" applyFont="1">
      <alignment vertical="bottom"/>
    </xf>
    <xf borderId="6" fillId="3" fontId="26" numFmtId="49" xfId="0" applyAlignment="1" applyBorder="1" applyFont="1" applyNumberFormat="1">
      <alignment horizontal="center"/>
    </xf>
    <xf borderId="2" fillId="3" fontId="5" numFmtId="0" xfId="0" applyAlignment="1" applyBorder="1" applyFont="1">
      <alignment horizontal="center"/>
    </xf>
    <xf borderId="6" fillId="3" fontId="31" numFmtId="49" xfId="0" applyAlignment="1" applyBorder="1" applyFont="1" applyNumberFormat="1">
      <alignment horizontal="center" readingOrder="0"/>
    </xf>
    <xf borderId="6" fillId="15" fontId="26" numFmtId="49" xfId="0" applyAlignment="1" applyBorder="1" applyFont="1" applyNumberFormat="1">
      <alignment horizontal="center"/>
    </xf>
    <xf borderId="6" fillId="15" fontId="32" numFmtId="49" xfId="0" applyAlignment="1" applyBorder="1" applyFont="1" applyNumberFormat="1">
      <alignment horizontal="center"/>
    </xf>
    <xf borderId="6" fillId="3" fontId="2" numFmtId="0" xfId="0" applyAlignment="1" applyBorder="1" applyFont="1">
      <alignment horizontal="center"/>
    </xf>
    <xf borderId="6" fillId="3" fontId="33" numFmtId="0" xfId="0" applyAlignment="1" applyBorder="1" applyFont="1">
      <alignment horizontal="center"/>
    </xf>
    <xf borderId="6" fillId="15" fontId="2" numFmtId="0" xfId="0" applyAlignment="1" applyBorder="1" applyFont="1">
      <alignment horizontal="center"/>
    </xf>
    <xf borderId="6" fillId="15" fontId="33" numFmtId="0" xfId="0" applyAlignment="1" applyBorder="1" applyFont="1">
      <alignment horizontal="center"/>
    </xf>
    <xf borderId="6" fillId="15" fontId="34" numFmtId="0" xfId="0" applyAlignment="1" applyBorder="1" applyFont="1">
      <alignment horizontal="center" readingOrder="0"/>
    </xf>
    <xf borderId="6" fillId="15" fontId="35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 vertical="bottom"/>
    </xf>
    <xf borderId="6" fillId="3" fontId="33" numFmtId="0" xfId="0" applyAlignment="1" applyBorder="1" applyFont="1">
      <alignment horizontal="center" readingOrder="0" vertical="bottom"/>
    </xf>
    <xf borderId="6" fillId="15" fontId="2" numFmtId="0" xfId="0" applyAlignment="1" applyBorder="1" applyFont="1">
      <alignment horizontal="center" readingOrder="0" vertical="bottom"/>
    </xf>
    <xf borderId="6" fillId="15" fontId="33" numFmtId="0" xfId="0" applyAlignment="1" applyBorder="1" applyFont="1">
      <alignment horizontal="center" readingOrder="0" vertical="bottom"/>
    </xf>
    <xf borderId="2" fillId="3" fontId="26" numFmtId="49" xfId="0" applyAlignment="1" applyBorder="1" applyFont="1" applyNumberFormat="1">
      <alignment horizontal="center"/>
    </xf>
    <xf borderId="2" fillId="15" fontId="26" numFmtId="49" xfId="0" applyAlignment="1" applyBorder="1" applyFont="1" applyNumberFormat="1">
      <alignment horizontal="center"/>
    </xf>
    <xf borderId="2" fillId="15" fontId="32" numFmtId="49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15" fontId="2" numFmtId="0" xfId="0" applyAlignment="1" applyBorder="1" applyFont="1">
      <alignment horizontal="center"/>
    </xf>
    <xf borderId="2" fillId="15" fontId="33" numFmtId="0" xfId="0" applyAlignment="1" applyBorder="1" applyFont="1">
      <alignment horizontal="center"/>
    </xf>
    <xf borderId="2" fillId="3" fontId="34" numFmtId="0" xfId="0" applyAlignment="1" applyBorder="1" applyFont="1">
      <alignment horizontal="center" readingOrder="0" vertical="bottom"/>
    </xf>
    <xf borderId="2" fillId="15" fontId="35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 vertical="bottom"/>
    </xf>
    <xf borderId="2" fillId="3" fontId="33" numFmtId="0" xfId="0" applyAlignment="1" applyBorder="1" applyFont="1">
      <alignment horizontal="center" readingOrder="0" vertical="bottom"/>
    </xf>
    <xf borderId="2" fillId="15" fontId="2" numFmtId="0" xfId="0" applyAlignment="1" applyBorder="1" applyFont="1">
      <alignment horizontal="center" readingOrder="0" vertical="bottom"/>
    </xf>
    <xf borderId="2" fillId="15" fontId="33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2" fillId="3" fontId="33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/>
    </xf>
    <xf borderId="2" fillId="0" fontId="33" numFmtId="0" xfId="0" applyAlignment="1" applyBorder="1" applyFont="1">
      <alignment horizontal="center"/>
    </xf>
    <xf borderId="2" fillId="15" fontId="2" numFmtId="0" xfId="0" applyAlignment="1" applyBorder="1" applyFont="1">
      <alignment horizontal="center"/>
    </xf>
    <xf borderId="2" fillId="15" fontId="33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15" fontId="5" numFmtId="0" xfId="0" applyAlignment="1" applyBorder="1" applyFont="1">
      <alignment horizontal="center"/>
    </xf>
    <xf borderId="2" fillId="15" fontId="36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2" fillId="3" fontId="36" numFmtId="0" xfId="0" applyAlignment="1" applyBorder="1" applyFont="1">
      <alignment horizontal="center"/>
    </xf>
    <xf borderId="28" fillId="15" fontId="26" numFmtId="49" xfId="0" applyAlignment="1" applyBorder="1" applyFont="1" applyNumberFormat="1">
      <alignment horizontal="center"/>
    </xf>
    <xf borderId="18" fillId="15" fontId="32" numFmtId="49" xfId="0" applyAlignment="1" applyBorder="1" applyFont="1" applyNumberFormat="1">
      <alignment horizontal="center"/>
    </xf>
    <xf borderId="2" fillId="15" fontId="37" numFmtId="49" xfId="0" applyAlignment="1" applyBorder="1" applyFont="1" applyNumberFormat="1">
      <alignment horizontal="center"/>
    </xf>
    <xf borderId="28" fillId="3" fontId="26" numFmtId="49" xfId="0" applyAlignment="1" applyBorder="1" applyFont="1" applyNumberFormat="1">
      <alignment horizontal="center"/>
    </xf>
    <xf borderId="2" fillId="3" fontId="26" numFmtId="14" xfId="0" applyAlignment="1" applyBorder="1" applyFont="1" applyNumberFormat="1">
      <alignment horizontal="center"/>
    </xf>
    <xf borderId="2" fillId="3" fontId="31" numFmtId="49" xfId="0" applyAlignment="1" applyBorder="1" applyFont="1" applyNumberFormat="1">
      <alignment horizontal="center" readingOrder="0"/>
    </xf>
    <xf borderId="2" fillId="15" fontId="2" numFmtId="14" xfId="0" applyAlignment="1" applyBorder="1" applyFont="1" applyNumberFormat="1">
      <alignment horizontal="center"/>
    </xf>
    <xf borderId="2" fillId="15" fontId="33" numFmtId="14" xfId="0" applyAlignment="1" applyBorder="1" applyFont="1" applyNumberFormat="1">
      <alignment horizontal="center"/>
    </xf>
    <xf borderId="2" fillId="3" fontId="37" numFmtId="14" xfId="0" applyAlignment="1" applyBorder="1" applyFont="1" applyNumberFormat="1">
      <alignment horizontal="center"/>
    </xf>
    <xf borderId="2" fillId="15" fontId="38" numFmtId="14" xfId="0" applyAlignment="1" applyBorder="1" applyFont="1" applyNumberFormat="1">
      <alignment horizontal="center"/>
    </xf>
    <xf borderId="2" fillId="3" fontId="2" numFmtId="14" xfId="0" applyAlignment="1" applyBorder="1" applyFont="1" applyNumberFormat="1">
      <alignment horizontal="center"/>
    </xf>
    <xf borderId="2" fillId="3" fontId="33" numFmtId="14" xfId="0" applyAlignment="1" applyBorder="1" applyFont="1" applyNumberFormat="1">
      <alignment horizontal="center"/>
    </xf>
    <xf borderId="18" fillId="15" fontId="38" numFmtId="14" xfId="0" applyAlignment="1" applyBorder="1" applyFont="1" applyNumberFormat="1">
      <alignment horizontal="center"/>
    </xf>
    <xf borderId="18" fillId="3" fontId="2" numFmtId="0" xfId="0" applyAlignment="1" applyBorder="1" applyFont="1">
      <alignment horizontal="center"/>
    </xf>
    <xf borderId="18" fillId="3" fontId="33" numFmtId="0" xfId="0" applyAlignment="1" applyBorder="1" applyFont="1">
      <alignment horizontal="center"/>
    </xf>
    <xf borderId="18" fillId="15" fontId="2" numFmtId="0" xfId="0" applyAlignment="1" applyBorder="1" applyFont="1">
      <alignment horizontal="center"/>
    </xf>
    <xf borderId="18" fillId="15" fontId="33" numFmtId="0" xfId="0" applyAlignment="1" applyBorder="1" applyFont="1">
      <alignment horizontal="center"/>
    </xf>
    <xf borderId="18" fillId="15" fontId="34" numFmtId="0" xfId="0" applyAlignment="1" applyBorder="1" applyFont="1">
      <alignment horizontal="center" readingOrder="0"/>
    </xf>
    <xf borderId="2" fillId="3" fontId="33" numFmtId="0" xfId="0" applyAlignment="1" applyBorder="1" applyFont="1">
      <alignment horizontal="center" readingOrder="0"/>
    </xf>
    <xf borderId="2" fillId="15" fontId="38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36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36" numFmtId="0" xfId="0" applyAlignment="1" applyBorder="1" applyFont="1">
      <alignment horizontal="center"/>
    </xf>
    <xf borderId="2" fillId="0" fontId="5" numFmtId="0" xfId="0" applyBorder="1" applyFont="1"/>
    <xf borderId="2" fillId="0" fontId="36" numFmtId="0" xfId="0" applyAlignment="1" applyBorder="1" applyFont="1">
      <alignment horizontal="center"/>
    </xf>
    <xf borderId="2" fillId="3" fontId="31" numFmtId="0" xfId="0" applyAlignment="1" applyBorder="1" applyFont="1">
      <alignment readingOrder="0"/>
    </xf>
    <xf borderId="2" fillId="15" fontId="12" numFmtId="0" xfId="0" applyBorder="1" applyFont="1"/>
    <xf borderId="2" fillId="0" fontId="5" numFmtId="0" xfId="0" applyBorder="1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12" numFmtId="0" xfId="0" applyFont="1"/>
    <xf borderId="32" fillId="17" fontId="3" numFmtId="0" xfId="0" applyAlignment="1" applyBorder="1" applyFill="1" applyFont="1">
      <alignment horizontal="center" vertical="bottom"/>
    </xf>
    <xf borderId="27" fillId="16" fontId="39" numFmtId="166" xfId="0" applyAlignment="1" applyBorder="1" applyFont="1" applyNumberFormat="1">
      <alignment horizontal="center" vertical="bottom"/>
    </xf>
    <xf borderId="27" fillId="0" fontId="40" numFmtId="0" xfId="0" applyBorder="1" applyFont="1"/>
    <xf borderId="33" fillId="0" fontId="40" numFmtId="0" xfId="0" applyBorder="1" applyFont="1"/>
    <xf borderId="34" fillId="0" fontId="2" numFmtId="0" xfId="0" applyAlignment="1" applyBorder="1" applyFont="1">
      <alignment vertical="bottom"/>
    </xf>
    <xf borderId="32" fillId="16" fontId="2" numFmtId="0" xfId="0" applyAlignment="1" applyBorder="1" applyFont="1">
      <alignment vertical="bottom"/>
    </xf>
    <xf borderId="34" fillId="16" fontId="39" numFmtId="0" xfId="0" applyAlignment="1" applyBorder="1" applyFont="1">
      <alignment vertical="bottom"/>
    </xf>
    <xf borderId="0" fillId="16" fontId="39" numFmtId="0" xfId="0" applyAlignment="1" applyFont="1">
      <alignment vertical="bottom"/>
    </xf>
    <xf borderId="0" fillId="16" fontId="39" numFmtId="0" xfId="0" applyAlignment="1" applyFont="1">
      <alignment shrinkToFit="0" vertical="bottom" wrapText="0"/>
    </xf>
    <xf borderId="32" fillId="0" fontId="2" numFmtId="0" xfId="0" applyAlignment="1" applyBorder="1" applyFont="1">
      <alignment vertical="bottom"/>
    </xf>
    <xf borderId="35" fillId="16" fontId="39" numFmtId="0" xfId="0" applyAlignment="1" applyBorder="1" applyFont="1">
      <alignment vertical="bottom"/>
    </xf>
    <xf borderId="34" fillId="16" fontId="39" numFmtId="0" xfId="0" applyAlignment="1" applyBorder="1" applyFont="1">
      <alignment vertical="bottom"/>
    </xf>
    <xf borderId="36" fillId="3" fontId="41" numFmtId="171" xfId="0" applyAlignment="1" applyBorder="1" applyFont="1" applyNumberFormat="1">
      <alignment horizontal="right" vertical="bottom"/>
    </xf>
    <xf borderId="37" fillId="18" fontId="24" numFmtId="0" xfId="0" applyAlignment="1" applyBorder="1" applyFill="1" applyFont="1">
      <alignment vertical="bottom"/>
    </xf>
    <xf borderId="37" fillId="18" fontId="24" numFmtId="172" xfId="0" applyAlignment="1" applyBorder="1" applyFont="1" applyNumberFormat="1">
      <alignment horizontal="right" vertical="bottom"/>
    </xf>
    <xf borderId="0" fillId="18" fontId="24" numFmtId="172" xfId="0" applyAlignment="1" applyFont="1" applyNumberFormat="1">
      <alignment horizontal="right" vertical="bottom"/>
    </xf>
    <xf borderId="0" fillId="18" fontId="24" numFmtId="0" xfId="0" applyAlignment="1" applyFont="1">
      <alignment horizontal="center" vertical="bottom"/>
    </xf>
    <xf borderId="32" fillId="18" fontId="24" numFmtId="0" xfId="0" applyAlignment="1" applyBorder="1" applyFont="1">
      <alignment horizontal="center" vertical="bottom"/>
    </xf>
    <xf borderId="34" fillId="15" fontId="2" numFmtId="0" xfId="0" applyAlignment="1" applyBorder="1" applyFont="1">
      <alignment vertical="bottom"/>
    </xf>
    <xf borderId="38" fillId="15" fontId="2" numFmtId="0" xfId="0" applyAlignment="1" applyBorder="1" applyFont="1">
      <alignment vertical="bottom"/>
    </xf>
    <xf borderId="35" fillId="15" fontId="2" numFmtId="0" xfId="0" applyAlignment="1" applyBorder="1" applyFont="1">
      <alignment vertical="bottom"/>
    </xf>
    <xf borderId="39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29" fillId="17" fontId="3" numFmtId="0" xfId="0" applyAlignment="1" applyBorder="1" applyFont="1">
      <alignment vertical="bottom"/>
    </xf>
    <xf borderId="29" fillId="0" fontId="40" numFmtId="0" xfId="0" applyBorder="1" applyFont="1"/>
    <xf borderId="40" fillId="0" fontId="40" numFmtId="0" xfId="0" applyBorder="1" applyFont="1"/>
    <xf borderId="29" fillId="0" fontId="2" numFmtId="0" xfId="0" applyAlignment="1" applyBorder="1" applyFont="1">
      <alignment vertical="bottom"/>
    </xf>
    <xf borderId="37" fillId="0" fontId="24" numFmtId="0" xfId="0" applyAlignment="1" applyBorder="1" applyFont="1">
      <alignment vertical="bottom"/>
    </xf>
    <xf borderId="37" fillId="0" fontId="24" numFmtId="172" xfId="0" applyAlignment="1" applyBorder="1" applyFont="1" applyNumberFormat="1">
      <alignment horizontal="right" vertical="bottom"/>
    </xf>
    <xf borderId="0" fillId="0" fontId="24" numFmtId="172" xfId="0" applyAlignment="1" applyFont="1" applyNumberFormat="1">
      <alignment horizontal="right" vertical="bottom"/>
    </xf>
    <xf borderId="0" fillId="0" fontId="24" numFmtId="0" xfId="0" applyAlignment="1" applyFont="1">
      <alignment horizontal="center" vertical="bottom"/>
    </xf>
    <xf borderId="32" fillId="0" fontId="24" numFmtId="0" xfId="0" applyAlignment="1" applyBorder="1" applyFont="1">
      <alignment horizontal="center" vertical="bottom"/>
    </xf>
    <xf borderId="41" fillId="15" fontId="2" numFmtId="0" xfId="0" applyAlignment="1" applyBorder="1" applyFont="1">
      <alignment vertical="bottom"/>
    </xf>
    <xf borderId="5" fillId="15" fontId="19" numFmtId="0" xfId="0" applyAlignment="1" applyBorder="1" applyFont="1">
      <alignment vertical="bottom"/>
    </xf>
    <xf borderId="42" fillId="15" fontId="2" numFmtId="0" xfId="0" applyAlignment="1" applyBorder="1" applyFont="1">
      <alignment vertical="bottom"/>
    </xf>
    <xf borderId="34" fillId="15" fontId="2" numFmtId="0" xfId="0" applyAlignment="1" applyBorder="1" applyFont="1">
      <alignment vertical="bottom"/>
    </xf>
    <xf borderId="29" fillId="19" fontId="3" numFmtId="0" xfId="0" applyAlignment="1" applyBorder="1" applyFill="1" applyFont="1">
      <alignment vertical="bottom"/>
    </xf>
    <xf borderId="40" fillId="19" fontId="3" numFmtId="0" xfId="0" applyAlignment="1" applyBorder="1" applyFont="1">
      <alignment vertical="bottom"/>
    </xf>
    <xf borderId="29" fillId="19" fontId="42" numFmtId="0" xfId="0" applyAlignment="1" applyBorder="1" applyFont="1">
      <alignment vertical="bottom"/>
    </xf>
    <xf borderId="29" fillId="19" fontId="2" numFmtId="0" xfId="0" applyAlignment="1" applyBorder="1" applyFont="1">
      <alignment vertical="bottom"/>
    </xf>
    <xf borderId="40" fillId="19" fontId="2" numFmtId="0" xfId="0" applyAlignment="1" applyBorder="1" applyFont="1">
      <alignment vertical="bottom"/>
    </xf>
    <xf borderId="37" fillId="18" fontId="24" numFmtId="0" xfId="0" applyAlignment="1" applyBorder="1" applyFont="1">
      <alignment vertical="bottom"/>
    </xf>
    <xf borderId="35" fillId="0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7" fillId="8" fontId="2" numFmtId="0" xfId="0" applyAlignment="1" applyBorder="1" applyFont="1">
      <alignment vertical="bottom"/>
    </xf>
    <xf borderId="0" fillId="8" fontId="2" numFmtId="0" xfId="0" applyAlignment="1" applyFont="1">
      <alignment vertical="bottom"/>
    </xf>
    <xf borderId="16" fillId="8" fontId="2" numFmtId="0" xfId="0" applyAlignment="1" applyBorder="1" applyFont="1">
      <alignment vertical="bottom"/>
    </xf>
    <xf borderId="29" fillId="8" fontId="41" numFmtId="0" xfId="0" applyAlignment="1" applyBorder="1" applyFont="1">
      <alignment vertical="bottom"/>
    </xf>
    <xf borderId="1" fillId="8" fontId="41" numFmtId="0" xfId="0" applyAlignment="1" applyBorder="1" applyFont="1">
      <alignment vertical="bottom"/>
    </xf>
    <xf borderId="17" fillId="8" fontId="2" numFmtId="49" xfId="0" applyAlignment="1" applyBorder="1" applyFont="1" applyNumberFormat="1">
      <alignment vertical="bottom"/>
    </xf>
    <xf borderId="1" fillId="8" fontId="41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8" fontId="2" numFmtId="0" xfId="0" applyAlignment="1" applyFont="1">
      <alignment shrinkToFit="0" vertical="bottom" wrapText="0"/>
    </xf>
    <xf borderId="43" fillId="18" fontId="2" numFmtId="0" xfId="0" applyAlignment="1" applyBorder="1" applyFont="1">
      <alignment vertical="bottom"/>
    </xf>
    <xf borderId="17" fillId="8" fontId="2" numFmtId="0" xfId="0" applyAlignment="1" applyBorder="1" applyFont="1">
      <alignment vertical="bottom"/>
    </xf>
    <xf borderId="43" fillId="0" fontId="2" numFmtId="0" xfId="0" applyAlignment="1" applyBorder="1" applyFont="1">
      <alignment vertical="bottom"/>
    </xf>
    <xf borderId="34" fillId="0" fontId="2" numFmtId="0" xfId="0" applyAlignment="1" applyBorder="1" applyFont="1">
      <alignment vertical="bottom"/>
    </xf>
    <xf borderId="37" fillId="0" fontId="2" numFmtId="172" xfId="0" applyAlignment="1" applyBorder="1" applyFont="1" applyNumberFormat="1">
      <alignment vertical="bottom"/>
    </xf>
    <xf borderId="0" fillId="0" fontId="2" numFmtId="172" xfId="0" applyAlignment="1" applyFont="1" applyNumberFormat="1">
      <alignment vertical="bottom"/>
    </xf>
    <xf borderId="0" fillId="0" fontId="24" numFmtId="0" xfId="0" applyAlignment="1" applyFont="1">
      <alignment horizontal="center" readingOrder="0" vertical="bottom"/>
    </xf>
    <xf borderId="37" fillId="18" fontId="2" numFmtId="0" xfId="0" applyAlignment="1" applyBorder="1" applyFont="1">
      <alignment vertical="bottom"/>
    </xf>
    <xf borderId="29" fillId="8" fontId="41" numFmtId="0" xfId="0" applyAlignment="1" applyBorder="1" applyFont="1">
      <alignment shrinkToFit="0" vertical="bottom" wrapText="0"/>
    </xf>
    <xf borderId="37" fillId="18" fontId="2" numFmtId="172" xfId="0" applyAlignment="1" applyBorder="1" applyFont="1" applyNumberFormat="1">
      <alignment vertical="bottom"/>
    </xf>
    <xf borderId="0" fillId="18" fontId="2" numFmtId="172" xfId="0" applyAlignment="1" applyFont="1" applyNumberFormat="1">
      <alignment vertical="bottom"/>
    </xf>
    <xf borderId="37" fillId="0" fontId="2" numFmtId="0" xfId="0" applyAlignment="1" applyBorder="1" applyFont="1">
      <alignment vertical="bottom"/>
    </xf>
    <xf borderId="29" fillId="0" fontId="2" numFmtId="0" xfId="0" applyAlignment="1" applyBorder="1" applyFont="1">
      <alignment vertical="bottom"/>
    </xf>
    <xf borderId="44" fillId="18" fontId="2" numFmtId="0" xfId="0" applyAlignment="1" applyBorder="1" applyFont="1">
      <alignment vertical="bottom"/>
    </xf>
    <xf borderId="17" fillId="8" fontId="2" numFmtId="0" xfId="0" applyAlignment="1" applyBorder="1" applyFont="1">
      <alignment vertical="bottom"/>
    </xf>
    <xf borderId="29" fillId="10" fontId="43" numFmtId="0" xfId="0" applyAlignment="1" applyBorder="1" applyFont="1">
      <alignment horizontal="center" vertical="bottom"/>
    </xf>
    <xf borderId="44" fillId="0" fontId="2" numFmtId="0" xfId="0" applyAlignment="1" applyBorder="1" applyFont="1">
      <alignment vertical="bottom"/>
    </xf>
    <xf borderId="40" fillId="0" fontId="2" numFmtId="0" xfId="0" applyAlignment="1" applyBorder="1" applyFont="1">
      <alignment vertical="bottom"/>
    </xf>
    <xf borderId="1" fillId="8" fontId="41" numFmtId="0" xfId="0" applyAlignment="1" applyBorder="1" applyFont="1">
      <alignment readingOrder="0" vertical="bottom"/>
    </xf>
    <xf borderId="34" fillId="0" fontId="24" numFmtId="0" xfId="0" applyAlignment="1" applyBorder="1" applyFont="1">
      <alignment vertical="bottom"/>
    </xf>
    <xf borderId="34" fillId="0" fontId="2" numFmtId="172" xfId="0" applyAlignment="1" applyBorder="1" applyFont="1" applyNumberFormat="1">
      <alignment vertical="bottom"/>
    </xf>
    <xf borderId="29" fillId="17" fontId="3" numFmtId="0" xfId="0" applyAlignment="1" applyBorder="1" applyFont="1">
      <alignment shrinkToFit="0" vertical="bottom" wrapText="0"/>
    </xf>
    <xf borderId="29" fillId="17" fontId="2" numFmtId="0" xfId="0" applyAlignment="1" applyBorder="1" applyFont="1">
      <alignment shrinkToFit="0" vertical="bottom" wrapText="0"/>
    </xf>
    <xf borderId="40" fillId="17" fontId="2" numFmtId="0" xfId="0" applyAlignment="1" applyBorder="1" applyFont="1">
      <alignment shrinkToFit="0" vertical="bottom" wrapText="0"/>
    </xf>
    <xf borderId="32" fillId="3" fontId="41" numFmtId="171" xfId="0" applyAlignment="1" applyBorder="1" applyFont="1" applyNumberFormat="1">
      <alignment horizontal="right" vertical="bottom"/>
    </xf>
    <xf borderId="34" fillId="18" fontId="2" numFmtId="0" xfId="0" applyAlignment="1" applyBorder="1" applyFont="1">
      <alignment readingOrder="0" vertical="bottom"/>
    </xf>
    <xf borderId="34" fillId="18" fontId="2" numFmtId="0" xfId="0" applyAlignment="1" applyBorder="1" applyFont="1">
      <alignment vertical="bottom"/>
    </xf>
    <xf borderId="0" fillId="18" fontId="2" numFmtId="0" xfId="0" applyAlignment="1" applyFont="1">
      <alignment vertical="bottom"/>
    </xf>
    <xf borderId="4" fillId="8" fontId="41" numFmtId="165" xfId="0" applyAlignment="1" applyBorder="1" applyFont="1" applyNumberFormat="1">
      <alignment horizontal="right" vertical="bottom"/>
    </xf>
    <xf borderId="4" fillId="8" fontId="2" numFmtId="0" xfId="0" applyAlignment="1" applyBorder="1" applyFont="1">
      <alignment vertical="bottom"/>
    </xf>
    <xf borderId="16" fillId="8" fontId="2" numFmtId="0" xfId="0" applyAlignment="1" applyBorder="1" applyFont="1">
      <alignment vertical="bottom"/>
    </xf>
    <xf borderId="0" fillId="8" fontId="41" numFmtId="0" xfId="0" applyAlignment="1" applyFont="1">
      <alignment shrinkToFit="0" vertical="bottom" wrapText="0"/>
    </xf>
    <xf borderId="9" fillId="8" fontId="41" numFmtId="0" xfId="0" applyAlignment="1" applyBorder="1" applyFont="1">
      <alignment vertical="bottom"/>
    </xf>
    <xf borderId="45" fillId="8" fontId="2" numFmtId="0" xfId="0" applyAlignment="1" applyBorder="1" applyFont="1">
      <alignment vertical="bottom"/>
    </xf>
    <xf borderId="0" fillId="3" fontId="44" numFmtId="0" xfId="0" applyAlignment="1" applyFont="1">
      <alignment readingOrder="0"/>
    </xf>
    <xf borderId="16" fillId="0" fontId="2" numFmtId="0" xfId="0" applyAlignment="1" applyBorder="1" applyFont="1">
      <alignment vertical="bottom"/>
    </xf>
    <xf borderId="16" fillId="8" fontId="2" numFmtId="0" xfId="0" applyAlignment="1" applyBorder="1" applyFont="1">
      <alignment vertical="bottom"/>
    </xf>
    <xf borderId="0" fillId="8" fontId="2" numFmtId="0" xfId="0" applyAlignment="1" applyFont="1">
      <alignment vertical="bottom"/>
    </xf>
    <xf borderId="11" fillId="8" fontId="41" numFmtId="0" xfId="0" applyAlignment="1" applyBorder="1" applyFont="1">
      <alignment vertical="bottom"/>
    </xf>
    <xf borderId="1" fillId="0" fontId="2" numFmtId="173" xfId="0" applyAlignment="1" applyBorder="1" applyFont="1" applyNumberFormat="1">
      <alignment readingOrder="0" vertical="bottom"/>
    </xf>
    <xf borderId="4" fillId="0" fontId="2" numFmtId="0" xfId="0" applyAlignment="1" applyBorder="1" applyFont="1">
      <alignment vertical="bottom"/>
    </xf>
    <xf borderId="5" fillId="0" fontId="19" numFmtId="0" xfId="0" applyAlignment="1" applyBorder="1" applyFont="1">
      <alignment vertical="bottom"/>
    </xf>
    <xf borderId="44" fillId="18" fontId="2" numFmtId="166" xfId="0" applyAlignment="1" applyBorder="1" applyFont="1" applyNumberFormat="1">
      <alignment vertical="bottom"/>
    </xf>
    <xf borderId="5" fillId="0" fontId="2" numFmtId="0" xfId="0" applyAlignment="1" applyBorder="1" applyFont="1">
      <alignment horizontal="right" vertical="bottom"/>
    </xf>
    <xf borderId="46" fillId="0" fontId="2" numFmtId="166" xfId="0" applyAlignment="1" applyBorder="1" applyFont="1" applyNumberFormat="1">
      <alignment vertical="bottom"/>
    </xf>
    <xf borderId="0" fillId="8" fontId="2" numFmtId="0" xfId="0" applyAlignment="1" applyFont="1">
      <alignment shrinkToFit="0" vertical="bottom" wrapText="0"/>
    </xf>
    <xf borderId="46" fillId="18" fontId="2" numFmtId="0" xfId="0" applyAlignment="1" applyBorder="1" applyFont="1">
      <alignment vertical="bottom"/>
    </xf>
    <xf borderId="32" fillId="16" fontId="2" numFmtId="166" xfId="0" applyAlignment="1" applyBorder="1" applyFont="1" applyNumberFormat="1">
      <alignment vertical="bottom"/>
    </xf>
    <xf borderId="34" fillId="16" fontId="39" numFmtId="166" xfId="0" applyAlignment="1" applyBorder="1" applyFont="1" applyNumberFormat="1">
      <alignment horizontal="center" vertical="bottom"/>
    </xf>
    <xf borderId="34" fillId="0" fontId="40" numFmtId="0" xfId="0" applyBorder="1" applyFont="1"/>
    <xf borderId="35" fillId="0" fontId="40" numFmtId="0" xfId="0" applyBorder="1" applyFont="1"/>
    <xf borderId="47" fillId="3" fontId="44" numFmtId="0" xfId="0" applyAlignment="1" applyBorder="1" applyFont="1">
      <alignment vertical="bottom"/>
    </xf>
    <xf borderId="16" fillId="18" fontId="24" numFmtId="0" xfId="0" applyAlignment="1" applyBorder="1" applyFont="1">
      <alignment horizontal="center" vertical="bottom"/>
    </xf>
    <xf borderId="0" fillId="8" fontId="2" numFmtId="0" xfId="0" applyAlignment="1" applyFont="1">
      <alignment shrinkToFit="0" vertical="bottom" wrapText="0"/>
    </xf>
    <xf borderId="16" fillId="0" fontId="24" numFmtId="0" xfId="0" applyAlignment="1" applyBorder="1" applyFont="1">
      <alignment horizontal="center" vertical="bottom"/>
    </xf>
    <xf borderId="30" fillId="8" fontId="41" numFmtId="165" xfId="0" applyAlignment="1" applyBorder="1" applyFont="1" applyNumberFormat="1">
      <alignment horizontal="right" vertical="bottom"/>
    </xf>
    <xf borderId="30" fillId="8" fontId="2" numFmtId="0" xfId="0" applyAlignment="1" applyBorder="1" applyFont="1">
      <alignment vertical="bottom"/>
    </xf>
    <xf borderId="40" fillId="8" fontId="2" numFmtId="0" xfId="0" applyAlignment="1" applyBorder="1" applyFont="1">
      <alignment vertical="bottom"/>
    </xf>
    <xf borderId="29" fillId="8" fontId="2" numFmtId="0" xfId="0" applyAlignment="1" applyBorder="1" applyFont="1">
      <alignment vertical="bottom"/>
    </xf>
    <xf borderId="29" fillId="8" fontId="2" numFmtId="0" xfId="0" applyAlignment="1" applyBorder="1" applyFont="1">
      <alignment vertical="bottom"/>
    </xf>
    <xf borderId="40" fillId="8" fontId="2" numFmtId="0" xfId="0" applyAlignment="1" applyBorder="1" applyFont="1">
      <alignment vertical="bottom"/>
    </xf>
    <xf borderId="29" fillId="20" fontId="2" numFmtId="0" xfId="0" applyAlignment="1" applyBorder="1" applyFill="1" applyFont="1">
      <alignment vertical="bottom"/>
    </xf>
    <xf borderId="40" fillId="2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16" fillId="0" fontId="2" numFmtId="0" xfId="0" applyAlignment="1" applyBorder="1" applyFont="1">
      <alignment vertical="bottom"/>
    </xf>
    <xf borderId="0" fillId="17" fontId="3" numFmtId="0" xfId="0" applyAlignment="1" applyFont="1">
      <alignment vertical="bottom"/>
    </xf>
    <xf borderId="16" fillId="0" fontId="40" numFmtId="0" xfId="0" applyBorder="1" applyFont="1"/>
    <xf borderId="17" fillId="8" fontId="2" numFmtId="0" xfId="0" applyAlignment="1" applyBorder="1" applyFont="1">
      <alignment readingOrder="0" vertical="bottom"/>
    </xf>
    <xf borderId="29" fillId="19" fontId="45" numFmtId="0" xfId="0" applyAlignment="1" applyBorder="1" applyFont="1">
      <alignment readingOrder="0" vertical="bottom"/>
    </xf>
    <xf borderId="29" fillId="19" fontId="3" numFmtId="174" xfId="0" applyAlignment="1" applyBorder="1" applyFont="1" applyNumberFormat="1">
      <alignment horizontal="center" vertical="bottom"/>
    </xf>
    <xf borderId="0" fillId="0" fontId="2" numFmtId="0" xfId="0" applyAlignment="1" applyFont="1">
      <alignment shrinkToFit="0" vertical="bottom" wrapText="0"/>
    </xf>
    <xf borderId="0" fillId="8" fontId="3" numFmtId="0" xfId="0" applyAlignment="1" applyFont="1">
      <alignment vertical="bottom"/>
    </xf>
    <xf borderId="34" fillId="18" fontId="2" numFmtId="172" xfId="0" applyAlignment="1" applyBorder="1" applyFont="1" applyNumberFormat="1">
      <alignment readingOrder="0" vertical="bottom"/>
    </xf>
    <xf borderId="0" fillId="18" fontId="2" numFmtId="172" xfId="0" applyAlignment="1" applyFont="1" applyNumberFormat="1">
      <alignment readingOrder="0" vertical="bottom"/>
    </xf>
    <xf borderId="0" fillId="18" fontId="2" numFmtId="0" xfId="0" applyAlignment="1" applyFont="1">
      <alignment horizontal="center" readingOrder="0" vertical="bottom"/>
    </xf>
    <xf borderId="16" fillId="18" fontId="2" numFmtId="0" xfId="0" applyAlignment="1" applyBorder="1" applyFont="1">
      <alignment horizontal="center" readingOrder="0" vertical="bottom"/>
    </xf>
    <xf borderId="0" fillId="8" fontId="41" numFmtId="0" xfId="0" applyAlignment="1" applyFont="1">
      <alignment horizontal="right" vertical="bottom"/>
    </xf>
    <xf borderId="0" fillId="0" fontId="2" numFmtId="172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  <xf borderId="16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16" fillId="0" fontId="2" numFmtId="0" xfId="0" applyAlignment="1" applyBorder="1" applyFont="1">
      <alignment readingOrder="0" vertical="bottom"/>
    </xf>
    <xf borderId="32" fillId="3" fontId="2" numFmtId="171" xfId="0" applyAlignment="1" applyBorder="1" applyFont="1" applyNumberFormat="1">
      <alignment vertical="bottom"/>
    </xf>
    <xf borderId="32" fillId="16" fontId="2" numFmtId="166" xfId="0" applyAlignment="1" applyBorder="1" applyFont="1" applyNumberFormat="1">
      <alignment vertical="bottom"/>
    </xf>
    <xf borderId="34" fillId="16" fontId="39" numFmtId="166" xfId="0" applyAlignment="1" applyBorder="1" applyFont="1" applyNumberFormat="1">
      <alignment horizontal="center" vertical="bottom"/>
    </xf>
    <xf borderId="0" fillId="8" fontId="2" numFmtId="0" xfId="0" applyAlignment="1" applyFont="1">
      <alignment horizontal="right" vertical="bottom"/>
    </xf>
    <xf borderId="32" fillId="16" fontId="2" numFmtId="171" xfId="0" applyAlignment="1" applyBorder="1" applyFont="1" applyNumberFormat="1">
      <alignment vertical="bottom"/>
    </xf>
    <xf borderId="34" fillId="16" fontId="39" numFmtId="172" xfId="0" applyAlignment="1" applyBorder="1" applyFont="1" applyNumberFormat="1">
      <alignment vertical="bottom"/>
    </xf>
    <xf borderId="0" fillId="16" fontId="39" numFmtId="172" xfId="0" applyAlignment="1" applyFont="1" applyNumberFormat="1">
      <alignment vertical="bottom"/>
    </xf>
    <xf borderId="37" fillId="0" fontId="24" numFmtId="0" xfId="0" applyAlignment="1" applyBorder="1" applyFont="1">
      <alignment vertical="bottom"/>
    </xf>
    <xf borderId="16" fillId="0" fontId="24" numFmtId="0" xfId="0" applyAlignment="1" applyBorder="1" applyFont="1">
      <alignment horizontal="center" vertical="bottom"/>
    </xf>
    <xf borderId="37" fillId="18" fontId="24" numFmtId="166" xfId="0" applyAlignment="1" applyBorder="1" applyFont="1" applyNumberFormat="1">
      <alignment vertical="bottom"/>
    </xf>
    <xf borderId="16" fillId="18" fontId="24" numFmtId="0" xfId="0" applyAlignment="1" applyBorder="1" applyFont="1">
      <alignment horizontal="center" vertical="bottom"/>
    </xf>
    <xf borderId="34" fillId="0" fontId="24" numFmtId="0" xfId="0" applyAlignment="1" applyBorder="1" applyFont="1">
      <alignment vertical="bottom"/>
    </xf>
    <xf borderId="17" fillId="8" fontId="2" numFmtId="0" xfId="0" applyAlignment="1" applyBorder="1" applyFont="1">
      <alignment readingOrder="0" vertical="bottom"/>
    </xf>
    <xf borderId="0" fillId="16" fontId="39" numFmtId="0" xfId="0" applyAlignment="1" applyFont="1">
      <alignment shrinkToFit="0" vertical="bottom" wrapText="0"/>
    </xf>
    <xf borderId="36" fillId="21" fontId="2" numFmtId="171" xfId="0" applyAlignment="1" applyBorder="1" applyFill="1" applyFont="1" applyNumberFormat="1">
      <alignment vertical="bottom"/>
    </xf>
    <xf borderId="37" fillId="21" fontId="46" numFmtId="0" xfId="0" applyAlignment="1" applyBorder="1" applyFont="1">
      <alignment vertical="bottom"/>
    </xf>
    <xf borderId="37" fillId="21" fontId="46" numFmtId="172" xfId="0" applyAlignment="1" applyBorder="1" applyFont="1" applyNumberFormat="1">
      <alignment horizontal="center" vertical="bottom"/>
    </xf>
    <xf borderId="0" fillId="21" fontId="46" numFmtId="172" xfId="0" applyAlignment="1" applyFont="1" applyNumberFormat="1">
      <alignment horizontal="center" vertical="bottom"/>
    </xf>
    <xf borderId="0" fillId="21" fontId="46" numFmtId="0" xfId="0" applyAlignment="1" applyFont="1">
      <alignment horizontal="center" vertical="bottom"/>
    </xf>
    <xf borderId="16" fillId="21" fontId="46" numFmtId="0" xfId="0" applyAlignment="1" applyBorder="1" applyFont="1">
      <alignment horizontal="center" vertical="bottom"/>
    </xf>
    <xf borderId="16" fillId="18" fontId="24" numFmtId="0" xfId="0" applyAlignment="1" applyBorder="1" applyFont="1">
      <alignment horizontal="center" vertical="bottom"/>
    </xf>
    <xf borderId="37" fillId="0" fontId="24" numFmtId="0" xfId="0" applyAlignment="1" applyBorder="1" applyFont="1">
      <alignment vertical="bottom"/>
    </xf>
    <xf borderId="16" fillId="0" fontId="24" numFmtId="0" xfId="0" applyAlignment="1" applyBorder="1" applyFont="1">
      <alignment horizontal="center" vertical="bottom"/>
    </xf>
    <xf borderId="37" fillId="18" fontId="24" numFmtId="0" xfId="0" applyAlignment="1" applyBorder="1" applyFont="1">
      <alignment vertical="bottom"/>
    </xf>
    <xf borderId="2" fillId="8" fontId="2" numFmtId="0" xfId="0" applyAlignment="1" applyBorder="1" applyFont="1">
      <alignment horizontal="left"/>
    </xf>
    <xf borderId="1" fillId="8" fontId="2" numFmtId="0" xfId="0" applyAlignment="1" applyBorder="1" applyFont="1">
      <alignment vertical="bottom"/>
    </xf>
    <xf borderId="9" fillId="8" fontId="2" numFmtId="0" xfId="0" applyAlignment="1" applyBorder="1" applyFont="1">
      <alignment readingOrder="0" vertical="bottom"/>
    </xf>
    <xf borderId="11" fillId="8" fontId="2" numFmtId="0" xfId="0" applyAlignment="1" applyBorder="1" applyFont="1">
      <alignment vertical="bottom"/>
    </xf>
    <xf borderId="0" fillId="3" fontId="2" numFmtId="171" xfId="0" applyAlignment="1" applyFont="1" applyNumberFormat="1">
      <alignment vertical="bottom"/>
    </xf>
    <xf borderId="34" fillId="16" fontId="39" numFmtId="0" xfId="0" applyAlignment="1" applyBorder="1" applyFont="1">
      <alignment vertical="bottom"/>
    </xf>
    <xf borderId="0" fillId="16" fontId="39" numFmtId="0" xfId="0" applyAlignment="1" applyFont="1">
      <alignment shrinkToFit="0" vertical="bottom" wrapText="0"/>
    </xf>
    <xf borderId="37" fillId="0" fontId="24" numFmtId="166" xfId="0" applyAlignment="1" applyBorder="1" applyFont="1" applyNumberFormat="1">
      <alignment vertical="bottom"/>
    </xf>
    <xf borderId="34" fillId="0" fontId="2" numFmtId="0" xfId="0" applyAlignment="1" applyBorder="1" applyFont="1">
      <alignment vertical="bottom"/>
    </xf>
    <xf borderId="11" fillId="8" fontId="41" numFmtId="0" xfId="0" applyAlignment="1" applyBorder="1" applyFont="1">
      <alignment vertical="bottom"/>
    </xf>
    <xf borderId="0" fillId="15" fontId="2" numFmtId="0" xfId="0" applyAlignment="1" applyFont="1">
      <alignment vertical="bottom"/>
    </xf>
    <xf borderId="11" fillId="8" fontId="41" numFmtId="0" xfId="0" applyAlignment="1" applyBorder="1" applyFont="1">
      <alignment vertical="bottom"/>
    </xf>
    <xf borderId="0" fillId="15" fontId="2" numFmtId="0" xfId="0" applyAlignment="1" applyFont="1">
      <alignment vertical="bottom"/>
    </xf>
    <xf borderId="9" fillId="8" fontId="2" numFmtId="0" xfId="0" applyAlignment="1" applyBorder="1" applyFont="1">
      <alignment vertical="bottom"/>
    </xf>
    <xf borderId="34" fillId="15" fontId="2" numFmtId="0" xfId="0" applyAlignment="1" applyBorder="1" applyFont="1">
      <alignment vertical="bottom"/>
    </xf>
    <xf borderId="11" fillId="8" fontId="2" numFmtId="0" xfId="0" applyAlignment="1" applyBorder="1" applyFont="1">
      <alignment vertical="bottom"/>
    </xf>
    <xf borderId="0" fillId="3" fontId="41" numFmtId="171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11" fillId="8" fontId="2" numFmtId="0" xfId="0" applyAlignment="1" applyBorder="1" applyFont="1">
      <alignment readingOrder="0" vertical="bottom"/>
    </xf>
    <xf borderId="1" fillId="8" fontId="2" numFmtId="0" xfId="0" applyAlignment="1" applyBorder="1" applyFont="1">
      <alignment readingOrder="0" vertical="bottom"/>
    </xf>
    <xf borderId="34" fillId="0" fontId="2" numFmtId="166" xfId="0" applyAlignment="1" applyBorder="1" applyFont="1" applyNumberFormat="1">
      <alignment vertical="bottom"/>
    </xf>
    <xf borderId="0" fillId="15" fontId="2" numFmtId="166" xfId="0" applyAlignment="1" applyFont="1" applyNumberFormat="1">
      <alignment vertical="bottom"/>
    </xf>
    <xf borderId="32" fillId="16" fontId="2" numFmtId="0" xfId="0" applyAlignment="1" applyBorder="1" applyFont="1">
      <alignment vertical="bottom"/>
    </xf>
    <xf borderId="0" fillId="16" fontId="39" numFmtId="0" xfId="0" applyAlignment="1" applyFont="1">
      <alignment vertical="bottom"/>
    </xf>
    <xf borderId="0" fillId="17" fontId="3" numFmtId="0" xfId="0" applyAlignment="1" applyFont="1">
      <alignment shrinkToFit="0" vertical="bottom" wrapText="0"/>
    </xf>
    <xf borderId="0" fillId="17" fontId="2" numFmtId="0" xfId="0" applyAlignment="1" applyFont="1">
      <alignment vertical="bottom"/>
    </xf>
    <xf borderId="0" fillId="17" fontId="3" numFmtId="0" xfId="0" applyAlignment="1" applyFont="1">
      <alignment vertical="bottom"/>
    </xf>
    <xf borderId="0" fillId="0" fontId="47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1" fillId="8" fontId="41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8" fontId="41" numFmtId="0" xfId="0" applyAlignment="1" applyFont="1">
      <alignment shrinkToFit="0" vertical="bottom" wrapText="0"/>
    </xf>
  </cellXfs>
  <cellStyles count="1">
    <cellStyle xfId="0" name="Normal" builtinId="0"/>
  </cellStyles>
  <dxfs count="28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00B050"/>
          <bgColor rgb="FF00B050"/>
        </patternFill>
      </fill>
      <border/>
    </dxf>
    <dxf>
      <font>
        <b/>
        <color rgb="FF000000"/>
      </font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6100"/>
          <bgColor rgb="FF0061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>
        <b/>
        <color theme="5"/>
      </font>
      <fill>
        <patternFill patternType="solid">
          <fgColor rgb="FFC9DAF8"/>
          <bgColor rgb="FFC9DAF8"/>
        </patternFill>
      </fill>
      <border/>
    </dxf>
    <dxf>
      <font>
        <color rgb="FFFF0000"/>
      </font>
      <fill>
        <patternFill patternType="solid">
          <fgColor rgb="FFC9DAF8"/>
          <bgColor rgb="FFC9DAF8"/>
        </patternFill>
      </fill>
      <border/>
    </dxf>
    <dxf>
      <font>
        <b/>
        <color rgb="FFC9DAF8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>
        <color rgb="FF000000"/>
      </font>
      <fill>
        <patternFill patternType="solid">
          <fgColor rgb="FF006100"/>
          <bgColor rgb="FF006100"/>
        </patternFill>
      </fill>
      <border/>
    </dxf>
    <dxf>
      <font>
        <u/>
        <color rgb="FF000000"/>
      </font>
      <fill>
        <patternFill patternType="solid">
          <fgColor rgb="FFB4A7D6"/>
          <bgColor rgb="FFB4A7D6"/>
        </patternFill>
      </fill>
      <border/>
    </dxf>
    <dxf>
      <font>
        <color rgb="FF000000"/>
      </font>
      <fill>
        <patternFill patternType="solid">
          <fgColor rgb="FFFFC000"/>
          <bgColor rgb="FFFFC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38761D"/>
      </font>
      <fill>
        <patternFill patternType="none"/>
      </fill>
      <border/>
    </dxf>
  </dxfs>
  <tableStyles count="14">
    <tableStyle count="3" pivot="0" name="P. DE ASISTENCIA -style">
      <tableStyleElement dxfId="16" type="headerRow"/>
      <tableStyleElement dxfId="17" type="firstRowStripe"/>
      <tableStyleElement dxfId="17" type="secondRowStripe"/>
    </tableStyle>
    <tableStyle count="3" pivot="0" name="PRESENTISMO-style">
      <tableStyleElement dxfId="16" type="headerRow"/>
      <tableStyleElement dxfId="17" type="firstRowStripe"/>
      <tableStyleElement dxfId="17" type="secondRowStripe"/>
    </tableStyle>
    <tableStyle count="2" pivot="0" name="PRESENTISMO-style 2">
      <tableStyleElement dxfId="17" type="firstRowStripe"/>
      <tableStyleElement dxfId="17" type="secondRowStripe"/>
    </tableStyle>
    <tableStyle count="3" pivot="0" name="CTA CTE-style">
      <tableStyleElement dxfId="25" type="headerRow"/>
      <tableStyleElement dxfId="17" type="firstRowStripe"/>
      <tableStyleElement dxfId="17" type="secondRowStripe"/>
    </tableStyle>
    <tableStyle count="3" pivot="0" name="OFERTA HORARIA-style">
      <tableStyleElement dxfId="25" type="headerRow"/>
      <tableStyleElement dxfId="17" type="firstRowStripe"/>
      <tableStyleElement dxfId="17" type="secondRowStripe"/>
    </tableStyle>
    <tableStyle count="3" pivot="0" name="OFERTA HORARIA-style 2">
      <tableStyleElement dxfId="25" type="headerRow"/>
      <tableStyleElement dxfId="17" type="firstRowStripe"/>
      <tableStyleElement dxfId="17" type="secondRowStripe"/>
    </tableStyle>
    <tableStyle count="3" pivot="0" name="OFERTA HORARIA-style 3">
      <tableStyleElement dxfId="25" type="headerRow"/>
      <tableStyleElement dxfId="17" type="firstRowStripe"/>
      <tableStyleElement dxfId="17" type="secondRowStripe"/>
    </tableStyle>
    <tableStyle count="3" pivot="0" name="OFERTA HORARIA-style 4">
      <tableStyleElement dxfId="25" type="headerRow"/>
      <tableStyleElement dxfId="17" type="firstRowStripe"/>
      <tableStyleElement dxfId="17" type="secondRowStripe"/>
    </tableStyle>
    <tableStyle count="3" pivot="0" name="OFERTA HORARIA-style 5">
      <tableStyleElement dxfId="25" type="headerRow"/>
      <tableStyleElement dxfId="17" type="firstRowStripe"/>
      <tableStyleElement dxfId="17" type="secondRowStripe"/>
    </tableStyle>
    <tableStyle count="3" pivot="0" name="OFERTA HORARIA-style 6">
      <tableStyleElement dxfId="25" type="headerRow"/>
      <tableStyleElement dxfId="17" type="firstRowStripe"/>
      <tableStyleElement dxfId="17" type="secondRowStripe"/>
    </tableStyle>
    <tableStyle count="3" pivot="0" name="OFERTA HORARIA-style 7">
      <tableStyleElement dxfId="25" type="headerRow"/>
      <tableStyleElement dxfId="17" type="firstRowStripe"/>
      <tableStyleElement dxfId="17" type="secondRowStripe"/>
    </tableStyle>
    <tableStyle count="3" pivot="0" name="OFERTA HORARIA-style 8">
      <tableStyleElement dxfId="25" type="headerRow"/>
      <tableStyleElement dxfId="17" type="firstRowStripe"/>
      <tableStyleElement dxfId="17" type="secondRowStripe"/>
    </tableStyle>
    <tableStyle count="3" pivot="0" name="OFERTA HORARIA-style 9">
      <tableStyleElement dxfId="25" type="headerRow"/>
      <tableStyleElement dxfId="17" type="firstRowStripe"/>
      <tableStyleElement dxfId="17" type="secondRowStripe"/>
    </tableStyle>
    <tableStyle count="3" pivot="0" name="OFERTA HORARIA-style 10">
      <tableStyleElement dxfId="25" type="headerRow"/>
      <tableStyleElement dxfId="17" type="firstRowStripe"/>
      <tableStyleElement dxfId="1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19050</xdr:colOff>
      <xdr:row>0</xdr:row>
      <xdr:rowOff>0</xdr:rowOff>
    </xdr:from>
    <xdr:ext cx="1571625" cy="342900"/>
    <xdr:grpSp>
      <xdr:nvGrpSpPr>
        <xdr:cNvPr id="2" name="Shape 2" title="Dibujo"/>
        <xdr:cNvGrpSpPr/>
      </xdr:nvGrpSpPr>
      <xdr:grpSpPr>
        <a:xfrm>
          <a:off x="2374700" y="926550"/>
          <a:ext cx="1554600" cy="323100"/>
          <a:chOff x="2374700" y="926550"/>
          <a:chExt cx="1554600" cy="323100"/>
        </a:xfrm>
      </xdr:grpSpPr>
      <xdr:sp>
        <xdr:nvSpPr>
          <xdr:cNvPr id="3" name="Shape 3"/>
          <xdr:cNvSpPr/>
        </xdr:nvSpPr>
        <xdr:spPr>
          <a:xfrm>
            <a:off x="2408750" y="976350"/>
            <a:ext cx="1486500" cy="223500"/>
          </a:xfrm>
          <a:prstGeom prst="homePlate">
            <a:avLst>
              <a:gd fmla="val 50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374700" y="926550"/>
            <a:ext cx="1554600" cy="32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900"/>
              <a:t>IMPORTAR A to H</a:t>
            </a:r>
            <a:endParaRPr b="1" sz="900"/>
          </a:p>
        </xdr:txBody>
      </xdr:sp>
    </xdr:grpSp>
    <xdr:clientData fLocksWithSheet="0"/>
  </xdr:oneCellAnchor>
  <xdr:oneCellAnchor>
    <xdr:from>
      <xdr:col>20</xdr:col>
      <xdr:colOff>9525</xdr:colOff>
      <xdr:row>0</xdr:row>
      <xdr:rowOff>0</xdr:rowOff>
    </xdr:from>
    <xdr:ext cx="1571625" cy="342900"/>
    <xdr:grpSp>
      <xdr:nvGrpSpPr>
        <xdr:cNvPr id="2" name="Shape 2" title="Dibujo"/>
        <xdr:cNvGrpSpPr/>
      </xdr:nvGrpSpPr>
      <xdr:grpSpPr>
        <a:xfrm>
          <a:off x="2374700" y="926550"/>
          <a:ext cx="1554600" cy="323100"/>
          <a:chOff x="2374700" y="926550"/>
          <a:chExt cx="1554600" cy="323100"/>
        </a:xfrm>
      </xdr:grpSpPr>
      <xdr:sp>
        <xdr:nvSpPr>
          <xdr:cNvPr id="5" name="Shape 5"/>
          <xdr:cNvSpPr/>
        </xdr:nvSpPr>
        <xdr:spPr>
          <a:xfrm>
            <a:off x="2408750" y="976350"/>
            <a:ext cx="1486500" cy="223500"/>
          </a:xfrm>
          <a:prstGeom prst="homePlate">
            <a:avLst>
              <a:gd fmla="val 50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374700" y="926550"/>
            <a:ext cx="1554600" cy="32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900"/>
              <a:t>IMPORTAR I to N</a:t>
            </a:r>
            <a:endParaRPr b="1" sz="9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6:Q378" displayName="Table_1" id="1">
  <tableColumns count="17">
    <tableColumn name="N° DE ORDEN" id="1"/>
    <tableColumn name="APELLIDOS Y NOMBRES" id="2"/>
    <tableColumn name="HORARIO" id="3"/>
    <tableColumn name="HORARIO 2" id="4"/>
    <tableColumn name="HORARIO 3" id="5"/>
    <tableColumn name="C.1" id="6"/>
    <tableColumn name="C.2" id="7"/>
    <tableColumn name="C.3" id="8"/>
    <tableColumn name="C.4" id="9"/>
    <tableColumn name="C.5" id="10"/>
    <tableColumn name="C.6" id="11"/>
    <tableColumn name="C.7" id="12"/>
    <tableColumn name="C.8" id="13"/>
    <tableColumn name="C.9" id="14"/>
    <tableColumn name="C.10" id="15"/>
    <tableColumn name="C.11" id="16"/>
    <tableColumn name="C.12" id="17"/>
  </tableColumns>
  <tableStyleInfo name="P. DE ASISTENCIA -style" showColumnStripes="0" showFirstColumn="1" showLastColumn="1" showRowStripes="1"/>
</table>
</file>

<file path=xl/tables/table2.xml><?xml version="1.0" encoding="utf-8"?>
<table xmlns="http://schemas.openxmlformats.org/spreadsheetml/2006/main" ref="F4:Q366" displayName="Table_2" id="2">
  <tableColumns count="12">
    <tableColumn name="C.1" id="1"/>
    <tableColumn name="C.2" id="2"/>
    <tableColumn name="C.3" id="3"/>
    <tableColumn name="C.4" id="4"/>
    <tableColumn name="C.5" id="5"/>
    <tableColumn name="C.6" id="6"/>
    <tableColumn name="C.7" id="7"/>
    <tableColumn name="C.8" id="8"/>
    <tableColumn name="C.9" id="9"/>
    <tableColumn name="C.10" id="10"/>
    <tableColumn name="C.11" id="11"/>
    <tableColumn name="C.12" id="12"/>
  </tableColumns>
  <tableStyleInfo name="PRESENTISMO-style" showColumnStripes="0" showFirstColumn="1" showLastColumn="1" showRowStripes="1"/>
</table>
</file>

<file path=xl/tables/table3.xml><?xml version="1.0" encoding="utf-8"?>
<table xmlns="http://schemas.openxmlformats.org/spreadsheetml/2006/main" headerRowCount="0" ref="A5:D53" displayName="Table_3" id="3">
  <tableColumns count="4">
    <tableColumn name="Column1" id="1"/>
    <tableColumn name="Column2" id="2"/>
    <tableColumn name="Column3" id="3"/>
    <tableColumn name="Column4" id="4"/>
  </tableColumns>
  <tableStyleInfo name="PRESENTISMO-style 2" showColumnStripes="0" showFirstColumn="1" showLastColumn="1" showRowStripes="1"/>
</table>
</file>

<file path=xl/tables/table4.xml><?xml version="1.0" encoding="utf-8"?>
<table xmlns="http://schemas.openxmlformats.org/spreadsheetml/2006/main" ref="A2:G51" displayName="Table_4" id="4">
  <tableColumns count="7">
    <tableColumn name="NOMBRE " id="1"/>
    <tableColumn name="IMPORTE A PAGAR" id="2"/>
    <tableColumn name="IMPORTE PAGADO " id="3"/>
    <tableColumn name="IMPORTE DEL MES PASADO " id="4"/>
    <tableColumn name="AJUSTE" id="5"/>
    <tableColumn name="OBSERVACIÓN DE AJUSTE" id="6"/>
    <tableColumn name="SALDO FINAL " id="7"/>
  </tableColumns>
  <tableStyleInfo name="CTA CTE-style" showColumnStripes="0" showFirstColumn="1" showLastColumn="1" showRowStripes="1"/>
</table>
</file>

<file path=xl/tables/table5.xml><?xml version="1.0" encoding="utf-8"?>
<table xmlns="http://schemas.openxmlformats.org/spreadsheetml/2006/main" headerRowCount="0" ref="A2:C13" displayName="Table_5" id="5">
  <tableColumns count="3">
    <tableColumn name="Column1" id="1"/>
    <tableColumn name="Column2" id="2"/>
    <tableColumn name="Column3" id="3"/>
  </tableColumns>
  <tableStyleInfo name="OFERTA HORAR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2:F8" displayName="Table_6" id="6">
  <tableColumns count="3">
    <tableColumn name="Column1" id="1"/>
    <tableColumn name="Column2" id="2"/>
    <tableColumn name="Column3" id="3"/>
  </tableColumns>
  <tableStyleInfo name="OFERTA HORARI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G2:I18" displayName="Table_7" id="7">
  <tableColumns count="3">
    <tableColumn name="Column1" id="1"/>
    <tableColumn name="Column2" id="2"/>
    <tableColumn name="Column3" id="3"/>
  </tableColumns>
  <tableStyleInfo name="OFERTA HORARIA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J2:L19" displayName="Table_8" id="8">
  <tableColumns count="3">
    <tableColumn name="Column1" id="1"/>
    <tableColumn name="Column2" id="2"/>
    <tableColumn name="Column3" id="3"/>
  </tableColumns>
  <tableStyleInfo name="OFERTA HORARIA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M2:O21" displayName="Table_9" id="9">
  <tableColumns count="3">
    <tableColumn name="Column1" id="1"/>
    <tableColumn name="Column2" id="2"/>
    <tableColumn name="Column3" id="3"/>
  </tableColumns>
  <tableStyleInfo name="OFERTA HORARIA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P2:R21" displayName="Table_10" id="10">
  <tableColumns count="3">
    <tableColumn name="Column1" id="1"/>
    <tableColumn name="Column2" id="2"/>
    <tableColumn name="Column3" id="3"/>
  </tableColumns>
  <tableStyleInfo name="OFERTA HORARIA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S2:U30" displayName="Table_11" id="11">
  <tableColumns count="3">
    <tableColumn name="Column1" id="1"/>
    <tableColumn name="Column2" id="2"/>
    <tableColumn name="Column3" id="3"/>
  </tableColumns>
  <tableStyleInfo name="OFERTA HORARIA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V2:X14" displayName="Table_12" id="12">
  <tableColumns count="3">
    <tableColumn name="Column1" id="1"/>
    <tableColumn name="Column2" id="2"/>
    <tableColumn name="Column3" id="3"/>
  </tableColumns>
  <tableStyleInfo name="OFERTA HORARIA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Y2:AA4" displayName="Table_13" id="13">
  <tableColumns count="3">
    <tableColumn name="Column1" id="1"/>
    <tableColumn name="Column2" id="2"/>
    <tableColumn name="Column3" id="3"/>
  </tableColumns>
  <tableStyleInfo name="OFERTA HORARIA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B2:AM6" displayName="Table_14" id="14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OFERTA HORARIA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20" Type="http://schemas.openxmlformats.org/officeDocument/2006/relationships/table" Target="../tables/table13.xml"/><Relationship Id="rId21" Type="http://schemas.openxmlformats.org/officeDocument/2006/relationships/table" Target="../tables/table14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15" Type="http://schemas.openxmlformats.org/officeDocument/2006/relationships/table" Target="../tables/table8.xml"/><Relationship Id="rId14" Type="http://schemas.openxmlformats.org/officeDocument/2006/relationships/table" Target="../tables/table7.xml"/><Relationship Id="rId17" Type="http://schemas.openxmlformats.org/officeDocument/2006/relationships/table" Target="../tables/table10.xml"/><Relationship Id="rId16" Type="http://schemas.openxmlformats.org/officeDocument/2006/relationships/table" Target="../tables/table9.xml"/><Relationship Id="rId19" Type="http://schemas.openxmlformats.org/officeDocument/2006/relationships/table" Target="../tables/table12.xml"/><Relationship Id="rId18" Type="http://schemas.openxmlformats.org/officeDocument/2006/relationships/table" Target="../tables/table1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SIhBZLHLJDD8_UHw1-HDZnp8eIJyCBY4XYjxiJBcovo/edit" TargetMode="External"/><Relationship Id="rId2" Type="http://schemas.openxmlformats.org/officeDocument/2006/relationships/hyperlink" Target="https://docs.google.com/spreadsheets/d/15HTr628e71AiD2E9UzZ_OhC2od6qwkFz3xK5RD66rHM/edit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14"/>
    <col customWidth="1" min="2" max="2" width="10.29"/>
    <col customWidth="1" min="3" max="3" width="13.0"/>
    <col customWidth="1" min="4" max="4" width="9.43"/>
    <col customWidth="1" min="5" max="5" width="19.0"/>
    <col customWidth="1" min="6" max="6" width="14.86"/>
    <col customWidth="1" min="7" max="7" width="13.57"/>
    <col customWidth="1" min="8" max="8" width="15.14"/>
    <col customWidth="1" min="9" max="9" width="19.43"/>
    <col customWidth="1" min="10" max="10" width="11.71"/>
    <col customWidth="1" min="11" max="11" width="9.29"/>
    <col customWidth="1" min="12" max="12" width="18.0"/>
    <col customWidth="1" min="13" max="13" width="15.29"/>
    <col customWidth="1" min="14" max="14" width="16.29"/>
    <col customWidth="1" min="15" max="15" width="13.29"/>
    <col customWidth="1" min="16" max="16" width="19.86"/>
    <col customWidth="1" min="17" max="18" width="8.0"/>
    <col customWidth="1" min="19" max="19" width="8.29"/>
    <col customWidth="1" min="20" max="21" width="7.43"/>
    <col customWidth="1" min="22" max="22" width="9.0"/>
    <col customWidth="1" min="23" max="23" width="7.0"/>
    <col customWidth="1" min="24" max="24" width="6.0"/>
    <col customWidth="1" min="25" max="25" width="6.43"/>
    <col customWidth="1" min="26" max="26" width="7.0"/>
    <col customWidth="1" min="27" max="27" width="8.0"/>
    <col customWidth="1" min="28" max="28" width="8.14"/>
    <col customWidth="1" min="29" max="29" width="6.71"/>
    <col customWidth="1" min="30" max="30" width="9.43"/>
    <col customWidth="1" min="31" max="31" width="14.71"/>
  </cols>
  <sheetData>
    <row r="1">
      <c r="A1" s="1">
        <v>44927.0</v>
      </c>
      <c r="B1" s="2"/>
      <c r="C1" s="2"/>
      <c r="D1" s="3" t="s">
        <v>0</v>
      </c>
      <c r="E1" s="2"/>
      <c r="F1" s="4"/>
      <c r="G1" s="5" t="s">
        <v>1</v>
      </c>
      <c r="H1" s="6" t="s">
        <v>2</v>
      </c>
      <c r="I1" s="7" t="s">
        <v>3</v>
      </c>
      <c r="J1" s="8" t="s">
        <v>4</v>
      </c>
      <c r="K1" s="9"/>
      <c r="L1" s="2"/>
      <c r="M1" s="2"/>
      <c r="N1" s="2"/>
      <c r="O1" s="10"/>
      <c r="P1" s="11"/>
      <c r="Q1" s="12" t="s">
        <v>5</v>
      </c>
      <c r="R1" s="13" t="s">
        <v>5</v>
      </c>
      <c r="S1" s="13" t="s">
        <v>5</v>
      </c>
      <c r="U1" s="13" t="s">
        <v>5</v>
      </c>
      <c r="V1" s="13" t="s">
        <v>5</v>
      </c>
      <c r="W1" s="13" t="s">
        <v>5</v>
      </c>
    </row>
    <row r="2" ht="15.0" customHeight="1">
      <c r="A2" s="14" t="s">
        <v>6</v>
      </c>
      <c r="B2" s="15" t="s">
        <v>7</v>
      </c>
      <c r="C2" s="3" t="s">
        <v>8</v>
      </c>
      <c r="D2" s="3" t="s">
        <v>9</v>
      </c>
      <c r="E2" s="14" t="s">
        <v>10</v>
      </c>
      <c r="F2" s="16" t="s">
        <v>11</v>
      </c>
      <c r="G2" s="5" t="s">
        <v>12</v>
      </c>
      <c r="H2" s="6" t="s">
        <v>13</v>
      </c>
      <c r="I2" s="7" t="s">
        <v>14</v>
      </c>
      <c r="J2" s="17" t="s">
        <v>15</v>
      </c>
      <c r="K2" s="18" t="s">
        <v>16</v>
      </c>
      <c r="L2" s="19" t="s">
        <v>17</v>
      </c>
      <c r="M2" s="19" t="s">
        <v>18</v>
      </c>
      <c r="N2" s="19" t="s">
        <v>19</v>
      </c>
      <c r="O2" s="20" t="s">
        <v>20</v>
      </c>
      <c r="P2" s="21" t="s">
        <v>21</v>
      </c>
      <c r="Q2" s="22" t="s">
        <v>5</v>
      </c>
      <c r="R2" s="22" t="s">
        <v>5</v>
      </c>
      <c r="S2" s="22" t="s">
        <v>5</v>
      </c>
      <c r="T2" s="23"/>
      <c r="U2" s="22" t="s">
        <v>5</v>
      </c>
      <c r="V2" s="22" t="s">
        <v>5</v>
      </c>
      <c r="W2" s="22" t="s">
        <v>5</v>
      </c>
      <c r="X2" s="23"/>
      <c r="Y2" s="23"/>
      <c r="Z2" s="23"/>
      <c r="AA2" s="23"/>
      <c r="AB2" s="23"/>
      <c r="AC2" s="23"/>
      <c r="AD2" s="23"/>
      <c r="AE2" s="23"/>
    </row>
    <row r="3" ht="14.25" customHeight="1">
      <c r="A3" s="24" t="s">
        <v>22</v>
      </c>
      <c r="B3" s="25">
        <v>5.7675405E7</v>
      </c>
      <c r="C3" s="26" t="s">
        <v>23</v>
      </c>
      <c r="D3" s="27"/>
      <c r="E3" s="28" t="s">
        <v>24</v>
      </c>
      <c r="F3" s="29">
        <v>44713.0</v>
      </c>
      <c r="G3" s="30">
        <f t="shared" ref="G3:G32" si="1">IF($F3=0, " ", EDATE($F3,12))</f>
        <v>45078</v>
      </c>
      <c r="H3" s="31">
        <v>44896.0</v>
      </c>
      <c r="I3" s="32" t="s">
        <v>25</v>
      </c>
      <c r="J3" s="33">
        <f t="shared" ref="J3:J1015" si="2">IF(($H3=0),"",IF((COUNTIF($I3,"TRI*")),EDATE($H3,3),IF(COUNTIF($I3,"MEN*"),EDATE($H3,1),"")))</f>
        <v>44986</v>
      </c>
      <c r="K3" s="34">
        <f>IFERROR(SUM(IF(DATEDIF($H3,$A$1,"M")&gt;=VLOOKUP($I3,INDIRECT(VLOOKUP(DATEVALUE($H3),FECHAS,2,0)),5,0),0 ,VLOOKUP($I3,INDIRECT(VLOOKUP(DATEVALUE($H3),FECHAS,2,0)),3,0)),IF(AND($G3=$A$1,AND(TODAY()&gt;$G3,COUNTIF($I3,"TRI*"))),2500,IF($G3=$A$1,IF(AND(TODAY()&gt;$G3,OR(COUNTIF($I3," ---"),COUNTIF($I3,"MEN*"))),3000,0),0))),"")</f>
        <v>4950</v>
      </c>
      <c r="L3" s="35" t="s">
        <v>26</v>
      </c>
      <c r="M3" s="36"/>
      <c r="N3" s="36"/>
      <c r="O3" s="37" t="s">
        <v>27</v>
      </c>
      <c r="P3" s="38" t="str">
        <f t="shared" ref="P3:P25" si="3">IFS($O3&lt;&gt;"TEMPORAL","",$P3&lt;&gt;"",$P3,$O3="TEMPORAL",NOW())</f>
        <v/>
      </c>
      <c r="Q3" s="11"/>
      <c r="R3" s="11"/>
      <c r="S3" s="39"/>
      <c r="T3" s="11"/>
      <c r="U3" s="11"/>
      <c r="V3" s="40"/>
      <c r="W3" s="11"/>
      <c r="X3" s="11"/>
      <c r="Y3" s="40"/>
      <c r="Z3" s="11"/>
      <c r="AA3" s="11"/>
      <c r="AB3" s="40"/>
      <c r="AC3" s="11"/>
      <c r="AD3" s="11"/>
      <c r="AE3" s="11"/>
    </row>
    <row r="4" ht="14.25" customHeight="1">
      <c r="A4" s="24" t="s">
        <v>28</v>
      </c>
      <c r="B4" s="41">
        <v>5.767609E7</v>
      </c>
      <c r="C4" s="26">
        <v>1.14969034E9</v>
      </c>
      <c r="D4" s="27"/>
      <c r="E4" s="28" t="s">
        <v>24</v>
      </c>
      <c r="F4" s="29">
        <v>44835.0</v>
      </c>
      <c r="G4" s="30">
        <f t="shared" si="1"/>
        <v>45200</v>
      </c>
      <c r="H4" s="31">
        <v>44896.0</v>
      </c>
      <c r="I4" s="32" t="s">
        <v>29</v>
      </c>
      <c r="J4" s="33">
        <f t="shared" si="2"/>
        <v>44986</v>
      </c>
      <c r="K4" s="42">
        <f>IFERROR(SUM(IF(DATEDIF($H4,$A$1,"M")&gt;=VLOOKUP($I4,INDIRECT(VLOOKUP(DATEVALUE($H4),FECHAS,2,0)),5,0),0 ,VLOOKUP($I4,INDIRECT(VLOOKUP(DATEVALUE($H4),FECHAS,2,0)),3,0)),IF(AND($G4=$A$1,AND(TODAY()&gt;$G4,COUNTIF($I4,"TRI*"))),2500,IF($G4=$A$1,IF(AND(TODAY()&gt;$G4,OR(COUNTIF($I4," ---"),COUNTIF($I4,"MEN*"))),3000,0),0))),"")</f>
        <v>8250</v>
      </c>
      <c r="L4" s="35" t="s">
        <v>30</v>
      </c>
      <c r="M4" s="43" t="s">
        <v>31</v>
      </c>
      <c r="N4" s="36"/>
      <c r="O4" s="37" t="s">
        <v>27</v>
      </c>
      <c r="P4" s="38" t="str">
        <f t="shared" si="3"/>
        <v/>
      </c>
      <c r="Q4" s="11"/>
      <c r="R4" s="11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39"/>
      <c r="AE4" s="11"/>
    </row>
    <row r="5" ht="14.25" customHeight="1">
      <c r="A5" s="24" t="s">
        <v>32</v>
      </c>
      <c r="B5" s="26">
        <v>5.739766E7</v>
      </c>
      <c r="C5" s="26" t="s">
        <v>33</v>
      </c>
      <c r="D5" s="27"/>
      <c r="E5" s="28" t="s">
        <v>24</v>
      </c>
      <c r="F5" s="29">
        <v>44896.0</v>
      </c>
      <c r="G5" s="30">
        <f t="shared" si="1"/>
        <v>45261</v>
      </c>
      <c r="H5" s="31">
        <v>44896.0</v>
      </c>
      <c r="I5" s="32" t="s">
        <v>29</v>
      </c>
      <c r="J5" s="33">
        <f t="shared" si="2"/>
        <v>44986</v>
      </c>
      <c r="K5" s="42">
        <f>IFERROR(SUM(IF(DATEDIF($H5,$A$1,"M")&gt;=VLOOKUP($I5,INDIRECT(VLOOKUP(DATEVALUE($H5),FECHAS,2,0)),5,0),0 ,VLOOKUP($I5,INDIRECT(VLOOKUP(DATEVALUE($H5),FECHAS,2,0)),3,0)),IF(AND($G5=$A$1,AND(TODAY()&gt;$G5,COUNTIF($I5,"TRI*"))),2500,IF($G5=$A$1,IF(AND(TODAY()&gt;$G5,OR(COUNTIF($I5," ---"),COUNTIF($I5,"MEN*"))),3000,0),0))),"")</f>
        <v>8250</v>
      </c>
      <c r="L5" s="35" t="s">
        <v>30</v>
      </c>
      <c r="M5" s="43" t="s">
        <v>34</v>
      </c>
      <c r="N5" s="36"/>
      <c r="O5" s="37" t="s">
        <v>27</v>
      </c>
      <c r="P5" s="38" t="str">
        <f t="shared" si="3"/>
        <v/>
      </c>
      <c r="Q5" s="11"/>
      <c r="S5" s="44"/>
      <c r="T5" s="45"/>
      <c r="U5" s="45"/>
      <c r="V5" s="44"/>
      <c r="W5" s="44"/>
      <c r="X5" s="44"/>
      <c r="Y5" s="44"/>
      <c r="Z5" s="40"/>
      <c r="AA5" s="40"/>
      <c r="AB5" s="40"/>
      <c r="AC5" s="40"/>
      <c r="AD5" s="39"/>
      <c r="AE5" s="11"/>
    </row>
    <row r="6" ht="14.25" customHeight="1">
      <c r="A6" s="24" t="s">
        <v>35</v>
      </c>
      <c r="B6" s="25">
        <v>5.7397567E7</v>
      </c>
      <c r="C6" s="26">
        <v>1.149289724E9</v>
      </c>
      <c r="D6" s="27"/>
      <c r="E6" s="28" t="s">
        <v>24</v>
      </c>
      <c r="F6" s="29">
        <v>44866.0</v>
      </c>
      <c r="G6" s="30">
        <f t="shared" si="1"/>
        <v>45231</v>
      </c>
      <c r="H6" s="31">
        <v>44896.0</v>
      </c>
      <c r="I6" s="32" t="s">
        <v>25</v>
      </c>
      <c r="J6" s="33">
        <f t="shared" si="2"/>
        <v>44986</v>
      </c>
      <c r="K6" s="42">
        <f>IFERROR(SUM(IF(DATEDIF($H6,$A$1,"M")&gt;=VLOOKUP($I6,INDIRECT(VLOOKUP(DATEVALUE($H6),FECHAS,2,0)),5,0),0 ,VLOOKUP($I6,INDIRECT(VLOOKUP(DATEVALUE($H6),FECHAS,2,0)),3,0)),IF(AND($G6=$A$1,AND(TODAY()&gt;$G6,COUNTIF($I6,"TRI*"))),2500,IF($G6=$A$1,IF(AND(TODAY()&gt;$G6,OR(COUNTIF($I6," ---"),COUNTIF($I6,"MEN*"))),3000,0),0))),"")</f>
        <v>4950</v>
      </c>
      <c r="L6" s="35" t="s">
        <v>30</v>
      </c>
      <c r="M6" s="36"/>
      <c r="N6" s="36"/>
      <c r="O6" s="37" t="s">
        <v>27</v>
      </c>
      <c r="P6" s="38" t="str">
        <f t="shared" si="3"/>
        <v/>
      </c>
      <c r="Q6" s="11"/>
      <c r="T6" s="45"/>
      <c r="U6" s="45"/>
      <c r="V6" s="44"/>
      <c r="W6" s="44"/>
      <c r="X6" s="44"/>
      <c r="Y6" s="44"/>
      <c r="Z6" s="40"/>
      <c r="AA6" s="40"/>
      <c r="AB6" s="40"/>
      <c r="AC6" s="40"/>
      <c r="AD6" s="11"/>
      <c r="AE6" s="11"/>
    </row>
    <row r="7" ht="14.25" customHeight="1">
      <c r="A7" s="24" t="s">
        <v>36</v>
      </c>
      <c r="B7" s="25">
        <v>5.7636914E7</v>
      </c>
      <c r="C7" s="26">
        <v>1.165748292E9</v>
      </c>
      <c r="D7" s="27"/>
      <c r="E7" s="28" t="s">
        <v>24</v>
      </c>
      <c r="F7" s="29">
        <v>44866.0</v>
      </c>
      <c r="G7" s="30">
        <f t="shared" si="1"/>
        <v>45231</v>
      </c>
      <c r="H7" s="31">
        <v>44896.0</v>
      </c>
      <c r="I7" s="32" t="s">
        <v>25</v>
      </c>
      <c r="J7" s="33">
        <f t="shared" si="2"/>
        <v>44986</v>
      </c>
      <c r="K7" s="42">
        <f>IFERROR(SUM(IF(DATEDIF($H7,$A$1,"M")&gt;=VLOOKUP($I7,INDIRECT(VLOOKUP(DATEVALUE($H7),FECHAS,2,0)),5,0),0 ,VLOOKUP($I7,INDIRECT(VLOOKUP(DATEVALUE($H7),FECHAS,2,0)),3,0)),IF(AND($G7=$A$1,AND(TODAY()&gt;$G7,COUNTIF($I7,"TRI*"))),2500,IF($G7=$A$1,IF(AND(TODAY()&gt;$G7,OR(COUNTIF($I7," ---"),COUNTIF($I7,"MEN*"))),3000,0),0))),"")</f>
        <v>4950</v>
      </c>
      <c r="L7" s="35" t="s">
        <v>30</v>
      </c>
      <c r="M7" s="43"/>
      <c r="N7" s="36"/>
      <c r="O7" s="37" t="s">
        <v>27</v>
      </c>
      <c r="P7" s="38" t="str">
        <f t="shared" si="3"/>
        <v/>
      </c>
      <c r="Q7" s="11"/>
      <c r="R7" s="46"/>
      <c r="T7" s="44"/>
      <c r="U7" s="44"/>
      <c r="V7" s="44"/>
      <c r="W7" s="44"/>
      <c r="X7" s="44"/>
      <c r="Y7" s="44"/>
      <c r="Z7" s="40"/>
      <c r="AA7" s="40"/>
      <c r="AB7" s="40"/>
      <c r="AC7" s="40"/>
      <c r="AD7" s="11"/>
      <c r="AE7" s="11"/>
    </row>
    <row r="8" ht="14.25" customHeight="1">
      <c r="A8" s="24" t="s">
        <v>37</v>
      </c>
      <c r="B8" s="25">
        <v>5.7926813E7</v>
      </c>
      <c r="C8" s="26">
        <v>1.135778561E9</v>
      </c>
      <c r="D8" s="27"/>
      <c r="E8" s="28" t="s">
        <v>24</v>
      </c>
      <c r="F8" s="29">
        <v>44562.0</v>
      </c>
      <c r="G8" s="30">
        <f t="shared" si="1"/>
        <v>44927</v>
      </c>
      <c r="H8" s="31">
        <v>44896.0</v>
      </c>
      <c r="I8" s="32" t="s">
        <v>25</v>
      </c>
      <c r="J8" s="33">
        <f t="shared" si="2"/>
        <v>44986</v>
      </c>
      <c r="K8" s="42">
        <f>IFERROR(SUM(IF(DATEDIF($H8,$A$1,"M")&gt;=VLOOKUP($I8,INDIRECT(VLOOKUP(DATEVALUE($H8),FECHAS,2,0)),5,0),0 ,VLOOKUP($I8,INDIRECT(VLOOKUP(DATEVALUE($H8),FECHAS,2,0)),3,0)),IF(AND($G8=$A$1,AND(TODAY()&gt;$G8,COUNTIF($I8,"TRI*"))),2500,IF($G8=$A$1,IF(AND(TODAY()&gt;$G8,OR(COUNTIF($I8," ---"),COUNTIF($I8,"MEN*"))),3000,0),0))),"")</f>
        <v>7450</v>
      </c>
      <c r="L8" s="35" t="s">
        <v>30</v>
      </c>
      <c r="M8" s="36"/>
      <c r="N8" s="36"/>
      <c r="O8" s="37" t="s">
        <v>38</v>
      </c>
      <c r="P8" s="38" t="str">
        <f t="shared" si="3"/>
        <v/>
      </c>
      <c r="Q8" s="11"/>
      <c r="S8" s="46"/>
      <c r="T8" s="46"/>
      <c r="U8" s="45"/>
      <c r="V8" s="44"/>
      <c r="W8" s="44"/>
      <c r="X8" s="44"/>
      <c r="Y8" s="44"/>
      <c r="Z8" s="40"/>
      <c r="AA8" s="40"/>
      <c r="AB8" s="40"/>
      <c r="AC8" s="40"/>
      <c r="AD8" s="11"/>
      <c r="AE8" s="11"/>
    </row>
    <row r="9" ht="14.25" customHeight="1">
      <c r="A9" s="24" t="s">
        <v>39</v>
      </c>
      <c r="B9" s="41">
        <v>5.7825444E7</v>
      </c>
      <c r="C9" s="26">
        <v>1.12659286E9</v>
      </c>
      <c r="D9" s="27"/>
      <c r="E9" s="28" t="s">
        <v>24</v>
      </c>
      <c r="F9" s="47">
        <v>2000.0</v>
      </c>
      <c r="G9" s="30">
        <f t="shared" si="1"/>
        <v>2365</v>
      </c>
      <c r="H9" s="31">
        <v>44896.0</v>
      </c>
      <c r="I9" s="26" t="s">
        <v>25</v>
      </c>
      <c r="J9" s="33">
        <f t="shared" si="2"/>
        <v>44986</v>
      </c>
      <c r="K9" s="42">
        <f>IFERROR(SUM(IF(DATEDIF($H9,$A$1,"M")&gt;=VLOOKUP($I9,INDIRECT(VLOOKUP(DATEVALUE($H9),FECHAS,2,0)),5,0),0 ,VLOOKUP($I9,INDIRECT(VLOOKUP(DATEVALUE($H9),FECHAS,2,0)),3,0)),IF(AND($G9=$A$1,AND(TODAY()&gt;$G9,COUNTIF($I9,"TRI*"))),2500,IF($G9=$A$1,IF(AND(TODAY()&gt;$G9,OR(COUNTIF($I9," ---"),COUNTIF($I9,"MEN*"))),3000,0),0))),"")</f>
        <v>4950</v>
      </c>
      <c r="L9" s="35" t="s">
        <v>26</v>
      </c>
      <c r="M9" s="36"/>
      <c r="N9" s="36"/>
      <c r="O9" s="48" t="s">
        <v>27</v>
      </c>
      <c r="P9" s="38" t="str">
        <f t="shared" si="3"/>
        <v/>
      </c>
      <c r="Q9" s="11"/>
      <c r="S9" s="46"/>
      <c r="T9" s="44"/>
      <c r="U9" s="45"/>
      <c r="V9" s="44"/>
      <c r="W9" s="44"/>
      <c r="X9" s="44"/>
      <c r="Y9" s="44"/>
      <c r="Z9" s="40"/>
      <c r="AA9" s="40"/>
      <c r="AB9" s="40"/>
      <c r="AC9" s="40"/>
      <c r="AD9" s="11"/>
      <c r="AE9" s="11"/>
    </row>
    <row r="10" ht="14.25" customHeight="1">
      <c r="A10" s="24" t="s">
        <v>40</v>
      </c>
      <c r="B10" s="25">
        <v>5.7597817E7</v>
      </c>
      <c r="C10" s="26">
        <v>1.153392441E9</v>
      </c>
      <c r="D10" s="27"/>
      <c r="E10" s="28" t="s">
        <v>24</v>
      </c>
      <c r="F10" s="29">
        <v>44593.0</v>
      </c>
      <c r="G10" s="30">
        <f t="shared" si="1"/>
        <v>44958</v>
      </c>
      <c r="H10" s="49">
        <v>44896.0</v>
      </c>
      <c r="I10" s="26" t="s">
        <v>25</v>
      </c>
      <c r="J10" s="33">
        <f t="shared" si="2"/>
        <v>44986</v>
      </c>
      <c r="K10" s="42">
        <f>IFERROR(SUM(IF(DATEDIF($H10,$A$1,"M")&gt;=VLOOKUP($I10,INDIRECT(VLOOKUP(DATEVALUE($H10),FECHAS,2,0)),5,0),0 ,VLOOKUP($I10,INDIRECT(VLOOKUP(DATEVALUE($H10),FECHAS,2,0)),3,0)),IF(AND($G10=$A$1,AND(TODAY()&gt;$G10,COUNTIF($I10,"TRI*"))),2500,IF($G10=$A$1,IF(AND(TODAY()&gt;$G10,OR(COUNTIF($I10," ---"),COUNTIF($I10,"MEN*"))),3000,0),0))),"")</f>
        <v>4950</v>
      </c>
      <c r="L10" s="35" t="s">
        <v>26</v>
      </c>
      <c r="M10" s="36"/>
      <c r="N10" s="36"/>
      <c r="O10" s="48" t="s">
        <v>27</v>
      </c>
      <c r="P10" s="38" t="str">
        <f t="shared" si="3"/>
        <v/>
      </c>
      <c r="Q10" s="11"/>
      <c r="S10" s="44"/>
      <c r="T10" s="45"/>
      <c r="U10" s="45"/>
      <c r="V10" s="44"/>
      <c r="W10" s="44"/>
      <c r="X10" s="44"/>
      <c r="Y10" s="44"/>
      <c r="Z10" s="40"/>
      <c r="AA10" s="40"/>
      <c r="AB10" s="40"/>
      <c r="AC10" s="50"/>
      <c r="AD10" s="11"/>
      <c r="AE10" s="11"/>
    </row>
    <row r="11" ht="14.25" customHeight="1">
      <c r="A11" s="24" t="s">
        <v>41</v>
      </c>
      <c r="B11" s="25">
        <v>5.774885E7</v>
      </c>
      <c r="C11" s="26">
        <v>1.139337445E9</v>
      </c>
      <c r="D11" s="27"/>
      <c r="E11" s="28" t="s">
        <v>24</v>
      </c>
      <c r="F11" s="29">
        <v>44866.0</v>
      </c>
      <c r="G11" s="30">
        <f t="shared" si="1"/>
        <v>45231</v>
      </c>
      <c r="H11" s="49">
        <v>44896.0</v>
      </c>
      <c r="I11" s="26" t="s">
        <v>29</v>
      </c>
      <c r="J11" s="33">
        <f t="shared" si="2"/>
        <v>44986</v>
      </c>
      <c r="K11" s="42">
        <f>IFERROR(SUM(IF(DATEDIF($H11,$A$1,"M")&gt;=VLOOKUP($I11,INDIRECT(VLOOKUP(DATEVALUE($H11),FECHAS,2,0)),5,0),0 ,VLOOKUP($I11,INDIRECT(VLOOKUP(DATEVALUE($H11),FECHAS,2,0)),3,0)),IF(AND($G11=$A$1,AND(TODAY()&gt;$G11,COUNTIF($I11,"TRI*"))),2500,IF($G11=$A$1,IF(AND(TODAY()&gt;$G11,OR(COUNTIF($I11," ---"),COUNTIF($I11,"MEN*"))),3000,0),0))),"")</f>
        <v>8250</v>
      </c>
      <c r="L11" s="35" t="s">
        <v>26</v>
      </c>
      <c r="M11" s="43" t="s">
        <v>34</v>
      </c>
      <c r="N11" s="36"/>
      <c r="O11" s="48" t="s">
        <v>27</v>
      </c>
      <c r="P11" s="38" t="str">
        <f t="shared" si="3"/>
        <v/>
      </c>
      <c r="Q11" s="11"/>
      <c r="S11" s="44"/>
      <c r="T11" s="51"/>
      <c r="U11" s="51"/>
      <c r="V11" s="44"/>
      <c r="W11" s="44"/>
      <c r="X11" s="44"/>
      <c r="Y11" s="44"/>
      <c r="Z11" s="40"/>
      <c r="AA11" s="40"/>
      <c r="AB11" s="40"/>
      <c r="AC11" s="52"/>
      <c r="AD11" s="11"/>
      <c r="AE11" s="11"/>
    </row>
    <row r="12" ht="14.25" customHeight="1">
      <c r="A12" s="24" t="s">
        <v>42</v>
      </c>
      <c r="B12" s="25">
        <v>5.762816E7</v>
      </c>
      <c r="C12" s="26">
        <v>1.161125953E9</v>
      </c>
      <c r="D12" s="27"/>
      <c r="E12" s="28" t="s">
        <v>24</v>
      </c>
      <c r="F12" s="29">
        <v>44805.0</v>
      </c>
      <c r="G12" s="30">
        <f t="shared" si="1"/>
        <v>45170</v>
      </c>
      <c r="H12" s="49">
        <v>44896.0</v>
      </c>
      <c r="I12" s="41" t="s">
        <v>29</v>
      </c>
      <c r="J12" s="33">
        <f t="shared" si="2"/>
        <v>44986</v>
      </c>
      <c r="K12" s="42">
        <f>IFERROR(SUM(IF(DATEDIF($H12,$A$1,"M")&gt;=VLOOKUP($I12,INDIRECT(VLOOKUP(DATEVALUE($H12),FECHAS,2,0)),5,0),0 ,VLOOKUP($I12,INDIRECT(VLOOKUP(DATEVALUE($H12),FECHAS,2,0)),3,0)),IF(AND($G12=$A$1,AND(TODAY()&gt;$G12,COUNTIF($I12,"TRI*"))),2500,IF($G12=$A$1,IF(AND(TODAY()&gt;$G12,OR(COUNTIF($I12," ---"),COUNTIF($I12,"MEN*"))),3000,0),0))),"")</f>
        <v>8250</v>
      </c>
      <c r="L12" s="35" t="s">
        <v>26</v>
      </c>
      <c r="M12" s="43" t="s">
        <v>34</v>
      </c>
      <c r="N12" s="36"/>
      <c r="O12" s="48" t="s">
        <v>27</v>
      </c>
      <c r="P12" s="38" t="str">
        <f t="shared" si="3"/>
        <v/>
      </c>
      <c r="Q12" s="11"/>
      <c r="T12" s="51"/>
      <c r="U12" s="51"/>
      <c r="V12" s="44"/>
      <c r="W12" s="44"/>
      <c r="X12" s="44"/>
      <c r="Y12" s="44"/>
      <c r="Z12" s="40"/>
      <c r="AA12" s="40"/>
      <c r="AB12" s="40"/>
      <c r="AC12" s="52"/>
      <c r="AD12" s="11"/>
      <c r="AE12" s="11"/>
    </row>
    <row r="13" ht="14.25" customHeight="1">
      <c r="A13" s="24" t="s">
        <v>43</v>
      </c>
      <c r="B13" s="25">
        <v>5.7892044E7</v>
      </c>
      <c r="C13" s="25">
        <v>1.127874087E9</v>
      </c>
      <c r="D13" s="53"/>
      <c r="E13" s="28" t="s">
        <v>24</v>
      </c>
      <c r="F13" s="29">
        <v>44896.0</v>
      </c>
      <c r="G13" s="30">
        <f t="shared" si="1"/>
        <v>45261</v>
      </c>
      <c r="H13" s="49">
        <v>44896.0</v>
      </c>
      <c r="I13" s="41" t="s">
        <v>25</v>
      </c>
      <c r="J13" s="33">
        <f t="shared" si="2"/>
        <v>44986</v>
      </c>
      <c r="K13" s="42">
        <f>IFERROR(SUM(IF(DATEDIF($H13,$A$1,"M")&gt;=VLOOKUP($I13,INDIRECT(VLOOKUP(DATEVALUE($H13),FECHAS,2,0)),5,0),0 ,VLOOKUP($I13,INDIRECT(VLOOKUP(DATEVALUE($H13),FECHAS,2,0)),3,0)),IF(AND($G13=$A$1,AND(TODAY()&gt;$G13,COUNTIF($I13,"TRI*"))),2500,IF($G13=$A$1,IF(AND(TODAY()&gt;$G13,OR(COUNTIF($I13," ---"),COUNTIF($I13,"MEN*"))),3000,0),0))),"")</f>
        <v>4950</v>
      </c>
      <c r="L13" s="35" t="s">
        <v>26</v>
      </c>
      <c r="M13" s="36"/>
      <c r="N13" s="36"/>
      <c r="O13" s="48" t="s">
        <v>27</v>
      </c>
      <c r="P13" s="38" t="str">
        <f t="shared" si="3"/>
        <v/>
      </c>
      <c r="Q13" s="11"/>
      <c r="S13" s="44"/>
      <c r="T13" s="51"/>
      <c r="U13" s="51"/>
      <c r="V13" s="44"/>
      <c r="W13" s="44"/>
      <c r="X13" s="44"/>
      <c r="Y13" s="44"/>
      <c r="Z13" s="40"/>
      <c r="AA13" s="40"/>
      <c r="AB13" s="40"/>
      <c r="AC13" s="52"/>
      <c r="AD13" s="11"/>
      <c r="AE13" s="11"/>
    </row>
    <row r="14" ht="14.25" customHeight="1">
      <c r="A14" s="24" t="s">
        <v>44</v>
      </c>
      <c r="B14" s="25">
        <v>5.7298169E7</v>
      </c>
      <c r="C14" s="25">
        <v>1.168111274E9</v>
      </c>
      <c r="D14" s="53"/>
      <c r="E14" s="28" t="s">
        <v>24</v>
      </c>
      <c r="F14" s="29">
        <v>44927.0</v>
      </c>
      <c r="G14" s="30">
        <f t="shared" si="1"/>
        <v>45292</v>
      </c>
      <c r="H14" s="49">
        <v>44896.0</v>
      </c>
      <c r="I14" s="41" t="s">
        <v>29</v>
      </c>
      <c r="J14" s="33">
        <f t="shared" si="2"/>
        <v>44986</v>
      </c>
      <c r="K14" s="42">
        <f>IFERROR(SUM(IF(DATEDIF($H14,$A$1,"M")&gt;=VLOOKUP($I14,INDIRECT(VLOOKUP(DATEVALUE($H14),FECHAS,2,0)),5,0),0 ,VLOOKUP($I14,INDIRECT(VLOOKUP(DATEVALUE($H14),FECHAS,2,0)),3,0)),IF(AND($G14=$A$1,AND(TODAY()&gt;$G14,COUNTIF($I14,"TRI*"))),2500,IF($G14=$A$1,IF(AND(TODAY()&gt;$G14,OR(COUNTIF($I14," ---"),COUNTIF($I14,"MEN*"))),3000,0),0))),"")</f>
        <v>8250</v>
      </c>
      <c r="L14" s="35" t="s">
        <v>26</v>
      </c>
      <c r="M14" s="43" t="s">
        <v>34</v>
      </c>
      <c r="N14" s="36"/>
      <c r="O14" s="48" t="s">
        <v>27</v>
      </c>
      <c r="P14" s="38" t="str">
        <f t="shared" si="3"/>
        <v/>
      </c>
      <c r="Q14" s="11"/>
      <c r="S14" s="44"/>
      <c r="T14" s="51"/>
      <c r="U14" s="51"/>
      <c r="V14" s="44"/>
      <c r="W14" s="44"/>
      <c r="X14" s="44"/>
      <c r="Y14" s="44"/>
      <c r="Z14" s="40"/>
      <c r="AA14" s="52"/>
      <c r="AB14" s="40"/>
      <c r="AC14" s="52"/>
      <c r="AD14" s="11"/>
      <c r="AE14" s="11"/>
    </row>
    <row r="15" ht="14.25" customHeight="1">
      <c r="A15" s="24" t="s">
        <v>45</v>
      </c>
      <c r="B15" s="25">
        <v>5.8023671E7</v>
      </c>
      <c r="C15" s="25">
        <v>1.168482443E9</v>
      </c>
      <c r="D15" s="53"/>
      <c r="E15" s="28" t="s">
        <v>24</v>
      </c>
      <c r="F15" s="29">
        <v>44927.0</v>
      </c>
      <c r="G15" s="30">
        <f t="shared" si="1"/>
        <v>45292</v>
      </c>
      <c r="H15" s="49">
        <v>44896.0</v>
      </c>
      <c r="I15" s="41" t="s">
        <v>29</v>
      </c>
      <c r="J15" s="33">
        <f t="shared" si="2"/>
        <v>44986</v>
      </c>
      <c r="K15" s="42">
        <f>IFERROR(SUM(IF(DATEDIF($H15,$A$1,"M")&gt;=VLOOKUP($I15,INDIRECT(VLOOKUP(DATEVALUE($H15),FECHAS,2,0)),5,0),0 ,VLOOKUP($I15,INDIRECT(VLOOKUP(DATEVALUE($H15),FECHAS,2,0)),3,0)),IF(AND($G15=$A$1,AND(TODAY()&gt;$G15,COUNTIF($I15,"TRI*"))),2500,IF($G15=$A$1,IF(AND(TODAY()&gt;$G15,OR(COUNTIF($I15," ---"),COUNTIF($I15,"MEN*"))),3000,0),0))),"")</f>
        <v>8250</v>
      </c>
      <c r="L15" s="35" t="s">
        <v>26</v>
      </c>
      <c r="M15" s="43" t="s">
        <v>34</v>
      </c>
      <c r="N15" s="36"/>
      <c r="O15" s="48" t="s">
        <v>27</v>
      </c>
      <c r="P15" s="38" t="str">
        <f t="shared" si="3"/>
        <v/>
      </c>
      <c r="Q15" s="11"/>
      <c r="S15" s="44"/>
      <c r="T15" s="51"/>
      <c r="U15" s="51"/>
      <c r="V15" s="44"/>
      <c r="W15" s="44"/>
      <c r="X15" s="44"/>
      <c r="Y15" s="44"/>
      <c r="Z15" s="40"/>
      <c r="AA15" s="52"/>
      <c r="AB15" s="40"/>
      <c r="AC15" s="52"/>
      <c r="AD15" s="11"/>
      <c r="AE15" s="11"/>
    </row>
    <row r="16" ht="14.25" customHeight="1">
      <c r="A16" s="24" t="s">
        <v>46</v>
      </c>
      <c r="B16" s="25">
        <v>5.7681047E7</v>
      </c>
      <c r="C16" s="25">
        <v>1.158365759E9</v>
      </c>
      <c r="D16" s="53"/>
      <c r="E16" s="28" t="s">
        <v>24</v>
      </c>
      <c r="F16" s="29">
        <v>44927.0</v>
      </c>
      <c r="G16" s="30">
        <f t="shared" si="1"/>
        <v>45292</v>
      </c>
      <c r="H16" s="49">
        <v>44927.0</v>
      </c>
      <c r="I16" s="41" t="s">
        <v>29</v>
      </c>
      <c r="J16" s="33">
        <f t="shared" si="2"/>
        <v>45017</v>
      </c>
      <c r="K16" s="42">
        <f>IFERROR(SUM(IF(DATEDIF($H16,$A$1,"M")&gt;=VLOOKUP($I16,INDIRECT(VLOOKUP(DATEVALUE($H16),FECHAS,2,0)),5,0),0 ,VLOOKUP($I16,INDIRECT(VLOOKUP(DATEVALUE($H16),FECHAS,2,0)),3,0)),IF(AND($G16=$A$1,AND(TODAY()&gt;$G16,COUNTIF($I16,"TRI*"))),2500,IF($G16=$A$1,IF(AND(TODAY()&gt;$G16,OR(COUNTIF($I16," ---"),COUNTIF($I16,"MEN*"))),3000,0),0))),"")</f>
        <v>10200</v>
      </c>
      <c r="L16" s="35" t="s">
        <v>26</v>
      </c>
      <c r="M16" s="43" t="s">
        <v>31</v>
      </c>
      <c r="N16" s="36"/>
      <c r="O16" s="48" t="s">
        <v>27</v>
      </c>
      <c r="P16" s="38" t="str">
        <f t="shared" si="3"/>
        <v/>
      </c>
      <c r="Q16" s="11"/>
      <c r="R16" s="46"/>
      <c r="S16" s="44"/>
      <c r="T16" s="54"/>
      <c r="U16" s="51"/>
      <c r="V16" s="44"/>
      <c r="W16" s="44"/>
      <c r="X16" s="44"/>
      <c r="Y16" s="44"/>
      <c r="Z16" s="40"/>
      <c r="AA16" s="52"/>
      <c r="AB16" s="40"/>
      <c r="AC16" s="52"/>
      <c r="AD16" s="11"/>
      <c r="AE16" s="11"/>
    </row>
    <row r="17" ht="14.25" customHeight="1">
      <c r="A17" s="24" t="s">
        <v>47</v>
      </c>
      <c r="B17" s="25">
        <v>5.7964009E7</v>
      </c>
      <c r="C17" s="26">
        <v>1.171029956E9</v>
      </c>
      <c r="D17" s="53"/>
      <c r="E17" s="28" t="s">
        <v>24</v>
      </c>
      <c r="F17" s="29">
        <v>44621.0</v>
      </c>
      <c r="G17" s="30">
        <f t="shared" si="1"/>
        <v>44986</v>
      </c>
      <c r="H17" s="49">
        <v>44896.0</v>
      </c>
      <c r="I17" s="41" t="s">
        <v>25</v>
      </c>
      <c r="J17" s="33">
        <f t="shared" si="2"/>
        <v>44986</v>
      </c>
      <c r="K17" s="42">
        <f>IFERROR(SUM(IF(DATEDIF($H17,$A$1,"M")&gt;=VLOOKUP($I17,INDIRECT(VLOOKUP(DATEVALUE($H17),FECHAS,2,0)),5,0),0 ,VLOOKUP($I17,INDIRECT(VLOOKUP(DATEVALUE($H17),FECHAS,2,0)),3,0)),IF(AND($G17=$A$1,AND(TODAY()&gt;$G17,COUNTIF($I17,"TRI*"))),2500,IF($G17=$A$1,IF(AND(TODAY()&gt;$G17,OR(COUNTIF($I17," ---"),COUNTIF($I17,"MEN*"))),3000,0),0))),"")</f>
        <v>4950</v>
      </c>
      <c r="L17" s="35" t="s">
        <v>48</v>
      </c>
      <c r="M17" s="36"/>
      <c r="N17" s="36"/>
      <c r="O17" s="48" t="s">
        <v>27</v>
      </c>
      <c r="P17" s="38" t="str">
        <f t="shared" si="3"/>
        <v/>
      </c>
      <c r="Q17" s="11"/>
      <c r="S17" s="44"/>
      <c r="T17" s="51"/>
      <c r="U17" s="51"/>
      <c r="V17" s="44"/>
      <c r="W17" s="44"/>
      <c r="X17" s="44"/>
      <c r="Y17" s="44"/>
      <c r="Z17" s="40"/>
      <c r="AA17" s="52"/>
      <c r="AB17" s="40"/>
      <c r="AC17" s="52"/>
      <c r="AD17" s="11"/>
      <c r="AE17" s="11"/>
    </row>
    <row r="18" ht="14.25" customHeight="1">
      <c r="A18" s="24" t="s">
        <v>49</v>
      </c>
      <c r="B18" s="25">
        <v>5.7843363E7</v>
      </c>
      <c r="C18" s="25">
        <v>1.133133787E9</v>
      </c>
      <c r="D18" s="4"/>
      <c r="E18" s="28" t="s">
        <v>24</v>
      </c>
      <c r="F18" s="29">
        <v>44593.0</v>
      </c>
      <c r="G18" s="30">
        <f t="shared" si="1"/>
        <v>44958</v>
      </c>
      <c r="H18" s="49">
        <v>44896.0</v>
      </c>
      <c r="I18" s="41" t="s">
        <v>25</v>
      </c>
      <c r="J18" s="33">
        <f t="shared" si="2"/>
        <v>44986</v>
      </c>
      <c r="K18" s="42">
        <f>IFERROR(SUM(IF(DATEDIF($H18,$A$1,"M")&gt;=VLOOKUP($I18,INDIRECT(VLOOKUP(DATEVALUE($H18),FECHAS,2,0)),5,0),0 ,VLOOKUP($I18,INDIRECT(VLOOKUP(DATEVALUE($H18),FECHAS,2,0)),3,0)),IF(AND($G18=$A$1,AND(TODAY()&gt;$G18,COUNTIF($I18,"TRI*"))),2500,IF($G18=$A$1,IF(AND(TODAY()&gt;$G18,OR(COUNTIF($I18," ---"),COUNTIF($I18,"MEN*"))),3000,0),0))),"")</f>
        <v>4950</v>
      </c>
      <c r="L18" s="35" t="s">
        <v>48</v>
      </c>
      <c r="M18" s="36"/>
      <c r="N18" s="36"/>
      <c r="O18" s="48" t="s">
        <v>27</v>
      </c>
      <c r="P18" s="38" t="str">
        <f t="shared" si="3"/>
        <v/>
      </c>
      <c r="Q18" s="11"/>
      <c r="S18" s="44"/>
      <c r="T18" s="51"/>
      <c r="U18" s="51"/>
      <c r="V18" s="44"/>
      <c r="W18" s="44"/>
      <c r="X18" s="44"/>
      <c r="Y18" s="44"/>
      <c r="Z18" s="40"/>
      <c r="AA18" s="52"/>
      <c r="AB18" s="40"/>
      <c r="AC18" s="52"/>
      <c r="AD18" s="11"/>
      <c r="AE18" s="11"/>
    </row>
    <row r="19" ht="14.25" customHeight="1">
      <c r="A19" s="24" t="s">
        <v>50</v>
      </c>
      <c r="B19" s="25">
        <v>5.8025353E7</v>
      </c>
      <c r="C19" s="26">
        <v>1.157439441E9</v>
      </c>
      <c r="D19" s="4"/>
      <c r="E19" s="28" t="s">
        <v>24</v>
      </c>
      <c r="F19" s="29">
        <v>44593.0</v>
      </c>
      <c r="G19" s="30">
        <f t="shared" si="1"/>
        <v>44958</v>
      </c>
      <c r="H19" s="49">
        <v>44896.0</v>
      </c>
      <c r="I19" s="41" t="s">
        <v>25</v>
      </c>
      <c r="J19" s="33">
        <f t="shared" si="2"/>
        <v>44986</v>
      </c>
      <c r="K19" s="42">
        <f>IFERROR(SUM(IF(DATEDIF($H19,$A$1,"M")&gt;=VLOOKUP($I19,INDIRECT(VLOOKUP(DATEVALUE($H19),FECHAS,2,0)),5,0),0 ,VLOOKUP($I19,INDIRECT(VLOOKUP(DATEVALUE($H19),FECHAS,2,0)),3,0)),IF(AND($G19=$A$1,AND(TODAY()&gt;$G19,COUNTIF($I19,"TRI*"))),2500,IF($G19=$A$1,IF(AND(TODAY()&gt;$G19,OR(COUNTIF($I19," ---"),COUNTIF($I19,"MEN*"))),3000,0),0))),"")</f>
        <v>4950</v>
      </c>
      <c r="L19" s="35" t="s">
        <v>48</v>
      </c>
      <c r="M19" s="36"/>
      <c r="N19" s="36"/>
      <c r="O19" s="48" t="s">
        <v>27</v>
      </c>
      <c r="P19" s="38" t="str">
        <f t="shared" si="3"/>
        <v/>
      </c>
      <c r="Q19" s="11"/>
      <c r="S19" s="44"/>
      <c r="T19" s="51"/>
      <c r="U19" s="51"/>
      <c r="V19" s="44"/>
      <c r="W19" s="44"/>
      <c r="X19" s="44"/>
      <c r="Y19" s="44"/>
      <c r="Z19" s="40"/>
      <c r="AA19" s="52"/>
      <c r="AB19" s="40"/>
      <c r="AC19" s="52"/>
      <c r="AD19" s="11"/>
      <c r="AE19" s="11"/>
    </row>
    <row r="20" ht="14.25" customHeight="1">
      <c r="A20" s="24" t="s">
        <v>51</v>
      </c>
      <c r="B20" s="25">
        <v>5.7981557E7</v>
      </c>
      <c r="C20" s="26" t="s">
        <v>52</v>
      </c>
      <c r="D20" s="4"/>
      <c r="E20" s="28" t="s">
        <v>24</v>
      </c>
      <c r="F20" s="29">
        <v>44835.0</v>
      </c>
      <c r="G20" s="30">
        <f t="shared" si="1"/>
        <v>45200</v>
      </c>
      <c r="H20" s="49">
        <v>44896.0</v>
      </c>
      <c r="I20" s="41" t="s">
        <v>25</v>
      </c>
      <c r="J20" s="33">
        <f t="shared" si="2"/>
        <v>44986</v>
      </c>
      <c r="K20" s="42">
        <f>IFERROR(SUM(IF(DATEDIF($H20,$A$1,"M")&gt;=VLOOKUP($I20,INDIRECT(VLOOKUP(DATEVALUE($H20),FECHAS,2,0)),5,0),0 ,VLOOKUP($I20,INDIRECT(VLOOKUP(DATEVALUE($H20),FECHAS,2,0)),3,0)),IF(AND($G20=$A$1,AND(TODAY()&gt;$G20,COUNTIF($I20,"TRI*"))),2500,IF($G20=$A$1,IF(AND(TODAY()&gt;$G20,OR(COUNTIF($I20," ---"),COUNTIF($I20,"MEN*"))),3000,0),0))),"")</f>
        <v>4950</v>
      </c>
      <c r="L20" s="35" t="s">
        <v>48</v>
      </c>
      <c r="M20" s="36"/>
      <c r="N20" s="36"/>
      <c r="O20" s="48" t="s">
        <v>27</v>
      </c>
      <c r="P20" s="38" t="str">
        <f t="shared" si="3"/>
        <v/>
      </c>
      <c r="Q20" s="11"/>
      <c r="S20" s="44"/>
      <c r="T20" s="44"/>
      <c r="U20" s="44"/>
      <c r="V20" s="44"/>
      <c r="W20" s="44"/>
      <c r="X20" s="44"/>
      <c r="Y20" s="44"/>
      <c r="Z20" s="40"/>
      <c r="AA20" s="40"/>
      <c r="AB20" s="40"/>
      <c r="AC20" s="40"/>
      <c r="AD20" s="11"/>
      <c r="AE20" s="11"/>
    </row>
    <row r="21" ht="14.25" customHeight="1">
      <c r="A21" s="24" t="s">
        <v>53</v>
      </c>
      <c r="B21" s="25">
        <v>5.932244E7</v>
      </c>
      <c r="C21" s="55" t="s">
        <v>54</v>
      </c>
      <c r="D21" s="56"/>
      <c r="E21" s="28" t="s">
        <v>24</v>
      </c>
      <c r="F21" s="29">
        <v>44562.0</v>
      </c>
      <c r="G21" s="30">
        <f t="shared" si="1"/>
        <v>44927</v>
      </c>
      <c r="H21" s="49">
        <v>44927.0</v>
      </c>
      <c r="I21" s="41" t="s">
        <v>55</v>
      </c>
      <c r="J21" s="33">
        <f t="shared" si="2"/>
        <v>44958</v>
      </c>
      <c r="K21" s="42">
        <f>IFERROR(SUM(IF(DATEDIF($H21,$A$1,"M")&gt;=VLOOKUP($I21,INDIRECT(VLOOKUP(DATEVALUE($H21),FECHAS,2,0)),5,0),0 ,VLOOKUP($I21,INDIRECT(VLOOKUP(DATEVALUE($H21),FECHAS,2,0)),3,0)),IF(AND($G21=$A$1,AND(TODAY()&gt;$G21,COUNTIF($I21,"TRI*"))),2500,IF($G21=$A$1,IF(AND(TODAY()&gt;$G21,OR(COUNTIF($I21," ---"),COUNTIF($I21,"MEN*"))),3000,0),0))),"")</f>
        <v>7200</v>
      </c>
      <c r="L21" s="35" t="s">
        <v>48</v>
      </c>
      <c r="M21" s="36"/>
      <c r="N21" s="36"/>
      <c r="O21" s="48" t="s">
        <v>27</v>
      </c>
      <c r="P21" s="38" t="str">
        <f t="shared" si="3"/>
        <v/>
      </c>
      <c r="Q21" s="11"/>
      <c r="S21" s="44"/>
      <c r="T21" s="44"/>
      <c r="U21" s="44"/>
      <c r="V21" s="44"/>
      <c r="W21" s="44"/>
      <c r="X21" s="44"/>
      <c r="Y21" s="44"/>
      <c r="Z21" s="40"/>
      <c r="AA21" s="40"/>
      <c r="AB21" s="40"/>
      <c r="AC21" s="40"/>
      <c r="AD21" s="11"/>
      <c r="AE21" s="11"/>
    </row>
    <row r="22" ht="14.25" customHeight="1">
      <c r="A22" s="24" t="s">
        <v>56</v>
      </c>
      <c r="B22" s="25">
        <v>5.7528508E7</v>
      </c>
      <c r="C22" s="26" t="s">
        <v>57</v>
      </c>
      <c r="D22" s="4"/>
      <c r="E22" s="28" t="s">
        <v>24</v>
      </c>
      <c r="F22" s="29">
        <v>44743.0</v>
      </c>
      <c r="G22" s="30">
        <f t="shared" si="1"/>
        <v>45108</v>
      </c>
      <c r="H22" s="49">
        <v>44896.0</v>
      </c>
      <c r="I22" s="41" t="s">
        <v>25</v>
      </c>
      <c r="J22" s="33">
        <f t="shared" si="2"/>
        <v>44986</v>
      </c>
      <c r="K22" s="42">
        <f>IFERROR(SUM(IF(DATEDIF($H22,$A$1,"M")&gt;=VLOOKUP($I22,INDIRECT(VLOOKUP(DATEVALUE($H22),FECHAS,2,0)),5,0),0 ,VLOOKUP($I22,INDIRECT(VLOOKUP(DATEVALUE($H22),FECHAS,2,0)),3,0)),IF(AND($G22=$A$1,AND(TODAY()&gt;$G22,COUNTIF($I22,"TRI*"))),2500,IF($G22=$A$1,IF(AND(TODAY()&gt;$G22,OR(COUNTIF($I22," ---"),COUNTIF($I22,"MEN*"))),3000,0),0))),"")</f>
        <v>4950</v>
      </c>
      <c r="L22" s="35" t="s">
        <v>34</v>
      </c>
      <c r="M22" s="36"/>
      <c r="N22" s="36"/>
      <c r="O22" s="48" t="s">
        <v>27</v>
      </c>
      <c r="P22" s="38" t="str">
        <f t="shared" si="3"/>
        <v/>
      </c>
      <c r="Q22" s="11"/>
      <c r="S22" s="44"/>
      <c r="T22" s="44"/>
      <c r="U22" s="44"/>
      <c r="V22" s="44"/>
      <c r="W22" s="44"/>
      <c r="X22" s="44"/>
      <c r="Y22" s="44"/>
      <c r="Z22" s="40"/>
      <c r="AA22" s="40"/>
      <c r="AB22" s="40"/>
      <c r="AC22" s="40"/>
      <c r="AD22" s="11"/>
      <c r="AE22" s="11"/>
    </row>
    <row r="23" ht="14.25" customHeight="1">
      <c r="A23" s="24" t="s">
        <v>58</v>
      </c>
      <c r="B23" s="25">
        <v>5.7757307E7</v>
      </c>
      <c r="C23" s="26" t="s">
        <v>59</v>
      </c>
      <c r="D23" s="4"/>
      <c r="E23" s="28" t="s">
        <v>24</v>
      </c>
      <c r="F23" s="29">
        <v>44805.0</v>
      </c>
      <c r="G23" s="30">
        <f t="shared" si="1"/>
        <v>45170</v>
      </c>
      <c r="H23" s="49">
        <v>44896.0</v>
      </c>
      <c r="I23" s="41" t="s">
        <v>25</v>
      </c>
      <c r="J23" s="33">
        <f t="shared" si="2"/>
        <v>44986</v>
      </c>
      <c r="K23" s="42">
        <f>IFERROR(SUM(IF(DATEDIF($H23,$A$1,"M")&gt;=VLOOKUP($I23,INDIRECT(VLOOKUP(DATEVALUE($H23),FECHAS,2,0)),5,0),0 ,VLOOKUP($I23,INDIRECT(VLOOKUP(DATEVALUE($H23),FECHAS,2,0)),3,0)),IF(AND($G23=$A$1,AND(TODAY()&gt;$G23,COUNTIF($I23,"TRI*"))),2500,IF($G23=$A$1,IF(AND(TODAY()&gt;$G23,OR(COUNTIF($I23," ---"),COUNTIF($I23,"MEN*"))),3000,0),0))),"")</f>
        <v>4950</v>
      </c>
      <c r="L23" s="35" t="s">
        <v>34</v>
      </c>
      <c r="M23" s="36"/>
      <c r="N23" s="36"/>
      <c r="O23" s="48" t="s">
        <v>27</v>
      </c>
      <c r="P23" s="38" t="str">
        <f t="shared" si="3"/>
        <v/>
      </c>
      <c r="Q23" s="11"/>
      <c r="S23" s="44"/>
      <c r="T23" s="44"/>
      <c r="U23" s="44"/>
      <c r="V23" s="44"/>
      <c r="W23" s="44"/>
      <c r="X23" s="44"/>
      <c r="Y23" s="44"/>
      <c r="Z23" s="40"/>
      <c r="AA23" s="40"/>
      <c r="AB23" s="40"/>
      <c r="AC23" s="40"/>
      <c r="AD23" s="40"/>
      <c r="AE23" s="40"/>
    </row>
    <row r="24" ht="14.25" customHeight="1">
      <c r="A24" s="24" t="s">
        <v>60</v>
      </c>
      <c r="B24" s="25">
        <v>5.7983536E7</v>
      </c>
      <c r="C24" s="26" t="s">
        <v>61</v>
      </c>
      <c r="D24" s="4"/>
      <c r="E24" s="28" t="s">
        <v>24</v>
      </c>
      <c r="F24" s="29">
        <v>44927.0</v>
      </c>
      <c r="G24" s="30">
        <f t="shared" si="1"/>
        <v>45292</v>
      </c>
      <c r="H24" s="49">
        <v>44927.0</v>
      </c>
      <c r="I24" s="41" t="s">
        <v>62</v>
      </c>
      <c r="J24" s="33">
        <f t="shared" si="2"/>
        <v>44958</v>
      </c>
      <c r="K24" s="42">
        <f>IFERROR(SUM(IF(DATEDIF($H24,$A$1,"M")&gt;=VLOOKUP($I24,INDIRECT(VLOOKUP(DATEVALUE($H24),FECHAS,2,0)),5,0),0 ,VLOOKUP($I24,INDIRECT(VLOOKUP(DATEVALUE($H24),FECHAS,2,0)),3,0)),IF(AND($G24=$A$1,AND(TODAY()&gt;$G24,COUNTIF($I24,"TRI*"))),2500,IF($G24=$A$1,IF(AND(TODAY()&gt;$G24,OR(COUNTIF($I24," ---"),COUNTIF($I24,"MEN*"))),3000,0),0))),"")</f>
        <v>7700</v>
      </c>
      <c r="L24" s="35" t="s">
        <v>34</v>
      </c>
      <c r="M24" s="43" t="s">
        <v>63</v>
      </c>
      <c r="N24" s="36"/>
      <c r="O24" s="48" t="s">
        <v>27</v>
      </c>
      <c r="P24" s="38" t="str">
        <f t="shared" si="3"/>
        <v/>
      </c>
      <c r="Q24" s="11"/>
      <c r="S24" s="44"/>
      <c r="T24" s="44"/>
      <c r="U24" s="44"/>
      <c r="V24" s="44"/>
      <c r="W24" s="44"/>
      <c r="X24" s="44"/>
      <c r="Y24" s="44"/>
      <c r="Z24" s="40"/>
      <c r="AA24" s="40"/>
      <c r="AB24" s="40"/>
      <c r="AC24" s="40"/>
      <c r="AD24" s="40"/>
      <c r="AE24" s="40"/>
    </row>
    <row r="25" ht="14.25" customHeight="1">
      <c r="A25" s="24" t="s">
        <v>64</v>
      </c>
      <c r="B25" s="25">
        <v>5.6719844E7</v>
      </c>
      <c r="C25" s="26" t="s">
        <v>65</v>
      </c>
      <c r="D25" s="4"/>
      <c r="E25" s="28" t="s">
        <v>24</v>
      </c>
      <c r="F25" s="29">
        <v>44866.0</v>
      </c>
      <c r="G25" s="30">
        <f t="shared" si="1"/>
        <v>45231</v>
      </c>
      <c r="H25" s="49">
        <v>44927.0</v>
      </c>
      <c r="I25" s="41" t="s">
        <v>55</v>
      </c>
      <c r="J25" s="33">
        <f t="shared" si="2"/>
        <v>44958</v>
      </c>
      <c r="K25" s="42">
        <f>IFERROR(SUM(IF(DATEDIF($H25,$A$1,"M")&gt;=VLOOKUP($I25,INDIRECT(VLOOKUP(DATEVALUE($H25),FECHAS,2,0)),5,0),0 ,VLOOKUP($I25,INDIRECT(VLOOKUP(DATEVALUE($H25),FECHAS,2,0)),3,0)),IF(AND($G25=$A$1,AND(TODAY()&gt;$G25,COUNTIF($I25,"TRI*"))),2500,IF($G25=$A$1,IF(AND(TODAY()&gt;$G25,OR(COUNTIF($I25," ---"),COUNTIF($I25,"MEN*"))),3000,0),0))),"")</f>
        <v>4200</v>
      </c>
      <c r="L25" s="35" t="s">
        <v>34</v>
      </c>
      <c r="M25" s="36"/>
      <c r="N25" s="36"/>
      <c r="O25" s="48" t="s">
        <v>27</v>
      </c>
      <c r="P25" s="38" t="str">
        <f t="shared" si="3"/>
        <v/>
      </c>
      <c r="Q25" s="11"/>
      <c r="S25" s="44"/>
      <c r="T25" s="44"/>
      <c r="U25" s="44"/>
      <c r="V25" s="44"/>
      <c r="W25" s="44"/>
      <c r="X25" s="44"/>
      <c r="Y25" s="44"/>
      <c r="Z25" s="40"/>
      <c r="AA25" s="40"/>
      <c r="AB25" s="40"/>
      <c r="AC25" s="40"/>
      <c r="AD25" s="40"/>
      <c r="AE25" s="40"/>
    </row>
    <row r="26" ht="14.25" customHeight="1">
      <c r="A26" s="24" t="s">
        <v>66</v>
      </c>
      <c r="B26" s="25">
        <v>5.6998796E7</v>
      </c>
      <c r="C26" s="26">
        <v>1.150646186E9</v>
      </c>
      <c r="D26" s="4"/>
      <c r="E26" s="28" t="s">
        <v>24</v>
      </c>
      <c r="F26" s="29">
        <v>44927.0</v>
      </c>
      <c r="G26" s="30">
        <f t="shared" si="1"/>
        <v>45292</v>
      </c>
      <c r="H26" s="49">
        <v>44896.0</v>
      </c>
      <c r="I26" s="41" t="s">
        <v>25</v>
      </c>
      <c r="J26" s="33">
        <f t="shared" si="2"/>
        <v>44986</v>
      </c>
      <c r="K26" s="42">
        <f>IFERROR(SUM(IF(DATEDIF($H26,$A$1,"M")&gt;=VLOOKUP($I26,INDIRECT(VLOOKUP(DATEVALUE($H26),FECHAS,2,0)),5,0),0 ,VLOOKUP($I26,INDIRECT(VLOOKUP(DATEVALUE($H26),FECHAS,2,0)),3,0)),IF(AND($G26=$A$1,AND(TODAY()&gt;$G26,COUNTIF($I26,"TRI*"))),2500,IF($G26=$A$1,IF(AND(TODAY()&gt;$G26,OR(COUNTIF($I26," ---"),COUNTIF($I26,"MEN*"))),3000,0),0))),"")</f>
        <v>4950</v>
      </c>
      <c r="L26" s="35" t="s">
        <v>31</v>
      </c>
      <c r="M26" s="36"/>
      <c r="N26" s="36"/>
      <c r="O26" s="57" t="s">
        <v>27</v>
      </c>
      <c r="P26" s="58"/>
      <c r="Q26" s="59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</row>
    <row r="27" ht="14.25" customHeight="1">
      <c r="A27" s="24" t="s">
        <v>67</v>
      </c>
      <c r="B27" s="26">
        <v>5.8028047E7</v>
      </c>
      <c r="C27" s="26">
        <v>1.168723994E9</v>
      </c>
      <c r="D27" s="4"/>
      <c r="E27" s="28" t="s">
        <v>24</v>
      </c>
      <c r="F27" s="29">
        <v>45047.0</v>
      </c>
      <c r="G27" s="60">
        <f t="shared" si="1"/>
        <v>45413</v>
      </c>
      <c r="H27" s="49">
        <v>44927.0</v>
      </c>
      <c r="I27" s="41" t="s">
        <v>55</v>
      </c>
      <c r="J27" s="33">
        <f t="shared" si="2"/>
        <v>44958</v>
      </c>
      <c r="K27" s="42">
        <f>IFERROR(SUM(IF(DATEDIF($H27,$A$1,"M")&gt;=VLOOKUP($I27,INDIRECT(VLOOKUP(DATEVALUE($H27),FECHAS,2,0)),5,0),0 ,VLOOKUP($I27,INDIRECT(VLOOKUP(DATEVALUE($H27),FECHAS,2,0)),3,0)),IF(AND($G27=$A$1,AND(TODAY()&gt;$G27,COUNTIF($I27,"TRI*"))),2500,IF($G27=$A$1,IF(AND(TODAY()&gt;$G27,OR(COUNTIF($I27," ---"),COUNTIF($I27,"MEN*"))),3000,0),0))),"")</f>
        <v>4200</v>
      </c>
      <c r="L27" s="35" t="s">
        <v>31</v>
      </c>
      <c r="M27" s="36"/>
      <c r="N27" s="36"/>
      <c r="O27" s="61" t="s">
        <v>27</v>
      </c>
      <c r="P27" s="62" t="str">
        <f>IFS($O27&lt;&gt;"TEMPORAL","",$P27&lt;&gt;"",$P27,$O27="TEMPORAL",NOW())</f>
        <v/>
      </c>
      <c r="Q27" s="59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</row>
    <row r="28" ht="14.25" customHeight="1">
      <c r="A28" s="24" t="s">
        <v>68</v>
      </c>
      <c r="B28" s="26">
        <v>5.7521099E7</v>
      </c>
      <c r="C28" s="26">
        <v>1.160181177E9</v>
      </c>
      <c r="D28" s="4"/>
      <c r="E28" s="28" t="s">
        <v>24</v>
      </c>
      <c r="F28" s="29">
        <v>44866.0</v>
      </c>
      <c r="G28" s="60">
        <f t="shared" si="1"/>
        <v>45231</v>
      </c>
      <c r="H28" s="49">
        <v>44896.0</v>
      </c>
      <c r="I28" s="41" t="s">
        <v>25</v>
      </c>
      <c r="J28" s="33">
        <f t="shared" si="2"/>
        <v>44986</v>
      </c>
      <c r="K28" s="42">
        <f>IFERROR(SUM(IF(DATEDIF($H28,$A$1,"M")&gt;=VLOOKUP($I28,INDIRECT(VLOOKUP(DATEVALUE($H28),FECHAS,2,0)),5,0),0 ,VLOOKUP($I28,INDIRECT(VLOOKUP(DATEVALUE($H28),FECHAS,2,0)),3,0)),IF(AND($G28=$A$1,AND(TODAY()&gt;$G28,COUNTIF($I28,"TRI*"))),2500,IF($G28=$A$1,IF(AND(TODAY()&gt;$G28,OR(COUNTIF($I28," ---"),COUNTIF($I28,"MEN*"))),3000,0),0))),"")</f>
        <v>4950</v>
      </c>
      <c r="L28" s="35" t="s">
        <v>63</v>
      </c>
      <c r="M28" s="36"/>
      <c r="N28" s="36"/>
      <c r="O28" s="48" t="s">
        <v>27</v>
      </c>
      <c r="P28" s="38"/>
      <c r="Q28" s="11"/>
      <c r="AC28" s="46"/>
    </row>
    <row r="29" ht="14.25" customHeight="1">
      <c r="A29" s="24" t="s">
        <v>69</v>
      </c>
      <c r="B29" s="25">
        <v>5.7556949E7</v>
      </c>
      <c r="C29" s="26">
        <v>1.144117093E9</v>
      </c>
      <c r="D29" s="4"/>
      <c r="E29" s="28" t="s">
        <v>24</v>
      </c>
      <c r="F29" s="29">
        <v>44835.0</v>
      </c>
      <c r="G29" s="60">
        <f t="shared" si="1"/>
        <v>45200</v>
      </c>
      <c r="H29" s="49">
        <v>44896.0</v>
      </c>
      <c r="I29" s="41" t="s">
        <v>25</v>
      </c>
      <c r="J29" s="33">
        <f t="shared" si="2"/>
        <v>44986</v>
      </c>
      <c r="K29" s="42">
        <f>IFERROR(SUM(IF(DATEDIF($H29,$A$1,"M")&gt;=VLOOKUP($I29,INDIRECT(VLOOKUP(DATEVALUE($H29),FECHAS,2,0)),5,0),0 ,VLOOKUP($I29,INDIRECT(VLOOKUP(DATEVALUE($H29),FECHAS,2,0)),3,0)),IF(AND($G29=$A$1,AND(TODAY()&gt;$G29,COUNTIF($I29,"TRI*"))),2500,IF($G29=$A$1,IF(AND(TODAY()&gt;$G29,OR(COUNTIF($I29," ---"),COUNTIF($I29,"MEN*"))),3000,0),0))),"")</f>
        <v>4950</v>
      </c>
      <c r="L29" s="35" t="s">
        <v>63</v>
      </c>
      <c r="M29" s="36"/>
      <c r="N29" s="36"/>
      <c r="O29" s="48" t="s">
        <v>27</v>
      </c>
      <c r="P29" s="38"/>
      <c r="Q29" s="11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  <row r="30" ht="14.25" customHeight="1">
      <c r="A30" s="24" t="s">
        <v>70</v>
      </c>
      <c r="B30" s="25">
        <v>5.7895026E7</v>
      </c>
      <c r="C30" s="26">
        <v>1.133349436E9</v>
      </c>
      <c r="D30" s="4"/>
      <c r="E30" s="28" t="s">
        <v>24</v>
      </c>
      <c r="F30" s="29">
        <v>44835.0</v>
      </c>
      <c r="G30" s="60">
        <f t="shared" si="1"/>
        <v>45200</v>
      </c>
      <c r="H30" s="49">
        <v>44896.0</v>
      </c>
      <c r="I30" s="41" t="s">
        <v>25</v>
      </c>
      <c r="J30" s="33">
        <f t="shared" si="2"/>
        <v>44986</v>
      </c>
      <c r="K30" s="42">
        <f>IFERROR(SUM(IF(DATEDIF($H30,$A$1,"M")&gt;=VLOOKUP($I30,INDIRECT(VLOOKUP(DATEVALUE($H30),FECHAS,2,0)),5,0),0 ,VLOOKUP($I30,INDIRECT(VLOOKUP(DATEVALUE($H30),FECHAS,2,0)),3,0)),IF(AND($G30=$A$1,AND(TODAY()&gt;$G30,COUNTIF($I30,"TRI*"))),2500,IF($G30=$A$1,IF(AND(TODAY()&gt;$G30,OR(COUNTIF($I30," ---"),COUNTIF($I30,"MEN*"))),3000,0),0))),"")</f>
        <v>4950</v>
      </c>
      <c r="L30" s="35" t="s">
        <v>63</v>
      </c>
      <c r="M30" s="36"/>
      <c r="N30" s="36"/>
      <c r="O30" s="48" t="s">
        <v>27</v>
      </c>
      <c r="P30" s="38"/>
      <c r="Q30" s="11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6"/>
      <c r="AD30" s="44"/>
      <c r="AE30" s="44"/>
    </row>
    <row r="31" ht="14.25" customHeight="1">
      <c r="A31" s="24" t="s">
        <v>71</v>
      </c>
      <c r="B31" s="26">
        <v>5.7315272E7</v>
      </c>
      <c r="C31" s="26">
        <v>1.167999897E9</v>
      </c>
      <c r="D31" s="4"/>
      <c r="E31" s="28" t="s">
        <v>24</v>
      </c>
      <c r="F31" s="29">
        <v>44593.0</v>
      </c>
      <c r="G31" s="60">
        <f t="shared" si="1"/>
        <v>44958</v>
      </c>
      <c r="H31" s="49">
        <v>44896.0</v>
      </c>
      <c r="I31" s="41" t="s">
        <v>25</v>
      </c>
      <c r="J31" s="33">
        <f t="shared" si="2"/>
        <v>44986</v>
      </c>
      <c r="K31" s="42">
        <f>IFERROR(SUM(IF(DATEDIF($H31,$A$1,"M")&gt;=VLOOKUP($I31,INDIRECT(VLOOKUP(DATEVALUE($H31),FECHAS,2,0)),5,0),0 ,VLOOKUP($I31,INDIRECT(VLOOKUP(DATEVALUE($H31),FECHAS,2,0)),3,0)),IF(AND($G31=$A$1,AND(TODAY()&gt;$G31,COUNTIF($I31,"TRI*"))),2500,IF($G31=$A$1,IF(AND(TODAY()&gt;$G31,OR(COUNTIF($I31," ---"),COUNTIF($I31,"MEN*"))),3000,0),0))),"")</f>
        <v>4950</v>
      </c>
      <c r="L31" s="35" t="s">
        <v>63</v>
      </c>
      <c r="M31" s="36"/>
      <c r="N31" s="36"/>
      <c r="O31" s="48" t="s">
        <v>27</v>
      </c>
      <c r="P31" s="38"/>
      <c r="Q31" s="11"/>
      <c r="AC31" s="46"/>
    </row>
    <row r="32" ht="14.25" customHeight="1">
      <c r="A32" s="24" t="s">
        <v>72</v>
      </c>
      <c r="B32" s="25">
        <v>5.7341683E7</v>
      </c>
      <c r="C32" s="26" t="s">
        <v>73</v>
      </c>
      <c r="D32" s="4"/>
      <c r="E32" s="28" t="s">
        <v>24</v>
      </c>
      <c r="F32" s="29">
        <v>44896.0</v>
      </c>
      <c r="G32" s="30">
        <f t="shared" si="1"/>
        <v>45261</v>
      </c>
      <c r="H32" s="49">
        <v>44896.0</v>
      </c>
      <c r="I32" s="41" t="s">
        <v>25</v>
      </c>
      <c r="J32" s="33">
        <f t="shared" si="2"/>
        <v>44986</v>
      </c>
      <c r="K32" s="42">
        <f>IFERROR(SUM(IF(DATEDIF($H32,$A$1,"M")&gt;=VLOOKUP($I32,INDIRECT(VLOOKUP(DATEVALUE($H32),FECHAS,2,0)),5,0),0 ,VLOOKUP($I32,INDIRECT(VLOOKUP(DATEVALUE($H32),FECHAS,2,0)),3,0)),IF(AND($G32=$A$1,AND(TODAY()&gt;$G32,COUNTIF($I32,"TRI*"))),2500,IF($G32=$A$1,IF(AND(TODAY()&gt;$G32,OR(COUNTIF($I32," ---"),COUNTIF($I32,"MEN*"))),3000,0),0))),"")</f>
        <v>4950</v>
      </c>
      <c r="L32" s="35" t="s">
        <v>63</v>
      </c>
      <c r="M32" s="36"/>
      <c r="N32" s="36"/>
      <c r="O32" s="57" t="s">
        <v>27</v>
      </c>
      <c r="P32" s="38" t="str">
        <f t="shared" ref="P32:P34" si="4">IFS($O32&lt;&gt;"TEMPORAL","",$P32&lt;&gt;"",$P32,$O32="TEMPORAL",NOW())</f>
        <v/>
      </c>
      <c r="Q32" s="11"/>
    </row>
    <row r="33" ht="14.25" customHeight="1">
      <c r="A33" s="24" t="s">
        <v>74</v>
      </c>
      <c r="B33" s="25">
        <v>5.6580829E7</v>
      </c>
      <c r="C33" s="26">
        <v>1.169638463E9</v>
      </c>
      <c r="D33" s="4"/>
      <c r="E33" s="28" t="s">
        <v>24</v>
      </c>
      <c r="F33" s="29">
        <v>44896.0</v>
      </c>
      <c r="G33" s="63">
        <f>IF(F33=0, " ", F33+365)</f>
        <v>45261</v>
      </c>
      <c r="H33" s="49">
        <v>44927.0</v>
      </c>
      <c r="I33" s="41" t="s">
        <v>55</v>
      </c>
      <c r="J33" s="33">
        <f t="shared" si="2"/>
        <v>44958</v>
      </c>
      <c r="K33" s="42">
        <f>IFERROR(SUM(IF(DATEDIF($H33,$A$1,"M")&gt;=VLOOKUP($I33,INDIRECT(VLOOKUP(DATEVALUE($H33),FECHAS,2,0)),5,0),0 ,VLOOKUP($I33,INDIRECT(VLOOKUP(DATEVALUE($H33),FECHAS,2,0)),3,0)),IF(AND($G33=$A$1,AND(TODAY()&gt;$G33,COUNTIF($I33,"TRI*"))),2500,IF($G33=$A$1,IF(AND(TODAY()&gt;$G33,OR(COUNTIF($I33," ---"),COUNTIF($I33,"MEN*"))),3000,0),0))),"")</f>
        <v>4200</v>
      </c>
      <c r="L33" s="35" t="s">
        <v>63</v>
      </c>
      <c r="M33" s="36"/>
      <c r="N33" s="36"/>
      <c r="O33" s="61" t="s">
        <v>27</v>
      </c>
      <c r="P33" s="58" t="str">
        <f t="shared" si="4"/>
        <v/>
      </c>
      <c r="Q33" s="59"/>
      <c r="S33" s="44"/>
    </row>
    <row r="34" ht="14.25" customHeight="1">
      <c r="A34" s="55" t="s">
        <v>75</v>
      </c>
      <c r="B34" s="25">
        <v>5.6574157E7</v>
      </c>
      <c r="C34" s="26">
        <v>1.167824066E9</v>
      </c>
      <c r="D34" s="4"/>
      <c r="E34" s="28" t="s">
        <v>76</v>
      </c>
      <c r="F34" s="29">
        <v>44774.0</v>
      </c>
      <c r="G34" s="60">
        <f t="shared" ref="G34:G37" si="5">IF($F34=0, " ", EDATE($F34,12))</f>
        <v>45139</v>
      </c>
      <c r="H34" s="49">
        <v>44927.0</v>
      </c>
      <c r="I34" s="41" t="s">
        <v>62</v>
      </c>
      <c r="J34" s="33">
        <f t="shared" si="2"/>
        <v>44958</v>
      </c>
      <c r="K34" s="42">
        <f>IFERROR(SUM(IF(DATEDIF($H34,$A$1,"M")&gt;=VLOOKUP($I34,INDIRECT(VLOOKUP(DATEVALUE($H34),FECHAS,2,0)),5,0),0 ,VLOOKUP($I34,INDIRECT(VLOOKUP(DATEVALUE($H34),FECHAS,2,0)),3,0)),IF(AND($G34=$A$1,AND(TODAY()&gt;$G34,COUNTIF($I34,"TRI*"))),2500,IF($G34=$A$1,IF(AND(TODAY()&gt;$G34,OR(COUNTIF($I34," ---"),COUNTIF($I34,"MEN*"))),3000,0),0))),"")</f>
        <v>7700</v>
      </c>
      <c r="L34" s="35" t="s">
        <v>77</v>
      </c>
      <c r="M34" s="43" t="s">
        <v>78</v>
      </c>
      <c r="N34" s="36"/>
      <c r="O34" s="48" t="s">
        <v>79</v>
      </c>
      <c r="P34" s="62">
        <f t="shared" si="4"/>
        <v>45010.64076</v>
      </c>
      <c r="Q34" s="59"/>
      <c r="T34" s="45"/>
    </row>
    <row r="35" ht="14.25" customHeight="1">
      <c r="A35" s="24" t="s">
        <v>80</v>
      </c>
      <c r="B35" s="26">
        <v>5.7031912E7</v>
      </c>
      <c r="C35" s="26">
        <v>1.157987757E9</v>
      </c>
      <c r="D35" s="4"/>
      <c r="E35" s="28" t="s">
        <v>76</v>
      </c>
      <c r="F35" s="29">
        <v>44927.0</v>
      </c>
      <c r="G35" s="60">
        <f t="shared" si="5"/>
        <v>45292</v>
      </c>
      <c r="H35" s="49">
        <v>44896.0</v>
      </c>
      <c r="I35" s="41" t="s">
        <v>25</v>
      </c>
      <c r="J35" s="33">
        <f t="shared" si="2"/>
        <v>44986</v>
      </c>
      <c r="K35" s="42">
        <f>IFERROR(SUM(IF(DATEDIF($H35,$A$1,"M")&gt;=VLOOKUP($I35,INDIRECT(VLOOKUP(DATEVALUE($H35),FECHAS,2,0)),5,0),0 ,VLOOKUP($I35,INDIRECT(VLOOKUP(DATEVALUE($H35),FECHAS,2,0)),3,0)),IF(AND($G35=$A$1,AND(TODAY()&gt;$G35,COUNTIF($I35,"TRI*"))),2500,IF($G35=$A$1,IF(AND(TODAY()&gt;$G35,OR(COUNTIF($I35," ---"),COUNTIF($I35,"MEN*"))),3000,0),0))),"")</f>
        <v>4950</v>
      </c>
      <c r="L35" s="35" t="s">
        <v>81</v>
      </c>
      <c r="M35" s="36"/>
      <c r="N35" s="36"/>
      <c r="O35" s="48" t="s">
        <v>27</v>
      </c>
      <c r="P35" s="38"/>
      <c r="Q35" s="11"/>
      <c r="T35" s="45"/>
    </row>
    <row r="36" ht="14.25" customHeight="1">
      <c r="A36" s="24" t="s">
        <v>82</v>
      </c>
      <c r="B36" s="25">
        <v>5.7430562E7</v>
      </c>
      <c r="C36" s="26" t="s">
        <v>83</v>
      </c>
      <c r="D36" s="4"/>
      <c r="E36" s="28" t="s">
        <v>76</v>
      </c>
      <c r="F36" s="29">
        <v>44927.0</v>
      </c>
      <c r="G36" s="60">
        <f t="shared" si="5"/>
        <v>45292</v>
      </c>
      <c r="H36" s="49">
        <v>44927.0</v>
      </c>
      <c r="I36" s="41" t="s">
        <v>25</v>
      </c>
      <c r="J36" s="33">
        <f t="shared" si="2"/>
        <v>45017</v>
      </c>
      <c r="K36" s="42">
        <f>IFERROR(SUM(IF(DATEDIF($H36,$A$1,"M")&gt;=VLOOKUP($I36,INDIRECT(VLOOKUP(DATEVALUE($H36),FECHAS,2,0)),5,0),0 ,VLOOKUP($I36,INDIRECT(VLOOKUP(DATEVALUE($H36),FECHAS,2,0)),3,0)),IF(AND($G36=$A$1,AND(TODAY()&gt;$G36,COUNTIF($I36,"TRI*"))),2500,IF($G36=$A$1,IF(AND(TODAY()&gt;$G36,OR(COUNTIF($I36," ---"),COUNTIF($I36,"MEN*"))),3000,0),0))),"")</f>
        <v>5500</v>
      </c>
      <c r="L36" s="35" t="s">
        <v>81</v>
      </c>
      <c r="M36" s="36"/>
      <c r="N36" s="36"/>
      <c r="O36" s="57" t="s">
        <v>27</v>
      </c>
      <c r="P36" s="38" t="str">
        <f t="shared" ref="P36:P64" si="6">IFS($O36&lt;&gt;"TEMPORAL","",$P36&lt;&gt;"",$P36,$O36="TEMPORAL",NOW())</f>
        <v/>
      </c>
      <c r="Q36" s="11"/>
      <c r="S36" s="46"/>
      <c r="T36" s="45"/>
    </row>
    <row r="37" ht="14.25" customHeight="1">
      <c r="A37" s="55" t="s">
        <v>84</v>
      </c>
      <c r="B37" s="26" t="s">
        <v>85</v>
      </c>
      <c r="C37" s="26" t="s">
        <v>86</v>
      </c>
      <c r="D37" s="4"/>
      <c r="E37" s="28" t="s">
        <v>76</v>
      </c>
      <c r="F37" s="29">
        <v>44835.0</v>
      </c>
      <c r="G37" s="30">
        <f t="shared" si="5"/>
        <v>45200</v>
      </c>
      <c r="H37" s="49">
        <v>44896.0</v>
      </c>
      <c r="I37" s="41" t="s">
        <v>29</v>
      </c>
      <c r="J37" s="33">
        <f t="shared" si="2"/>
        <v>44986</v>
      </c>
      <c r="K37" s="42">
        <f>IFERROR(SUM(IF(DATEDIF($H37,$A$1,"M")&gt;=VLOOKUP($I37,INDIRECT(VLOOKUP(DATEVALUE($H37),FECHAS,2,0)),5,0),0 ,VLOOKUP($I37,INDIRECT(VLOOKUP(DATEVALUE($H37),FECHAS,2,0)),3,0)),IF(AND($G37=$A$1,AND(TODAY()&gt;$G37,COUNTIF($I37,"TRI*"))),2500,IF($G37=$A$1,IF(AND(TODAY()&gt;$G37,OR(COUNTIF($I37," ---"),COUNTIF($I37,"MEN*"))),3000,0),0))),"")</f>
        <v>8250</v>
      </c>
      <c r="L37" s="35" t="s">
        <v>87</v>
      </c>
      <c r="M37" s="43" t="s">
        <v>88</v>
      </c>
      <c r="N37" s="36"/>
      <c r="O37" s="48" t="s">
        <v>79</v>
      </c>
      <c r="P37" s="38">
        <f t="shared" si="6"/>
        <v>45010.64083</v>
      </c>
      <c r="Q37" s="11"/>
      <c r="S37" s="46"/>
      <c r="T37" s="44"/>
    </row>
    <row r="38" ht="14.25" customHeight="1">
      <c r="A38" s="24" t="s">
        <v>89</v>
      </c>
      <c r="B38" s="26">
        <v>5.6947441E7</v>
      </c>
      <c r="C38" s="26" t="s">
        <v>90</v>
      </c>
      <c r="D38" s="4"/>
      <c r="E38" s="28" t="s">
        <v>76</v>
      </c>
      <c r="F38" s="29">
        <v>44835.0</v>
      </c>
      <c r="G38" s="63">
        <f t="shared" ref="G38:G39" si="7">IF(F38=0, " ", F38+365)</f>
        <v>45200</v>
      </c>
      <c r="H38" s="49">
        <v>44896.0</v>
      </c>
      <c r="I38" s="41" t="s">
        <v>25</v>
      </c>
      <c r="J38" s="33">
        <f t="shared" si="2"/>
        <v>44986</v>
      </c>
      <c r="K38" s="42">
        <f>IFERROR(SUM(IF(DATEDIF($H38,$A$1,"M")&gt;=VLOOKUP($I38,INDIRECT(VLOOKUP(DATEVALUE($H38),FECHAS,2,0)),5,0),0 ,VLOOKUP($I38,INDIRECT(VLOOKUP(DATEVALUE($H38),FECHAS,2,0)),3,0)),IF(AND($G38=$A$1,AND(TODAY()&gt;$G38,COUNTIF($I38,"TRI*"))),2500,IF($G38=$A$1,IF(AND(TODAY()&gt;$G38,OR(COUNTIF($I38," ---"),COUNTIF($I38,"MEN*"))),3000,0),0))),"")</f>
        <v>4950</v>
      </c>
      <c r="L38" s="35" t="s">
        <v>87</v>
      </c>
      <c r="M38" s="36"/>
      <c r="N38" s="36"/>
      <c r="O38" s="48" t="s">
        <v>79</v>
      </c>
      <c r="P38" s="38">
        <f t="shared" si="6"/>
        <v>45014.43583</v>
      </c>
      <c r="Q38" s="11"/>
      <c r="S38" s="46"/>
      <c r="T38" s="45"/>
      <c r="Z38" s="11"/>
      <c r="AA38" s="11"/>
      <c r="AB38" s="11"/>
      <c r="AC38" s="11"/>
      <c r="AD38" s="11"/>
      <c r="AE38" s="11"/>
    </row>
    <row r="39" ht="14.25" customHeight="1">
      <c r="A39" s="24" t="s">
        <v>91</v>
      </c>
      <c r="B39" s="25">
        <v>5.6563272E7</v>
      </c>
      <c r="C39" s="55" t="s">
        <v>92</v>
      </c>
      <c r="D39" s="4"/>
      <c r="E39" s="28" t="s">
        <v>76</v>
      </c>
      <c r="F39" s="29">
        <v>44896.0</v>
      </c>
      <c r="G39" s="60">
        <f t="shared" si="7"/>
        <v>45261</v>
      </c>
      <c r="H39" s="49">
        <v>44896.0</v>
      </c>
      <c r="I39" s="41" t="s">
        <v>25</v>
      </c>
      <c r="J39" s="33">
        <f t="shared" si="2"/>
        <v>44986</v>
      </c>
      <c r="K39" s="42">
        <f>IFERROR(SUM(IF(DATEDIF($H39,$A$1,"M")&gt;=VLOOKUP($I39,INDIRECT(VLOOKUP(DATEVALUE($H39),FECHAS,2,0)),5,0),0 ,VLOOKUP($I39,INDIRECT(VLOOKUP(DATEVALUE($H39),FECHAS,2,0)),3,0)),IF(AND($G39=$A$1,AND(TODAY()&gt;$G39,COUNTIF($I39,"TRI*"))),2500,IF($G39=$A$1,IF(AND(TODAY()&gt;$G39,OR(COUNTIF($I39," ---"),COUNTIF($I39,"MEN*"))),3000,0),0))),"")</f>
        <v>4950</v>
      </c>
      <c r="L39" s="35" t="s">
        <v>87</v>
      </c>
      <c r="M39" s="36"/>
      <c r="N39" s="36"/>
      <c r="O39" s="57" t="s">
        <v>79</v>
      </c>
      <c r="P39" s="38">
        <f t="shared" si="6"/>
        <v>45014.43585</v>
      </c>
      <c r="Q39" s="11"/>
      <c r="S39" s="46"/>
      <c r="T39" s="44"/>
      <c r="Z39" s="11"/>
      <c r="AA39" s="11"/>
      <c r="AB39" s="11"/>
      <c r="AC39" s="11"/>
      <c r="AD39" s="11"/>
      <c r="AE39" s="11"/>
    </row>
    <row r="40" ht="14.25" customHeight="1">
      <c r="A40" s="55" t="s">
        <v>93</v>
      </c>
      <c r="B40" s="26" t="s">
        <v>94</v>
      </c>
      <c r="C40" s="55" t="s">
        <v>95</v>
      </c>
      <c r="D40" s="4"/>
      <c r="E40" s="28" t="s">
        <v>76</v>
      </c>
      <c r="F40" s="29">
        <v>44896.0</v>
      </c>
      <c r="G40" s="60">
        <f>IF($F40=0, " ", EDATE($F40,12))</f>
        <v>45261</v>
      </c>
      <c r="H40" s="49">
        <v>44896.0</v>
      </c>
      <c r="I40" s="41" t="s">
        <v>25</v>
      </c>
      <c r="J40" s="33">
        <f t="shared" si="2"/>
        <v>44986</v>
      </c>
      <c r="K40" s="42">
        <f>IFERROR(SUM(IF(DATEDIF($H40,$A$1,"M")&gt;=VLOOKUP($I40,INDIRECT(VLOOKUP(DATEVALUE($H40),FECHAS,2,0)),5,0),0 ,VLOOKUP($I40,INDIRECT(VLOOKUP(DATEVALUE($H40),FECHAS,2,0)),3,0)),IF(AND($G40=$A$1,AND(TODAY()&gt;$G40,COUNTIF($I40,"TRI*"))),2500,IF($G40=$A$1,IF(AND(TODAY()&gt;$G40,OR(COUNTIF($I40," ---"),COUNTIF($I40,"MEN*"))),3000,0),0))),"")</f>
        <v>4950</v>
      </c>
      <c r="L40" s="35" t="s">
        <v>87</v>
      </c>
      <c r="M40" s="36"/>
      <c r="N40" s="36"/>
      <c r="O40" s="57" t="s">
        <v>79</v>
      </c>
      <c r="P40" s="38">
        <f t="shared" si="6"/>
        <v>45014.43587</v>
      </c>
      <c r="Q40" s="11"/>
      <c r="S40" s="46"/>
      <c r="T40" s="45"/>
      <c r="Z40" s="11"/>
      <c r="AA40" s="11"/>
      <c r="AB40" s="11"/>
      <c r="AC40" s="11"/>
      <c r="AD40" s="11"/>
      <c r="AE40" s="11"/>
    </row>
    <row r="41" ht="14.25" customHeight="1">
      <c r="A41" s="55" t="s">
        <v>96</v>
      </c>
      <c r="B41" s="26" t="s">
        <v>97</v>
      </c>
      <c r="C41" s="55" t="s">
        <v>98</v>
      </c>
      <c r="D41" s="4"/>
      <c r="E41" s="28" t="s">
        <v>76</v>
      </c>
      <c r="F41" s="29">
        <v>44896.0</v>
      </c>
      <c r="G41" s="30">
        <f t="shared" ref="G41:G169" si="8">IF(F41=0, " ", F41+365)</f>
        <v>45261</v>
      </c>
      <c r="H41" s="49">
        <v>44896.0</v>
      </c>
      <c r="I41" s="41" t="s">
        <v>29</v>
      </c>
      <c r="J41" s="33">
        <f t="shared" si="2"/>
        <v>44986</v>
      </c>
      <c r="K41" s="42">
        <f>IFERROR(SUM(IF(DATEDIF($H41,$A$1,"M")&gt;=VLOOKUP($I41,INDIRECT(VLOOKUP(DATEVALUE($H41),FECHAS,2,0)),5,0),0 ,VLOOKUP($I41,INDIRECT(VLOOKUP(DATEVALUE($H41),FECHAS,2,0)),3,0)),IF(AND($G41=$A$1,AND(TODAY()&gt;$G41,COUNTIF($I41,"TRI*"))),2500,IF($G41=$A$1,IF(AND(TODAY()&gt;$G41,OR(COUNTIF($I41," ---"),COUNTIF($I41,"MEN*"))),3000,0),0))),"")</f>
        <v>8250</v>
      </c>
      <c r="L41" s="35" t="s">
        <v>87</v>
      </c>
      <c r="M41" s="43" t="s">
        <v>99</v>
      </c>
      <c r="N41" s="36"/>
      <c r="O41" s="48" t="s">
        <v>27</v>
      </c>
      <c r="P41" s="38" t="str">
        <f t="shared" si="6"/>
        <v/>
      </c>
      <c r="Q41" s="11"/>
      <c r="S41" s="46"/>
      <c r="T41" s="45"/>
      <c r="Z41" s="11"/>
      <c r="AA41" s="11"/>
      <c r="AB41" s="11"/>
      <c r="AC41" s="11"/>
      <c r="AD41" s="11"/>
      <c r="AE41" s="11"/>
    </row>
    <row r="42" ht="14.25" customHeight="1">
      <c r="A42" s="55" t="s">
        <v>100</v>
      </c>
      <c r="B42" s="26">
        <v>5.6994993E7</v>
      </c>
      <c r="C42" s="26">
        <v>1.168853645E9</v>
      </c>
      <c r="D42" s="4"/>
      <c r="E42" s="28" t="s">
        <v>76</v>
      </c>
      <c r="F42" s="29">
        <v>44835.0</v>
      </c>
      <c r="G42" s="30">
        <f t="shared" si="8"/>
        <v>45200</v>
      </c>
      <c r="H42" s="49">
        <v>44896.0</v>
      </c>
      <c r="I42" s="41" t="s">
        <v>25</v>
      </c>
      <c r="J42" s="33">
        <f t="shared" si="2"/>
        <v>44986</v>
      </c>
      <c r="K42" s="42">
        <f>IFERROR(SUM(IF(DATEDIF($H42,$A$1,"M")&gt;=VLOOKUP($I42,INDIRECT(VLOOKUP(DATEVALUE($H42),FECHAS,2,0)),5,0),0 ,VLOOKUP($I42,INDIRECT(VLOOKUP(DATEVALUE($H42),FECHAS,2,0)),3,0)),IF(AND($G42=$A$1,AND(TODAY()&gt;$G42,COUNTIF($I42,"TRI*"))),2500,IF($G42=$A$1,IF(AND(TODAY()&gt;$G42,OR(COUNTIF($I42," ---"),COUNTIF($I42,"MEN*"))),3000,0),0))),"")</f>
        <v>4950</v>
      </c>
      <c r="L42" s="35" t="s">
        <v>87</v>
      </c>
      <c r="M42" s="36"/>
      <c r="N42" s="36"/>
      <c r="O42" s="57" t="s">
        <v>27</v>
      </c>
      <c r="P42" s="38" t="str">
        <f t="shared" si="6"/>
        <v/>
      </c>
      <c r="Q42" s="11"/>
      <c r="S42" s="46"/>
      <c r="T42" s="45"/>
      <c r="Z42" s="11"/>
      <c r="AA42" s="11"/>
      <c r="AB42" s="11"/>
      <c r="AC42" s="11"/>
      <c r="AD42" s="11"/>
      <c r="AE42" s="11"/>
    </row>
    <row r="43" ht="14.25" customHeight="1">
      <c r="A43" s="55" t="s">
        <v>101</v>
      </c>
      <c r="B43" s="26">
        <v>5.6551861E7</v>
      </c>
      <c r="C43" s="26">
        <v>1.136657517E9</v>
      </c>
      <c r="D43" s="4"/>
      <c r="E43" s="28" t="s">
        <v>76</v>
      </c>
      <c r="F43" s="29">
        <v>44835.0</v>
      </c>
      <c r="G43" s="30">
        <f t="shared" si="8"/>
        <v>45200</v>
      </c>
      <c r="H43" s="49">
        <v>44896.0</v>
      </c>
      <c r="I43" s="41" t="s">
        <v>25</v>
      </c>
      <c r="J43" s="33">
        <f t="shared" si="2"/>
        <v>44986</v>
      </c>
      <c r="K43" s="42">
        <f>IFERROR(SUM(IF(DATEDIF($H43,$A$1,"M")&gt;=VLOOKUP($I43,INDIRECT(VLOOKUP(DATEVALUE($H43),FECHAS,2,0)),5,0),0 ,VLOOKUP($I43,INDIRECT(VLOOKUP(DATEVALUE($H43),FECHAS,2,0)),3,0)),IF(AND($G43=$A$1,AND(TODAY()&gt;$G43,COUNTIF($I43,"TRI*"))),2500,IF($G43=$A$1,IF(AND(TODAY()&gt;$G43,OR(COUNTIF($I43," ---"),COUNTIF($I43,"MEN*"))),3000,0),0))),"")</f>
        <v>4950</v>
      </c>
      <c r="L43" s="35" t="s">
        <v>87</v>
      </c>
      <c r="M43" s="36"/>
      <c r="N43" s="36"/>
      <c r="O43" s="57" t="s">
        <v>27</v>
      </c>
      <c r="P43" s="38" t="str">
        <f t="shared" si="6"/>
        <v/>
      </c>
      <c r="Q43" s="11"/>
      <c r="R43" s="11"/>
      <c r="S43" s="39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ht="14.25" customHeight="1">
      <c r="A44" s="24" t="s">
        <v>102</v>
      </c>
      <c r="B44" s="26" t="s">
        <v>103</v>
      </c>
      <c r="C44" s="26" t="s">
        <v>83</v>
      </c>
      <c r="D44" s="4"/>
      <c r="E44" s="28" t="s">
        <v>76</v>
      </c>
      <c r="F44" s="29">
        <v>44866.0</v>
      </c>
      <c r="G44" s="30">
        <f t="shared" si="8"/>
        <v>45231</v>
      </c>
      <c r="H44" s="49">
        <v>44896.0</v>
      </c>
      <c r="I44" s="41" t="s">
        <v>25</v>
      </c>
      <c r="J44" s="33">
        <f t="shared" si="2"/>
        <v>44986</v>
      </c>
      <c r="K44" s="42">
        <f>IFERROR(SUM(IF(DATEDIF($H44,$A$1,"M")&gt;=VLOOKUP($I44,INDIRECT(VLOOKUP(DATEVALUE($H44),FECHAS,2,0)),5,0),0 ,VLOOKUP($I44,INDIRECT(VLOOKUP(DATEVALUE($H44),FECHAS,2,0)),3,0)),IF(AND($G44=$A$1,AND(TODAY()&gt;$G44,COUNTIF($I44,"TRI*"))),2500,IF($G44=$A$1,IF(AND(TODAY()&gt;$G44,OR(COUNTIF($I44," ---"),COUNTIF($I44,"MEN*"))),3000,0),0))),"")</f>
        <v>4950</v>
      </c>
      <c r="L44" s="35" t="s">
        <v>87</v>
      </c>
      <c r="M44" s="36"/>
      <c r="N44" s="36"/>
      <c r="O44" s="48" t="s">
        <v>27</v>
      </c>
      <c r="P44" s="38" t="str">
        <f t="shared" si="6"/>
        <v/>
      </c>
      <c r="Q44" s="11"/>
      <c r="R44" s="11"/>
      <c r="S44" s="39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ht="14.25" customHeight="1">
      <c r="A45" s="24" t="s">
        <v>104</v>
      </c>
      <c r="B45" s="26">
        <v>5.7425879E7</v>
      </c>
      <c r="C45" s="64">
        <v>1.131551837E9</v>
      </c>
      <c r="D45" s="4"/>
      <c r="E45" s="28" t="s">
        <v>76</v>
      </c>
      <c r="F45" s="29">
        <v>44927.0</v>
      </c>
      <c r="G45" s="30">
        <f t="shared" si="8"/>
        <v>45292</v>
      </c>
      <c r="H45" s="49">
        <v>44927.0</v>
      </c>
      <c r="I45" s="41" t="s">
        <v>55</v>
      </c>
      <c r="J45" s="33">
        <f t="shared" si="2"/>
        <v>44958</v>
      </c>
      <c r="K45" s="42">
        <f>IFERROR(SUM(IF(DATEDIF($H45,$A$1,"M")&gt;=VLOOKUP($I45,INDIRECT(VLOOKUP(DATEVALUE($H45),FECHAS,2,0)),5,0),0 ,VLOOKUP($I45,INDIRECT(VLOOKUP(DATEVALUE($H45),FECHAS,2,0)),3,0)),IF(AND($G45=$A$1,AND(TODAY()&gt;$G45,COUNTIF($I45,"TRI*"))),2500,IF($G45=$A$1,IF(AND(TODAY()&gt;$G45,OR(COUNTIF($I45," ---"),COUNTIF($I45,"MEN*"))),3000,0),0))),"")</f>
        <v>4200</v>
      </c>
      <c r="L45" s="35" t="s">
        <v>87</v>
      </c>
      <c r="M45" s="43" t="s">
        <v>105</v>
      </c>
      <c r="N45" s="36"/>
      <c r="O45" s="57" t="s">
        <v>27</v>
      </c>
      <c r="P45" s="38" t="str">
        <f t="shared" si="6"/>
        <v/>
      </c>
      <c r="Q45" s="11"/>
      <c r="R45" s="11"/>
      <c r="S45" s="39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ht="14.25" customHeight="1">
      <c r="A46" s="24" t="s">
        <v>106</v>
      </c>
      <c r="B46" s="25">
        <v>5.6173747E7</v>
      </c>
      <c r="C46" s="26">
        <v>1.157003236E9</v>
      </c>
      <c r="D46" s="4"/>
      <c r="E46" s="28" t="s">
        <v>76</v>
      </c>
      <c r="F46" s="29">
        <v>44927.0</v>
      </c>
      <c r="G46" s="30">
        <f t="shared" si="8"/>
        <v>45292</v>
      </c>
      <c r="H46" s="49">
        <v>44896.0</v>
      </c>
      <c r="I46" s="41" t="s">
        <v>25</v>
      </c>
      <c r="J46" s="33">
        <f t="shared" si="2"/>
        <v>44986</v>
      </c>
      <c r="K46" s="42">
        <f>IFERROR(SUM(IF(DATEDIF($H46,$A$1,"M")&gt;=VLOOKUP($I46,INDIRECT(VLOOKUP(DATEVALUE($H46),FECHAS,2,0)),5,0),0 ,VLOOKUP($I46,INDIRECT(VLOOKUP(DATEVALUE($H46),FECHAS,2,0)),3,0)),IF(AND($G46=$A$1,AND(TODAY()&gt;$G46,COUNTIF($I46,"TRI*"))),2500,IF($G46=$A$1,IF(AND(TODAY()&gt;$G46,OR(COUNTIF($I46," ---"),COUNTIF($I46,"MEN*"))),3000,0),0))),"")</f>
        <v>4950</v>
      </c>
      <c r="L46" s="35" t="s">
        <v>107</v>
      </c>
      <c r="M46" s="36"/>
      <c r="N46" s="36"/>
      <c r="O46" s="57" t="s">
        <v>27</v>
      </c>
      <c r="P46" s="38" t="str">
        <f t="shared" si="6"/>
        <v/>
      </c>
      <c r="Q46" s="11"/>
      <c r="R46" s="11"/>
      <c r="S46" s="39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ht="14.25" customHeight="1">
      <c r="A47" s="55" t="s">
        <v>108</v>
      </c>
      <c r="B47" s="26" t="s">
        <v>109</v>
      </c>
      <c r="C47" s="26" t="s">
        <v>110</v>
      </c>
      <c r="D47" s="4"/>
      <c r="E47" s="28" t="s">
        <v>76</v>
      </c>
      <c r="F47" s="29">
        <v>44866.0</v>
      </c>
      <c r="G47" s="30">
        <f t="shared" si="8"/>
        <v>45231</v>
      </c>
      <c r="H47" s="49">
        <v>44896.0</v>
      </c>
      <c r="I47" s="41" t="s">
        <v>29</v>
      </c>
      <c r="J47" s="33">
        <f t="shared" si="2"/>
        <v>44986</v>
      </c>
      <c r="K47" s="42">
        <f>IFERROR(SUM(IF(DATEDIF($H47,$A$1,"M")&gt;=VLOOKUP($I47,INDIRECT(VLOOKUP(DATEVALUE($H47),FECHAS,2,0)),5,0),0 ,VLOOKUP($I47,INDIRECT(VLOOKUP(DATEVALUE($H47),FECHAS,2,0)),3,0)),IF(AND($G47=$A$1,AND(TODAY()&gt;$G47,COUNTIF($I47,"TRI*"))),2500,IF($G47=$A$1,IF(AND(TODAY()&gt;$G47,OR(COUNTIF($I47," ---"),COUNTIF($I47,"MEN*"))),3000,0),0))),"")</f>
        <v>8250</v>
      </c>
      <c r="L47" s="35" t="s">
        <v>107</v>
      </c>
      <c r="M47" s="43" t="s">
        <v>77</v>
      </c>
      <c r="N47" s="36"/>
      <c r="O47" s="48" t="s">
        <v>27</v>
      </c>
      <c r="P47" s="38" t="str">
        <f t="shared" si="6"/>
        <v/>
      </c>
      <c r="Q47" s="11"/>
      <c r="R47" s="11"/>
      <c r="S47" s="39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ht="14.25" customHeight="1">
      <c r="A48" s="55" t="s">
        <v>111</v>
      </c>
      <c r="B48" s="26" t="s">
        <v>112</v>
      </c>
      <c r="C48" s="55" t="s">
        <v>113</v>
      </c>
      <c r="D48" s="4"/>
      <c r="E48" s="28" t="s">
        <v>76</v>
      </c>
      <c r="F48" s="29">
        <v>44896.0</v>
      </c>
      <c r="G48" s="30">
        <f t="shared" si="8"/>
        <v>45261</v>
      </c>
      <c r="H48" s="49">
        <v>44896.0</v>
      </c>
      <c r="I48" s="41" t="s">
        <v>29</v>
      </c>
      <c r="J48" s="33">
        <f t="shared" si="2"/>
        <v>44986</v>
      </c>
      <c r="K48" s="42">
        <f>IFERROR(SUM(IF(DATEDIF($H48,$A$1,"M")&gt;=VLOOKUP($I48,INDIRECT(VLOOKUP(DATEVALUE($H48),FECHAS,2,0)),5,0),0 ,VLOOKUP($I48,INDIRECT(VLOOKUP(DATEVALUE($H48),FECHAS,2,0)),3,0)),IF(AND($G48=$A$1,AND(TODAY()&gt;$G48,COUNTIF($I48,"TRI*"))),2500,IF($G48=$A$1,IF(AND(TODAY()&gt;$G48,OR(COUNTIF($I48," ---"),COUNTIF($I48,"MEN*"))),3000,0),0))),"")</f>
        <v>8250</v>
      </c>
      <c r="L48" s="35" t="s">
        <v>107</v>
      </c>
      <c r="M48" s="43" t="s">
        <v>114</v>
      </c>
      <c r="N48" s="36"/>
      <c r="O48" s="57" t="s">
        <v>27</v>
      </c>
      <c r="P48" s="38" t="str">
        <f t="shared" si="6"/>
        <v/>
      </c>
      <c r="Q48" s="11"/>
      <c r="R48" s="11"/>
      <c r="S48" s="39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ht="14.25" customHeight="1">
      <c r="A49" s="24" t="s">
        <v>115</v>
      </c>
      <c r="B49" s="26" t="s">
        <v>116</v>
      </c>
      <c r="C49" s="55" t="s">
        <v>117</v>
      </c>
      <c r="D49" s="4"/>
      <c r="E49" s="28" t="s">
        <v>76</v>
      </c>
      <c r="F49" s="29">
        <v>44927.0</v>
      </c>
      <c r="G49" s="30">
        <f t="shared" si="8"/>
        <v>45292</v>
      </c>
      <c r="H49" s="49">
        <v>44927.0</v>
      </c>
      <c r="I49" s="41" t="s">
        <v>62</v>
      </c>
      <c r="J49" s="33">
        <f t="shared" si="2"/>
        <v>44958</v>
      </c>
      <c r="K49" s="42">
        <f>IFERROR(SUM(IF(DATEDIF($H49,$A$1,"M")&gt;=VLOOKUP($I49,INDIRECT(VLOOKUP(DATEVALUE($H49),FECHAS,2,0)),5,0),0 ,VLOOKUP($I49,INDIRECT(VLOOKUP(DATEVALUE($H49),FECHAS,2,0)),3,0)),IF(AND($G49=$A$1,AND(TODAY()&gt;$G49,COUNTIF($I49,"TRI*"))),2500,IF($G49=$A$1,IF(AND(TODAY()&gt;$G49,OR(COUNTIF($I49," ---"),COUNTIF($I49,"MEN*"))),3000,0),0))),"")</f>
        <v>7700</v>
      </c>
      <c r="L49" s="35" t="s">
        <v>107</v>
      </c>
      <c r="M49" s="43" t="s">
        <v>99</v>
      </c>
      <c r="N49" s="36"/>
      <c r="O49" s="57" t="s">
        <v>27</v>
      </c>
      <c r="P49" s="38" t="str">
        <f t="shared" si="6"/>
        <v/>
      </c>
      <c r="Q49" s="11"/>
      <c r="R49" s="11"/>
      <c r="S49" s="39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ht="14.25" customHeight="1">
      <c r="A50" s="55" t="s">
        <v>118</v>
      </c>
      <c r="B50" s="26">
        <v>5.6191377E7</v>
      </c>
      <c r="C50" s="26">
        <v>1.124226357E9</v>
      </c>
      <c r="D50" s="4"/>
      <c r="E50" s="28" t="s">
        <v>76</v>
      </c>
      <c r="F50" s="29">
        <v>44593.0</v>
      </c>
      <c r="G50" s="30">
        <f t="shared" si="8"/>
        <v>44958</v>
      </c>
      <c r="H50" s="49">
        <v>44896.0</v>
      </c>
      <c r="I50" s="41" t="s">
        <v>25</v>
      </c>
      <c r="J50" s="33">
        <f t="shared" si="2"/>
        <v>44986</v>
      </c>
      <c r="K50" s="42">
        <f>IFERROR(SUM(IF(DATEDIF($H50,$A$1,"M")&gt;=VLOOKUP($I50,INDIRECT(VLOOKUP(DATEVALUE($H50),FECHAS,2,0)),5,0),0 ,VLOOKUP($I50,INDIRECT(VLOOKUP(DATEVALUE($H50),FECHAS,2,0)),3,0)),IF(AND($G50=$A$1,AND(TODAY()&gt;$G50,COUNTIF($I50,"TRI*"))),2500,IF($G50=$A$1,IF(AND(TODAY()&gt;$G50,OR(COUNTIF($I50," ---"),COUNTIF($I50,"MEN*"))),3000,0),0))),"")</f>
        <v>4950</v>
      </c>
      <c r="L50" s="35" t="s">
        <v>107</v>
      </c>
      <c r="M50" s="36"/>
      <c r="N50" s="36"/>
      <c r="O50" s="48" t="s">
        <v>27</v>
      </c>
      <c r="P50" s="38" t="str">
        <f t="shared" si="6"/>
        <v/>
      </c>
      <c r="Q50" s="11"/>
      <c r="R50" s="11"/>
      <c r="S50" s="39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ht="14.25" customHeight="1">
      <c r="A51" s="24" t="s">
        <v>119</v>
      </c>
      <c r="B51" s="26">
        <v>5.6998863E7</v>
      </c>
      <c r="C51" s="26">
        <v>1.167930599E9</v>
      </c>
      <c r="D51" s="4"/>
      <c r="E51" s="28" t="s">
        <v>76</v>
      </c>
      <c r="F51" s="29">
        <v>44805.0</v>
      </c>
      <c r="G51" s="30">
        <f t="shared" si="8"/>
        <v>45170</v>
      </c>
      <c r="H51" s="49">
        <v>44896.0</v>
      </c>
      <c r="I51" s="41" t="s">
        <v>29</v>
      </c>
      <c r="J51" s="33">
        <f t="shared" si="2"/>
        <v>44986</v>
      </c>
      <c r="K51" s="42">
        <f>IFERROR(SUM(IF(DATEDIF($H51,$A$1,"M")&gt;=VLOOKUP($I51,INDIRECT(VLOOKUP(DATEVALUE($H51),FECHAS,2,0)),5,0),0 ,VLOOKUP($I51,INDIRECT(VLOOKUP(DATEVALUE($H51),FECHAS,2,0)),3,0)),IF(AND($G51=$A$1,AND(TODAY()&gt;$G51,COUNTIF($I51,"TRI*"))),2500,IF($G51=$A$1,IF(AND(TODAY()&gt;$G51,OR(COUNTIF($I51," ---"),COUNTIF($I51,"MEN*"))),3000,0),0))),"")</f>
        <v>8250</v>
      </c>
      <c r="L51" s="35" t="s">
        <v>120</v>
      </c>
      <c r="M51" s="43" t="s">
        <v>114</v>
      </c>
      <c r="N51" s="36"/>
      <c r="O51" s="57" t="s">
        <v>27</v>
      </c>
      <c r="P51" s="38" t="str">
        <f t="shared" si="6"/>
        <v/>
      </c>
      <c r="Q51" s="11"/>
      <c r="R51" s="11"/>
      <c r="S51" s="39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ht="14.25" customHeight="1">
      <c r="A52" s="55" t="s">
        <v>121</v>
      </c>
      <c r="B52" s="26">
        <v>5.6889917E7</v>
      </c>
      <c r="C52" s="26" t="s">
        <v>122</v>
      </c>
      <c r="D52" s="4"/>
      <c r="E52" s="28" t="s">
        <v>76</v>
      </c>
      <c r="F52" s="29">
        <v>44682.0</v>
      </c>
      <c r="G52" s="30">
        <f t="shared" si="8"/>
        <v>45047</v>
      </c>
      <c r="H52" s="49">
        <v>44896.0</v>
      </c>
      <c r="I52" s="41" t="s">
        <v>29</v>
      </c>
      <c r="J52" s="33">
        <f t="shared" si="2"/>
        <v>44986</v>
      </c>
      <c r="K52" s="42">
        <f>IFERROR(SUM(IF(DATEDIF($H52,$A$1,"M")&gt;=VLOOKUP($I52,INDIRECT(VLOOKUP(DATEVALUE($H52),FECHAS,2,0)),5,0),0 ,VLOOKUP($I52,INDIRECT(VLOOKUP(DATEVALUE($H52),FECHAS,2,0)),3,0)),IF(AND($G52=$A$1,AND(TODAY()&gt;$G52,COUNTIF($I52,"TRI*"))),2500,IF($G52=$A$1,IF(AND(TODAY()&gt;$G52,OR(COUNTIF($I52," ---"),COUNTIF($I52,"MEN*"))),3000,0),0))),"")</f>
        <v>8250</v>
      </c>
      <c r="L52" s="35" t="s">
        <v>120</v>
      </c>
      <c r="M52" s="43" t="s">
        <v>78</v>
      </c>
      <c r="N52" s="36"/>
      <c r="O52" s="57" t="s">
        <v>27</v>
      </c>
      <c r="P52" s="38" t="str">
        <f t="shared" si="6"/>
        <v/>
      </c>
      <c r="Q52" s="11"/>
      <c r="R52" s="11"/>
      <c r="S52" s="39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ht="14.25" customHeight="1">
      <c r="A53" s="24" t="s">
        <v>123</v>
      </c>
      <c r="B53" s="26">
        <v>5.6790115E7</v>
      </c>
      <c r="C53" s="26">
        <v>1.166428673E9</v>
      </c>
      <c r="D53" s="4"/>
      <c r="E53" s="28" t="s">
        <v>76</v>
      </c>
      <c r="F53" s="29">
        <v>44835.0</v>
      </c>
      <c r="G53" s="30">
        <f t="shared" si="8"/>
        <v>45200</v>
      </c>
      <c r="H53" s="49">
        <v>44896.0</v>
      </c>
      <c r="I53" s="41" t="s">
        <v>29</v>
      </c>
      <c r="J53" s="33">
        <f t="shared" si="2"/>
        <v>44986</v>
      </c>
      <c r="K53" s="42">
        <f>IFERROR(SUM(IF(DATEDIF($H53,$A$1,"M")&gt;=VLOOKUP($I53,INDIRECT(VLOOKUP(DATEVALUE($H53),FECHAS,2,0)),5,0),0 ,VLOOKUP($I53,INDIRECT(VLOOKUP(DATEVALUE($H53),FECHAS,2,0)),3,0)),IF(AND($G53=$A$1,AND(TODAY()&gt;$G53,COUNTIF($I53,"TRI*"))),2500,IF($G53=$A$1,IF(AND(TODAY()&gt;$G53,OR(COUNTIF($I53," ---"),COUNTIF($I53,"MEN*"))),3000,0),0))),"")</f>
        <v>8250</v>
      </c>
      <c r="L53" s="35" t="s">
        <v>120</v>
      </c>
      <c r="M53" s="43" t="s">
        <v>99</v>
      </c>
      <c r="N53" s="36"/>
      <c r="O53" s="48" t="s">
        <v>27</v>
      </c>
      <c r="P53" s="38" t="str">
        <f t="shared" si="6"/>
        <v/>
      </c>
      <c r="Q53" s="11"/>
      <c r="R53" s="11"/>
      <c r="S53" s="39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ht="14.25" customHeight="1">
      <c r="A54" s="55" t="s">
        <v>124</v>
      </c>
      <c r="B54" s="26">
        <v>5.6256599E7</v>
      </c>
      <c r="C54" s="26" t="s">
        <v>125</v>
      </c>
      <c r="D54" s="4"/>
      <c r="E54" s="28" t="s">
        <v>76</v>
      </c>
      <c r="F54" s="29">
        <v>44835.0</v>
      </c>
      <c r="G54" s="30">
        <f t="shared" si="8"/>
        <v>45200</v>
      </c>
      <c r="H54" s="49">
        <v>44896.0</v>
      </c>
      <c r="I54" s="41" t="s">
        <v>25</v>
      </c>
      <c r="J54" s="33">
        <f t="shared" si="2"/>
        <v>44986</v>
      </c>
      <c r="K54" s="42">
        <f>IFERROR(SUM(IF(DATEDIF($H54,$A$1,"M")&gt;=VLOOKUP($I54,INDIRECT(VLOOKUP(DATEVALUE($H54),FECHAS,2,0)),5,0),0 ,VLOOKUP($I54,INDIRECT(VLOOKUP(DATEVALUE($H54),FECHAS,2,0)),3,0)),IF(AND($G54=$A$1,AND(TODAY()&gt;$G54,COUNTIF($I54,"TRI*"))),2500,IF($G54=$A$1,IF(AND(TODAY()&gt;$G54,OR(COUNTIF($I54," ---"),COUNTIF($I54,"MEN*"))),3000,0),0))),"")</f>
        <v>4950</v>
      </c>
      <c r="L54" s="35" t="s">
        <v>120</v>
      </c>
      <c r="M54" s="36"/>
      <c r="N54" s="36"/>
      <c r="O54" s="57" t="s">
        <v>27</v>
      </c>
      <c r="P54" s="38" t="str">
        <f t="shared" si="6"/>
        <v/>
      </c>
      <c r="Q54" s="11"/>
      <c r="R54" s="11"/>
      <c r="S54" s="39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ht="14.25" customHeight="1">
      <c r="A55" s="55" t="s">
        <v>126</v>
      </c>
      <c r="B55" s="26">
        <v>5.7088738E7</v>
      </c>
      <c r="C55" s="26" t="s">
        <v>127</v>
      </c>
      <c r="D55" s="4"/>
      <c r="E55" s="28" t="s">
        <v>76</v>
      </c>
      <c r="F55" s="29">
        <v>44866.0</v>
      </c>
      <c r="G55" s="30">
        <f t="shared" si="8"/>
        <v>45231</v>
      </c>
      <c r="H55" s="49">
        <v>44896.0</v>
      </c>
      <c r="I55" s="41" t="s">
        <v>55</v>
      </c>
      <c r="J55" s="33">
        <f t="shared" si="2"/>
        <v>44927</v>
      </c>
      <c r="K55" s="42">
        <f>IFERROR(SUM(IF(DATEDIF($H55,$A$1,"M")&gt;=VLOOKUP($I55,INDIRECT(VLOOKUP(DATEVALUE($H55),FECHAS,2,0)),5,0),0 ,VLOOKUP($I55,INDIRECT(VLOOKUP(DATEVALUE($H55),FECHAS,2,0)),3,0)),IF(AND($G55=$A$1,AND(TODAY()&gt;$G55,COUNTIF($I55,"TRI*"))),2500,IF($G55=$A$1,IF(AND(TODAY()&gt;$G55,OR(COUNTIF($I55," ---"),COUNTIF($I55,"MEN*"))),3000,0),0))),"")</f>
        <v>0</v>
      </c>
      <c r="L55" s="35" t="s">
        <v>120</v>
      </c>
      <c r="M55" s="36"/>
      <c r="N55" s="36"/>
      <c r="O55" s="57" t="s">
        <v>27</v>
      </c>
      <c r="P55" s="38" t="str">
        <f t="shared" si="6"/>
        <v/>
      </c>
      <c r="Q55" s="11"/>
      <c r="R55" s="11"/>
      <c r="S55" s="39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ht="14.25" customHeight="1">
      <c r="A56" s="24" t="s">
        <v>128</v>
      </c>
      <c r="B56" s="26">
        <v>5.7106944E7</v>
      </c>
      <c r="C56" s="26" t="s">
        <v>129</v>
      </c>
      <c r="D56" s="4"/>
      <c r="E56" s="28" t="s">
        <v>76</v>
      </c>
      <c r="F56" s="29">
        <v>44866.0</v>
      </c>
      <c r="G56" s="30">
        <f t="shared" si="8"/>
        <v>45231</v>
      </c>
      <c r="H56" s="49">
        <v>44896.0</v>
      </c>
      <c r="I56" s="41" t="s">
        <v>29</v>
      </c>
      <c r="J56" s="33">
        <f t="shared" si="2"/>
        <v>44986</v>
      </c>
      <c r="K56" s="42">
        <f>IFERROR(SUM(IF(DATEDIF($H56,$A$1,"M")&gt;=VLOOKUP($I56,INDIRECT(VLOOKUP(DATEVALUE($H56),FECHAS,2,0)),5,0),0 ,VLOOKUP($I56,INDIRECT(VLOOKUP(DATEVALUE($H56),FECHAS,2,0)),3,0)),IF(AND($G56=$A$1,AND(TODAY()&gt;$G56,COUNTIF($I56,"TRI*"))),2500,IF($G56=$A$1,IF(AND(TODAY()&gt;$G56,OR(COUNTIF($I56," ---"),COUNTIF($I56,"MEN*"))),3000,0),0))),"")</f>
        <v>8250</v>
      </c>
      <c r="L56" s="35" t="s">
        <v>120</v>
      </c>
      <c r="M56" s="43" t="s">
        <v>130</v>
      </c>
      <c r="N56" s="36"/>
      <c r="O56" s="48" t="s">
        <v>27</v>
      </c>
      <c r="P56" s="38" t="str">
        <f t="shared" si="6"/>
        <v/>
      </c>
      <c r="Q56" s="11"/>
      <c r="R56" s="11"/>
      <c r="S56" s="39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ht="14.25" customHeight="1">
      <c r="A57" s="55" t="s">
        <v>131</v>
      </c>
      <c r="B57" s="26" t="s">
        <v>132</v>
      </c>
      <c r="C57" s="26" t="s">
        <v>133</v>
      </c>
      <c r="D57" s="4"/>
      <c r="E57" s="28" t="s">
        <v>76</v>
      </c>
      <c r="F57" s="29">
        <v>44927.0</v>
      </c>
      <c r="G57" s="30">
        <f t="shared" si="8"/>
        <v>45292</v>
      </c>
      <c r="H57" s="49">
        <v>44927.0</v>
      </c>
      <c r="I57" s="41" t="s">
        <v>29</v>
      </c>
      <c r="J57" s="33">
        <f t="shared" si="2"/>
        <v>45017</v>
      </c>
      <c r="K57" s="42">
        <f>IFERROR(SUM(IF(DATEDIF($H57,$A$1,"M")&gt;=VLOOKUP($I57,INDIRECT(VLOOKUP(DATEVALUE($H57),FECHAS,2,0)),5,0),0 ,VLOOKUP($I57,INDIRECT(VLOOKUP(DATEVALUE($H57),FECHAS,2,0)),3,0)),IF(AND($G57=$A$1,AND(TODAY()&gt;$G57,COUNTIF($I57,"TRI*"))),2500,IF($G57=$A$1,IF(AND(TODAY()&gt;$G57,OR(COUNTIF($I57," ---"),COUNTIF($I57,"MEN*"))),3000,0),0))),"")</f>
        <v>10200</v>
      </c>
      <c r="L57" s="35" t="s">
        <v>120</v>
      </c>
      <c r="M57" s="43" t="s">
        <v>99</v>
      </c>
      <c r="N57" s="36"/>
      <c r="O57" s="57" t="s">
        <v>27</v>
      </c>
      <c r="P57" s="38" t="str">
        <f t="shared" si="6"/>
        <v/>
      </c>
      <c r="Q57" s="11"/>
      <c r="R57" s="11"/>
      <c r="S57" s="39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ht="14.25" customHeight="1">
      <c r="A58" s="24" t="s">
        <v>134</v>
      </c>
      <c r="B58" s="25">
        <v>5.6414507E7</v>
      </c>
      <c r="C58" s="55" t="s">
        <v>135</v>
      </c>
      <c r="D58" s="4"/>
      <c r="E58" s="28" t="s">
        <v>76</v>
      </c>
      <c r="F58" s="29">
        <v>44927.0</v>
      </c>
      <c r="G58" s="30">
        <f t="shared" si="8"/>
        <v>45292</v>
      </c>
      <c r="H58" s="49">
        <v>44927.0</v>
      </c>
      <c r="I58" s="41" t="s">
        <v>29</v>
      </c>
      <c r="J58" s="33">
        <f t="shared" si="2"/>
        <v>45017</v>
      </c>
      <c r="K58" s="42">
        <f>IFERROR(SUM(IF(DATEDIF($H58,$A$1,"M")&gt;=VLOOKUP($I58,INDIRECT(VLOOKUP(DATEVALUE($H58),FECHAS,2,0)),5,0),0 ,VLOOKUP($I58,INDIRECT(VLOOKUP(DATEVALUE($H58),FECHAS,2,0)),3,0)),IF(AND($G58=$A$1,AND(TODAY()&gt;$G58,COUNTIF($I58,"TRI*"))),2500,IF($G58=$A$1,IF(AND(TODAY()&gt;$G58,OR(COUNTIF($I58," ---"),COUNTIF($I58,"MEN*"))),3000,0),0))),"")</f>
        <v>10200</v>
      </c>
      <c r="L58" s="35" t="s">
        <v>120</v>
      </c>
      <c r="M58" s="43" t="s">
        <v>105</v>
      </c>
      <c r="N58" s="36"/>
      <c r="O58" s="57" t="s">
        <v>27</v>
      </c>
      <c r="P58" s="38" t="str">
        <f t="shared" si="6"/>
        <v/>
      </c>
      <c r="Q58" s="11"/>
      <c r="R58" s="11"/>
      <c r="S58" s="39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ht="14.25" customHeight="1">
      <c r="A59" s="24" t="s">
        <v>136</v>
      </c>
      <c r="B59" s="25">
        <v>5.6580272E7</v>
      </c>
      <c r="C59" s="55" t="s">
        <v>137</v>
      </c>
      <c r="D59" s="4"/>
      <c r="E59" s="28" t="s">
        <v>76</v>
      </c>
      <c r="F59" s="29">
        <v>44927.0</v>
      </c>
      <c r="G59" s="30">
        <f t="shared" si="8"/>
        <v>45292</v>
      </c>
      <c r="H59" s="49">
        <v>44927.0</v>
      </c>
      <c r="I59" s="41" t="s">
        <v>62</v>
      </c>
      <c r="J59" s="33">
        <f t="shared" si="2"/>
        <v>44958</v>
      </c>
      <c r="K59" s="42">
        <f>IFERROR(SUM(IF(DATEDIF($H59,$A$1,"M")&gt;=VLOOKUP($I59,INDIRECT(VLOOKUP(DATEVALUE($H59),FECHAS,2,0)),5,0),0 ,VLOOKUP($I59,INDIRECT(VLOOKUP(DATEVALUE($H59),FECHAS,2,0)),3,0)),IF(AND($G59=$A$1,AND(TODAY()&gt;$G59,COUNTIF($I59,"TRI*"))),2500,IF($G59=$A$1,IF(AND(TODAY()&gt;$G59,OR(COUNTIF($I59," ---"),COUNTIF($I59,"MEN*"))),3000,0),0))),"")</f>
        <v>7700</v>
      </c>
      <c r="L59" s="35" t="s">
        <v>120</v>
      </c>
      <c r="M59" s="43" t="s">
        <v>99</v>
      </c>
      <c r="N59" s="36"/>
      <c r="O59" s="48" t="s">
        <v>27</v>
      </c>
      <c r="P59" s="38" t="str">
        <f t="shared" si="6"/>
        <v/>
      </c>
      <c r="Q59" s="11"/>
      <c r="R59" s="11"/>
      <c r="S59" s="39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ht="14.25" customHeight="1">
      <c r="A60" s="55" t="s">
        <v>138</v>
      </c>
      <c r="B60" s="26" t="s">
        <v>139</v>
      </c>
      <c r="C60" s="26" t="s">
        <v>140</v>
      </c>
      <c r="D60" s="4"/>
      <c r="E60" s="28" t="s">
        <v>76</v>
      </c>
      <c r="F60" s="29">
        <v>44866.0</v>
      </c>
      <c r="G60" s="30">
        <f t="shared" si="8"/>
        <v>45231</v>
      </c>
      <c r="H60" s="49">
        <v>44896.0</v>
      </c>
      <c r="I60" s="41" t="s">
        <v>25</v>
      </c>
      <c r="J60" s="33">
        <f t="shared" si="2"/>
        <v>44986</v>
      </c>
      <c r="K60" s="42">
        <f>IFERROR(SUM(IF(DATEDIF($H60,$A$1,"M")&gt;=VLOOKUP($I60,INDIRECT(VLOOKUP(DATEVALUE($H60),FECHAS,2,0)),5,0),0 ,VLOOKUP($I60,INDIRECT(VLOOKUP(DATEVALUE($H60),FECHAS,2,0)),3,0)),IF(AND($G60=$A$1,AND(TODAY()&gt;$G60,COUNTIF($I60,"TRI*"))),2500,IF($G60=$A$1,IF(AND(TODAY()&gt;$G60,OR(COUNTIF($I60," ---"),COUNTIF($I60,"MEN*"))),3000,0),0))),"")</f>
        <v>4950</v>
      </c>
      <c r="L60" s="35" t="s">
        <v>141</v>
      </c>
      <c r="M60" s="36"/>
      <c r="N60" s="36"/>
      <c r="O60" s="57" t="s">
        <v>27</v>
      </c>
      <c r="P60" s="38" t="str">
        <f t="shared" si="6"/>
        <v/>
      </c>
      <c r="Q60" s="11"/>
      <c r="R60" s="11"/>
      <c r="S60" s="39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ht="14.25" customHeight="1">
      <c r="A61" s="24" t="s">
        <v>142</v>
      </c>
      <c r="B61" s="26" t="s">
        <v>143</v>
      </c>
      <c r="C61" s="26" t="s">
        <v>144</v>
      </c>
      <c r="D61" s="4"/>
      <c r="E61" s="28" t="s">
        <v>76</v>
      </c>
      <c r="F61" s="29">
        <v>44866.0</v>
      </c>
      <c r="G61" s="30">
        <f t="shared" si="8"/>
        <v>45231</v>
      </c>
      <c r="H61" s="49">
        <v>44896.0</v>
      </c>
      <c r="I61" s="41" t="s">
        <v>25</v>
      </c>
      <c r="J61" s="33">
        <f t="shared" si="2"/>
        <v>44986</v>
      </c>
      <c r="K61" s="42">
        <f>IFERROR(SUM(IF(DATEDIF($H61,$A$1,"M")&gt;=VLOOKUP($I61,INDIRECT(VLOOKUP(DATEVALUE($H61),FECHAS,2,0)),5,0),0 ,VLOOKUP($I61,INDIRECT(VLOOKUP(DATEVALUE($H61),FECHAS,2,0)),3,0)),IF(AND($G61=$A$1,AND(TODAY()&gt;$G61,COUNTIF($I61,"TRI*"))),2500,IF($G61=$A$1,IF(AND(TODAY()&gt;$G61,OR(COUNTIF($I61," ---"),COUNTIF($I61,"MEN*"))),3000,0),0))),"")</f>
        <v>4950</v>
      </c>
      <c r="L61" s="35" t="s">
        <v>141</v>
      </c>
      <c r="M61" s="36"/>
      <c r="N61" s="36"/>
      <c r="O61" s="57" t="s">
        <v>27</v>
      </c>
      <c r="P61" s="38" t="str">
        <f t="shared" si="6"/>
        <v/>
      </c>
      <c r="Q61" s="11"/>
      <c r="R61" s="11"/>
      <c r="S61" s="39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ht="14.25" customHeight="1">
      <c r="A62" s="24" t="s">
        <v>145</v>
      </c>
      <c r="B62" s="25">
        <v>5.6336636E7</v>
      </c>
      <c r="C62" s="26">
        <v>1.163600568E9</v>
      </c>
      <c r="D62" s="4"/>
      <c r="E62" s="28" t="s">
        <v>76</v>
      </c>
      <c r="F62" s="29">
        <v>44927.0</v>
      </c>
      <c r="G62" s="30">
        <f t="shared" si="8"/>
        <v>45292</v>
      </c>
      <c r="H62" s="49">
        <v>44896.0</v>
      </c>
      <c r="I62" s="41" t="s">
        <v>25</v>
      </c>
      <c r="J62" s="33">
        <f t="shared" si="2"/>
        <v>44986</v>
      </c>
      <c r="K62" s="42">
        <f>IFERROR(SUM(IF(DATEDIF($H62,$A$1,"M")&gt;=VLOOKUP($I62,INDIRECT(VLOOKUP(DATEVALUE($H62),FECHAS,2,0)),5,0),0 ,VLOOKUP($I62,INDIRECT(VLOOKUP(DATEVALUE($H62),FECHAS,2,0)),3,0)),IF(AND($G62=$A$1,AND(TODAY()&gt;$G62,COUNTIF($I62,"TRI*"))),2500,IF($G62=$A$1,IF(AND(TODAY()&gt;$G62,OR(COUNTIF($I62," ---"),COUNTIF($I62,"MEN*"))),3000,0),0))),"")</f>
        <v>4950</v>
      </c>
      <c r="L62" s="35" t="s">
        <v>141</v>
      </c>
      <c r="M62" s="36"/>
      <c r="N62" s="36"/>
      <c r="O62" s="48" t="s">
        <v>27</v>
      </c>
      <c r="P62" s="38" t="str">
        <f t="shared" si="6"/>
        <v/>
      </c>
      <c r="Q62" s="11"/>
      <c r="R62" s="11"/>
      <c r="S62" s="39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ht="14.25" customHeight="1">
      <c r="A63" s="24" t="s">
        <v>146</v>
      </c>
      <c r="B63" s="26" t="s">
        <v>147</v>
      </c>
      <c r="C63" s="26" t="s">
        <v>148</v>
      </c>
      <c r="D63" s="4"/>
      <c r="E63" s="28" t="s">
        <v>76</v>
      </c>
      <c r="F63" s="29">
        <v>44866.0</v>
      </c>
      <c r="G63" s="30">
        <f t="shared" si="8"/>
        <v>45231</v>
      </c>
      <c r="H63" s="49">
        <v>44896.0</v>
      </c>
      <c r="I63" s="41" t="s">
        <v>25</v>
      </c>
      <c r="J63" s="33">
        <f t="shared" si="2"/>
        <v>44986</v>
      </c>
      <c r="K63" s="42">
        <f>IFERROR(SUM(IF(DATEDIF($H63,$A$1,"M")&gt;=VLOOKUP($I63,INDIRECT(VLOOKUP(DATEVALUE($H63),FECHAS,2,0)),5,0),0 ,VLOOKUP($I63,INDIRECT(VLOOKUP(DATEVALUE($H63),FECHAS,2,0)),3,0)),IF(AND($G63=$A$1,AND(TODAY()&gt;$G63,COUNTIF($I63,"TRI*"))),2500,IF($G63=$A$1,IF(AND(TODAY()&gt;$G63,OR(COUNTIF($I63," ---"),COUNTIF($I63,"MEN*"))),3000,0),0))),"")</f>
        <v>4950</v>
      </c>
      <c r="L63" s="35" t="s">
        <v>141</v>
      </c>
      <c r="M63" s="36"/>
      <c r="N63" s="36"/>
      <c r="O63" s="57" t="s">
        <v>27</v>
      </c>
      <c r="P63" s="38" t="str">
        <f t="shared" si="6"/>
        <v/>
      </c>
      <c r="Q63" s="11"/>
      <c r="R63" s="11"/>
      <c r="S63" s="39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ht="14.25" customHeight="1">
      <c r="A64" s="55" t="s">
        <v>149</v>
      </c>
      <c r="B64" s="26">
        <v>5.5990612E7</v>
      </c>
      <c r="C64" s="55" t="s">
        <v>150</v>
      </c>
      <c r="D64" s="4"/>
      <c r="E64" s="28" t="s">
        <v>76</v>
      </c>
      <c r="F64" s="29">
        <v>44927.0</v>
      </c>
      <c r="G64" s="30">
        <f t="shared" si="8"/>
        <v>45292</v>
      </c>
      <c r="H64" s="49">
        <v>44927.0</v>
      </c>
      <c r="I64" s="41" t="s">
        <v>29</v>
      </c>
      <c r="J64" s="33">
        <f t="shared" si="2"/>
        <v>45017</v>
      </c>
      <c r="K64" s="42">
        <f>IFERROR(SUM(IF(DATEDIF($H64,$A$1,"M")&gt;=VLOOKUP($I64,INDIRECT(VLOOKUP(DATEVALUE($H64),FECHAS,2,0)),5,0),0 ,VLOOKUP($I64,INDIRECT(VLOOKUP(DATEVALUE($H64),FECHAS,2,0)),3,0)),IF(AND($G64=$A$1,AND(TODAY()&gt;$G64,COUNTIF($I64,"TRI*"))),2500,IF($G64=$A$1,IF(AND(TODAY()&gt;$G64,OR(COUNTIF($I64," ---"),COUNTIF($I64,"MEN*"))),3000,0),0))),"")</f>
        <v>10200</v>
      </c>
      <c r="L64" s="35" t="s">
        <v>141</v>
      </c>
      <c r="M64" s="43" t="s">
        <v>151</v>
      </c>
      <c r="N64" s="36"/>
      <c r="O64" s="57" t="s">
        <v>27</v>
      </c>
      <c r="P64" s="38" t="str">
        <f t="shared" si="6"/>
        <v/>
      </c>
      <c r="Q64" s="11"/>
      <c r="R64" s="11"/>
      <c r="S64" s="39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ht="14.25" customHeight="1">
      <c r="A65" s="55" t="s">
        <v>152</v>
      </c>
      <c r="B65" s="26" t="s">
        <v>153</v>
      </c>
      <c r="C65" s="26" t="s">
        <v>154</v>
      </c>
      <c r="D65" s="4"/>
      <c r="E65" s="28" t="s">
        <v>76</v>
      </c>
      <c r="F65" s="29">
        <v>44866.0</v>
      </c>
      <c r="G65" s="30">
        <f t="shared" si="8"/>
        <v>45231</v>
      </c>
      <c r="H65" s="49">
        <v>44896.0</v>
      </c>
      <c r="I65" s="41" t="s">
        <v>25</v>
      </c>
      <c r="J65" s="33">
        <f t="shared" si="2"/>
        <v>44986</v>
      </c>
      <c r="K65" s="42">
        <f>IFERROR(SUM(IF(DATEDIF($H65,$A$1,"M")&gt;=VLOOKUP($I65,INDIRECT(VLOOKUP(DATEVALUE($H65),FECHAS,2,0)),5,0),0 ,VLOOKUP($I65,INDIRECT(VLOOKUP(DATEVALUE($H65),FECHAS,2,0)),3,0)),IF(AND($G65=$A$1,AND(TODAY()&gt;$G65,COUNTIF($I65,"TRI*"))),2500,IF($G65=$A$1,IF(AND(TODAY()&gt;$G65,OR(COUNTIF($I65," ---"),COUNTIF($I65,"MEN*"))),3000,0),0))),"")</f>
        <v>4950</v>
      </c>
      <c r="L65" s="35" t="s">
        <v>77</v>
      </c>
      <c r="M65" s="36"/>
      <c r="N65" s="36"/>
      <c r="O65" s="48" t="s">
        <v>27</v>
      </c>
      <c r="P65" s="38"/>
      <c r="Q65" s="11"/>
      <c r="R65" s="11"/>
      <c r="S65" s="39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ht="14.25" customHeight="1">
      <c r="A66" s="24" t="s">
        <v>155</v>
      </c>
      <c r="B66" s="26">
        <v>5.7247925E7</v>
      </c>
      <c r="C66" s="26">
        <v>1.131324774E9</v>
      </c>
      <c r="D66" s="4"/>
      <c r="E66" s="28" t="s">
        <v>76</v>
      </c>
      <c r="F66" s="29">
        <v>44713.0</v>
      </c>
      <c r="G66" s="30">
        <f t="shared" si="8"/>
        <v>45078</v>
      </c>
      <c r="H66" s="49">
        <v>44896.0</v>
      </c>
      <c r="I66" s="41" t="s">
        <v>25</v>
      </c>
      <c r="J66" s="33">
        <f t="shared" si="2"/>
        <v>44986</v>
      </c>
      <c r="K66" s="42">
        <f>IFERROR(SUM(IF(DATEDIF($H66,$A$1,"M")&gt;=VLOOKUP($I66,INDIRECT(VLOOKUP(DATEVALUE($H66),FECHAS,2,0)),5,0),0 ,VLOOKUP($I66,INDIRECT(VLOOKUP(DATEVALUE($H66),FECHAS,2,0)),3,0)),IF(AND($G66=$A$1,AND(TODAY()&gt;$G66,COUNTIF($I66,"TRI*"))),2500,IF($G66=$A$1,IF(AND(TODAY()&gt;$G66,OR(COUNTIF($I66," ---"),COUNTIF($I66,"MEN*"))),3000,0),0))),"")</f>
        <v>4950</v>
      </c>
      <c r="L66" s="35" t="s">
        <v>77</v>
      </c>
      <c r="M66" s="36"/>
      <c r="N66" s="36"/>
      <c r="O66" s="57" t="s">
        <v>27</v>
      </c>
      <c r="P66" s="38" t="str">
        <f t="shared" ref="P66:P1011" si="9">IFS($O66&lt;&gt;"TEMPORAL","",$P66&lt;&gt;"",$P66,$O66="TEMPORAL",NOW())</f>
        <v/>
      </c>
      <c r="Q66" s="11"/>
      <c r="R66" s="11"/>
      <c r="S66" s="39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ht="14.25" customHeight="1">
      <c r="A67" s="24" t="s">
        <v>156</v>
      </c>
      <c r="B67" s="26">
        <v>5.638932E7</v>
      </c>
      <c r="C67" s="26">
        <v>1.162587658E9</v>
      </c>
      <c r="D67" s="4"/>
      <c r="E67" s="28" t="s">
        <v>76</v>
      </c>
      <c r="F67" s="29">
        <v>44743.0</v>
      </c>
      <c r="G67" s="30">
        <f t="shared" si="8"/>
        <v>45108</v>
      </c>
      <c r="H67" s="49">
        <v>44896.0</v>
      </c>
      <c r="I67" s="41" t="s">
        <v>29</v>
      </c>
      <c r="J67" s="33">
        <f t="shared" si="2"/>
        <v>44986</v>
      </c>
      <c r="K67" s="42">
        <f>IFERROR(SUM(IF(DATEDIF($H67,$A$1,"M")&gt;=VLOOKUP($I67,INDIRECT(VLOOKUP(DATEVALUE($H67),FECHAS,2,0)),5,0),0 ,VLOOKUP($I67,INDIRECT(VLOOKUP(DATEVALUE($H67),FECHAS,2,0)),3,0)),IF(AND($G67=$A$1,AND(TODAY()&gt;$G67,COUNTIF($I67,"TRI*"))),2500,IF($G67=$A$1,IF(AND(TODAY()&gt;$G67,OR(COUNTIF($I67," ---"),COUNTIF($I67,"MEN*"))),3000,0),0))),"")</f>
        <v>8250</v>
      </c>
      <c r="L67" s="35" t="s">
        <v>77</v>
      </c>
      <c r="M67" s="43" t="s">
        <v>88</v>
      </c>
      <c r="N67" s="36"/>
      <c r="O67" s="57" t="s">
        <v>27</v>
      </c>
      <c r="P67" s="38" t="str">
        <f t="shared" si="9"/>
        <v/>
      </c>
      <c r="Q67" s="11"/>
      <c r="R67" s="11"/>
      <c r="S67" s="39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ht="14.25" customHeight="1">
      <c r="A68" s="55" t="s">
        <v>157</v>
      </c>
      <c r="B68" s="26" t="s">
        <v>158</v>
      </c>
      <c r="C68" s="26" t="s">
        <v>159</v>
      </c>
      <c r="D68" s="4"/>
      <c r="E68" s="28" t="s">
        <v>76</v>
      </c>
      <c r="F68" s="29">
        <v>44866.0</v>
      </c>
      <c r="G68" s="30">
        <f t="shared" si="8"/>
        <v>45231</v>
      </c>
      <c r="H68" s="49">
        <v>44896.0</v>
      </c>
      <c r="I68" s="41" t="s">
        <v>25</v>
      </c>
      <c r="J68" s="33">
        <f t="shared" si="2"/>
        <v>44986</v>
      </c>
      <c r="K68" s="42">
        <f>IFERROR(SUM(IF(DATEDIF($H68,$A$1,"M")&gt;=VLOOKUP($I68,INDIRECT(VLOOKUP(DATEVALUE($H68),FECHAS,2,0)),5,0),0 ,VLOOKUP($I68,INDIRECT(VLOOKUP(DATEVALUE($H68),FECHAS,2,0)),3,0)),IF(AND($G68=$A$1,AND(TODAY()&gt;$G68,COUNTIF($I68,"TRI*"))),2500,IF($G68=$A$1,IF(AND(TODAY()&gt;$G68,OR(COUNTIF($I68," ---"),COUNTIF($I68,"MEN*"))),3000,0),0))),"")</f>
        <v>4950</v>
      </c>
      <c r="L68" s="35" t="s">
        <v>77</v>
      </c>
      <c r="M68" s="36"/>
      <c r="N68" s="36"/>
      <c r="O68" s="48" t="s">
        <v>27</v>
      </c>
      <c r="P68" s="38" t="str">
        <f t="shared" si="9"/>
        <v/>
      </c>
      <c r="Q68" s="11"/>
      <c r="R68" s="11"/>
      <c r="S68" s="39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ht="14.25" customHeight="1">
      <c r="A69" s="55" t="s">
        <v>160</v>
      </c>
      <c r="B69" s="26" t="s">
        <v>161</v>
      </c>
      <c r="C69" s="26" t="s">
        <v>162</v>
      </c>
      <c r="D69" s="4"/>
      <c r="E69" s="28" t="s">
        <v>76</v>
      </c>
      <c r="F69" s="29">
        <v>44866.0</v>
      </c>
      <c r="G69" s="30">
        <f t="shared" si="8"/>
        <v>45231</v>
      </c>
      <c r="H69" s="49">
        <v>44896.0</v>
      </c>
      <c r="I69" s="41" t="s">
        <v>25</v>
      </c>
      <c r="J69" s="33">
        <f t="shared" si="2"/>
        <v>44986</v>
      </c>
      <c r="K69" s="42">
        <f>IFERROR(SUM(IF(DATEDIF($H69,$A$1,"M")&gt;=VLOOKUP($I69,INDIRECT(VLOOKUP(DATEVALUE($H69),FECHAS,2,0)),5,0),0 ,VLOOKUP($I69,INDIRECT(VLOOKUP(DATEVALUE($H69),FECHAS,2,0)),3,0)),IF(AND($G69=$A$1,AND(TODAY()&gt;$G69,COUNTIF($I69,"TRI*"))),2500,IF($G69=$A$1,IF(AND(TODAY()&gt;$G69,OR(COUNTIF($I69," ---"),COUNTIF($I69,"MEN*"))),3000,0),0))),"")</f>
        <v>4950</v>
      </c>
      <c r="L69" s="35" t="s">
        <v>77</v>
      </c>
      <c r="M69" s="36"/>
      <c r="N69" s="36"/>
      <c r="O69" s="57" t="s">
        <v>27</v>
      </c>
      <c r="P69" s="38" t="str">
        <f t="shared" si="9"/>
        <v/>
      </c>
      <c r="Q69" s="11"/>
      <c r="R69" s="11"/>
      <c r="S69" s="39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ht="14.25" customHeight="1">
      <c r="A70" s="24" t="s">
        <v>163</v>
      </c>
      <c r="B70" s="25">
        <v>5.6507091E7</v>
      </c>
      <c r="C70" s="26" t="s">
        <v>164</v>
      </c>
      <c r="D70" s="4"/>
      <c r="E70" s="28" t="s">
        <v>76</v>
      </c>
      <c r="F70" s="29">
        <v>44896.0</v>
      </c>
      <c r="G70" s="30">
        <f t="shared" si="8"/>
        <v>45261</v>
      </c>
      <c r="H70" s="49">
        <v>44896.0</v>
      </c>
      <c r="I70" s="41" t="s">
        <v>29</v>
      </c>
      <c r="J70" s="33">
        <f t="shared" si="2"/>
        <v>44986</v>
      </c>
      <c r="K70" s="42">
        <f>IFERROR(SUM(IF(DATEDIF($H70,$A$1,"M")&gt;=VLOOKUP($I70,INDIRECT(VLOOKUP(DATEVALUE($H70),FECHAS,2,0)),5,0),0 ,VLOOKUP($I70,INDIRECT(VLOOKUP(DATEVALUE($H70),FECHAS,2,0)),3,0)),IF(AND($G70=$A$1,AND(TODAY()&gt;$G70,COUNTIF($I70,"TRI*"))),2500,IF($G70=$A$1,IF(AND(TODAY()&gt;$G70,OR(COUNTIF($I70," ---"),COUNTIF($I70,"MEN*"))),3000,0),0))),"")</f>
        <v>8250</v>
      </c>
      <c r="L70" s="35" t="s">
        <v>77</v>
      </c>
      <c r="M70" s="43" t="s">
        <v>114</v>
      </c>
      <c r="N70" s="36"/>
      <c r="O70" s="57" t="s">
        <v>27</v>
      </c>
      <c r="P70" s="38" t="str">
        <f t="shared" si="9"/>
        <v/>
      </c>
      <c r="Q70" s="11"/>
      <c r="R70" s="11"/>
      <c r="S70" s="39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ht="14.25" customHeight="1">
      <c r="A71" s="24" t="s">
        <v>165</v>
      </c>
      <c r="B71" s="25">
        <v>5.6714016E7</v>
      </c>
      <c r="C71" s="65">
        <v>1.158699713E9</v>
      </c>
      <c r="D71" s="4"/>
      <c r="E71" s="28" t="s">
        <v>76</v>
      </c>
      <c r="F71" s="29">
        <v>44927.0</v>
      </c>
      <c r="G71" s="30">
        <f t="shared" si="8"/>
        <v>45292</v>
      </c>
      <c r="H71" s="49">
        <v>44927.0</v>
      </c>
      <c r="I71" s="41" t="s">
        <v>29</v>
      </c>
      <c r="J71" s="33">
        <f t="shared" si="2"/>
        <v>45017</v>
      </c>
      <c r="K71" s="42">
        <f>IFERROR(SUM(IF(DATEDIF($H71,$A$1,"M")&gt;=VLOOKUP($I71,INDIRECT(VLOOKUP(DATEVALUE($H71),FECHAS,2,0)),5,0),0 ,VLOOKUP($I71,INDIRECT(VLOOKUP(DATEVALUE($H71),FECHAS,2,0)),3,0)),IF(AND($G71=$A$1,AND(TODAY()&gt;$G71,COUNTIF($I71,"TRI*"))),2500,IF($G71=$A$1,IF(AND(TODAY()&gt;$G71,OR(COUNTIF($I71," ---"),COUNTIF($I71,"MEN*"))),3000,0),0))),"")</f>
        <v>10200</v>
      </c>
      <c r="L71" s="35" t="s">
        <v>77</v>
      </c>
      <c r="M71" s="43" t="s">
        <v>88</v>
      </c>
      <c r="N71" s="36"/>
      <c r="O71" s="48" t="s">
        <v>27</v>
      </c>
      <c r="P71" s="38" t="str">
        <f t="shared" si="9"/>
        <v/>
      </c>
      <c r="Q71" s="11"/>
      <c r="R71" s="11"/>
      <c r="S71" s="39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ht="14.25" customHeight="1">
      <c r="A72" s="24" t="s">
        <v>166</v>
      </c>
      <c r="B72" s="26" t="s">
        <v>167</v>
      </c>
      <c r="C72" s="55" t="s">
        <v>168</v>
      </c>
      <c r="D72" s="4"/>
      <c r="E72" s="28" t="s">
        <v>76</v>
      </c>
      <c r="F72" s="29">
        <v>44927.0</v>
      </c>
      <c r="G72" s="30">
        <f t="shared" si="8"/>
        <v>45292</v>
      </c>
      <c r="H72" s="49">
        <v>44927.0</v>
      </c>
      <c r="I72" s="41" t="s">
        <v>25</v>
      </c>
      <c r="J72" s="33">
        <f t="shared" si="2"/>
        <v>45017</v>
      </c>
      <c r="K72" s="42">
        <f>IFERROR(SUM(IF(DATEDIF($H72,$A$1,"M")&gt;=VLOOKUP($I72,INDIRECT(VLOOKUP(DATEVALUE($H72),FECHAS,2,0)),5,0),0 ,VLOOKUP($I72,INDIRECT(VLOOKUP(DATEVALUE($H72),FECHAS,2,0)),3,0)),IF(AND($G72=$A$1,AND(TODAY()&gt;$G72,COUNTIF($I72,"TRI*"))),2500,IF($G72=$A$1,IF(AND(TODAY()&gt;$G72,OR(COUNTIF($I72," ---"),COUNTIF($I72,"MEN*"))),3000,0),0))),"")</f>
        <v>5500</v>
      </c>
      <c r="L72" s="35" t="s">
        <v>77</v>
      </c>
      <c r="M72" s="36"/>
      <c r="N72" s="36"/>
      <c r="O72" s="57" t="s">
        <v>27</v>
      </c>
      <c r="P72" s="38" t="str">
        <f t="shared" si="9"/>
        <v/>
      </c>
      <c r="Q72" s="11"/>
      <c r="R72" s="11"/>
      <c r="S72" s="39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ht="14.25" customHeight="1">
      <c r="A73" s="55" t="s">
        <v>169</v>
      </c>
      <c r="B73" s="26" t="s">
        <v>170</v>
      </c>
      <c r="C73" s="26">
        <v>1.169761647E9</v>
      </c>
      <c r="D73" s="4"/>
      <c r="E73" s="28" t="s">
        <v>76</v>
      </c>
      <c r="F73" s="29">
        <v>44805.0</v>
      </c>
      <c r="G73" s="30">
        <f t="shared" si="8"/>
        <v>45170</v>
      </c>
      <c r="H73" s="49">
        <v>44896.0</v>
      </c>
      <c r="I73" s="41" t="s">
        <v>25</v>
      </c>
      <c r="J73" s="33">
        <f t="shared" si="2"/>
        <v>44986</v>
      </c>
      <c r="K73" s="42">
        <f>IFERROR(SUM(IF(DATEDIF($H73,$A$1,"M")&gt;=VLOOKUP($I73,INDIRECT(VLOOKUP(DATEVALUE($H73),FECHAS,2,0)),5,0),0 ,VLOOKUP($I73,INDIRECT(VLOOKUP(DATEVALUE($H73),FECHAS,2,0)),3,0)),IF(AND($G73=$A$1,AND(TODAY()&gt;$G73,COUNTIF($I73,"TRI*"))),2500,IF($G73=$A$1,IF(AND(TODAY()&gt;$G73,OR(COUNTIF($I73," ---"),COUNTIF($I73,"MEN*"))),3000,0),0))),"")</f>
        <v>4950</v>
      </c>
      <c r="L73" s="35" t="s">
        <v>171</v>
      </c>
      <c r="M73" s="36"/>
      <c r="N73" s="36"/>
      <c r="O73" s="57" t="s">
        <v>27</v>
      </c>
      <c r="P73" s="38" t="str">
        <f t="shared" si="9"/>
        <v/>
      </c>
      <c r="Q73" s="11"/>
      <c r="R73" s="11"/>
      <c r="S73" s="39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ht="14.25" customHeight="1">
      <c r="A74" s="24" t="s">
        <v>172</v>
      </c>
      <c r="B74" s="26">
        <v>5.7248047E7</v>
      </c>
      <c r="C74" s="26" t="s">
        <v>173</v>
      </c>
      <c r="D74" s="4"/>
      <c r="E74" s="28" t="s">
        <v>76</v>
      </c>
      <c r="F74" s="29">
        <v>44805.0</v>
      </c>
      <c r="G74" s="30">
        <f t="shared" si="8"/>
        <v>45170</v>
      </c>
      <c r="H74" s="49">
        <v>44896.0</v>
      </c>
      <c r="I74" s="41" t="s">
        <v>25</v>
      </c>
      <c r="J74" s="33">
        <f t="shared" si="2"/>
        <v>44986</v>
      </c>
      <c r="K74" s="42">
        <f>IFERROR(SUM(IF(DATEDIF($H74,$A$1,"M")&gt;=VLOOKUP($I74,INDIRECT(VLOOKUP(DATEVALUE($H74),FECHAS,2,0)),5,0),0 ,VLOOKUP($I74,INDIRECT(VLOOKUP(DATEVALUE($H74),FECHAS,2,0)),3,0)),IF(AND($G74=$A$1,AND(TODAY()&gt;$G74,COUNTIF($I74,"TRI*"))),2500,IF($G74=$A$1,IF(AND(TODAY()&gt;$G74,OR(COUNTIF($I74," ---"),COUNTIF($I74,"MEN*"))),3000,0),0))),"")</f>
        <v>4950</v>
      </c>
      <c r="L74" s="35" t="s">
        <v>171</v>
      </c>
      <c r="M74" s="36"/>
      <c r="N74" s="36"/>
      <c r="O74" s="48" t="s">
        <v>27</v>
      </c>
      <c r="P74" s="38" t="str">
        <f t="shared" si="9"/>
        <v/>
      </c>
      <c r="Q74" s="11"/>
      <c r="R74" s="11"/>
      <c r="S74" s="39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ht="14.25" customHeight="1">
      <c r="A75" s="55" t="s">
        <v>174</v>
      </c>
      <c r="B75" s="26" t="s">
        <v>175</v>
      </c>
      <c r="C75" s="26">
        <v>1.154010033E9</v>
      </c>
      <c r="D75" s="4"/>
      <c r="E75" s="28" t="s">
        <v>76</v>
      </c>
      <c r="F75" s="29">
        <v>44927.0</v>
      </c>
      <c r="G75" s="30">
        <f t="shared" si="8"/>
        <v>45292</v>
      </c>
      <c r="H75" s="49">
        <v>44896.0</v>
      </c>
      <c r="I75" s="41" t="s">
        <v>29</v>
      </c>
      <c r="J75" s="33">
        <f t="shared" si="2"/>
        <v>44986</v>
      </c>
      <c r="K75" s="42">
        <f>IFERROR(SUM(IF(DATEDIF($H75,$A$1,"M")&gt;=VLOOKUP($I75,INDIRECT(VLOOKUP(DATEVALUE($H75),FECHAS,2,0)),5,0),0 ,VLOOKUP($I75,INDIRECT(VLOOKUP(DATEVALUE($H75),FECHAS,2,0)),3,0)),IF(AND($G75=$A$1,AND(TODAY()&gt;$G75,COUNTIF($I75,"TRI*"))),2500,IF($G75=$A$1,IF(AND(TODAY()&gt;$G75,OR(COUNTIF($I75," ---"),COUNTIF($I75,"MEN*"))),3000,0),0))),"")</f>
        <v>8250</v>
      </c>
      <c r="L75" s="35" t="s">
        <v>171</v>
      </c>
      <c r="M75" s="43" t="s">
        <v>114</v>
      </c>
      <c r="N75" s="36"/>
      <c r="O75" s="57" t="s">
        <v>27</v>
      </c>
      <c r="P75" s="38" t="str">
        <f t="shared" si="9"/>
        <v/>
      </c>
      <c r="Q75" s="11"/>
      <c r="R75" s="11"/>
      <c r="S75" s="39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ht="14.25" customHeight="1">
      <c r="A76" s="55" t="s">
        <v>176</v>
      </c>
      <c r="B76" s="26" t="s">
        <v>177</v>
      </c>
      <c r="C76" s="26">
        <v>1.149748501E9</v>
      </c>
      <c r="D76" s="4"/>
      <c r="E76" s="28" t="s">
        <v>76</v>
      </c>
      <c r="F76" s="47">
        <v>44927.0</v>
      </c>
      <c r="G76" s="30">
        <f t="shared" si="8"/>
        <v>45292</v>
      </c>
      <c r="H76" s="49">
        <v>44896.0</v>
      </c>
      <c r="I76" s="41" t="s">
        <v>25</v>
      </c>
      <c r="J76" s="33">
        <f t="shared" si="2"/>
        <v>44986</v>
      </c>
      <c r="K76" s="42">
        <f>IFERROR(SUM(IF(DATEDIF($H76,$A$1,"M")&gt;=VLOOKUP($I76,INDIRECT(VLOOKUP(DATEVALUE($H76),FECHAS,2,0)),5,0),0 ,VLOOKUP($I76,INDIRECT(VLOOKUP(DATEVALUE($H76),FECHAS,2,0)),3,0)),IF(AND($G76=$A$1,AND(TODAY()&gt;$G76,COUNTIF($I76,"TRI*"))),2500,IF($G76=$A$1,IF(AND(TODAY()&gt;$G76,OR(COUNTIF($I76," ---"),COUNTIF($I76,"MEN*"))),3000,0),0))),"")</f>
        <v>4950</v>
      </c>
      <c r="L76" s="35" t="s">
        <v>171</v>
      </c>
      <c r="M76" s="36"/>
      <c r="N76" s="36"/>
      <c r="O76" s="57" t="s">
        <v>27</v>
      </c>
      <c r="P76" s="38" t="str">
        <f t="shared" si="9"/>
        <v/>
      </c>
      <c r="Q76" s="11"/>
      <c r="R76" s="11"/>
      <c r="S76" s="39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ht="14.25" customHeight="1">
      <c r="A77" s="55" t="s">
        <v>178</v>
      </c>
      <c r="B77" s="26" t="s">
        <v>179</v>
      </c>
      <c r="C77" s="55" t="s">
        <v>180</v>
      </c>
      <c r="D77" s="4"/>
      <c r="E77" s="28" t="s">
        <v>76</v>
      </c>
      <c r="F77" s="29">
        <v>44927.0</v>
      </c>
      <c r="G77" s="30">
        <f t="shared" si="8"/>
        <v>45292</v>
      </c>
      <c r="H77" s="49">
        <v>44927.0</v>
      </c>
      <c r="I77" s="41" t="s">
        <v>29</v>
      </c>
      <c r="J77" s="33">
        <f t="shared" si="2"/>
        <v>45017</v>
      </c>
      <c r="K77" s="42">
        <f>IFERROR(SUM(IF(DATEDIF($H77,$A$1,"M")&gt;=VLOOKUP($I77,INDIRECT(VLOOKUP(DATEVALUE($H77),FECHAS,2,0)),5,0),0 ,VLOOKUP($I77,INDIRECT(VLOOKUP(DATEVALUE($H77),FECHAS,2,0)),3,0)),IF(AND($G77=$A$1,AND(TODAY()&gt;$G77,COUNTIF($I77,"TRI*"))),2500,IF($G77=$A$1,IF(AND(TODAY()&gt;$G77,OR(COUNTIF($I77," ---"),COUNTIF($I77,"MEN*"))),3000,0),0))),"")</f>
        <v>10200</v>
      </c>
      <c r="L77" s="35" t="s">
        <v>171</v>
      </c>
      <c r="M77" s="43" t="s">
        <v>105</v>
      </c>
      <c r="N77" s="36"/>
      <c r="O77" s="48" t="s">
        <v>27</v>
      </c>
      <c r="P77" s="38" t="str">
        <f t="shared" si="9"/>
        <v/>
      </c>
      <c r="Q77" s="11"/>
      <c r="R77" s="11"/>
      <c r="S77" s="39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ht="14.25" customHeight="1">
      <c r="A78" s="24" t="s">
        <v>181</v>
      </c>
      <c r="B78" s="26" t="s">
        <v>182</v>
      </c>
      <c r="C78" s="55" t="s">
        <v>183</v>
      </c>
      <c r="D78" s="4"/>
      <c r="E78" s="28" t="s">
        <v>76</v>
      </c>
      <c r="F78" s="29">
        <v>44927.0</v>
      </c>
      <c r="G78" s="30">
        <f t="shared" si="8"/>
        <v>45292</v>
      </c>
      <c r="H78" s="49">
        <v>44927.0</v>
      </c>
      <c r="I78" s="41" t="s">
        <v>29</v>
      </c>
      <c r="J78" s="33">
        <f t="shared" si="2"/>
        <v>45017</v>
      </c>
      <c r="K78" s="42">
        <f>IFERROR(SUM(IF(DATEDIF($H78,$A$1,"M")&gt;=VLOOKUP($I78,INDIRECT(VLOOKUP(DATEVALUE($H78),FECHAS,2,0)),5,0),0 ,VLOOKUP($I78,INDIRECT(VLOOKUP(DATEVALUE($H78),FECHAS,2,0)),3,0)),IF(AND($G78=$A$1,AND(TODAY()&gt;$G78,COUNTIF($I78,"TRI*"))),2500,IF($G78=$A$1,IF(AND(TODAY()&gt;$G78,OR(COUNTIF($I78," ---"),COUNTIF($I78,"MEN*"))),3000,0),0))),"")</f>
        <v>10200</v>
      </c>
      <c r="L78" s="35" t="s">
        <v>171</v>
      </c>
      <c r="M78" s="43" t="s">
        <v>105</v>
      </c>
      <c r="N78" s="36"/>
      <c r="O78" s="57" t="s">
        <v>27</v>
      </c>
      <c r="P78" s="38" t="str">
        <f t="shared" si="9"/>
        <v/>
      </c>
      <c r="Q78" s="11"/>
      <c r="R78" s="11"/>
      <c r="S78" s="39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ht="14.25" customHeight="1">
      <c r="A79" s="24" t="s">
        <v>184</v>
      </c>
      <c r="B79" s="26">
        <v>5.7109583E7</v>
      </c>
      <c r="C79" s="26">
        <v>1.134273186E9</v>
      </c>
      <c r="D79" s="4"/>
      <c r="E79" s="28" t="s">
        <v>76</v>
      </c>
      <c r="F79" s="29">
        <v>44743.0</v>
      </c>
      <c r="G79" s="30">
        <f t="shared" si="8"/>
        <v>45108</v>
      </c>
      <c r="H79" s="49">
        <v>44927.0</v>
      </c>
      <c r="I79" s="41" t="s">
        <v>55</v>
      </c>
      <c r="J79" s="33">
        <f t="shared" si="2"/>
        <v>44958</v>
      </c>
      <c r="K79" s="42">
        <f>IFERROR(SUM(IF(DATEDIF($H79,$A$1,"M")&gt;=VLOOKUP($I79,INDIRECT(VLOOKUP(DATEVALUE($H79),FECHAS,2,0)),5,0),0 ,VLOOKUP($I79,INDIRECT(VLOOKUP(DATEVALUE($H79),FECHAS,2,0)),3,0)),IF(AND($G79=$A$1,AND(TODAY()&gt;$G79,COUNTIF($I79,"TRI*"))),2500,IF($G79=$A$1,IF(AND(TODAY()&gt;$G79,OR(COUNTIF($I79," ---"),COUNTIF($I79,"MEN*"))),3000,0),0))),"")</f>
        <v>4200</v>
      </c>
      <c r="L79" s="35" t="s">
        <v>171</v>
      </c>
      <c r="M79" s="36"/>
      <c r="N79" s="36"/>
      <c r="O79" s="57" t="s">
        <v>27</v>
      </c>
      <c r="P79" s="38" t="str">
        <f t="shared" si="9"/>
        <v/>
      </c>
      <c r="Q79" s="11"/>
      <c r="R79" s="11"/>
      <c r="S79" s="39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ht="14.25" customHeight="1">
      <c r="A80" s="55" t="s">
        <v>185</v>
      </c>
      <c r="B80" s="26" t="s">
        <v>186</v>
      </c>
      <c r="C80" s="55" t="s">
        <v>187</v>
      </c>
      <c r="D80" s="4"/>
      <c r="E80" s="28" t="s">
        <v>76</v>
      </c>
      <c r="F80" s="29">
        <v>44927.0</v>
      </c>
      <c r="G80" s="30">
        <f t="shared" si="8"/>
        <v>45292</v>
      </c>
      <c r="H80" s="49">
        <v>44927.0</v>
      </c>
      <c r="I80" s="41" t="s">
        <v>55</v>
      </c>
      <c r="J80" s="33">
        <f t="shared" si="2"/>
        <v>44958</v>
      </c>
      <c r="K80" s="42">
        <f>IFERROR(SUM(IF(DATEDIF($H80,$A$1,"M")&gt;=VLOOKUP($I80,INDIRECT(VLOOKUP(DATEVALUE($H80),FECHAS,2,0)),5,0),0 ,VLOOKUP($I80,INDIRECT(VLOOKUP(DATEVALUE($H80),FECHAS,2,0)),3,0)),IF(AND($G80=$A$1,AND(TODAY()&gt;$G80,COUNTIF($I80,"TRI*"))),2500,IF($G80=$A$1,IF(AND(TODAY()&gt;$G80,OR(COUNTIF($I80," ---"),COUNTIF($I80,"MEN*"))),3000,0),0))),"")</f>
        <v>4200</v>
      </c>
      <c r="L80" s="35" t="s">
        <v>171</v>
      </c>
      <c r="M80" s="43" t="s">
        <v>105</v>
      </c>
      <c r="N80" s="36"/>
      <c r="O80" s="48" t="s">
        <v>27</v>
      </c>
      <c r="P80" s="38" t="str">
        <f t="shared" si="9"/>
        <v/>
      </c>
      <c r="Q80" s="11"/>
      <c r="R80" s="11"/>
      <c r="S80" s="39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ht="14.25" customHeight="1">
      <c r="A81" s="24" t="s">
        <v>188</v>
      </c>
      <c r="B81" s="26" t="s">
        <v>189</v>
      </c>
      <c r="C81" s="55" t="s">
        <v>190</v>
      </c>
      <c r="D81" s="4"/>
      <c r="E81" s="28" t="s">
        <v>76</v>
      </c>
      <c r="F81" s="29">
        <v>44927.0</v>
      </c>
      <c r="G81" s="30">
        <f t="shared" si="8"/>
        <v>45292</v>
      </c>
      <c r="H81" s="49">
        <v>44927.0</v>
      </c>
      <c r="I81" s="41" t="s">
        <v>55</v>
      </c>
      <c r="J81" s="33">
        <f t="shared" si="2"/>
        <v>44958</v>
      </c>
      <c r="K81" s="42">
        <f>IFERROR(SUM(IF(DATEDIF($H81,$A$1,"M")&gt;=VLOOKUP($I81,INDIRECT(VLOOKUP(DATEVALUE($H81),FECHAS,2,0)),5,0),0 ,VLOOKUP($I81,INDIRECT(VLOOKUP(DATEVALUE($H81),FECHAS,2,0)),3,0)),IF(AND($G81=$A$1,AND(TODAY()&gt;$G81,COUNTIF($I81,"TRI*"))),2500,IF($G81=$A$1,IF(AND(TODAY()&gt;$G81,OR(COUNTIF($I81," ---"),COUNTIF($I81,"MEN*"))),3000,0),0))),"")</f>
        <v>4200</v>
      </c>
      <c r="L81" s="35" t="s">
        <v>171</v>
      </c>
      <c r="M81" s="36"/>
      <c r="N81" s="36"/>
      <c r="O81" s="57" t="s">
        <v>27</v>
      </c>
      <c r="P81" s="38" t="str">
        <f t="shared" si="9"/>
        <v/>
      </c>
      <c r="Q81" s="11"/>
      <c r="R81" s="11"/>
      <c r="S81" s="39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ht="14.25" customHeight="1">
      <c r="A82" s="55" t="s">
        <v>191</v>
      </c>
      <c r="B82" s="26">
        <v>5.6941913E7</v>
      </c>
      <c r="C82" s="26">
        <v>1.134273186E9</v>
      </c>
      <c r="D82" s="4"/>
      <c r="E82" s="28" t="s">
        <v>76</v>
      </c>
      <c r="F82" s="29">
        <v>44743.0</v>
      </c>
      <c r="G82" s="30">
        <f t="shared" si="8"/>
        <v>45108</v>
      </c>
      <c r="H82" s="49">
        <v>44927.0</v>
      </c>
      <c r="I82" s="41" t="s">
        <v>55</v>
      </c>
      <c r="J82" s="33">
        <f t="shared" si="2"/>
        <v>44958</v>
      </c>
      <c r="K82" s="42">
        <f>IFERROR(SUM(IF(DATEDIF($H82,$A$1,"M")&gt;=VLOOKUP($I82,INDIRECT(VLOOKUP(DATEVALUE($H82),FECHAS,2,0)),5,0),0 ,VLOOKUP($I82,INDIRECT(VLOOKUP(DATEVALUE($H82),FECHAS,2,0)),3,0)),IF(AND($G82=$A$1,AND(TODAY()&gt;$G82,COUNTIF($I82,"TRI*"))),2500,IF($G82=$A$1,IF(AND(TODAY()&gt;$G82,OR(COUNTIF($I82," ---"),COUNTIF($I82,"MEN*"))),3000,0),0))),"")</f>
        <v>4200</v>
      </c>
      <c r="L82" s="35" t="s">
        <v>171</v>
      </c>
      <c r="M82" s="36"/>
      <c r="N82" s="36"/>
      <c r="O82" s="57" t="s">
        <v>27</v>
      </c>
      <c r="P82" s="38" t="str">
        <f t="shared" si="9"/>
        <v/>
      </c>
      <c r="Q82" s="11"/>
      <c r="R82" s="11"/>
      <c r="S82" s="39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ht="14.25" customHeight="1">
      <c r="A83" s="24" t="s">
        <v>192</v>
      </c>
      <c r="B83" s="66">
        <v>5.6947351E7</v>
      </c>
      <c r="C83" s="67">
        <v>1.157239216E9</v>
      </c>
      <c r="D83" s="4"/>
      <c r="E83" s="28" t="s">
        <v>76</v>
      </c>
      <c r="F83" s="29">
        <v>44927.0</v>
      </c>
      <c r="G83" s="30">
        <f t="shared" si="8"/>
        <v>45292</v>
      </c>
      <c r="H83" s="49">
        <v>44927.0</v>
      </c>
      <c r="I83" s="41" t="s">
        <v>55</v>
      </c>
      <c r="J83" s="33">
        <f t="shared" si="2"/>
        <v>44958</v>
      </c>
      <c r="K83" s="42">
        <f>IFERROR(SUM(IF(DATEDIF($H83,$A$1,"M")&gt;=VLOOKUP($I83,INDIRECT(VLOOKUP(DATEVALUE($H83),FECHAS,2,0)),5,0),0 ,VLOOKUP($I83,INDIRECT(VLOOKUP(DATEVALUE($H83),FECHAS,2,0)),3,0)),IF(AND($G83=$A$1,AND(TODAY()&gt;$G83,COUNTIF($I83,"TRI*"))),2500,IF($G83=$A$1,IF(AND(TODAY()&gt;$G83,OR(COUNTIF($I83," ---"),COUNTIF($I83,"MEN*"))),3000,0),0))),"")</f>
        <v>4200</v>
      </c>
      <c r="L83" s="35" t="s">
        <v>171</v>
      </c>
      <c r="M83" s="36"/>
      <c r="N83" s="36"/>
      <c r="O83" s="48" t="s">
        <v>27</v>
      </c>
      <c r="P83" s="38" t="str">
        <f t="shared" si="9"/>
        <v/>
      </c>
      <c r="Q83" s="11"/>
      <c r="R83" s="11"/>
      <c r="S83" s="39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ht="14.25" customHeight="1">
      <c r="A84" s="24" t="s">
        <v>193</v>
      </c>
      <c r="B84" s="66">
        <v>5.6043834E7</v>
      </c>
      <c r="C84" s="26" t="s">
        <v>194</v>
      </c>
      <c r="D84" s="4"/>
      <c r="E84" s="28" t="s">
        <v>76</v>
      </c>
      <c r="F84" s="29">
        <v>44682.0</v>
      </c>
      <c r="G84" s="30">
        <f t="shared" si="8"/>
        <v>45047</v>
      </c>
      <c r="H84" s="49">
        <v>44896.0</v>
      </c>
      <c r="I84" s="41" t="s">
        <v>25</v>
      </c>
      <c r="J84" s="33">
        <f t="shared" si="2"/>
        <v>44986</v>
      </c>
      <c r="K84" s="42">
        <f>IFERROR(SUM(IF(DATEDIF($H84,$A$1,"M")&gt;=VLOOKUP($I84,INDIRECT(VLOOKUP(DATEVALUE($H84),FECHAS,2,0)),5,0),0 ,VLOOKUP($I84,INDIRECT(VLOOKUP(DATEVALUE($H84),FECHAS,2,0)),3,0)),IF(AND($G84=$A$1,AND(TODAY()&gt;$G84,COUNTIF($I84,"TRI*"))),2500,IF($G84=$A$1,IF(AND(TODAY()&gt;$G84,OR(COUNTIF($I84," ---"),COUNTIF($I84,"MEN*"))),3000,0),0))),"")</f>
        <v>4950</v>
      </c>
      <c r="L84" s="35" t="s">
        <v>195</v>
      </c>
      <c r="M84" s="36"/>
      <c r="N84" s="36"/>
      <c r="O84" s="57" t="s">
        <v>27</v>
      </c>
      <c r="P84" s="38" t="str">
        <f t="shared" si="9"/>
        <v/>
      </c>
      <c r="Q84" s="11"/>
      <c r="R84" s="11"/>
      <c r="S84" s="39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ht="14.25" customHeight="1">
      <c r="A85" s="55" t="s">
        <v>196</v>
      </c>
      <c r="B85" s="26" t="s">
        <v>197</v>
      </c>
      <c r="C85" s="26" t="s">
        <v>198</v>
      </c>
      <c r="D85" s="4"/>
      <c r="E85" s="28" t="s">
        <v>76</v>
      </c>
      <c r="F85" s="29">
        <v>44774.0</v>
      </c>
      <c r="G85" s="30">
        <f t="shared" si="8"/>
        <v>45139</v>
      </c>
      <c r="H85" s="49">
        <v>44896.0</v>
      </c>
      <c r="I85" s="41" t="s">
        <v>25</v>
      </c>
      <c r="J85" s="33">
        <f t="shared" si="2"/>
        <v>44986</v>
      </c>
      <c r="K85" s="42">
        <f>IFERROR(SUM(IF(DATEDIF($H85,$A$1,"M")&gt;=VLOOKUP($I85,INDIRECT(VLOOKUP(DATEVALUE($H85),FECHAS,2,0)),5,0),0 ,VLOOKUP($I85,INDIRECT(VLOOKUP(DATEVALUE($H85),FECHAS,2,0)),3,0)),IF(AND($G85=$A$1,AND(TODAY()&gt;$G85,COUNTIF($I85,"TRI*"))),2500,IF($G85=$A$1,IF(AND(TODAY()&gt;$G85,OR(COUNTIF($I85," ---"),COUNTIF($I85,"MEN*"))),3000,0),0))),"")</f>
        <v>4950</v>
      </c>
      <c r="L85" s="35" t="s">
        <v>195</v>
      </c>
      <c r="M85" s="36"/>
      <c r="N85" s="36"/>
      <c r="O85" s="57" t="s">
        <v>27</v>
      </c>
      <c r="P85" s="38" t="str">
        <f t="shared" si="9"/>
        <v/>
      </c>
      <c r="Q85" s="11"/>
      <c r="R85" s="11"/>
      <c r="S85" s="39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ht="14.25" customHeight="1">
      <c r="A86" s="24" t="s">
        <v>199</v>
      </c>
      <c r="B86" s="66">
        <v>5.6777439E7</v>
      </c>
      <c r="C86" s="55" t="s">
        <v>200</v>
      </c>
      <c r="D86" s="4"/>
      <c r="E86" s="28" t="s">
        <v>76</v>
      </c>
      <c r="F86" s="29">
        <v>44927.0</v>
      </c>
      <c r="G86" s="30">
        <f t="shared" si="8"/>
        <v>45292</v>
      </c>
      <c r="H86" s="49">
        <v>44927.0</v>
      </c>
      <c r="I86" s="66">
        <v>3000.0</v>
      </c>
      <c r="J86" s="68" t="str">
        <f t="shared" si="2"/>
        <v/>
      </c>
      <c r="K86" s="69" t="str">
        <f>IFERROR(SUM(IF(DATEDIF($H86,$A$1,"M")&gt;=VLOOKUP($I86,INDIRECT(VLOOKUP(DATEVALUE($H86),FECHAS,2,0)),5,0),0 ,VLOOKUP($I86,INDIRECT(VLOOKUP(DATEVALUE($H86),FECHAS,2,0)),3,0)),IF(AND($G86=$A$1,AND(TODAY()&gt;$G86,COUNTIF($I86,"TRI*"))),2500,IF($G86=$A$1,IF(AND(TODAY()&gt;$G86,OR(COUNTIF($I86," ---"),COUNTIF($I86,"MEN*"))),3000,0),0))),"")</f>
        <v/>
      </c>
      <c r="L86" s="35" t="s">
        <v>195</v>
      </c>
      <c r="M86" s="36"/>
      <c r="N86" s="36"/>
      <c r="O86" s="48" t="s">
        <v>27</v>
      </c>
      <c r="P86" s="38" t="str">
        <f t="shared" si="9"/>
        <v/>
      </c>
      <c r="Q86" s="11"/>
      <c r="R86" s="11"/>
      <c r="S86" s="39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ht="14.25" customHeight="1">
      <c r="A87" s="55" t="s">
        <v>201</v>
      </c>
      <c r="B87" s="26">
        <v>5.7244845E7</v>
      </c>
      <c r="C87" s="26">
        <v>1.138429313E9</v>
      </c>
      <c r="D87" s="4"/>
      <c r="E87" s="28" t="s">
        <v>76</v>
      </c>
      <c r="F87" s="29">
        <v>44835.0</v>
      </c>
      <c r="G87" s="30">
        <f t="shared" si="8"/>
        <v>45200</v>
      </c>
      <c r="H87" s="49">
        <v>44896.0</v>
      </c>
      <c r="I87" s="41" t="s">
        <v>29</v>
      </c>
      <c r="J87" s="33">
        <f t="shared" si="2"/>
        <v>44986</v>
      </c>
      <c r="K87" s="42">
        <f>IFERROR(SUM(IF(DATEDIF($H87,$A$1,"M")&gt;=VLOOKUP($I87,INDIRECT(VLOOKUP(DATEVALUE($H87),FECHAS,2,0)),5,0),0 ,VLOOKUP($I87,INDIRECT(VLOOKUP(DATEVALUE($H87),FECHAS,2,0)),3,0)),IF(AND($G87=$A$1,AND(TODAY()&gt;$G87,COUNTIF($I87,"TRI*"))),2500,IF($G87=$A$1,IF(AND(TODAY()&gt;$G87,OR(COUNTIF($I87," ---"),COUNTIF($I87,"MEN*"))),3000,0),0))),"")</f>
        <v>8250</v>
      </c>
      <c r="L87" s="35" t="s">
        <v>99</v>
      </c>
      <c r="M87" s="43" t="s">
        <v>78</v>
      </c>
      <c r="N87" s="36"/>
      <c r="O87" s="57" t="s">
        <v>27</v>
      </c>
      <c r="P87" s="38" t="str">
        <f t="shared" si="9"/>
        <v/>
      </c>
      <c r="Q87" s="11"/>
      <c r="R87" s="11"/>
      <c r="S87" s="39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ht="14.25" customHeight="1">
      <c r="A88" s="55" t="s">
        <v>202</v>
      </c>
      <c r="B88" s="26">
        <v>5.7258608E7</v>
      </c>
      <c r="C88" s="26" t="s">
        <v>203</v>
      </c>
      <c r="D88" s="4"/>
      <c r="E88" s="28" t="s">
        <v>76</v>
      </c>
      <c r="F88" s="29">
        <v>44835.0</v>
      </c>
      <c r="G88" s="30">
        <f t="shared" si="8"/>
        <v>45200</v>
      </c>
      <c r="H88" s="49">
        <v>44896.0</v>
      </c>
      <c r="I88" s="41" t="s">
        <v>25</v>
      </c>
      <c r="J88" s="33">
        <f t="shared" si="2"/>
        <v>44986</v>
      </c>
      <c r="K88" s="42">
        <f>IFERROR(SUM(IF(DATEDIF($H88,$A$1,"M")&gt;=VLOOKUP($I88,INDIRECT(VLOOKUP(DATEVALUE($H88),FECHAS,2,0)),5,0),0 ,VLOOKUP($I88,INDIRECT(VLOOKUP(DATEVALUE($H88),FECHAS,2,0)),3,0)),IF(AND($G88=$A$1,AND(TODAY()&gt;$G88,COUNTIF($I88,"TRI*"))),2500,IF($G88=$A$1,IF(AND(TODAY()&gt;$G88,OR(COUNTIF($I88," ---"),COUNTIF($I88,"MEN*"))),3000,0),0))),"")</f>
        <v>4950</v>
      </c>
      <c r="L88" s="35" t="s">
        <v>99</v>
      </c>
      <c r="M88" s="36"/>
      <c r="N88" s="36"/>
      <c r="O88" s="57" t="s">
        <v>27</v>
      </c>
      <c r="P88" s="38" t="str">
        <f t="shared" si="9"/>
        <v/>
      </c>
      <c r="Q88" s="11"/>
      <c r="R88" s="11"/>
      <c r="S88" s="39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ht="14.25" customHeight="1">
      <c r="A89" s="55" t="s">
        <v>204</v>
      </c>
      <c r="B89" s="26">
        <v>9.6105355E7</v>
      </c>
      <c r="C89" s="26" t="s">
        <v>205</v>
      </c>
      <c r="D89" s="4"/>
      <c r="E89" s="28" t="s">
        <v>76</v>
      </c>
      <c r="F89" s="29">
        <v>44835.0</v>
      </c>
      <c r="G89" s="30">
        <f t="shared" si="8"/>
        <v>45200</v>
      </c>
      <c r="H89" s="49">
        <v>44927.0</v>
      </c>
      <c r="I89" s="41" t="s">
        <v>55</v>
      </c>
      <c r="J89" s="33">
        <f t="shared" si="2"/>
        <v>44958</v>
      </c>
      <c r="K89" s="42">
        <f>IFERROR(SUM(IF(DATEDIF($H89,$A$1,"M")&gt;=VLOOKUP($I89,INDIRECT(VLOOKUP(DATEVALUE($H89),FECHAS,2,0)),5,0),0 ,VLOOKUP($I89,INDIRECT(VLOOKUP(DATEVALUE($H89),FECHAS,2,0)),3,0)),IF(AND($G89=$A$1,AND(TODAY()&gt;$G89,COUNTIF($I89,"TRI*"))),2500,IF($G89=$A$1,IF(AND(TODAY()&gt;$G89,OR(COUNTIF($I89," ---"),COUNTIF($I89,"MEN*"))),3000,0),0))),"")</f>
        <v>4200</v>
      </c>
      <c r="L89" s="35" t="s">
        <v>99</v>
      </c>
      <c r="M89" s="36"/>
      <c r="N89" s="36"/>
      <c r="O89" s="48" t="s">
        <v>27</v>
      </c>
      <c r="P89" s="38" t="str">
        <f t="shared" si="9"/>
        <v/>
      </c>
      <c r="Q89" s="11"/>
      <c r="R89" s="11"/>
      <c r="S89" s="39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ht="14.25" customHeight="1">
      <c r="A90" s="24" t="s">
        <v>206</v>
      </c>
      <c r="B90" s="66">
        <v>5.6405214E7</v>
      </c>
      <c r="C90" s="55" t="s">
        <v>207</v>
      </c>
      <c r="D90" s="4"/>
      <c r="E90" s="28" t="s">
        <v>76</v>
      </c>
      <c r="F90" s="29">
        <v>44927.0</v>
      </c>
      <c r="G90" s="30">
        <f t="shared" si="8"/>
        <v>45292</v>
      </c>
      <c r="H90" s="49">
        <v>44927.0</v>
      </c>
      <c r="I90" s="41" t="s">
        <v>55</v>
      </c>
      <c r="J90" s="33">
        <f t="shared" si="2"/>
        <v>44958</v>
      </c>
      <c r="K90" s="42">
        <f>IFERROR(SUM(IF(DATEDIF($H90,$A$1,"M")&gt;=VLOOKUP($I90,INDIRECT(VLOOKUP(DATEVALUE($H90),FECHAS,2,0)),5,0),0 ,VLOOKUP($I90,INDIRECT(VLOOKUP(DATEVALUE($H90),FECHAS,2,0)),3,0)),IF(AND($G90=$A$1,AND(TODAY()&gt;$G90,COUNTIF($I90,"TRI*"))),2500,IF($G90=$A$1,IF(AND(TODAY()&gt;$G90,OR(COUNTIF($I90," ---"),COUNTIF($I90,"MEN*"))),3000,0),0))),"")</f>
        <v>4200</v>
      </c>
      <c r="L90" s="35" t="s">
        <v>99</v>
      </c>
      <c r="M90" s="36"/>
      <c r="N90" s="36"/>
      <c r="O90" s="57" t="s">
        <v>27</v>
      </c>
      <c r="P90" s="38" t="str">
        <f t="shared" si="9"/>
        <v/>
      </c>
      <c r="Q90" s="11"/>
      <c r="R90" s="11"/>
      <c r="S90" s="39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ht="14.25" customHeight="1">
      <c r="A91" s="55" t="s">
        <v>208</v>
      </c>
      <c r="B91" s="26">
        <v>5.5595957E7</v>
      </c>
      <c r="C91" s="26" t="s">
        <v>209</v>
      </c>
      <c r="D91" s="4"/>
      <c r="E91" s="28" t="s">
        <v>76</v>
      </c>
      <c r="F91" s="29">
        <v>44958.0</v>
      </c>
      <c r="G91" s="30">
        <f t="shared" si="8"/>
        <v>45323</v>
      </c>
      <c r="H91" s="49">
        <v>44896.0</v>
      </c>
      <c r="I91" s="41" t="s">
        <v>25</v>
      </c>
      <c r="J91" s="33">
        <f t="shared" si="2"/>
        <v>44986</v>
      </c>
      <c r="K91" s="42">
        <f>IFERROR(SUM(IF(DATEDIF($H91,$A$1,"M")&gt;=VLOOKUP($I91,INDIRECT(VLOOKUP(DATEVALUE($H91),FECHAS,2,0)),5,0),0 ,VLOOKUP($I91,INDIRECT(VLOOKUP(DATEVALUE($H91),FECHAS,2,0)),3,0)),IF(AND($G91=$A$1,AND(TODAY()&gt;$G91,COUNTIF($I91,"TRI*"))),2500,IF($G91=$A$1,IF(AND(TODAY()&gt;$G91,OR(COUNTIF($I91," ---"),COUNTIF($I91,"MEN*"))),3000,0),0))),"")</f>
        <v>4950</v>
      </c>
      <c r="L91" s="35" t="s">
        <v>88</v>
      </c>
      <c r="M91" s="36"/>
      <c r="N91" s="36"/>
      <c r="O91" s="57" t="s">
        <v>27</v>
      </c>
      <c r="P91" s="38" t="str">
        <f t="shared" si="9"/>
        <v/>
      </c>
      <c r="Q91" s="11"/>
      <c r="R91" s="11"/>
      <c r="S91" s="39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ht="14.25" customHeight="1">
      <c r="A92" s="24" t="s">
        <v>210</v>
      </c>
      <c r="B92" s="26">
        <v>5.6386678E7</v>
      </c>
      <c r="C92" s="26">
        <v>1.135700313E9</v>
      </c>
      <c r="D92" s="4"/>
      <c r="E92" s="28" t="s">
        <v>76</v>
      </c>
      <c r="F92" s="29">
        <v>44652.0</v>
      </c>
      <c r="G92" s="30">
        <f t="shared" si="8"/>
        <v>45017</v>
      </c>
      <c r="H92" s="49">
        <v>44896.0</v>
      </c>
      <c r="I92" s="41" t="s">
        <v>25</v>
      </c>
      <c r="J92" s="33">
        <f t="shared" si="2"/>
        <v>44986</v>
      </c>
      <c r="K92" s="42">
        <f>IFERROR(SUM(IF(DATEDIF($H92,$A$1,"M")&gt;=VLOOKUP($I92,INDIRECT(VLOOKUP(DATEVALUE($H92),FECHAS,2,0)),5,0),0 ,VLOOKUP($I92,INDIRECT(VLOOKUP(DATEVALUE($H92),FECHAS,2,0)),3,0)),IF(AND($G92=$A$1,AND(TODAY()&gt;$G92,COUNTIF($I92,"TRI*"))),2500,IF($G92=$A$1,IF(AND(TODAY()&gt;$G92,OR(COUNTIF($I92," ---"),COUNTIF($I92,"MEN*"))),3000,0),0))),"")</f>
        <v>4950</v>
      </c>
      <c r="L92" s="35" t="s">
        <v>88</v>
      </c>
      <c r="M92" s="36"/>
      <c r="N92" s="36"/>
      <c r="O92" s="48" t="s">
        <v>27</v>
      </c>
      <c r="P92" s="38" t="str">
        <f t="shared" si="9"/>
        <v/>
      </c>
      <c r="Q92" s="11"/>
      <c r="R92" s="11"/>
      <c r="S92" s="39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ht="14.25" customHeight="1">
      <c r="A93" s="55" t="s">
        <v>211</v>
      </c>
      <c r="B93" s="26">
        <v>5.6261833E7</v>
      </c>
      <c r="C93" s="26">
        <v>1.156147059E9</v>
      </c>
      <c r="D93" s="4"/>
      <c r="E93" s="28" t="s">
        <v>76</v>
      </c>
      <c r="F93" s="29">
        <v>44652.0</v>
      </c>
      <c r="G93" s="30">
        <f t="shared" si="8"/>
        <v>45017</v>
      </c>
      <c r="H93" s="49">
        <v>44896.0</v>
      </c>
      <c r="I93" s="41" t="s">
        <v>25</v>
      </c>
      <c r="J93" s="33">
        <f t="shared" si="2"/>
        <v>44986</v>
      </c>
      <c r="K93" s="42">
        <f>IFERROR(SUM(IF(DATEDIF($H93,$A$1,"M")&gt;=VLOOKUP($I93,INDIRECT(VLOOKUP(DATEVALUE($H93),FECHAS,2,0)),5,0),0 ,VLOOKUP($I93,INDIRECT(VLOOKUP(DATEVALUE($H93),FECHAS,2,0)),3,0)),IF(AND($G93=$A$1,AND(TODAY()&gt;$G93,COUNTIF($I93,"TRI*"))),2500,IF($G93=$A$1,IF(AND(TODAY()&gt;$G93,OR(COUNTIF($I93," ---"),COUNTIF($I93,"MEN*"))),3000,0),0))),"")</f>
        <v>4950</v>
      </c>
      <c r="L93" s="35" t="s">
        <v>88</v>
      </c>
      <c r="M93" s="36"/>
      <c r="N93" s="36"/>
      <c r="O93" s="57" t="s">
        <v>27</v>
      </c>
      <c r="P93" s="38" t="str">
        <f t="shared" si="9"/>
        <v/>
      </c>
      <c r="Q93" s="11"/>
      <c r="R93" s="11"/>
      <c r="S93" s="39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ht="14.25" customHeight="1">
      <c r="A94" s="55" t="s">
        <v>212</v>
      </c>
      <c r="B94" s="26">
        <v>5.6692961E7</v>
      </c>
      <c r="C94" s="26">
        <v>1.162202193E9</v>
      </c>
      <c r="D94" s="4"/>
      <c r="E94" s="28" t="s">
        <v>76</v>
      </c>
      <c r="F94" s="29">
        <v>44774.0</v>
      </c>
      <c r="G94" s="30">
        <f t="shared" si="8"/>
        <v>45139</v>
      </c>
      <c r="H94" s="49">
        <v>44896.0</v>
      </c>
      <c r="I94" s="41" t="s">
        <v>25</v>
      </c>
      <c r="J94" s="33">
        <f t="shared" si="2"/>
        <v>44986</v>
      </c>
      <c r="K94" s="42">
        <f>IFERROR(SUM(IF(DATEDIF($H94,$A$1,"M")&gt;=VLOOKUP($I94,INDIRECT(VLOOKUP(DATEVALUE($H94),FECHAS,2,0)),5,0),0 ,VLOOKUP($I94,INDIRECT(VLOOKUP(DATEVALUE($H94),FECHAS,2,0)),3,0)),IF(AND($G94=$A$1,AND(TODAY()&gt;$G94,COUNTIF($I94,"TRI*"))),2500,IF($G94=$A$1,IF(AND(TODAY()&gt;$G94,OR(COUNTIF($I94," ---"),COUNTIF($I94,"MEN*"))),3000,0),0))),"")</f>
        <v>4950</v>
      </c>
      <c r="L94" s="70"/>
      <c r="M94" s="36"/>
      <c r="N94" s="36"/>
      <c r="O94" s="57" t="s">
        <v>27</v>
      </c>
      <c r="P94" s="38" t="str">
        <f t="shared" si="9"/>
        <v/>
      </c>
      <c r="Q94" s="11"/>
      <c r="R94" s="11"/>
      <c r="S94" s="39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ht="14.25" customHeight="1">
      <c r="A95" s="55" t="s">
        <v>213</v>
      </c>
      <c r="B95" s="26">
        <v>5.7213766E7</v>
      </c>
      <c r="C95" s="26" t="s">
        <v>214</v>
      </c>
      <c r="D95" s="4"/>
      <c r="E95" s="28" t="s">
        <v>76</v>
      </c>
      <c r="F95" s="29">
        <v>44774.0</v>
      </c>
      <c r="G95" s="30">
        <f t="shared" si="8"/>
        <v>45139</v>
      </c>
      <c r="H95" s="49">
        <v>44896.0</v>
      </c>
      <c r="I95" s="41" t="s">
        <v>25</v>
      </c>
      <c r="J95" s="33">
        <f t="shared" si="2"/>
        <v>44986</v>
      </c>
      <c r="K95" s="42">
        <f>IFERROR(SUM(IF(DATEDIF($H95,$A$1,"M")&gt;=VLOOKUP($I95,INDIRECT(VLOOKUP(DATEVALUE($H95),FECHAS,2,0)),5,0),0 ,VLOOKUP($I95,INDIRECT(VLOOKUP(DATEVALUE($H95),FECHAS,2,0)),3,0)),IF(AND($G95=$A$1,AND(TODAY()&gt;$G95,COUNTIF($I95,"TRI*"))),2500,IF($G95=$A$1,IF(AND(TODAY()&gt;$G95,OR(COUNTIF($I95," ---"),COUNTIF($I95,"MEN*"))),3000,0),0))),"")</f>
        <v>4950</v>
      </c>
      <c r="L95" s="70"/>
      <c r="M95" s="36"/>
      <c r="N95" s="36"/>
      <c r="O95" s="48" t="s">
        <v>27</v>
      </c>
      <c r="P95" s="38" t="str">
        <f t="shared" si="9"/>
        <v/>
      </c>
      <c r="Q95" s="11"/>
      <c r="R95" s="11"/>
      <c r="S95" s="39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ht="14.25" customHeight="1">
      <c r="A96" s="24" t="s">
        <v>215</v>
      </c>
      <c r="B96" s="26">
        <v>5.7245137E7</v>
      </c>
      <c r="C96" s="26" t="s">
        <v>216</v>
      </c>
      <c r="D96" s="4"/>
      <c r="E96" s="28" t="s">
        <v>76</v>
      </c>
      <c r="F96" s="29">
        <v>44927.0</v>
      </c>
      <c r="G96" s="30">
        <f t="shared" si="8"/>
        <v>45292</v>
      </c>
      <c r="H96" s="49">
        <v>44896.0</v>
      </c>
      <c r="I96" s="41" t="s">
        <v>25</v>
      </c>
      <c r="J96" s="33">
        <f t="shared" si="2"/>
        <v>44986</v>
      </c>
      <c r="K96" s="42">
        <f>IFERROR(SUM(IF(DATEDIF($H96,$A$1,"M")&gt;=VLOOKUP($I96,INDIRECT(VLOOKUP(DATEVALUE($H96),FECHAS,2,0)),5,0),0 ,VLOOKUP($I96,INDIRECT(VLOOKUP(DATEVALUE($H96),FECHAS,2,0)),3,0)),IF(AND($G96=$A$1,AND(TODAY()&gt;$G96,COUNTIF($I96,"TRI*"))),2500,IF($G96=$A$1,IF(AND(TODAY()&gt;$G96,OR(COUNTIF($I96," ---"),COUNTIF($I96,"MEN*"))),3000,0),0))),"")</f>
        <v>4950</v>
      </c>
      <c r="L96" s="35" t="s">
        <v>105</v>
      </c>
      <c r="M96" s="36"/>
      <c r="N96" s="36"/>
      <c r="O96" s="57" t="s">
        <v>27</v>
      </c>
      <c r="P96" s="38" t="str">
        <f t="shared" si="9"/>
        <v/>
      </c>
      <c r="Q96" s="11"/>
      <c r="R96" s="11"/>
      <c r="S96" s="39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ht="14.25" customHeight="1">
      <c r="A97" s="24" t="s">
        <v>217</v>
      </c>
      <c r="B97" s="26">
        <v>5.5480154E7</v>
      </c>
      <c r="C97" s="26" t="s">
        <v>218</v>
      </c>
      <c r="D97" s="4"/>
      <c r="E97" s="28" t="s">
        <v>76</v>
      </c>
      <c r="F97" s="29">
        <v>44927.0</v>
      </c>
      <c r="G97" s="30">
        <f t="shared" si="8"/>
        <v>45292</v>
      </c>
      <c r="H97" s="49">
        <v>44896.0</v>
      </c>
      <c r="I97" s="41" t="s">
        <v>25</v>
      </c>
      <c r="J97" s="33">
        <f t="shared" si="2"/>
        <v>44986</v>
      </c>
      <c r="K97" s="42">
        <f>IFERROR(SUM(IF(DATEDIF($H97,$A$1,"M")&gt;=VLOOKUP($I97,INDIRECT(VLOOKUP(DATEVALUE($H97),FECHAS,2,0)),5,0),0 ,VLOOKUP($I97,INDIRECT(VLOOKUP(DATEVALUE($H97),FECHAS,2,0)),3,0)),IF(AND($G97=$A$1,AND(TODAY()&gt;$G97,COUNTIF($I97,"TRI*"))),2500,IF($G97=$A$1,IF(AND(TODAY()&gt;$G97,OR(COUNTIF($I97," ---"),COUNTIF($I97,"MEN*"))),3000,0),0))),"")</f>
        <v>4950</v>
      </c>
      <c r="L97" s="35" t="s">
        <v>105</v>
      </c>
      <c r="M97" s="36"/>
      <c r="N97" s="36"/>
      <c r="O97" s="57" t="s">
        <v>27</v>
      </c>
      <c r="P97" s="38" t="str">
        <f t="shared" si="9"/>
        <v/>
      </c>
      <c r="Q97" s="11"/>
      <c r="R97" s="11"/>
      <c r="S97" s="39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ht="14.25" customHeight="1">
      <c r="A98" s="71" t="s">
        <v>219</v>
      </c>
      <c r="B98" s="72">
        <v>5.5866583E7</v>
      </c>
      <c r="C98" s="26">
        <v>1.168830457E9</v>
      </c>
      <c r="D98" s="4"/>
      <c r="E98" s="28" t="s">
        <v>76</v>
      </c>
      <c r="F98" s="29">
        <v>44896.0</v>
      </c>
      <c r="G98" s="30">
        <f t="shared" si="8"/>
        <v>45261</v>
      </c>
      <c r="H98" s="49">
        <v>44896.0</v>
      </c>
      <c r="I98" s="41" t="s">
        <v>25</v>
      </c>
      <c r="J98" s="33">
        <f t="shared" si="2"/>
        <v>44986</v>
      </c>
      <c r="K98" s="42">
        <f>IFERROR(SUM(IF(DATEDIF($H98,$A$1,"M")&gt;=VLOOKUP($I98,INDIRECT(VLOOKUP(DATEVALUE($H98),FECHAS,2,0)),5,0),0 ,VLOOKUP($I98,INDIRECT(VLOOKUP(DATEVALUE($H98),FECHAS,2,0)),3,0)),IF(AND($G98=$A$1,AND(TODAY()&gt;$G98,COUNTIF($I98,"TRI*"))),2500,IF($G98=$A$1,IF(AND(TODAY()&gt;$G98,OR(COUNTIF($I98," ---"),COUNTIF($I98,"MEN*"))),3000,0),0))),"")</f>
        <v>4950</v>
      </c>
      <c r="L98" s="35" t="s">
        <v>105</v>
      </c>
      <c r="M98" s="36"/>
      <c r="N98" s="36"/>
      <c r="O98" s="48" t="s">
        <v>27</v>
      </c>
      <c r="P98" s="38" t="str">
        <f t="shared" si="9"/>
        <v/>
      </c>
      <c r="Q98" s="11"/>
      <c r="R98" s="11"/>
      <c r="S98" s="39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ht="14.25" customHeight="1">
      <c r="A99" s="24" t="s">
        <v>220</v>
      </c>
      <c r="B99" s="26">
        <v>5.6122918E7</v>
      </c>
      <c r="C99" s="26">
        <v>1.136903241E9</v>
      </c>
      <c r="D99" s="4"/>
      <c r="E99" s="28" t="s">
        <v>76</v>
      </c>
      <c r="F99" s="29">
        <v>44621.0</v>
      </c>
      <c r="G99" s="30">
        <f t="shared" si="8"/>
        <v>44986</v>
      </c>
      <c r="H99" s="49">
        <v>44896.0</v>
      </c>
      <c r="I99" s="41" t="s">
        <v>25</v>
      </c>
      <c r="J99" s="33">
        <f t="shared" si="2"/>
        <v>44986</v>
      </c>
      <c r="K99" s="42">
        <f>IFERROR(SUM(IF(DATEDIF($H99,$A$1,"M")&gt;=VLOOKUP($I99,INDIRECT(VLOOKUP(DATEVALUE($H99),FECHAS,2,0)),5,0),0 ,VLOOKUP($I99,INDIRECT(VLOOKUP(DATEVALUE($H99),FECHAS,2,0)),3,0)),IF(AND($G99=$A$1,AND(TODAY()&gt;$G99,COUNTIF($I99,"TRI*"))),2500,IF($G99=$A$1,IF(AND(TODAY()&gt;$G99,OR(COUNTIF($I99," ---"),COUNTIF($I99,"MEN*"))),3000,0),0))),"")</f>
        <v>4950</v>
      </c>
      <c r="L99" s="35" t="s">
        <v>105</v>
      </c>
      <c r="M99" s="36"/>
      <c r="N99" s="36"/>
      <c r="O99" s="57" t="s">
        <v>27</v>
      </c>
      <c r="P99" s="38" t="str">
        <f t="shared" si="9"/>
        <v/>
      </c>
      <c r="Q99" s="11"/>
      <c r="R99" s="11"/>
      <c r="S99" s="39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ht="14.25" customHeight="1">
      <c r="A100" s="55" t="s">
        <v>221</v>
      </c>
      <c r="B100" s="26">
        <v>5.5952735E7</v>
      </c>
      <c r="C100" s="26">
        <v>1.161513363E9</v>
      </c>
      <c r="D100" s="4"/>
      <c r="E100" s="28" t="s">
        <v>76</v>
      </c>
      <c r="F100" s="29">
        <v>44774.0</v>
      </c>
      <c r="G100" s="30">
        <f t="shared" si="8"/>
        <v>45139</v>
      </c>
      <c r="H100" s="49">
        <v>44927.0</v>
      </c>
      <c r="I100" s="41" t="s">
        <v>55</v>
      </c>
      <c r="J100" s="33">
        <f t="shared" si="2"/>
        <v>44958</v>
      </c>
      <c r="K100" s="42">
        <f>IFERROR(SUM(IF(DATEDIF($H100,$A$1,"M")&gt;=VLOOKUP($I100,INDIRECT(VLOOKUP(DATEVALUE($H100),FECHAS,2,0)),5,0),0 ,VLOOKUP($I100,INDIRECT(VLOOKUP(DATEVALUE($H100),FECHAS,2,0)),3,0)),IF(AND($G100=$A$1,AND(TODAY()&gt;$G100,COUNTIF($I100,"TRI*"))),2500,IF($G100=$A$1,IF(AND(TODAY()&gt;$G100,OR(COUNTIF($I100," ---"),COUNTIF($I100,"MEN*"))),3000,0),0))),"")</f>
        <v>4200</v>
      </c>
      <c r="L100" s="35" t="s">
        <v>105</v>
      </c>
      <c r="M100" s="36"/>
      <c r="N100" s="36"/>
      <c r="O100" s="57" t="s">
        <v>27</v>
      </c>
      <c r="P100" s="38" t="str">
        <f t="shared" si="9"/>
        <v/>
      </c>
      <c r="Q100" s="11"/>
      <c r="R100" s="11"/>
      <c r="S100" s="39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ht="14.25" customHeight="1">
      <c r="A101" s="24" t="s">
        <v>222</v>
      </c>
      <c r="B101" s="66">
        <v>5.699314E7</v>
      </c>
      <c r="C101" s="26" t="s">
        <v>223</v>
      </c>
      <c r="D101" s="4"/>
      <c r="E101" s="28" t="s">
        <v>76</v>
      </c>
      <c r="F101" s="29">
        <v>44713.0</v>
      </c>
      <c r="G101" s="30">
        <f t="shared" si="8"/>
        <v>45078</v>
      </c>
      <c r="H101" s="49">
        <v>44896.0</v>
      </c>
      <c r="I101" s="41" t="s">
        <v>25</v>
      </c>
      <c r="J101" s="33">
        <f t="shared" si="2"/>
        <v>44986</v>
      </c>
      <c r="K101" s="42">
        <f>IFERROR(SUM(IF(DATEDIF($H101,$A$1,"M")&gt;=VLOOKUP($I101,INDIRECT(VLOOKUP(DATEVALUE($H101),FECHAS,2,0)),5,0),0 ,VLOOKUP($I101,INDIRECT(VLOOKUP(DATEVALUE($H101),FECHAS,2,0)),3,0)),IF(AND($G101=$A$1,AND(TODAY()&gt;$G101,COUNTIF($I101,"TRI*"))),2500,IF($G101=$A$1,IF(AND(TODAY()&gt;$G101,OR(COUNTIF($I101," ---"),COUNTIF($I101,"MEN*"))),3000,0),0))),"")</f>
        <v>4950</v>
      </c>
      <c r="L101" s="35" t="s">
        <v>151</v>
      </c>
      <c r="M101" s="36"/>
      <c r="N101" s="36"/>
      <c r="O101" s="48" t="s">
        <v>27</v>
      </c>
      <c r="P101" s="38" t="str">
        <f t="shared" si="9"/>
        <v/>
      </c>
      <c r="Q101" s="11"/>
      <c r="R101" s="11"/>
      <c r="S101" s="39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ht="14.25" customHeight="1">
      <c r="A102" s="55" t="s">
        <v>224</v>
      </c>
      <c r="B102" s="26">
        <v>5.6272141E7</v>
      </c>
      <c r="C102" s="26" t="s">
        <v>225</v>
      </c>
      <c r="D102" s="4"/>
      <c r="E102" s="28" t="s">
        <v>76</v>
      </c>
      <c r="F102" s="29">
        <v>44805.0</v>
      </c>
      <c r="G102" s="30">
        <f t="shared" si="8"/>
        <v>45170</v>
      </c>
      <c r="H102" s="49">
        <v>44896.0</v>
      </c>
      <c r="I102" s="41" t="s">
        <v>25</v>
      </c>
      <c r="J102" s="33">
        <f t="shared" si="2"/>
        <v>44986</v>
      </c>
      <c r="K102" s="42">
        <f>IFERROR(SUM(IF(DATEDIF($H102,$A$1,"M")&gt;=VLOOKUP($I102,INDIRECT(VLOOKUP(DATEVALUE($H102),FECHAS,2,0)),5,0),0 ,VLOOKUP($I102,INDIRECT(VLOOKUP(DATEVALUE($H102),FECHAS,2,0)),3,0)),IF(AND($G102=$A$1,AND(TODAY()&gt;$G102,COUNTIF($I102,"TRI*"))),2500,IF($G102=$A$1,IF(AND(TODAY()&gt;$G102,OR(COUNTIF($I102," ---"),COUNTIF($I102,"MEN*"))),3000,0),0))),"")</f>
        <v>4950</v>
      </c>
      <c r="L102" s="35" t="s">
        <v>151</v>
      </c>
      <c r="M102" s="36"/>
      <c r="N102" s="36"/>
      <c r="O102" s="57" t="s">
        <v>27</v>
      </c>
      <c r="P102" s="38" t="str">
        <f t="shared" si="9"/>
        <v/>
      </c>
      <c r="Q102" s="11"/>
      <c r="R102" s="11"/>
      <c r="S102" s="39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ht="14.25" customHeight="1">
      <c r="A103" s="24" t="s">
        <v>226</v>
      </c>
      <c r="B103" s="26" t="s">
        <v>227</v>
      </c>
      <c r="C103" s="26" t="s">
        <v>228</v>
      </c>
      <c r="D103" s="4"/>
      <c r="E103" s="28" t="s">
        <v>76</v>
      </c>
      <c r="F103" s="29">
        <v>44866.0</v>
      </c>
      <c r="G103" s="30">
        <f t="shared" si="8"/>
        <v>45231</v>
      </c>
      <c r="H103" s="49">
        <v>44927.0</v>
      </c>
      <c r="I103" s="41" t="s">
        <v>55</v>
      </c>
      <c r="J103" s="33">
        <f t="shared" si="2"/>
        <v>44958</v>
      </c>
      <c r="K103" s="42">
        <f>IFERROR(SUM(IF(DATEDIF($H103,$A$1,"M")&gt;=VLOOKUP($I103,INDIRECT(VLOOKUP(DATEVALUE($H103),FECHAS,2,0)),5,0),0 ,VLOOKUP($I103,INDIRECT(VLOOKUP(DATEVALUE($H103),FECHAS,2,0)),3,0)),IF(AND($G103=$A$1,AND(TODAY()&gt;$G103,COUNTIF($I103,"TRI*"))),2500,IF($G103=$A$1,IF(AND(TODAY()&gt;$G103,OR(COUNTIF($I103," ---"),COUNTIF($I103,"MEN*"))),3000,0),0))),"")</f>
        <v>4200</v>
      </c>
      <c r="L103" s="35" t="s">
        <v>151</v>
      </c>
      <c r="M103" s="36"/>
      <c r="N103" s="36"/>
      <c r="O103" s="48" t="s">
        <v>27</v>
      </c>
      <c r="P103" s="38" t="str">
        <f t="shared" si="9"/>
        <v/>
      </c>
      <c r="Q103" s="11"/>
      <c r="R103" s="11"/>
      <c r="S103" s="39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ht="14.25" customHeight="1">
      <c r="A104" s="24" t="s">
        <v>229</v>
      </c>
      <c r="B104" s="26" t="s">
        <v>230</v>
      </c>
      <c r="C104" s="26" t="s">
        <v>231</v>
      </c>
      <c r="D104" s="4"/>
      <c r="E104" s="28" t="s">
        <v>76</v>
      </c>
      <c r="F104" s="29">
        <v>44888.0</v>
      </c>
      <c r="G104" s="30">
        <f t="shared" si="8"/>
        <v>45253</v>
      </c>
      <c r="H104" s="49">
        <v>44896.0</v>
      </c>
      <c r="I104" s="41" t="s">
        <v>25</v>
      </c>
      <c r="J104" s="33">
        <f t="shared" si="2"/>
        <v>44986</v>
      </c>
      <c r="K104" s="42">
        <f>IFERROR(SUM(IF(DATEDIF($H104,$A$1,"M")&gt;=VLOOKUP($I104,INDIRECT(VLOOKUP(DATEVALUE($H104),FECHAS,2,0)),5,0),0 ,VLOOKUP($I104,INDIRECT(VLOOKUP(DATEVALUE($H104),FECHAS,2,0)),3,0)),IF(AND($G104=$A$1,AND(TODAY()&gt;$G104,COUNTIF($I104,"TRI*"))),2500,IF($G104=$A$1,IF(AND(TODAY()&gt;$G104,OR(COUNTIF($I104," ---"),COUNTIF($I104,"MEN*"))),3000,0),0))),"")</f>
        <v>4950</v>
      </c>
      <c r="L104" s="35" t="s">
        <v>130</v>
      </c>
      <c r="M104" s="36"/>
      <c r="N104" s="36"/>
      <c r="O104" s="57" t="s">
        <v>27</v>
      </c>
      <c r="P104" s="38" t="str">
        <f t="shared" si="9"/>
        <v/>
      </c>
      <c r="Q104" s="11"/>
      <c r="R104" s="11"/>
      <c r="S104" s="39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ht="14.25" customHeight="1">
      <c r="A105" s="24" t="s">
        <v>232</v>
      </c>
      <c r="B105" s="26" t="s">
        <v>233</v>
      </c>
      <c r="C105" s="26" t="s">
        <v>234</v>
      </c>
      <c r="D105" s="4"/>
      <c r="E105" s="28" t="s">
        <v>76</v>
      </c>
      <c r="F105" s="29">
        <v>44805.0</v>
      </c>
      <c r="G105" s="30">
        <f t="shared" si="8"/>
        <v>45170</v>
      </c>
      <c r="H105" s="49">
        <v>44896.0</v>
      </c>
      <c r="I105" s="41" t="s">
        <v>25</v>
      </c>
      <c r="J105" s="33">
        <f t="shared" si="2"/>
        <v>44986</v>
      </c>
      <c r="K105" s="42">
        <f>IFERROR(SUM(IF(DATEDIF($H105,$A$1,"M")&gt;=VLOOKUP($I105,INDIRECT(VLOOKUP(DATEVALUE($H105),FECHAS,2,0)),5,0),0 ,VLOOKUP($I105,INDIRECT(VLOOKUP(DATEVALUE($H105),FECHAS,2,0)),3,0)),IF(AND($G105=$A$1,AND(TODAY()&gt;$G105,COUNTIF($I105,"TRI*"))),2500,IF($G105=$A$1,IF(AND(TODAY()&gt;$G105,OR(COUNTIF($I105," ---"),COUNTIF($I105,"MEN*"))),3000,0),0))),"")</f>
        <v>4950</v>
      </c>
      <c r="L105" s="35" t="s">
        <v>78</v>
      </c>
      <c r="M105" s="36"/>
      <c r="N105" s="36"/>
      <c r="O105" s="57" t="s">
        <v>27</v>
      </c>
      <c r="P105" s="38" t="str">
        <f t="shared" si="9"/>
        <v/>
      </c>
      <c r="Q105" s="11"/>
      <c r="R105" s="11"/>
      <c r="S105" s="39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ht="14.25" customHeight="1">
      <c r="A106" s="24" t="s">
        <v>235</v>
      </c>
      <c r="B106" s="26">
        <v>5.6480171E7</v>
      </c>
      <c r="C106" s="26">
        <v>1.160425686E9</v>
      </c>
      <c r="D106" s="4"/>
      <c r="E106" s="28" t="s">
        <v>76</v>
      </c>
      <c r="F106" s="29">
        <v>44713.0</v>
      </c>
      <c r="G106" s="30">
        <f t="shared" si="8"/>
        <v>45078</v>
      </c>
      <c r="H106" s="49">
        <v>44896.0</v>
      </c>
      <c r="I106" s="41" t="s">
        <v>25</v>
      </c>
      <c r="J106" s="33">
        <f t="shared" si="2"/>
        <v>44986</v>
      </c>
      <c r="K106" s="42">
        <f>IFERROR(SUM(IF(DATEDIF($H106,$A$1,"M")&gt;=VLOOKUP($I106,INDIRECT(VLOOKUP(DATEVALUE($H106),FECHAS,2,0)),5,0),0 ,VLOOKUP($I106,INDIRECT(VLOOKUP(DATEVALUE($H106),FECHAS,2,0)),3,0)),IF(AND($G106=$A$1,AND(TODAY()&gt;$G106,COUNTIF($I106,"TRI*"))),2500,IF($G106=$A$1,IF(AND(TODAY()&gt;$G106,OR(COUNTIF($I106," ---"),COUNTIF($I106,"MEN*"))),3000,0),0))),"")</f>
        <v>4950</v>
      </c>
      <c r="L106" s="35" t="s">
        <v>78</v>
      </c>
      <c r="M106" s="36"/>
      <c r="N106" s="36"/>
      <c r="O106" s="48" t="s">
        <v>27</v>
      </c>
      <c r="P106" s="38" t="str">
        <f t="shared" si="9"/>
        <v/>
      </c>
      <c r="Q106" s="11"/>
      <c r="R106" s="11"/>
      <c r="S106" s="39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ht="14.25" customHeight="1">
      <c r="A107" s="24" t="s">
        <v>236</v>
      </c>
      <c r="B107" s="26" t="s">
        <v>237</v>
      </c>
      <c r="C107" s="26">
        <v>1.133962316E9</v>
      </c>
      <c r="D107" s="4"/>
      <c r="E107" s="28" t="s">
        <v>76</v>
      </c>
      <c r="F107" s="29">
        <v>44835.0</v>
      </c>
      <c r="G107" s="30">
        <f t="shared" si="8"/>
        <v>45200</v>
      </c>
      <c r="H107" s="49">
        <v>44896.0</v>
      </c>
      <c r="I107" s="41" t="s">
        <v>25</v>
      </c>
      <c r="J107" s="33">
        <f t="shared" si="2"/>
        <v>44986</v>
      </c>
      <c r="K107" s="42">
        <f>IFERROR(SUM(IF(DATEDIF($H107,$A$1,"M")&gt;=VLOOKUP($I107,INDIRECT(VLOOKUP(DATEVALUE($H107),FECHAS,2,0)),5,0),0 ,VLOOKUP($I107,INDIRECT(VLOOKUP(DATEVALUE($H107),FECHAS,2,0)),3,0)),IF(AND($G107=$A$1,AND(TODAY()&gt;$G107,COUNTIF($I107,"TRI*"))),2500,IF($G107=$A$1,IF(AND(TODAY()&gt;$G107,OR(COUNTIF($I107," ---"),COUNTIF($I107,"MEN*"))),3000,0),0))),"")</f>
        <v>4950</v>
      </c>
      <c r="L107" s="35" t="s">
        <v>78</v>
      </c>
      <c r="M107" s="36"/>
      <c r="N107" s="36"/>
      <c r="O107" s="57" t="s">
        <v>27</v>
      </c>
      <c r="P107" s="38" t="str">
        <f t="shared" si="9"/>
        <v/>
      </c>
      <c r="Q107" s="11"/>
      <c r="R107" s="11"/>
      <c r="S107" s="39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ht="14.25" customHeight="1">
      <c r="A108" s="24" t="s">
        <v>238</v>
      </c>
      <c r="B108" s="26" t="s">
        <v>239</v>
      </c>
      <c r="C108" s="55" t="s">
        <v>240</v>
      </c>
      <c r="D108" s="4"/>
      <c r="E108" s="28" t="s">
        <v>76</v>
      </c>
      <c r="F108" s="29">
        <v>44958.0</v>
      </c>
      <c r="G108" s="30">
        <f t="shared" si="8"/>
        <v>45323</v>
      </c>
      <c r="H108" s="49">
        <v>44927.0</v>
      </c>
      <c r="I108" s="66">
        <v>1600.0</v>
      </c>
      <c r="J108" s="68" t="str">
        <f t="shared" si="2"/>
        <v/>
      </c>
      <c r="K108" s="69" t="str">
        <f>IFERROR(SUM(IF(DATEDIF($H108,$A$1,"M")&gt;=VLOOKUP($I108,INDIRECT(VLOOKUP(DATEVALUE($H108),FECHAS,2,0)),5,0),0 ,VLOOKUP($I108,INDIRECT(VLOOKUP(DATEVALUE($H108),FECHAS,2,0)),3,0)),IF(AND($G108=$A$1,AND(TODAY()&gt;$G108,COUNTIF($I108,"TRI*"))),2500,IF($G108=$A$1,IF(AND(TODAY()&gt;$G108,OR(COUNTIF($I108," ---"),COUNTIF($I108,"MEN*"))),3000,0),0))),"")</f>
        <v/>
      </c>
      <c r="L108" s="35" t="s">
        <v>78</v>
      </c>
      <c r="M108" s="36"/>
      <c r="N108" s="36"/>
      <c r="O108" s="57" t="s">
        <v>27</v>
      </c>
      <c r="P108" s="38" t="str">
        <f t="shared" si="9"/>
        <v/>
      </c>
      <c r="Q108" s="11"/>
      <c r="R108" s="11"/>
      <c r="S108" s="39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ht="14.25" customHeight="1">
      <c r="A109" s="24" t="s">
        <v>241</v>
      </c>
      <c r="B109" s="26" t="s">
        <v>242</v>
      </c>
      <c r="C109" s="55" t="s">
        <v>243</v>
      </c>
      <c r="D109" s="4"/>
      <c r="E109" s="28" t="s">
        <v>76</v>
      </c>
      <c r="F109" s="29">
        <v>44927.0</v>
      </c>
      <c r="G109" s="30">
        <f t="shared" si="8"/>
        <v>45292</v>
      </c>
      <c r="H109" s="49">
        <v>44927.0</v>
      </c>
      <c r="I109" s="41" t="s">
        <v>25</v>
      </c>
      <c r="J109" s="33">
        <f t="shared" si="2"/>
        <v>45017</v>
      </c>
      <c r="K109" s="42">
        <f>IFERROR(SUM(IF(DATEDIF($H109,$A$1,"M")&gt;=VLOOKUP($I109,INDIRECT(VLOOKUP(DATEVALUE($H109),FECHAS,2,0)),5,0),0 ,VLOOKUP($I109,INDIRECT(VLOOKUP(DATEVALUE($H109),FECHAS,2,0)),3,0)),IF(AND($G109=$A$1,AND(TODAY()&gt;$G109,COUNTIF($I109,"TRI*"))),2500,IF($G109=$A$1,IF(AND(TODAY()&gt;$G109,OR(COUNTIF($I109," ---"),COUNTIF($I109,"MEN*"))),3000,0),0))),"")</f>
        <v>5500</v>
      </c>
      <c r="L109" s="35" t="s">
        <v>78</v>
      </c>
      <c r="M109" s="36"/>
      <c r="N109" s="36"/>
      <c r="O109" s="48" t="s">
        <v>27</v>
      </c>
      <c r="P109" s="38" t="str">
        <f t="shared" si="9"/>
        <v/>
      </c>
      <c r="Q109" s="11"/>
      <c r="R109" s="11"/>
      <c r="S109" s="39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ht="14.25" customHeight="1">
      <c r="A110" s="55" t="s">
        <v>244</v>
      </c>
      <c r="B110" s="26" t="s">
        <v>245</v>
      </c>
      <c r="C110" s="55" t="s">
        <v>246</v>
      </c>
      <c r="D110" s="4"/>
      <c r="E110" s="28" t="s">
        <v>76</v>
      </c>
      <c r="F110" s="29">
        <v>44896.0</v>
      </c>
      <c r="G110" s="30">
        <f t="shared" si="8"/>
        <v>45261</v>
      </c>
      <c r="H110" s="49">
        <v>44896.0</v>
      </c>
      <c r="I110" s="41" t="s">
        <v>25</v>
      </c>
      <c r="J110" s="33">
        <f t="shared" si="2"/>
        <v>44986</v>
      </c>
      <c r="K110" s="42">
        <f>IFERROR(SUM(IF(DATEDIF($H110,$A$1,"M")&gt;=VLOOKUP($I110,INDIRECT(VLOOKUP(DATEVALUE($H110),FECHAS,2,0)),5,0),0 ,VLOOKUP($I110,INDIRECT(VLOOKUP(DATEVALUE($H110),FECHAS,2,0)),3,0)),IF(AND($G110=$A$1,AND(TODAY()&gt;$G110,COUNTIF($I110,"TRI*"))),2500,IF($G110=$A$1,IF(AND(TODAY()&gt;$G110,OR(COUNTIF($I110," ---"),COUNTIF($I110,"MEN*"))),3000,0),0))),"")</f>
        <v>4950</v>
      </c>
      <c r="L110" s="35" t="s">
        <v>78</v>
      </c>
      <c r="M110" s="36"/>
      <c r="N110" s="36"/>
      <c r="O110" s="57" t="s">
        <v>27</v>
      </c>
      <c r="P110" s="38" t="str">
        <f t="shared" si="9"/>
        <v/>
      </c>
      <c r="Q110" s="11"/>
      <c r="R110" s="11"/>
      <c r="S110" s="39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ht="14.25" customHeight="1">
      <c r="A111" s="24" t="s">
        <v>247</v>
      </c>
      <c r="B111" s="66">
        <v>5.6945453E7</v>
      </c>
      <c r="C111" s="55" t="s">
        <v>248</v>
      </c>
      <c r="D111" s="4"/>
      <c r="E111" s="28" t="s">
        <v>76</v>
      </c>
      <c r="F111" s="29">
        <v>44896.0</v>
      </c>
      <c r="G111" s="30">
        <f t="shared" si="8"/>
        <v>45261</v>
      </c>
      <c r="H111" s="49">
        <v>44896.0</v>
      </c>
      <c r="I111" s="41" t="s">
        <v>25</v>
      </c>
      <c r="J111" s="33">
        <f t="shared" si="2"/>
        <v>44986</v>
      </c>
      <c r="K111" s="42">
        <f>IFERROR(SUM(IF(DATEDIF($H111,$A$1,"M")&gt;=VLOOKUP($I111,INDIRECT(VLOOKUP(DATEVALUE($H111),FECHAS,2,0)),5,0),0 ,VLOOKUP($I111,INDIRECT(VLOOKUP(DATEVALUE($H111),FECHAS,2,0)),3,0)),IF(AND($G111=$A$1,AND(TODAY()&gt;$G111,COUNTIF($I111,"TRI*"))),2500,IF($G111=$A$1,IF(AND(TODAY()&gt;$G111,OR(COUNTIF($I111," ---"),COUNTIF($I111,"MEN*"))),3000,0),0))),"")</f>
        <v>4950</v>
      </c>
      <c r="L111" s="35" t="s">
        <v>78</v>
      </c>
      <c r="M111" s="36"/>
      <c r="N111" s="36"/>
      <c r="O111" s="57" t="s">
        <v>27</v>
      </c>
      <c r="P111" s="38" t="str">
        <f t="shared" si="9"/>
        <v/>
      </c>
      <c r="Q111" s="11"/>
      <c r="R111" s="11"/>
      <c r="S111" s="39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ht="14.25" customHeight="1">
      <c r="A112" s="55" t="s">
        <v>249</v>
      </c>
      <c r="B112" s="26" t="s">
        <v>250</v>
      </c>
      <c r="C112" s="26">
        <v>1.131200769E9</v>
      </c>
      <c r="D112" s="4"/>
      <c r="E112" s="28" t="s">
        <v>76</v>
      </c>
      <c r="F112" s="29">
        <v>44835.0</v>
      </c>
      <c r="G112" s="30">
        <f t="shared" si="8"/>
        <v>45200</v>
      </c>
      <c r="H112" s="49">
        <v>44896.0</v>
      </c>
      <c r="I112" s="41" t="s">
        <v>25</v>
      </c>
      <c r="J112" s="33">
        <f t="shared" si="2"/>
        <v>44986</v>
      </c>
      <c r="K112" s="42">
        <f>IFERROR(SUM(IF(DATEDIF($H112,$A$1,"M")&gt;=VLOOKUP($I112,INDIRECT(VLOOKUP(DATEVALUE($H112),FECHAS,2,0)),5,0),0 ,VLOOKUP($I112,INDIRECT(VLOOKUP(DATEVALUE($H112),FECHAS,2,0)),3,0)),IF(AND($G112=$A$1,AND(TODAY()&gt;$G112,COUNTIF($I112,"TRI*"))),2500,IF($G112=$A$1,IF(AND(TODAY()&gt;$G112,OR(COUNTIF($I112," ---"),COUNTIF($I112,"MEN*"))),3000,0),0))),"")</f>
        <v>4950</v>
      </c>
      <c r="L112" s="35" t="s">
        <v>114</v>
      </c>
      <c r="M112" s="36"/>
      <c r="N112" s="36"/>
      <c r="O112" s="48" t="s">
        <v>27</v>
      </c>
      <c r="P112" s="38" t="str">
        <f t="shared" si="9"/>
        <v/>
      </c>
      <c r="Q112" s="11"/>
      <c r="R112" s="11"/>
      <c r="S112" s="39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ht="14.25" customHeight="1">
      <c r="A113" s="55" t="s">
        <v>251</v>
      </c>
      <c r="B113" s="26">
        <v>5.5870494E7</v>
      </c>
      <c r="C113" s="26">
        <v>1.164132702E9</v>
      </c>
      <c r="D113" s="4"/>
      <c r="E113" s="28" t="s">
        <v>76</v>
      </c>
      <c r="F113" s="29">
        <v>44713.0</v>
      </c>
      <c r="G113" s="30">
        <f t="shared" si="8"/>
        <v>45078</v>
      </c>
      <c r="H113" s="49">
        <v>44896.0</v>
      </c>
      <c r="I113" s="41" t="s">
        <v>25</v>
      </c>
      <c r="J113" s="33">
        <f t="shared" si="2"/>
        <v>44986</v>
      </c>
      <c r="K113" s="42">
        <f>IFERROR(SUM(IF(DATEDIF($H113,$A$1,"M")&gt;=VLOOKUP($I113,INDIRECT(VLOOKUP(DATEVALUE($H113),FECHAS,2,0)),5,0),0 ,VLOOKUP($I113,INDIRECT(VLOOKUP(DATEVALUE($H113),FECHAS,2,0)),3,0)),IF(AND($G113=$A$1,AND(TODAY()&gt;$G113,COUNTIF($I113,"TRI*"))),2500,IF($G113=$A$1,IF(AND(TODAY()&gt;$G113,OR(COUNTIF($I113," ---"),COUNTIF($I113,"MEN*"))),3000,0),0))),"")</f>
        <v>4950</v>
      </c>
      <c r="L113" s="35" t="s">
        <v>114</v>
      </c>
      <c r="M113" s="36"/>
      <c r="N113" s="36"/>
      <c r="O113" s="57" t="s">
        <v>27</v>
      </c>
      <c r="P113" s="38" t="str">
        <f t="shared" si="9"/>
        <v/>
      </c>
      <c r="Q113" s="11"/>
      <c r="R113" s="11"/>
      <c r="S113" s="39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ht="14.25" customHeight="1">
      <c r="A114" s="24" t="s">
        <v>252</v>
      </c>
      <c r="B114" s="26">
        <v>5.721722E7</v>
      </c>
      <c r="C114" s="26">
        <v>1.15909551E9</v>
      </c>
      <c r="D114" s="4"/>
      <c r="E114" s="28" t="s">
        <v>76</v>
      </c>
      <c r="F114" s="29">
        <v>44835.0</v>
      </c>
      <c r="G114" s="30">
        <f t="shared" si="8"/>
        <v>45200</v>
      </c>
      <c r="H114" s="49">
        <v>44896.0</v>
      </c>
      <c r="I114" s="41" t="s">
        <v>25</v>
      </c>
      <c r="J114" s="33">
        <f t="shared" si="2"/>
        <v>44986</v>
      </c>
      <c r="K114" s="42">
        <f>IFERROR(SUM(IF(DATEDIF($H114,$A$1,"M")&gt;=VLOOKUP($I114,INDIRECT(VLOOKUP(DATEVALUE($H114),FECHAS,2,0)),5,0),0 ,VLOOKUP($I114,INDIRECT(VLOOKUP(DATEVALUE($H114),FECHAS,2,0)),3,0)),IF(AND($G114=$A$1,AND(TODAY()&gt;$G114,COUNTIF($I114,"TRI*"))),2500,IF($G114=$A$1,IF(AND(TODAY()&gt;$G114,OR(COUNTIF($I114," ---"),COUNTIF($I114,"MEN*"))),3000,0),0))),"")</f>
        <v>4950</v>
      </c>
      <c r="L114" s="35" t="s">
        <v>114</v>
      </c>
      <c r="M114" s="36"/>
      <c r="N114" s="36"/>
      <c r="O114" s="57" t="s">
        <v>27</v>
      </c>
      <c r="P114" s="38" t="str">
        <f t="shared" si="9"/>
        <v/>
      </c>
      <c r="Q114" s="11"/>
      <c r="R114" s="11"/>
      <c r="S114" s="39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ht="14.25" customHeight="1">
      <c r="A115" s="24" t="s">
        <v>253</v>
      </c>
      <c r="B115" s="26" t="s">
        <v>254</v>
      </c>
      <c r="C115" s="55" t="s">
        <v>255</v>
      </c>
      <c r="D115" s="4"/>
      <c r="E115" s="28" t="s">
        <v>76</v>
      </c>
      <c r="F115" s="29">
        <v>44593.0</v>
      </c>
      <c r="G115" s="30">
        <f t="shared" si="8"/>
        <v>44958</v>
      </c>
      <c r="H115" s="49">
        <v>44927.0</v>
      </c>
      <c r="I115" s="41" t="s">
        <v>25</v>
      </c>
      <c r="J115" s="33">
        <f t="shared" si="2"/>
        <v>45017</v>
      </c>
      <c r="K115" s="42">
        <f>IFERROR(SUM(IF(DATEDIF($H115,$A$1,"M")&gt;=VLOOKUP($I115,INDIRECT(VLOOKUP(DATEVALUE($H115),FECHAS,2,0)),5,0),0 ,VLOOKUP($I115,INDIRECT(VLOOKUP(DATEVALUE($H115),FECHAS,2,0)),3,0)),IF(AND($G115=$A$1,AND(TODAY()&gt;$G115,COUNTIF($I115,"TRI*"))),2500,IF($G115=$A$1,IF(AND(TODAY()&gt;$G115,OR(COUNTIF($I115," ---"),COUNTIF($I115,"MEN*"))),3000,0),0))),"")</f>
        <v>5500</v>
      </c>
      <c r="L115" s="35" t="s">
        <v>114</v>
      </c>
      <c r="M115" s="36"/>
      <c r="N115" s="36"/>
      <c r="O115" s="48" t="s">
        <v>27</v>
      </c>
      <c r="P115" s="38" t="str">
        <f t="shared" si="9"/>
        <v/>
      </c>
      <c r="Q115" s="11"/>
      <c r="R115" s="11"/>
      <c r="S115" s="39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ht="14.25" customHeight="1">
      <c r="A116" s="24" t="s">
        <v>256</v>
      </c>
      <c r="B116" s="66">
        <v>5.6714039E7</v>
      </c>
      <c r="C116" s="26">
        <v>1.125032926E9</v>
      </c>
      <c r="D116" s="4"/>
      <c r="E116" s="28" t="s">
        <v>76</v>
      </c>
      <c r="F116" s="29">
        <v>44743.0</v>
      </c>
      <c r="G116" s="30">
        <f t="shared" si="8"/>
        <v>45108</v>
      </c>
      <c r="H116" s="49">
        <v>44896.0</v>
      </c>
      <c r="I116" s="41" t="s">
        <v>25</v>
      </c>
      <c r="J116" s="33">
        <f t="shared" si="2"/>
        <v>44986</v>
      </c>
      <c r="K116" s="42">
        <f>IFERROR(SUM(IF(DATEDIF($H116,$A$1,"M")&gt;=VLOOKUP($I116,INDIRECT(VLOOKUP(DATEVALUE($H116),FECHAS,2,0)),5,0),0 ,VLOOKUP($I116,INDIRECT(VLOOKUP(DATEVALUE($H116),FECHAS,2,0)),3,0)),IF(AND($G116=$A$1,AND(TODAY()&gt;$G116,COUNTIF($I116,"TRI*"))),2500,IF($G116=$A$1,IF(AND(TODAY()&gt;$G116,OR(COUNTIF($I116," ---"),COUNTIF($I116,"MEN*"))),3000,0),0))),"")</f>
        <v>4950</v>
      </c>
      <c r="L116" s="35" t="s">
        <v>114</v>
      </c>
      <c r="M116" s="36"/>
      <c r="N116" s="36"/>
      <c r="O116" s="57" t="s">
        <v>27</v>
      </c>
      <c r="P116" s="38" t="str">
        <f t="shared" si="9"/>
        <v/>
      </c>
      <c r="Q116" s="11"/>
      <c r="R116" s="11"/>
      <c r="S116" s="39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ht="14.25" customHeight="1">
      <c r="A117" s="24" t="s">
        <v>257</v>
      </c>
      <c r="B117" s="26" t="s">
        <v>258</v>
      </c>
      <c r="C117" s="55" t="s">
        <v>259</v>
      </c>
      <c r="D117" s="4"/>
      <c r="E117" s="28" t="s">
        <v>260</v>
      </c>
      <c r="F117" s="29">
        <v>44896.0</v>
      </c>
      <c r="G117" s="30">
        <f t="shared" si="8"/>
        <v>45261</v>
      </c>
      <c r="H117" s="49">
        <v>44896.0</v>
      </c>
      <c r="I117" s="41" t="s">
        <v>25</v>
      </c>
      <c r="J117" s="33">
        <f t="shared" si="2"/>
        <v>44986</v>
      </c>
      <c r="K117" s="42">
        <f>IFERROR(SUM(IF(DATEDIF($H117,$A$1,"M")&gt;=VLOOKUP($I117,INDIRECT(VLOOKUP(DATEVALUE($H117),FECHAS,2,0)),5,0),0 ,VLOOKUP($I117,INDIRECT(VLOOKUP(DATEVALUE($H117),FECHAS,2,0)),3,0)),IF(AND($G117=$A$1,AND(TODAY()&gt;$G117,COUNTIF($I117,"TRI*"))),2500,IF($G117=$A$1,IF(AND(TODAY()&gt;$G117,OR(COUNTIF($I117," ---"),COUNTIF($I117,"MEN*"))),3000,0),0))),"")</f>
        <v>4950</v>
      </c>
      <c r="L117" s="35" t="s">
        <v>261</v>
      </c>
      <c r="M117" s="36"/>
      <c r="N117" s="36"/>
      <c r="O117" s="57" t="s">
        <v>27</v>
      </c>
      <c r="P117" s="38" t="str">
        <f t="shared" si="9"/>
        <v/>
      </c>
      <c r="Q117" s="11"/>
      <c r="R117" s="11"/>
      <c r="S117" s="39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ht="14.25" customHeight="1">
      <c r="A118" s="24" t="s">
        <v>262</v>
      </c>
      <c r="B118" s="26" t="s">
        <v>263</v>
      </c>
      <c r="C118" s="26" t="s">
        <v>264</v>
      </c>
      <c r="D118" s="4"/>
      <c r="E118" s="28" t="s">
        <v>260</v>
      </c>
      <c r="F118" s="29">
        <v>44866.0</v>
      </c>
      <c r="G118" s="30">
        <f t="shared" si="8"/>
        <v>45231</v>
      </c>
      <c r="H118" s="49">
        <v>44896.0</v>
      </c>
      <c r="I118" s="41" t="s">
        <v>29</v>
      </c>
      <c r="J118" s="33">
        <f t="shared" si="2"/>
        <v>44986</v>
      </c>
      <c r="K118" s="42">
        <f>IFERROR(SUM(IF(DATEDIF($H118,$A$1,"M")&gt;=VLOOKUP($I118,INDIRECT(VLOOKUP(DATEVALUE($H118),FECHAS,2,0)),5,0),0 ,VLOOKUP($I118,INDIRECT(VLOOKUP(DATEVALUE($H118),FECHAS,2,0)),3,0)),IF(AND($G118=$A$1,AND(TODAY()&gt;$G118,COUNTIF($I118,"TRI*"))),2500,IF($G118=$A$1,IF(AND(TODAY()&gt;$G118,OR(COUNTIF($I118," ---"),COUNTIF($I118,"MEN*"))),3000,0),0))),"")</f>
        <v>8250</v>
      </c>
      <c r="L118" s="35" t="s">
        <v>261</v>
      </c>
      <c r="M118" s="43" t="s">
        <v>265</v>
      </c>
      <c r="N118" s="36"/>
      <c r="O118" s="57" t="s">
        <v>27</v>
      </c>
      <c r="P118" s="38" t="str">
        <f t="shared" si="9"/>
        <v/>
      </c>
      <c r="Q118" s="11"/>
      <c r="R118" s="11"/>
      <c r="S118" s="39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ht="14.25" customHeight="1">
      <c r="A119" s="24" t="s">
        <v>266</v>
      </c>
      <c r="B119" s="26">
        <v>5.4630255E7</v>
      </c>
      <c r="C119" s="55" t="s">
        <v>267</v>
      </c>
      <c r="D119" s="4"/>
      <c r="E119" s="28" t="s">
        <v>260</v>
      </c>
      <c r="F119" s="29">
        <v>44896.0</v>
      </c>
      <c r="G119" s="30">
        <f t="shared" si="8"/>
        <v>45261</v>
      </c>
      <c r="H119" s="49">
        <v>44896.0</v>
      </c>
      <c r="I119" s="41" t="s">
        <v>25</v>
      </c>
      <c r="J119" s="33">
        <f t="shared" si="2"/>
        <v>44986</v>
      </c>
      <c r="K119" s="42">
        <f>IFERROR(SUM(IF(DATEDIF($H119,$A$1,"M")&gt;=VLOOKUP($I119,INDIRECT(VLOOKUP(DATEVALUE($H119),FECHAS,2,0)),5,0),0 ,VLOOKUP($I119,INDIRECT(VLOOKUP(DATEVALUE($H119),FECHAS,2,0)),3,0)),IF(AND($G119=$A$1,AND(TODAY()&gt;$G119,COUNTIF($I119,"TRI*"))),2500,IF($G119=$A$1,IF(AND(TODAY()&gt;$G119,OR(COUNTIF($I119," ---"),COUNTIF($I119,"MEN*"))),3000,0),0))),"")</f>
        <v>4950</v>
      </c>
      <c r="L119" s="35" t="s">
        <v>261</v>
      </c>
      <c r="M119" s="36"/>
      <c r="N119" s="36"/>
      <c r="O119" s="48" t="s">
        <v>27</v>
      </c>
      <c r="P119" s="38" t="str">
        <f t="shared" si="9"/>
        <v/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ht="14.25" customHeight="1">
      <c r="A120" s="24" t="s">
        <v>268</v>
      </c>
      <c r="B120" s="26">
        <v>5.4882316E7</v>
      </c>
      <c r="C120" s="55" t="s">
        <v>269</v>
      </c>
      <c r="D120" s="4"/>
      <c r="E120" s="28" t="s">
        <v>260</v>
      </c>
      <c r="F120" s="29">
        <v>44896.0</v>
      </c>
      <c r="G120" s="30">
        <f t="shared" si="8"/>
        <v>45261</v>
      </c>
      <c r="H120" s="49">
        <v>44896.0</v>
      </c>
      <c r="I120" s="41" t="s">
        <v>29</v>
      </c>
      <c r="J120" s="33">
        <f t="shared" si="2"/>
        <v>44986</v>
      </c>
      <c r="K120" s="42">
        <f>IFERROR(SUM(IF(DATEDIF($H120,$A$1,"M")&gt;=VLOOKUP($I120,INDIRECT(VLOOKUP(DATEVALUE($H120),FECHAS,2,0)),5,0),0 ,VLOOKUP($I120,INDIRECT(VLOOKUP(DATEVALUE($H120),FECHAS,2,0)),3,0)),IF(AND($G120=$A$1,AND(TODAY()&gt;$G120,COUNTIF($I120,"TRI*"))),2500,IF($G120=$A$1,IF(AND(TODAY()&gt;$G120,OR(COUNTIF($I120," ---"),COUNTIF($I120,"MEN*"))),3000,0),0))),"")</f>
        <v>8250</v>
      </c>
      <c r="L120" s="35" t="s">
        <v>261</v>
      </c>
      <c r="M120" s="43" t="s">
        <v>270</v>
      </c>
      <c r="N120" s="36"/>
      <c r="O120" s="57" t="s">
        <v>27</v>
      </c>
      <c r="P120" s="38" t="str">
        <f t="shared" si="9"/>
        <v/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ht="14.25" customHeight="1">
      <c r="A121" s="71" t="s">
        <v>271</v>
      </c>
      <c r="B121" s="72">
        <v>5.3285536E7</v>
      </c>
      <c r="C121" s="55" t="s">
        <v>272</v>
      </c>
      <c r="D121" s="4"/>
      <c r="E121" s="28" t="s">
        <v>260</v>
      </c>
      <c r="F121" s="29">
        <v>44896.0</v>
      </c>
      <c r="G121" s="30">
        <f t="shared" si="8"/>
        <v>45261</v>
      </c>
      <c r="H121" s="49">
        <v>44896.0</v>
      </c>
      <c r="I121" s="41" t="s">
        <v>29</v>
      </c>
      <c r="J121" s="33">
        <f t="shared" si="2"/>
        <v>44986</v>
      </c>
      <c r="K121" s="42">
        <f>IFERROR(SUM(IF(DATEDIF($H121,$A$1,"M")&gt;=VLOOKUP($I121,INDIRECT(VLOOKUP(DATEVALUE($H121),FECHAS,2,0)),5,0),0 ,VLOOKUP($I121,INDIRECT(VLOOKUP(DATEVALUE($H121),FECHAS,2,0)),3,0)),IF(AND($G121=$A$1,AND(TODAY()&gt;$G121,COUNTIF($I121,"TRI*"))),2500,IF($G121=$A$1,IF(AND(TODAY()&gt;$G121,OR(COUNTIF($I121," ---"),COUNTIF($I121,"MEN*"))),3000,0),0))),"")</f>
        <v>8250</v>
      </c>
      <c r="L121" s="35" t="s">
        <v>261</v>
      </c>
      <c r="M121" s="43" t="s">
        <v>273</v>
      </c>
      <c r="N121" s="36"/>
      <c r="O121" s="57" t="s">
        <v>27</v>
      </c>
      <c r="P121" s="38" t="str">
        <f t="shared" si="9"/>
        <v/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ht="14.25" customHeight="1">
      <c r="A122" s="24" t="s">
        <v>274</v>
      </c>
      <c r="B122" s="26">
        <v>5.5271085E7</v>
      </c>
      <c r="C122" s="26">
        <v>1.168526343E9</v>
      </c>
      <c r="D122" s="4"/>
      <c r="E122" s="28" t="s">
        <v>260</v>
      </c>
      <c r="F122" s="29">
        <v>44652.0</v>
      </c>
      <c r="G122" s="30">
        <f t="shared" si="8"/>
        <v>45017</v>
      </c>
      <c r="H122" s="49">
        <v>44896.0</v>
      </c>
      <c r="I122" s="41" t="s">
        <v>25</v>
      </c>
      <c r="J122" s="33">
        <f t="shared" si="2"/>
        <v>44986</v>
      </c>
      <c r="K122" s="42">
        <f>IFERROR(SUM(IF(DATEDIF($H122,$A$1,"M")&gt;=VLOOKUP($I122,INDIRECT(VLOOKUP(DATEVALUE($H122),FECHAS,2,0)),5,0),0 ,VLOOKUP($I122,INDIRECT(VLOOKUP(DATEVALUE($H122),FECHAS,2,0)),3,0)),IF(AND($G122=$A$1,AND(TODAY()&gt;$G122,COUNTIF($I122,"TRI*"))),2500,IF($G122=$A$1,IF(AND(TODAY()&gt;$G122,OR(COUNTIF($I122," ---"),COUNTIF($I122,"MEN*"))),3000,0),0))),"")</f>
        <v>4950</v>
      </c>
      <c r="L122" s="35" t="s">
        <v>275</v>
      </c>
      <c r="M122" s="36"/>
      <c r="N122" s="36"/>
      <c r="O122" s="48" t="s">
        <v>27</v>
      </c>
      <c r="P122" s="38" t="str">
        <f t="shared" si="9"/>
        <v/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ht="14.25" customHeight="1">
      <c r="A123" s="24" t="s">
        <v>276</v>
      </c>
      <c r="B123" s="66">
        <v>5.4183579E7</v>
      </c>
      <c r="C123" s="26">
        <v>1.153392441E9</v>
      </c>
      <c r="D123" s="4"/>
      <c r="E123" s="28" t="s">
        <v>260</v>
      </c>
      <c r="F123" s="29">
        <v>44927.0</v>
      </c>
      <c r="G123" s="30">
        <f t="shared" si="8"/>
        <v>45292</v>
      </c>
      <c r="H123" s="49">
        <v>44896.0</v>
      </c>
      <c r="I123" s="41" t="s">
        <v>25</v>
      </c>
      <c r="J123" s="33">
        <f t="shared" si="2"/>
        <v>44986</v>
      </c>
      <c r="K123" s="42">
        <f>IFERROR(SUM(IF(DATEDIF($H123,$A$1,"M")&gt;=VLOOKUP($I123,INDIRECT(VLOOKUP(DATEVALUE($H123),FECHAS,2,0)),5,0),0 ,VLOOKUP($I123,INDIRECT(VLOOKUP(DATEVALUE($H123),FECHAS,2,0)),3,0)),IF(AND($G123=$A$1,AND(TODAY()&gt;$G123,COUNTIF($I123,"TRI*"))),2500,IF($G123=$A$1,IF(AND(TODAY()&gt;$G123,OR(COUNTIF($I123," ---"),COUNTIF($I123,"MEN*"))),3000,0),0))),"")</f>
        <v>4950</v>
      </c>
      <c r="L123" s="35" t="s">
        <v>275</v>
      </c>
      <c r="M123" s="36"/>
      <c r="N123" s="36"/>
      <c r="O123" s="57" t="s">
        <v>27</v>
      </c>
      <c r="P123" s="38" t="str">
        <f t="shared" si="9"/>
        <v/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ht="14.25" customHeight="1">
      <c r="A124" s="24" t="s">
        <v>277</v>
      </c>
      <c r="B124" s="66">
        <v>5.4526705E7</v>
      </c>
      <c r="C124" s="26">
        <v>1.12668207E9</v>
      </c>
      <c r="D124" s="4"/>
      <c r="E124" s="28" t="s">
        <v>260</v>
      </c>
      <c r="F124" s="29">
        <v>44927.0</v>
      </c>
      <c r="G124" s="30">
        <f t="shared" si="8"/>
        <v>45292</v>
      </c>
      <c r="H124" s="49">
        <v>44896.0</v>
      </c>
      <c r="I124" s="41" t="s">
        <v>29</v>
      </c>
      <c r="J124" s="33">
        <f t="shared" si="2"/>
        <v>44986</v>
      </c>
      <c r="K124" s="42">
        <f>IFERROR(SUM(IF(DATEDIF($H124,$A$1,"M")&gt;=VLOOKUP($I124,INDIRECT(VLOOKUP(DATEVALUE($H124),FECHAS,2,0)),5,0),0 ,VLOOKUP($I124,INDIRECT(VLOOKUP(DATEVALUE($H124),FECHAS,2,0)),3,0)),IF(AND($G124=$A$1,AND(TODAY()&gt;$G124,COUNTIF($I124,"TRI*"))),2500,IF($G124=$A$1,IF(AND(TODAY()&gt;$G124,OR(COUNTIF($I124," ---"),COUNTIF($I124,"MEN*"))),3000,0),0))),"")</f>
        <v>8250</v>
      </c>
      <c r="L124" s="35" t="s">
        <v>275</v>
      </c>
      <c r="M124" s="43" t="s">
        <v>278</v>
      </c>
      <c r="N124" s="36"/>
      <c r="O124" s="57" t="s">
        <v>27</v>
      </c>
      <c r="P124" s="38" t="str">
        <f t="shared" si="9"/>
        <v/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ht="14.25" customHeight="1">
      <c r="A125" s="24" t="s">
        <v>279</v>
      </c>
      <c r="B125" s="66">
        <v>5.5113881E7</v>
      </c>
      <c r="C125" s="26">
        <v>1.134895421E9</v>
      </c>
      <c r="D125" s="4"/>
      <c r="E125" s="28" t="s">
        <v>260</v>
      </c>
      <c r="F125" s="29">
        <v>44927.0</v>
      </c>
      <c r="G125" s="30">
        <f t="shared" si="8"/>
        <v>45292</v>
      </c>
      <c r="H125" s="49">
        <v>44896.0</v>
      </c>
      <c r="I125" s="41" t="s">
        <v>29</v>
      </c>
      <c r="J125" s="33">
        <f t="shared" si="2"/>
        <v>44986</v>
      </c>
      <c r="K125" s="42">
        <f>IFERROR(SUM(IF(DATEDIF($H125,$A$1,"M")&gt;=VLOOKUP($I125,INDIRECT(VLOOKUP(DATEVALUE($H125),FECHAS,2,0)),5,0),0 ,VLOOKUP($I125,INDIRECT(VLOOKUP(DATEVALUE($H125),FECHAS,2,0)),3,0)),IF(AND($G125=$A$1,AND(TODAY()&gt;$G125,COUNTIF($I125,"TRI*"))),2500,IF($G125=$A$1,IF(AND(TODAY()&gt;$G125,OR(COUNTIF($I125," ---"),COUNTIF($I125,"MEN*"))),3000,0),0))),"")</f>
        <v>8250</v>
      </c>
      <c r="L125" s="35" t="s">
        <v>275</v>
      </c>
      <c r="M125" s="43" t="s">
        <v>273</v>
      </c>
      <c r="N125" s="36"/>
      <c r="O125" s="48" t="s">
        <v>27</v>
      </c>
      <c r="P125" s="38" t="str">
        <f t="shared" si="9"/>
        <v/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ht="14.25" customHeight="1">
      <c r="A126" s="24" t="s">
        <v>280</v>
      </c>
      <c r="B126" s="26" t="s">
        <v>281</v>
      </c>
      <c r="C126" s="55" t="s">
        <v>282</v>
      </c>
      <c r="D126" s="4"/>
      <c r="E126" s="28" t="s">
        <v>260</v>
      </c>
      <c r="F126" s="29">
        <v>44896.0</v>
      </c>
      <c r="G126" s="30">
        <f t="shared" si="8"/>
        <v>45261</v>
      </c>
      <c r="H126" s="49">
        <v>44896.0</v>
      </c>
      <c r="I126" s="41" t="s">
        <v>29</v>
      </c>
      <c r="J126" s="33">
        <f t="shared" si="2"/>
        <v>44986</v>
      </c>
      <c r="K126" s="42">
        <f>IFERROR(SUM(IF(DATEDIF($H126,$A$1,"M")&gt;=VLOOKUP($I126,INDIRECT(VLOOKUP(DATEVALUE($H126),FECHAS,2,0)),5,0),0 ,VLOOKUP($I126,INDIRECT(VLOOKUP(DATEVALUE($H126),FECHAS,2,0)),3,0)),IF(AND($G126=$A$1,AND(TODAY()&gt;$G126,COUNTIF($I126,"TRI*"))),2500,IF($G126=$A$1,IF(AND(TODAY()&gt;$G126,OR(COUNTIF($I126," ---"),COUNTIF($I126,"MEN*"))),3000,0),0))),"")</f>
        <v>8250</v>
      </c>
      <c r="L126" s="35" t="s">
        <v>275</v>
      </c>
      <c r="M126" s="43" t="s">
        <v>283</v>
      </c>
      <c r="N126" s="36"/>
      <c r="O126" s="57" t="s">
        <v>27</v>
      </c>
      <c r="P126" s="38" t="str">
        <f t="shared" si="9"/>
        <v/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ht="14.25" customHeight="1">
      <c r="A127" s="24" t="s">
        <v>284</v>
      </c>
      <c r="B127" s="66">
        <v>5.4458017E7</v>
      </c>
      <c r="C127" s="26">
        <v>1.126289647E9</v>
      </c>
      <c r="D127" s="4"/>
      <c r="E127" s="28" t="s">
        <v>260</v>
      </c>
      <c r="F127" s="73">
        <v>44531.0</v>
      </c>
      <c r="G127" s="30">
        <f t="shared" si="8"/>
        <v>44896</v>
      </c>
      <c r="H127" s="49">
        <v>44896.0</v>
      </c>
      <c r="I127" s="41" t="s">
        <v>25</v>
      </c>
      <c r="J127" s="33">
        <f t="shared" si="2"/>
        <v>44986</v>
      </c>
      <c r="K127" s="42">
        <f>IFERROR(SUM(IF(DATEDIF($H127,$A$1,"M")&gt;=VLOOKUP($I127,INDIRECT(VLOOKUP(DATEVALUE($H127),FECHAS,2,0)),5,0),0 ,VLOOKUP($I127,INDIRECT(VLOOKUP(DATEVALUE($H127),FECHAS,2,0)),3,0)),IF(AND($G127=$A$1,AND(TODAY()&gt;$G127,COUNTIF($I127,"TRI*"))),2500,IF($G127=$A$1,IF(AND(TODAY()&gt;$G127,OR(COUNTIF($I127," ---"),COUNTIF($I127,"MEN*"))),3000,0),0))),"")</f>
        <v>4950</v>
      </c>
      <c r="L127" s="35" t="s">
        <v>275</v>
      </c>
      <c r="M127" s="36"/>
      <c r="N127" s="36"/>
      <c r="O127" s="57" t="s">
        <v>27</v>
      </c>
      <c r="P127" s="38" t="str">
        <f t="shared" si="9"/>
        <v/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ht="14.25" customHeight="1">
      <c r="A128" s="24" t="s">
        <v>285</v>
      </c>
      <c r="B128" s="26" t="s">
        <v>286</v>
      </c>
      <c r="C128" s="55" t="s">
        <v>287</v>
      </c>
      <c r="D128" s="4"/>
      <c r="E128" s="28" t="s">
        <v>260</v>
      </c>
      <c r="F128" s="29">
        <v>44927.0</v>
      </c>
      <c r="G128" s="30">
        <f t="shared" si="8"/>
        <v>45292</v>
      </c>
      <c r="H128" s="49">
        <v>44927.0</v>
      </c>
      <c r="I128" s="41" t="s">
        <v>29</v>
      </c>
      <c r="J128" s="33">
        <f t="shared" si="2"/>
        <v>45017</v>
      </c>
      <c r="K128" s="42">
        <f>IFERROR(SUM(IF(DATEDIF($H128,$A$1,"M")&gt;=VLOOKUP($I128,INDIRECT(VLOOKUP(DATEVALUE($H128),FECHAS,2,0)),5,0),0 ,VLOOKUP($I128,INDIRECT(VLOOKUP(DATEVALUE($H128),FECHAS,2,0)),3,0)),IF(AND($G128=$A$1,AND(TODAY()&gt;$G128,COUNTIF($I128,"TRI*"))),2500,IF($G128=$A$1,IF(AND(TODAY()&gt;$G128,OR(COUNTIF($I128," ---"),COUNTIF($I128,"MEN*"))),3000,0),0))),"")</f>
        <v>10200</v>
      </c>
      <c r="L128" s="35" t="s">
        <v>275</v>
      </c>
      <c r="M128" s="43" t="s">
        <v>288</v>
      </c>
      <c r="N128" s="36"/>
      <c r="O128" s="48" t="s">
        <v>27</v>
      </c>
      <c r="P128" s="38" t="str">
        <f t="shared" si="9"/>
        <v/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ht="14.25" customHeight="1">
      <c r="A129" s="24" t="s">
        <v>289</v>
      </c>
      <c r="B129" s="26">
        <v>5.40668E7</v>
      </c>
      <c r="C129" s="26">
        <v>1.133338507E9</v>
      </c>
      <c r="D129" s="4"/>
      <c r="E129" s="28" t="s">
        <v>260</v>
      </c>
      <c r="F129" s="29">
        <v>44927.0</v>
      </c>
      <c r="G129" s="30">
        <f t="shared" si="8"/>
        <v>45292</v>
      </c>
      <c r="H129" s="49">
        <v>44927.0</v>
      </c>
      <c r="I129" s="41" t="s">
        <v>55</v>
      </c>
      <c r="J129" s="33">
        <f t="shared" si="2"/>
        <v>44958</v>
      </c>
      <c r="K129" s="42">
        <f>IFERROR(SUM(IF(DATEDIF($H129,$A$1,"M")&gt;=VLOOKUP($I129,INDIRECT(VLOOKUP(DATEVALUE($H129),FECHAS,2,0)),5,0),0 ,VLOOKUP($I129,INDIRECT(VLOOKUP(DATEVALUE($H129),FECHAS,2,0)),3,0)),IF(AND($G129=$A$1,AND(TODAY()&gt;$G129,COUNTIF($I129,"TRI*"))),2500,IF($G129=$A$1,IF(AND(TODAY()&gt;$G129,OR(COUNTIF($I129," ---"),COUNTIF($I129,"MEN*"))),3000,0),0))),"")</f>
        <v>4200</v>
      </c>
      <c r="L129" s="35" t="s">
        <v>275</v>
      </c>
      <c r="M129" s="36"/>
      <c r="N129" s="36"/>
      <c r="O129" s="57" t="s">
        <v>27</v>
      </c>
      <c r="P129" s="38" t="str">
        <f t="shared" si="9"/>
        <v/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ht="14.25" customHeight="1">
      <c r="A130" s="24" t="s">
        <v>290</v>
      </c>
      <c r="B130" s="66">
        <v>5.4607652E7</v>
      </c>
      <c r="C130" s="55" t="s">
        <v>291</v>
      </c>
      <c r="D130" s="4"/>
      <c r="E130" s="28" t="s">
        <v>260</v>
      </c>
      <c r="F130" s="29">
        <v>44896.0</v>
      </c>
      <c r="G130" s="30">
        <f t="shared" si="8"/>
        <v>45261</v>
      </c>
      <c r="H130" s="49">
        <v>44927.0</v>
      </c>
      <c r="I130" s="41" t="s">
        <v>55</v>
      </c>
      <c r="J130" s="33">
        <f t="shared" si="2"/>
        <v>44958</v>
      </c>
      <c r="K130" s="42">
        <f>IFERROR(SUM(IF(DATEDIF($H130,$A$1,"M")&gt;=VLOOKUP($I130,INDIRECT(VLOOKUP(DATEVALUE($H130),FECHAS,2,0)),5,0),0 ,VLOOKUP($I130,INDIRECT(VLOOKUP(DATEVALUE($H130),FECHAS,2,0)),3,0)),IF(AND($G130=$A$1,AND(TODAY()&gt;$G130,COUNTIF($I130,"TRI*"))),2500,IF($G130=$A$1,IF(AND(TODAY()&gt;$G130,OR(COUNTIF($I130," ---"),COUNTIF($I130,"MEN*"))),3000,0),0))),"")</f>
        <v>4200</v>
      </c>
      <c r="L130" s="35" t="s">
        <v>275</v>
      </c>
      <c r="M130" s="36"/>
      <c r="N130" s="36"/>
      <c r="O130" s="57" t="s">
        <v>27</v>
      </c>
      <c r="P130" s="38" t="str">
        <f t="shared" si="9"/>
        <v/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ht="14.25" customHeight="1">
      <c r="A131" s="55" t="s">
        <v>292</v>
      </c>
      <c r="B131" s="26">
        <v>5.4527353E7</v>
      </c>
      <c r="C131" s="26">
        <v>1.159565337E9</v>
      </c>
      <c r="D131" s="4"/>
      <c r="E131" s="28" t="s">
        <v>260</v>
      </c>
      <c r="F131" s="29">
        <v>44927.0</v>
      </c>
      <c r="G131" s="30">
        <f t="shared" si="8"/>
        <v>45292</v>
      </c>
      <c r="H131" s="49">
        <v>44896.0</v>
      </c>
      <c r="I131" s="41" t="s">
        <v>25</v>
      </c>
      <c r="J131" s="33">
        <f t="shared" si="2"/>
        <v>44986</v>
      </c>
      <c r="K131" s="42">
        <f>IFERROR(SUM(IF(DATEDIF($H131,$A$1,"M")&gt;=VLOOKUP($I131,INDIRECT(VLOOKUP(DATEVALUE($H131),FECHAS,2,0)),5,0),0 ,VLOOKUP($I131,INDIRECT(VLOOKUP(DATEVALUE($H131),FECHAS,2,0)),3,0)),IF(AND($G131=$A$1,AND(TODAY()&gt;$G131,COUNTIF($I131,"TRI*"))),2500,IF($G131=$A$1,IF(AND(TODAY()&gt;$G131,OR(COUNTIF($I131," ---"),COUNTIF($I131,"MEN*"))),3000,0),0))),"")</f>
        <v>4950</v>
      </c>
      <c r="L131" s="35" t="s">
        <v>275</v>
      </c>
      <c r="M131" s="36"/>
      <c r="N131" s="36"/>
      <c r="O131" s="48" t="s">
        <v>27</v>
      </c>
      <c r="P131" s="38" t="str">
        <f t="shared" si="9"/>
        <v/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ht="14.25" customHeight="1">
      <c r="A132" s="74" t="s">
        <v>293</v>
      </c>
      <c r="B132" s="75">
        <v>5.4726777E7</v>
      </c>
      <c r="C132" s="75">
        <v>1.16216348E9</v>
      </c>
      <c r="D132" s="4"/>
      <c r="E132" s="28" t="s">
        <v>260</v>
      </c>
      <c r="F132" s="29">
        <v>44927.0</v>
      </c>
      <c r="G132" s="30">
        <f t="shared" si="8"/>
        <v>45292</v>
      </c>
      <c r="H132" s="49">
        <v>44896.0</v>
      </c>
      <c r="I132" s="41" t="s">
        <v>29</v>
      </c>
      <c r="J132" s="33">
        <f t="shared" si="2"/>
        <v>44986</v>
      </c>
      <c r="K132" s="42">
        <f>IFERROR(SUM(IF(DATEDIF($H132,$A$1,"M")&gt;=VLOOKUP($I132,INDIRECT(VLOOKUP(DATEVALUE($H132),FECHAS,2,0)),5,0),0 ,VLOOKUP($I132,INDIRECT(VLOOKUP(DATEVALUE($H132),FECHAS,2,0)),3,0)),IF(AND($G132=$A$1,AND(TODAY()&gt;$G132,COUNTIF($I132,"TRI*"))),2500,IF($G132=$A$1,IF(AND(TODAY()&gt;$G132,OR(COUNTIF($I132," ---"),COUNTIF($I132,"MEN*"))),3000,0),0))),"")</f>
        <v>8250</v>
      </c>
      <c r="L132" s="35" t="s">
        <v>294</v>
      </c>
      <c r="M132" s="43" t="s">
        <v>295</v>
      </c>
      <c r="N132" s="36"/>
      <c r="O132" s="57" t="s">
        <v>27</v>
      </c>
      <c r="P132" s="38" t="str">
        <f t="shared" si="9"/>
        <v/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ht="14.25" customHeight="1">
      <c r="A133" s="74" t="s">
        <v>296</v>
      </c>
      <c r="B133" s="75">
        <v>5.5003266E7</v>
      </c>
      <c r="C133" s="75" t="s">
        <v>297</v>
      </c>
      <c r="D133" s="4"/>
      <c r="E133" s="28" t="s">
        <v>260</v>
      </c>
      <c r="F133" s="29">
        <v>44835.0</v>
      </c>
      <c r="G133" s="30">
        <f t="shared" si="8"/>
        <v>45200</v>
      </c>
      <c r="H133" s="49">
        <v>44896.0</v>
      </c>
      <c r="I133" s="41" t="s">
        <v>25</v>
      </c>
      <c r="J133" s="33">
        <f t="shared" si="2"/>
        <v>44986</v>
      </c>
      <c r="K133" s="42">
        <f>IFERROR(SUM(IF(DATEDIF($H133,$A$1,"M")&gt;=VLOOKUP($I133,INDIRECT(VLOOKUP(DATEVALUE($H133),FECHAS,2,0)),5,0),0 ,VLOOKUP($I133,INDIRECT(VLOOKUP(DATEVALUE($H133),FECHAS,2,0)),3,0)),IF(AND($G133=$A$1,AND(TODAY()&gt;$G133,COUNTIF($I133,"TRI*"))),2500,IF($G133=$A$1,IF(AND(TODAY()&gt;$G133,OR(COUNTIF($I133," ---"),COUNTIF($I133,"MEN*"))),3000,0),0))),"")</f>
        <v>4950</v>
      </c>
      <c r="L133" s="35" t="s">
        <v>294</v>
      </c>
      <c r="M133" s="36"/>
      <c r="N133" s="36"/>
      <c r="O133" s="57" t="s">
        <v>27</v>
      </c>
      <c r="P133" s="38" t="str">
        <f t="shared" si="9"/>
        <v/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ht="14.25" customHeight="1">
      <c r="A134" s="74" t="s">
        <v>298</v>
      </c>
      <c r="B134" s="76">
        <v>5.5808112E7</v>
      </c>
      <c r="C134" s="75" t="s">
        <v>299</v>
      </c>
      <c r="D134" s="4"/>
      <c r="E134" s="28" t="s">
        <v>260</v>
      </c>
      <c r="F134" s="29">
        <v>44682.0</v>
      </c>
      <c r="G134" s="30">
        <f t="shared" si="8"/>
        <v>45047</v>
      </c>
      <c r="H134" s="49">
        <v>44896.0</v>
      </c>
      <c r="I134" s="41" t="s">
        <v>25</v>
      </c>
      <c r="J134" s="33">
        <f t="shared" si="2"/>
        <v>44986</v>
      </c>
      <c r="K134" s="42">
        <f>IFERROR(SUM(IF(DATEDIF($H134,$A$1,"M")&gt;=VLOOKUP($I134,INDIRECT(VLOOKUP(DATEVALUE($H134),FECHAS,2,0)),5,0),0 ,VLOOKUP($I134,INDIRECT(VLOOKUP(DATEVALUE($H134),FECHAS,2,0)),3,0)),IF(AND($G134=$A$1,AND(TODAY()&gt;$G134,COUNTIF($I134,"TRI*"))),2500,IF($G134=$A$1,IF(AND(TODAY()&gt;$G134,OR(COUNTIF($I134," ---"),COUNTIF($I134,"MEN*"))),3000,0),0))),"")</f>
        <v>4950</v>
      </c>
      <c r="L134" s="35" t="s">
        <v>294</v>
      </c>
      <c r="M134" s="36"/>
      <c r="N134" s="36"/>
      <c r="O134" s="48" t="s">
        <v>27</v>
      </c>
      <c r="P134" s="38" t="str">
        <f t="shared" si="9"/>
        <v/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ht="14.25" customHeight="1">
      <c r="A135" s="74" t="s">
        <v>300</v>
      </c>
      <c r="B135" s="76">
        <v>5.5692888E7</v>
      </c>
      <c r="C135" s="75">
        <v>1.15838746E9</v>
      </c>
      <c r="D135" s="4"/>
      <c r="E135" s="28" t="s">
        <v>260</v>
      </c>
      <c r="F135" s="29">
        <v>44682.0</v>
      </c>
      <c r="G135" s="30">
        <f t="shared" si="8"/>
        <v>45047</v>
      </c>
      <c r="H135" s="49">
        <v>44896.0</v>
      </c>
      <c r="I135" s="41" t="s">
        <v>25</v>
      </c>
      <c r="J135" s="33">
        <f t="shared" si="2"/>
        <v>44986</v>
      </c>
      <c r="K135" s="42">
        <f>IFERROR(SUM(IF(DATEDIF($H135,$A$1,"M")&gt;=VLOOKUP($I135,INDIRECT(VLOOKUP(DATEVALUE($H135),FECHAS,2,0)),5,0),0 ,VLOOKUP($I135,INDIRECT(VLOOKUP(DATEVALUE($H135),FECHAS,2,0)),3,0)),IF(AND($G135=$A$1,AND(TODAY()&gt;$G135,COUNTIF($I135,"TRI*"))),2500,IF($G135=$A$1,IF(AND(TODAY()&gt;$G135,OR(COUNTIF($I135," ---"),COUNTIF($I135,"MEN*"))),3000,0),0))),"")</f>
        <v>4950</v>
      </c>
      <c r="L135" s="35" t="s">
        <v>294</v>
      </c>
      <c r="M135" s="36"/>
      <c r="N135" s="36"/>
      <c r="O135" s="57" t="s">
        <v>27</v>
      </c>
      <c r="P135" s="38" t="str">
        <f t="shared" si="9"/>
        <v/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ht="14.25" customHeight="1">
      <c r="A136" s="74" t="s">
        <v>301</v>
      </c>
      <c r="B136" s="76">
        <v>5.3717285E7</v>
      </c>
      <c r="C136" s="75">
        <v>1.126308416E9</v>
      </c>
      <c r="D136" s="4"/>
      <c r="E136" s="28" t="s">
        <v>260</v>
      </c>
      <c r="F136" s="29">
        <v>44774.0</v>
      </c>
      <c r="G136" s="30">
        <f t="shared" si="8"/>
        <v>45139</v>
      </c>
      <c r="H136" s="49">
        <v>44896.0</v>
      </c>
      <c r="I136" s="41" t="s">
        <v>25</v>
      </c>
      <c r="J136" s="33">
        <f t="shared" si="2"/>
        <v>44986</v>
      </c>
      <c r="K136" s="42">
        <f>IFERROR(SUM(IF(DATEDIF($H136,$A$1,"M")&gt;=VLOOKUP($I136,INDIRECT(VLOOKUP(DATEVALUE($H136),FECHAS,2,0)),5,0),0 ,VLOOKUP($I136,INDIRECT(VLOOKUP(DATEVALUE($H136),FECHAS,2,0)),3,0)),IF(AND($G136=$A$1,AND(TODAY()&gt;$G136,COUNTIF($I136,"TRI*"))),2500,IF($G136=$A$1,IF(AND(TODAY()&gt;$G136,OR(COUNTIF($I136," ---"),COUNTIF($I136,"MEN*"))),3000,0),0))),"")</f>
        <v>4950</v>
      </c>
      <c r="L136" s="35" t="s">
        <v>294</v>
      </c>
      <c r="M136" s="36"/>
      <c r="N136" s="36"/>
      <c r="O136" s="48" t="s">
        <v>27</v>
      </c>
      <c r="P136" s="38" t="str">
        <f t="shared" si="9"/>
        <v/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ht="14.25" customHeight="1">
      <c r="A137" s="74" t="s">
        <v>302</v>
      </c>
      <c r="B137" s="75">
        <v>5.557541E7</v>
      </c>
      <c r="C137" s="75">
        <v>1.139178149E9</v>
      </c>
      <c r="D137" s="4"/>
      <c r="E137" s="28" t="s">
        <v>260</v>
      </c>
      <c r="F137" s="29">
        <v>44927.0</v>
      </c>
      <c r="G137" s="30">
        <f t="shared" si="8"/>
        <v>45292</v>
      </c>
      <c r="H137" s="49">
        <v>44927.0</v>
      </c>
      <c r="I137" s="41" t="s">
        <v>55</v>
      </c>
      <c r="J137" s="33">
        <f t="shared" si="2"/>
        <v>44958</v>
      </c>
      <c r="K137" s="42">
        <f>IFERROR(SUM(IF(DATEDIF($H137,$A$1,"M")&gt;=VLOOKUP($I137,INDIRECT(VLOOKUP(DATEVALUE($H137),FECHAS,2,0)),5,0),0 ,VLOOKUP($I137,INDIRECT(VLOOKUP(DATEVALUE($H137),FECHAS,2,0)),3,0)),IF(AND($G137=$A$1,AND(TODAY()&gt;$G137,COUNTIF($I137,"TRI*"))),2500,IF($G137=$A$1,IF(AND(TODAY()&gt;$G137,OR(COUNTIF($I137," ---"),COUNTIF($I137,"MEN*"))),3000,0),0))),"")</f>
        <v>4200</v>
      </c>
      <c r="L137" s="35" t="s">
        <v>294</v>
      </c>
      <c r="M137" s="36"/>
      <c r="N137" s="36"/>
      <c r="O137" s="57" t="s">
        <v>27</v>
      </c>
      <c r="P137" s="38" t="str">
        <f t="shared" si="9"/>
        <v/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ht="14.25" customHeight="1">
      <c r="A138" s="74" t="s">
        <v>303</v>
      </c>
      <c r="B138" s="75">
        <v>5.5757766E7</v>
      </c>
      <c r="C138" s="75" t="s">
        <v>304</v>
      </c>
      <c r="D138" s="4"/>
      <c r="E138" s="28" t="s">
        <v>260</v>
      </c>
      <c r="F138" s="29">
        <v>44835.0</v>
      </c>
      <c r="G138" s="30">
        <f t="shared" si="8"/>
        <v>45200</v>
      </c>
      <c r="H138" s="49">
        <v>44896.0</v>
      </c>
      <c r="I138" s="41" t="s">
        <v>25</v>
      </c>
      <c r="J138" s="33">
        <f t="shared" si="2"/>
        <v>44986</v>
      </c>
      <c r="K138" s="42">
        <f>IFERROR(SUM(IF(DATEDIF($H138,$A$1,"M")&gt;=VLOOKUP($I138,INDIRECT(VLOOKUP(DATEVALUE($H138),FECHAS,2,0)),5,0),0 ,VLOOKUP($I138,INDIRECT(VLOOKUP(DATEVALUE($H138),FECHAS,2,0)),3,0)),IF(AND($G138=$A$1,AND(TODAY()&gt;$G138,COUNTIF($I138,"TRI*"))),2500,IF($G138=$A$1,IF(AND(TODAY()&gt;$G138,OR(COUNTIF($I138," ---"),COUNTIF($I138,"MEN*"))),3000,0),0))),"")</f>
        <v>4950</v>
      </c>
      <c r="L138" s="35" t="s">
        <v>305</v>
      </c>
      <c r="M138" s="36"/>
      <c r="N138" s="36"/>
      <c r="O138" s="57" t="s">
        <v>27</v>
      </c>
      <c r="P138" s="38" t="str">
        <f t="shared" si="9"/>
        <v/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ht="14.25" customHeight="1">
      <c r="A139" s="77" t="s">
        <v>306</v>
      </c>
      <c r="B139" s="75">
        <v>5.5034298E7</v>
      </c>
      <c r="C139" s="78" t="s">
        <v>307</v>
      </c>
      <c r="D139" s="4"/>
      <c r="E139" s="28" t="s">
        <v>260</v>
      </c>
      <c r="F139" s="29">
        <v>44866.0</v>
      </c>
      <c r="G139" s="30">
        <f t="shared" si="8"/>
        <v>45231</v>
      </c>
      <c r="H139" s="49">
        <v>44896.0</v>
      </c>
      <c r="I139" s="41" t="s">
        <v>29</v>
      </c>
      <c r="J139" s="33">
        <f t="shared" si="2"/>
        <v>44986</v>
      </c>
      <c r="K139" s="42">
        <f>IFERROR(SUM(IF(DATEDIF($H139,$A$1,"M")&gt;=VLOOKUP($I139,INDIRECT(VLOOKUP(DATEVALUE($H139),FECHAS,2,0)),5,0),0 ,VLOOKUP($I139,INDIRECT(VLOOKUP(DATEVALUE($H139),FECHAS,2,0)),3,0)),IF(AND($G139=$A$1,AND(TODAY()&gt;$G139,COUNTIF($I139,"TRI*"))),2500,IF($G139=$A$1,IF(AND(TODAY()&gt;$G139,OR(COUNTIF($I139," ---"),COUNTIF($I139,"MEN*"))),3000,0),0))),"")</f>
        <v>8250</v>
      </c>
      <c r="L139" s="35" t="s">
        <v>305</v>
      </c>
      <c r="M139" s="43" t="s">
        <v>308</v>
      </c>
      <c r="N139" s="36"/>
      <c r="O139" s="48" t="s">
        <v>27</v>
      </c>
      <c r="P139" s="38" t="str">
        <f t="shared" si="9"/>
        <v/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ht="14.25" customHeight="1">
      <c r="A140" s="77" t="s">
        <v>309</v>
      </c>
      <c r="B140" s="79">
        <v>5.6414534E7</v>
      </c>
      <c r="C140" s="78">
        <v>1.167170435E9</v>
      </c>
      <c r="D140" s="4"/>
      <c r="E140" s="28" t="s">
        <v>260</v>
      </c>
      <c r="F140" s="29">
        <v>44927.0</v>
      </c>
      <c r="G140" s="30">
        <f t="shared" si="8"/>
        <v>45292</v>
      </c>
      <c r="H140" s="49">
        <v>44896.0</v>
      </c>
      <c r="I140" s="41" t="s">
        <v>25</v>
      </c>
      <c r="J140" s="33">
        <f t="shared" si="2"/>
        <v>44986</v>
      </c>
      <c r="K140" s="42">
        <f>IFERROR(SUM(IF(DATEDIF($H140,$A$1,"M")&gt;=VLOOKUP($I140,INDIRECT(VLOOKUP(DATEVALUE($H140),FECHAS,2,0)),5,0),0 ,VLOOKUP($I140,INDIRECT(VLOOKUP(DATEVALUE($H140),FECHAS,2,0)),3,0)),IF(AND($G140=$A$1,AND(TODAY()&gt;$G140,COUNTIF($I140,"TRI*"))),2500,IF($G140=$A$1,IF(AND(TODAY()&gt;$G140,OR(COUNTIF($I140," ---"),COUNTIF($I140,"MEN*"))),3000,0),0))),"")</f>
        <v>4950</v>
      </c>
      <c r="L140" s="35" t="s">
        <v>305</v>
      </c>
      <c r="M140" s="36"/>
      <c r="N140" s="36"/>
      <c r="O140" s="57" t="s">
        <v>27</v>
      </c>
      <c r="P140" s="38" t="str">
        <f t="shared" si="9"/>
        <v/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ht="14.25" customHeight="1">
      <c r="A141" s="74" t="s">
        <v>310</v>
      </c>
      <c r="B141" s="76">
        <v>5.5800774E7</v>
      </c>
      <c r="C141" s="75" t="s">
        <v>311</v>
      </c>
      <c r="D141" s="4"/>
      <c r="E141" s="28" t="s">
        <v>260</v>
      </c>
      <c r="F141" s="29">
        <v>44835.0</v>
      </c>
      <c r="G141" s="30">
        <f t="shared" si="8"/>
        <v>45200</v>
      </c>
      <c r="H141" s="49">
        <v>44896.0</v>
      </c>
      <c r="I141" s="41" t="s">
        <v>25</v>
      </c>
      <c r="J141" s="33">
        <f t="shared" si="2"/>
        <v>44986</v>
      </c>
      <c r="K141" s="42">
        <f>IFERROR(SUM(IF(DATEDIF($H141,$A$1,"M")&gt;=VLOOKUP($I141,INDIRECT(VLOOKUP(DATEVALUE($H141),FECHAS,2,0)),5,0),0 ,VLOOKUP($I141,INDIRECT(VLOOKUP(DATEVALUE($H141),FECHAS,2,0)),3,0)),IF(AND($G141=$A$1,AND(TODAY()&gt;$G141,COUNTIF($I141,"TRI*"))),2500,IF($G141=$A$1,IF(AND(TODAY()&gt;$G141,OR(COUNTIF($I141," ---"),COUNTIF($I141,"MEN*"))),3000,0),0))),"")</f>
        <v>4950</v>
      </c>
      <c r="L141" s="35" t="s">
        <v>305</v>
      </c>
      <c r="M141" s="36"/>
      <c r="N141" s="36"/>
      <c r="O141" s="57" t="s">
        <v>27</v>
      </c>
      <c r="P141" s="38" t="str">
        <f t="shared" si="9"/>
        <v/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ht="14.25" customHeight="1">
      <c r="A142" s="74" t="s">
        <v>312</v>
      </c>
      <c r="B142" s="76">
        <v>5.5578007E7</v>
      </c>
      <c r="C142" s="75" t="s">
        <v>313</v>
      </c>
      <c r="D142" s="4"/>
      <c r="E142" s="28" t="s">
        <v>260</v>
      </c>
      <c r="F142" s="29">
        <v>44835.0</v>
      </c>
      <c r="G142" s="30">
        <f t="shared" si="8"/>
        <v>45200</v>
      </c>
      <c r="H142" s="49">
        <v>44896.0</v>
      </c>
      <c r="I142" s="41" t="s">
        <v>29</v>
      </c>
      <c r="J142" s="33">
        <f t="shared" si="2"/>
        <v>44986</v>
      </c>
      <c r="K142" s="42">
        <f>IFERROR(SUM(IF(DATEDIF($H142,$A$1,"M")&gt;=VLOOKUP($I142,INDIRECT(VLOOKUP(DATEVALUE($H142),FECHAS,2,0)),5,0),0 ,VLOOKUP($I142,INDIRECT(VLOOKUP(DATEVALUE($H142),FECHAS,2,0)),3,0)),IF(AND($G142=$A$1,AND(TODAY()&gt;$G142,COUNTIF($I142,"TRI*"))),2500,IF($G142=$A$1,IF(AND(TODAY()&gt;$G142,OR(COUNTIF($I142," ---"),COUNTIF($I142,"MEN*"))),3000,0),0))),"")</f>
        <v>8250</v>
      </c>
      <c r="L142" s="35" t="s">
        <v>305</v>
      </c>
      <c r="M142" s="43" t="s">
        <v>308</v>
      </c>
      <c r="N142" s="36"/>
      <c r="O142" s="48" t="s">
        <v>27</v>
      </c>
      <c r="P142" s="38" t="str">
        <f t="shared" si="9"/>
        <v/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ht="14.25" customHeight="1">
      <c r="A143" s="74" t="s">
        <v>314</v>
      </c>
      <c r="B143" s="75">
        <v>5.5165721E7</v>
      </c>
      <c r="C143" s="75" t="s">
        <v>315</v>
      </c>
      <c r="D143" s="4"/>
      <c r="E143" s="28" t="s">
        <v>260</v>
      </c>
      <c r="F143" s="29">
        <v>44866.0</v>
      </c>
      <c r="G143" s="30">
        <f t="shared" si="8"/>
        <v>45231</v>
      </c>
      <c r="H143" s="49">
        <v>44896.0</v>
      </c>
      <c r="I143" s="41" t="s">
        <v>29</v>
      </c>
      <c r="J143" s="33">
        <f t="shared" si="2"/>
        <v>44986</v>
      </c>
      <c r="K143" s="42">
        <f>IFERROR(SUM(IF(DATEDIF($H143,$A$1,"M")&gt;=VLOOKUP($I143,INDIRECT(VLOOKUP(DATEVALUE($H143),FECHAS,2,0)),5,0),0 ,VLOOKUP($I143,INDIRECT(VLOOKUP(DATEVALUE($H143),FECHAS,2,0)),3,0)),IF(AND($G143=$A$1,AND(TODAY()&gt;$G143,COUNTIF($I143,"TRI*"))),2500,IF($G143=$A$1,IF(AND(TODAY()&gt;$G143,OR(COUNTIF($I143," ---"),COUNTIF($I143,"MEN*"))),3000,0),0))),"")</f>
        <v>8250</v>
      </c>
      <c r="L143" s="35" t="s">
        <v>305</v>
      </c>
      <c r="M143" s="43" t="s">
        <v>308</v>
      </c>
      <c r="N143" s="36"/>
      <c r="O143" s="57" t="s">
        <v>27</v>
      </c>
      <c r="P143" s="38" t="str">
        <f t="shared" si="9"/>
        <v/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ht="14.25" customHeight="1">
      <c r="A144" s="74" t="s">
        <v>316</v>
      </c>
      <c r="B144" s="80">
        <v>5.5995657E7</v>
      </c>
      <c r="C144" s="81" t="s">
        <v>317</v>
      </c>
      <c r="D144" s="4"/>
      <c r="E144" s="28" t="s">
        <v>260</v>
      </c>
      <c r="F144" s="29">
        <v>44896.0</v>
      </c>
      <c r="G144" s="30">
        <f t="shared" si="8"/>
        <v>45261</v>
      </c>
      <c r="H144" s="49">
        <v>44896.0</v>
      </c>
      <c r="I144" s="41" t="s">
        <v>29</v>
      </c>
      <c r="J144" s="33">
        <f t="shared" si="2"/>
        <v>44986</v>
      </c>
      <c r="K144" s="42">
        <f>IFERROR(SUM(IF(DATEDIF($H144,$A$1,"M")&gt;=VLOOKUP($I144,INDIRECT(VLOOKUP(DATEVALUE($H144),FECHAS,2,0)),5,0),0 ,VLOOKUP($I144,INDIRECT(VLOOKUP(DATEVALUE($H144),FECHAS,2,0)),3,0)),IF(AND($G144=$A$1,AND(TODAY()&gt;$G144,COUNTIF($I144,"TRI*"))),2500,IF($G144=$A$1,IF(AND(TODAY()&gt;$G144,OR(COUNTIF($I144," ---"),COUNTIF($I144,"MEN*"))),3000,0),0))),"")</f>
        <v>8250</v>
      </c>
      <c r="L144" s="35" t="s">
        <v>305</v>
      </c>
      <c r="M144" s="43" t="s">
        <v>308</v>
      </c>
      <c r="N144" s="36"/>
      <c r="O144" s="57" t="s">
        <v>27</v>
      </c>
      <c r="P144" s="38" t="str">
        <f t="shared" si="9"/>
        <v/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ht="14.25" customHeight="1">
      <c r="A145" s="74" t="s">
        <v>318</v>
      </c>
      <c r="B145" s="80">
        <v>5.5987282E7</v>
      </c>
      <c r="C145" s="81" t="s">
        <v>319</v>
      </c>
      <c r="D145" s="4"/>
      <c r="E145" s="28" t="s">
        <v>260</v>
      </c>
      <c r="F145" s="29">
        <v>44896.0</v>
      </c>
      <c r="G145" s="30">
        <f t="shared" si="8"/>
        <v>45261</v>
      </c>
      <c r="H145" s="49">
        <v>44896.0</v>
      </c>
      <c r="I145" s="41" t="s">
        <v>25</v>
      </c>
      <c r="J145" s="33">
        <f t="shared" si="2"/>
        <v>44986</v>
      </c>
      <c r="K145" s="42">
        <f>IFERROR(SUM(IF(DATEDIF($H145,$A$1,"M")&gt;=VLOOKUP($I145,INDIRECT(VLOOKUP(DATEVALUE($H145),FECHAS,2,0)),5,0),0 ,VLOOKUP($I145,INDIRECT(VLOOKUP(DATEVALUE($H145),FECHAS,2,0)),3,0)),IF(AND($G145=$A$1,AND(TODAY()&gt;$G145,COUNTIF($I145,"TRI*"))),2500,IF($G145=$A$1,IF(AND(TODAY()&gt;$G145,OR(COUNTIF($I145," ---"),COUNTIF($I145,"MEN*"))),3000,0),0))),"")</f>
        <v>4950</v>
      </c>
      <c r="L145" s="35" t="s">
        <v>305</v>
      </c>
      <c r="M145" s="36"/>
      <c r="N145" s="36"/>
      <c r="O145" s="48" t="s">
        <v>27</v>
      </c>
      <c r="P145" s="38" t="str">
        <f t="shared" si="9"/>
        <v/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ht="14.25" customHeight="1">
      <c r="A146" s="81" t="s">
        <v>320</v>
      </c>
      <c r="B146" s="75" t="s">
        <v>321</v>
      </c>
      <c r="C146" s="75" t="s">
        <v>322</v>
      </c>
      <c r="D146" s="4"/>
      <c r="E146" s="28" t="s">
        <v>260</v>
      </c>
      <c r="F146" s="29">
        <v>44835.0</v>
      </c>
      <c r="G146" s="30">
        <f t="shared" si="8"/>
        <v>45200</v>
      </c>
      <c r="H146" s="49">
        <v>44896.0</v>
      </c>
      <c r="I146" s="41" t="s">
        <v>29</v>
      </c>
      <c r="J146" s="33">
        <f t="shared" si="2"/>
        <v>44986</v>
      </c>
      <c r="K146" s="42">
        <f>IFERROR(SUM(IF(DATEDIF($H146,$A$1,"M")&gt;=VLOOKUP($I146,INDIRECT(VLOOKUP(DATEVALUE($H146),FECHAS,2,0)),5,0),0 ,VLOOKUP($I146,INDIRECT(VLOOKUP(DATEVALUE($H146),FECHAS,2,0)),3,0)),IF(AND($G146=$A$1,AND(TODAY()&gt;$G146,COUNTIF($I146,"TRI*"))),2500,IF($G146=$A$1,IF(AND(TODAY()&gt;$G146,OR(COUNTIF($I146," ---"),COUNTIF($I146,"MEN*"))),3000,0),0))),"")</f>
        <v>8250</v>
      </c>
      <c r="L146" s="35" t="s">
        <v>305</v>
      </c>
      <c r="M146" s="43" t="s">
        <v>308</v>
      </c>
      <c r="N146" s="36"/>
      <c r="O146" s="57" t="s">
        <v>27</v>
      </c>
      <c r="P146" s="38" t="str">
        <f t="shared" si="9"/>
        <v/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ht="14.25" customHeight="1">
      <c r="A147" s="77" t="s">
        <v>323</v>
      </c>
      <c r="B147" s="78">
        <v>5.5180952E7</v>
      </c>
      <c r="C147" s="78" t="s">
        <v>324</v>
      </c>
      <c r="D147" s="4"/>
      <c r="E147" s="28" t="s">
        <v>260</v>
      </c>
      <c r="F147" s="29">
        <v>44866.0</v>
      </c>
      <c r="G147" s="30">
        <f t="shared" si="8"/>
        <v>45231</v>
      </c>
      <c r="H147" s="49">
        <v>44896.0</v>
      </c>
      <c r="I147" s="41" t="s">
        <v>29</v>
      </c>
      <c r="J147" s="33">
        <f t="shared" si="2"/>
        <v>44986</v>
      </c>
      <c r="K147" s="42">
        <f>IFERROR(SUM(IF(DATEDIF($H147,$A$1,"M")&gt;=VLOOKUP($I147,INDIRECT(VLOOKUP(DATEVALUE($H147),FECHAS,2,0)),5,0),0 ,VLOOKUP($I147,INDIRECT(VLOOKUP(DATEVALUE($H147),FECHAS,2,0)),3,0)),IF(AND($G147=$A$1,AND(TODAY()&gt;$G147,COUNTIF($I147,"TRI*"))),2500,IF($G147=$A$1,IF(AND(TODAY()&gt;$G147,OR(COUNTIF($I147," ---"),COUNTIF($I147,"MEN*"))),3000,0),0))),"")</f>
        <v>8250</v>
      </c>
      <c r="L147" s="35" t="s">
        <v>325</v>
      </c>
      <c r="M147" s="43" t="s">
        <v>308</v>
      </c>
      <c r="N147" s="36"/>
      <c r="O147" s="57" t="s">
        <v>27</v>
      </c>
      <c r="P147" s="38" t="str">
        <f t="shared" si="9"/>
        <v/>
      </c>
      <c r="Q147" s="11"/>
      <c r="R147" s="11"/>
      <c r="S147" s="39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ht="14.25" customHeight="1">
      <c r="A148" s="74" t="s">
        <v>326</v>
      </c>
      <c r="B148" s="76">
        <v>5.4972931E7</v>
      </c>
      <c r="C148" s="75" t="s">
        <v>327</v>
      </c>
      <c r="D148" s="4"/>
      <c r="E148" s="28" t="s">
        <v>260</v>
      </c>
      <c r="F148" s="29">
        <v>44805.0</v>
      </c>
      <c r="G148" s="30">
        <f t="shared" si="8"/>
        <v>45170</v>
      </c>
      <c r="H148" s="49">
        <v>44896.0</v>
      </c>
      <c r="I148" s="41" t="s">
        <v>29</v>
      </c>
      <c r="J148" s="33">
        <f t="shared" si="2"/>
        <v>44986</v>
      </c>
      <c r="K148" s="42">
        <f>IFERROR(SUM(IF(DATEDIF($H148,$A$1,"M")&gt;=VLOOKUP($I148,INDIRECT(VLOOKUP(DATEVALUE($H148),FECHAS,2,0)),5,0),0 ,VLOOKUP($I148,INDIRECT(VLOOKUP(DATEVALUE($H148),FECHAS,2,0)),3,0)),IF(AND($G148=$A$1,AND(TODAY()&gt;$G148,COUNTIF($I148,"TRI*"))),2500,IF($G148=$A$1,IF(AND(TODAY()&gt;$G148,OR(COUNTIF($I148," ---"),COUNTIF($I148,"MEN*"))),3000,0),0))),"")</f>
        <v>8250</v>
      </c>
      <c r="L148" s="35" t="s">
        <v>325</v>
      </c>
      <c r="M148" s="43" t="s">
        <v>328</v>
      </c>
      <c r="N148" s="36"/>
      <c r="O148" s="48" t="s">
        <v>27</v>
      </c>
      <c r="P148" s="38" t="str">
        <f t="shared" si="9"/>
        <v/>
      </c>
      <c r="Q148" s="11"/>
      <c r="R148" s="11"/>
      <c r="S148" s="39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ht="14.25" customHeight="1">
      <c r="A149" s="74" t="s">
        <v>329</v>
      </c>
      <c r="B149" s="76">
        <v>5.5163949E7</v>
      </c>
      <c r="C149" s="75" t="s">
        <v>330</v>
      </c>
      <c r="D149" s="4"/>
      <c r="E149" s="28" t="s">
        <v>260</v>
      </c>
      <c r="F149" s="29">
        <v>44805.0</v>
      </c>
      <c r="G149" s="30">
        <f t="shared" si="8"/>
        <v>45170</v>
      </c>
      <c r="H149" s="49">
        <v>44896.0</v>
      </c>
      <c r="I149" s="41" t="s">
        <v>25</v>
      </c>
      <c r="J149" s="33">
        <f t="shared" si="2"/>
        <v>44986</v>
      </c>
      <c r="K149" s="42">
        <f>IFERROR(SUM(IF(DATEDIF($H149,$A$1,"M")&gt;=VLOOKUP($I149,INDIRECT(VLOOKUP(DATEVALUE($H149),FECHAS,2,0)),5,0),0 ,VLOOKUP($I149,INDIRECT(VLOOKUP(DATEVALUE($H149),FECHAS,2,0)),3,0)),IF(AND($G149=$A$1,AND(TODAY()&gt;$G149,COUNTIF($I149,"TRI*"))),2500,IF($G149=$A$1,IF(AND(TODAY()&gt;$G149,OR(COUNTIF($I149," ---"),COUNTIF($I149,"MEN*"))),3000,0),0))),"")</f>
        <v>4950</v>
      </c>
      <c r="L149" s="35" t="s">
        <v>325</v>
      </c>
      <c r="M149" s="36"/>
      <c r="N149" s="36"/>
      <c r="O149" s="57" t="s">
        <v>27</v>
      </c>
      <c r="P149" s="38" t="str">
        <f t="shared" si="9"/>
        <v/>
      </c>
      <c r="Q149" s="11"/>
      <c r="R149" s="11"/>
      <c r="S149" s="39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ht="14.25" customHeight="1">
      <c r="A150" s="74" t="s">
        <v>331</v>
      </c>
      <c r="B150" s="80">
        <v>5.4999124E7</v>
      </c>
      <c r="C150" s="81" t="s">
        <v>332</v>
      </c>
      <c r="D150" s="4"/>
      <c r="E150" s="28" t="s">
        <v>260</v>
      </c>
      <c r="F150" s="29">
        <v>44927.0</v>
      </c>
      <c r="G150" s="30">
        <f t="shared" si="8"/>
        <v>45292</v>
      </c>
      <c r="H150" s="49">
        <v>44927.0</v>
      </c>
      <c r="I150" s="41" t="s">
        <v>62</v>
      </c>
      <c r="J150" s="33">
        <f t="shared" si="2"/>
        <v>44958</v>
      </c>
      <c r="K150" s="42">
        <f>IFERROR(SUM(IF(DATEDIF($H150,$A$1,"M")&gt;=VLOOKUP($I150,INDIRECT(VLOOKUP(DATEVALUE($H150),FECHAS,2,0)),5,0),0 ,VLOOKUP($I150,INDIRECT(VLOOKUP(DATEVALUE($H150),FECHAS,2,0)),3,0)),IF(AND($G150=$A$1,AND(TODAY()&gt;$G150,COUNTIF($I150,"TRI*"))),2500,IF($G150=$A$1,IF(AND(TODAY()&gt;$G150,OR(COUNTIF($I150," ---"),COUNTIF($I150,"MEN*"))),3000,0),0))),"")</f>
        <v>7700</v>
      </c>
      <c r="L150" s="35" t="s">
        <v>325</v>
      </c>
      <c r="M150" s="43" t="s">
        <v>273</v>
      </c>
      <c r="N150" s="36"/>
      <c r="O150" s="57" t="s">
        <v>27</v>
      </c>
      <c r="P150" s="38" t="str">
        <f t="shared" si="9"/>
        <v/>
      </c>
      <c r="Q150" s="11"/>
      <c r="R150" s="11"/>
      <c r="S150" s="39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ht="14.25" customHeight="1">
      <c r="A151" s="77" t="s">
        <v>333</v>
      </c>
      <c r="B151" s="76">
        <v>5.5808126E7</v>
      </c>
      <c r="C151" s="78" t="s">
        <v>334</v>
      </c>
      <c r="D151" s="4"/>
      <c r="E151" s="28" t="s">
        <v>260</v>
      </c>
      <c r="F151" s="29">
        <v>44835.0</v>
      </c>
      <c r="G151" s="30">
        <f t="shared" si="8"/>
        <v>45200</v>
      </c>
      <c r="H151" s="49">
        <v>44896.0</v>
      </c>
      <c r="I151" s="41" t="s">
        <v>29</v>
      </c>
      <c r="J151" s="33">
        <f t="shared" si="2"/>
        <v>44986</v>
      </c>
      <c r="K151" s="42">
        <f>IFERROR(SUM(IF(DATEDIF($H151,$A$1,"M")&gt;=VLOOKUP($I151,INDIRECT(VLOOKUP(DATEVALUE($H151),FECHAS,2,0)),5,0),0 ,VLOOKUP($I151,INDIRECT(VLOOKUP(DATEVALUE($H151),FECHAS,2,0)),3,0)),IF(AND($G151=$A$1,AND(TODAY()&gt;$G151,COUNTIF($I151,"TRI*"))),2500,IF($G151=$A$1,IF(AND(TODAY()&gt;$G151,OR(COUNTIF($I151," ---"),COUNTIF($I151,"MEN*"))),3000,0),0))),"")</f>
        <v>8250</v>
      </c>
      <c r="L151" s="35" t="s">
        <v>325</v>
      </c>
      <c r="M151" s="43" t="s">
        <v>295</v>
      </c>
      <c r="N151" s="36"/>
      <c r="O151" s="57" t="s">
        <v>27</v>
      </c>
      <c r="P151" s="38" t="str">
        <f t="shared" si="9"/>
        <v/>
      </c>
      <c r="Q151" s="11"/>
      <c r="R151" s="11"/>
      <c r="S151" s="39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ht="14.25" customHeight="1">
      <c r="A152" s="81" t="s">
        <v>335</v>
      </c>
      <c r="B152" s="75">
        <v>5.5575386E7</v>
      </c>
      <c r="C152" s="75">
        <v>1.145284337E9</v>
      </c>
      <c r="D152" s="4"/>
      <c r="E152" s="28" t="s">
        <v>260</v>
      </c>
      <c r="F152" s="29">
        <v>44682.0</v>
      </c>
      <c r="G152" s="30">
        <f t="shared" si="8"/>
        <v>45047</v>
      </c>
      <c r="H152" s="49">
        <v>44896.0</v>
      </c>
      <c r="I152" s="41" t="s">
        <v>29</v>
      </c>
      <c r="J152" s="33">
        <f t="shared" si="2"/>
        <v>44986</v>
      </c>
      <c r="K152" s="42">
        <f>IFERROR(SUM(IF(DATEDIF($H152,$A$1,"M")&gt;=VLOOKUP($I152,INDIRECT(VLOOKUP(DATEVALUE($H152),FECHAS,2,0)),5,0),0 ,VLOOKUP($I152,INDIRECT(VLOOKUP(DATEVALUE($H152),FECHAS,2,0)),3,0)),IF(AND($G152=$A$1,AND(TODAY()&gt;$G152,COUNTIF($I152,"TRI*"))),2500,IF($G152=$A$1,IF(AND(TODAY()&gt;$G152,OR(COUNTIF($I152," ---"),COUNTIF($I152,"MEN*"))),3000,0),0))),"")</f>
        <v>8250</v>
      </c>
      <c r="L152" s="35" t="s">
        <v>325</v>
      </c>
      <c r="M152" s="43" t="s">
        <v>270</v>
      </c>
      <c r="N152" s="36"/>
      <c r="O152" s="48" t="s">
        <v>27</v>
      </c>
      <c r="P152" s="38" t="str">
        <f t="shared" si="9"/>
        <v/>
      </c>
      <c r="Q152" s="11"/>
      <c r="R152" s="11"/>
      <c r="S152" s="39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ht="14.25" customHeight="1">
      <c r="A153" s="74" t="s">
        <v>336</v>
      </c>
      <c r="B153" s="82"/>
      <c r="C153" s="81" t="s">
        <v>337</v>
      </c>
      <c r="D153" s="4"/>
      <c r="E153" s="28" t="s">
        <v>260</v>
      </c>
      <c r="F153" s="29">
        <v>2500.0</v>
      </c>
      <c r="G153" s="30">
        <f t="shared" si="8"/>
        <v>2865</v>
      </c>
      <c r="H153" s="49">
        <v>44927.0</v>
      </c>
      <c r="I153" s="41" t="s">
        <v>25</v>
      </c>
      <c r="J153" s="33">
        <f t="shared" si="2"/>
        <v>45017</v>
      </c>
      <c r="K153" s="42">
        <f>IFERROR(SUM(IF(DATEDIF($H153,$A$1,"M")&gt;=VLOOKUP($I153,INDIRECT(VLOOKUP(DATEVALUE($H153),FECHAS,2,0)),5,0),0 ,VLOOKUP($I153,INDIRECT(VLOOKUP(DATEVALUE($H153),FECHAS,2,0)),3,0)),IF(AND($G153=$A$1,AND(TODAY()&gt;$G153,COUNTIF($I153,"TRI*"))),2500,IF($G153=$A$1,IF(AND(TODAY()&gt;$G153,OR(COUNTIF($I153," ---"),COUNTIF($I153,"MEN*"))),3000,0),0))),"")</f>
        <v>5500</v>
      </c>
      <c r="L153" s="35" t="s">
        <v>325</v>
      </c>
      <c r="M153" s="36"/>
      <c r="N153" s="36"/>
      <c r="O153" s="57" t="s">
        <v>27</v>
      </c>
      <c r="P153" s="38" t="str">
        <f t="shared" si="9"/>
        <v/>
      </c>
      <c r="Q153" s="11"/>
      <c r="R153" s="11"/>
      <c r="S153" s="39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ht="14.25" customHeight="1">
      <c r="A154" s="77" t="s">
        <v>338</v>
      </c>
      <c r="B154" s="78">
        <v>5.536622E7</v>
      </c>
      <c r="C154" s="78">
        <v>1.12159928E9</v>
      </c>
      <c r="D154" s="4"/>
      <c r="E154" s="28" t="s">
        <v>260</v>
      </c>
      <c r="F154" s="29">
        <v>44805.0</v>
      </c>
      <c r="G154" s="30">
        <f t="shared" si="8"/>
        <v>45170</v>
      </c>
      <c r="H154" s="49">
        <v>44927.0</v>
      </c>
      <c r="I154" s="41" t="s">
        <v>55</v>
      </c>
      <c r="J154" s="33">
        <f t="shared" si="2"/>
        <v>44958</v>
      </c>
      <c r="K154" s="42">
        <f>IFERROR(SUM(IF(DATEDIF($H154,$A$1,"M")&gt;=VLOOKUP($I154,INDIRECT(VLOOKUP(DATEVALUE($H154),FECHAS,2,0)),5,0),0 ,VLOOKUP($I154,INDIRECT(VLOOKUP(DATEVALUE($H154),FECHAS,2,0)),3,0)),IF(AND($G154=$A$1,AND(TODAY()&gt;$G154,COUNTIF($I154,"TRI*"))),2500,IF($G154=$A$1,IF(AND(TODAY()&gt;$G154,OR(COUNTIF($I154," ---"),COUNTIF($I154,"MEN*"))),3000,0),0))),"")</f>
        <v>4200</v>
      </c>
      <c r="L154" s="35" t="s">
        <v>325</v>
      </c>
      <c r="M154" s="36"/>
      <c r="N154" s="36"/>
      <c r="O154" s="57" t="s">
        <v>27</v>
      </c>
      <c r="P154" s="38" t="str">
        <f t="shared" si="9"/>
        <v/>
      </c>
      <c r="Q154" s="11"/>
      <c r="R154" s="11"/>
      <c r="S154" s="39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ht="14.25" customHeight="1">
      <c r="A155" s="74" t="s">
        <v>339</v>
      </c>
      <c r="B155" s="75">
        <v>5.53899E7</v>
      </c>
      <c r="C155" s="75">
        <v>1.163552863E9</v>
      </c>
      <c r="D155" s="4"/>
      <c r="E155" s="28" t="s">
        <v>260</v>
      </c>
      <c r="F155" s="29">
        <v>44774.0</v>
      </c>
      <c r="G155" s="30">
        <f t="shared" si="8"/>
        <v>45139</v>
      </c>
      <c r="H155" s="49">
        <v>44896.0</v>
      </c>
      <c r="I155" s="41" t="s">
        <v>29</v>
      </c>
      <c r="J155" s="33">
        <f t="shared" si="2"/>
        <v>44986</v>
      </c>
      <c r="K155" s="42">
        <f>IFERROR(SUM(IF(DATEDIF($H155,$A$1,"M")&gt;=VLOOKUP($I155,INDIRECT(VLOOKUP(DATEVALUE($H155),FECHAS,2,0)),5,0),0 ,VLOOKUP($I155,INDIRECT(VLOOKUP(DATEVALUE($H155),FECHAS,2,0)),3,0)),IF(AND($G155=$A$1,AND(TODAY()&gt;$G155,COUNTIF($I155,"TRI*"))),2500,IF($G155=$A$1,IF(AND(TODAY()&gt;$G155,OR(COUNTIF($I155," ---"),COUNTIF($I155,"MEN*"))),3000,0),0))),"")</f>
        <v>8250</v>
      </c>
      <c r="L155" s="35" t="s">
        <v>278</v>
      </c>
      <c r="M155" s="43" t="s">
        <v>340</v>
      </c>
      <c r="N155" s="36"/>
      <c r="O155" s="48" t="s">
        <v>27</v>
      </c>
      <c r="P155" s="38" t="str">
        <f t="shared" si="9"/>
        <v/>
      </c>
      <c r="Q155" s="11"/>
      <c r="R155" s="11"/>
      <c r="S155" s="39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ht="14.25" customHeight="1">
      <c r="A156" s="74" t="s">
        <v>341</v>
      </c>
      <c r="B156" s="76">
        <v>5.452944E7</v>
      </c>
      <c r="C156" s="75">
        <v>1.127747671E9</v>
      </c>
      <c r="D156" s="4"/>
      <c r="E156" s="28" t="s">
        <v>260</v>
      </c>
      <c r="F156" s="29">
        <v>44927.0</v>
      </c>
      <c r="G156" s="30">
        <f t="shared" si="8"/>
        <v>45292</v>
      </c>
      <c r="H156" s="49">
        <v>44896.0</v>
      </c>
      <c r="I156" s="41" t="s">
        <v>29</v>
      </c>
      <c r="J156" s="33">
        <f t="shared" si="2"/>
        <v>44986</v>
      </c>
      <c r="K156" s="42">
        <f>IFERROR(SUM(IF(DATEDIF($H156,$A$1,"M")&gt;=VLOOKUP($I156,INDIRECT(VLOOKUP(DATEVALUE($H156),FECHAS,2,0)),5,0),0 ,VLOOKUP($I156,INDIRECT(VLOOKUP(DATEVALUE($H156),FECHAS,2,0)),3,0)),IF(AND($G156=$A$1,AND(TODAY()&gt;$G156,COUNTIF($I156,"TRI*"))),2500,IF($G156=$A$1,IF(AND(TODAY()&gt;$G156,OR(COUNTIF($I156," ---"),COUNTIF($I156,"MEN*"))),3000,0),0))),"")</f>
        <v>8250</v>
      </c>
      <c r="L156" s="35" t="s">
        <v>278</v>
      </c>
      <c r="M156" s="43" t="s">
        <v>265</v>
      </c>
      <c r="N156" s="36"/>
      <c r="O156" s="57" t="s">
        <v>27</v>
      </c>
      <c r="P156" s="38" t="str">
        <f t="shared" si="9"/>
        <v/>
      </c>
      <c r="Q156" s="11"/>
      <c r="R156" s="11"/>
      <c r="S156" s="39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ht="14.25" customHeight="1">
      <c r="A157" s="77" t="s">
        <v>342</v>
      </c>
      <c r="B157" s="79">
        <v>5.5433433E7</v>
      </c>
      <c r="C157" s="78">
        <v>1.167996462E9</v>
      </c>
      <c r="D157" s="4"/>
      <c r="E157" s="28" t="s">
        <v>260</v>
      </c>
      <c r="F157" s="29">
        <v>44593.0</v>
      </c>
      <c r="G157" s="30">
        <f t="shared" si="8"/>
        <v>44958</v>
      </c>
      <c r="H157" s="49">
        <v>44896.0</v>
      </c>
      <c r="I157" s="41" t="s">
        <v>25</v>
      </c>
      <c r="J157" s="33">
        <f t="shared" si="2"/>
        <v>44986</v>
      </c>
      <c r="K157" s="42">
        <f>IFERROR(SUM(IF(DATEDIF($H157,$A$1,"M")&gt;=VLOOKUP($I157,INDIRECT(VLOOKUP(DATEVALUE($H157),FECHAS,2,0)),5,0),0 ,VLOOKUP($I157,INDIRECT(VLOOKUP(DATEVALUE($H157),FECHAS,2,0)),3,0)),IF(AND($G157=$A$1,AND(TODAY()&gt;$G157,COUNTIF($I157,"TRI*"))),2500,IF($G157=$A$1,IF(AND(TODAY()&gt;$G157,OR(COUNTIF($I157," ---"),COUNTIF($I157,"MEN*"))),3000,0),0))),"")</f>
        <v>4950</v>
      </c>
      <c r="L157" s="35" t="s">
        <v>278</v>
      </c>
      <c r="M157" s="36"/>
      <c r="N157" s="36"/>
      <c r="O157" s="57" t="s">
        <v>27</v>
      </c>
      <c r="P157" s="38" t="str">
        <f t="shared" si="9"/>
        <v/>
      </c>
      <c r="Q157" s="11"/>
      <c r="R157" s="11"/>
      <c r="S157" s="39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ht="14.25" customHeight="1">
      <c r="A158" s="77" t="s">
        <v>343</v>
      </c>
      <c r="B158" s="83" t="s">
        <v>344</v>
      </c>
      <c r="C158" s="83" t="s">
        <v>345</v>
      </c>
      <c r="D158" s="4"/>
      <c r="E158" s="28" t="s">
        <v>260</v>
      </c>
      <c r="F158" s="29">
        <v>44896.0</v>
      </c>
      <c r="G158" s="30">
        <f t="shared" si="8"/>
        <v>45261</v>
      </c>
      <c r="H158" s="49">
        <v>44896.0</v>
      </c>
      <c r="I158" s="41" t="s">
        <v>29</v>
      </c>
      <c r="J158" s="33">
        <f t="shared" si="2"/>
        <v>44986</v>
      </c>
      <c r="K158" s="42">
        <f>IFERROR(SUM(IF(DATEDIF($H158,$A$1,"M")&gt;=VLOOKUP($I158,INDIRECT(VLOOKUP(DATEVALUE($H158),FECHAS,2,0)),5,0),0 ,VLOOKUP($I158,INDIRECT(VLOOKUP(DATEVALUE($H158),FECHAS,2,0)),3,0)),IF(AND($G158=$A$1,AND(TODAY()&gt;$G158,COUNTIF($I158,"TRI*"))),2500,IF($G158=$A$1,IF(AND(TODAY()&gt;$G158,OR(COUNTIF($I158," ---"),COUNTIF($I158,"MEN*"))),3000,0),0))),"")</f>
        <v>8250</v>
      </c>
      <c r="L158" s="35" t="s">
        <v>278</v>
      </c>
      <c r="M158" s="43" t="s">
        <v>265</v>
      </c>
      <c r="N158" s="36"/>
      <c r="O158" s="48" t="s">
        <v>27</v>
      </c>
      <c r="P158" s="38" t="str">
        <f t="shared" si="9"/>
        <v/>
      </c>
      <c r="Q158" s="11"/>
      <c r="R158" s="11"/>
      <c r="S158" s="39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ht="14.25" customHeight="1">
      <c r="A159" s="77" t="s">
        <v>346</v>
      </c>
      <c r="B159" s="76">
        <v>5.5148179E7</v>
      </c>
      <c r="C159" s="75">
        <v>1.155034168E9</v>
      </c>
      <c r="D159" s="4"/>
      <c r="E159" s="28" t="s">
        <v>260</v>
      </c>
      <c r="F159" s="29">
        <v>44835.0</v>
      </c>
      <c r="G159" s="30">
        <f t="shared" si="8"/>
        <v>45200</v>
      </c>
      <c r="H159" s="49">
        <v>44896.0</v>
      </c>
      <c r="I159" s="41" t="s">
        <v>29</v>
      </c>
      <c r="J159" s="33">
        <f t="shared" si="2"/>
        <v>44986</v>
      </c>
      <c r="K159" s="42">
        <f>IFERROR(SUM(IF(DATEDIF($H159,$A$1,"M")&gt;=VLOOKUP($I159,INDIRECT(VLOOKUP(DATEVALUE($H159),FECHAS,2,0)),5,0),0 ,VLOOKUP($I159,INDIRECT(VLOOKUP(DATEVALUE($H159),FECHAS,2,0)),3,0)),IF(AND($G159=$A$1,AND(TODAY()&gt;$G159,COUNTIF($I159,"TRI*"))),2500,IF($G159=$A$1,IF(AND(TODAY()&gt;$G159,OR(COUNTIF($I159," ---"),COUNTIF($I159,"MEN*"))),3000,0),0))),"")</f>
        <v>8250</v>
      </c>
      <c r="L159" s="35" t="s">
        <v>278</v>
      </c>
      <c r="M159" s="43" t="s">
        <v>270</v>
      </c>
      <c r="N159" s="36"/>
      <c r="O159" s="57" t="s">
        <v>27</v>
      </c>
      <c r="P159" s="38" t="str">
        <f t="shared" si="9"/>
        <v/>
      </c>
      <c r="Q159" s="11"/>
      <c r="R159" s="11"/>
      <c r="S159" s="39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ht="14.25" customHeight="1">
      <c r="A160" s="71" t="s">
        <v>219</v>
      </c>
      <c r="B160" s="84">
        <v>5.5866583E7</v>
      </c>
      <c r="C160" s="85">
        <v>1.168830457E9</v>
      </c>
      <c r="D160" s="4"/>
      <c r="E160" s="28" t="s">
        <v>260</v>
      </c>
      <c r="F160" s="29">
        <v>44896.0</v>
      </c>
      <c r="G160" s="30">
        <f t="shared" si="8"/>
        <v>45261</v>
      </c>
      <c r="H160" s="49">
        <v>44896.0</v>
      </c>
      <c r="I160" s="41" t="s">
        <v>25</v>
      </c>
      <c r="J160" s="33">
        <f t="shared" si="2"/>
        <v>44986</v>
      </c>
      <c r="K160" s="42">
        <f>IFERROR(SUM(IF(DATEDIF($H160,$A$1,"M")&gt;=VLOOKUP($I160,INDIRECT(VLOOKUP(DATEVALUE($H160),FECHAS,2,0)),5,0),0 ,VLOOKUP($I160,INDIRECT(VLOOKUP(DATEVALUE($H160),FECHAS,2,0)),3,0)),IF(AND($G160=$A$1,AND(TODAY()&gt;$G160,COUNTIF($I160,"TRI*"))),2500,IF($G160=$A$1,IF(AND(TODAY()&gt;$G160,OR(COUNTIF($I160," ---"),COUNTIF($I160,"MEN*"))),3000,0),0))),"")</f>
        <v>4950</v>
      </c>
      <c r="L160" s="35" t="s">
        <v>278</v>
      </c>
      <c r="M160" s="36"/>
      <c r="N160" s="36"/>
      <c r="O160" s="57" t="s">
        <v>27</v>
      </c>
      <c r="P160" s="38" t="str">
        <f t="shared" si="9"/>
        <v/>
      </c>
      <c r="Q160" s="11"/>
      <c r="R160" s="11"/>
      <c r="S160" s="39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ht="14.25" customHeight="1">
      <c r="A161" s="74" t="s">
        <v>347</v>
      </c>
      <c r="B161" s="75">
        <v>5.56933E7</v>
      </c>
      <c r="C161" s="75" t="s">
        <v>348</v>
      </c>
      <c r="D161" s="4"/>
      <c r="E161" s="28" t="s">
        <v>260</v>
      </c>
      <c r="F161" s="29">
        <v>44835.0</v>
      </c>
      <c r="G161" s="30">
        <f t="shared" si="8"/>
        <v>45200</v>
      </c>
      <c r="H161" s="49">
        <v>44896.0</v>
      </c>
      <c r="I161" s="41" t="s">
        <v>25</v>
      </c>
      <c r="J161" s="33">
        <f t="shared" si="2"/>
        <v>44986</v>
      </c>
      <c r="K161" s="42">
        <f>IFERROR(SUM(IF(DATEDIF($H161,$A$1,"M")&gt;=VLOOKUP($I161,INDIRECT(VLOOKUP(DATEVALUE($H161),FECHAS,2,0)),5,0),0 ,VLOOKUP($I161,INDIRECT(VLOOKUP(DATEVALUE($H161),FECHAS,2,0)),3,0)),IF(AND($G161=$A$1,AND(TODAY()&gt;$G161,COUNTIF($I161,"TRI*"))),2500,IF($G161=$A$1,IF(AND(TODAY()&gt;$G161,OR(COUNTIF($I161," ---"),COUNTIF($I161,"MEN*"))),3000,0),0))),"")</f>
        <v>4950</v>
      </c>
      <c r="L161" s="35" t="s">
        <v>273</v>
      </c>
      <c r="M161" s="36"/>
      <c r="N161" s="36"/>
      <c r="O161" s="48" t="s">
        <v>27</v>
      </c>
      <c r="P161" s="38" t="str">
        <f t="shared" si="9"/>
        <v/>
      </c>
      <c r="Q161" s="11"/>
      <c r="R161" s="11"/>
      <c r="S161" s="39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ht="14.25" customHeight="1">
      <c r="A162" s="74" t="s">
        <v>349</v>
      </c>
      <c r="B162" s="75">
        <v>5.3088807E7</v>
      </c>
      <c r="C162" s="75">
        <v>1.140864526E9</v>
      </c>
      <c r="D162" s="4"/>
      <c r="E162" s="28" t="s">
        <v>260</v>
      </c>
      <c r="F162" s="29">
        <v>44927.0</v>
      </c>
      <c r="G162" s="30">
        <f t="shared" si="8"/>
        <v>45292</v>
      </c>
      <c r="H162" s="49">
        <v>44896.0</v>
      </c>
      <c r="I162" s="41" t="s">
        <v>25</v>
      </c>
      <c r="J162" s="33">
        <f t="shared" si="2"/>
        <v>44986</v>
      </c>
      <c r="K162" s="42">
        <f>IFERROR(SUM(IF(DATEDIF($H162,$A$1,"M")&gt;=VLOOKUP($I162,INDIRECT(VLOOKUP(DATEVALUE($H162),FECHAS,2,0)),5,0),0 ,VLOOKUP($I162,INDIRECT(VLOOKUP(DATEVALUE($H162),FECHAS,2,0)),3,0)),IF(AND($G162=$A$1,AND(TODAY()&gt;$G162,COUNTIF($I162,"TRI*"))),2500,IF($G162=$A$1,IF(AND(TODAY()&gt;$G162,OR(COUNTIF($I162," ---"),COUNTIF($I162,"MEN*"))),3000,0),0))),"")</f>
        <v>4950</v>
      </c>
      <c r="L162" s="35" t="s">
        <v>273</v>
      </c>
      <c r="M162" s="36"/>
      <c r="N162" s="36"/>
      <c r="O162" s="57" t="s">
        <v>27</v>
      </c>
      <c r="P162" s="38" t="str">
        <f t="shared" si="9"/>
        <v/>
      </c>
      <c r="Q162" s="11"/>
      <c r="R162" s="11"/>
      <c r="S162" s="39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ht="14.25" customHeight="1">
      <c r="A163" s="74" t="s">
        <v>350</v>
      </c>
      <c r="B163" s="75">
        <v>5.5508817E7</v>
      </c>
      <c r="C163" s="75">
        <v>1.161479696E9</v>
      </c>
      <c r="D163" s="4"/>
      <c r="E163" s="28" t="s">
        <v>260</v>
      </c>
      <c r="F163" s="29">
        <v>44743.0</v>
      </c>
      <c r="G163" s="30">
        <f t="shared" si="8"/>
        <v>45108</v>
      </c>
      <c r="H163" s="49">
        <v>44896.0</v>
      </c>
      <c r="I163" s="41" t="s">
        <v>29</v>
      </c>
      <c r="J163" s="33">
        <f t="shared" si="2"/>
        <v>44986</v>
      </c>
      <c r="K163" s="42">
        <f>IFERROR(SUM(IF(DATEDIF($H163,$A$1,"M")&gt;=VLOOKUP($I163,INDIRECT(VLOOKUP(DATEVALUE($H163),FECHAS,2,0)),5,0),0 ,VLOOKUP($I163,INDIRECT(VLOOKUP(DATEVALUE($H163),FECHAS,2,0)),3,0)),IF(AND($G163=$A$1,AND(TODAY()&gt;$G163,COUNTIF($I163,"TRI*"))),2500,IF($G163=$A$1,IF(AND(TODAY()&gt;$G163,OR(COUNTIF($I163," ---"),COUNTIF($I163,"MEN*"))),3000,0),0))),"")</f>
        <v>8250</v>
      </c>
      <c r="L163" s="35" t="s">
        <v>273</v>
      </c>
      <c r="M163" s="43" t="s">
        <v>265</v>
      </c>
      <c r="N163" s="36"/>
      <c r="O163" s="57" t="s">
        <v>27</v>
      </c>
      <c r="P163" s="38" t="str">
        <f t="shared" si="9"/>
        <v/>
      </c>
      <c r="Q163" s="11"/>
      <c r="R163" s="11"/>
      <c r="S163" s="39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ht="14.25" customHeight="1">
      <c r="A164" s="74" t="s">
        <v>351</v>
      </c>
      <c r="B164" s="84">
        <v>5.4972039E7</v>
      </c>
      <c r="C164" s="81" t="s">
        <v>352</v>
      </c>
      <c r="D164" s="4"/>
      <c r="E164" s="28" t="s">
        <v>260</v>
      </c>
      <c r="F164" s="29">
        <v>44896.0</v>
      </c>
      <c r="G164" s="30">
        <f t="shared" si="8"/>
        <v>45261</v>
      </c>
      <c r="H164" s="49">
        <v>44896.0</v>
      </c>
      <c r="I164" s="41" t="s">
        <v>29</v>
      </c>
      <c r="J164" s="33">
        <f t="shared" si="2"/>
        <v>44986</v>
      </c>
      <c r="K164" s="42">
        <f>IFERROR(SUM(IF(DATEDIF($H164,$A$1,"M")&gt;=VLOOKUP($I164,INDIRECT(VLOOKUP(DATEVALUE($H164),FECHAS,2,0)),5,0),0 ,VLOOKUP($I164,INDIRECT(VLOOKUP(DATEVALUE($H164),FECHAS,2,0)),3,0)),IF(AND($G164=$A$1,AND(TODAY()&gt;$G164,COUNTIF($I164,"TRI*"))),2500,IF($G164=$A$1,IF(AND(TODAY()&gt;$G164,OR(COUNTIF($I164," ---"),COUNTIF($I164,"MEN*"))),3000,0),0))),"")</f>
        <v>8250</v>
      </c>
      <c r="L164" s="35" t="s">
        <v>273</v>
      </c>
      <c r="M164" s="43" t="s">
        <v>353</v>
      </c>
      <c r="N164" s="36"/>
      <c r="O164" s="48" t="s">
        <v>27</v>
      </c>
      <c r="P164" s="38" t="str">
        <f t="shared" si="9"/>
        <v/>
      </c>
      <c r="Q164" s="11"/>
      <c r="R164" s="11"/>
      <c r="S164" s="39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ht="14.25" customHeight="1">
      <c r="A165" s="74" t="s">
        <v>354</v>
      </c>
      <c r="B165" s="75">
        <v>5.5568861E7</v>
      </c>
      <c r="C165" s="75">
        <v>1.160287049E9</v>
      </c>
      <c r="D165" s="4"/>
      <c r="E165" s="28" t="s">
        <v>260</v>
      </c>
      <c r="F165" s="29">
        <v>44835.0</v>
      </c>
      <c r="G165" s="30">
        <f t="shared" si="8"/>
        <v>45200</v>
      </c>
      <c r="H165" s="49">
        <v>44896.0</v>
      </c>
      <c r="I165" s="41" t="s">
        <v>29</v>
      </c>
      <c r="J165" s="33">
        <f t="shared" si="2"/>
        <v>44986</v>
      </c>
      <c r="K165" s="42">
        <f>IFERROR(SUM(IF(DATEDIF($H165,$A$1,"M")&gt;=VLOOKUP($I165,INDIRECT(VLOOKUP(DATEVALUE($H165),FECHAS,2,0)),5,0),0 ,VLOOKUP($I165,INDIRECT(VLOOKUP(DATEVALUE($H165),FECHAS,2,0)),3,0)),IF(AND($G165=$A$1,AND(TODAY()&gt;$G165,COUNTIF($I165,"TRI*"))),2500,IF($G165=$A$1,IF(AND(TODAY()&gt;$G165,OR(COUNTIF($I165," ---"),COUNTIF($I165,"MEN*"))),3000,0),0))),"")</f>
        <v>8250</v>
      </c>
      <c r="L165" s="35" t="s">
        <v>273</v>
      </c>
      <c r="M165" s="36"/>
      <c r="N165" s="36"/>
      <c r="O165" s="57" t="s">
        <v>27</v>
      </c>
      <c r="P165" s="38" t="str">
        <f t="shared" si="9"/>
        <v/>
      </c>
      <c r="Q165" s="11"/>
      <c r="R165" s="11"/>
      <c r="S165" s="39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ht="14.25" customHeight="1">
      <c r="A166" s="77" t="s">
        <v>355</v>
      </c>
      <c r="B166" s="79">
        <v>5.5575455E7</v>
      </c>
      <c r="C166" s="78">
        <v>1.168747359E9</v>
      </c>
      <c r="D166" s="4"/>
      <c r="E166" s="28" t="s">
        <v>260</v>
      </c>
      <c r="F166" s="29">
        <v>44866.0</v>
      </c>
      <c r="G166" s="30">
        <f t="shared" si="8"/>
        <v>45231</v>
      </c>
      <c r="H166" s="49">
        <v>44896.0</v>
      </c>
      <c r="I166" s="41" t="s">
        <v>25</v>
      </c>
      <c r="J166" s="33">
        <f t="shared" si="2"/>
        <v>44986</v>
      </c>
      <c r="K166" s="42">
        <f>IFERROR(SUM(IF(DATEDIF($H166,$A$1,"M")&gt;=VLOOKUP($I166,INDIRECT(VLOOKUP(DATEVALUE($H166),FECHAS,2,0)),5,0),0 ,VLOOKUP($I166,INDIRECT(VLOOKUP(DATEVALUE($H166),FECHAS,2,0)),3,0)),IF(AND($G166=$A$1,AND(TODAY()&gt;$G166,COUNTIF($I166,"TRI*"))),2500,IF($G166=$A$1,IF(AND(TODAY()&gt;$G166,OR(COUNTIF($I166," ---"),COUNTIF($I166,"MEN*"))),3000,0),0))),"")</f>
        <v>4950</v>
      </c>
      <c r="L166" s="35" t="s">
        <v>273</v>
      </c>
      <c r="M166" s="36"/>
      <c r="N166" s="36"/>
      <c r="O166" s="57" t="s">
        <v>27</v>
      </c>
      <c r="P166" s="38" t="str">
        <f t="shared" si="9"/>
        <v/>
      </c>
      <c r="Q166" s="11"/>
      <c r="R166" s="11"/>
      <c r="S166" s="39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ht="14.25" customHeight="1">
      <c r="A167" s="77" t="s">
        <v>356</v>
      </c>
      <c r="B167" s="79">
        <v>5.4049355E7</v>
      </c>
      <c r="C167" s="78">
        <v>1.161889792E9</v>
      </c>
      <c r="D167" s="4"/>
      <c r="E167" s="28" t="s">
        <v>260</v>
      </c>
      <c r="F167" s="29">
        <v>44682.0</v>
      </c>
      <c r="G167" s="30">
        <f t="shared" si="8"/>
        <v>45047</v>
      </c>
      <c r="H167" s="49">
        <v>44896.0</v>
      </c>
      <c r="I167" s="41" t="s">
        <v>25</v>
      </c>
      <c r="J167" s="33">
        <f t="shared" si="2"/>
        <v>44986</v>
      </c>
      <c r="K167" s="42">
        <f>IFERROR(SUM(IF(DATEDIF($H167,$A$1,"M")&gt;=VLOOKUP($I167,INDIRECT(VLOOKUP(DATEVALUE($H167),FECHAS,2,0)),5,0),0 ,VLOOKUP($I167,INDIRECT(VLOOKUP(DATEVALUE($H167),FECHAS,2,0)),3,0)),IF(AND($G167=$A$1,AND(TODAY()&gt;$G167,COUNTIF($I167,"TRI*"))),2500,IF($G167=$A$1,IF(AND(TODAY()&gt;$G167,OR(COUNTIF($I167," ---"),COUNTIF($I167,"MEN*"))),3000,0),0))),"")</f>
        <v>4950</v>
      </c>
      <c r="L167" s="35" t="s">
        <v>273</v>
      </c>
      <c r="M167" s="36"/>
      <c r="N167" s="36"/>
      <c r="O167" s="48" t="s">
        <v>27</v>
      </c>
      <c r="P167" s="38" t="str">
        <f t="shared" si="9"/>
        <v/>
      </c>
      <c r="Q167" s="11"/>
      <c r="R167" s="11"/>
      <c r="S167" s="39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ht="14.25" customHeight="1">
      <c r="A168" s="74" t="s">
        <v>357</v>
      </c>
      <c r="B168" s="86">
        <v>5.587174E7</v>
      </c>
      <c r="C168" s="81" t="s">
        <v>358</v>
      </c>
      <c r="D168" s="4"/>
      <c r="E168" s="28" t="s">
        <v>260</v>
      </c>
      <c r="F168" s="87"/>
      <c r="G168" s="30" t="str">
        <f t="shared" si="8"/>
        <v> </v>
      </c>
      <c r="H168" s="4"/>
      <c r="I168" s="88"/>
      <c r="J168" s="68" t="str">
        <f t="shared" si="2"/>
        <v/>
      </c>
      <c r="K168" s="69" t="str">
        <f>IFERROR(SUM(IF(DATEDIF($H168,$A$1,"M")&gt;=VLOOKUP($I168,INDIRECT(VLOOKUP(DATEVALUE($H168),FECHAS,2,0)),5,0),0 ,VLOOKUP($I168,INDIRECT(VLOOKUP(DATEVALUE($H168),FECHAS,2,0)),3,0)),IF(AND($G168=$A$1,AND(TODAY()&gt;$G168,COUNTIF($I168,"TRI*"))),2500,IF($G168=$A$1,IF(AND(TODAY()&gt;$G168,OR(COUNTIF($I168," ---"),COUNTIF($I168,"MEN*"))),3000,0),0))),"")</f>
        <v/>
      </c>
      <c r="L168" s="35" t="s">
        <v>283</v>
      </c>
      <c r="M168" s="36"/>
      <c r="N168" s="36"/>
      <c r="O168" s="57" t="s">
        <v>27</v>
      </c>
      <c r="P168" s="38" t="str">
        <f t="shared" si="9"/>
        <v/>
      </c>
      <c r="Q168" s="11"/>
      <c r="R168" s="11"/>
      <c r="S168" s="39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ht="14.25" customHeight="1">
      <c r="A169" s="74" t="s">
        <v>359</v>
      </c>
      <c r="B169" s="89">
        <v>5.568336E7</v>
      </c>
      <c r="C169" s="89" t="s">
        <v>360</v>
      </c>
      <c r="D169" s="4"/>
      <c r="E169" s="28" t="s">
        <v>260</v>
      </c>
      <c r="F169" s="87"/>
      <c r="G169" s="30" t="str">
        <f t="shared" si="8"/>
        <v> </v>
      </c>
      <c r="H169" s="90"/>
      <c r="I169" s="91"/>
      <c r="J169" s="68" t="str">
        <f t="shared" si="2"/>
        <v/>
      </c>
      <c r="K169" s="69" t="str">
        <f>IFERROR(SUM(IF(DATEDIF($H169,$A$1,"M")&gt;=VLOOKUP($I169,INDIRECT(VLOOKUP(DATEVALUE($H169),FECHAS,2,0)),5,0),0 ,VLOOKUP($I169,INDIRECT(VLOOKUP(DATEVALUE($H169),FECHAS,2,0)),3,0)),IF(AND($G169=$A$1,AND(TODAY()&gt;$G169,COUNTIF($I169,"TRI*"))),2500,IF($G169=$A$1,IF(AND(TODAY()&gt;$G169,OR(COUNTIF($I169," ---"),COUNTIF($I169,"MEN*"))),3000,0),0))),"")</f>
        <v/>
      </c>
      <c r="L169" s="35" t="s">
        <v>283</v>
      </c>
      <c r="M169" s="36"/>
      <c r="N169" s="36"/>
      <c r="O169" s="48" t="s">
        <v>27</v>
      </c>
      <c r="P169" s="38" t="str">
        <f t="shared" si="9"/>
        <v/>
      </c>
      <c r="Q169" s="11"/>
      <c r="R169" s="11"/>
      <c r="S169" s="39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ht="14.25" customHeight="1">
      <c r="A170" s="92" t="s">
        <v>361</v>
      </c>
      <c r="B170" s="93">
        <v>5.3331096E7</v>
      </c>
      <c r="C170" s="89">
        <v>1.166576121E9</v>
      </c>
      <c r="D170" s="4"/>
      <c r="E170" s="28" t="s">
        <v>260</v>
      </c>
      <c r="F170" s="4"/>
      <c r="G170" s="30"/>
      <c r="H170" s="4"/>
      <c r="I170" s="2"/>
      <c r="J170" s="68" t="str">
        <f t="shared" si="2"/>
        <v/>
      </c>
      <c r="K170" s="69" t="str">
        <f>IFERROR(SUM(IF(DATEDIF($H170,$A$1,"M")&gt;=VLOOKUP($I170,INDIRECT(VLOOKUP(DATEVALUE($H170),FECHAS,2,0)),5,0),0 ,VLOOKUP($I170,INDIRECT(VLOOKUP(DATEVALUE($H170),FECHAS,2,0)),3,0)),IF(AND($G170=$A$1,AND(TODAY()&gt;$G170,COUNTIF($I170,"TRI*"))),2500,IF($G170=$A$1,IF(AND(TODAY()&gt;$G170,OR(COUNTIF($I170," ---"),COUNTIF($I170,"MEN*"))),3000,0),0))),"")</f>
        <v/>
      </c>
      <c r="L170" s="35" t="s">
        <v>283</v>
      </c>
      <c r="M170" s="36"/>
      <c r="N170" s="36"/>
      <c r="O170" s="48" t="s">
        <v>79</v>
      </c>
      <c r="P170" s="38">
        <f t="shared" si="9"/>
        <v>45015.39756</v>
      </c>
      <c r="Q170" s="11"/>
      <c r="R170" s="11"/>
      <c r="S170" s="39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ht="14.25" customHeight="1">
      <c r="A171" s="94" t="s">
        <v>362</v>
      </c>
      <c r="B171" s="95">
        <v>5.5162687E7</v>
      </c>
      <c r="C171" s="96" t="s">
        <v>363</v>
      </c>
      <c r="D171" s="4"/>
      <c r="E171" s="28" t="s">
        <v>260</v>
      </c>
      <c r="F171" s="4"/>
      <c r="G171" s="30" t="str">
        <f t="shared" ref="G171:G1011" si="10">IF(F171=0, " ", F171+365)</f>
        <v> </v>
      </c>
      <c r="H171" s="4"/>
      <c r="I171" s="2"/>
      <c r="J171" s="68" t="str">
        <f t="shared" si="2"/>
        <v/>
      </c>
      <c r="K171" s="69" t="str">
        <f>IFERROR(SUM(IF(DATEDIF($H171,$A$1,"M")&gt;=VLOOKUP($I171,INDIRECT(VLOOKUP(DATEVALUE($H171),FECHAS,2,0)),5,0),0 ,VLOOKUP($I171,INDIRECT(VLOOKUP(DATEVALUE($H171),FECHAS,2,0)),3,0)),IF(AND($G171=$A$1,AND(TODAY()&gt;$G171,COUNTIF($I171,"TRI*"))),2500,IF($G171=$A$1,IF(AND(TODAY()&gt;$G171,OR(COUNTIF($I171," ---"),COUNTIF($I171,"MEN*"))),3000,0),0))),"")</f>
        <v/>
      </c>
      <c r="L171" s="35" t="s">
        <v>283</v>
      </c>
      <c r="M171" s="36"/>
      <c r="N171" s="36"/>
      <c r="O171" s="57"/>
      <c r="P171" s="38" t="str">
        <f t="shared" si="9"/>
        <v/>
      </c>
      <c r="Q171" s="11"/>
      <c r="R171" s="11"/>
      <c r="S171" s="40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ht="14.25" customHeight="1">
      <c r="A172" s="92" t="s">
        <v>364</v>
      </c>
      <c r="B172" s="93">
        <v>5.459798E7</v>
      </c>
      <c r="C172" s="89" t="s">
        <v>365</v>
      </c>
      <c r="D172" s="4"/>
      <c r="E172" s="28" t="s">
        <v>260</v>
      </c>
      <c r="F172" s="4"/>
      <c r="G172" s="30" t="str">
        <f t="shared" si="10"/>
        <v> </v>
      </c>
      <c r="H172" s="4"/>
      <c r="I172" s="2"/>
      <c r="J172" s="68" t="str">
        <f t="shared" si="2"/>
        <v/>
      </c>
      <c r="K172" s="69" t="str">
        <f>IFERROR(SUM(IF(DATEDIF($H172,$A$1,"M")&gt;=VLOOKUP($I172,INDIRECT(VLOOKUP(DATEVALUE($H172),FECHAS,2,0)),5,0),0 ,VLOOKUP($I172,INDIRECT(VLOOKUP(DATEVALUE($H172),FECHAS,2,0)),3,0)),IF(AND($G172=$A$1,AND(TODAY()&gt;$G172,COUNTIF($I172,"TRI*"))),2500,IF($G172=$A$1,IF(AND(TODAY()&gt;$G172,OR(COUNTIF($I172," ---"),COUNTIF($I172,"MEN*"))),3000,0),0))),"")</f>
        <v/>
      </c>
      <c r="L172" s="35" t="s">
        <v>283</v>
      </c>
      <c r="M172" s="36"/>
      <c r="N172" s="36"/>
      <c r="O172" s="57"/>
      <c r="P172" s="38" t="str">
        <f t="shared" si="9"/>
        <v/>
      </c>
      <c r="Q172" s="11"/>
      <c r="R172" s="11"/>
      <c r="S172" s="40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ht="14.25" customHeight="1">
      <c r="A173" s="92" t="s">
        <v>366</v>
      </c>
      <c r="B173" s="93">
        <v>5.4098671E7</v>
      </c>
      <c r="C173" s="89">
        <v>1.157956084E9</v>
      </c>
      <c r="D173" s="4"/>
      <c r="E173" s="28" t="s">
        <v>260</v>
      </c>
      <c r="F173" s="4"/>
      <c r="G173" s="30" t="str">
        <f t="shared" si="10"/>
        <v> </v>
      </c>
      <c r="H173" s="4"/>
      <c r="I173" s="2"/>
      <c r="J173" s="68" t="str">
        <f t="shared" si="2"/>
        <v/>
      </c>
      <c r="K173" s="69" t="str">
        <f>IFERROR(SUM(IF(DATEDIF($H173,$A$1,"M")&gt;=VLOOKUP($I173,INDIRECT(VLOOKUP(DATEVALUE($H173),FECHAS,2,0)),5,0),0 ,VLOOKUP($I173,INDIRECT(VLOOKUP(DATEVALUE($H173),FECHAS,2,0)),3,0)),IF(AND($G173=$A$1,AND(TODAY()&gt;$G173,COUNTIF($I173,"TRI*"))),2500,IF($G173=$A$1,IF(AND(TODAY()&gt;$G173,OR(COUNTIF($I173," ---"),COUNTIF($I173,"MEN*"))),3000,0),0))),"")</f>
        <v/>
      </c>
      <c r="L173" s="35" t="s">
        <v>283</v>
      </c>
      <c r="M173" s="36"/>
      <c r="N173" s="36"/>
      <c r="O173" s="48"/>
      <c r="P173" s="38" t="str">
        <f t="shared" si="9"/>
        <v/>
      </c>
      <c r="Q173" s="11"/>
      <c r="R173" s="11"/>
      <c r="S173" s="40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ht="14.25" customHeight="1">
      <c r="A174" s="94" t="s">
        <v>367</v>
      </c>
      <c r="B174" s="96" t="s">
        <v>368</v>
      </c>
      <c r="C174" s="96" t="s">
        <v>369</v>
      </c>
      <c r="D174" s="4"/>
      <c r="E174" s="28" t="s">
        <v>260</v>
      </c>
      <c r="F174" s="4"/>
      <c r="G174" s="30" t="str">
        <f t="shared" si="10"/>
        <v> </v>
      </c>
      <c r="H174" s="4"/>
      <c r="I174" s="2"/>
      <c r="J174" s="68" t="str">
        <f t="shared" si="2"/>
        <v/>
      </c>
      <c r="K174" s="69" t="str">
        <f>IFERROR(SUM(IF(DATEDIF($H174,$A$1,"M")&gt;=VLOOKUP($I174,INDIRECT(VLOOKUP(DATEVALUE($H174),FECHAS,2,0)),5,0),0 ,VLOOKUP($I174,INDIRECT(VLOOKUP(DATEVALUE($H174),FECHAS,2,0)),3,0)),IF(AND($G174=$A$1,AND(TODAY()&gt;$G174,COUNTIF($I174,"TRI*"))),2500,IF($G174=$A$1,IF(AND(TODAY()&gt;$G174,OR(COUNTIF($I174," ---"),COUNTIF($I174,"MEN*"))),3000,0),0))),"")</f>
        <v/>
      </c>
      <c r="L174" s="35" t="s">
        <v>283</v>
      </c>
      <c r="M174" s="43" t="s">
        <v>288</v>
      </c>
      <c r="N174" s="36"/>
      <c r="O174" s="57"/>
      <c r="P174" s="38" t="str">
        <f t="shared" si="9"/>
        <v/>
      </c>
      <c r="Q174" s="11"/>
      <c r="R174" s="11"/>
      <c r="S174" s="40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ht="14.25" customHeight="1">
      <c r="A175" s="92" t="s">
        <v>370</v>
      </c>
      <c r="B175" s="89">
        <v>5.4905064E7</v>
      </c>
      <c r="C175" s="89" t="s">
        <v>371</v>
      </c>
      <c r="D175" s="4"/>
      <c r="E175" s="28" t="s">
        <v>260</v>
      </c>
      <c r="F175" s="4"/>
      <c r="G175" s="30" t="str">
        <f t="shared" si="10"/>
        <v> </v>
      </c>
      <c r="H175" s="4"/>
      <c r="I175" s="2"/>
      <c r="J175" s="68" t="str">
        <f t="shared" si="2"/>
        <v/>
      </c>
      <c r="K175" s="69" t="str">
        <f>IFERROR(SUM(IF(DATEDIF($H175,$A$1,"M")&gt;=VLOOKUP($I175,INDIRECT(VLOOKUP(DATEVALUE($H175),FECHAS,2,0)),5,0),0 ,VLOOKUP($I175,INDIRECT(VLOOKUP(DATEVALUE($H175),FECHAS,2,0)),3,0)),IF(AND($G175=$A$1,AND(TODAY()&gt;$G175,COUNTIF($I175,"TRI*"))),2500,IF($G175=$A$1,IF(AND(TODAY()&gt;$G175,OR(COUNTIF($I175," ---"),COUNTIF($I175,"MEN*"))),3000,0),0))),"")</f>
        <v/>
      </c>
      <c r="L175" s="35" t="s">
        <v>283</v>
      </c>
      <c r="M175" s="36"/>
      <c r="N175" s="36"/>
      <c r="O175" s="48"/>
      <c r="P175" s="38" t="str">
        <f t="shared" si="9"/>
        <v/>
      </c>
      <c r="Q175" s="11"/>
      <c r="R175" s="11"/>
      <c r="S175" s="40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ht="14.25" customHeight="1">
      <c r="A176" s="92" t="s">
        <v>372</v>
      </c>
      <c r="B176" s="97">
        <v>5.5113873E7</v>
      </c>
      <c r="C176" s="89" t="s">
        <v>373</v>
      </c>
      <c r="D176" s="4"/>
      <c r="E176" s="28" t="s">
        <v>260</v>
      </c>
      <c r="F176" s="4"/>
      <c r="G176" s="30" t="str">
        <f t="shared" si="10"/>
        <v> </v>
      </c>
      <c r="H176" s="4"/>
      <c r="I176" s="2"/>
      <c r="J176" s="68" t="str">
        <f t="shared" si="2"/>
        <v/>
      </c>
      <c r="K176" s="69" t="str">
        <f>IFERROR(SUM(IF(DATEDIF($H176,$A$1,"M")&gt;=VLOOKUP($I176,INDIRECT(VLOOKUP(DATEVALUE($H176),FECHAS,2,0)),5,0),0 ,VLOOKUP($I176,INDIRECT(VLOOKUP(DATEVALUE($H176),FECHAS,2,0)),3,0)),IF(AND($G176=$A$1,AND(TODAY()&gt;$G176,COUNTIF($I176,"TRI*"))),2500,IF($G176=$A$1,IF(AND(TODAY()&gt;$G176,OR(COUNTIF($I176," ---"),COUNTIF($I176,"MEN*"))),3000,0),0))),"")</f>
        <v/>
      </c>
      <c r="L176" s="35" t="s">
        <v>340</v>
      </c>
      <c r="M176" s="36"/>
      <c r="N176" s="36"/>
      <c r="O176" s="98"/>
      <c r="P176" s="38" t="str">
        <f t="shared" si="9"/>
        <v/>
      </c>
      <c r="Q176" s="11"/>
      <c r="R176" s="11"/>
      <c r="S176" s="40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ht="14.25" customHeight="1">
      <c r="A177" s="92" t="s">
        <v>374</v>
      </c>
      <c r="B177" s="89">
        <v>5.5485569E7</v>
      </c>
      <c r="C177" s="89">
        <v>1.122981883E9</v>
      </c>
      <c r="D177" s="4"/>
      <c r="E177" s="28" t="s">
        <v>260</v>
      </c>
      <c r="F177" s="4"/>
      <c r="G177" s="30" t="str">
        <f t="shared" si="10"/>
        <v> </v>
      </c>
      <c r="H177" s="4"/>
      <c r="I177" s="2"/>
      <c r="J177" s="68" t="str">
        <f t="shared" si="2"/>
        <v/>
      </c>
      <c r="K177" s="69" t="str">
        <f>IFERROR(SUM(IF(DATEDIF($H177,$A$1,"M")&gt;=VLOOKUP($I177,INDIRECT(VLOOKUP(DATEVALUE($H177),FECHAS,2,0)),5,0),0 ,VLOOKUP($I177,INDIRECT(VLOOKUP(DATEVALUE($H177),FECHAS,2,0)),3,0)),IF(AND($G177=$A$1,AND(TODAY()&gt;$G177,COUNTIF($I177,"TRI*"))),2500,IF($G177=$A$1,IF(AND(TODAY()&gt;$G177,OR(COUNTIF($I177," ---"),COUNTIF($I177,"MEN*"))),3000,0),0))),"")</f>
        <v/>
      </c>
      <c r="L177" s="35" t="s">
        <v>340</v>
      </c>
      <c r="M177" s="43" t="s">
        <v>288</v>
      </c>
      <c r="N177" s="36"/>
      <c r="O177" s="98"/>
      <c r="P177" s="38" t="str">
        <f t="shared" si="9"/>
        <v/>
      </c>
      <c r="Q177" s="11"/>
      <c r="R177" s="11"/>
      <c r="S177" s="40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ht="14.25" customHeight="1">
      <c r="A178" s="92" t="s">
        <v>375</v>
      </c>
      <c r="B178" s="93">
        <v>5.4517086E7</v>
      </c>
      <c r="C178" s="89">
        <v>1.165071428E9</v>
      </c>
      <c r="D178" s="4"/>
      <c r="E178" s="28" t="s">
        <v>260</v>
      </c>
      <c r="F178" s="4"/>
      <c r="G178" s="30" t="str">
        <f t="shared" si="10"/>
        <v> </v>
      </c>
      <c r="H178" s="4"/>
      <c r="I178" s="2"/>
      <c r="J178" s="68" t="str">
        <f t="shared" si="2"/>
        <v/>
      </c>
      <c r="K178" s="69" t="str">
        <f>IFERROR(SUM(IF(DATEDIF($H178,$A$1,"M")&gt;=VLOOKUP($I178,INDIRECT(VLOOKUP(DATEVALUE($H178),FECHAS,2,0)),5,0),0 ,VLOOKUP($I178,INDIRECT(VLOOKUP(DATEVALUE($H178),FECHAS,2,0)),3,0)),IF(AND($G178=$A$1,AND(TODAY()&gt;$G178,COUNTIF($I178,"TRI*"))),2500,IF($G178=$A$1,IF(AND(TODAY()&gt;$G178,OR(COUNTIF($I178," ---"),COUNTIF($I178,"MEN*"))),3000,0),0))),"")</f>
        <v/>
      </c>
      <c r="L178" s="35" t="s">
        <v>340</v>
      </c>
      <c r="M178" s="36"/>
      <c r="N178" s="36"/>
      <c r="O178" s="98"/>
      <c r="P178" s="38" t="str">
        <f t="shared" si="9"/>
        <v/>
      </c>
      <c r="Q178" s="11"/>
      <c r="R178" s="11"/>
      <c r="S178" s="40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ht="14.25" customHeight="1">
      <c r="A179" s="92" t="s">
        <v>376</v>
      </c>
      <c r="B179" s="95">
        <v>5.4963295E7</v>
      </c>
      <c r="C179" s="96" t="s">
        <v>377</v>
      </c>
      <c r="D179" s="4"/>
      <c r="E179" s="28" t="s">
        <v>260</v>
      </c>
      <c r="F179" s="4"/>
      <c r="G179" s="30" t="str">
        <f t="shared" si="10"/>
        <v> </v>
      </c>
      <c r="H179" s="4"/>
      <c r="I179" s="2"/>
      <c r="J179" s="68" t="str">
        <f t="shared" si="2"/>
        <v/>
      </c>
      <c r="K179" s="69" t="str">
        <f>IFERROR(SUM(IF(DATEDIF($H179,$A$1,"M")&gt;=VLOOKUP($I179,INDIRECT(VLOOKUP(DATEVALUE($H179),FECHAS,2,0)),5,0),0 ,VLOOKUP($I179,INDIRECT(VLOOKUP(DATEVALUE($H179),FECHAS,2,0)),3,0)),IF(AND($G179=$A$1,AND(TODAY()&gt;$G179,COUNTIF($I179,"TRI*"))),2500,IF($G179=$A$1,IF(AND(TODAY()&gt;$G179,OR(COUNTIF($I179," ---"),COUNTIF($I179,"MEN*"))),3000,0),0))),"")</f>
        <v/>
      </c>
      <c r="L179" s="35" t="s">
        <v>340</v>
      </c>
      <c r="M179" s="36"/>
      <c r="N179" s="36"/>
      <c r="O179" s="98"/>
      <c r="P179" s="38" t="str">
        <f t="shared" si="9"/>
        <v/>
      </c>
      <c r="Q179" s="11"/>
      <c r="R179" s="11"/>
      <c r="S179" s="40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ht="14.25" customHeight="1">
      <c r="A180" s="99" t="s">
        <v>378</v>
      </c>
      <c r="B180" s="89" t="s">
        <v>379</v>
      </c>
      <c r="C180" s="89">
        <v>1.145282152E9</v>
      </c>
      <c r="D180" s="4"/>
      <c r="E180" s="28" t="s">
        <v>260</v>
      </c>
      <c r="F180" s="4"/>
      <c r="G180" s="30" t="str">
        <f t="shared" si="10"/>
        <v> </v>
      </c>
      <c r="H180" s="4"/>
      <c r="I180" s="2"/>
      <c r="J180" s="68" t="str">
        <f t="shared" si="2"/>
        <v/>
      </c>
      <c r="K180" s="69" t="str">
        <f>IFERROR(SUM(IF(DATEDIF($H180,$A$1,"M")&gt;=VLOOKUP($I180,INDIRECT(VLOOKUP(DATEVALUE($H180),FECHAS,2,0)),5,0),0 ,VLOOKUP($I180,INDIRECT(VLOOKUP(DATEVALUE($H180),FECHAS,2,0)),3,0)),IF(AND($G180=$A$1,AND(TODAY()&gt;$G180,COUNTIF($I180,"TRI*"))),2500,IF($G180=$A$1,IF(AND(TODAY()&gt;$G180,OR(COUNTIF($I180," ---"),COUNTIF($I180,"MEN*"))),3000,0),0))),"")</f>
        <v/>
      </c>
      <c r="L180" s="35" t="s">
        <v>308</v>
      </c>
      <c r="M180" s="36"/>
      <c r="N180" s="36"/>
      <c r="O180" s="98"/>
      <c r="P180" s="38" t="str">
        <f t="shared" si="9"/>
        <v/>
      </c>
      <c r="Q180" s="11"/>
      <c r="R180" s="11"/>
      <c r="S180" s="40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ht="14.25" customHeight="1">
      <c r="A181" s="94" t="s">
        <v>380</v>
      </c>
      <c r="B181" s="89">
        <v>5.5678629E7</v>
      </c>
      <c r="C181" s="89" t="s">
        <v>381</v>
      </c>
      <c r="D181" s="4"/>
      <c r="E181" s="28" t="s">
        <v>260</v>
      </c>
      <c r="F181" s="4"/>
      <c r="G181" s="30" t="str">
        <f t="shared" si="10"/>
        <v> </v>
      </c>
      <c r="H181" s="4"/>
      <c r="I181" s="2"/>
      <c r="J181" s="68" t="str">
        <f t="shared" si="2"/>
        <v/>
      </c>
      <c r="K181" s="69" t="str">
        <f>IFERROR(SUM(IF(DATEDIF($H181,$A$1,"M")&gt;=VLOOKUP($I181,INDIRECT(VLOOKUP(DATEVALUE($H181),FECHAS,2,0)),5,0),0 ,VLOOKUP($I181,INDIRECT(VLOOKUP(DATEVALUE($H181),FECHAS,2,0)),3,0)),IF(AND($G181=$A$1,AND(TODAY()&gt;$G181,COUNTIF($I181,"TRI*"))),2500,IF($G181=$A$1,IF(AND(TODAY()&gt;$G181,OR(COUNTIF($I181," ---"),COUNTIF($I181,"MEN*"))),3000,0),0))),"")</f>
        <v/>
      </c>
      <c r="L181" s="35" t="s">
        <v>308</v>
      </c>
      <c r="M181" s="36"/>
      <c r="N181" s="36"/>
      <c r="O181" s="98"/>
      <c r="P181" s="38" t="str">
        <f t="shared" si="9"/>
        <v/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ht="14.25" customHeight="1">
      <c r="A182" s="94" t="s">
        <v>382</v>
      </c>
      <c r="B182" s="100">
        <v>5.4526716E7</v>
      </c>
      <c r="C182" s="101">
        <v>1.163556073E9</v>
      </c>
      <c r="D182" s="4"/>
      <c r="E182" s="28" t="s">
        <v>260</v>
      </c>
      <c r="F182" s="4"/>
      <c r="G182" s="30" t="str">
        <f t="shared" si="10"/>
        <v> </v>
      </c>
      <c r="H182" s="4"/>
      <c r="I182" s="2"/>
      <c r="J182" s="68" t="str">
        <f t="shared" si="2"/>
        <v/>
      </c>
      <c r="K182" s="69" t="str">
        <f>IFERROR(SUM(IF(DATEDIF($H182,$A$1,"M")&gt;=VLOOKUP($I182,INDIRECT(VLOOKUP(DATEVALUE($H182),FECHAS,2,0)),5,0),0 ,VLOOKUP($I182,INDIRECT(VLOOKUP(DATEVALUE($H182),FECHAS,2,0)),3,0)),IF(AND($G182=$A$1,AND(TODAY()&gt;$G182,COUNTIF($I182,"TRI*"))),2500,IF($G182=$A$1,IF(AND(TODAY()&gt;$G182,OR(COUNTIF($I182," ---"),COUNTIF($I182,"MEN*"))),3000,0),0))),"")</f>
        <v/>
      </c>
      <c r="L182" s="35" t="s">
        <v>308</v>
      </c>
      <c r="M182" s="43" t="s">
        <v>353</v>
      </c>
      <c r="N182" s="36"/>
      <c r="O182" s="98"/>
      <c r="P182" s="38" t="str">
        <f t="shared" si="9"/>
        <v/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ht="14.25" customHeight="1">
      <c r="A183" s="94" t="s">
        <v>383</v>
      </c>
      <c r="B183" s="89">
        <v>5.4668096E7</v>
      </c>
      <c r="C183" s="89" t="s">
        <v>384</v>
      </c>
      <c r="D183" s="4"/>
      <c r="E183" s="28" t="s">
        <v>260</v>
      </c>
      <c r="F183" s="4"/>
      <c r="G183" s="30" t="str">
        <f t="shared" si="10"/>
        <v> </v>
      </c>
      <c r="H183" s="4"/>
      <c r="I183" s="2"/>
      <c r="J183" s="68" t="str">
        <f t="shared" si="2"/>
        <v/>
      </c>
      <c r="K183" s="69" t="str">
        <f>IFERROR(SUM(IF(DATEDIF($H183,$A$1,"M")&gt;=VLOOKUP($I183,INDIRECT(VLOOKUP(DATEVALUE($H183),FECHAS,2,0)),5,0),0 ,VLOOKUP($I183,INDIRECT(VLOOKUP(DATEVALUE($H183),FECHAS,2,0)),3,0)),IF(AND($G183=$A$1,AND(TODAY()&gt;$G183,COUNTIF($I183,"TRI*"))),2500,IF($G183=$A$1,IF(AND(TODAY()&gt;$G183,OR(COUNTIF($I183," ---"),COUNTIF($I183,"MEN*"))),3000,0),0))),"")</f>
        <v/>
      </c>
      <c r="L183" s="35" t="s">
        <v>295</v>
      </c>
      <c r="M183" s="36"/>
      <c r="N183" s="36"/>
      <c r="O183" s="98"/>
      <c r="P183" s="38" t="str">
        <f t="shared" si="9"/>
        <v/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ht="14.25" customHeight="1">
      <c r="A184" s="99" t="s">
        <v>385</v>
      </c>
      <c r="B184" s="102">
        <v>5.5509744E7</v>
      </c>
      <c r="C184" s="97">
        <v>1.16906999E9</v>
      </c>
      <c r="D184" s="4"/>
      <c r="E184" s="28" t="s">
        <v>260</v>
      </c>
      <c r="F184" s="4"/>
      <c r="G184" s="30" t="str">
        <f t="shared" si="10"/>
        <v> </v>
      </c>
      <c r="H184" s="4"/>
      <c r="I184" s="2"/>
      <c r="J184" s="68" t="str">
        <f t="shared" si="2"/>
        <v/>
      </c>
      <c r="K184" s="69" t="str">
        <f>IFERROR(SUM(IF(DATEDIF($H184,$A$1,"M")&gt;=VLOOKUP($I184,INDIRECT(VLOOKUP(DATEVALUE($H184),FECHAS,2,0)),5,0),0 ,VLOOKUP($I184,INDIRECT(VLOOKUP(DATEVALUE($H184),FECHAS,2,0)),3,0)),IF(AND($G184=$A$1,AND(TODAY()&gt;$G184,COUNTIF($I184,"TRI*"))),2500,IF($G184=$A$1,IF(AND(TODAY()&gt;$G184,OR(COUNTIF($I184," ---"),COUNTIF($I184,"MEN*"))),3000,0),0))),"")</f>
        <v/>
      </c>
      <c r="L184" s="35" t="s">
        <v>295</v>
      </c>
      <c r="M184" s="36"/>
      <c r="N184" s="36"/>
      <c r="O184" s="98"/>
      <c r="P184" s="38" t="str">
        <f t="shared" si="9"/>
        <v/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ht="14.25" customHeight="1">
      <c r="A185" s="99" t="s">
        <v>386</v>
      </c>
      <c r="B185" s="102">
        <v>5.500235E7</v>
      </c>
      <c r="C185" s="97">
        <v>1.165447065E9</v>
      </c>
      <c r="D185" s="4"/>
      <c r="E185" s="28" t="s">
        <v>260</v>
      </c>
      <c r="F185" s="4"/>
      <c r="G185" s="30" t="str">
        <f t="shared" si="10"/>
        <v> </v>
      </c>
      <c r="H185" s="4"/>
      <c r="I185" s="2"/>
      <c r="J185" s="68" t="str">
        <f t="shared" si="2"/>
        <v/>
      </c>
      <c r="K185" s="69" t="str">
        <f>IFERROR(SUM(IF(DATEDIF($H185,$A$1,"M")&gt;=VLOOKUP($I185,INDIRECT(VLOOKUP(DATEVALUE($H185),FECHAS,2,0)),5,0),0 ,VLOOKUP($I185,INDIRECT(VLOOKUP(DATEVALUE($H185),FECHAS,2,0)),3,0)),IF(AND($G185=$A$1,AND(TODAY()&gt;$G185,COUNTIF($I185,"TRI*"))),2500,IF($G185=$A$1,IF(AND(TODAY()&gt;$G185,OR(COUNTIF($I185," ---"),COUNTIF($I185,"MEN*"))),3000,0),0))),"")</f>
        <v/>
      </c>
      <c r="L185" s="35" t="s">
        <v>295</v>
      </c>
      <c r="M185" s="36"/>
      <c r="N185" s="36"/>
      <c r="O185" s="98"/>
      <c r="P185" s="38" t="str">
        <f t="shared" si="9"/>
        <v/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ht="14.25" customHeight="1">
      <c r="A186" s="94" t="s">
        <v>387</v>
      </c>
      <c r="B186" s="93">
        <v>5.4818422E7</v>
      </c>
      <c r="C186" s="89">
        <v>1.135683757E9</v>
      </c>
      <c r="D186" s="4"/>
      <c r="E186" s="28" t="s">
        <v>260</v>
      </c>
      <c r="F186" s="4"/>
      <c r="G186" s="30" t="str">
        <f t="shared" si="10"/>
        <v> </v>
      </c>
      <c r="H186" s="4"/>
      <c r="I186" s="2"/>
      <c r="J186" s="68" t="str">
        <f t="shared" si="2"/>
        <v/>
      </c>
      <c r="K186" s="69" t="str">
        <f>IFERROR(SUM(IF(DATEDIF($H186,$A$1,"M")&gt;=VLOOKUP($I186,INDIRECT(VLOOKUP(DATEVALUE($H186),FECHAS,2,0)),5,0),0 ,VLOOKUP($I186,INDIRECT(VLOOKUP(DATEVALUE($H186),FECHAS,2,0)),3,0)),IF(AND($G186=$A$1,AND(TODAY()&gt;$G186,COUNTIF($I186,"TRI*"))),2500,IF($G186=$A$1,IF(AND(TODAY()&gt;$G186,OR(COUNTIF($I186," ---"),COUNTIF($I186,"MEN*"))),3000,0),0))),"")</f>
        <v/>
      </c>
      <c r="L186" s="35" t="s">
        <v>295</v>
      </c>
      <c r="M186" s="36"/>
      <c r="N186" s="36"/>
      <c r="O186" s="98"/>
      <c r="P186" s="38" t="str">
        <f t="shared" si="9"/>
        <v/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ht="14.25" customHeight="1">
      <c r="A187" s="99" t="s">
        <v>388</v>
      </c>
      <c r="B187" s="102">
        <v>5.4664266E7</v>
      </c>
      <c r="C187" s="89">
        <v>1.157069785E9</v>
      </c>
      <c r="D187" s="4"/>
      <c r="E187" s="28" t="s">
        <v>260</v>
      </c>
      <c r="F187" s="4"/>
      <c r="G187" s="30" t="str">
        <f t="shared" si="10"/>
        <v> </v>
      </c>
      <c r="H187" s="4"/>
      <c r="I187" s="2"/>
      <c r="J187" s="68" t="str">
        <f t="shared" si="2"/>
        <v/>
      </c>
      <c r="K187" s="69" t="str">
        <f>IFERROR(SUM(IF(DATEDIF($H187,$A$1,"M")&gt;=VLOOKUP($I187,INDIRECT(VLOOKUP(DATEVALUE($H187),FECHAS,2,0)),5,0),0 ,VLOOKUP($I187,INDIRECT(VLOOKUP(DATEVALUE($H187),FECHAS,2,0)),3,0)),IF(AND($G187=$A$1,AND(TODAY()&gt;$G187,COUNTIF($I187,"TRI*"))),2500,IF($G187=$A$1,IF(AND(TODAY()&gt;$G187,OR(COUNTIF($I187," ---"),COUNTIF($I187,"MEN*"))),3000,0),0))),"")</f>
        <v/>
      </c>
      <c r="L187" s="35" t="s">
        <v>295</v>
      </c>
      <c r="M187" s="36"/>
      <c r="N187" s="36"/>
      <c r="O187" s="98"/>
      <c r="P187" s="38" t="str">
        <f t="shared" si="9"/>
        <v/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ht="14.25" customHeight="1">
      <c r="A188" s="99" t="s">
        <v>389</v>
      </c>
      <c r="B188" s="93">
        <v>5.5246956E7</v>
      </c>
      <c r="C188" s="89">
        <v>1.168350095E9</v>
      </c>
      <c r="D188" s="4"/>
      <c r="E188" s="28" t="s">
        <v>260</v>
      </c>
      <c r="F188" s="4"/>
      <c r="G188" s="30" t="str">
        <f t="shared" si="10"/>
        <v> </v>
      </c>
      <c r="H188" s="4"/>
      <c r="I188" s="2"/>
      <c r="J188" s="68" t="str">
        <f t="shared" si="2"/>
        <v/>
      </c>
      <c r="K188" s="69" t="str">
        <f>IFERROR(SUM(IF(DATEDIF($H188,$A$1,"M")&gt;=VLOOKUP($I188,INDIRECT(VLOOKUP(DATEVALUE($H188),FECHAS,2,0)),5,0),0 ,VLOOKUP($I188,INDIRECT(VLOOKUP(DATEVALUE($H188),FECHAS,2,0)),3,0)),IF(AND($G188=$A$1,AND(TODAY()&gt;$G188,COUNTIF($I188,"TRI*"))),2500,IF($G188=$A$1,IF(AND(TODAY()&gt;$G188,OR(COUNTIF($I188," ---"),COUNTIF($I188,"MEN*"))),3000,0),0))),"")</f>
        <v/>
      </c>
      <c r="L188" s="35" t="s">
        <v>295</v>
      </c>
      <c r="M188" s="36"/>
      <c r="N188" s="36"/>
      <c r="O188" s="98"/>
      <c r="P188" s="38" t="str">
        <f t="shared" si="9"/>
        <v/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ht="14.25" customHeight="1">
      <c r="A189" s="99" t="s">
        <v>390</v>
      </c>
      <c r="B189" s="97">
        <v>5.5677954E7</v>
      </c>
      <c r="C189" s="97">
        <v>1.169996093E9</v>
      </c>
      <c r="D189" s="4"/>
      <c r="E189" s="28" t="s">
        <v>260</v>
      </c>
      <c r="F189" s="4"/>
      <c r="G189" s="30" t="str">
        <f t="shared" si="10"/>
        <v> </v>
      </c>
      <c r="H189" s="4"/>
      <c r="I189" s="2"/>
      <c r="J189" s="68" t="str">
        <f t="shared" si="2"/>
        <v/>
      </c>
      <c r="K189" s="69" t="str">
        <f>IFERROR(SUM(IF(DATEDIF($H189,$A$1,"M")&gt;=VLOOKUP($I189,INDIRECT(VLOOKUP(DATEVALUE($H189),FECHAS,2,0)),5,0),0 ,VLOOKUP($I189,INDIRECT(VLOOKUP(DATEVALUE($H189),FECHAS,2,0)),3,0)),IF(AND($G189=$A$1,AND(TODAY()&gt;$G189,COUNTIF($I189,"TRI*"))),2500,IF($G189=$A$1,IF(AND(TODAY()&gt;$G189,OR(COUNTIF($I189," ---"),COUNTIF($I189,"MEN*"))),3000,0),0))),"")</f>
        <v/>
      </c>
      <c r="L189" s="35" t="s">
        <v>295</v>
      </c>
      <c r="M189" s="36"/>
      <c r="N189" s="36"/>
      <c r="O189" s="98"/>
      <c r="P189" s="38" t="str">
        <f t="shared" si="9"/>
        <v/>
      </c>
      <c r="Q189" s="11"/>
      <c r="R189" s="11"/>
      <c r="S189" s="11"/>
      <c r="T189" s="11"/>
      <c r="U189" s="11"/>
      <c r="V189" s="39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ht="14.25" customHeight="1">
      <c r="A190" s="99" t="s">
        <v>391</v>
      </c>
      <c r="B190" s="97">
        <v>5.4817238E7</v>
      </c>
      <c r="C190" s="97">
        <v>1.169996093E9</v>
      </c>
      <c r="D190" s="4"/>
      <c r="E190" s="28" t="s">
        <v>260</v>
      </c>
      <c r="F190" s="4"/>
      <c r="G190" s="30" t="str">
        <f t="shared" si="10"/>
        <v> </v>
      </c>
      <c r="H190" s="4"/>
      <c r="I190" s="2"/>
      <c r="J190" s="68" t="str">
        <f t="shared" si="2"/>
        <v/>
      </c>
      <c r="K190" s="69" t="str">
        <f>IFERROR(SUM(IF(DATEDIF($H190,$A$1,"M")&gt;=VLOOKUP($I190,INDIRECT(VLOOKUP(DATEVALUE($H190),FECHAS,2,0)),5,0),0 ,VLOOKUP($I190,INDIRECT(VLOOKUP(DATEVALUE($H190),FECHAS,2,0)),3,0)),IF(AND($G190=$A$1,AND(TODAY()&gt;$G190,COUNTIF($I190,"TRI*"))),2500,IF($G190=$A$1,IF(AND(TODAY()&gt;$G190,OR(COUNTIF($I190," ---"),COUNTIF($I190,"MEN*"))),3000,0),0))),"")</f>
        <v/>
      </c>
      <c r="L190" s="35" t="s">
        <v>295</v>
      </c>
      <c r="M190" s="36"/>
      <c r="N190" s="36"/>
      <c r="O190" s="98"/>
      <c r="P190" s="38" t="str">
        <f t="shared" si="9"/>
        <v/>
      </c>
      <c r="Q190" s="11"/>
      <c r="R190" s="11"/>
      <c r="S190" s="11"/>
      <c r="T190" s="11"/>
      <c r="U190" s="11"/>
      <c r="V190" s="39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ht="14.25" customHeight="1">
      <c r="A191" s="94" t="s">
        <v>392</v>
      </c>
      <c r="B191" s="89">
        <v>5.5683488E7</v>
      </c>
      <c r="C191" s="89" t="s">
        <v>393</v>
      </c>
      <c r="D191" s="4"/>
      <c r="E191" s="28" t="s">
        <v>260</v>
      </c>
      <c r="F191" s="4"/>
      <c r="G191" s="30" t="str">
        <f t="shared" si="10"/>
        <v> </v>
      </c>
      <c r="H191" s="4"/>
      <c r="I191" s="2"/>
      <c r="J191" s="68" t="str">
        <f t="shared" si="2"/>
        <v/>
      </c>
      <c r="K191" s="69" t="str">
        <f>IFERROR(SUM(IF(DATEDIF($H191,$A$1,"M")&gt;=VLOOKUP($I191,INDIRECT(VLOOKUP(DATEVALUE($H191),FECHAS,2,0)),5,0),0 ,VLOOKUP($I191,INDIRECT(VLOOKUP(DATEVALUE($H191),FECHAS,2,0)),3,0)),IF(AND($G191=$A$1,AND(TODAY()&gt;$G191,COUNTIF($I191,"TRI*"))),2500,IF($G191=$A$1,IF(AND(TODAY()&gt;$G191,OR(COUNTIF($I191," ---"),COUNTIF($I191,"MEN*"))),3000,0),0))),"")</f>
        <v/>
      </c>
      <c r="L191" s="35" t="s">
        <v>328</v>
      </c>
      <c r="M191" s="36"/>
      <c r="N191" s="36"/>
      <c r="O191" s="98"/>
      <c r="P191" s="38" t="str">
        <f t="shared" si="9"/>
        <v/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ht="14.25" customHeight="1">
      <c r="A192" s="99" t="s">
        <v>394</v>
      </c>
      <c r="B192" s="97">
        <v>5.481511E7</v>
      </c>
      <c r="C192" s="97">
        <v>1.160527155E9</v>
      </c>
      <c r="D192" s="4"/>
      <c r="E192" s="28" t="s">
        <v>260</v>
      </c>
      <c r="F192" s="4"/>
      <c r="G192" s="30" t="str">
        <f t="shared" si="10"/>
        <v> </v>
      </c>
      <c r="H192" s="4"/>
      <c r="I192" s="2"/>
      <c r="J192" s="68" t="str">
        <f t="shared" si="2"/>
        <v/>
      </c>
      <c r="K192" s="69" t="str">
        <f>IFERROR(SUM(IF(DATEDIF($H192,$A$1,"M")&gt;=VLOOKUP($I192,INDIRECT(VLOOKUP(DATEVALUE($H192),FECHAS,2,0)),5,0),0 ,VLOOKUP($I192,INDIRECT(VLOOKUP(DATEVALUE($H192),FECHAS,2,0)),3,0)),IF(AND($G192=$A$1,AND(TODAY()&gt;$G192,COUNTIF($I192,"TRI*"))),2500,IF($G192=$A$1,IF(AND(TODAY()&gt;$G192,OR(COUNTIF($I192," ---"),COUNTIF($I192,"MEN*"))),3000,0),0))),"")</f>
        <v/>
      </c>
      <c r="L192" s="35" t="s">
        <v>328</v>
      </c>
      <c r="M192" s="36"/>
      <c r="N192" s="36"/>
      <c r="O192" s="98"/>
      <c r="P192" s="38" t="str">
        <f t="shared" si="9"/>
        <v/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ht="14.25" customHeight="1">
      <c r="A193" s="94" t="s">
        <v>395</v>
      </c>
      <c r="B193" s="93">
        <v>5.4607653E7</v>
      </c>
      <c r="C193" s="89" t="s">
        <v>396</v>
      </c>
      <c r="D193" s="4"/>
      <c r="E193" s="28" t="s">
        <v>260</v>
      </c>
      <c r="F193" s="4"/>
      <c r="G193" s="30" t="str">
        <f t="shared" si="10"/>
        <v> </v>
      </c>
      <c r="H193" s="4"/>
      <c r="I193" s="2"/>
      <c r="J193" s="68" t="str">
        <f t="shared" si="2"/>
        <v/>
      </c>
      <c r="K193" s="69" t="str">
        <f>IFERROR(SUM(IF(DATEDIF($H193,$A$1,"M")&gt;=VLOOKUP($I193,INDIRECT(VLOOKUP(DATEVALUE($H193),FECHAS,2,0)),5,0),0 ,VLOOKUP($I193,INDIRECT(VLOOKUP(DATEVALUE($H193),FECHAS,2,0)),3,0)),IF(AND($G193=$A$1,AND(TODAY()&gt;$G193,COUNTIF($I193,"TRI*"))),2500,IF($G193=$A$1,IF(AND(TODAY()&gt;$G193,OR(COUNTIF($I193," ---"),COUNTIF($I193,"MEN*"))),3000,0),0))),"")</f>
        <v/>
      </c>
      <c r="L193" s="35" t="s">
        <v>328</v>
      </c>
      <c r="M193" s="36"/>
      <c r="N193" s="36"/>
      <c r="O193" s="98"/>
      <c r="P193" s="38" t="str">
        <f t="shared" si="9"/>
        <v/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ht="14.25" customHeight="1">
      <c r="A194" s="94" t="s">
        <v>397</v>
      </c>
      <c r="B194" s="102">
        <v>5.5432109E7</v>
      </c>
      <c r="C194" s="97">
        <v>1.140924672E9</v>
      </c>
      <c r="D194" s="4"/>
      <c r="E194" s="28" t="s">
        <v>260</v>
      </c>
      <c r="F194" s="4"/>
      <c r="G194" s="30" t="str">
        <f t="shared" si="10"/>
        <v> </v>
      </c>
      <c r="H194" s="4"/>
      <c r="I194" s="2"/>
      <c r="J194" s="68" t="str">
        <f t="shared" si="2"/>
        <v/>
      </c>
      <c r="K194" s="69" t="str">
        <f>IFERROR(SUM(IF(DATEDIF($H194,$A$1,"M")&gt;=VLOOKUP($I194,INDIRECT(VLOOKUP(DATEVALUE($H194),FECHAS,2,0)),5,0),0 ,VLOOKUP($I194,INDIRECT(VLOOKUP(DATEVALUE($H194),FECHAS,2,0)),3,0)),IF(AND($G194=$A$1,AND(TODAY()&gt;$G194,COUNTIF($I194,"TRI*"))),2500,IF($G194=$A$1,IF(AND(TODAY()&gt;$G194,OR(COUNTIF($I194," ---"),COUNTIF($I194,"MEN*"))),3000,0),0))),"")</f>
        <v/>
      </c>
      <c r="L194" s="35" t="s">
        <v>328</v>
      </c>
      <c r="M194" s="36"/>
      <c r="N194" s="36"/>
      <c r="O194" s="98"/>
      <c r="P194" s="38" t="str">
        <f t="shared" si="9"/>
        <v/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ht="14.25" customHeight="1">
      <c r="A195" s="94" t="s">
        <v>398</v>
      </c>
      <c r="B195" s="93">
        <v>5.5036033E7</v>
      </c>
      <c r="C195" s="89" t="s">
        <v>399</v>
      </c>
      <c r="D195" s="4"/>
      <c r="E195" s="28" t="s">
        <v>260</v>
      </c>
      <c r="F195" s="4"/>
      <c r="G195" s="30" t="str">
        <f t="shared" si="10"/>
        <v> </v>
      </c>
      <c r="H195" s="4"/>
      <c r="I195" s="2"/>
      <c r="J195" s="68" t="str">
        <f t="shared" si="2"/>
        <v/>
      </c>
      <c r="K195" s="69" t="str">
        <f>IFERROR(SUM(IF(DATEDIF($H195,$A$1,"M")&gt;=VLOOKUP($I195,INDIRECT(VLOOKUP(DATEVALUE($H195),FECHAS,2,0)),5,0),0 ,VLOOKUP($I195,INDIRECT(VLOOKUP(DATEVALUE($H195),FECHAS,2,0)),3,0)),IF(AND($G195=$A$1,AND(TODAY()&gt;$G195,COUNTIF($I195,"TRI*"))),2500,IF($G195=$A$1,IF(AND(TODAY()&gt;$G195,OR(COUNTIF($I195," ---"),COUNTIF($I195,"MEN*"))),3000,0),0))),"")</f>
        <v/>
      </c>
      <c r="L195" s="35" t="s">
        <v>328</v>
      </c>
      <c r="M195" s="36"/>
      <c r="N195" s="36"/>
      <c r="O195" s="98"/>
      <c r="P195" s="38" t="str">
        <f t="shared" si="9"/>
        <v/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ht="14.25" customHeight="1">
      <c r="A196" s="103" t="s">
        <v>400</v>
      </c>
      <c r="B196" s="104">
        <v>5.5729666E7</v>
      </c>
      <c r="C196" s="89" t="s">
        <v>401</v>
      </c>
      <c r="D196" s="4"/>
      <c r="E196" s="28" t="s">
        <v>260</v>
      </c>
      <c r="F196" s="4"/>
      <c r="G196" s="30" t="str">
        <f t="shared" si="10"/>
        <v> </v>
      </c>
      <c r="H196" s="4"/>
      <c r="I196" s="2"/>
      <c r="J196" s="68" t="str">
        <f t="shared" si="2"/>
        <v/>
      </c>
      <c r="K196" s="69" t="str">
        <f>IFERROR(SUM(IF(DATEDIF($H196,$A$1,"M")&gt;=VLOOKUP($I196,INDIRECT(VLOOKUP(DATEVALUE($H196),FECHAS,2,0)),5,0),0 ,VLOOKUP($I196,INDIRECT(VLOOKUP(DATEVALUE($H196),FECHAS,2,0)),3,0)),IF(AND($G196=$A$1,AND(TODAY()&gt;$G196,COUNTIF($I196,"TRI*"))),2500,IF($G196=$A$1,IF(AND(TODAY()&gt;$G196,OR(COUNTIF($I196," ---"),COUNTIF($I196,"MEN*"))),3000,0),0))),"")</f>
        <v/>
      </c>
      <c r="L196" s="35" t="s">
        <v>328</v>
      </c>
      <c r="M196" s="36"/>
      <c r="N196" s="36"/>
      <c r="O196" s="98"/>
      <c r="P196" s="38" t="str">
        <f t="shared" si="9"/>
        <v/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ht="14.25" customHeight="1">
      <c r="A197" s="94" t="s">
        <v>402</v>
      </c>
      <c r="B197" s="105">
        <v>5.5729666E7</v>
      </c>
      <c r="C197" s="89" t="s">
        <v>401</v>
      </c>
      <c r="D197" s="4"/>
      <c r="E197" s="28" t="s">
        <v>260</v>
      </c>
      <c r="F197" s="4"/>
      <c r="G197" s="30" t="str">
        <f t="shared" si="10"/>
        <v> </v>
      </c>
      <c r="H197" s="4"/>
      <c r="I197" s="2"/>
      <c r="J197" s="68" t="str">
        <f t="shared" si="2"/>
        <v/>
      </c>
      <c r="K197" s="69" t="str">
        <f>IFERROR(SUM(IF(DATEDIF($H197,$A$1,"M")&gt;=VLOOKUP($I197,INDIRECT(VLOOKUP(DATEVALUE($H197),FECHAS,2,0)),5,0),0 ,VLOOKUP($I197,INDIRECT(VLOOKUP(DATEVALUE($H197),FECHAS,2,0)),3,0)),IF(AND($G197=$A$1,AND(TODAY()&gt;$G197,COUNTIF($I197,"TRI*"))),2500,IF($G197=$A$1,IF(AND(TODAY()&gt;$G197,OR(COUNTIF($I197," ---"),COUNTIF($I197,"MEN*"))),3000,0),0))),"")</f>
        <v/>
      </c>
      <c r="L197" s="35" t="s">
        <v>328</v>
      </c>
      <c r="M197" s="36"/>
      <c r="N197" s="36"/>
      <c r="O197" s="98"/>
      <c r="P197" s="38" t="str">
        <f t="shared" si="9"/>
        <v/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ht="14.25" customHeight="1">
      <c r="A198" s="94" t="s">
        <v>403</v>
      </c>
      <c r="B198" s="89">
        <v>5.4959282E7</v>
      </c>
      <c r="C198" s="89">
        <v>1.132379703E9</v>
      </c>
      <c r="D198" s="4"/>
      <c r="E198" s="28" t="s">
        <v>260</v>
      </c>
      <c r="F198" s="4"/>
      <c r="G198" s="30" t="str">
        <f t="shared" si="10"/>
        <v> </v>
      </c>
      <c r="H198" s="4"/>
      <c r="I198" s="2"/>
      <c r="J198" s="68" t="str">
        <f t="shared" si="2"/>
        <v/>
      </c>
      <c r="K198" s="69" t="str">
        <f>IFERROR(SUM(IF(DATEDIF($H198,$A$1,"M")&gt;=VLOOKUP($I198,INDIRECT(VLOOKUP(DATEVALUE($H198),FECHAS,2,0)),5,0),0 ,VLOOKUP($I198,INDIRECT(VLOOKUP(DATEVALUE($H198),FECHAS,2,0)),3,0)),IF(AND($G198=$A$1,AND(TODAY()&gt;$G198,COUNTIF($I198,"TRI*"))),2500,IF($G198=$A$1,IF(AND(TODAY()&gt;$G198,OR(COUNTIF($I198," ---"),COUNTIF($I198,"MEN*"))),3000,0),0))),"")</f>
        <v/>
      </c>
      <c r="L198" s="35" t="s">
        <v>328</v>
      </c>
      <c r="M198" s="36"/>
      <c r="N198" s="36"/>
      <c r="O198" s="98"/>
      <c r="P198" s="38" t="str">
        <f t="shared" si="9"/>
        <v/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ht="14.25" customHeight="1">
      <c r="A199" s="99" t="s">
        <v>404</v>
      </c>
      <c r="B199" s="100">
        <v>5.5166153E7</v>
      </c>
      <c r="C199" s="100">
        <v>1.150608101E9</v>
      </c>
      <c r="D199" s="4"/>
      <c r="E199" s="28" t="s">
        <v>260</v>
      </c>
      <c r="F199" s="4"/>
      <c r="G199" s="30" t="str">
        <f t="shared" si="10"/>
        <v> </v>
      </c>
      <c r="H199" s="4"/>
      <c r="I199" s="2"/>
      <c r="J199" s="68" t="str">
        <f t="shared" si="2"/>
        <v/>
      </c>
      <c r="K199" s="69" t="str">
        <f>IFERROR(SUM(IF(DATEDIF($H199,$A$1,"M")&gt;=VLOOKUP($I199,INDIRECT(VLOOKUP(DATEVALUE($H199),FECHAS,2,0)),5,0),0 ,VLOOKUP($I199,INDIRECT(VLOOKUP(DATEVALUE($H199),FECHAS,2,0)),3,0)),IF(AND($G199=$A$1,AND(TODAY()&gt;$G199,COUNTIF($I199,"TRI*"))),2500,IF($G199=$A$1,IF(AND(TODAY()&gt;$G199,OR(COUNTIF($I199," ---"),COUNTIF($I199,"MEN*"))),3000,0),0))),"")</f>
        <v/>
      </c>
      <c r="L199" s="35" t="s">
        <v>328</v>
      </c>
      <c r="M199" s="36"/>
      <c r="N199" s="36"/>
      <c r="O199" s="98"/>
      <c r="P199" s="38" t="str">
        <f t="shared" si="9"/>
        <v/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ht="14.25" customHeight="1">
      <c r="A200" s="96" t="s">
        <v>405</v>
      </c>
      <c r="B200" s="101">
        <v>5.61087E7</v>
      </c>
      <c r="C200" s="96" t="s">
        <v>406</v>
      </c>
      <c r="D200" s="4"/>
      <c r="E200" s="28" t="s">
        <v>260</v>
      </c>
      <c r="F200" s="4"/>
      <c r="G200" s="30" t="str">
        <f t="shared" si="10"/>
        <v> </v>
      </c>
      <c r="H200" s="4"/>
      <c r="I200" s="2"/>
      <c r="J200" s="68" t="str">
        <f t="shared" si="2"/>
        <v/>
      </c>
      <c r="K200" s="69" t="str">
        <f>IFERROR(SUM(IF(DATEDIF($H200,$A$1,"M")&gt;=VLOOKUP($I200,INDIRECT(VLOOKUP(DATEVALUE($H200),FECHAS,2,0)),5,0),0 ,VLOOKUP($I200,INDIRECT(VLOOKUP(DATEVALUE($H200),FECHAS,2,0)),3,0)),IF(AND($G200=$A$1,AND(TODAY()&gt;$G200,COUNTIF($I200,"TRI*"))),2500,IF($G200=$A$1,IF(AND(TODAY()&gt;$G200,OR(COUNTIF($I200," ---"),COUNTIF($I200,"MEN*"))),3000,0),0))),"")</f>
        <v/>
      </c>
      <c r="L200" s="35" t="s">
        <v>270</v>
      </c>
      <c r="M200" s="36"/>
      <c r="N200" s="36"/>
      <c r="O200" s="98"/>
      <c r="P200" s="38" t="str">
        <f t="shared" si="9"/>
        <v/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ht="14.25" customHeight="1">
      <c r="A201" s="94" t="s">
        <v>407</v>
      </c>
      <c r="B201" s="96" t="s">
        <v>408</v>
      </c>
      <c r="C201" s="96" t="s">
        <v>409</v>
      </c>
      <c r="D201" s="4"/>
      <c r="E201" s="28" t="s">
        <v>260</v>
      </c>
      <c r="F201" s="4"/>
      <c r="G201" s="30" t="str">
        <f t="shared" si="10"/>
        <v> </v>
      </c>
      <c r="H201" s="4"/>
      <c r="I201" s="2"/>
      <c r="J201" s="68" t="str">
        <f t="shared" si="2"/>
        <v/>
      </c>
      <c r="K201" s="69" t="str">
        <f>IFERROR(SUM(IF(DATEDIF($H201,$A$1,"M")&gt;=VLOOKUP($I201,INDIRECT(VLOOKUP(DATEVALUE($H201),FECHAS,2,0)),5,0),0 ,VLOOKUP($I201,INDIRECT(VLOOKUP(DATEVALUE($H201),FECHAS,2,0)),3,0)),IF(AND($G201=$A$1,AND(TODAY()&gt;$G201,COUNTIF($I201,"TRI*"))),2500,IF($G201=$A$1,IF(AND(TODAY()&gt;$G201,OR(COUNTIF($I201," ---"),COUNTIF($I201,"MEN*"))),3000,0),0))),"")</f>
        <v/>
      </c>
      <c r="L201" s="35" t="s">
        <v>270</v>
      </c>
      <c r="M201" s="36"/>
      <c r="N201" s="36"/>
      <c r="O201" s="98"/>
      <c r="P201" s="38" t="str">
        <f t="shared" si="9"/>
        <v/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ht="14.25" customHeight="1">
      <c r="A202" s="96" t="s">
        <v>410</v>
      </c>
      <c r="B202" s="89">
        <v>5.5877701E7</v>
      </c>
      <c r="C202" s="89">
        <v>1.13767657E9</v>
      </c>
      <c r="D202" s="4"/>
      <c r="E202" s="28" t="s">
        <v>260</v>
      </c>
      <c r="F202" s="4"/>
      <c r="G202" s="30" t="str">
        <f t="shared" si="10"/>
        <v> </v>
      </c>
      <c r="H202" s="4"/>
      <c r="I202" s="2"/>
      <c r="J202" s="68" t="str">
        <f t="shared" si="2"/>
        <v/>
      </c>
      <c r="K202" s="69" t="str">
        <f>IFERROR(SUM(IF(DATEDIF($H202,$A$1,"M")&gt;=VLOOKUP($I202,INDIRECT(VLOOKUP(DATEVALUE($H202),FECHAS,2,0)),5,0),0 ,VLOOKUP($I202,INDIRECT(VLOOKUP(DATEVALUE($H202),FECHAS,2,0)),3,0)),IF(AND($G202=$A$1,AND(TODAY()&gt;$G202,COUNTIF($I202,"TRI*"))),2500,IF($G202=$A$1,IF(AND(TODAY()&gt;$G202,OR(COUNTIF($I202," ---"),COUNTIF($I202,"MEN*"))),3000,0),0))),"")</f>
        <v/>
      </c>
      <c r="L202" s="35" t="s">
        <v>270</v>
      </c>
      <c r="M202" s="36"/>
      <c r="N202" s="36"/>
      <c r="O202" s="98"/>
      <c r="P202" s="38" t="str">
        <f t="shared" si="9"/>
        <v/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ht="14.25" customHeight="1">
      <c r="A203" s="94" t="s">
        <v>411</v>
      </c>
      <c r="B203" s="93">
        <v>5.5872057E7</v>
      </c>
      <c r="C203" s="89" t="s">
        <v>412</v>
      </c>
      <c r="D203" s="4"/>
      <c r="E203" s="28" t="s">
        <v>260</v>
      </c>
      <c r="F203" s="4"/>
      <c r="G203" s="30" t="str">
        <f t="shared" si="10"/>
        <v> </v>
      </c>
      <c r="H203" s="4"/>
      <c r="I203" s="2"/>
      <c r="J203" s="68" t="str">
        <f t="shared" si="2"/>
        <v/>
      </c>
      <c r="K203" s="69" t="str">
        <f>IFERROR(SUM(IF(DATEDIF($H203,$A$1,"M")&gt;=VLOOKUP($I203,INDIRECT(VLOOKUP(DATEVALUE($H203),FECHAS,2,0)),5,0),0 ,VLOOKUP($I203,INDIRECT(VLOOKUP(DATEVALUE($H203),FECHAS,2,0)),3,0)),IF(AND($G203=$A$1,AND(TODAY()&gt;$G203,COUNTIF($I203,"TRI*"))),2500,IF($G203=$A$1,IF(AND(TODAY()&gt;$G203,OR(COUNTIF($I203," ---"),COUNTIF($I203,"MEN*"))),3000,0),0))),"")</f>
        <v/>
      </c>
      <c r="L203" s="35" t="s">
        <v>270</v>
      </c>
      <c r="M203" s="36"/>
      <c r="N203" s="36"/>
      <c r="O203" s="98"/>
      <c r="P203" s="38" t="str">
        <f t="shared" si="9"/>
        <v/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ht="14.25" customHeight="1">
      <c r="A204" s="94" t="s">
        <v>413</v>
      </c>
      <c r="B204" s="95">
        <v>5.575701E7</v>
      </c>
      <c r="C204" s="96" t="s">
        <v>414</v>
      </c>
      <c r="D204" s="4"/>
      <c r="E204" s="28" t="s">
        <v>260</v>
      </c>
      <c r="F204" s="4"/>
      <c r="G204" s="30" t="str">
        <f t="shared" si="10"/>
        <v> </v>
      </c>
      <c r="H204" s="4"/>
      <c r="I204" s="2"/>
      <c r="J204" s="68" t="str">
        <f t="shared" si="2"/>
        <v/>
      </c>
      <c r="K204" s="69" t="str">
        <f>IFERROR(SUM(IF(DATEDIF($H204,$A$1,"M")&gt;=VLOOKUP($I204,INDIRECT(VLOOKUP(DATEVALUE($H204),FECHAS,2,0)),5,0),0 ,VLOOKUP($I204,INDIRECT(VLOOKUP(DATEVALUE($H204),FECHAS,2,0)),3,0)),IF(AND($G204=$A$1,AND(TODAY()&gt;$G204,COUNTIF($I204,"TRI*"))),2500,IF($G204=$A$1,IF(AND(TODAY()&gt;$G204,OR(COUNTIF($I204," ---"),COUNTIF($I204,"MEN*"))),3000,0),0))),"")</f>
        <v/>
      </c>
      <c r="L204" s="35" t="s">
        <v>270</v>
      </c>
      <c r="M204" s="36"/>
      <c r="N204" s="36"/>
      <c r="O204" s="98"/>
      <c r="P204" s="38" t="str">
        <f t="shared" si="9"/>
        <v/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ht="14.25" customHeight="1">
      <c r="A205" s="99" t="s">
        <v>415</v>
      </c>
      <c r="B205" s="100">
        <v>5.5994768E7</v>
      </c>
      <c r="C205" s="100">
        <v>1.135732712E9</v>
      </c>
      <c r="D205" s="4"/>
      <c r="E205" s="28" t="s">
        <v>260</v>
      </c>
      <c r="F205" s="4"/>
      <c r="G205" s="30" t="str">
        <f t="shared" si="10"/>
        <v> </v>
      </c>
      <c r="H205" s="4"/>
      <c r="I205" s="2"/>
      <c r="J205" s="68" t="str">
        <f t="shared" si="2"/>
        <v/>
      </c>
      <c r="K205" s="69" t="str">
        <f>IFERROR(SUM(IF(DATEDIF($H205,$A$1,"M")&gt;=VLOOKUP($I205,INDIRECT(VLOOKUP(DATEVALUE($H205),FECHAS,2,0)),5,0),0 ,VLOOKUP($I205,INDIRECT(VLOOKUP(DATEVALUE($H205),FECHAS,2,0)),3,0)),IF(AND($G205=$A$1,AND(TODAY()&gt;$G205,COUNTIF($I205,"TRI*"))),2500,IF($G205=$A$1,IF(AND(TODAY()&gt;$G205,OR(COUNTIF($I205," ---"),COUNTIF($I205,"MEN*"))),3000,0),0))),"")</f>
        <v/>
      </c>
      <c r="L205" s="35" t="s">
        <v>270</v>
      </c>
      <c r="M205" s="36"/>
      <c r="N205" s="36"/>
      <c r="O205" s="98"/>
      <c r="P205" s="38" t="str">
        <f t="shared" si="9"/>
        <v/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ht="14.25" customHeight="1">
      <c r="A206" s="94" t="s">
        <v>416</v>
      </c>
      <c r="B206" s="89">
        <v>5.5282953E7</v>
      </c>
      <c r="C206" s="89">
        <v>1.166717896E9</v>
      </c>
      <c r="D206" s="4"/>
      <c r="E206" s="28" t="s">
        <v>260</v>
      </c>
      <c r="F206" s="4"/>
      <c r="G206" s="30" t="str">
        <f t="shared" si="10"/>
        <v> </v>
      </c>
      <c r="H206" s="4"/>
      <c r="I206" s="2"/>
      <c r="J206" s="68" t="str">
        <f t="shared" si="2"/>
        <v/>
      </c>
      <c r="K206" s="69" t="str">
        <f>IFERROR(SUM(IF(DATEDIF($H206,$A$1,"M")&gt;=VLOOKUP($I206,INDIRECT(VLOOKUP(DATEVALUE($H206),FECHAS,2,0)),5,0),0 ,VLOOKUP($I206,INDIRECT(VLOOKUP(DATEVALUE($H206),FECHAS,2,0)),3,0)),IF(AND($G206=$A$1,AND(TODAY()&gt;$G206,COUNTIF($I206,"TRI*"))),2500,IF($G206=$A$1,IF(AND(TODAY()&gt;$G206,OR(COUNTIF($I206," ---"),COUNTIF($I206,"MEN*"))),3000,0),0))),"")</f>
        <v/>
      </c>
      <c r="L206" s="35" t="s">
        <v>288</v>
      </c>
      <c r="M206" s="36"/>
      <c r="N206" s="36"/>
      <c r="O206" s="98"/>
      <c r="P206" s="38" t="str">
        <f t="shared" si="9"/>
        <v/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ht="14.25" customHeight="1">
      <c r="A207" s="94" t="s">
        <v>417</v>
      </c>
      <c r="B207" s="89">
        <v>5.4354899E7</v>
      </c>
      <c r="C207" s="89" t="s">
        <v>418</v>
      </c>
      <c r="D207" s="4"/>
      <c r="E207" s="28" t="s">
        <v>260</v>
      </c>
      <c r="F207" s="4"/>
      <c r="G207" s="30" t="str">
        <f t="shared" si="10"/>
        <v> </v>
      </c>
      <c r="H207" s="4"/>
      <c r="I207" s="2"/>
      <c r="J207" s="68" t="str">
        <f t="shared" si="2"/>
        <v/>
      </c>
      <c r="K207" s="69" t="str">
        <f>IFERROR(SUM(IF(DATEDIF($H207,$A$1,"M")&gt;=VLOOKUP($I207,INDIRECT(VLOOKUP(DATEVALUE($H207),FECHAS,2,0)),5,0),0 ,VLOOKUP($I207,INDIRECT(VLOOKUP(DATEVALUE($H207),FECHAS,2,0)),3,0)),IF(AND($G207=$A$1,AND(TODAY()&gt;$G207,COUNTIF($I207,"TRI*"))),2500,IF($G207=$A$1,IF(AND(TODAY()&gt;$G207,OR(COUNTIF($I207," ---"),COUNTIF($I207,"MEN*"))),3000,0),0))),"")</f>
        <v/>
      </c>
      <c r="L207" s="35" t="s">
        <v>288</v>
      </c>
      <c r="M207" s="36"/>
      <c r="N207" s="36"/>
      <c r="O207" s="98"/>
      <c r="P207" s="38" t="str">
        <f t="shared" si="9"/>
        <v/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ht="14.25" customHeight="1">
      <c r="A208" s="94" t="s">
        <v>419</v>
      </c>
      <c r="B208" s="93">
        <v>5.4995627E7</v>
      </c>
      <c r="C208" s="89" t="s">
        <v>420</v>
      </c>
      <c r="D208" s="4"/>
      <c r="E208" s="28" t="s">
        <v>260</v>
      </c>
      <c r="F208" s="4"/>
      <c r="G208" s="30" t="str">
        <f t="shared" si="10"/>
        <v> </v>
      </c>
      <c r="H208" s="4"/>
      <c r="I208" s="2"/>
      <c r="J208" s="68" t="str">
        <f t="shared" si="2"/>
        <v/>
      </c>
      <c r="K208" s="69" t="str">
        <f>IFERROR(SUM(IF(DATEDIF($H208,$A$1,"M")&gt;=VLOOKUP($I208,INDIRECT(VLOOKUP(DATEVALUE($H208),FECHAS,2,0)),5,0),0 ,VLOOKUP($I208,INDIRECT(VLOOKUP(DATEVALUE($H208),FECHAS,2,0)),3,0)),IF(AND($G208=$A$1,AND(TODAY()&gt;$G208,COUNTIF($I208,"TRI*"))),2500,IF($G208=$A$1,IF(AND(TODAY()&gt;$G208,OR(COUNTIF($I208," ---"),COUNTIF($I208,"MEN*"))),3000,0),0))),"")</f>
        <v/>
      </c>
      <c r="L208" s="35" t="s">
        <v>288</v>
      </c>
      <c r="M208" s="36"/>
      <c r="N208" s="36"/>
      <c r="O208" s="98"/>
      <c r="P208" s="38" t="str">
        <f t="shared" si="9"/>
        <v/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ht="14.25" customHeight="1">
      <c r="A209" s="99" t="s">
        <v>421</v>
      </c>
      <c r="B209" s="102">
        <v>5.586474E7</v>
      </c>
      <c r="C209" s="89" t="s">
        <v>422</v>
      </c>
      <c r="D209" s="4"/>
      <c r="E209" s="28" t="s">
        <v>260</v>
      </c>
      <c r="F209" s="4"/>
      <c r="G209" s="30" t="str">
        <f t="shared" si="10"/>
        <v> </v>
      </c>
      <c r="H209" s="4"/>
      <c r="I209" s="2"/>
      <c r="J209" s="68" t="str">
        <f t="shared" si="2"/>
        <v/>
      </c>
      <c r="K209" s="69" t="str">
        <f>IFERROR(SUM(IF(DATEDIF($H209,$A$1,"M")&gt;=VLOOKUP($I209,INDIRECT(VLOOKUP(DATEVALUE($H209),FECHAS,2,0)),5,0),0 ,VLOOKUP($I209,INDIRECT(VLOOKUP(DATEVALUE($H209),FECHAS,2,0)),3,0)),IF(AND($G209=$A$1,AND(TODAY()&gt;$G209,COUNTIF($I209,"TRI*"))),2500,IF($G209=$A$1,IF(AND(TODAY()&gt;$G209,OR(COUNTIF($I209," ---"),COUNTIF($I209,"MEN*"))),3000,0),0))),"")</f>
        <v/>
      </c>
      <c r="L209" s="35" t="s">
        <v>288</v>
      </c>
      <c r="M209" s="36"/>
      <c r="N209" s="36"/>
      <c r="O209" s="98"/>
      <c r="P209" s="38" t="str">
        <f t="shared" si="9"/>
        <v/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ht="14.25" customHeight="1">
      <c r="A210" s="94" t="s">
        <v>423</v>
      </c>
      <c r="B210" s="95">
        <v>5.5343413E7</v>
      </c>
      <c r="C210" s="96" t="s">
        <v>424</v>
      </c>
      <c r="D210" s="4"/>
      <c r="E210" s="28" t="s">
        <v>260</v>
      </c>
      <c r="F210" s="4"/>
      <c r="G210" s="30" t="str">
        <f t="shared" si="10"/>
        <v> </v>
      </c>
      <c r="H210" s="4"/>
      <c r="I210" s="2"/>
      <c r="J210" s="68" t="str">
        <f t="shared" si="2"/>
        <v/>
      </c>
      <c r="K210" s="69" t="str">
        <f>IFERROR(SUM(IF(DATEDIF($H210,$A$1,"M")&gt;=VLOOKUP($I210,INDIRECT(VLOOKUP(DATEVALUE($H210),FECHAS,2,0)),5,0),0 ,VLOOKUP($I210,INDIRECT(VLOOKUP(DATEVALUE($H210),FECHAS,2,0)),3,0)),IF(AND($G210=$A$1,AND(TODAY()&gt;$G210,COUNTIF($I210,"TRI*"))),2500,IF($G210=$A$1,IF(AND(TODAY()&gt;$G210,OR(COUNTIF($I210," ---"),COUNTIF($I210,"MEN*"))),3000,0),0))),"")</f>
        <v/>
      </c>
      <c r="L210" s="35" t="s">
        <v>288</v>
      </c>
      <c r="M210" s="36"/>
      <c r="N210" s="36"/>
      <c r="O210" s="98"/>
      <c r="P210" s="38" t="str">
        <f t="shared" si="9"/>
        <v/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ht="14.25" customHeight="1">
      <c r="A211" s="94" t="s">
        <v>425</v>
      </c>
      <c r="B211" s="89">
        <v>5.4999838E7</v>
      </c>
      <c r="C211" s="89">
        <v>1.164203589E9</v>
      </c>
      <c r="D211" s="4"/>
      <c r="E211" s="28" t="s">
        <v>260</v>
      </c>
      <c r="F211" s="4"/>
      <c r="G211" s="30" t="str">
        <f t="shared" si="10"/>
        <v> </v>
      </c>
      <c r="H211" s="4"/>
      <c r="I211" s="2"/>
      <c r="J211" s="68" t="str">
        <f t="shared" si="2"/>
        <v/>
      </c>
      <c r="K211" s="69" t="str">
        <f>IFERROR(SUM(IF(DATEDIF($H211,$A$1,"M")&gt;=VLOOKUP($I211,INDIRECT(VLOOKUP(DATEVALUE($H211),FECHAS,2,0)),5,0),0 ,VLOOKUP($I211,INDIRECT(VLOOKUP(DATEVALUE($H211),FECHAS,2,0)),3,0)),IF(AND($G211=$A$1,AND(TODAY()&gt;$G211,COUNTIF($I211,"TRI*"))),2500,IF($G211=$A$1,IF(AND(TODAY()&gt;$G211,OR(COUNTIF($I211," ---"),COUNTIF($I211,"MEN*"))),3000,0),0))),"")</f>
        <v/>
      </c>
      <c r="L211" s="35" t="s">
        <v>353</v>
      </c>
      <c r="M211" s="36"/>
      <c r="N211" s="36"/>
      <c r="O211" s="98"/>
      <c r="P211" s="38" t="str">
        <f t="shared" si="9"/>
        <v/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ht="14.25" customHeight="1">
      <c r="A212" s="94" t="s">
        <v>426</v>
      </c>
      <c r="B212" s="89">
        <v>5.4905364E7</v>
      </c>
      <c r="C212" s="89" t="s">
        <v>427</v>
      </c>
      <c r="D212" s="4"/>
      <c r="E212" s="28" t="s">
        <v>260</v>
      </c>
      <c r="F212" s="4"/>
      <c r="G212" s="30" t="str">
        <f t="shared" si="10"/>
        <v> </v>
      </c>
      <c r="H212" s="4"/>
      <c r="I212" s="2"/>
      <c r="J212" s="68" t="str">
        <f t="shared" si="2"/>
        <v/>
      </c>
      <c r="K212" s="69" t="str">
        <f>IFERROR(SUM(IF(DATEDIF($H212,$A$1,"M")&gt;=VLOOKUP($I212,INDIRECT(VLOOKUP(DATEVALUE($H212),FECHAS,2,0)),5,0),0 ,VLOOKUP($I212,INDIRECT(VLOOKUP(DATEVALUE($H212),FECHAS,2,0)),3,0)),IF(AND($G212=$A$1,AND(TODAY()&gt;$G212,COUNTIF($I212,"TRI*"))),2500,IF($G212=$A$1,IF(AND(TODAY()&gt;$G212,OR(COUNTIF($I212," ---"),COUNTIF($I212,"MEN*"))),3000,0),0))),"")</f>
        <v/>
      </c>
      <c r="L212" s="35" t="s">
        <v>353</v>
      </c>
      <c r="M212" s="36"/>
      <c r="N212" s="36"/>
      <c r="O212" s="98"/>
      <c r="P212" s="38" t="str">
        <f t="shared" si="9"/>
        <v/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ht="14.25" customHeight="1">
      <c r="A213" s="94" t="s">
        <v>428</v>
      </c>
      <c r="B213" s="102">
        <v>5.4963357E7</v>
      </c>
      <c r="C213" s="89">
        <v>1.156587268E9</v>
      </c>
      <c r="D213" s="4"/>
      <c r="E213" s="28" t="s">
        <v>260</v>
      </c>
      <c r="F213" s="4"/>
      <c r="G213" s="30" t="str">
        <f t="shared" si="10"/>
        <v> </v>
      </c>
      <c r="H213" s="4"/>
      <c r="I213" s="2"/>
      <c r="J213" s="68" t="str">
        <f t="shared" si="2"/>
        <v/>
      </c>
      <c r="K213" s="69" t="str">
        <f>IFERROR(SUM(IF(DATEDIF($H213,$A$1,"M")&gt;=VLOOKUP($I213,INDIRECT(VLOOKUP(DATEVALUE($H213),FECHAS,2,0)),5,0),0 ,VLOOKUP($I213,INDIRECT(VLOOKUP(DATEVALUE($H213),FECHAS,2,0)),3,0)),IF(AND($G213=$A$1,AND(TODAY()&gt;$G213,COUNTIF($I213,"TRI*"))),2500,IF($G213=$A$1,IF(AND(TODAY()&gt;$G213,OR(COUNTIF($I213," ---"),COUNTIF($I213,"MEN*"))),3000,0),0))),"")</f>
        <v/>
      </c>
      <c r="L213" s="35" t="s">
        <v>353</v>
      </c>
      <c r="M213" s="36"/>
      <c r="N213" s="36"/>
      <c r="O213" s="98"/>
      <c r="P213" s="38" t="str">
        <f t="shared" si="9"/>
        <v/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ht="14.25" customHeight="1">
      <c r="A214" s="94" t="s">
        <v>429</v>
      </c>
      <c r="B214" s="104">
        <v>5.4972039E7</v>
      </c>
      <c r="C214" s="89" t="s">
        <v>352</v>
      </c>
      <c r="D214" s="4"/>
      <c r="E214" s="28" t="s">
        <v>260</v>
      </c>
      <c r="F214" s="4"/>
      <c r="G214" s="30" t="str">
        <f t="shared" si="10"/>
        <v> </v>
      </c>
      <c r="H214" s="4"/>
      <c r="I214" s="2"/>
      <c r="J214" s="68" t="str">
        <f t="shared" si="2"/>
        <v/>
      </c>
      <c r="K214" s="69" t="str">
        <f>IFERROR(SUM(IF(DATEDIF($H214,$A$1,"M")&gt;=VLOOKUP($I214,INDIRECT(VLOOKUP(DATEVALUE($H214),FECHAS,2,0)),5,0),0 ,VLOOKUP($I214,INDIRECT(VLOOKUP(DATEVALUE($H214),FECHAS,2,0)),3,0)),IF(AND($G214=$A$1,AND(TODAY()&gt;$G214,COUNTIF($I214,"TRI*"))),2500,IF($G214=$A$1,IF(AND(TODAY()&gt;$G214,OR(COUNTIF($I214," ---"),COUNTIF($I214,"MEN*"))),3000,0),0))),"")</f>
        <v/>
      </c>
      <c r="L214" s="70"/>
      <c r="M214" s="36"/>
      <c r="N214" s="36"/>
      <c r="O214" s="98"/>
      <c r="P214" s="38" t="str">
        <f t="shared" si="9"/>
        <v/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ht="14.25" customHeight="1">
      <c r="A215" s="94" t="s">
        <v>430</v>
      </c>
      <c r="B215" s="89">
        <v>5.5003103E7</v>
      </c>
      <c r="C215" s="89" t="s">
        <v>431</v>
      </c>
      <c r="D215" s="4"/>
      <c r="E215" s="28" t="s">
        <v>260</v>
      </c>
      <c r="F215" s="4"/>
      <c r="G215" s="30" t="str">
        <f t="shared" si="10"/>
        <v> </v>
      </c>
      <c r="H215" s="4"/>
      <c r="I215" s="2"/>
      <c r="J215" s="68" t="str">
        <f t="shared" si="2"/>
        <v/>
      </c>
      <c r="K215" s="69" t="str">
        <f>IFERROR(SUM(IF(DATEDIF($H215,$A$1,"M")&gt;=VLOOKUP($I215,INDIRECT(VLOOKUP(DATEVALUE($H215),FECHAS,2,0)),5,0),0 ,VLOOKUP($I215,INDIRECT(VLOOKUP(DATEVALUE($H215),FECHAS,2,0)),3,0)),IF(AND($G215=$A$1,AND(TODAY()&gt;$G215,COUNTIF($I215,"TRI*"))),2500,IF($G215=$A$1,IF(AND(TODAY()&gt;$G215,OR(COUNTIF($I215," ---"),COUNTIF($I215,"MEN*"))),3000,0),0))),"")</f>
        <v/>
      </c>
      <c r="L215" s="35" t="s">
        <v>353</v>
      </c>
      <c r="M215" s="36"/>
      <c r="N215" s="36"/>
      <c r="O215" s="98"/>
      <c r="P215" s="38" t="str">
        <f t="shared" si="9"/>
        <v/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ht="14.25" customHeight="1">
      <c r="A216" s="94" t="s">
        <v>432</v>
      </c>
      <c r="B216" s="89">
        <v>5.4608377E7</v>
      </c>
      <c r="C216" s="89">
        <v>1.160425686E9</v>
      </c>
      <c r="D216" s="4"/>
      <c r="E216" s="28" t="s">
        <v>260</v>
      </c>
      <c r="F216" s="4"/>
      <c r="G216" s="30" t="str">
        <f t="shared" si="10"/>
        <v> </v>
      </c>
      <c r="H216" s="4"/>
      <c r="I216" s="2"/>
      <c r="J216" s="68" t="str">
        <f t="shared" si="2"/>
        <v/>
      </c>
      <c r="K216" s="69" t="str">
        <f>IFERROR(SUM(IF(DATEDIF($H216,$A$1,"M")&gt;=VLOOKUP($I216,INDIRECT(VLOOKUP(DATEVALUE($H216),FECHAS,2,0)),5,0),0 ,VLOOKUP($I216,INDIRECT(VLOOKUP(DATEVALUE($H216),FECHAS,2,0)),3,0)),IF(AND($G216=$A$1,AND(TODAY()&gt;$G216,COUNTIF($I216,"TRI*"))),2500,IF($G216=$A$1,IF(AND(TODAY()&gt;$G216,OR(COUNTIF($I216," ---"),COUNTIF($I216,"MEN*"))),3000,0),0))),"")</f>
        <v/>
      </c>
      <c r="L216" s="35" t="s">
        <v>433</v>
      </c>
      <c r="M216" s="36"/>
      <c r="N216" s="36"/>
      <c r="O216" s="98"/>
      <c r="P216" s="38" t="str">
        <f t="shared" si="9"/>
        <v/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ht="14.25" customHeight="1">
      <c r="A217" s="94" t="s">
        <v>434</v>
      </c>
      <c r="B217" s="93">
        <v>5.5029725E7</v>
      </c>
      <c r="C217" s="89" t="s">
        <v>435</v>
      </c>
      <c r="D217" s="4"/>
      <c r="E217" s="28" t="s">
        <v>260</v>
      </c>
      <c r="F217" s="4"/>
      <c r="G217" s="30" t="str">
        <f t="shared" si="10"/>
        <v> </v>
      </c>
      <c r="H217" s="4"/>
      <c r="I217" s="2"/>
      <c r="J217" s="68" t="str">
        <f t="shared" si="2"/>
        <v/>
      </c>
      <c r="K217" s="69" t="str">
        <f>IFERROR(SUM(IF(DATEDIF($H217,$A$1,"M")&gt;=VLOOKUP($I217,INDIRECT(VLOOKUP(DATEVALUE($H217),FECHAS,2,0)),5,0),0 ,VLOOKUP($I217,INDIRECT(VLOOKUP(DATEVALUE($H217),FECHAS,2,0)),3,0)),IF(AND($G217=$A$1,AND(TODAY()&gt;$G217,COUNTIF($I217,"TRI*"))),2500,IF($G217=$A$1,IF(AND(TODAY()&gt;$G217,OR(COUNTIF($I217," ---"),COUNTIF($I217,"MEN*"))),3000,0),0))),"")</f>
        <v/>
      </c>
      <c r="L217" s="35" t="s">
        <v>433</v>
      </c>
      <c r="M217" s="36"/>
      <c r="N217" s="36"/>
      <c r="O217" s="98"/>
      <c r="P217" s="38" t="str">
        <f t="shared" si="9"/>
        <v/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ht="14.25" customHeight="1">
      <c r="A218" s="94" t="s">
        <v>436</v>
      </c>
      <c r="B218" s="93">
        <v>5.479623E7</v>
      </c>
      <c r="C218" s="89" t="s">
        <v>437</v>
      </c>
      <c r="D218" s="4"/>
      <c r="E218" s="28" t="s">
        <v>260</v>
      </c>
      <c r="F218" s="4"/>
      <c r="G218" s="30" t="str">
        <f t="shared" si="10"/>
        <v> </v>
      </c>
      <c r="H218" s="4"/>
      <c r="I218" s="2"/>
      <c r="J218" s="68" t="str">
        <f t="shared" si="2"/>
        <v/>
      </c>
      <c r="K218" s="69" t="str">
        <f>IFERROR(SUM(IF(DATEDIF($H218,$A$1,"M")&gt;=VLOOKUP($I218,INDIRECT(VLOOKUP(DATEVALUE($H218),FECHAS,2,0)),5,0),0 ,VLOOKUP($I218,INDIRECT(VLOOKUP(DATEVALUE($H218),FECHAS,2,0)),3,0)),IF(AND($G218=$A$1,AND(TODAY()&gt;$G218,COUNTIF($I218,"TRI*"))),2500,IF($G218=$A$1,IF(AND(TODAY()&gt;$G218,OR(COUNTIF($I218," ---"),COUNTIF($I218,"MEN*"))),3000,0),0))),"")</f>
        <v/>
      </c>
      <c r="L218" s="35" t="s">
        <v>433</v>
      </c>
      <c r="M218" s="36"/>
      <c r="N218" s="36"/>
      <c r="O218" s="98"/>
      <c r="P218" s="38" t="str">
        <f t="shared" si="9"/>
        <v/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ht="14.25" customHeight="1">
      <c r="A219" s="94" t="s">
        <v>438</v>
      </c>
      <c r="B219" s="93">
        <v>5.4796229E7</v>
      </c>
      <c r="C219" s="89" t="s">
        <v>437</v>
      </c>
      <c r="D219" s="4"/>
      <c r="E219" s="28" t="s">
        <v>260</v>
      </c>
      <c r="F219" s="4"/>
      <c r="G219" s="30" t="str">
        <f t="shared" si="10"/>
        <v> </v>
      </c>
      <c r="H219" s="4"/>
      <c r="I219" s="2"/>
      <c r="J219" s="68" t="str">
        <f t="shared" si="2"/>
        <v/>
      </c>
      <c r="K219" s="69" t="str">
        <f>IFERROR(SUM(IF(DATEDIF($H219,$A$1,"M")&gt;=VLOOKUP($I219,INDIRECT(VLOOKUP(DATEVALUE($H219),FECHAS,2,0)),5,0),0 ,VLOOKUP($I219,INDIRECT(VLOOKUP(DATEVALUE($H219),FECHAS,2,0)),3,0)),IF(AND($G219=$A$1,AND(TODAY()&gt;$G219,COUNTIF($I219,"TRI*"))),2500,IF($G219=$A$1,IF(AND(TODAY()&gt;$G219,OR(COUNTIF($I219," ---"),COUNTIF($I219,"MEN*"))),3000,0),0))),"")</f>
        <v/>
      </c>
      <c r="L219" s="35" t="s">
        <v>433</v>
      </c>
      <c r="M219" s="36"/>
      <c r="N219" s="36"/>
      <c r="O219" s="98"/>
      <c r="P219" s="38" t="str">
        <f t="shared" si="9"/>
        <v/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ht="14.25" customHeight="1">
      <c r="A220" s="99" t="s">
        <v>439</v>
      </c>
      <c r="B220" s="89">
        <v>5.4529356E7</v>
      </c>
      <c r="C220" s="89" t="s">
        <v>440</v>
      </c>
      <c r="D220" s="4"/>
      <c r="E220" s="28" t="s">
        <v>260</v>
      </c>
      <c r="F220" s="4"/>
      <c r="G220" s="30" t="str">
        <f t="shared" si="10"/>
        <v> </v>
      </c>
      <c r="H220" s="4"/>
      <c r="I220" s="2"/>
      <c r="J220" s="68" t="str">
        <f t="shared" si="2"/>
        <v/>
      </c>
      <c r="K220" s="69" t="str">
        <f>IFERROR(SUM(IF(DATEDIF($H220,$A$1,"M")&gt;=VLOOKUP($I220,INDIRECT(VLOOKUP(DATEVALUE($H220),FECHAS,2,0)),5,0),0 ,VLOOKUP($I220,INDIRECT(VLOOKUP(DATEVALUE($H220),FECHAS,2,0)),3,0)),IF(AND($G220=$A$1,AND(TODAY()&gt;$G220,COUNTIF($I220,"TRI*"))),2500,IF($G220=$A$1,IF(AND(TODAY()&gt;$G220,OR(COUNTIF($I220," ---"),COUNTIF($I220,"MEN*"))),3000,0),0))),"")</f>
        <v/>
      </c>
      <c r="L220" s="35" t="s">
        <v>433</v>
      </c>
      <c r="M220" s="36"/>
      <c r="N220" s="36"/>
      <c r="O220" s="98"/>
      <c r="P220" s="38" t="str">
        <f t="shared" si="9"/>
        <v/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ht="14.25" customHeight="1">
      <c r="A221" s="106" t="s">
        <v>441</v>
      </c>
      <c r="B221" s="107">
        <v>5.2450835E7</v>
      </c>
      <c r="C221" s="108">
        <v>1.168743125E9</v>
      </c>
      <c r="D221" s="4"/>
      <c r="E221" s="28" t="s">
        <v>442</v>
      </c>
      <c r="F221" s="4"/>
      <c r="G221" s="30" t="str">
        <f t="shared" si="10"/>
        <v> </v>
      </c>
      <c r="H221" s="4"/>
      <c r="I221" s="2"/>
      <c r="J221" s="68" t="str">
        <f t="shared" si="2"/>
        <v/>
      </c>
      <c r="K221" s="69" t="str">
        <f>IFERROR(SUM(IF(DATEDIF($H221,$A$1,"M")&gt;=VLOOKUP($I221,INDIRECT(VLOOKUP(DATEVALUE($H221),FECHAS,2,0)),5,0),0 ,VLOOKUP($I221,INDIRECT(VLOOKUP(DATEVALUE($H221),FECHAS,2,0)),3,0)),IF(AND($G221=$A$1,AND(TODAY()&gt;$G221,COUNTIF($I221,"TRI*"))),2500,IF($G221=$A$1,IF(AND(TODAY()&gt;$G221,OR(COUNTIF($I221," ---"),COUNTIF($I221,"MEN*"))),3000,0),0))),"")</f>
        <v/>
      </c>
      <c r="L221" s="70"/>
      <c r="M221" s="36"/>
      <c r="N221" s="36"/>
      <c r="O221" s="98"/>
      <c r="P221" s="38" t="str">
        <f t="shared" si="9"/>
        <v/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ht="14.25" customHeight="1">
      <c r="A222" s="106" t="s">
        <v>443</v>
      </c>
      <c r="B222" s="107">
        <v>5.0904648E7</v>
      </c>
      <c r="C222" s="108">
        <v>1.164682814E9</v>
      </c>
      <c r="D222" s="4"/>
      <c r="E222" s="28" t="s">
        <v>442</v>
      </c>
      <c r="F222" s="4"/>
      <c r="G222" s="30" t="str">
        <f t="shared" si="10"/>
        <v> </v>
      </c>
      <c r="H222" s="4"/>
      <c r="I222" s="2"/>
      <c r="J222" s="68" t="str">
        <f t="shared" si="2"/>
        <v/>
      </c>
      <c r="K222" s="69" t="str">
        <f>IFERROR(SUM(IF(DATEDIF($H222,$A$1,"M")&gt;=VLOOKUP($I222,INDIRECT(VLOOKUP(DATEVALUE($H222),FECHAS,2,0)),5,0),0 ,VLOOKUP($I222,INDIRECT(VLOOKUP(DATEVALUE($H222),FECHAS,2,0)),3,0)),IF(AND($G222=$A$1,AND(TODAY()&gt;$G222,COUNTIF($I222,"TRI*"))),2500,IF($G222=$A$1,IF(AND(TODAY()&gt;$G222,OR(COUNTIF($I222," ---"),COUNTIF($I222,"MEN*"))),3000,0),0))),"")</f>
        <v/>
      </c>
      <c r="L222" s="70"/>
      <c r="M222" s="36"/>
      <c r="N222" s="36"/>
      <c r="O222" s="98"/>
      <c r="P222" s="38" t="str">
        <f t="shared" si="9"/>
        <v/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ht="14.25" customHeight="1">
      <c r="A223" s="109" t="s">
        <v>444</v>
      </c>
      <c r="B223" s="107">
        <v>5.2189836E7</v>
      </c>
      <c r="C223" s="108" t="s">
        <v>445</v>
      </c>
      <c r="D223" s="4"/>
      <c r="E223" s="28" t="s">
        <v>442</v>
      </c>
      <c r="F223" s="4"/>
      <c r="G223" s="30" t="str">
        <f t="shared" si="10"/>
        <v> </v>
      </c>
      <c r="H223" s="4"/>
      <c r="I223" s="2"/>
      <c r="J223" s="68" t="str">
        <f t="shared" si="2"/>
        <v/>
      </c>
      <c r="K223" s="69" t="str">
        <f>IFERROR(SUM(IF(DATEDIF($H223,$A$1,"M")&gt;=VLOOKUP($I223,INDIRECT(VLOOKUP(DATEVALUE($H223),FECHAS,2,0)),5,0),0 ,VLOOKUP($I223,INDIRECT(VLOOKUP(DATEVALUE($H223),FECHAS,2,0)),3,0)),IF(AND($G223=$A$1,AND(TODAY()&gt;$G223,COUNTIF($I223,"TRI*"))),2500,IF($G223=$A$1,IF(AND(TODAY()&gt;$G223,OR(COUNTIF($I223," ---"),COUNTIF($I223,"MEN*"))),3000,0),0))),"")</f>
        <v/>
      </c>
      <c r="L223" s="35" t="s">
        <v>446</v>
      </c>
      <c r="M223" s="43" t="s">
        <v>447</v>
      </c>
      <c r="N223" s="36"/>
      <c r="O223" s="98"/>
      <c r="P223" s="38" t="str">
        <f t="shared" si="9"/>
        <v/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ht="14.25" customHeight="1">
      <c r="A224" s="110" t="s">
        <v>448</v>
      </c>
      <c r="B224" s="97">
        <v>5.0860526E7</v>
      </c>
      <c r="C224" s="97" t="s">
        <v>449</v>
      </c>
      <c r="D224" s="4"/>
      <c r="E224" s="28" t="s">
        <v>442</v>
      </c>
      <c r="F224" s="4"/>
      <c r="G224" s="30" t="str">
        <f t="shared" si="10"/>
        <v> </v>
      </c>
      <c r="H224" s="4"/>
      <c r="I224" s="2"/>
      <c r="J224" s="68" t="str">
        <f t="shared" si="2"/>
        <v/>
      </c>
      <c r="K224" s="69" t="str">
        <f>IFERROR(SUM(IF(DATEDIF($H224,$A$1,"M")&gt;=VLOOKUP($I224,INDIRECT(VLOOKUP(DATEVALUE($H224),FECHAS,2,0)),5,0),0 ,VLOOKUP($I224,INDIRECT(VLOOKUP(DATEVALUE($H224),FECHAS,2,0)),3,0)),IF(AND($G224=$A$1,AND(TODAY()&gt;$G224,COUNTIF($I224,"TRI*"))),2500,IF($G224=$A$1,IF(AND(TODAY()&gt;$G224,OR(COUNTIF($I224," ---"),COUNTIF($I224,"MEN*"))),3000,0),0))),"")</f>
        <v/>
      </c>
      <c r="L224" s="35" t="s">
        <v>447</v>
      </c>
      <c r="M224" s="43" t="s">
        <v>450</v>
      </c>
      <c r="N224" s="36"/>
      <c r="O224" s="98"/>
      <c r="P224" s="38" t="str">
        <f t="shared" si="9"/>
        <v/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ht="14.25" customHeight="1">
      <c r="A225" s="111" t="s">
        <v>451</v>
      </c>
      <c r="B225" s="89">
        <v>5.2704968E7</v>
      </c>
      <c r="C225" s="89" t="s">
        <v>452</v>
      </c>
      <c r="D225" s="4"/>
      <c r="E225" s="28" t="s">
        <v>442</v>
      </c>
      <c r="F225" s="4"/>
      <c r="G225" s="30" t="str">
        <f t="shared" si="10"/>
        <v> </v>
      </c>
      <c r="H225" s="4"/>
      <c r="I225" s="2"/>
      <c r="J225" s="68" t="str">
        <f t="shared" si="2"/>
        <v/>
      </c>
      <c r="K225" s="69" t="str">
        <f>IFERROR(SUM(IF(DATEDIF($H225,$A$1,"M")&gt;=VLOOKUP($I225,INDIRECT(VLOOKUP(DATEVALUE($H225),FECHAS,2,0)),5,0),0 ,VLOOKUP($I225,INDIRECT(VLOOKUP(DATEVALUE($H225),FECHAS,2,0)),3,0)),IF(AND($G225=$A$1,AND(TODAY()&gt;$G225,COUNTIF($I225,"TRI*"))),2500,IF($G225=$A$1,IF(AND(TODAY()&gt;$G225,OR(COUNTIF($I225," ---"),COUNTIF($I225,"MEN*"))),3000,0),0))),"")</f>
        <v/>
      </c>
      <c r="L225" s="70"/>
      <c r="M225" s="36"/>
      <c r="N225" s="36"/>
      <c r="O225" s="98"/>
      <c r="P225" s="38" t="str">
        <f t="shared" si="9"/>
        <v/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ht="14.25" customHeight="1">
      <c r="A226" s="106" t="s">
        <v>453</v>
      </c>
      <c r="B226" s="107">
        <v>5.2673367E7</v>
      </c>
      <c r="C226" s="108">
        <v>1.123257741E9</v>
      </c>
      <c r="D226" s="4"/>
      <c r="E226" s="28" t="s">
        <v>442</v>
      </c>
      <c r="F226" s="4"/>
      <c r="G226" s="30" t="str">
        <f t="shared" si="10"/>
        <v> </v>
      </c>
      <c r="H226" s="4"/>
      <c r="I226" s="2"/>
      <c r="J226" s="68" t="str">
        <f t="shared" si="2"/>
        <v/>
      </c>
      <c r="K226" s="69" t="str">
        <f>IFERROR(SUM(IF(DATEDIF($H226,$A$1,"M")&gt;=VLOOKUP($I226,INDIRECT(VLOOKUP(DATEVALUE($H226),FECHAS,2,0)),5,0),0 ,VLOOKUP($I226,INDIRECT(VLOOKUP(DATEVALUE($H226),FECHAS,2,0)),3,0)),IF(AND($G226=$A$1,AND(TODAY()&gt;$G226,COUNTIF($I226,"TRI*"))),2500,IF($G226=$A$1,IF(AND(TODAY()&gt;$G226,OR(COUNTIF($I226," ---"),COUNTIF($I226,"MEN*"))),3000,0),0))),"")</f>
        <v/>
      </c>
      <c r="L226" s="70"/>
      <c r="M226" s="36"/>
      <c r="N226" s="36"/>
      <c r="O226" s="98"/>
      <c r="P226" s="38" t="str">
        <f t="shared" si="9"/>
        <v/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ht="14.25" customHeight="1">
      <c r="A227" s="112" t="s">
        <v>271</v>
      </c>
      <c r="B227" s="113">
        <v>5.3285536E7</v>
      </c>
      <c r="C227" s="114" t="s">
        <v>272</v>
      </c>
      <c r="D227" s="4"/>
      <c r="E227" s="28" t="s">
        <v>442</v>
      </c>
      <c r="F227" s="4"/>
      <c r="G227" s="30" t="str">
        <f t="shared" si="10"/>
        <v> </v>
      </c>
      <c r="H227" s="4"/>
      <c r="I227" s="2"/>
      <c r="J227" s="68" t="str">
        <f t="shared" si="2"/>
        <v/>
      </c>
      <c r="K227" s="69" t="str">
        <f>IFERROR(SUM(IF(DATEDIF($H227,$A$1,"M")&gt;=VLOOKUP($I227,INDIRECT(VLOOKUP(DATEVALUE($H227),FECHAS,2,0)),5,0),0 ,VLOOKUP($I227,INDIRECT(VLOOKUP(DATEVALUE($H227),FECHAS,2,0)),3,0)),IF(AND($G227=$A$1,AND(TODAY()&gt;$G227,COUNTIF($I227,"TRI*"))),2500,IF($G227=$A$1,IF(AND(TODAY()&gt;$G227,OR(COUNTIF($I227," ---"),COUNTIF($I227,"MEN*"))),3000,0),0))),"")</f>
        <v/>
      </c>
      <c r="L227" s="35" t="s">
        <v>446</v>
      </c>
      <c r="M227" s="43" t="s">
        <v>454</v>
      </c>
      <c r="N227" s="36"/>
      <c r="O227" s="98"/>
      <c r="P227" s="38" t="str">
        <f t="shared" si="9"/>
        <v/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ht="14.25" customHeight="1">
      <c r="A228" s="109" t="s">
        <v>455</v>
      </c>
      <c r="B228" s="107">
        <v>5.1453839E7</v>
      </c>
      <c r="C228" s="108" t="s">
        <v>456</v>
      </c>
      <c r="D228" s="4"/>
      <c r="E228" s="28" t="s">
        <v>442</v>
      </c>
      <c r="F228" s="4"/>
      <c r="G228" s="30" t="str">
        <f t="shared" si="10"/>
        <v> </v>
      </c>
      <c r="H228" s="4"/>
      <c r="I228" s="2"/>
      <c r="J228" s="68" t="str">
        <f t="shared" si="2"/>
        <v/>
      </c>
      <c r="K228" s="69" t="str">
        <f>IFERROR(SUM(IF(DATEDIF($H228,$A$1,"M")&gt;=VLOOKUP($I228,INDIRECT(VLOOKUP(DATEVALUE($H228),FECHAS,2,0)),5,0),0 ,VLOOKUP($I228,INDIRECT(VLOOKUP(DATEVALUE($H228),FECHAS,2,0)),3,0)),IF(AND($G228=$A$1,AND(TODAY()&gt;$G228,COUNTIF($I228,"TRI*"))),2500,IF($G228=$A$1,IF(AND(TODAY()&gt;$G228,OR(COUNTIF($I228," ---"),COUNTIF($I228,"MEN*"))),3000,0),0))),"")</f>
        <v/>
      </c>
      <c r="L228" s="35" t="s">
        <v>454</v>
      </c>
      <c r="M228" s="43" t="s">
        <v>450</v>
      </c>
      <c r="N228" s="36"/>
      <c r="O228" s="98"/>
      <c r="P228" s="38" t="str">
        <f t="shared" si="9"/>
        <v/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ht="14.25" customHeight="1">
      <c r="A229" s="110" t="s">
        <v>457</v>
      </c>
      <c r="B229" s="97" t="s">
        <v>458</v>
      </c>
      <c r="C229" s="97" t="s">
        <v>459</v>
      </c>
      <c r="D229" s="4"/>
      <c r="E229" s="28" t="s">
        <v>442</v>
      </c>
      <c r="F229" s="4"/>
      <c r="G229" s="30" t="str">
        <f t="shared" si="10"/>
        <v> </v>
      </c>
      <c r="H229" s="4"/>
      <c r="I229" s="2"/>
      <c r="J229" s="68" t="str">
        <f t="shared" si="2"/>
        <v/>
      </c>
      <c r="K229" s="69" t="str">
        <f>IFERROR(SUM(IF(DATEDIF($H229,$A$1,"M")&gt;=VLOOKUP($I229,INDIRECT(VLOOKUP(DATEVALUE($H229),FECHAS,2,0)),5,0),0 ,VLOOKUP($I229,INDIRECT(VLOOKUP(DATEVALUE($H229),FECHAS,2,0)),3,0)),IF(AND($G229=$A$1,AND(TODAY()&gt;$G229,COUNTIF($I229,"TRI*"))),2500,IF($G229=$A$1,IF(AND(TODAY()&gt;$G229,OR(COUNTIF($I229," ---"),COUNTIF($I229,"MEN*"))),3000,0),0))),"")</f>
        <v/>
      </c>
      <c r="L229" s="35" t="s">
        <v>446</v>
      </c>
      <c r="M229" s="43" t="s">
        <v>454</v>
      </c>
      <c r="N229" s="36"/>
      <c r="O229" s="98"/>
      <c r="P229" s="38" t="str">
        <f t="shared" si="9"/>
        <v/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ht="14.25" customHeight="1">
      <c r="A230" s="111" t="s">
        <v>460</v>
      </c>
      <c r="B230" s="89">
        <v>5.1342263E7</v>
      </c>
      <c r="C230" s="89">
        <v>1.14440245E9</v>
      </c>
      <c r="D230" s="4"/>
      <c r="E230" s="28" t="s">
        <v>442</v>
      </c>
      <c r="F230" s="4"/>
      <c r="G230" s="30" t="str">
        <f t="shared" si="10"/>
        <v> </v>
      </c>
      <c r="H230" s="4"/>
      <c r="I230" s="2"/>
      <c r="J230" s="68" t="str">
        <f t="shared" si="2"/>
        <v/>
      </c>
      <c r="K230" s="69" t="str">
        <f>IFERROR(SUM(IF(DATEDIF($H230,$A$1,"M")&gt;=VLOOKUP($I230,INDIRECT(VLOOKUP(DATEVALUE($H230),FECHAS,2,0)),5,0),0 ,VLOOKUP($I230,INDIRECT(VLOOKUP(DATEVALUE($H230),FECHAS,2,0)),3,0)),IF(AND($G230=$A$1,AND(TODAY()&gt;$G230,COUNTIF($I230,"TRI*"))),2500,IF($G230=$A$1,IF(AND(TODAY()&gt;$G230,OR(COUNTIF($I230," ---"),COUNTIF($I230,"MEN*"))),3000,0),0))),"")</f>
        <v/>
      </c>
      <c r="L230" s="35" t="s">
        <v>461</v>
      </c>
      <c r="M230" s="43" t="s">
        <v>454</v>
      </c>
      <c r="N230" s="36"/>
      <c r="O230" s="98"/>
      <c r="P230" s="38" t="str">
        <f t="shared" si="9"/>
        <v/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ht="14.25" customHeight="1">
      <c r="A231" s="111" t="s">
        <v>462</v>
      </c>
      <c r="B231" s="89">
        <v>5.2773139E7</v>
      </c>
      <c r="C231" s="115">
        <v>1.13818939E9</v>
      </c>
      <c r="D231" s="4"/>
      <c r="E231" s="28" t="s">
        <v>442</v>
      </c>
      <c r="F231" s="4"/>
      <c r="G231" s="30" t="str">
        <f t="shared" si="10"/>
        <v> </v>
      </c>
      <c r="H231" s="4"/>
      <c r="I231" s="2"/>
      <c r="J231" s="68" t="str">
        <f t="shared" si="2"/>
        <v/>
      </c>
      <c r="K231" s="69" t="str">
        <f>IFERROR(SUM(IF(DATEDIF($H231,$A$1,"M")&gt;=VLOOKUP($I231,INDIRECT(VLOOKUP(DATEVALUE($H231),FECHAS,2,0)),5,0),0 ,VLOOKUP($I231,INDIRECT(VLOOKUP(DATEVALUE($H231),FECHAS,2,0)),3,0)),IF(AND($G231=$A$1,AND(TODAY()&gt;$G231,COUNTIF($I231,"TRI*"))),2500,IF($G231=$A$1,IF(AND(TODAY()&gt;$G231,OR(COUNTIF($I231," ---"),COUNTIF($I231,"MEN*"))),3000,0),0))),"")</f>
        <v/>
      </c>
      <c r="L231" s="35" t="s">
        <v>446</v>
      </c>
      <c r="M231" s="43" t="s">
        <v>454</v>
      </c>
      <c r="N231" s="36"/>
      <c r="O231" s="98"/>
      <c r="P231" s="38" t="str">
        <f t="shared" si="9"/>
        <v/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ht="14.25" customHeight="1">
      <c r="A232" s="116" t="s">
        <v>463</v>
      </c>
      <c r="B232" s="102">
        <v>5.2719682E7</v>
      </c>
      <c r="C232" s="97">
        <v>1.133248313E9</v>
      </c>
      <c r="D232" s="4"/>
      <c r="E232" s="28" t="s">
        <v>442</v>
      </c>
      <c r="F232" s="4"/>
      <c r="G232" s="30" t="str">
        <f t="shared" si="10"/>
        <v> </v>
      </c>
      <c r="H232" s="4"/>
      <c r="I232" s="2"/>
      <c r="J232" s="68" t="str">
        <f t="shared" si="2"/>
        <v/>
      </c>
      <c r="K232" s="69" t="str">
        <f>IFERROR(SUM(IF(DATEDIF($H232,$A$1,"M")&gt;=VLOOKUP($I232,INDIRECT(VLOOKUP(DATEVALUE($H232),FECHAS,2,0)),5,0),0 ,VLOOKUP($I232,INDIRECT(VLOOKUP(DATEVALUE($H232),FECHAS,2,0)),3,0)),IF(AND($G232=$A$1,AND(TODAY()&gt;$G232,COUNTIF($I232,"TRI*"))),2500,IF($G232=$A$1,IF(AND(TODAY()&gt;$G232,OR(COUNTIF($I232," ---"),COUNTIF($I232,"MEN*"))),3000,0),0))),"")</f>
        <v/>
      </c>
      <c r="L232" s="70"/>
      <c r="M232" s="36"/>
      <c r="N232" s="36"/>
      <c r="O232" s="98"/>
      <c r="P232" s="38" t="str">
        <f t="shared" si="9"/>
        <v/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ht="14.25" customHeight="1">
      <c r="A233" s="92" t="s">
        <v>464</v>
      </c>
      <c r="B233" s="93">
        <v>5.2088047E7</v>
      </c>
      <c r="C233" s="89" t="s">
        <v>465</v>
      </c>
      <c r="D233" s="4"/>
      <c r="E233" s="28" t="s">
        <v>442</v>
      </c>
      <c r="F233" s="4"/>
      <c r="G233" s="30" t="str">
        <f t="shared" si="10"/>
        <v> </v>
      </c>
      <c r="H233" s="4"/>
      <c r="I233" s="2"/>
      <c r="J233" s="68" t="str">
        <f t="shared" si="2"/>
        <v/>
      </c>
      <c r="K233" s="69" t="str">
        <f>IFERROR(SUM(IF(DATEDIF($H233,$A$1,"M")&gt;=VLOOKUP($I233,INDIRECT(VLOOKUP(DATEVALUE($H233),FECHAS,2,0)),5,0),0 ,VLOOKUP($I233,INDIRECT(VLOOKUP(DATEVALUE($H233),FECHAS,2,0)),3,0)),IF(AND($G233=$A$1,AND(TODAY()&gt;$G233,COUNTIF($I233,"TRI*"))),2500,IF($G233=$A$1,IF(AND(TODAY()&gt;$G233,OR(COUNTIF($I233," ---"),COUNTIF($I233,"MEN*"))),3000,0),0))),"")</f>
        <v/>
      </c>
      <c r="L233" s="35" t="s">
        <v>446</v>
      </c>
      <c r="M233" s="43" t="s">
        <v>454</v>
      </c>
      <c r="N233" s="36"/>
      <c r="O233" s="98"/>
      <c r="P233" s="38" t="str">
        <f t="shared" si="9"/>
        <v/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ht="14.25" customHeight="1">
      <c r="A234" s="109" t="s">
        <v>466</v>
      </c>
      <c r="B234" s="107">
        <v>5.338933E7</v>
      </c>
      <c r="C234" s="108">
        <v>1.140637303E9</v>
      </c>
      <c r="D234" s="4"/>
      <c r="E234" s="28" t="s">
        <v>442</v>
      </c>
      <c r="F234" s="4"/>
      <c r="G234" s="30" t="str">
        <f t="shared" si="10"/>
        <v> </v>
      </c>
      <c r="H234" s="4"/>
      <c r="I234" s="2"/>
      <c r="J234" s="68" t="str">
        <f t="shared" si="2"/>
        <v/>
      </c>
      <c r="K234" s="69" t="str">
        <f>IFERROR(SUM(IF(DATEDIF($H234,$A$1,"M")&gt;=VLOOKUP($I234,INDIRECT(VLOOKUP(DATEVALUE($H234),FECHAS,2,0)),5,0),0 ,VLOOKUP($I234,INDIRECT(VLOOKUP(DATEVALUE($H234),FECHAS,2,0)),3,0)),IF(AND($G234=$A$1,AND(TODAY()&gt;$G234,COUNTIF($I234,"TRI*"))),2500,IF($G234=$A$1,IF(AND(TODAY()&gt;$G234,OR(COUNTIF($I234," ---"),COUNTIF($I234,"MEN*"))),3000,0),0))),"")</f>
        <v/>
      </c>
      <c r="L234" s="35" t="s">
        <v>467</v>
      </c>
      <c r="M234" s="43" t="s">
        <v>468</v>
      </c>
      <c r="N234" s="36"/>
      <c r="O234" s="98"/>
      <c r="P234" s="38" t="str">
        <f t="shared" si="9"/>
        <v/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ht="14.25" customHeight="1">
      <c r="A235" s="109" t="s">
        <v>469</v>
      </c>
      <c r="B235" s="107">
        <v>5.2835539E7</v>
      </c>
      <c r="C235" s="108">
        <v>1.156038523E9</v>
      </c>
      <c r="D235" s="4"/>
      <c r="E235" s="28" t="s">
        <v>442</v>
      </c>
      <c r="F235" s="4"/>
      <c r="G235" s="30" t="str">
        <f t="shared" si="10"/>
        <v> </v>
      </c>
      <c r="H235" s="4"/>
      <c r="I235" s="2"/>
      <c r="J235" s="68" t="str">
        <f t="shared" si="2"/>
        <v/>
      </c>
      <c r="K235" s="69" t="str">
        <f>IFERROR(SUM(IF(DATEDIF($H235,$A$1,"M")&gt;=VLOOKUP($I235,INDIRECT(VLOOKUP(DATEVALUE($H235),FECHAS,2,0)),5,0),0 ,VLOOKUP($I235,INDIRECT(VLOOKUP(DATEVALUE($H235),FECHAS,2,0)),3,0)),IF(AND($G235=$A$1,AND(TODAY()&gt;$G235,COUNTIF($I235,"TRI*"))),2500,IF($G235=$A$1,IF(AND(TODAY()&gt;$G235,OR(COUNTIF($I235," ---"),COUNTIF($I235,"MEN*"))),3000,0),0))),"")</f>
        <v/>
      </c>
      <c r="L235" s="35" t="s">
        <v>467</v>
      </c>
      <c r="M235" s="43" t="s">
        <v>470</v>
      </c>
      <c r="N235" s="36"/>
      <c r="O235" s="98"/>
      <c r="P235" s="38" t="str">
        <f t="shared" si="9"/>
        <v/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ht="14.25" customHeight="1">
      <c r="A236" s="114" t="s">
        <v>471</v>
      </c>
      <c r="B236" s="108">
        <v>5.4273237E7</v>
      </c>
      <c r="C236" s="108">
        <v>1.14975302E9</v>
      </c>
      <c r="D236" s="4"/>
      <c r="E236" s="28" t="s">
        <v>442</v>
      </c>
      <c r="F236" s="4"/>
      <c r="G236" s="30" t="str">
        <f t="shared" si="10"/>
        <v> </v>
      </c>
      <c r="H236" s="4"/>
      <c r="I236" s="2"/>
      <c r="J236" s="68" t="str">
        <f t="shared" si="2"/>
        <v/>
      </c>
      <c r="K236" s="69" t="str">
        <f>IFERROR(SUM(IF(DATEDIF($H236,$A$1,"M")&gt;=VLOOKUP($I236,INDIRECT(VLOOKUP(DATEVALUE($H236),FECHAS,2,0)),5,0),0 ,VLOOKUP($I236,INDIRECT(VLOOKUP(DATEVALUE($H236),FECHAS,2,0)),3,0)),IF(AND($G236=$A$1,AND(TODAY()&gt;$G236,COUNTIF($I236,"TRI*"))),2500,IF($G236=$A$1,IF(AND(TODAY()&gt;$G236,OR(COUNTIF($I236," ---"),COUNTIF($I236,"MEN*"))),3000,0),0))),"")</f>
        <v/>
      </c>
      <c r="L236" s="70"/>
      <c r="M236" s="36"/>
      <c r="N236" s="36"/>
      <c r="O236" s="98"/>
      <c r="P236" s="38" t="str">
        <f t="shared" si="9"/>
        <v/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ht="14.25" customHeight="1">
      <c r="A237" s="24" t="s">
        <v>472</v>
      </c>
      <c r="B237" s="108">
        <v>5.2453045E7</v>
      </c>
      <c r="C237" s="108" t="s">
        <v>473</v>
      </c>
      <c r="D237" s="4"/>
      <c r="E237" s="28" t="s">
        <v>442</v>
      </c>
      <c r="F237" s="4"/>
      <c r="G237" s="30" t="str">
        <f t="shared" si="10"/>
        <v> </v>
      </c>
      <c r="H237" s="4"/>
      <c r="I237" s="2"/>
      <c r="J237" s="68" t="str">
        <f t="shared" si="2"/>
        <v/>
      </c>
      <c r="K237" s="69" t="str">
        <f>IFERROR(SUM(IF(DATEDIF($H237,$A$1,"M")&gt;=VLOOKUP($I237,INDIRECT(VLOOKUP(DATEVALUE($H237),FECHAS,2,0)),5,0),0 ,VLOOKUP($I237,INDIRECT(VLOOKUP(DATEVALUE($H237),FECHAS,2,0)),3,0)),IF(AND($G237=$A$1,AND(TODAY()&gt;$G237,COUNTIF($I237,"TRI*"))),2500,IF($G237=$A$1,IF(AND(TODAY()&gt;$G237,OR(COUNTIF($I237," ---"),COUNTIF($I237,"MEN*"))),3000,0),0))),"")</f>
        <v/>
      </c>
      <c r="L237" s="35" t="s">
        <v>467</v>
      </c>
      <c r="M237" s="43" t="s">
        <v>468</v>
      </c>
      <c r="N237" s="36"/>
      <c r="O237" s="98"/>
      <c r="P237" s="38" t="str">
        <f t="shared" si="9"/>
        <v/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ht="14.25" customHeight="1">
      <c r="A238" s="114" t="s">
        <v>474</v>
      </c>
      <c r="B238" s="108">
        <v>4.9416486E7</v>
      </c>
      <c r="C238" s="108" t="s">
        <v>475</v>
      </c>
      <c r="D238" s="4"/>
      <c r="E238" s="28" t="s">
        <v>442</v>
      </c>
      <c r="F238" s="4"/>
      <c r="G238" s="30" t="str">
        <f t="shared" si="10"/>
        <v> </v>
      </c>
      <c r="H238" s="4"/>
      <c r="I238" s="2"/>
      <c r="J238" s="68" t="str">
        <f t="shared" si="2"/>
        <v/>
      </c>
      <c r="K238" s="69" t="str">
        <f>IFERROR(SUM(IF(DATEDIF($H238,$A$1,"M")&gt;=VLOOKUP($I238,INDIRECT(VLOOKUP(DATEVALUE($H238),FECHAS,2,0)),5,0),0 ,VLOOKUP($I238,INDIRECT(VLOOKUP(DATEVALUE($H238),FECHAS,2,0)),3,0)),IF(AND($G238=$A$1,AND(TODAY()&gt;$G238,COUNTIF($I238,"TRI*"))),2500,IF($G238=$A$1,IF(AND(TODAY()&gt;$G238,OR(COUNTIF($I238," ---"),COUNTIF($I238,"MEN*"))),3000,0),0))),"")</f>
        <v/>
      </c>
      <c r="L238" s="35" t="s">
        <v>467</v>
      </c>
      <c r="M238" s="43" t="s">
        <v>470</v>
      </c>
      <c r="N238" s="36"/>
      <c r="O238" s="98"/>
      <c r="P238" s="38" t="str">
        <f t="shared" si="9"/>
        <v/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ht="14.25" customHeight="1">
      <c r="A239" s="109" t="s">
        <v>476</v>
      </c>
      <c r="B239" s="107">
        <v>5.2652537E7</v>
      </c>
      <c r="C239" s="108">
        <v>1.167525175E9</v>
      </c>
      <c r="D239" s="4"/>
      <c r="E239" s="28" t="s">
        <v>442</v>
      </c>
      <c r="F239" s="4"/>
      <c r="G239" s="30" t="str">
        <f t="shared" si="10"/>
        <v> </v>
      </c>
      <c r="H239" s="4"/>
      <c r="I239" s="2"/>
      <c r="J239" s="68" t="str">
        <f t="shared" si="2"/>
        <v/>
      </c>
      <c r="K239" s="69" t="str">
        <f>IFERROR(SUM(IF(DATEDIF($H239,$A$1,"M")&gt;=VLOOKUP($I239,INDIRECT(VLOOKUP(DATEVALUE($H239),FECHAS,2,0)),5,0),0 ,VLOOKUP($I239,INDIRECT(VLOOKUP(DATEVALUE($H239),FECHAS,2,0)),3,0)),IF(AND($G239=$A$1,AND(TODAY()&gt;$G239,COUNTIF($I239,"TRI*"))),2500,IF($G239=$A$1,IF(AND(TODAY()&gt;$G239,OR(COUNTIF($I239," ---"),COUNTIF($I239,"MEN*"))),3000,0),0))),"")</f>
        <v/>
      </c>
      <c r="L239" s="70"/>
      <c r="M239" s="36"/>
      <c r="N239" s="36"/>
      <c r="O239" s="98"/>
      <c r="P239" s="38" t="str">
        <f t="shared" si="9"/>
        <v/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ht="14.25" customHeight="1">
      <c r="A240" s="114" t="s">
        <v>477</v>
      </c>
      <c r="B240" s="108">
        <v>5.3824926E7</v>
      </c>
      <c r="C240" s="108">
        <v>1.135341641E9</v>
      </c>
      <c r="D240" s="4"/>
      <c r="E240" s="28" t="s">
        <v>442</v>
      </c>
      <c r="F240" s="4"/>
      <c r="G240" s="30" t="str">
        <f t="shared" si="10"/>
        <v> </v>
      </c>
      <c r="H240" s="4"/>
      <c r="I240" s="2"/>
      <c r="J240" s="68" t="str">
        <f t="shared" si="2"/>
        <v/>
      </c>
      <c r="K240" s="69" t="str">
        <f>IFERROR(SUM(IF(DATEDIF($H240,$A$1,"M")&gt;=VLOOKUP($I240,INDIRECT(VLOOKUP(DATEVALUE($H240),FECHAS,2,0)),5,0),0 ,VLOOKUP($I240,INDIRECT(VLOOKUP(DATEVALUE($H240),FECHAS,2,0)),3,0)),IF(AND($G240=$A$1,AND(TODAY()&gt;$G240,COUNTIF($I240,"TRI*"))),2500,IF($G240=$A$1,IF(AND(TODAY()&gt;$G240,OR(COUNTIF($I240," ---"),COUNTIF($I240,"MEN*"))),3000,0),0))),"")</f>
        <v/>
      </c>
      <c r="L240" s="35" t="s">
        <v>467</v>
      </c>
      <c r="M240" s="43" t="s">
        <v>470</v>
      </c>
      <c r="N240" s="36"/>
      <c r="O240" s="98"/>
      <c r="P240" s="38" t="str">
        <f t="shared" si="9"/>
        <v/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ht="14.25" customHeight="1">
      <c r="A241" s="114" t="s">
        <v>478</v>
      </c>
      <c r="B241" s="117">
        <v>5.3952176E7</v>
      </c>
      <c r="C241" s="114" t="s">
        <v>479</v>
      </c>
      <c r="D241" s="4"/>
      <c r="E241" s="28" t="s">
        <v>442</v>
      </c>
      <c r="F241" s="4"/>
      <c r="G241" s="30" t="str">
        <f t="shared" si="10"/>
        <v> </v>
      </c>
      <c r="H241" s="4"/>
      <c r="I241" s="2"/>
      <c r="J241" s="68" t="str">
        <f t="shared" si="2"/>
        <v/>
      </c>
      <c r="K241" s="69" t="str">
        <f>IFERROR(SUM(IF(DATEDIF($H241,$A$1,"M")&gt;=VLOOKUP($I241,INDIRECT(VLOOKUP(DATEVALUE($H241),FECHAS,2,0)),5,0),0 ,VLOOKUP($I241,INDIRECT(VLOOKUP(DATEVALUE($H241),FECHAS,2,0)),3,0)),IF(AND($G241=$A$1,AND(TODAY()&gt;$G241,COUNTIF($I241,"TRI*"))),2500,IF($G241=$A$1,IF(AND(TODAY()&gt;$G241,OR(COUNTIF($I241," ---"),COUNTIF($I241,"MEN*"))),3000,0),0))),"")</f>
        <v/>
      </c>
      <c r="L241" s="70"/>
      <c r="M241" s="36"/>
      <c r="N241" s="36"/>
      <c r="O241" s="98"/>
      <c r="P241" s="38" t="str">
        <f t="shared" si="9"/>
        <v/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ht="14.25" customHeight="1">
      <c r="A242" s="96" t="s">
        <v>480</v>
      </c>
      <c r="B242" s="89">
        <v>5.3144296E7</v>
      </c>
      <c r="C242" s="89" t="s">
        <v>481</v>
      </c>
      <c r="D242" s="4"/>
      <c r="E242" s="28" t="s">
        <v>442</v>
      </c>
      <c r="F242" s="4"/>
      <c r="G242" s="30" t="str">
        <f t="shared" si="10"/>
        <v> </v>
      </c>
      <c r="H242" s="4"/>
      <c r="I242" s="2"/>
      <c r="J242" s="68" t="str">
        <f t="shared" si="2"/>
        <v/>
      </c>
      <c r="K242" s="69" t="str">
        <f>IFERROR(SUM(IF(DATEDIF($H242,$A$1,"M")&gt;=VLOOKUP($I242,INDIRECT(VLOOKUP(DATEVALUE($H242),FECHAS,2,0)),5,0),0 ,VLOOKUP($I242,INDIRECT(VLOOKUP(DATEVALUE($H242),FECHAS,2,0)),3,0)),IF(AND($G242=$A$1,AND(TODAY()&gt;$G242,COUNTIF($I242,"TRI*"))),2500,IF($G242=$A$1,IF(AND(TODAY()&gt;$G242,OR(COUNTIF($I242," ---"),COUNTIF($I242,"MEN*"))),3000,0),0))),"")</f>
        <v/>
      </c>
      <c r="L242" s="35" t="s">
        <v>467</v>
      </c>
      <c r="M242" s="43" t="s">
        <v>482</v>
      </c>
      <c r="N242" s="36"/>
      <c r="O242" s="98"/>
      <c r="P242" s="38" t="str">
        <f t="shared" si="9"/>
        <v/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ht="14.25" customHeight="1">
      <c r="A243" s="118" t="s">
        <v>483</v>
      </c>
      <c r="B243" s="97">
        <v>5.3650754E7</v>
      </c>
      <c r="C243" s="97">
        <v>1.124888757E9</v>
      </c>
      <c r="D243" s="4"/>
      <c r="E243" s="28" t="s">
        <v>442</v>
      </c>
      <c r="F243" s="4"/>
      <c r="G243" s="30" t="str">
        <f t="shared" si="10"/>
        <v> </v>
      </c>
      <c r="H243" s="4"/>
      <c r="I243" s="2"/>
      <c r="J243" s="68" t="str">
        <f t="shared" si="2"/>
        <v/>
      </c>
      <c r="K243" s="69" t="str">
        <f>IFERROR(SUM(IF(DATEDIF($H243,$A$1,"M")&gt;=VLOOKUP($I243,INDIRECT(VLOOKUP(DATEVALUE($H243),FECHAS,2,0)),5,0),0 ,VLOOKUP($I243,INDIRECT(VLOOKUP(DATEVALUE($H243),FECHAS,2,0)),3,0)),IF(AND($G243=$A$1,AND(TODAY()&gt;$G243,COUNTIF($I243,"TRI*"))),2500,IF($G243=$A$1,IF(AND(TODAY()&gt;$G243,OR(COUNTIF($I243," ---"),COUNTIF($I243,"MEN*"))),3000,0),0))),"")</f>
        <v/>
      </c>
      <c r="L243" s="35" t="s">
        <v>467</v>
      </c>
      <c r="M243" s="43" t="s">
        <v>470</v>
      </c>
      <c r="N243" s="36"/>
      <c r="O243" s="98"/>
      <c r="P243" s="38" t="str">
        <f t="shared" si="9"/>
        <v/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ht="14.25" customHeight="1">
      <c r="A244" s="96" t="s">
        <v>484</v>
      </c>
      <c r="B244" s="89">
        <v>5.2700769E7</v>
      </c>
      <c r="C244" s="89">
        <v>1.140556793E9</v>
      </c>
      <c r="D244" s="4"/>
      <c r="E244" s="28" t="s">
        <v>442</v>
      </c>
      <c r="F244" s="4"/>
      <c r="G244" s="30" t="str">
        <f t="shared" si="10"/>
        <v> </v>
      </c>
      <c r="H244" s="4"/>
      <c r="I244" s="2"/>
      <c r="J244" s="68" t="str">
        <f t="shared" si="2"/>
        <v/>
      </c>
      <c r="K244" s="69" t="str">
        <f>IFERROR(SUM(IF(DATEDIF($H244,$A$1,"M")&gt;=VLOOKUP($I244,INDIRECT(VLOOKUP(DATEVALUE($H244),FECHAS,2,0)),5,0),0 ,VLOOKUP($I244,INDIRECT(VLOOKUP(DATEVALUE($H244),FECHAS,2,0)),3,0)),IF(AND($G244=$A$1,AND(TODAY()&gt;$G244,COUNTIF($I244,"TRI*"))),2500,IF($G244=$A$1,IF(AND(TODAY()&gt;$G244,OR(COUNTIF($I244," ---"),COUNTIF($I244,"MEN*"))),3000,0),0))),"")</f>
        <v/>
      </c>
      <c r="L244" s="70"/>
      <c r="M244" s="36"/>
      <c r="N244" s="36"/>
      <c r="O244" s="98"/>
      <c r="P244" s="38" t="str">
        <f t="shared" si="9"/>
        <v/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ht="14.25" customHeight="1">
      <c r="A245" s="96" t="s">
        <v>485</v>
      </c>
      <c r="B245" s="89">
        <v>5.2858729E7</v>
      </c>
      <c r="C245" s="119" t="s">
        <v>287</v>
      </c>
      <c r="D245" s="4"/>
      <c r="E245" s="28" t="s">
        <v>442</v>
      </c>
      <c r="F245" s="4"/>
      <c r="G245" s="30" t="str">
        <f t="shared" si="10"/>
        <v> </v>
      </c>
      <c r="H245" s="4"/>
      <c r="I245" s="2"/>
      <c r="J245" s="68" t="str">
        <f t="shared" si="2"/>
        <v/>
      </c>
      <c r="K245" s="69" t="str">
        <f>IFERROR(SUM(IF(DATEDIF($H245,$A$1,"M")&gt;=VLOOKUP($I245,INDIRECT(VLOOKUP(DATEVALUE($H245),FECHAS,2,0)),5,0),0 ,VLOOKUP($I245,INDIRECT(VLOOKUP(DATEVALUE($H245),FECHAS,2,0)),3,0)),IF(AND($G245=$A$1,AND(TODAY()&gt;$G245,COUNTIF($I245,"TRI*"))),2500,IF($G245=$A$1,IF(AND(TODAY()&gt;$G245,OR(COUNTIF($I245," ---"),COUNTIF($I245,"MEN*"))),3000,0),0))),"")</f>
        <v/>
      </c>
      <c r="L245" s="35" t="s">
        <v>467</v>
      </c>
      <c r="M245" s="43" t="s">
        <v>486</v>
      </c>
      <c r="N245" s="36"/>
      <c r="O245" s="98"/>
      <c r="P245" s="38" t="str">
        <f t="shared" si="9"/>
        <v/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ht="14.25" customHeight="1">
      <c r="A246" s="109" t="s">
        <v>487</v>
      </c>
      <c r="B246" s="107">
        <v>5.0706382E7</v>
      </c>
      <c r="C246" s="108">
        <v>1.131556973E9</v>
      </c>
      <c r="D246" s="4"/>
      <c r="E246" s="28" t="s">
        <v>442</v>
      </c>
      <c r="F246" s="4"/>
      <c r="G246" s="30" t="str">
        <f t="shared" si="10"/>
        <v> </v>
      </c>
      <c r="H246" s="4"/>
      <c r="I246" s="2"/>
      <c r="J246" s="68" t="str">
        <f t="shared" si="2"/>
        <v/>
      </c>
      <c r="K246" s="69" t="str">
        <f>IFERROR(SUM(IF(DATEDIF($H246,$A$1,"M")&gt;=VLOOKUP($I246,INDIRECT(VLOOKUP(DATEVALUE($H246),FECHAS,2,0)),5,0),0 ,VLOOKUP($I246,INDIRECT(VLOOKUP(DATEVALUE($H246),FECHAS,2,0)),3,0)),IF(AND($G246=$A$1,AND(TODAY()&gt;$G246,COUNTIF($I246,"TRI*"))),2500,IF($G246=$A$1,IF(AND(TODAY()&gt;$G246,OR(COUNTIF($I246," ---"),COUNTIF($I246,"MEN*"))),3000,0),0))),"")</f>
        <v/>
      </c>
      <c r="L246" s="35" t="s">
        <v>488</v>
      </c>
      <c r="M246" s="43" t="s">
        <v>489</v>
      </c>
      <c r="N246" s="36"/>
      <c r="O246" s="98"/>
      <c r="P246" s="38" t="str">
        <f t="shared" si="9"/>
        <v/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ht="14.25" customHeight="1">
      <c r="A247" s="109" t="s">
        <v>490</v>
      </c>
      <c r="B247" s="107">
        <v>5.0692953E7</v>
      </c>
      <c r="C247" s="108">
        <v>1.154997336E9</v>
      </c>
      <c r="D247" s="4"/>
      <c r="E247" s="28" t="s">
        <v>442</v>
      </c>
      <c r="F247" s="4"/>
      <c r="G247" s="30" t="str">
        <f t="shared" si="10"/>
        <v> </v>
      </c>
      <c r="H247" s="4"/>
      <c r="I247" s="2"/>
      <c r="J247" s="68" t="str">
        <f t="shared" si="2"/>
        <v/>
      </c>
      <c r="K247" s="69" t="str">
        <f>IFERROR(SUM(IF(DATEDIF($H247,$A$1,"M")&gt;=VLOOKUP($I247,INDIRECT(VLOOKUP(DATEVALUE($H247),FECHAS,2,0)),5,0),0 ,VLOOKUP($I247,INDIRECT(VLOOKUP(DATEVALUE($H247),FECHAS,2,0)),3,0)),IF(AND($G247=$A$1,AND(TODAY()&gt;$G247,COUNTIF($I247,"TRI*"))),2500,IF($G247=$A$1,IF(AND(TODAY()&gt;$G247,OR(COUNTIF($I247," ---"),COUNTIF($I247,"MEN*"))),3000,0),0))),"")</f>
        <v/>
      </c>
      <c r="L247" s="70"/>
      <c r="M247" s="36"/>
      <c r="N247" s="36"/>
      <c r="O247" s="98"/>
      <c r="P247" s="38" t="str">
        <f t="shared" si="9"/>
        <v/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ht="14.25" customHeight="1">
      <c r="A248" s="109" t="s">
        <v>491</v>
      </c>
      <c r="B248" s="108" t="s">
        <v>492</v>
      </c>
      <c r="C248" s="108">
        <v>1.169119244E9</v>
      </c>
      <c r="D248" s="4"/>
      <c r="E248" s="28" t="s">
        <v>442</v>
      </c>
      <c r="F248" s="4"/>
      <c r="G248" s="30" t="str">
        <f t="shared" si="10"/>
        <v> </v>
      </c>
      <c r="H248" s="4"/>
      <c r="I248" s="2"/>
      <c r="J248" s="68" t="str">
        <f t="shared" si="2"/>
        <v/>
      </c>
      <c r="K248" s="69" t="str">
        <f>IFERROR(SUM(IF(DATEDIF($H248,$A$1,"M")&gt;=VLOOKUP($I248,INDIRECT(VLOOKUP(DATEVALUE($H248),FECHAS,2,0)),5,0),0 ,VLOOKUP($I248,INDIRECT(VLOOKUP(DATEVALUE($H248),FECHAS,2,0)),3,0)),IF(AND($G248=$A$1,AND(TODAY()&gt;$G248,COUNTIF($I248,"TRI*"))),2500,IF($G248=$A$1,IF(AND(TODAY()&gt;$G248,OR(COUNTIF($I248," ---"),COUNTIF($I248,"MEN*"))),3000,0),0))),"")</f>
        <v/>
      </c>
      <c r="L248" s="35" t="s">
        <v>488</v>
      </c>
      <c r="M248" s="43" t="s">
        <v>482</v>
      </c>
      <c r="N248" s="36"/>
      <c r="O248" s="98"/>
      <c r="P248" s="38" t="str">
        <f t="shared" si="9"/>
        <v/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ht="14.25" customHeight="1">
      <c r="A249" s="109" t="s">
        <v>493</v>
      </c>
      <c r="B249" s="107">
        <v>5.0889077E7</v>
      </c>
      <c r="C249" s="108" t="s">
        <v>494</v>
      </c>
      <c r="D249" s="4"/>
      <c r="E249" s="28" t="s">
        <v>442</v>
      </c>
      <c r="F249" s="4"/>
      <c r="G249" s="30" t="str">
        <f t="shared" si="10"/>
        <v> </v>
      </c>
      <c r="H249" s="4"/>
      <c r="I249" s="2"/>
      <c r="J249" s="68" t="str">
        <f t="shared" si="2"/>
        <v/>
      </c>
      <c r="K249" s="69" t="str">
        <f>IFERROR(SUM(IF(DATEDIF($H249,$A$1,"M")&gt;=VLOOKUP($I249,INDIRECT(VLOOKUP(DATEVALUE($H249),FECHAS,2,0)),5,0),0 ,VLOOKUP($I249,INDIRECT(VLOOKUP(DATEVALUE($H249),FECHAS,2,0)),3,0)),IF(AND($G249=$A$1,AND(TODAY()&gt;$G249,COUNTIF($I249,"TRI*"))),2500,IF($G249=$A$1,IF(AND(TODAY()&gt;$G249,OR(COUNTIF($I249," ---"),COUNTIF($I249,"MEN*"))),3000,0),0))),"")</f>
        <v/>
      </c>
      <c r="L249" s="35" t="s">
        <v>488</v>
      </c>
      <c r="M249" s="43" t="s">
        <v>495</v>
      </c>
      <c r="N249" s="36"/>
      <c r="O249" s="98"/>
      <c r="P249" s="38" t="str">
        <f t="shared" si="9"/>
        <v/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ht="14.25" customHeight="1">
      <c r="A250" s="109" t="s">
        <v>496</v>
      </c>
      <c r="B250" s="107">
        <v>5.1219193E7</v>
      </c>
      <c r="C250" s="108" t="s">
        <v>437</v>
      </c>
      <c r="D250" s="4"/>
      <c r="E250" s="28" t="s">
        <v>442</v>
      </c>
      <c r="F250" s="4"/>
      <c r="G250" s="30" t="str">
        <f t="shared" si="10"/>
        <v> </v>
      </c>
      <c r="H250" s="4"/>
      <c r="I250" s="2"/>
      <c r="J250" s="68" t="str">
        <f t="shared" si="2"/>
        <v/>
      </c>
      <c r="K250" s="69" t="str">
        <f>IFERROR(SUM(IF(DATEDIF($H250,$A$1,"M")&gt;=VLOOKUP($I250,INDIRECT(VLOOKUP(DATEVALUE($H250),FECHAS,2,0)),5,0),0 ,VLOOKUP($I250,INDIRECT(VLOOKUP(DATEVALUE($H250),FECHAS,2,0)),3,0)),IF(AND($G250=$A$1,AND(TODAY()&gt;$G250,COUNTIF($I250,"TRI*"))),2500,IF($G250=$A$1,IF(AND(TODAY()&gt;$G250,OR(COUNTIF($I250," ---"),COUNTIF($I250,"MEN*"))),3000,0),0))),"")</f>
        <v/>
      </c>
      <c r="L250" s="35" t="s">
        <v>488</v>
      </c>
      <c r="M250" s="43" t="s">
        <v>482</v>
      </c>
      <c r="N250" s="36"/>
      <c r="O250" s="98"/>
      <c r="P250" s="38" t="str">
        <f t="shared" si="9"/>
        <v/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ht="14.25" customHeight="1">
      <c r="A251" s="109" t="s">
        <v>497</v>
      </c>
      <c r="B251" s="107">
        <v>5.2986455E7</v>
      </c>
      <c r="C251" s="108">
        <v>1.168129516E9</v>
      </c>
      <c r="D251" s="4"/>
      <c r="E251" s="28" t="s">
        <v>442</v>
      </c>
      <c r="F251" s="4"/>
      <c r="G251" s="30" t="str">
        <f t="shared" si="10"/>
        <v> </v>
      </c>
      <c r="H251" s="4"/>
      <c r="I251" s="2"/>
      <c r="J251" s="68" t="str">
        <f t="shared" si="2"/>
        <v/>
      </c>
      <c r="K251" s="69" t="str">
        <f>IFERROR(SUM(IF(DATEDIF($H251,$A$1,"M")&gt;=VLOOKUP($I251,INDIRECT(VLOOKUP(DATEVALUE($H251),FECHAS,2,0)),5,0),0 ,VLOOKUP($I251,INDIRECT(VLOOKUP(DATEVALUE($H251),FECHAS,2,0)),3,0)),IF(AND($G251=$A$1,AND(TODAY()&gt;$G251,COUNTIF($I251,"TRI*"))),2500,IF($G251=$A$1,IF(AND(TODAY()&gt;$G251,OR(COUNTIF($I251," ---"),COUNTIF($I251,"MEN*"))),3000,0),0))),"")</f>
        <v/>
      </c>
      <c r="L251" s="35" t="s">
        <v>488</v>
      </c>
      <c r="M251" s="43" t="s">
        <v>482</v>
      </c>
      <c r="N251" s="36"/>
      <c r="O251" s="98"/>
      <c r="P251" s="38" t="str">
        <f t="shared" si="9"/>
        <v/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ht="14.25" customHeight="1">
      <c r="A252" s="96" t="s">
        <v>498</v>
      </c>
      <c r="B252" s="97">
        <v>5.2767698E7</v>
      </c>
      <c r="C252" s="89">
        <v>1.135585526E9</v>
      </c>
      <c r="D252" s="4"/>
      <c r="E252" s="28" t="s">
        <v>442</v>
      </c>
      <c r="F252" s="4"/>
      <c r="G252" s="30" t="str">
        <f t="shared" si="10"/>
        <v> </v>
      </c>
      <c r="H252" s="4"/>
      <c r="I252" s="2"/>
      <c r="J252" s="68" t="str">
        <f t="shared" si="2"/>
        <v/>
      </c>
      <c r="K252" s="69" t="str">
        <f>IFERROR(SUM(IF(DATEDIF($H252,$A$1,"M")&gt;=VLOOKUP($I252,INDIRECT(VLOOKUP(DATEVALUE($H252),FECHAS,2,0)),5,0),0 ,VLOOKUP($I252,INDIRECT(VLOOKUP(DATEVALUE($H252),FECHAS,2,0)),3,0)),IF(AND($G252=$A$1,AND(TODAY()&gt;$G252,COUNTIF($I252,"TRI*"))),2500,IF($G252=$A$1,IF(AND(TODAY()&gt;$G252,OR(COUNTIF($I252," ---"),COUNTIF($I252,"MEN*"))),3000,0),0))),"")</f>
        <v/>
      </c>
      <c r="L252" s="70"/>
      <c r="M252" s="36"/>
      <c r="N252" s="36"/>
      <c r="O252" s="98"/>
      <c r="P252" s="38" t="str">
        <f t="shared" si="9"/>
        <v/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ht="14.25" customHeight="1">
      <c r="A253" s="96" t="s">
        <v>499</v>
      </c>
      <c r="B253" s="89">
        <v>5.3719531E7</v>
      </c>
      <c r="C253" s="89" t="s">
        <v>500</v>
      </c>
      <c r="D253" s="4"/>
      <c r="E253" s="28" t="s">
        <v>442</v>
      </c>
      <c r="F253" s="4"/>
      <c r="G253" s="30" t="str">
        <f t="shared" si="10"/>
        <v> </v>
      </c>
      <c r="H253" s="4"/>
      <c r="I253" s="2"/>
      <c r="J253" s="68" t="str">
        <f t="shared" si="2"/>
        <v/>
      </c>
      <c r="K253" s="69" t="str">
        <f>IFERROR(SUM(IF(DATEDIF($H253,$A$1,"M")&gt;=VLOOKUP($I253,INDIRECT(VLOOKUP(DATEVALUE($H253),FECHAS,2,0)),5,0),0 ,VLOOKUP($I253,INDIRECT(VLOOKUP(DATEVALUE($H253),FECHAS,2,0)),3,0)),IF(AND($G253=$A$1,AND(TODAY()&gt;$G253,COUNTIF($I253,"TRI*"))),2500,IF($G253=$A$1,IF(AND(TODAY()&gt;$G253,OR(COUNTIF($I253," ---"),COUNTIF($I253,"MEN*"))),3000,0),0))),"")</f>
        <v/>
      </c>
      <c r="L253" s="35" t="s">
        <v>488</v>
      </c>
      <c r="M253" s="43" t="s">
        <v>486</v>
      </c>
      <c r="N253" s="36"/>
      <c r="O253" s="98"/>
      <c r="P253" s="38" t="str">
        <f t="shared" si="9"/>
        <v/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ht="14.25" customHeight="1">
      <c r="A254" s="96" t="s">
        <v>501</v>
      </c>
      <c r="B254" s="89">
        <v>5.3068913E7</v>
      </c>
      <c r="C254" s="89" t="s">
        <v>502</v>
      </c>
      <c r="D254" s="4"/>
      <c r="E254" s="28" t="s">
        <v>442</v>
      </c>
      <c r="F254" s="4"/>
      <c r="G254" s="30" t="str">
        <f t="shared" si="10"/>
        <v> </v>
      </c>
      <c r="H254" s="4"/>
      <c r="I254" s="2"/>
      <c r="J254" s="68" t="str">
        <f t="shared" si="2"/>
        <v/>
      </c>
      <c r="K254" s="69" t="str">
        <f>IFERROR(SUM(IF(DATEDIF($H254,$A$1,"M")&gt;=VLOOKUP($I254,INDIRECT(VLOOKUP(DATEVALUE($H254),FECHAS,2,0)),5,0),0 ,VLOOKUP($I254,INDIRECT(VLOOKUP(DATEVALUE($H254),FECHAS,2,0)),3,0)),IF(AND($G254=$A$1,AND(TODAY()&gt;$G254,COUNTIF($I254,"TRI*"))),2500,IF($G254=$A$1,IF(AND(TODAY()&gt;$G254,OR(COUNTIF($I254," ---"),COUNTIF($I254,"MEN*"))),3000,0),0))),"")</f>
        <v/>
      </c>
      <c r="L254" s="35" t="s">
        <v>488</v>
      </c>
      <c r="M254" s="43" t="s">
        <v>482</v>
      </c>
      <c r="N254" s="36"/>
      <c r="O254" s="98"/>
      <c r="P254" s="38" t="str">
        <f t="shared" si="9"/>
        <v/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ht="14.25" customHeight="1">
      <c r="A255" s="109" t="s">
        <v>503</v>
      </c>
      <c r="B255" s="107">
        <v>5.358649E7</v>
      </c>
      <c r="C255" s="108">
        <v>1.163598815E9</v>
      </c>
      <c r="D255" s="4"/>
      <c r="E255" s="28" t="s">
        <v>442</v>
      </c>
      <c r="F255" s="4"/>
      <c r="G255" s="30" t="str">
        <f t="shared" si="10"/>
        <v> </v>
      </c>
      <c r="H255" s="4"/>
      <c r="I255" s="2"/>
      <c r="J255" s="68" t="str">
        <f t="shared" si="2"/>
        <v/>
      </c>
      <c r="K255" s="69" t="str">
        <f>IFERROR(SUM(IF(DATEDIF($H255,$A$1,"M")&gt;=VLOOKUP($I255,INDIRECT(VLOOKUP(DATEVALUE($H255),FECHAS,2,0)),5,0),0 ,VLOOKUP($I255,INDIRECT(VLOOKUP(DATEVALUE($H255),FECHAS,2,0)),3,0)),IF(AND($G255=$A$1,AND(TODAY()&gt;$G255,COUNTIF($I255,"TRI*"))),2500,IF($G255=$A$1,IF(AND(TODAY()&gt;$G255,OR(COUNTIF($I255," ---"),COUNTIF($I255,"MEN*"))),3000,0),0))),"")</f>
        <v/>
      </c>
      <c r="L255" s="70"/>
      <c r="M255" s="36"/>
      <c r="N255" s="36"/>
      <c r="O255" s="98"/>
      <c r="P255" s="38" t="str">
        <f t="shared" si="9"/>
        <v/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ht="14.25" customHeight="1">
      <c r="A256" s="109" t="s">
        <v>504</v>
      </c>
      <c r="B256" s="107">
        <v>5.2416698E7</v>
      </c>
      <c r="C256" s="108">
        <v>1.139549235E9</v>
      </c>
      <c r="D256" s="4"/>
      <c r="E256" s="28" t="s">
        <v>442</v>
      </c>
      <c r="F256" s="4"/>
      <c r="G256" s="30" t="str">
        <f t="shared" si="10"/>
        <v> </v>
      </c>
      <c r="H256" s="4"/>
      <c r="I256" s="2"/>
      <c r="J256" s="68" t="str">
        <f t="shared" si="2"/>
        <v/>
      </c>
      <c r="K256" s="69" t="str">
        <f>IFERROR(SUM(IF(DATEDIF($H256,$A$1,"M")&gt;=VLOOKUP($I256,INDIRECT(VLOOKUP(DATEVALUE($H256),FECHAS,2,0)),5,0),0 ,VLOOKUP($I256,INDIRECT(VLOOKUP(DATEVALUE($H256),FECHAS,2,0)),3,0)),IF(AND($G256=$A$1,AND(TODAY()&gt;$G256,COUNTIF($I256,"TRI*"))),2500,IF($G256=$A$1,IF(AND(TODAY()&gt;$G256,OR(COUNTIF($I256," ---"),COUNTIF($I256,"MEN*"))),3000,0),0))),"")</f>
        <v/>
      </c>
      <c r="L256" s="70"/>
      <c r="M256" s="36"/>
      <c r="N256" s="36"/>
      <c r="O256" s="98"/>
      <c r="P256" s="38" t="str">
        <f t="shared" si="9"/>
        <v/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ht="14.25" customHeight="1">
      <c r="A257" s="109" t="s">
        <v>505</v>
      </c>
      <c r="B257" s="107">
        <v>5.3819133E7</v>
      </c>
      <c r="C257" s="108">
        <v>1.139549235E9</v>
      </c>
      <c r="D257" s="4"/>
      <c r="E257" s="28" t="s">
        <v>442</v>
      </c>
      <c r="F257" s="4"/>
      <c r="G257" s="30" t="str">
        <f t="shared" si="10"/>
        <v> </v>
      </c>
      <c r="H257" s="4"/>
      <c r="I257" s="2"/>
      <c r="J257" s="68" t="str">
        <f t="shared" si="2"/>
        <v/>
      </c>
      <c r="K257" s="69" t="str">
        <f>IFERROR(SUM(IF(DATEDIF($H257,$A$1,"M")&gt;=VLOOKUP($I257,INDIRECT(VLOOKUP(DATEVALUE($H257),FECHAS,2,0)),5,0),0 ,VLOOKUP($I257,INDIRECT(VLOOKUP(DATEVALUE($H257),FECHAS,2,0)),3,0)),IF(AND($G257=$A$1,AND(TODAY()&gt;$G257,COUNTIF($I257,"TRI*"))),2500,IF($G257=$A$1,IF(AND(TODAY()&gt;$G257,OR(COUNTIF($I257," ---"),COUNTIF($I257,"MEN*"))),3000,0),0))),"")</f>
        <v/>
      </c>
      <c r="L257" s="70"/>
      <c r="M257" s="36"/>
      <c r="N257" s="36"/>
      <c r="O257" s="98"/>
      <c r="P257" s="38" t="str">
        <f t="shared" si="9"/>
        <v/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ht="14.25" customHeight="1">
      <c r="A258" s="109" t="s">
        <v>506</v>
      </c>
      <c r="B258" s="120">
        <v>5.3857494E7</v>
      </c>
      <c r="C258" s="117">
        <v>1.139549235E9</v>
      </c>
      <c r="D258" s="4"/>
      <c r="E258" s="28" t="s">
        <v>442</v>
      </c>
      <c r="F258" s="4"/>
      <c r="G258" s="30" t="str">
        <f t="shared" si="10"/>
        <v> </v>
      </c>
      <c r="H258" s="4"/>
      <c r="I258" s="2"/>
      <c r="J258" s="68" t="str">
        <f t="shared" si="2"/>
        <v/>
      </c>
      <c r="K258" s="69" t="str">
        <f>IFERROR(SUM(IF(DATEDIF($H258,$A$1,"M")&gt;=VLOOKUP($I258,INDIRECT(VLOOKUP(DATEVALUE($H258),FECHAS,2,0)),5,0),0 ,VLOOKUP($I258,INDIRECT(VLOOKUP(DATEVALUE($H258),FECHAS,2,0)),3,0)),IF(AND($G258=$A$1,AND(TODAY()&gt;$G258,COUNTIF($I258,"TRI*"))),2500,IF($G258=$A$1,IF(AND(TODAY()&gt;$G258,OR(COUNTIF($I258," ---"),COUNTIF($I258,"MEN*"))),3000,0),0))),"")</f>
        <v/>
      </c>
      <c r="L258" s="70"/>
      <c r="M258" s="36"/>
      <c r="N258" s="36"/>
      <c r="O258" s="98"/>
      <c r="P258" s="38" t="str">
        <f t="shared" si="9"/>
        <v/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ht="14.25" customHeight="1">
      <c r="A259" s="118" t="s">
        <v>507</v>
      </c>
      <c r="B259" s="100">
        <v>5.0482597E7</v>
      </c>
      <c r="C259" s="118" t="s">
        <v>508</v>
      </c>
      <c r="D259" s="4"/>
      <c r="E259" s="28" t="s">
        <v>442</v>
      </c>
      <c r="F259" s="4"/>
      <c r="G259" s="30" t="str">
        <f t="shared" si="10"/>
        <v> </v>
      </c>
      <c r="H259" s="4"/>
      <c r="I259" s="2"/>
      <c r="J259" s="68" t="str">
        <f t="shared" si="2"/>
        <v/>
      </c>
      <c r="K259" s="69" t="str">
        <f>IFERROR(SUM(IF(DATEDIF($H259,$A$1,"M")&gt;=VLOOKUP($I259,INDIRECT(VLOOKUP(DATEVALUE($H259),FECHAS,2,0)),5,0),0 ,VLOOKUP($I259,INDIRECT(VLOOKUP(DATEVALUE($H259),FECHAS,2,0)),3,0)),IF(AND($G259=$A$1,AND(TODAY()&gt;$G259,COUNTIF($I259,"TRI*"))),2500,IF($G259=$A$1,IF(AND(TODAY()&gt;$G259,OR(COUNTIF($I259," ---"),COUNTIF($I259,"MEN*"))),3000,0),0))),"")</f>
        <v/>
      </c>
      <c r="L259" s="35" t="s">
        <v>509</v>
      </c>
      <c r="M259" s="43" t="s">
        <v>510</v>
      </c>
      <c r="N259" s="36"/>
      <c r="O259" s="98"/>
      <c r="P259" s="38" t="str">
        <f t="shared" si="9"/>
        <v/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ht="14.25" customHeight="1">
      <c r="A260" s="96" t="s">
        <v>511</v>
      </c>
      <c r="B260" s="97">
        <v>5.1584864E7</v>
      </c>
      <c r="C260" s="89">
        <v>1.165110563E9</v>
      </c>
      <c r="D260" s="4"/>
      <c r="E260" s="28" t="s">
        <v>442</v>
      </c>
      <c r="F260" s="4"/>
      <c r="G260" s="30" t="str">
        <f t="shared" si="10"/>
        <v> </v>
      </c>
      <c r="H260" s="4"/>
      <c r="I260" s="2"/>
      <c r="J260" s="68" t="str">
        <f t="shared" si="2"/>
        <v/>
      </c>
      <c r="K260" s="69" t="str">
        <f>IFERROR(SUM(IF(DATEDIF($H260,$A$1,"M")&gt;=VLOOKUP($I260,INDIRECT(VLOOKUP(DATEVALUE($H260),FECHAS,2,0)),5,0),0 ,VLOOKUP($I260,INDIRECT(VLOOKUP(DATEVALUE($H260),FECHAS,2,0)),3,0)),IF(AND($G260=$A$1,AND(TODAY()&gt;$G260,COUNTIF($I260,"TRI*"))),2500,IF($G260=$A$1,IF(AND(TODAY()&gt;$G260,OR(COUNTIF($I260," ---"),COUNTIF($I260,"MEN*"))),3000,0),0))),"")</f>
        <v/>
      </c>
      <c r="L260" s="70"/>
      <c r="M260" s="36"/>
      <c r="N260" s="36"/>
      <c r="O260" s="98"/>
      <c r="P260" s="38" t="str">
        <f t="shared" si="9"/>
        <v/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ht="14.25" customHeight="1">
      <c r="A261" s="96" t="s">
        <v>512</v>
      </c>
      <c r="B261" s="89">
        <v>5.4097994E7</v>
      </c>
      <c r="C261" s="89">
        <v>1.157003236E9</v>
      </c>
      <c r="D261" s="4"/>
      <c r="E261" s="28" t="s">
        <v>442</v>
      </c>
      <c r="F261" s="4"/>
      <c r="G261" s="30" t="str">
        <f t="shared" si="10"/>
        <v> </v>
      </c>
      <c r="H261" s="4"/>
      <c r="I261" s="2"/>
      <c r="J261" s="68" t="str">
        <f t="shared" si="2"/>
        <v/>
      </c>
      <c r="K261" s="69" t="str">
        <f>IFERROR(SUM(IF(DATEDIF($H261,$A$1,"M")&gt;=VLOOKUP($I261,INDIRECT(VLOOKUP(DATEVALUE($H261),FECHAS,2,0)),5,0),0 ,VLOOKUP($I261,INDIRECT(VLOOKUP(DATEVALUE($H261),FECHAS,2,0)),3,0)),IF(AND($G261=$A$1,AND(TODAY()&gt;$G261,COUNTIF($I261,"TRI*"))),2500,IF($G261=$A$1,IF(AND(TODAY()&gt;$G261,OR(COUNTIF($I261," ---"),COUNTIF($I261,"MEN*"))),3000,0),0))),"")</f>
        <v/>
      </c>
      <c r="L261" s="70"/>
      <c r="M261" s="36"/>
      <c r="N261" s="36"/>
      <c r="O261" s="98"/>
      <c r="P261" s="38" t="str">
        <f t="shared" si="9"/>
        <v/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ht="14.25" customHeight="1">
      <c r="A262" s="118" t="s">
        <v>513</v>
      </c>
      <c r="B262" s="97">
        <v>5.2125199E7</v>
      </c>
      <c r="C262" s="97">
        <v>1.156569918E9</v>
      </c>
      <c r="D262" s="4"/>
      <c r="E262" s="28" t="s">
        <v>442</v>
      </c>
      <c r="F262" s="4"/>
      <c r="G262" s="30" t="str">
        <f t="shared" si="10"/>
        <v> </v>
      </c>
      <c r="H262" s="4"/>
      <c r="I262" s="2"/>
      <c r="J262" s="68" t="str">
        <f t="shared" si="2"/>
        <v/>
      </c>
      <c r="K262" s="69" t="str">
        <f>IFERROR(SUM(IF(DATEDIF($H262,$A$1,"M")&gt;=VLOOKUP($I262,INDIRECT(VLOOKUP(DATEVALUE($H262),FECHAS,2,0)),5,0),0 ,VLOOKUP($I262,INDIRECT(VLOOKUP(DATEVALUE($H262),FECHAS,2,0)),3,0)),IF(AND($G262=$A$1,AND(TODAY()&gt;$G262,COUNTIF($I262,"TRI*"))),2500,IF($G262=$A$1,IF(AND(TODAY()&gt;$G262,OR(COUNTIF($I262," ---"),COUNTIF($I262,"MEN*"))),3000,0),0))),"")</f>
        <v/>
      </c>
      <c r="L262" s="35" t="s">
        <v>509</v>
      </c>
      <c r="M262" s="43" t="s">
        <v>450</v>
      </c>
      <c r="N262" s="36"/>
      <c r="O262" s="98"/>
      <c r="P262" s="38" t="str">
        <f t="shared" si="9"/>
        <v/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ht="14.25" customHeight="1">
      <c r="A263" s="118" t="s">
        <v>514</v>
      </c>
      <c r="B263" s="97">
        <v>5.4226657E7</v>
      </c>
      <c r="C263" s="89" t="s">
        <v>515</v>
      </c>
      <c r="D263" s="4"/>
      <c r="E263" s="28" t="s">
        <v>442</v>
      </c>
      <c r="F263" s="4"/>
      <c r="G263" s="30" t="str">
        <f t="shared" si="10"/>
        <v> </v>
      </c>
      <c r="H263" s="4"/>
      <c r="I263" s="2"/>
      <c r="J263" s="68" t="str">
        <f t="shared" si="2"/>
        <v/>
      </c>
      <c r="K263" s="69" t="str">
        <f>IFERROR(SUM(IF(DATEDIF($H263,$A$1,"M")&gt;=VLOOKUP($I263,INDIRECT(VLOOKUP(DATEVALUE($H263),FECHAS,2,0)),5,0),0 ,VLOOKUP($I263,INDIRECT(VLOOKUP(DATEVALUE($H263),FECHAS,2,0)),3,0)),IF(AND($G263=$A$1,AND(TODAY()&gt;$G263,COUNTIF($I263,"TRI*"))),2500,IF($G263=$A$1,IF(AND(TODAY()&gt;$G263,OR(COUNTIF($I263," ---"),COUNTIF($I263,"MEN*"))),3000,0),0))),"")</f>
        <v/>
      </c>
      <c r="L263" s="70"/>
      <c r="M263" s="36"/>
      <c r="N263" s="36"/>
      <c r="O263" s="98"/>
      <c r="P263" s="38" t="str">
        <f t="shared" si="9"/>
        <v/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ht="14.25" customHeight="1">
      <c r="A264" s="118" t="s">
        <v>516</v>
      </c>
      <c r="B264" s="97" t="s">
        <v>517</v>
      </c>
      <c r="C264" s="97" t="s">
        <v>297</v>
      </c>
      <c r="D264" s="4"/>
      <c r="E264" s="28" t="s">
        <v>442</v>
      </c>
      <c r="F264" s="4"/>
      <c r="G264" s="30" t="str">
        <f t="shared" si="10"/>
        <v> </v>
      </c>
      <c r="H264" s="4"/>
      <c r="I264" s="2"/>
      <c r="J264" s="68" t="str">
        <f t="shared" si="2"/>
        <v/>
      </c>
      <c r="K264" s="69" t="str">
        <f>IFERROR(SUM(IF(DATEDIF($H264,$A$1,"M")&gt;=VLOOKUP($I264,INDIRECT(VLOOKUP(DATEVALUE($H264),FECHAS,2,0)),5,0),0 ,VLOOKUP($I264,INDIRECT(VLOOKUP(DATEVALUE($H264),FECHAS,2,0)),3,0)),IF(AND($G264=$A$1,AND(TODAY()&gt;$G264,COUNTIF($I264,"TRI*"))),2500,IF($G264=$A$1,IF(AND(TODAY()&gt;$G264,OR(COUNTIF($I264," ---"),COUNTIF($I264,"MEN*"))),3000,0),0))),"")</f>
        <v/>
      </c>
      <c r="L264" s="70"/>
      <c r="M264" s="36"/>
      <c r="N264" s="36"/>
      <c r="O264" s="98"/>
      <c r="P264" s="38" t="str">
        <f t="shared" si="9"/>
        <v/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ht="14.25" customHeight="1">
      <c r="A265" s="96" t="s">
        <v>518</v>
      </c>
      <c r="B265" s="89">
        <v>5.2138653E7</v>
      </c>
      <c r="C265" s="89" t="s">
        <v>519</v>
      </c>
      <c r="D265" s="4"/>
      <c r="E265" s="28" t="s">
        <v>442</v>
      </c>
      <c r="F265" s="4"/>
      <c r="G265" s="30" t="str">
        <f t="shared" si="10"/>
        <v> </v>
      </c>
      <c r="H265" s="4"/>
      <c r="I265" s="2"/>
      <c r="J265" s="68" t="str">
        <f t="shared" si="2"/>
        <v/>
      </c>
      <c r="K265" s="69" t="str">
        <f>IFERROR(SUM(IF(DATEDIF($H265,$A$1,"M")&gt;=VLOOKUP($I265,INDIRECT(VLOOKUP(DATEVALUE($H265),FECHAS,2,0)),5,0),0 ,VLOOKUP($I265,INDIRECT(VLOOKUP(DATEVALUE($H265),FECHAS,2,0)),3,0)),IF(AND($G265=$A$1,AND(TODAY()&gt;$G265,COUNTIF($I265,"TRI*"))),2500,IF($G265=$A$1,IF(AND(TODAY()&gt;$G265,OR(COUNTIF($I265," ---"),COUNTIF($I265,"MEN*"))),3000,0),0))),"")</f>
        <v/>
      </c>
      <c r="L265" s="35" t="s">
        <v>509</v>
      </c>
      <c r="M265" s="43" t="s">
        <v>450</v>
      </c>
      <c r="N265" s="36"/>
      <c r="O265" s="98"/>
      <c r="P265" s="38" t="str">
        <f t="shared" si="9"/>
        <v/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ht="14.25" customHeight="1">
      <c r="A266" s="99" t="s">
        <v>520</v>
      </c>
      <c r="B266" s="121">
        <v>5.3130288E7</v>
      </c>
      <c r="C266" s="100">
        <v>1.138268492E9</v>
      </c>
      <c r="D266" s="4"/>
      <c r="E266" s="28" t="s">
        <v>442</v>
      </c>
      <c r="F266" s="4"/>
      <c r="G266" s="30" t="str">
        <f t="shared" si="10"/>
        <v> </v>
      </c>
      <c r="H266" s="4"/>
      <c r="I266" s="2"/>
      <c r="J266" s="68" t="str">
        <f t="shared" si="2"/>
        <v/>
      </c>
      <c r="K266" s="69" t="str">
        <f>IFERROR(SUM(IF(DATEDIF($H266,$A$1,"M")&gt;=VLOOKUP($I266,INDIRECT(VLOOKUP(DATEVALUE($H266),FECHAS,2,0)),5,0),0 ,VLOOKUP($I266,INDIRECT(VLOOKUP(DATEVALUE($H266),FECHAS,2,0)),3,0)),IF(AND($G266=$A$1,AND(TODAY()&gt;$G266,COUNTIF($I266,"TRI*"))),2500,IF($G266=$A$1,IF(AND(TODAY()&gt;$G266,OR(COUNTIF($I266," ---"),COUNTIF($I266,"MEN*"))),3000,0),0))),"")</f>
        <v/>
      </c>
      <c r="L266" s="35" t="s">
        <v>509</v>
      </c>
      <c r="M266" s="43" t="s">
        <v>486</v>
      </c>
      <c r="N266" s="36"/>
      <c r="O266" s="98"/>
      <c r="P266" s="38" t="str">
        <f t="shared" si="9"/>
        <v/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ht="14.25" customHeight="1">
      <c r="A267" s="96" t="s">
        <v>521</v>
      </c>
      <c r="B267" s="89">
        <v>5.3168188E7</v>
      </c>
      <c r="C267" s="89">
        <v>1.131585703E9</v>
      </c>
      <c r="D267" s="4"/>
      <c r="E267" s="28" t="s">
        <v>442</v>
      </c>
      <c r="F267" s="4"/>
      <c r="G267" s="30" t="str">
        <f t="shared" si="10"/>
        <v> </v>
      </c>
      <c r="H267" s="4"/>
      <c r="I267" s="2"/>
      <c r="J267" s="68" t="str">
        <f t="shared" si="2"/>
        <v/>
      </c>
      <c r="K267" s="69" t="str">
        <f>IFERROR(SUM(IF(DATEDIF($H267,$A$1,"M")&gt;=VLOOKUP($I267,INDIRECT(VLOOKUP(DATEVALUE($H267),FECHAS,2,0)),5,0),0 ,VLOOKUP($I267,INDIRECT(VLOOKUP(DATEVALUE($H267),FECHAS,2,0)),3,0)),IF(AND($G267=$A$1,AND(TODAY()&gt;$G267,COUNTIF($I267,"TRI*"))),2500,IF($G267=$A$1,IF(AND(TODAY()&gt;$G267,OR(COUNTIF($I267," ---"),COUNTIF($I267,"MEN*"))),3000,0),0))),"")</f>
        <v/>
      </c>
      <c r="L267" s="70"/>
      <c r="M267" s="36"/>
      <c r="N267" s="36"/>
      <c r="O267" s="98"/>
      <c r="P267" s="38" t="str">
        <f t="shared" si="9"/>
        <v/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ht="14.25" customHeight="1">
      <c r="A268" s="109" t="s">
        <v>522</v>
      </c>
      <c r="B268" s="107">
        <v>5.4100265E7</v>
      </c>
      <c r="C268" s="115">
        <v>1.170330339E9</v>
      </c>
      <c r="D268" s="4"/>
      <c r="E268" s="28" t="s">
        <v>442</v>
      </c>
      <c r="F268" s="4"/>
      <c r="G268" s="30" t="str">
        <f t="shared" si="10"/>
        <v> </v>
      </c>
      <c r="H268" s="4"/>
      <c r="I268" s="2"/>
      <c r="J268" s="68" t="str">
        <f t="shared" si="2"/>
        <v/>
      </c>
      <c r="K268" s="69" t="str">
        <f>IFERROR(SUM(IF(DATEDIF($H268,$A$1,"M")&gt;=VLOOKUP($I268,INDIRECT(VLOOKUP(DATEVALUE($H268),FECHAS,2,0)),5,0),0 ,VLOOKUP($I268,INDIRECT(VLOOKUP(DATEVALUE($H268),FECHAS,2,0)),3,0)),IF(AND($G268=$A$1,AND(TODAY()&gt;$G268,COUNTIF($I268,"TRI*"))),2500,IF($G268=$A$1,IF(AND(TODAY()&gt;$G268,OR(COUNTIF($I268," ---"),COUNTIF($I268,"MEN*"))),3000,0),0))),"")</f>
        <v/>
      </c>
      <c r="L268" s="35" t="s">
        <v>523</v>
      </c>
      <c r="M268" s="43" t="s">
        <v>468</v>
      </c>
      <c r="N268" s="36"/>
      <c r="O268" s="98"/>
      <c r="P268" s="38" t="str">
        <f t="shared" si="9"/>
        <v/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ht="14.25" customHeight="1">
      <c r="A269" s="109" t="s">
        <v>524</v>
      </c>
      <c r="B269" s="108">
        <v>5.258179E7</v>
      </c>
      <c r="C269" s="108">
        <v>1.169086525E9</v>
      </c>
      <c r="D269" s="4"/>
      <c r="E269" s="28" t="s">
        <v>442</v>
      </c>
      <c r="F269" s="4"/>
      <c r="G269" s="30" t="str">
        <f t="shared" si="10"/>
        <v> </v>
      </c>
      <c r="H269" s="4"/>
      <c r="I269" s="2"/>
      <c r="J269" s="68" t="str">
        <f t="shared" si="2"/>
        <v/>
      </c>
      <c r="K269" s="69" t="str">
        <f>IFERROR(SUM(IF(DATEDIF($H269,$A$1,"M")&gt;=VLOOKUP($I269,INDIRECT(VLOOKUP(DATEVALUE($H269),FECHAS,2,0)),5,0),0 ,VLOOKUP($I269,INDIRECT(VLOOKUP(DATEVALUE($H269),FECHAS,2,0)),3,0)),IF(AND($G269=$A$1,AND(TODAY()&gt;$G269,COUNTIF($I269,"TRI*"))),2500,IF($G269=$A$1,IF(AND(TODAY()&gt;$G269,OR(COUNTIF($I269," ---"),COUNTIF($I269,"MEN*"))),3000,0),0))),"")</f>
        <v/>
      </c>
      <c r="L269" s="35" t="s">
        <v>523</v>
      </c>
      <c r="M269" s="43" t="s">
        <v>525</v>
      </c>
      <c r="N269" s="36"/>
      <c r="O269" s="98"/>
      <c r="P269" s="38" t="str">
        <f t="shared" si="9"/>
        <v/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ht="14.25" customHeight="1">
      <c r="A270" s="109" t="s">
        <v>526</v>
      </c>
      <c r="B270" s="107">
        <v>5.08023E7</v>
      </c>
      <c r="C270" s="108">
        <v>1.158946474E9</v>
      </c>
      <c r="D270" s="4"/>
      <c r="E270" s="28" t="s">
        <v>442</v>
      </c>
      <c r="F270" s="4"/>
      <c r="G270" s="30" t="str">
        <f t="shared" si="10"/>
        <v> </v>
      </c>
      <c r="H270" s="4"/>
      <c r="I270" s="2"/>
      <c r="J270" s="68" t="str">
        <f t="shared" si="2"/>
        <v/>
      </c>
      <c r="K270" s="69" t="str">
        <f>IFERROR(SUM(IF(DATEDIF($H270,$A$1,"M")&gt;=VLOOKUP($I270,INDIRECT(VLOOKUP(DATEVALUE($H270),FECHAS,2,0)),5,0),0 ,VLOOKUP($I270,INDIRECT(VLOOKUP(DATEVALUE($H270),FECHAS,2,0)),3,0)),IF(AND($G270=$A$1,AND(TODAY()&gt;$G270,COUNTIF($I270,"TRI*"))),2500,IF($G270=$A$1,IF(AND(TODAY()&gt;$G270,OR(COUNTIF($I270," ---"),COUNTIF($I270,"MEN*"))),3000,0),0))),"")</f>
        <v/>
      </c>
      <c r="L270" s="70"/>
      <c r="M270" s="36"/>
      <c r="N270" s="36"/>
      <c r="O270" s="98"/>
      <c r="P270" s="38" t="str">
        <f t="shared" si="9"/>
        <v/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ht="14.25" customHeight="1">
      <c r="A271" s="109" t="s">
        <v>527</v>
      </c>
      <c r="B271" s="107">
        <v>5.1124434E7</v>
      </c>
      <c r="C271" s="108" t="s">
        <v>315</v>
      </c>
      <c r="D271" s="4"/>
      <c r="E271" s="28" t="s">
        <v>442</v>
      </c>
      <c r="F271" s="4"/>
      <c r="G271" s="30" t="str">
        <f t="shared" si="10"/>
        <v> </v>
      </c>
      <c r="H271" s="4"/>
      <c r="I271" s="2"/>
      <c r="J271" s="68" t="str">
        <f t="shared" si="2"/>
        <v/>
      </c>
      <c r="K271" s="69" t="str">
        <f>IFERROR(SUM(IF(DATEDIF($H271,$A$1,"M")&gt;=VLOOKUP($I271,INDIRECT(VLOOKUP(DATEVALUE($H271),FECHAS,2,0)),5,0),0 ,VLOOKUP($I271,INDIRECT(VLOOKUP(DATEVALUE($H271),FECHAS,2,0)),3,0)),IF(AND($G271=$A$1,AND(TODAY()&gt;$G271,COUNTIF($I271,"TRI*"))),2500,IF($G271=$A$1,IF(AND(TODAY()&gt;$G271,OR(COUNTIF($I271," ---"),COUNTIF($I271,"MEN*"))),3000,0),0))),"")</f>
        <v/>
      </c>
      <c r="L271" s="35" t="s">
        <v>523</v>
      </c>
      <c r="M271" s="43" t="s">
        <v>450</v>
      </c>
      <c r="N271" s="36"/>
      <c r="O271" s="98"/>
      <c r="P271" s="38" t="str">
        <f t="shared" si="9"/>
        <v/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ht="14.25" customHeight="1">
      <c r="A272" s="109" t="s">
        <v>528</v>
      </c>
      <c r="B272" s="107">
        <v>5.1222232E7</v>
      </c>
      <c r="C272" s="108">
        <v>1.138227442E9</v>
      </c>
      <c r="D272" s="4"/>
      <c r="E272" s="28" t="s">
        <v>442</v>
      </c>
      <c r="F272" s="4"/>
      <c r="G272" s="30" t="str">
        <f t="shared" si="10"/>
        <v> </v>
      </c>
      <c r="H272" s="4"/>
      <c r="I272" s="2"/>
      <c r="J272" s="68" t="str">
        <f t="shared" si="2"/>
        <v/>
      </c>
      <c r="K272" s="69" t="str">
        <f>IFERROR(SUM(IF(DATEDIF($H272,$A$1,"M")&gt;=VLOOKUP($I272,INDIRECT(VLOOKUP(DATEVALUE($H272),FECHAS,2,0)),5,0),0 ,VLOOKUP($I272,INDIRECT(VLOOKUP(DATEVALUE($H272),FECHAS,2,0)),3,0)),IF(AND($G272=$A$1,AND(TODAY()&gt;$G272,COUNTIF($I272,"TRI*"))),2500,IF($G272=$A$1,IF(AND(TODAY()&gt;$G272,OR(COUNTIF($I272," ---"),COUNTIF($I272,"MEN*"))),3000,0),0))),"")</f>
        <v/>
      </c>
      <c r="L272" s="35" t="s">
        <v>523</v>
      </c>
      <c r="M272" s="43" t="s">
        <v>468</v>
      </c>
      <c r="N272" s="36"/>
      <c r="O272" s="98"/>
      <c r="P272" s="38" t="str">
        <f t="shared" si="9"/>
        <v/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ht="14.25" customHeight="1">
      <c r="A273" s="109" t="s">
        <v>529</v>
      </c>
      <c r="B273" s="107">
        <v>5.4274678E7</v>
      </c>
      <c r="C273" s="108">
        <v>1.145284337E9</v>
      </c>
      <c r="D273" s="4"/>
      <c r="E273" s="28" t="s">
        <v>442</v>
      </c>
      <c r="F273" s="4"/>
      <c r="G273" s="30" t="str">
        <f t="shared" si="10"/>
        <v> </v>
      </c>
      <c r="H273" s="4"/>
      <c r="I273" s="2"/>
      <c r="J273" s="68" t="str">
        <f t="shared" si="2"/>
        <v/>
      </c>
      <c r="K273" s="69" t="str">
        <f>IFERROR(SUM(IF(DATEDIF($H273,$A$1,"M")&gt;=VLOOKUP($I273,INDIRECT(VLOOKUP(DATEVALUE($H273),FECHAS,2,0)),5,0),0 ,VLOOKUP($I273,INDIRECT(VLOOKUP(DATEVALUE($H273),FECHAS,2,0)),3,0)),IF(AND($G273=$A$1,AND(TODAY()&gt;$G273,COUNTIF($I273,"TRI*"))),2500,IF($G273=$A$1,IF(AND(TODAY()&gt;$G273,OR(COUNTIF($I273," ---"),COUNTIF($I273,"MEN*"))),3000,0),0))),"")</f>
        <v/>
      </c>
      <c r="L273" s="35" t="s">
        <v>523</v>
      </c>
      <c r="M273" s="43" t="s">
        <v>468</v>
      </c>
      <c r="N273" s="36"/>
      <c r="O273" s="98"/>
      <c r="P273" s="38" t="str">
        <f t="shared" si="9"/>
        <v/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ht="14.25" customHeight="1">
      <c r="A274" s="103" t="s">
        <v>400</v>
      </c>
      <c r="B274" s="97">
        <v>5.1562013E7</v>
      </c>
      <c r="C274" s="97">
        <v>1.132667228E9</v>
      </c>
      <c r="D274" s="4"/>
      <c r="E274" s="28" t="s">
        <v>442</v>
      </c>
      <c r="F274" s="4"/>
      <c r="G274" s="30" t="str">
        <f t="shared" si="10"/>
        <v> </v>
      </c>
      <c r="H274" s="4"/>
      <c r="I274" s="2"/>
      <c r="J274" s="68" t="str">
        <f t="shared" si="2"/>
        <v/>
      </c>
      <c r="K274" s="69" t="str">
        <f>IFERROR(SUM(IF(DATEDIF($H274,$A$1,"M")&gt;=VLOOKUP($I274,INDIRECT(VLOOKUP(DATEVALUE($H274),FECHAS,2,0)),5,0),0 ,VLOOKUP($I274,INDIRECT(VLOOKUP(DATEVALUE($H274),FECHAS,2,0)),3,0)),IF(AND($G274=$A$1,AND(TODAY()&gt;$G274,COUNTIF($I274,"TRI*"))),2500,IF($G274=$A$1,IF(AND(TODAY()&gt;$G274,OR(COUNTIF($I274," ---"),COUNTIF($I274,"MEN*"))),3000,0),0))),"")</f>
        <v/>
      </c>
      <c r="L274" s="35" t="s">
        <v>523</v>
      </c>
      <c r="M274" s="43" t="s">
        <v>468</v>
      </c>
      <c r="N274" s="36"/>
      <c r="O274" s="98"/>
      <c r="P274" s="38" t="str">
        <f t="shared" si="9"/>
        <v/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ht="14.25" customHeight="1">
      <c r="A275" s="114" t="s">
        <v>530</v>
      </c>
      <c r="B275" s="108" t="s">
        <v>531</v>
      </c>
      <c r="C275" s="108" t="s">
        <v>532</v>
      </c>
      <c r="D275" s="4"/>
      <c r="E275" s="28" t="s">
        <v>442</v>
      </c>
      <c r="F275" s="4"/>
      <c r="G275" s="30" t="str">
        <f t="shared" si="10"/>
        <v> </v>
      </c>
      <c r="H275" s="4"/>
      <c r="I275" s="2"/>
      <c r="J275" s="68" t="str">
        <f t="shared" si="2"/>
        <v/>
      </c>
      <c r="K275" s="69" t="str">
        <f>IFERROR(SUM(IF(DATEDIF($H275,$A$1,"M")&gt;=VLOOKUP($I275,INDIRECT(VLOOKUP(DATEVALUE($H275),FECHAS,2,0)),5,0),0 ,VLOOKUP($I275,INDIRECT(VLOOKUP(DATEVALUE($H275),FECHAS,2,0)),3,0)),IF(AND($G275=$A$1,AND(TODAY()&gt;$G275,COUNTIF($I275,"TRI*"))),2500,IF($G275=$A$1,IF(AND(TODAY()&gt;$G275,OR(COUNTIF($I275," ---"),COUNTIF($I275,"MEN*"))),3000,0),0))),"")</f>
        <v/>
      </c>
      <c r="L275" s="35" t="s">
        <v>468</v>
      </c>
      <c r="M275" s="36"/>
      <c r="N275" s="36"/>
      <c r="O275" s="98"/>
      <c r="P275" s="38" t="str">
        <f t="shared" si="9"/>
        <v/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ht="14.25" customHeight="1">
      <c r="A276" s="109" t="s">
        <v>533</v>
      </c>
      <c r="B276" s="107">
        <v>5.3470853E7</v>
      </c>
      <c r="C276" s="108" t="s">
        <v>534</v>
      </c>
      <c r="D276" s="4"/>
      <c r="E276" s="28" t="s">
        <v>442</v>
      </c>
      <c r="F276" s="4"/>
      <c r="G276" s="30" t="str">
        <f t="shared" si="10"/>
        <v> </v>
      </c>
      <c r="H276" s="4"/>
      <c r="I276" s="2"/>
      <c r="J276" s="68" t="str">
        <f t="shared" si="2"/>
        <v/>
      </c>
      <c r="K276" s="69" t="str">
        <f>IFERROR(SUM(IF(DATEDIF($H276,$A$1,"M")&gt;=VLOOKUP($I276,INDIRECT(VLOOKUP(DATEVALUE($H276),FECHAS,2,0)),5,0),0 ,VLOOKUP($I276,INDIRECT(VLOOKUP(DATEVALUE($H276),FECHAS,2,0)),3,0)),IF(AND($G276=$A$1,AND(TODAY()&gt;$G276,COUNTIF($I276,"TRI*"))),2500,IF($G276=$A$1,IF(AND(TODAY()&gt;$G276,OR(COUNTIF($I276," ---"),COUNTIF($I276,"MEN*"))),3000,0),0))),"")</f>
        <v/>
      </c>
      <c r="L276" s="35" t="s">
        <v>523</v>
      </c>
      <c r="M276" s="43" t="s">
        <v>470</v>
      </c>
      <c r="N276" s="36"/>
      <c r="O276" s="98"/>
      <c r="P276" s="38" t="str">
        <f t="shared" si="9"/>
        <v/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ht="14.25" customHeight="1">
      <c r="A277" s="109" t="s">
        <v>535</v>
      </c>
      <c r="B277" s="117">
        <v>5.413915E7</v>
      </c>
      <c r="C277" s="114" t="s">
        <v>536</v>
      </c>
      <c r="D277" s="4"/>
      <c r="E277" s="28" t="s">
        <v>442</v>
      </c>
      <c r="F277" s="4"/>
      <c r="G277" s="30" t="str">
        <f t="shared" si="10"/>
        <v> </v>
      </c>
      <c r="H277" s="4"/>
      <c r="I277" s="2"/>
      <c r="J277" s="68" t="str">
        <f t="shared" si="2"/>
        <v/>
      </c>
      <c r="K277" s="69" t="str">
        <f>IFERROR(SUM(IF(DATEDIF($H277,$A$1,"M")&gt;=VLOOKUP($I277,INDIRECT(VLOOKUP(DATEVALUE($H277),FECHAS,2,0)),5,0),0 ,VLOOKUP($I277,INDIRECT(VLOOKUP(DATEVALUE($H277),FECHAS,2,0)),3,0)),IF(AND($G277=$A$1,AND(TODAY()&gt;$G277,COUNTIF($I277,"TRI*"))),2500,IF($G277=$A$1,IF(AND(TODAY()&gt;$G277,OR(COUNTIF($I277," ---"),COUNTIF($I277,"MEN*"))),3000,0),0))),"")</f>
        <v/>
      </c>
      <c r="L277" s="35" t="s">
        <v>537</v>
      </c>
      <c r="M277" s="36"/>
      <c r="N277" s="36"/>
      <c r="O277" s="98"/>
      <c r="P277" s="38" t="str">
        <f t="shared" si="9"/>
        <v/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ht="14.25" customHeight="1">
      <c r="A278" s="114" t="s">
        <v>538</v>
      </c>
      <c r="B278" s="117">
        <v>5.3525327E7</v>
      </c>
      <c r="C278" s="108" t="s">
        <v>539</v>
      </c>
      <c r="D278" s="4"/>
      <c r="E278" s="28" t="s">
        <v>442</v>
      </c>
      <c r="F278" s="4"/>
      <c r="G278" s="30" t="str">
        <f t="shared" si="10"/>
        <v> </v>
      </c>
      <c r="H278" s="4"/>
      <c r="I278" s="2"/>
      <c r="J278" s="68" t="str">
        <f t="shared" si="2"/>
        <v/>
      </c>
      <c r="K278" s="69" t="str">
        <f>IFERROR(SUM(IF(DATEDIF($H278,$A$1,"M")&gt;=VLOOKUP($I278,INDIRECT(VLOOKUP(DATEVALUE($H278),FECHAS,2,0)),5,0),0 ,VLOOKUP($I278,INDIRECT(VLOOKUP(DATEVALUE($H278),FECHAS,2,0)),3,0)),IF(AND($G278=$A$1,AND(TODAY()&gt;$G278,COUNTIF($I278,"TRI*"))),2500,IF($G278=$A$1,IF(AND(TODAY()&gt;$G278,OR(COUNTIF($I278," ---"),COUNTIF($I278,"MEN*"))),3000,0),0))),"")</f>
        <v/>
      </c>
      <c r="L278" s="35" t="s">
        <v>523</v>
      </c>
      <c r="M278" s="43" t="s">
        <v>470</v>
      </c>
      <c r="N278" s="36"/>
      <c r="O278" s="98"/>
      <c r="P278" s="38" t="str">
        <f t="shared" si="9"/>
        <v/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ht="14.25" customHeight="1">
      <c r="A279" s="114" t="s">
        <v>540</v>
      </c>
      <c r="B279" s="117">
        <v>5.2090351E7</v>
      </c>
      <c r="C279" s="117">
        <v>1.158473391E9</v>
      </c>
      <c r="D279" s="4"/>
      <c r="E279" s="28" t="s">
        <v>442</v>
      </c>
      <c r="F279" s="4"/>
      <c r="G279" s="30" t="str">
        <f t="shared" si="10"/>
        <v> </v>
      </c>
      <c r="H279" s="4"/>
      <c r="I279" s="2"/>
      <c r="J279" s="68" t="str">
        <f t="shared" si="2"/>
        <v/>
      </c>
      <c r="K279" s="69" t="str">
        <f>IFERROR(SUM(IF(DATEDIF($H279,$A$1,"M")&gt;=VLOOKUP($I279,INDIRECT(VLOOKUP(DATEVALUE($H279),FECHAS,2,0)),5,0),0 ,VLOOKUP($I279,INDIRECT(VLOOKUP(DATEVALUE($H279),FECHAS,2,0)),3,0)),IF(AND($G279=$A$1,AND(TODAY()&gt;$G279,COUNTIF($I279,"TRI*"))),2500,IF($G279=$A$1,IF(AND(TODAY()&gt;$G279,OR(COUNTIF($I279," ---"),COUNTIF($I279,"MEN*"))),3000,0),0))),"")</f>
        <v/>
      </c>
      <c r="L279" s="35" t="s">
        <v>523</v>
      </c>
      <c r="M279" s="43" t="s">
        <v>510</v>
      </c>
      <c r="N279" s="36"/>
      <c r="O279" s="98"/>
      <c r="P279" s="38" t="str">
        <f t="shared" si="9"/>
        <v/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ht="14.25" customHeight="1">
      <c r="A280" s="96" t="s">
        <v>541</v>
      </c>
      <c r="B280" s="89">
        <v>5.4527226E7</v>
      </c>
      <c r="C280" s="89">
        <v>1.168954121E9</v>
      </c>
      <c r="D280" s="4"/>
      <c r="E280" s="28" t="s">
        <v>442</v>
      </c>
      <c r="F280" s="4"/>
      <c r="G280" s="30" t="str">
        <f t="shared" si="10"/>
        <v> </v>
      </c>
      <c r="H280" s="4"/>
      <c r="I280" s="2"/>
      <c r="J280" s="68" t="str">
        <f t="shared" si="2"/>
        <v/>
      </c>
      <c r="K280" s="69" t="str">
        <f>IFERROR(SUM(IF(DATEDIF($H280,$A$1,"M")&gt;=VLOOKUP($I280,INDIRECT(VLOOKUP(DATEVALUE($H280),FECHAS,2,0)),5,0),0 ,VLOOKUP($I280,INDIRECT(VLOOKUP(DATEVALUE($H280),FECHAS,2,0)),3,0)),IF(AND($G280=$A$1,AND(TODAY()&gt;$G280,COUNTIF($I280,"TRI*"))),2500,IF($G280=$A$1,IF(AND(TODAY()&gt;$G280,OR(COUNTIF($I280," ---"),COUNTIF($I280,"MEN*"))),3000,0),0))),"")</f>
        <v/>
      </c>
      <c r="L280" s="35" t="s">
        <v>523</v>
      </c>
      <c r="M280" s="43" t="s">
        <v>470</v>
      </c>
      <c r="N280" s="36"/>
      <c r="O280" s="98"/>
      <c r="P280" s="38" t="str">
        <f t="shared" si="9"/>
        <v/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ht="14.25" customHeight="1">
      <c r="A281" s="96" t="s">
        <v>542</v>
      </c>
      <c r="B281" s="89">
        <v>5.3531067E7</v>
      </c>
      <c r="C281" s="89">
        <v>1.168500022E9</v>
      </c>
      <c r="D281" s="4"/>
      <c r="E281" s="28" t="s">
        <v>442</v>
      </c>
      <c r="F281" s="4"/>
      <c r="G281" s="30" t="str">
        <f t="shared" si="10"/>
        <v> </v>
      </c>
      <c r="H281" s="4"/>
      <c r="I281" s="2"/>
      <c r="J281" s="68" t="str">
        <f t="shared" si="2"/>
        <v/>
      </c>
      <c r="K281" s="69" t="str">
        <f>IFERROR(SUM(IF(DATEDIF($H281,$A$1,"M")&gt;=VLOOKUP($I281,INDIRECT(VLOOKUP(DATEVALUE($H281),FECHAS,2,0)),5,0),0 ,VLOOKUP($I281,INDIRECT(VLOOKUP(DATEVALUE($H281),FECHAS,2,0)),3,0)),IF(AND($G281=$A$1,AND(TODAY()&gt;$G281,COUNTIF($I281,"TRI*"))),2500,IF($G281=$A$1,IF(AND(TODAY()&gt;$G281,OR(COUNTIF($I281," ---"),COUNTIF($I281,"MEN*"))),3000,0),0))),"")</f>
        <v/>
      </c>
      <c r="L281" s="70"/>
      <c r="M281" s="36"/>
      <c r="N281" s="36"/>
      <c r="O281" s="98"/>
      <c r="P281" s="38" t="str">
        <f t="shared" si="9"/>
        <v/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ht="15.75" customHeight="1">
      <c r="A282" s="96" t="s">
        <v>543</v>
      </c>
      <c r="B282" s="89">
        <v>5.2095502E7</v>
      </c>
      <c r="C282" s="89">
        <v>1.16629776E9</v>
      </c>
      <c r="D282" s="4"/>
      <c r="E282" s="28" t="s">
        <v>442</v>
      </c>
      <c r="F282" s="4"/>
      <c r="G282" s="30" t="str">
        <f t="shared" si="10"/>
        <v> </v>
      </c>
      <c r="H282" s="4"/>
      <c r="I282" s="2"/>
      <c r="J282" s="68" t="str">
        <f t="shared" si="2"/>
        <v/>
      </c>
      <c r="K282" s="69" t="str">
        <f>IFERROR(SUM(IF(DATEDIF($H282,$A$1,"M")&gt;=VLOOKUP($I282,INDIRECT(VLOOKUP(DATEVALUE($H282),FECHAS,2,0)),5,0),0 ,VLOOKUP($I282,INDIRECT(VLOOKUP(DATEVALUE($H282),FECHAS,2,0)),3,0)),IF(AND($G282=$A$1,AND(TODAY()&gt;$G282,COUNTIF($I282,"TRI*"))),2500,IF($G282=$A$1,IF(AND(TODAY()&gt;$G282,OR(COUNTIF($I282," ---"),COUNTIF($I282,"MEN*"))),3000,0),0))),"")</f>
        <v/>
      </c>
      <c r="L282" s="70"/>
      <c r="M282" s="36"/>
      <c r="N282" s="36"/>
      <c r="O282" s="98"/>
      <c r="P282" s="38" t="str">
        <f t="shared" si="9"/>
        <v/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ht="15.75" customHeight="1">
      <c r="A283" s="109" t="s">
        <v>544</v>
      </c>
      <c r="B283" s="107">
        <v>5.2986414E7</v>
      </c>
      <c r="C283" s="108">
        <v>1.123032461E9</v>
      </c>
      <c r="D283" s="4"/>
      <c r="E283" s="28" t="s">
        <v>442</v>
      </c>
      <c r="F283" s="4"/>
      <c r="G283" s="30" t="str">
        <f t="shared" si="10"/>
        <v> </v>
      </c>
      <c r="H283" s="4"/>
      <c r="I283" s="2"/>
      <c r="J283" s="68" t="str">
        <f t="shared" si="2"/>
        <v/>
      </c>
      <c r="K283" s="69" t="str">
        <f>IFERROR(SUM(IF(DATEDIF($H283,$A$1,"M")&gt;=VLOOKUP($I283,INDIRECT(VLOOKUP(DATEVALUE($H283),FECHAS,2,0)),5,0),0 ,VLOOKUP($I283,INDIRECT(VLOOKUP(DATEVALUE($H283),FECHAS,2,0)),3,0)),IF(AND($G283=$A$1,AND(TODAY()&gt;$G283,COUNTIF($I283,"TRI*"))),2500,IF($G283=$A$1,IF(AND(TODAY()&gt;$G283,OR(COUNTIF($I283," ---"),COUNTIF($I283,"MEN*"))),3000,0),0))),"")</f>
        <v/>
      </c>
      <c r="L283" s="35" t="s">
        <v>446</v>
      </c>
      <c r="M283" s="43" t="s">
        <v>454</v>
      </c>
      <c r="N283" s="36"/>
      <c r="O283" s="98"/>
      <c r="P283" s="38" t="str">
        <f t="shared" si="9"/>
        <v/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ht="15.75" customHeight="1">
      <c r="A284" s="109" t="s">
        <v>545</v>
      </c>
      <c r="B284" s="107">
        <v>5.2979797E7</v>
      </c>
      <c r="C284" s="108" t="s">
        <v>546</v>
      </c>
      <c r="D284" s="4"/>
      <c r="E284" s="28" t="s">
        <v>442</v>
      </c>
      <c r="F284" s="4"/>
      <c r="G284" s="30" t="str">
        <f t="shared" si="10"/>
        <v> </v>
      </c>
      <c r="H284" s="4"/>
      <c r="I284" s="2"/>
      <c r="J284" s="68" t="str">
        <f t="shared" si="2"/>
        <v/>
      </c>
      <c r="K284" s="69" t="str">
        <f>IFERROR(SUM(IF(DATEDIF($H284,$A$1,"M")&gt;=VLOOKUP($I284,INDIRECT(VLOOKUP(DATEVALUE($H284),FECHAS,2,0)),5,0),0 ,VLOOKUP($I284,INDIRECT(VLOOKUP(DATEVALUE($H284),FECHAS,2,0)),3,0)),IF(AND($G284=$A$1,AND(TODAY()&gt;$G284,COUNTIF($I284,"TRI*"))),2500,IF($G284=$A$1,IF(AND(TODAY()&gt;$G284,OR(COUNTIF($I284," ---"),COUNTIF($I284,"MEN*"))),3000,0),0))),"")</f>
        <v/>
      </c>
      <c r="L284" s="35" t="s">
        <v>446</v>
      </c>
      <c r="M284" s="36"/>
      <c r="N284" s="36"/>
      <c r="O284" s="98"/>
      <c r="P284" s="38" t="str">
        <f t="shared" si="9"/>
        <v/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ht="15.75" customHeight="1">
      <c r="A285" s="109" t="s">
        <v>547</v>
      </c>
      <c r="B285" s="107">
        <v>5.2820001E7</v>
      </c>
      <c r="C285" s="108" t="s">
        <v>548</v>
      </c>
      <c r="D285" s="4"/>
      <c r="E285" s="28" t="s">
        <v>442</v>
      </c>
      <c r="F285" s="4"/>
      <c r="G285" s="30" t="str">
        <f t="shared" si="10"/>
        <v> </v>
      </c>
      <c r="H285" s="4"/>
      <c r="I285" s="2"/>
      <c r="J285" s="68" t="str">
        <f t="shared" si="2"/>
        <v/>
      </c>
      <c r="K285" s="69" t="str">
        <f>IFERROR(SUM(IF(DATEDIF($H285,$A$1,"M")&gt;=VLOOKUP($I285,INDIRECT(VLOOKUP(DATEVALUE($H285),FECHAS,2,0)),5,0),0 ,VLOOKUP($I285,INDIRECT(VLOOKUP(DATEVALUE($H285),FECHAS,2,0)),3,0)),IF(AND($G285=$A$1,AND(TODAY()&gt;$G285,COUNTIF($I285,"TRI*"))),2500,IF($G285=$A$1,IF(AND(TODAY()&gt;$G285,OR(COUNTIF($I285," ---"),COUNTIF($I285,"MEN*"))),3000,0),0))),"")</f>
        <v/>
      </c>
      <c r="L285" s="35" t="s">
        <v>446</v>
      </c>
      <c r="M285" s="43" t="s">
        <v>489</v>
      </c>
      <c r="N285" s="36"/>
      <c r="O285" s="98"/>
      <c r="P285" s="38" t="str">
        <f t="shared" si="9"/>
        <v/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ht="15.75" customHeight="1">
      <c r="A286" s="109" t="s">
        <v>549</v>
      </c>
      <c r="B286" s="107">
        <v>5.2786879E7</v>
      </c>
      <c r="C286" s="108" t="s">
        <v>550</v>
      </c>
      <c r="D286" s="4"/>
      <c r="E286" s="28" t="s">
        <v>442</v>
      </c>
      <c r="F286" s="4"/>
      <c r="G286" s="30" t="str">
        <f t="shared" si="10"/>
        <v> </v>
      </c>
      <c r="H286" s="4"/>
      <c r="I286" s="2"/>
      <c r="J286" s="68" t="str">
        <f t="shared" si="2"/>
        <v/>
      </c>
      <c r="K286" s="69" t="str">
        <f>IFERROR(SUM(IF(DATEDIF($H286,$A$1,"M")&gt;=VLOOKUP($I286,INDIRECT(VLOOKUP(DATEVALUE($H286),FECHAS,2,0)),5,0),0 ,VLOOKUP($I286,INDIRECT(VLOOKUP(DATEVALUE($H286),FECHAS,2,0)),3,0)),IF(AND($G286=$A$1,AND(TODAY()&gt;$G286,COUNTIF($I286,"TRI*"))),2500,IF($G286=$A$1,IF(AND(TODAY()&gt;$G286,OR(COUNTIF($I286," ---"),COUNTIF($I286,"MEN*"))),3000,0),0))),"")</f>
        <v/>
      </c>
      <c r="L286" s="35" t="s">
        <v>446</v>
      </c>
      <c r="M286" s="36"/>
      <c r="N286" s="36"/>
      <c r="O286" s="98"/>
      <c r="P286" s="38" t="str">
        <f t="shared" si="9"/>
        <v/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ht="15.75" customHeight="1">
      <c r="A287" s="109" t="s">
        <v>551</v>
      </c>
      <c r="B287" s="89">
        <v>5.328218E7</v>
      </c>
      <c r="C287" s="97" t="s">
        <v>552</v>
      </c>
      <c r="D287" s="4"/>
      <c r="E287" s="28" t="s">
        <v>442</v>
      </c>
      <c r="F287" s="4"/>
      <c r="G287" s="30" t="str">
        <f t="shared" si="10"/>
        <v> </v>
      </c>
      <c r="H287" s="4"/>
      <c r="I287" s="2"/>
      <c r="J287" s="68" t="str">
        <f t="shared" si="2"/>
        <v/>
      </c>
      <c r="K287" s="69" t="str">
        <f>IFERROR(SUM(IF(DATEDIF($H287,$A$1,"M")&gt;=VLOOKUP($I287,INDIRECT(VLOOKUP(DATEVALUE($H287),FECHAS,2,0)),5,0),0 ,VLOOKUP($I287,INDIRECT(VLOOKUP(DATEVALUE($H287),FECHAS,2,0)),3,0)),IF(AND($G287=$A$1,AND(TODAY()&gt;$G287,COUNTIF($I287,"TRI*"))),2500,IF($G287=$A$1,IF(AND(TODAY()&gt;$G287,OR(COUNTIF($I287," ---"),COUNTIF($I287,"MEN*"))),3000,0),0))),"")</f>
        <v/>
      </c>
      <c r="L287" s="35" t="s">
        <v>446</v>
      </c>
      <c r="M287" s="36"/>
      <c r="N287" s="36"/>
      <c r="O287" s="98"/>
      <c r="P287" s="38" t="str">
        <f t="shared" si="9"/>
        <v/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ht="15.75" customHeight="1">
      <c r="A288" s="96" t="s">
        <v>553</v>
      </c>
      <c r="B288" s="89">
        <v>5.3584092E7</v>
      </c>
      <c r="C288" s="89" t="s">
        <v>554</v>
      </c>
      <c r="D288" s="4"/>
      <c r="E288" s="28" t="s">
        <v>442</v>
      </c>
      <c r="F288" s="4"/>
      <c r="G288" s="30" t="str">
        <f t="shared" si="10"/>
        <v> </v>
      </c>
      <c r="H288" s="4"/>
      <c r="I288" s="2"/>
      <c r="J288" s="68" t="str">
        <f t="shared" si="2"/>
        <v/>
      </c>
      <c r="K288" s="69" t="str">
        <f>IFERROR(SUM(IF(DATEDIF($H288,$A$1,"M")&gt;=VLOOKUP($I288,INDIRECT(VLOOKUP(DATEVALUE($H288),FECHAS,2,0)),5,0),0 ,VLOOKUP($I288,INDIRECT(VLOOKUP(DATEVALUE($H288),FECHAS,2,0)),3,0)),IF(AND($G288=$A$1,AND(TODAY()&gt;$G288,COUNTIF($I288,"TRI*"))),2500,IF($G288=$A$1,IF(AND(TODAY()&gt;$G288,OR(COUNTIF($I288," ---"),COUNTIF($I288,"MEN*"))),3000,0),0))),"")</f>
        <v/>
      </c>
      <c r="L288" s="35" t="s">
        <v>446</v>
      </c>
      <c r="M288" s="43" t="s">
        <v>525</v>
      </c>
      <c r="N288" s="36"/>
      <c r="O288" s="98"/>
      <c r="P288" s="38" t="str">
        <f t="shared" si="9"/>
        <v/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ht="15.75" customHeight="1">
      <c r="A289" s="94" t="s">
        <v>555</v>
      </c>
      <c r="B289" s="95">
        <v>5.4831841E7</v>
      </c>
      <c r="C289" s="119" t="s">
        <v>556</v>
      </c>
      <c r="D289" s="4"/>
      <c r="E289" s="28" t="s">
        <v>442</v>
      </c>
      <c r="F289" s="4"/>
      <c r="G289" s="30" t="str">
        <f t="shared" si="10"/>
        <v> </v>
      </c>
      <c r="H289" s="4"/>
      <c r="I289" s="2"/>
      <c r="J289" s="68" t="str">
        <f t="shared" si="2"/>
        <v/>
      </c>
      <c r="K289" s="69" t="str">
        <f>IFERROR(SUM(IF(DATEDIF($H289,$A$1,"M")&gt;=VLOOKUP($I289,INDIRECT(VLOOKUP(DATEVALUE($H289),FECHAS,2,0)),5,0),0 ,VLOOKUP($I289,INDIRECT(VLOOKUP(DATEVALUE($H289),FECHAS,2,0)),3,0)),IF(AND($G289=$A$1,AND(TODAY()&gt;$G289,COUNTIF($I289,"TRI*"))),2500,IF($G289=$A$1,IF(AND(TODAY()&gt;$G289,OR(COUNTIF($I289," ---"),COUNTIF($I289,"MEN*"))),3000,0),0))),"")</f>
        <v/>
      </c>
      <c r="L289" s="35" t="s">
        <v>446</v>
      </c>
      <c r="M289" s="36"/>
      <c r="N289" s="36"/>
      <c r="O289" s="98"/>
      <c r="P289" s="38" t="str">
        <f t="shared" si="9"/>
        <v/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ht="15.75" customHeight="1">
      <c r="A290" s="94" t="s">
        <v>557</v>
      </c>
      <c r="B290" s="93">
        <v>5.1264677E7</v>
      </c>
      <c r="C290" s="89" t="s">
        <v>558</v>
      </c>
      <c r="D290" s="4"/>
      <c r="E290" s="28" t="s">
        <v>442</v>
      </c>
      <c r="F290" s="4"/>
      <c r="G290" s="30" t="str">
        <f t="shared" si="10"/>
        <v> </v>
      </c>
      <c r="H290" s="4"/>
      <c r="I290" s="2"/>
      <c r="J290" s="68" t="str">
        <f t="shared" si="2"/>
        <v/>
      </c>
      <c r="K290" s="69" t="str">
        <f>IFERROR(SUM(IF(DATEDIF($H290,$A$1,"M")&gt;=VLOOKUP($I290,INDIRECT(VLOOKUP(DATEVALUE($H290),FECHAS,2,0)),5,0),0 ,VLOOKUP($I290,INDIRECT(VLOOKUP(DATEVALUE($H290),FECHAS,2,0)),3,0)),IF(AND($G290=$A$1,AND(TODAY()&gt;$G290,COUNTIF($I290,"TRI*"))),2500,IF($G290=$A$1,IF(AND(TODAY()&gt;$G290,OR(COUNTIF($I290," ---"),COUNTIF($I290,"MEN*"))),3000,0),0))),"")</f>
        <v/>
      </c>
      <c r="L290" s="35" t="s">
        <v>446</v>
      </c>
      <c r="M290" s="36"/>
      <c r="N290" s="36"/>
      <c r="O290" s="98"/>
      <c r="P290" s="38" t="str">
        <f t="shared" si="9"/>
        <v/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ht="15.75" customHeight="1">
      <c r="A291" s="109" t="s">
        <v>559</v>
      </c>
      <c r="B291" s="120">
        <v>5.375827E7</v>
      </c>
      <c r="C291" s="114" t="s">
        <v>560</v>
      </c>
      <c r="D291" s="4"/>
      <c r="E291" s="28" t="s">
        <v>442</v>
      </c>
      <c r="F291" s="4"/>
      <c r="G291" s="30" t="str">
        <f t="shared" si="10"/>
        <v> </v>
      </c>
      <c r="H291" s="4"/>
      <c r="I291" s="2"/>
      <c r="J291" s="68" t="str">
        <f t="shared" si="2"/>
        <v/>
      </c>
      <c r="K291" s="69" t="str">
        <f>IFERROR(SUM(IF(DATEDIF($H291,$A$1,"M")&gt;=VLOOKUP($I291,INDIRECT(VLOOKUP(DATEVALUE($H291),FECHAS,2,0)),5,0),0 ,VLOOKUP($I291,INDIRECT(VLOOKUP(DATEVALUE($H291),FECHAS,2,0)),3,0)),IF(AND($G291=$A$1,AND(TODAY()&gt;$G291,COUNTIF($I291,"TRI*"))),2500,IF($G291=$A$1,IF(AND(TODAY()&gt;$G291,OR(COUNTIF($I291," ---"),COUNTIF($I291,"MEN*"))),3000,0),0))),"")</f>
        <v/>
      </c>
      <c r="L291" s="35" t="s">
        <v>461</v>
      </c>
      <c r="M291" s="36"/>
      <c r="N291" s="36"/>
      <c r="O291" s="98"/>
      <c r="P291" s="38" t="str">
        <f t="shared" si="9"/>
        <v/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ht="15.75" customHeight="1">
      <c r="A292" s="109" t="s">
        <v>561</v>
      </c>
      <c r="B292" s="107">
        <v>5.0985898E7</v>
      </c>
      <c r="C292" s="108" t="s">
        <v>562</v>
      </c>
      <c r="D292" s="4"/>
      <c r="E292" s="28" t="s">
        <v>442</v>
      </c>
      <c r="F292" s="4"/>
      <c r="G292" s="30" t="str">
        <f t="shared" si="10"/>
        <v> </v>
      </c>
      <c r="H292" s="4"/>
      <c r="I292" s="2"/>
      <c r="J292" s="68" t="str">
        <f t="shared" si="2"/>
        <v/>
      </c>
      <c r="K292" s="69" t="str">
        <f>IFERROR(SUM(IF(DATEDIF($H292,$A$1,"M")&gt;=VLOOKUP($I292,INDIRECT(VLOOKUP(DATEVALUE($H292),FECHAS,2,0)),5,0),0 ,VLOOKUP($I292,INDIRECT(VLOOKUP(DATEVALUE($H292),FECHAS,2,0)),3,0)),IF(AND($G292=$A$1,AND(TODAY()&gt;$G292,COUNTIF($I292,"TRI*"))),2500,IF($G292=$A$1,IF(AND(TODAY()&gt;$G292,OR(COUNTIF($I292," ---"),COUNTIF($I292,"MEN*"))),3000,0),0))),"")</f>
        <v/>
      </c>
      <c r="L292" s="35" t="s">
        <v>461</v>
      </c>
      <c r="M292" s="36"/>
      <c r="N292" s="36"/>
      <c r="O292" s="98"/>
      <c r="P292" s="38" t="str">
        <f t="shared" si="9"/>
        <v/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ht="15.75" customHeight="1">
      <c r="A293" s="109" t="s">
        <v>563</v>
      </c>
      <c r="B293" s="107">
        <v>5.3886093E7</v>
      </c>
      <c r="C293" s="108">
        <v>1.135805221E9</v>
      </c>
      <c r="D293" s="4"/>
      <c r="E293" s="28" t="s">
        <v>442</v>
      </c>
      <c r="F293" s="4"/>
      <c r="G293" s="30" t="str">
        <f t="shared" si="10"/>
        <v> </v>
      </c>
      <c r="H293" s="4"/>
      <c r="I293" s="2"/>
      <c r="J293" s="68" t="str">
        <f t="shared" si="2"/>
        <v/>
      </c>
      <c r="K293" s="69" t="str">
        <f>IFERROR(SUM(IF(DATEDIF($H293,$A$1,"M")&gt;=VLOOKUP($I293,INDIRECT(VLOOKUP(DATEVALUE($H293),FECHAS,2,0)),5,0),0 ,VLOOKUP($I293,INDIRECT(VLOOKUP(DATEVALUE($H293),FECHAS,2,0)),3,0)),IF(AND($G293=$A$1,AND(TODAY()&gt;$G293,COUNTIF($I293,"TRI*"))),2500,IF($G293=$A$1,IF(AND(TODAY()&gt;$G293,OR(COUNTIF($I293," ---"),COUNTIF($I293,"MEN*"))),3000,0),0))),"")</f>
        <v/>
      </c>
      <c r="L293" s="35" t="s">
        <v>461</v>
      </c>
      <c r="M293" s="36"/>
      <c r="N293" s="36"/>
      <c r="O293" s="98"/>
      <c r="P293" s="38" t="str">
        <f t="shared" si="9"/>
        <v/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ht="15.75" customHeight="1">
      <c r="A294" s="109" t="s">
        <v>564</v>
      </c>
      <c r="B294" s="107">
        <v>5.4233595E7</v>
      </c>
      <c r="C294" s="108" t="s">
        <v>565</v>
      </c>
      <c r="D294" s="4"/>
      <c r="E294" s="28" t="s">
        <v>442</v>
      </c>
      <c r="F294" s="4"/>
      <c r="G294" s="30" t="str">
        <f t="shared" si="10"/>
        <v> </v>
      </c>
      <c r="H294" s="4"/>
      <c r="I294" s="2"/>
      <c r="J294" s="68" t="str">
        <f t="shared" si="2"/>
        <v/>
      </c>
      <c r="K294" s="69" t="str">
        <f>IFERROR(SUM(IF(DATEDIF($H294,$A$1,"M")&gt;=VLOOKUP($I294,INDIRECT(VLOOKUP(DATEVALUE($H294),FECHAS,2,0)),5,0),0 ,VLOOKUP($I294,INDIRECT(VLOOKUP(DATEVALUE($H294),FECHAS,2,0)),3,0)),IF(AND($G294=$A$1,AND(TODAY()&gt;$G294,COUNTIF($I294,"TRI*"))),2500,IF($G294=$A$1,IF(AND(TODAY()&gt;$G294,OR(COUNTIF($I294," ---"),COUNTIF($I294,"MEN*"))),3000,0),0))),"")</f>
        <v/>
      </c>
      <c r="L294" s="35" t="s">
        <v>461</v>
      </c>
      <c r="M294" s="43" t="s">
        <v>537</v>
      </c>
      <c r="N294" s="36"/>
      <c r="O294" s="98"/>
      <c r="P294" s="38" t="str">
        <f t="shared" si="9"/>
        <v/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ht="15.75" customHeight="1">
      <c r="A295" s="109" t="s">
        <v>566</v>
      </c>
      <c r="B295" s="107">
        <v>5.2605208E7</v>
      </c>
      <c r="C295" s="108" t="s">
        <v>567</v>
      </c>
      <c r="D295" s="4"/>
      <c r="E295" s="28" t="s">
        <v>442</v>
      </c>
      <c r="F295" s="4"/>
      <c r="G295" s="30" t="str">
        <f t="shared" si="10"/>
        <v> </v>
      </c>
      <c r="H295" s="4"/>
      <c r="I295" s="2"/>
      <c r="J295" s="68" t="str">
        <f t="shared" si="2"/>
        <v/>
      </c>
      <c r="K295" s="69" t="str">
        <f>IFERROR(SUM(IF(DATEDIF($H295,$A$1,"M")&gt;=VLOOKUP($I295,INDIRECT(VLOOKUP(DATEVALUE($H295),FECHAS,2,0)),5,0),0 ,VLOOKUP($I295,INDIRECT(VLOOKUP(DATEVALUE($H295),FECHAS,2,0)),3,0)),IF(AND($G295=$A$1,AND(TODAY()&gt;$G295,COUNTIF($I295,"TRI*"))),2500,IF($G295=$A$1,IF(AND(TODAY()&gt;$G295,OR(COUNTIF($I295," ---"),COUNTIF($I295,"MEN*"))),3000,0),0))),"")</f>
        <v/>
      </c>
      <c r="L295" s="35" t="s">
        <v>461</v>
      </c>
      <c r="M295" s="36"/>
      <c r="N295" s="36"/>
      <c r="O295" s="98"/>
      <c r="P295" s="38" t="str">
        <f t="shared" si="9"/>
        <v/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ht="15.75" customHeight="1">
      <c r="A296" s="96" t="s">
        <v>568</v>
      </c>
      <c r="B296" s="89">
        <v>5.3084363E7</v>
      </c>
      <c r="C296" s="89" t="s">
        <v>562</v>
      </c>
      <c r="D296" s="4"/>
      <c r="E296" s="28" t="s">
        <v>442</v>
      </c>
      <c r="F296" s="4"/>
      <c r="G296" s="30" t="str">
        <f t="shared" si="10"/>
        <v> </v>
      </c>
      <c r="H296" s="4"/>
      <c r="I296" s="2"/>
      <c r="J296" s="68" t="str">
        <f t="shared" si="2"/>
        <v/>
      </c>
      <c r="K296" s="69" t="str">
        <f>IFERROR(SUM(IF(DATEDIF($H296,$A$1,"M")&gt;=VLOOKUP($I296,INDIRECT(VLOOKUP(DATEVALUE($H296),FECHAS,2,0)),5,0),0 ,VLOOKUP($I296,INDIRECT(VLOOKUP(DATEVALUE($H296),FECHAS,2,0)),3,0)),IF(AND($G296=$A$1,AND(TODAY()&gt;$G296,COUNTIF($I296,"TRI*"))),2500,IF($G296=$A$1,IF(AND(TODAY()&gt;$G296,OR(COUNTIF($I296," ---"),COUNTIF($I296,"MEN*"))),3000,0),0))),"")</f>
        <v/>
      </c>
      <c r="L296" s="35" t="s">
        <v>461</v>
      </c>
      <c r="M296" s="36"/>
      <c r="N296" s="36"/>
      <c r="O296" s="98"/>
      <c r="P296" s="38" t="str">
        <f t="shared" si="9"/>
        <v/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ht="15.75" customHeight="1">
      <c r="A297" s="96" t="s">
        <v>569</v>
      </c>
      <c r="B297" s="96" t="s">
        <v>570</v>
      </c>
      <c r="C297" s="96" t="s">
        <v>571</v>
      </c>
      <c r="D297" s="4"/>
      <c r="E297" s="28" t="s">
        <v>442</v>
      </c>
      <c r="F297" s="4"/>
      <c r="G297" s="30" t="str">
        <f t="shared" si="10"/>
        <v> </v>
      </c>
      <c r="H297" s="4"/>
      <c r="I297" s="2"/>
      <c r="J297" s="68" t="str">
        <f t="shared" si="2"/>
        <v/>
      </c>
      <c r="K297" s="69" t="str">
        <f>IFERROR(SUM(IF(DATEDIF($H297,$A$1,"M")&gt;=VLOOKUP($I297,INDIRECT(VLOOKUP(DATEVALUE($H297),FECHAS,2,0)),5,0),0 ,VLOOKUP($I297,INDIRECT(VLOOKUP(DATEVALUE($H297),FECHAS,2,0)),3,0)),IF(AND($G297=$A$1,AND(TODAY()&gt;$G297,COUNTIF($I297,"TRI*"))),2500,IF($G297=$A$1,IF(AND(TODAY()&gt;$G297,OR(COUNTIF($I297," ---"),COUNTIF($I297,"MEN*"))),3000,0),0))),"")</f>
        <v/>
      </c>
      <c r="L297" s="35" t="s">
        <v>461</v>
      </c>
      <c r="M297" s="43" t="s">
        <v>470</v>
      </c>
      <c r="N297" s="36"/>
      <c r="O297" s="98"/>
      <c r="P297" s="38" t="str">
        <f t="shared" si="9"/>
        <v/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ht="15.75" customHeight="1">
      <c r="A298" s="114" t="s">
        <v>572</v>
      </c>
      <c r="B298" s="108">
        <v>5.2119317E7</v>
      </c>
      <c r="C298" s="108" t="s">
        <v>573</v>
      </c>
      <c r="D298" s="4"/>
      <c r="E298" s="28" t="s">
        <v>442</v>
      </c>
      <c r="F298" s="4"/>
      <c r="G298" s="30" t="str">
        <f t="shared" si="10"/>
        <v> </v>
      </c>
      <c r="H298" s="4"/>
      <c r="I298" s="2"/>
      <c r="J298" s="68" t="str">
        <f t="shared" si="2"/>
        <v/>
      </c>
      <c r="K298" s="69" t="str">
        <f>IFERROR(SUM(IF(DATEDIF($H298,$A$1,"M")&gt;=VLOOKUP($I298,INDIRECT(VLOOKUP(DATEVALUE($H298),FECHAS,2,0)),5,0),0 ,VLOOKUP($I298,INDIRECT(VLOOKUP(DATEVALUE($H298),FECHAS,2,0)),3,0)),IF(AND($G298=$A$1,AND(TODAY()&gt;$G298,COUNTIF($I298,"TRI*"))),2500,IF($G298=$A$1,IF(AND(TODAY()&gt;$G298,OR(COUNTIF($I298," ---"),COUNTIF($I298,"MEN*"))),3000,0),0))),"")</f>
        <v/>
      </c>
      <c r="L298" s="35" t="s">
        <v>482</v>
      </c>
      <c r="M298" s="36"/>
      <c r="N298" s="36"/>
      <c r="O298" s="98"/>
      <c r="P298" s="38" t="str">
        <f t="shared" si="9"/>
        <v/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ht="15.75" customHeight="1">
      <c r="A299" s="109" t="s">
        <v>574</v>
      </c>
      <c r="B299" s="97">
        <v>5.317049E7</v>
      </c>
      <c r="C299" s="97">
        <v>1.139260163E9</v>
      </c>
      <c r="D299" s="4"/>
      <c r="E299" s="28" t="s">
        <v>442</v>
      </c>
      <c r="F299" s="4"/>
      <c r="G299" s="30" t="str">
        <f t="shared" si="10"/>
        <v> </v>
      </c>
      <c r="H299" s="4"/>
      <c r="I299" s="2"/>
      <c r="J299" s="68" t="str">
        <f t="shared" si="2"/>
        <v/>
      </c>
      <c r="K299" s="69" t="str">
        <f>IFERROR(SUM(IF(DATEDIF($H299,$A$1,"M")&gt;=VLOOKUP($I299,INDIRECT(VLOOKUP(DATEVALUE($H299),FECHAS,2,0)),5,0),0 ,VLOOKUP($I299,INDIRECT(VLOOKUP(DATEVALUE($H299),FECHAS,2,0)),3,0)),IF(AND($G299=$A$1,AND(TODAY()&gt;$G299,COUNTIF($I299,"TRI*"))),2500,IF($G299=$A$1,IF(AND(TODAY()&gt;$G299,OR(COUNTIF($I299," ---"),COUNTIF($I299,"MEN*"))),3000,0),0))),"")</f>
        <v/>
      </c>
      <c r="L299" s="35" t="s">
        <v>482</v>
      </c>
      <c r="M299" s="36"/>
      <c r="N299" s="36"/>
      <c r="O299" s="98"/>
      <c r="P299" s="38" t="str">
        <f t="shared" si="9"/>
        <v/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ht="15.75" customHeight="1">
      <c r="A300" s="96" t="s">
        <v>575</v>
      </c>
      <c r="B300" s="89">
        <v>5.3382429E7</v>
      </c>
      <c r="C300" s="89">
        <v>1.163066396E9</v>
      </c>
      <c r="D300" s="4"/>
      <c r="E300" s="28" t="s">
        <v>442</v>
      </c>
      <c r="F300" s="4"/>
      <c r="G300" s="30" t="str">
        <f t="shared" si="10"/>
        <v> </v>
      </c>
      <c r="H300" s="4"/>
      <c r="I300" s="2"/>
      <c r="J300" s="68" t="str">
        <f t="shared" si="2"/>
        <v/>
      </c>
      <c r="K300" s="69" t="str">
        <f>IFERROR(SUM(IF(DATEDIF($H300,$A$1,"M")&gt;=VLOOKUP($I300,INDIRECT(VLOOKUP(DATEVALUE($H300),FECHAS,2,0)),5,0),0 ,VLOOKUP($I300,INDIRECT(VLOOKUP(DATEVALUE($H300),FECHAS,2,0)),3,0)),IF(AND($G300=$A$1,AND(TODAY()&gt;$G300,COUNTIF($I300,"TRI*"))),2500,IF($G300=$A$1,IF(AND(TODAY()&gt;$G300,OR(COUNTIF($I300," ---"),COUNTIF($I300,"MEN*"))),3000,0),0))),"")</f>
        <v/>
      </c>
      <c r="L300" s="122" t="s">
        <v>482</v>
      </c>
      <c r="M300" s="36"/>
      <c r="N300" s="36"/>
      <c r="O300" s="98"/>
      <c r="P300" s="38" t="str">
        <f t="shared" si="9"/>
        <v/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ht="15.75" customHeight="1">
      <c r="A301" s="96" t="s">
        <v>576</v>
      </c>
      <c r="B301" s="121">
        <v>5.2450918E7</v>
      </c>
      <c r="C301" s="118" t="s">
        <v>577</v>
      </c>
      <c r="D301" s="4"/>
      <c r="E301" s="28" t="s">
        <v>442</v>
      </c>
      <c r="F301" s="4"/>
      <c r="G301" s="30" t="str">
        <f t="shared" si="10"/>
        <v> </v>
      </c>
      <c r="H301" s="4"/>
      <c r="I301" s="2"/>
      <c r="J301" s="68" t="str">
        <f t="shared" si="2"/>
        <v/>
      </c>
      <c r="K301" s="69" t="str">
        <f>IFERROR(SUM(IF(DATEDIF($H301,$A$1,"M")&gt;=VLOOKUP($I301,INDIRECT(VLOOKUP(DATEVALUE($H301),FECHAS,2,0)),5,0),0 ,VLOOKUP($I301,INDIRECT(VLOOKUP(DATEVALUE($H301),FECHAS,2,0)),3,0)),IF(AND($G301=$A$1,AND(TODAY()&gt;$G301,COUNTIF($I301,"TRI*"))),2500,IF($G301=$A$1,IF(AND(TODAY()&gt;$G301,OR(COUNTIF($I301," ---"),COUNTIF($I301,"MEN*"))),3000,0),0))),"")</f>
        <v/>
      </c>
      <c r="L301" s="35" t="s">
        <v>482</v>
      </c>
      <c r="M301" s="36"/>
      <c r="N301" s="36"/>
      <c r="O301" s="98"/>
      <c r="P301" s="38" t="str">
        <f t="shared" si="9"/>
        <v/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ht="15.75" customHeight="1">
      <c r="A302" s="109" t="s">
        <v>578</v>
      </c>
      <c r="B302" s="107">
        <v>5.1160465E7</v>
      </c>
      <c r="C302" s="108">
        <v>1.158173105E9</v>
      </c>
      <c r="D302" s="4"/>
      <c r="E302" s="28" t="s">
        <v>442</v>
      </c>
      <c r="F302" s="4"/>
      <c r="G302" s="30" t="str">
        <f t="shared" si="10"/>
        <v> </v>
      </c>
      <c r="H302" s="4"/>
      <c r="I302" s="2"/>
      <c r="J302" s="68" t="str">
        <f t="shared" si="2"/>
        <v/>
      </c>
      <c r="K302" s="69" t="str">
        <f>IFERROR(SUM(IF(DATEDIF($H302,$A$1,"M")&gt;=VLOOKUP($I302,INDIRECT(VLOOKUP(DATEVALUE($H302),FECHAS,2,0)),5,0),0 ,VLOOKUP($I302,INDIRECT(VLOOKUP(DATEVALUE($H302),FECHAS,2,0)),3,0)),IF(AND($G302=$A$1,AND(TODAY()&gt;$G302,COUNTIF($I302,"TRI*"))),2500,IF($G302=$A$1,IF(AND(TODAY()&gt;$G302,OR(COUNTIF($I302," ---"),COUNTIF($I302,"MEN*"))),3000,0),0))),"")</f>
        <v/>
      </c>
      <c r="L302" s="35" t="s">
        <v>450</v>
      </c>
      <c r="M302" s="36"/>
      <c r="N302" s="36"/>
      <c r="O302" s="98"/>
      <c r="P302" s="38" t="str">
        <f t="shared" si="9"/>
        <v/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ht="15.75" customHeight="1">
      <c r="A303" s="109" t="s">
        <v>579</v>
      </c>
      <c r="B303" s="107">
        <v>5.0982857E7</v>
      </c>
      <c r="C303" s="108">
        <v>1.163556073E9</v>
      </c>
      <c r="D303" s="4"/>
      <c r="E303" s="28" t="s">
        <v>442</v>
      </c>
      <c r="F303" s="4"/>
      <c r="G303" s="30" t="str">
        <f t="shared" si="10"/>
        <v> </v>
      </c>
      <c r="H303" s="4"/>
      <c r="I303" s="2"/>
      <c r="J303" s="68" t="str">
        <f t="shared" si="2"/>
        <v/>
      </c>
      <c r="K303" s="69" t="str">
        <f>IFERROR(SUM(IF(DATEDIF($H303,$A$1,"M")&gt;=VLOOKUP($I303,INDIRECT(VLOOKUP(DATEVALUE($H303),FECHAS,2,0)),5,0),0 ,VLOOKUP($I303,INDIRECT(VLOOKUP(DATEVALUE($H303),FECHAS,2,0)),3,0)),IF(AND($G303=$A$1,AND(TODAY()&gt;$G303,COUNTIF($I303,"TRI*"))),2500,IF($G303=$A$1,IF(AND(TODAY()&gt;$G303,OR(COUNTIF($I303," ---"),COUNTIF($I303,"MEN*"))),3000,0),0))),"")</f>
        <v/>
      </c>
      <c r="L303" s="35" t="s">
        <v>450</v>
      </c>
      <c r="M303" s="43" t="s">
        <v>537</v>
      </c>
      <c r="N303" s="36"/>
      <c r="O303" s="98"/>
      <c r="P303" s="38" t="str">
        <f t="shared" si="9"/>
        <v/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ht="15.75" customHeight="1">
      <c r="A304" s="106" t="s">
        <v>580</v>
      </c>
      <c r="B304" s="107">
        <v>5.3419461E7</v>
      </c>
      <c r="C304" s="108" t="s">
        <v>581</v>
      </c>
      <c r="D304" s="4"/>
      <c r="E304" s="28" t="s">
        <v>442</v>
      </c>
      <c r="F304" s="4"/>
      <c r="G304" s="30" t="str">
        <f t="shared" si="10"/>
        <v> </v>
      </c>
      <c r="H304" s="4"/>
      <c r="I304" s="2"/>
      <c r="J304" s="68" t="str">
        <f t="shared" si="2"/>
        <v/>
      </c>
      <c r="K304" s="69" t="str">
        <f>IFERROR(SUM(IF(DATEDIF($H304,$A$1,"M")&gt;=VLOOKUP($I304,INDIRECT(VLOOKUP(DATEVALUE($H304),FECHAS,2,0)),5,0),0 ,VLOOKUP($I304,INDIRECT(VLOOKUP(DATEVALUE($H304),FECHAS,2,0)),3,0)),IF(AND($G304=$A$1,AND(TODAY()&gt;$G304,COUNTIF($I304,"TRI*"))),2500,IF($G304=$A$1,IF(AND(TODAY()&gt;$G304,OR(COUNTIF($I304," ---"),COUNTIF($I304,"MEN*"))),3000,0),0))),"")</f>
        <v/>
      </c>
      <c r="L304" s="35" t="s">
        <v>450</v>
      </c>
      <c r="M304" s="36"/>
      <c r="N304" s="36"/>
      <c r="O304" s="98"/>
      <c r="P304" s="38" t="str">
        <f t="shared" si="9"/>
        <v/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ht="15.75" customHeight="1">
      <c r="A305" s="109" t="s">
        <v>582</v>
      </c>
      <c r="B305" s="107">
        <v>5.4143152E7</v>
      </c>
      <c r="C305" s="108" t="s">
        <v>583</v>
      </c>
      <c r="D305" s="4"/>
      <c r="E305" s="28" t="s">
        <v>442</v>
      </c>
      <c r="F305" s="4"/>
      <c r="G305" s="30" t="str">
        <f t="shared" si="10"/>
        <v> </v>
      </c>
      <c r="H305" s="4"/>
      <c r="I305" s="2"/>
      <c r="J305" s="68" t="str">
        <f t="shared" si="2"/>
        <v/>
      </c>
      <c r="K305" s="69" t="str">
        <f>IFERROR(SUM(IF(DATEDIF($H305,$A$1,"M")&gt;=VLOOKUP($I305,INDIRECT(VLOOKUP(DATEVALUE($H305),FECHAS,2,0)),5,0),0 ,VLOOKUP($I305,INDIRECT(VLOOKUP(DATEVALUE($H305),FECHAS,2,0)),3,0)),IF(AND($G305=$A$1,AND(TODAY()&gt;$G305,COUNTIF($I305,"TRI*"))),2500,IF($G305=$A$1,IF(AND(TODAY()&gt;$G305,OR(COUNTIF($I305," ---"),COUNTIF($I305,"MEN*"))),3000,0),0))),"")</f>
        <v/>
      </c>
      <c r="L305" s="35" t="s">
        <v>450</v>
      </c>
      <c r="M305" s="36"/>
      <c r="N305" s="36"/>
      <c r="O305" s="98"/>
      <c r="P305" s="38" t="str">
        <f t="shared" si="9"/>
        <v/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ht="15.75" customHeight="1">
      <c r="A306" s="118" t="s">
        <v>584</v>
      </c>
      <c r="B306" s="108">
        <v>5.4103496E7</v>
      </c>
      <c r="C306" s="108">
        <v>1.15490973E9</v>
      </c>
      <c r="D306" s="4"/>
      <c r="E306" s="28" t="s">
        <v>442</v>
      </c>
      <c r="F306" s="4"/>
      <c r="G306" s="30" t="str">
        <f t="shared" si="10"/>
        <v> </v>
      </c>
      <c r="H306" s="4"/>
      <c r="I306" s="2"/>
      <c r="J306" s="68" t="str">
        <f t="shared" si="2"/>
        <v/>
      </c>
      <c r="K306" s="69" t="str">
        <f>IFERROR(SUM(IF(DATEDIF($H306,$A$1,"M")&gt;=VLOOKUP($I306,INDIRECT(VLOOKUP(DATEVALUE($H306),FECHAS,2,0)),5,0),0 ,VLOOKUP($I306,INDIRECT(VLOOKUP(DATEVALUE($H306),FECHAS,2,0)),3,0)),IF(AND($G306=$A$1,AND(TODAY()&gt;$G306,COUNTIF($I306,"TRI*"))),2500,IF($G306=$A$1,IF(AND(TODAY()&gt;$G306,OR(COUNTIF($I306," ---"),COUNTIF($I306,"MEN*"))),3000,0),0))),"")</f>
        <v/>
      </c>
      <c r="L306" s="35" t="s">
        <v>468</v>
      </c>
      <c r="M306" s="36"/>
      <c r="N306" s="36"/>
      <c r="O306" s="98"/>
      <c r="P306" s="38" t="str">
        <f t="shared" si="9"/>
        <v/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ht="15.75" customHeight="1">
      <c r="A307" s="109" t="s">
        <v>585</v>
      </c>
      <c r="B307" s="107">
        <v>5.4459205E7</v>
      </c>
      <c r="C307" s="108" t="s">
        <v>586</v>
      </c>
      <c r="D307" s="4"/>
      <c r="E307" s="28" t="s">
        <v>442</v>
      </c>
      <c r="F307" s="4"/>
      <c r="G307" s="30" t="str">
        <f t="shared" si="10"/>
        <v> </v>
      </c>
      <c r="H307" s="4"/>
      <c r="I307" s="2"/>
      <c r="J307" s="68" t="str">
        <f t="shared" si="2"/>
        <v/>
      </c>
      <c r="K307" s="69" t="str">
        <f>IFERROR(SUM(IF(DATEDIF($H307,$A$1,"M")&gt;=VLOOKUP($I307,INDIRECT(VLOOKUP(DATEVALUE($H307),FECHAS,2,0)),5,0),0 ,VLOOKUP($I307,INDIRECT(VLOOKUP(DATEVALUE($H307),FECHAS,2,0)),3,0)),IF(AND($G307=$A$1,AND(TODAY()&gt;$G307,COUNTIF($I307,"TRI*"))),2500,IF($G307=$A$1,IF(AND(TODAY()&gt;$G307,OR(COUNTIF($I307," ---"),COUNTIF($I307,"MEN*"))),3000,0),0))),"")</f>
        <v/>
      </c>
      <c r="L307" s="35" t="s">
        <v>468</v>
      </c>
      <c r="M307" s="36"/>
      <c r="N307" s="36"/>
      <c r="O307" s="98"/>
      <c r="P307" s="38" t="str">
        <f t="shared" si="9"/>
        <v/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ht="15.75" customHeight="1">
      <c r="A308" s="109" t="s">
        <v>587</v>
      </c>
      <c r="B308" s="107">
        <v>5.3242668E7</v>
      </c>
      <c r="C308" s="108">
        <v>1.14046823E9</v>
      </c>
      <c r="D308" s="4"/>
      <c r="E308" s="28" t="s">
        <v>442</v>
      </c>
      <c r="F308" s="4"/>
      <c r="G308" s="30" t="str">
        <f t="shared" si="10"/>
        <v> </v>
      </c>
      <c r="H308" s="4"/>
      <c r="I308" s="2"/>
      <c r="J308" s="68" t="str">
        <f t="shared" si="2"/>
        <v/>
      </c>
      <c r="K308" s="69" t="str">
        <f>IFERROR(SUM(IF(DATEDIF($H308,$A$1,"M")&gt;=VLOOKUP($I308,INDIRECT(VLOOKUP(DATEVALUE($H308),FECHAS,2,0)),5,0),0 ,VLOOKUP($I308,INDIRECT(VLOOKUP(DATEVALUE($H308),FECHAS,2,0)),3,0)),IF(AND($G308=$A$1,AND(TODAY()&gt;$G308,COUNTIF($I308,"TRI*"))),2500,IF($G308=$A$1,IF(AND(TODAY()&gt;$G308,OR(COUNTIF($I308," ---"),COUNTIF($I308,"MEN*"))),3000,0),0))),"")</f>
        <v/>
      </c>
      <c r="L308" s="122" t="s">
        <v>468</v>
      </c>
      <c r="M308" s="36"/>
      <c r="N308" s="36"/>
      <c r="O308" s="98"/>
      <c r="P308" s="38" t="str">
        <f t="shared" si="9"/>
        <v/>
      </c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ht="15.75" customHeight="1">
      <c r="A309" s="114" t="s">
        <v>588</v>
      </c>
      <c r="B309" s="114" t="s">
        <v>589</v>
      </c>
      <c r="C309" s="114" t="s">
        <v>590</v>
      </c>
      <c r="D309" s="4"/>
      <c r="E309" s="28" t="s">
        <v>442</v>
      </c>
      <c r="F309" s="4"/>
      <c r="G309" s="30" t="str">
        <f t="shared" si="10"/>
        <v> </v>
      </c>
      <c r="H309" s="4"/>
      <c r="I309" s="2"/>
      <c r="J309" s="68" t="str">
        <f t="shared" si="2"/>
        <v/>
      </c>
      <c r="K309" s="69" t="str">
        <f>IFERROR(SUM(IF(DATEDIF($H309,$A$1,"M")&gt;=VLOOKUP($I309,INDIRECT(VLOOKUP(DATEVALUE($H309),FECHAS,2,0)),5,0),0 ,VLOOKUP($I309,INDIRECT(VLOOKUP(DATEVALUE($H309),FECHAS,2,0)),3,0)),IF(AND($G309=$A$1,AND(TODAY()&gt;$G309,COUNTIF($I309,"TRI*"))),2500,IF($G309=$A$1,IF(AND(TODAY()&gt;$G309,OR(COUNTIF($I309," ---"),COUNTIF($I309,"MEN*"))),3000,0),0))),"")</f>
        <v/>
      </c>
      <c r="L309" s="35" t="s">
        <v>468</v>
      </c>
      <c r="M309" s="43" t="s">
        <v>537</v>
      </c>
      <c r="N309" s="36"/>
      <c r="O309" s="98"/>
      <c r="P309" s="38" t="str">
        <f t="shared" si="9"/>
        <v/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ht="15.75" customHeight="1">
      <c r="A310" s="109" t="s">
        <v>591</v>
      </c>
      <c r="B310" s="107">
        <v>5.4227822E7</v>
      </c>
      <c r="C310" s="108">
        <v>1.149381239E9</v>
      </c>
      <c r="D310" s="4"/>
      <c r="E310" s="28" t="s">
        <v>442</v>
      </c>
      <c r="F310" s="4"/>
      <c r="G310" s="30" t="str">
        <f t="shared" si="10"/>
        <v> </v>
      </c>
      <c r="H310" s="4"/>
      <c r="I310" s="2"/>
      <c r="J310" s="68" t="str">
        <f t="shared" si="2"/>
        <v/>
      </c>
      <c r="K310" s="69" t="str">
        <f>IFERROR(SUM(IF(DATEDIF($H310,$A$1,"M")&gt;=VLOOKUP($I310,INDIRECT(VLOOKUP(DATEVALUE($H310),FECHAS,2,0)),5,0),0 ,VLOOKUP($I310,INDIRECT(VLOOKUP(DATEVALUE($H310),FECHAS,2,0)),3,0)),IF(AND($G310=$A$1,AND(TODAY()&gt;$G310,COUNTIF($I310,"TRI*"))),2500,IF($G310=$A$1,IF(AND(TODAY()&gt;$G310,OR(COUNTIF($I310," ---"),COUNTIF($I310,"MEN*"))),3000,0),0))),"")</f>
        <v/>
      </c>
      <c r="L310" s="35" t="s">
        <v>468</v>
      </c>
      <c r="M310" s="36"/>
      <c r="N310" s="36"/>
      <c r="O310" s="98"/>
      <c r="P310" s="38" t="str">
        <f t="shared" si="9"/>
        <v/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ht="15.75" customHeight="1">
      <c r="A311" s="118" t="s">
        <v>592</v>
      </c>
      <c r="B311" s="97">
        <v>5.2189884E7</v>
      </c>
      <c r="C311" s="97">
        <v>1.138224665E9</v>
      </c>
      <c r="D311" s="4"/>
      <c r="E311" s="28" t="s">
        <v>442</v>
      </c>
      <c r="F311" s="4"/>
      <c r="G311" s="30" t="str">
        <f t="shared" si="10"/>
        <v> </v>
      </c>
      <c r="H311" s="4"/>
      <c r="I311" s="2"/>
      <c r="J311" s="68" t="str">
        <f t="shared" si="2"/>
        <v/>
      </c>
      <c r="K311" s="69" t="str">
        <f>IFERROR(SUM(IF(DATEDIF($H311,$A$1,"M")&gt;=VLOOKUP($I311,INDIRECT(VLOOKUP(DATEVALUE($H311),FECHAS,2,0)),5,0),0 ,VLOOKUP($I311,INDIRECT(VLOOKUP(DATEVALUE($H311),FECHAS,2,0)),3,0)),IF(AND($G311=$A$1,AND(TODAY()&gt;$G311,COUNTIF($I311,"TRI*"))),2500,IF($G311=$A$1,IF(AND(TODAY()&gt;$G311,OR(COUNTIF($I311," ---"),COUNTIF($I311,"MEN*"))),3000,0),0))),"")</f>
        <v/>
      </c>
      <c r="L311" s="122" t="s">
        <v>468</v>
      </c>
      <c r="M311" s="43" t="s">
        <v>489</v>
      </c>
      <c r="N311" s="36"/>
      <c r="O311" s="98"/>
      <c r="P311" s="38" t="str">
        <f t="shared" si="9"/>
        <v/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ht="15.75" customHeight="1">
      <c r="A312" s="114" t="s">
        <v>593</v>
      </c>
      <c r="B312" s="89">
        <v>5.1506836E7</v>
      </c>
      <c r="C312" s="89">
        <v>1.157082014E9</v>
      </c>
      <c r="D312" s="4"/>
      <c r="E312" s="28" t="s">
        <v>442</v>
      </c>
      <c r="F312" s="4"/>
      <c r="G312" s="30" t="str">
        <f t="shared" si="10"/>
        <v> </v>
      </c>
      <c r="H312" s="4"/>
      <c r="I312" s="2"/>
      <c r="J312" s="68" t="str">
        <f t="shared" si="2"/>
        <v/>
      </c>
      <c r="K312" s="69" t="str">
        <f>IFERROR(SUM(IF(DATEDIF($H312,$A$1,"M")&gt;=VLOOKUP($I312,INDIRECT(VLOOKUP(DATEVALUE($H312),FECHAS,2,0)),5,0),0 ,VLOOKUP($I312,INDIRECT(VLOOKUP(DATEVALUE($H312),FECHAS,2,0)),3,0)),IF(AND($G312=$A$1,AND(TODAY()&gt;$G312,COUNTIF($I312,"TRI*"))),2500,IF($G312=$A$1,IF(AND(TODAY()&gt;$G312,OR(COUNTIF($I312," ---"),COUNTIF($I312,"MEN*"))),3000,0),0))),"")</f>
        <v/>
      </c>
      <c r="L312" s="35" t="s">
        <v>468</v>
      </c>
      <c r="M312" s="36"/>
      <c r="N312" s="36"/>
      <c r="O312" s="98"/>
      <c r="P312" s="38" t="str">
        <f t="shared" si="9"/>
        <v/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ht="15.75" customHeight="1">
      <c r="A313" s="118" t="s">
        <v>594</v>
      </c>
      <c r="B313" s="97">
        <v>5.244814E7</v>
      </c>
      <c r="C313" s="97">
        <v>1.130527206E9</v>
      </c>
      <c r="D313" s="4"/>
      <c r="E313" s="28" t="s">
        <v>442</v>
      </c>
      <c r="F313" s="4"/>
      <c r="G313" s="30" t="str">
        <f t="shared" si="10"/>
        <v> </v>
      </c>
      <c r="H313" s="4"/>
      <c r="I313" s="2"/>
      <c r="J313" s="68" t="str">
        <f t="shared" si="2"/>
        <v/>
      </c>
      <c r="K313" s="69" t="str">
        <f>IFERROR(SUM(IF(DATEDIF($H313,$A$1,"M")&gt;=VLOOKUP($I313,INDIRECT(VLOOKUP(DATEVALUE($H313),FECHAS,2,0)),5,0),0 ,VLOOKUP($I313,INDIRECT(VLOOKUP(DATEVALUE($H313),FECHAS,2,0)),3,0)),IF(AND($G313=$A$1,AND(TODAY()&gt;$G313,COUNTIF($I313,"TRI*"))),2500,IF($G313=$A$1,IF(AND(TODAY()&gt;$G313,OR(COUNTIF($I313," ---"),COUNTIF($I313,"MEN*"))),3000,0),0))),"")</f>
        <v/>
      </c>
      <c r="L313" s="122" t="s">
        <v>468</v>
      </c>
      <c r="M313" s="36"/>
      <c r="N313" s="36"/>
      <c r="O313" s="98"/>
      <c r="P313" s="38" t="str">
        <f t="shared" si="9"/>
        <v/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ht="15.75" customHeight="1">
      <c r="A314" s="109" t="s">
        <v>595</v>
      </c>
      <c r="B314" s="107">
        <v>5.2857627E7</v>
      </c>
      <c r="C314" s="108" t="s">
        <v>596</v>
      </c>
      <c r="D314" s="4"/>
      <c r="E314" s="28" t="s">
        <v>442</v>
      </c>
      <c r="F314" s="4"/>
      <c r="G314" s="30" t="str">
        <f t="shared" si="10"/>
        <v> </v>
      </c>
      <c r="H314" s="4"/>
      <c r="I314" s="2"/>
      <c r="J314" s="68" t="str">
        <f t="shared" si="2"/>
        <v/>
      </c>
      <c r="K314" s="69" t="str">
        <f>IFERROR(SUM(IF(DATEDIF($H314,$A$1,"M")&gt;=VLOOKUP($I314,INDIRECT(VLOOKUP(DATEVALUE($H314),FECHAS,2,0)),5,0),0 ,VLOOKUP($I314,INDIRECT(VLOOKUP(DATEVALUE($H314),FECHAS,2,0)),3,0)),IF(AND($G314=$A$1,AND(TODAY()&gt;$G314,COUNTIF($I314,"TRI*"))),2500,IF($G314=$A$1,IF(AND(TODAY()&gt;$G314,OR(COUNTIF($I314," ---"),COUNTIF($I314,"MEN*"))),3000,0),0))),"")</f>
        <v/>
      </c>
      <c r="L314" s="35" t="s">
        <v>495</v>
      </c>
      <c r="M314" s="36"/>
      <c r="N314" s="36"/>
      <c r="O314" s="98"/>
      <c r="P314" s="38" t="str">
        <f t="shared" si="9"/>
        <v/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ht="15.75" customHeight="1">
      <c r="A315" s="109" t="s">
        <v>597</v>
      </c>
      <c r="B315" s="107">
        <v>4.9981396E7</v>
      </c>
      <c r="C315" s="108" t="s">
        <v>598</v>
      </c>
      <c r="D315" s="4"/>
      <c r="E315" s="28" t="s">
        <v>442</v>
      </c>
      <c r="F315" s="4"/>
      <c r="G315" s="30" t="str">
        <f t="shared" si="10"/>
        <v> </v>
      </c>
      <c r="H315" s="4"/>
      <c r="I315" s="2"/>
      <c r="J315" s="68" t="str">
        <f t="shared" si="2"/>
        <v/>
      </c>
      <c r="K315" s="69" t="str">
        <f>IFERROR(SUM(IF(DATEDIF($H315,$A$1,"M")&gt;=VLOOKUP($I315,INDIRECT(VLOOKUP(DATEVALUE($H315),FECHAS,2,0)),5,0),0 ,VLOOKUP($I315,INDIRECT(VLOOKUP(DATEVALUE($H315),FECHAS,2,0)),3,0)),IF(AND($G315=$A$1,AND(TODAY()&gt;$G315,COUNTIF($I315,"TRI*"))),2500,IF($G315=$A$1,IF(AND(TODAY()&gt;$G315,OR(COUNTIF($I315," ---"),COUNTIF($I315,"MEN*"))),3000,0),0))),"")</f>
        <v/>
      </c>
      <c r="L315" s="35" t="s">
        <v>495</v>
      </c>
      <c r="M315" s="36"/>
      <c r="N315" s="36"/>
      <c r="O315" s="98"/>
      <c r="P315" s="38" t="str">
        <f t="shared" si="9"/>
        <v/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ht="15.75" customHeight="1">
      <c r="A316" s="109" t="s">
        <v>599</v>
      </c>
      <c r="B316" s="107">
        <v>5.2137821E7</v>
      </c>
      <c r="C316" s="108">
        <v>1.16036356E9</v>
      </c>
      <c r="D316" s="4"/>
      <c r="E316" s="28" t="s">
        <v>442</v>
      </c>
      <c r="F316" s="4"/>
      <c r="G316" s="30" t="str">
        <f t="shared" si="10"/>
        <v> </v>
      </c>
      <c r="H316" s="4"/>
      <c r="I316" s="2"/>
      <c r="J316" s="68" t="str">
        <f t="shared" si="2"/>
        <v/>
      </c>
      <c r="K316" s="69" t="str">
        <f>IFERROR(SUM(IF(DATEDIF($H316,$A$1,"M")&gt;=VLOOKUP($I316,INDIRECT(VLOOKUP(DATEVALUE($H316),FECHAS,2,0)),5,0),0 ,VLOOKUP($I316,INDIRECT(VLOOKUP(DATEVALUE($H316),FECHAS,2,0)),3,0)),IF(AND($G316=$A$1,AND(TODAY()&gt;$G316,COUNTIF($I316,"TRI*"))),2500,IF($G316=$A$1,IF(AND(TODAY()&gt;$G316,OR(COUNTIF($I316," ---"),COUNTIF($I316,"MEN*"))),3000,0),0))),"")</f>
        <v/>
      </c>
      <c r="L316" s="35" t="s">
        <v>495</v>
      </c>
      <c r="M316" s="36"/>
      <c r="N316" s="36"/>
      <c r="O316" s="98"/>
      <c r="P316" s="38" t="str">
        <f t="shared" si="9"/>
        <v/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ht="15.75" customHeight="1">
      <c r="A317" s="109" t="s">
        <v>600</v>
      </c>
      <c r="B317" s="107">
        <v>5.4049414E7</v>
      </c>
      <c r="C317" s="108">
        <v>1.153778697E9</v>
      </c>
      <c r="D317" s="4"/>
      <c r="E317" s="28" t="s">
        <v>442</v>
      </c>
      <c r="F317" s="4"/>
      <c r="G317" s="30" t="str">
        <f t="shared" si="10"/>
        <v> </v>
      </c>
      <c r="H317" s="4"/>
      <c r="I317" s="2"/>
      <c r="J317" s="68" t="str">
        <f t="shared" si="2"/>
        <v/>
      </c>
      <c r="K317" s="69" t="str">
        <f>IFERROR(SUM(IF(DATEDIF($H317,$A$1,"M")&gt;=VLOOKUP($I317,INDIRECT(VLOOKUP(DATEVALUE($H317),FECHAS,2,0)),5,0),0 ,VLOOKUP($I317,INDIRECT(VLOOKUP(DATEVALUE($H317),FECHAS,2,0)),3,0)),IF(AND($G317=$A$1,AND(TODAY()&gt;$G317,COUNTIF($I317,"TRI*"))),2500,IF($G317=$A$1,IF(AND(TODAY()&gt;$G317,OR(COUNTIF($I317," ---"),COUNTIF($I317,"MEN*"))),3000,0),0))),"")</f>
        <v/>
      </c>
      <c r="L317" s="35" t="s">
        <v>495</v>
      </c>
      <c r="M317" s="36"/>
      <c r="N317" s="36"/>
      <c r="O317" s="98"/>
      <c r="P317" s="38" t="str">
        <f t="shared" si="9"/>
        <v/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ht="15.75" customHeight="1">
      <c r="A318" s="109" t="s">
        <v>601</v>
      </c>
      <c r="B318" s="89">
        <v>5.3725125E7</v>
      </c>
      <c r="C318" s="89" t="s">
        <v>602</v>
      </c>
      <c r="D318" s="4"/>
      <c r="E318" s="28" t="s">
        <v>442</v>
      </c>
      <c r="F318" s="4"/>
      <c r="G318" s="30" t="str">
        <f t="shared" si="10"/>
        <v> </v>
      </c>
      <c r="H318" s="4"/>
      <c r="I318" s="2"/>
      <c r="J318" s="68" t="str">
        <f t="shared" si="2"/>
        <v/>
      </c>
      <c r="K318" s="69" t="str">
        <f>IFERROR(SUM(IF(DATEDIF($H318,$A$1,"M")&gt;=VLOOKUP($I318,INDIRECT(VLOOKUP(DATEVALUE($H318),FECHAS,2,0)),5,0),0 ,VLOOKUP($I318,INDIRECT(VLOOKUP(DATEVALUE($H318),FECHAS,2,0)),3,0)),IF(AND($G318=$A$1,AND(TODAY()&gt;$G318,COUNTIF($I318,"TRI*"))),2500,IF($G318=$A$1,IF(AND(TODAY()&gt;$G318,OR(COUNTIF($I318," ---"),COUNTIF($I318,"MEN*"))),3000,0),0))),"")</f>
        <v/>
      </c>
      <c r="L318" s="35" t="s">
        <v>495</v>
      </c>
      <c r="M318" s="36"/>
      <c r="N318" s="36"/>
      <c r="O318" s="98"/>
      <c r="P318" s="38" t="str">
        <f t="shared" si="9"/>
        <v/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ht="15.75" customHeight="1">
      <c r="A319" s="118" t="s">
        <v>603</v>
      </c>
      <c r="B319" s="97">
        <v>5.0584103E7</v>
      </c>
      <c r="C319" s="89" t="s">
        <v>604</v>
      </c>
      <c r="D319" s="4"/>
      <c r="E319" s="28" t="s">
        <v>442</v>
      </c>
      <c r="F319" s="4"/>
      <c r="G319" s="30" t="str">
        <f t="shared" si="10"/>
        <v> </v>
      </c>
      <c r="H319" s="4"/>
      <c r="I319" s="2"/>
      <c r="J319" s="68" t="str">
        <f t="shared" si="2"/>
        <v/>
      </c>
      <c r="K319" s="69" t="str">
        <f>IFERROR(SUM(IF(DATEDIF($H319,$A$1,"M")&gt;=VLOOKUP($I319,INDIRECT(VLOOKUP(DATEVALUE($H319),FECHAS,2,0)),5,0),0 ,VLOOKUP($I319,INDIRECT(VLOOKUP(DATEVALUE($H319),FECHAS,2,0)),3,0)),IF(AND($G319=$A$1,AND(TODAY()&gt;$G319,COUNTIF($I319,"TRI*"))),2500,IF($G319=$A$1,IF(AND(TODAY()&gt;$G319,OR(COUNTIF($I319," ---"),COUNTIF($I319,"MEN*"))),3000,0),0))),"")</f>
        <v/>
      </c>
      <c r="L319" s="35" t="s">
        <v>495</v>
      </c>
      <c r="M319" s="36"/>
      <c r="N319" s="36"/>
      <c r="O319" s="98"/>
      <c r="P319" s="38" t="str">
        <f t="shared" si="9"/>
        <v/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ht="15.75" customHeight="1">
      <c r="A320" s="118" t="s">
        <v>605</v>
      </c>
      <c r="B320" s="97">
        <v>5.2626244E7</v>
      </c>
      <c r="C320" s="97">
        <v>1.139260163E9</v>
      </c>
      <c r="D320" s="4"/>
      <c r="E320" s="28" t="s">
        <v>442</v>
      </c>
      <c r="F320" s="4"/>
      <c r="G320" s="30" t="str">
        <f t="shared" si="10"/>
        <v> </v>
      </c>
      <c r="H320" s="4"/>
      <c r="I320" s="2"/>
      <c r="J320" s="68" t="str">
        <f t="shared" si="2"/>
        <v/>
      </c>
      <c r="K320" s="69" t="str">
        <f>IFERROR(SUM(IF(DATEDIF($H320,$A$1,"M")&gt;=VLOOKUP($I320,INDIRECT(VLOOKUP(DATEVALUE($H320),FECHAS,2,0)),5,0),0 ,VLOOKUP($I320,INDIRECT(VLOOKUP(DATEVALUE($H320),FECHAS,2,0)),3,0)),IF(AND($G320=$A$1,AND(TODAY()&gt;$G320,COUNTIF($I320,"TRI*"))),2500,IF($G320=$A$1,IF(AND(TODAY()&gt;$G320,OR(COUNTIF($I320," ---"),COUNTIF($I320,"MEN*"))),3000,0),0))),"")</f>
        <v/>
      </c>
      <c r="L320" s="35" t="s">
        <v>495</v>
      </c>
      <c r="M320" s="36"/>
      <c r="N320" s="36"/>
      <c r="O320" s="98"/>
      <c r="P320" s="38" t="str">
        <f t="shared" si="9"/>
        <v/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ht="15.75" customHeight="1">
      <c r="A321" s="96" t="s">
        <v>606</v>
      </c>
      <c r="B321" s="89">
        <v>5.3175545E7</v>
      </c>
      <c r="C321" s="89">
        <v>1.15726259E9</v>
      </c>
      <c r="D321" s="4"/>
      <c r="E321" s="28" t="s">
        <v>442</v>
      </c>
      <c r="F321" s="4"/>
      <c r="G321" s="30" t="str">
        <f t="shared" si="10"/>
        <v> </v>
      </c>
      <c r="H321" s="4"/>
      <c r="I321" s="2"/>
      <c r="J321" s="68" t="str">
        <f t="shared" si="2"/>
        <v/>
      </c>
      <c r="K321" s="69" t="str">
        <f>IFERROR(SUM(IF(DATEDIF($H321,$A$1,"M")&gt;=VLOOKUP($I321,INDIRECT(VLOOKUP(DATEVALUE($H321),FECHAS,2,0)),5,0),0 ,VLOOKUP($I321,INDIRECT(VLOOKUP(DATEVALUE($H321),FECHAS,2,0)),3,0)),IF(AND($G321=$A$1,AND(TODAY()&gt;$G321,COUNTIF($I321,"TRI*"))),2500,IF($G321=$A$1,IF(AND(TODAY()&gt;$G321,OR(COUNTIF($I321," ---"),COUNTIF($I321,"MEN*"))),3000,0),0))),"")</f>
        <v/>
      </c>
      <c r="L321" s="35" t="s">
        <v>495</v>
      </c>
      <c r="M321" s="43" t="s">
        <v>537</v>
      </c>
      <c r="N321" s="36"/>
      <c r="O321" s="98"/>
      <c r="P321" s="38" t="str">
        <f t="shared" si="9"/>
        <v/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ht="15.75" customHeight="1">
      <c r="A322" s="96" t="s">
        <v>607</v>
      </c>
      <c r="B322" s="89">
        <v>5.3389395E7</v>
      </c>
      <c r="C322" s="89">
        <v>1.1319963E9</v>
      </c>
      <c r="D322" s="4"/>
      <c r="E322" s="28" t="s">
        <v>442</v>
      </c>
      <c r="F322" s="4"/>
      <c r="G322" s="30" t="str">
        <f t="shared" si="10"/>
        <v> </v>
      </c>
      <c r="H322" s="4"/>
      <c r="I322" s="2"/>
      <c r="J322" s="68" t="str">
        <f t="shared" si="2"/>
        <v/>
      </c>
      <c r="K322" s="69" t="str">
        <f>IFERROR(SUM(IF(DATEDIF($H322,$A$1,"M")&gt;=VLOOKUP($I322,INDIRECT(VLOOKUP(DATEVALUE($H322),FECHAS,2,0)),5,0),0 ,VLOOKUP($I322,INDIRECT(VLOOKUP(DATEVALUE($H322),FECHAS,2,0)),3,0)),IF(AND($G322=$A$1,AND(TODAY()&gt;$G322,COUNTIF($I322,"TRI*"))),2500,IF($G322=$A$1,IF(AND(TODAY()&gt;$G322,OR(COUNTIF($I322," ---"),COUNTIF($I322,"MEN*"))),3000,0),0))),"")</f>
        <v/>
      </c>
      <c r="L322" s="35" t="s">
        <v>495</v>
      </c>
      <c r="M322" s="36"/>
      <c r="N322" s="36"/>
      <c r="O322" s="98"/>
      <c r="P322" s="38" t="str">
        <f t="shared" si="9"/>
        <v/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ht="15.75" customHeight="1">
      <c r="A323" s="96" t="s">
        <v>608</v>
      </c>
      <c r="B323" s="89">
        <v>5.0980287E7</v>
      </c>
      <c r="C323" s="89">
        <v>1.134868906E9</v>
      </c>
      <c r="D323" s="4"/>
      <c r="E323" s="28" t="s">
        <v>442</v>
      </c>
      <c r="F323" s="4"/>
      <c r="G323" s="30" t="str">
        <f t="shared" si="10"/>
        <v> </v>
      </c>
      <c r="H323" s="4"/>
      <c r="I323" s="2"/>
      <c r="J323" s="68" t="str">
        <f t="shared" si="2"/>
        <v/>
      </c>
      <c r="K323" s="69" t="str">
        <f>IFERROR(SUM(IF(DATEDIF($H323,$A$1,"M")&gt;=VLOOKUP($I323,INDIRECT(VLOOKUP(DATEVALUE($H323),FECHAS,2,0)),5,0),0 ,VLOOKUP($I323,INDIRECT(VLOOKUP(DATEVALUE($H323),FECHAS,2,0)),3,0)),IF(AND($G323=$A$1,AND(TODAY()&gt;$G323,COUNTIF($I323,"TRI*"))),2500,IF($G323=$A$1,IF(AND(TODAY()&gt;$G323,OR(COUNTIF($I323," ---"),COUNTIF($I323,"MEN*"))),3000,0),0))),"")</f>
        <v/>
      </c>
      <c r="L323" s="122" t="s">
        <v>495</v>
      </c>
      <c r="M323" s="36"/>
      <c r="N323" s="36"/>
      <c r="O323" s="98"/>
      <c r="P323" s="38" t="str">
        <f t="shared" si="9"/>
        <v/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ht="15.75" customHeight="1">
      <c r="A324" s="109" t="s">
        <v>609</v>
      </c>
      <c r="B324" s="107">
        <v>5.4061556E7</v>
      </c>
      <c r="C324" s="108" t="s">
        <v>610</v>
      </c>
      <c r="D324" s="4"/>
      <c r="E324" s="28" t="s">
        <v>442</v>
      </c>
      <c r="F324" s="4"/>
      <c r="G324" s="30" t="str">
        <f t="shared" si="10"/>
        <v> </v>
      </c>
      <c r="H324" s="4"/>
      <c r="I324" s="2"/>
      <c r="J324" s="68" t="str">
        <f t="shared" si="2"/>
        <v/>
      </c>
      <c r="K324" s="69" t="str">
        <f>IFERROR(SUM(IF(DATEDIF($H324,$A$1,"M")&gt;=VLOOKUP($I324,INDIRECT(VLOOKUP(DATEVALUE($H324),FECHAS,2,0)),5,0),0 ,VLOOKUP($I324,INDIRECT(VLOOKUP(DATEVALUE($H324),FECHAS,2,0)),3,0)),IF(AND($G324=$A$1,AND(TODAY()&gt;$G324,COUNTIF($I324,"TRI*"))),2500,IF($G324=$A$1,IF(AND(TODAY()&gt;$G324,OR(COUNTIF($I324," ---"),COUNTIF($I324,"MEN*"))),3000,0),0))),"")</f>
        <v/>
      </c>
      <c r="L324" s="35" t="s">
        <v>495</v>
      </c>
      <c r="M324" s="36"/>
      <c r="N324" s="36"/>
      <c r="O324" s="98"/>
      <c r="P324" s="38" t="str">
        <f t="shared" si="9"/>
        <v/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ht="15.75" customHeight="1">
      <c r="A325" s="96" t="s">
        <v>611</v>
      </c>
      <c r="B325" s="89">
        <v>5.1169448E7</v>
      </c>
      <c r="C325" s="89" t="s">
        <v>612</v>
      </c>
      <c r="D325" s="4"/>
      <c r="E325" s="28" t="s">
        <v>442</v>
      </c>
      <c r="F325" s="4"/>
      <c r="G325" s="30" t="str">
        <f t="shared" si="10"/>
        <v> </v>
      </c>
      <c r="H325" s="4"/>
      <c r="I325" s="2"/>
      <c r="J325" s="68" t="str">
        <f t="shared" si="2"/>
        <v/>
      </c>
      <c r="K325" s="69" t="str">
        <f>IFERROR(SUM(IF(DATEDIF($H325,$A$1,"M")&gt;=VLOOKUP($I325,INDIRECT(VLOOKUP(DATEVALUE($H325),FECHAS,2,0)),5,0),0 ,VLOOKUP($I325,INDIRECT(VLOOKUP(DATEVALUE($H325),FECHAS,2,0)),3,0)),IF(AND($G325=$A$1,AND(TODAY()&gt;$G325,COUNTIF($I325,"TRI*"))),2500,IF($G325=$A$1,IF(AND(TODAY()&gt;$G325,OR(COUNTIF($I325," ---"),COUNTIF($I325,"MEN*"))),3000,0),0))),"")</f>
        <v/>
      </c>
      <c r="L325" s="35" t="s">
        <v>495</v>
      </c>
      <c r="M325" s="36"/>
      <c r="N325" s="36"/>
      <c r="O325" s="98"/>
      <c r="P325" s="38" t="str">
        <f t="shared" si="9"/>
        <v/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ht="15.75" customHeight="1">
      <c r="A326" s="118" t="s">
        <v>613</v>
      </c>
      <c r="B326" s="97">
        <v>5.269989E7</v>
      </c>
      <c r="C326" s="97">
        <v>1.135700313E9</v>
      </c>
      <c r="D326" s="4"/>
      <c r="E326" s="28" t="s">
        <v>442</v>
      </c>
      <c r="F326" s="4"/>
      <c r="G326" s="30" t="str">
        <f t="shared" si="10"/>
        <v> </v>
      </c>
      <c r="H326" s="4"/>
      <c r="I326" s="2"/>
      <c r="J326" s="68" t="str">
        <f t="shared" si="2"/>
        <v/>
      </c>
      <c r="K326" s="69" t="str">
        <f>IFERROR(SUM(IF(DATEDIF($H326,$A$1,"M")&gt;=VLOOKUP($I326,INDIRECT(VLOOKUP(DATEVALUE($H326),FECHAS,2,0)),5,0),0 ,VLOOKUP($I326,INDIRECT(VLOOKUP(DATEVALUE($H326),FECHAS,2,0)),3,0)),IF(AND($G326=$A$1,AND(TODAY()&gt;$G326,COUNTIF($I326,"TRI*"))),2500,IF($G326=$A$1,IF(AND(TODAY()&gt;$G326,OR(COUNTIF($I326," ---"),COUNTIF($I326,"MEN*"))),3000,0),0))),"")</f>
        <v/>
      </c>
      <c r="L326" s="35" t="s">
        <v>495</v>
      </c>
      <c r="M326" s="36"/>
      <c r="N326" s="36"/>
      <c r="O326" s="98"/>
      <c r="P326" s="38" t="str">
        <f t="shared" si="9"/>
        <v/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ht="15.75" customHeight="1">
      <c r="A327" s="96" t="s">
        <v>614</v>
      </c>
      <c r="B327" s="108">
        <v>5.2763608E7</v>
      </c>
      <c r="C327" s="108">
        <v>1.121831588E9</v>
      </c>
      <c r="D327" s="4"/>
      <c r="E327" s="28" t="s">
        <v>442</v>
      </c>
      <c r="F327" s="4"/>
      <c r="G327" s="30" t="str">
        <f t="shared" si="10"/>
        <v> </v>
      </c>
      <c r="H327" s="4"/>
      <c r="I327" s="2"/>
      <c r="J327" s="68" t="str">
        <f t="shared" si="2"/>
        <v/>
      </c>
      <c r="K327" s="69" t="str">
        <f>IFERROR(SUM(IF(DATEDIF($H327,$A$1,"M")&gt;=VLOOKUP($I327,INDIRECT(VLOOKUP(DATEVALUE($H327),FECHAS,2,0)),5,0),0 ,VLOOKUP($I327,INDIRECT(VLOOKUP(DATEVALUE($H327),FECHAS,2,0)),3,0)),IF(AND($G327=$A$1,AND(TODAY()&gt;$G327,COUNTIF($I327,"TRI*"))),2500,IF($G327=$A$1,IF(AND(TODAY()&gt;$G327,OR(COUNTIF($I327," ---"),COUNTIF($I327,"MEN*"))),3000,0),0))),"")</f>
        <v/>
      </c>
      <c r="L327" s="35" t="s">
        <v>510</v>
      </c>
      <c r="M327" s="36"/>
      <c r="N327" s="36"/>
      <c r="O327" s="98"/>
      <c r="P327" s="38" t="str">
        <f t="shared" si="9"/>
        <v/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ht="15.75" customHeight="1">
      <c r="A328" s="109" t="s">
        <v>615</v>
      </c>
      <c r="B328" s="107">
        <v>5.4099159E7</v>
      </c>
      <c r="C328" s="108">
        <v>1.165386695E9</v>
      </c>
      <c r="D328" s="4"/>
      <c r="E328" s="28" t="s">
        <v>442</v>
      </c>
      <c r="F328" s="4"/>
      <c r="G328" s="30" t="str">
        <f t="shared" si="10"/>
        <v> </v>
      </c>
      <c r="H328" s="4"/>
      <c r="I328" s="2"/>
      <c r="J328" s="68" t="str">
        <f t="shared" si="2"/>
        <v/>
      </c>
      <c r="K328" s="69" t="str">
        <f>IFERROR(SUM(IF(DATEDIF($H328,$A$1,"M")&gt;=VLOOKUP($I328,INDIRECT(VLOOKUP(DATEVALUE($H328),FECHAS,2,0)),5,0),0 ,VLOOKUP($I328,INDIRECT(VLOOKUP(DATEVALUE($H328),FECHAS,2,0)),3,0)),IF(AND($G328=$A$1,AND(TODAY()&gt;$G328,COUNTIF($I328,"TRI*"))),2500,IF($G328=$A$1,IF(AND(TODAY()&gt;$G328,OR(COUNTIF($I328," ---"),COUNTIF($I328,"MEN*"))),3000,0),0))),"")</f>
        <v/>
      </c>
      <c r="L328" s="122" t="s">
        <v>510</v>
      </c>
      <c r="M328" s="36"/>
      <c r="N328" s="36"/>
      <c r="O328" s="98"/>
      <c r="P328" s="38" t="str">
        <f t="shared" si="9"/>
        <v/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ht="15.75" customHeight="1">
      <c r="A329" s="109" t="s">
        <v>616</v>
      </c>
      <c r="B329" s="107">
        <v>5.3062756E7</v>
      </c>
      <c r="C329" s="108">
        <v>1.165386695E9</v>
      </c>
      <c r="D329" s="4"/>
      <c r="E329" s="28" t="s">
        <v>442</v>
      </c>
      <c r="F329" s="4"/>
      <c r="G329" s="30" t="str">
        <f t="shared" si="10"/>
        <v> </v>
      </c>
      <c r="H329" s="4"/>
      <c r="I329" s="2"/>
      <c r="J329" s="68" t="str">
        <f t="shared" si="2"/>
        <v/>
      </c>
      <c r="K329" s="69" t="str">
        <f>IFERROR(SUM(IF(DATEDIF($H329,$A$1,"M")&gt;=VLOOKUP($I329,INDIRECT(VLOOKUP(DATEVALUE($H329),FECHAS,2,0)),5,0),0 ,VLOOKUP($I329,INDIRECT(VLOOKUP(DATEVALUE($H329),FECHAS,2,0)),3,0)),IF(AND($G329=$A$1,AND(TODAY()&gt;$G329,COUNTIF($I329,"TRI*"))),2500,IF($G329=$A$1,IF(AND(TODAY()&gt;$G329,OR(COUNTIF($I329," ---"),COUNTIF($I329,"MEN*"))),3000,0),0))),"")</f>
        <v/>
      </c>
      <c r="L329" s="122" t="s">
        <v>510</v>
      </c>
      <c r="M329" s="36"/>
      <c r="N329" s="36"/>
      <c r="O329" s="98"/>
      <c r="P329" s="38" t="str">
        <f t="shared" si="9"/>
        <v/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ht="15.75" customHeight="1">
      <c r="A330" s="109" t="s">
        <v>617</v>
      </c>
      <c r="B330" s="97">
        <v>5.365048E7</v>
      </c>
      <c r="C330" s="97">
        <v>1.163593739E9</v>
      </c>
      <c r="D330" s="4"/>
      <c r="E330" s="28" t="s">
        <v>442</v>
      </c>
      <c r="F330" s="4"/>
      <c r="G330" s="30" t="str">
        <f t="shared" si="10"/>
        <v> </v>
      </c>
      <c r="H330" s="4"/>
      <c r="I330" s="2"/>
      <c r="J330" s="68" t="str">
        <f t="shared" si="2"/>
        <v/>
      </c>
      <c r="K330" s="69" t="str">
        <f>IFERROR(SUM(IF(DATEDIF($H330,$A$1,"M")&gt;=VLOOKUP($I330,INDIRECT(VLOOKUP(DATEVALUE($H330),FECHAS,2,0)),5,0),0 ,VLOOKUP($I330,INDIRECT(VLOOKUP(DATEVALUE($H330),FECHAS,2,0)),3,0)),IF(AND($G330=$A$1,AND(TODAY()&gt;$G330,COUNTIF($I330,"TRI*"))),2500,IF($G330=$A$1,IF(AND(TODAY()&gt;$G330,OR(COUNTIF($I330," ---"),COUNTIF($I330,"MEN*"))),3000,0),0))),"")</f>
        <v/>
      </c>
      <c r="L330" s="122" t="s">
        <v>510</v>
      </c>
      <c r="M330" s="36"/>
      <c r="N330" s="36"/>
      <c r="O330" s="98"/>
      <c r="P330" s="38" t="str">
        <f t="shared" si="9"/>
        <v/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ht="15.75" customHeight="1">
      <c r="A331" s="118" t="s">
        <v>618</v>
      </c>
      <c r="B331" s="97" t="s">
        <v>619</v>
      </c>
      <c r="C331" s="97">
        <v>1.132871166E9</v>
      </c>
      <c r="D331" s="4"/>
      <c r="E331" s="28" t="s">
        <v>442</v>
      </c>
      <c r="F331" s="4"/>
      <c r="G331" s="30" t="str">
        <f t="shared" si="10"/>
        <v> </v>
      </c>
      <c r="H331" s="4"/>
      <c r="I331" s="2"/>
      <c r="J331" s="68" t="str">
        <f t="shared" si="2"/>
        <v/>
      </c>
      <c r="K331" s="69" t="str">
        <f>IFERROR(SUM(IF(DATEDIF($H331,$A$1,"M")&gt;=VLOOKUP($I331,INDIRECT(VLOOKUP(DATEVALUE($H331),FECHAS,2,0)),5,0),0 ,VLOOKUP($I331,INDIRECT(VLOOKUP(DATEVALUE($H331),FECHAS,2,0)),3,0)),IF(AND($G331=$A$1,AND(TODAY()&gt;$G331,COUNTIF($I331,"TRI*"))),2500,IF($G331=$A$1,IF(AND(TODAY()&gt;$G331,OR(COUNTIF($I331," ---"),COUNTIF($I331,"MEN*"))),3000,0),0))),"")</f>
        <v/>
      </c>
      <c r="L331" s="35" t="s">
        <v>509</v>
      </c>
      <c r="M331" s="43" t="s">
        <v>510</v>
      </c>
      <c r="N331" s="36"/>
      <c r="O331" s="98"/>
      <c r="P331" s="38" t="str">
        <f t="shared" si="9"/>
        <v/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ht="15.75" customHeight="1">
      <c r="A332" s="118" t="s">
        <v>620</v>
      </c>
      <c r="B332" s="108">
        <v>5.2126577E7</v>
      </c>
      <c r="C332" s="108">
        <v>1.159673275E9</v>
      </c>
      <c r="D332" s="4"/>
      <c r="E332" s="28" t="s">
        <v>442</v>
      </c>
      <c r="F332" s="4"/>
      <c r="G332" s="30" t="str">
        <f t="shared" si="10"/>
        <v> </v>
      </c>
      <c r="H332" s="4"/>
      <c r="I332" s="2"/>
      <c r="J332" s="68" t="str">
        <f t="shared" si="2"/>
        <v/>
      </c>
      <c r="K332" s="69" t="str">
        <f>IFERROR(SUM(IF(DATEDIF($H332,$A$1,"M")&gt;=VLOOKUP($I332,INDIRECT(VLOOKUP(DATEVALUE($H332),FECHAS,2,0)),5,0),0 ,VLOOKUP($I332,INDIRECT(VLOOKUP(DATEVALUE($H332),FECHAS,2,0)),3,0)),IF(AND($G332=$A$1,AND(TODAY()&gt;$G332,COUNTIF($I332,"TRI*"))),2500,IF($G332=$A$1,IF(AND(TODAY()&gt;$G332,OR(COUNTIF($I332," ---"),COUNTIF($I332,"MEN*"))),3000,0),0))),"")</f>
        <v/>
      </c>
      <c r="L332" s="35" t="s">
        <v>470</v>
      </c>
      <c r="M332" s="36"/>
      <c r="N332" s="36"/>
      <c r="O332" s="98"/>
      <c r="P332" s="38" t="str">
        <f t="shared" si="9"/>
        <v/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ht="15.75" customHeight="1">
      <c r="A333" s="109" t="s">
        <v>621</v>
      </c>
      <c r="B333" s="107">
        <v>5.3413862E7</v>
      </c>
      <c r="C333" s="108">
        <v>1.131583471E9</v>
      </c>
      <c r="D333" s="4"/>
      <c r="E333" s="28" t="s">
        <v>442</v>
      </c>
      <c r="F333" s="4"/>
      <c r="G333" s="30" t="str">
        <f t="shared" si="10"/>
        <v> </v>
      </c>
      <c r="H333" s="4"/>
      <c r="I333" s="2"/>
      <c r="J333" s="68" t="str">
        <f t="shared" si="2"/>
        <v/>
      </c>
      <c r="K333" s="69" t="str">
        <f>IFERROR(SUM(IF(DATEDIF($H333,$A$1,"M")&gt;=VLOOKUP($I333,INDIRECT(VLOOKUP(DATEVALUE($H333),FECHAS,2,0)),5,0),0 ,VLOOKUP($I333,INDIRECT(VLOOKUP(DATEVALUE($H333),FECHAS,2,0)),3,0)),IF(AND($G333=$A$1,AND(TODAY()&gt;$G333,COUNTIF($I333,"TRI*"))),2500,IF($G333=$A$1,IF(AND(TODAY()&gt;$G333,OR(COUNTIF($I333," ---"),COUNTIF($I333,"MEN*"))),3000,0),0))),"")</f>
        <v/>
      </c>
      <c r="L333" s="35" t="s">
        <v>470</v>
      </c>
      <c r="M333" s="36"/>
      <c r="N333" s="36"/>
      <c r="O333" s="98"/>
      <c r="P333" s="38" t="str">
        <f t="shared" si="9"/>
        <v/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ht="15.75" customHeight="1">
      <c r="A334" s="109" t="s">
        <v>622</v>
      </c>
      <c r="B334" s="107">
        <v>5.4144076E7</v>
      </c>
      <c r="C334" s="108">
        <v>1.156038523E9</v>
      </c>
      <c r="D334" s="4"/>
      <c r="E334" s="28" t="s">
        <v>442</v>
      </c>
      <c r="F334" s="4"/>
      <c r="G334" s="30" t="str">
        <f t="shared" si="10"/>
        <v> </v>
      </c>
      <c r="H334" s="4"/>
      <c r="I334" s="2"/>
      <c r="J334" s="68" t="str">
        <f t="shared" si="2"/>
        <v/>
      </c>
      <c r="K334" s="69" t="str">
        <f>IFERROR(SUM(IF(DATEDIF($H334,$A$1,"M")&gt;=VLOOKUP($I334,INDIRECT(VLOOKUP(DATEVALUE($H334),FECHAS,2,0)),5,0),0 ,VLOOKUP($I334,INDIRECT(VLOOKUP(DATEVALUE($H334),FECHAS,2,0)),3,0)),IF(AND($G334=$A$1,AND(TODAY()&gt;$G334,COUNTIF($I334,"TRI*"))),2500,IF($G334=$A$1,IF(AND(TODAY()&gt;$G334,OR(COUNTIF($I334," ---"),COUNTIF($I334,"MEN*"))),3000,0),0))),"")</f>
        <v/>
      </c>
      <c r="L334" s="35" t="s">
        <v>467</v>
      </c>
      <c r="M334" s="43" t="s">
        <v>470</v>
      </c>
      <c r="N334" s="36"/>
      <c r="O334" s="98"/>
      <c r="P334" s="38" t="str">
        <f t="shared" si="9"/>
        <v/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ht="15.75" customHeight="1">
      <c r="A335" s="114" t="s">
        <v>623</v>
      </c>
      <c r="B335" s="107">
        <v>5.3611133E7</v>
      </c>
      <c r="C335" s="108">
        <v>1.157077366E9</v>
      </c>
      <c r="D335" s="4"/>
      <c r="E335" s="28" t="s">
        <v>442</v>
      </c>
      <c r="F335" s="4"/>
      <c r="G335" s="30" t="str">
        <f t="shared" si="10"/>
        <v> </v>
      </c>
      <c r="H335" s="4"/>
      <c r="I335" s="2"/>
      <c r="J335" s="68" t="str">
        <f t="shared" si="2"/>
        <v/>
      </c>
      <c r="K335" s="69" t="str">
        <f>IFERROR(SUM(IF(DATEDIF($H335,$A$1,"M")&gt;=VLOOKUP($I335,INDIRECT(VLOOKUP(DATEVALUE($H335),FECHAS,2,0)),5,0),0 ,VLOOKUP($I335,INDIRECT(VLOOKUP(DATEVALUE($H335),FECHAS,2,0)),3,0)),IF(AND($G335=$A$1,AND(TODAY()&gt;$G335,COUNTIF($I335,"TRI*"))),2500,IF($G335=$A$1,IF(AND(TODAY()&gt;$G335,OR(COUNTIF($I335," ---"),COUNTIF($I335,"MEN*"))),3000,0),0))),"")</f>
        <v/>
      </c>
      <c r="L335" s="35" t="s">
        <v>470</v>
      </c>
      <c r="M335" s="36"/>
      <c r="N335" s="36"/>
      <c r="O335" s="98"/>
      <c r="P335" s="38" t="str">
        <f t="shared" si="9"/>
        <v/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ht="15.75" customHeight="1">
      <c r="A336" s="96" t="s">
        <v>624</v>
      </c>
      <c r="B336" s="89">
        <v>5.323972E7</v>
      </c>
      <c r="C336" s="89">
        <v>1.139260163E9</v>
      </c>
      <c r="D336" s="4"/>
      <c r="E336" s="28" t="s">
        <v>442</v>
      </c>
      <c r="F336" s="4"/>
      <c r="G336" s="30" t="str">
        <f t="shared" si="10"/>
        <v> </v>
      </c>
      <c r="H336" s="4"/>
      <c r="I336" s="2"/>
      <c r="J336" s="68" t="str">
        <f t="shared" si="2"/>
        <v/>
      </c>
      <c r="K336" s="69" t="str">
        <f>IFERROR(SUM(IF(DATEDIF($H336,$A$1,"M")&gt;=VLOOKUP($I336,INDIRECT(VLOOKUP(DATEVALUE($H336),FECHAS,2,0)),5,0),0 ,VLOOKUP($I336,INDIRECT(VLOOKUP(DATEVALUE($H336),FECHAS,2,0)),3,0)),IF(AND($G336=$A$1,AND(TODAY()&gt;$G336,COUNTIF($I336,"TRI*"))),2500,IF($G336=$A$1,IF(AND(TODAY()&gt;$G336,OR(COUNTIF($I336," ---"),COUNTIF($I336,"MEN*"))),3000,0),0))),"")</f>
        <v/>
      </c>
      <c r="L336" s="35" t="s">
        <v>470</v>
      </c>
      <c r="M336" s="36"/>
      <c r="N336" s="36"/>
      <c r="O336" s="98"/>
      <c r="P336" s="38" t="str">
        <f t="shared" si="9"/>
        <v/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ht="15.75" customHeight="1">
      <c r="A337" s="96" t="s">
        <v>625</v>
      </c>
      <c r="B337" s="89">
        <v>5.306271E7</v>
      </c>
      <c r="C337" s="89" t="s">
        <v>626</v>
      </c>
      <c r="D337" s="4"/>
      <c r="E337" s="28" t="s">
        <v>442</v>
      </c>
      <c r="F337" s="4"/>
      <c r="G337" s="30" t="str">
        <f t="shared" si="10"/>
        <v> </v>
      </c>
      <c r="H337" s="4"/>
      <c r="I337" s="2"/>
      <c r="J337" s="68" t="str">
        <f t="shared" si="2"/>
        <v/>
      </c>
      <c r="K337" s="69" t="str">
        <f>IFERROR(SUM(IF(DATEDIF($H337,$A$1,"M")&gt;=VLOOKUP($I337,INDIRECT(VLOOKUP(DATEVALUE($H337),FECHAS,2,0)),5,0),0 ,VLOOKUP($I337,INDIRECT(VLOOKUP(DATEVALUE($H337),FECHAS,2,0)),3,0)),IF(AND($G337=$A$1,AND(TODAY()&gt;$G337,COUNTIF($I337,"TRI*"))),2500,IF($G337=$A$1,IF(AND(TODAY()&gt;$G337,OR(COUNTIF($I337," ---"),COUNTIF($I337,"MEN*"))),3000,0),0))),"")</f>
        <v/>
      </c>
      <c r="L337" s="35" t="s">
        <v>470</v>
      </c>
      <c r="M337" s="36"/>
      <c r="N337" s="36"/>
      <c r="O337" s="98"/>
      <c r="P337" s="38" t="str">
        <f t="shared" si="9"/>
        <v/>
      </c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ht="15.75" customHeight="1">
      <c r="A338" s="118" t="s">
        <v>627</v>
      </c>
      <c r="B338" s="97">
        <v>5.115751E7</v>
      </c>
      <c r="C338" s="97">
        <v>1.137637825E9</v>
      </c>
      <c r="D338" s="4"/>
      <c r="E338" s="28" t="s">
        <v>442</v>
      </c>
      <c r="F338" s="4"/>
      <c r="G338" s="30" t="str">
        <f t="shared" si="10"/>
        <v> </v>
      </c>
      <c r="H338" s="4"/>
      <c r="I338" s="2"/>
      <c r="J338" s="68" t="str">
        <f t="shared" si="2"/>
        <v/>
      </c>
      <c r="K338" s="69" t="str">
        <f>IFERROR(SUM(IF(DATEDIF($H338,$A$1,"M")&gt;=VLOOKUP($I338,INDIRECT(VLOOKUP(DATEVALUE($H338),FECHAS,2,0)),5,0),0 ,VLOOKUP($I338,INDIRECT(VLOOKUP(DATEVALUE($H338),FECHAS,2,0)),3,0)),IF(AND($G338=$A$1,AND(TODAY()&gt;$G338,COUNTIF($I338,"TRI*"))),2500,IF($G338=$A$1,IF(AND(TODAY()&gt;$G338,OR(COUNTIF($I338," ---"),COUNTIF($I338,"MEN*"))),3000,0),0))),"")</f>
        <v/>
      </c>
      <c r="L338" s="35" t="s">
        <v>470</v>
      </c>
      <c r="M338" s="36"/>
      <c r="N338" s="36"/>
      <c r="O338" s="98"/>
      <c r="P338" s="38" t="str">
        <f t="shared" si="9"/>
        <v/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ht="15.75" customHeight="1">
      <c r="A339" s="94" t="s">
        <v>628</v>
      </c>
      <c r="B339" s="93">
        <v>5.0103739E7</v>
      </c>
      <c r="C339" s="89" t="s">
        <v>629</v>
      </c>
      <c r="D339" s="4"/>
      <c r="E339" s="28" t="s">
        <v>442</v>
      </c>
      <c r="F339" s="4"/>
      <c r="G339" s="30" t="str">
        <f t="shared" si="10"/>
        <v> </v>
      </c>
      <c r="H339" s="4"/>
      <c r="I339" s="2"/>
      <c r="J339" s="68" t="str">
        <f t="shared" si="2"/>
        <v/>
      </c>
      <c r="K339" s="69" t="str">
        <f>IFERROR(SUM(IF(DATEDIF($H339,$A$1,"M")&gt;=VLOOKUP($I339,INDIRECT(VLOOKUP(DATEVALUE($H339),FECHAS,2,0)),5,0),0 ,VLOOKUP($I339,INDIRECT(VLOOKUP(DATEVALUE($H339),FECHAS,2,0)),3,0)),IF(AND($G339=$A$1,AND(TODAY()&gt;$G339,COUNTIF($I339,"TRI*"))),2500,IF($G339=$A$1,IF(AND(TODAY()&gt;$G339,OR(COUNTIF($I339," ---"),COUNTIF($I339,"MEN*"))),3000,0),0))),"")</f>
        <v/>
      </c>
      <c r="L339" s="35" t="s">
        <v>470</v>
      </c>
      <c r="M339" s="36"/>
      <c r="N339" s="36"/>
      <c r="O339" s="98"/>
      <c r="P339" s="38" t="str">
        <f t="shared" si="9"/>
        <v/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ht="15.75" customHeight="1">
      <c r="A340" s="109" t="s">
        <v>630</v>
      </c>
      <c r="B340" s="107">
        <v>5.4187758E7</v>
      </c>
      <c r="C340" s="108">
        <v>1.13062892E9</v>
      </c>
      <c r="D340" s="4"/>
      <c r="E340" s="28" t="s">
        <v>442</v>
      </c>
      <c r="F340" s="4"/>
      <c r="G340" s="30" t="str">
        <f t="shared" si="10"/>
        <v> </v>
      </c>
      <c r="H340" s="4"/>
      <c r="I340" s="2"/>
      <c r="J340" s="68" t="str">
        <f t="shared" si="2"/>
        <v/>
      </c>
      <c r="K340" s="69" t="str">
        <f>IFERROR(SUM(IF(DATEDIF($H340,$A$1,"M")&gt;=VLOOKUP($I340,INDIRECT(VLOOKUP(DATEVALUE($H340),FECHAS,2,0)),5,0),0 ,VLOOKUP($I340,INDIRECT(VLOOKUP(DATEVALUE($H340),FECHAS,2,0)),3,0)),IF(AND($G340=$A$1,AND(TODAY()&gt;$G340,COUNTIF($I340,"TRI*"))),2500,IF($G340=$A$1,IF(AND(TODAY()&gt;$G340,OR(COUNTIF($I340," ---"),COUNTIF($I340,"MEN*"))),3000,0),0))),"")</f>
        <v/>
      </c>
      <c r="L340" s="35" t="s">
        <v>470</v>
      </c>
      <c r="M340" s="36"/>
      <c r="N340" s="36"/>
      <c r="O340" s="98"/>
      <c r="P340" s="38" t="str">
        <f t="shared" si="9"/>
        <v/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ht="15.75" customHeight="1">
      <c r="A341" s="109" t="s">
        <v>631</v>
      </c>
      <c r="B341" s="107">
        <v>5.0889001E7</v>
      </c>
      <c r="C341" s="108">
        <v>1.132615125E9</v>
      </c>
      <c r="D341" s="4"/>
      <c r="E341" s="28" t="s">
        <v>442</v>
      </c>
      <c r="F341" s="4"/>
      <c r="G341" s="30" t="str">
        <f t="shared" si="10"/>
        <v> </v>
      </c>
      <c r="H341" s="4"/>
      <c r="I341" s="2"/>
      <c r="J341" s="68" t="str">
        <f t="shared" si="2"/>
        <v/>
      </c>
      <c r="K341" s="69" t="str">
        <f>IFERROR(SUM(IF(DATEDIF($H341,$A$1,"M")&gt;=VLOOKUP($I341,INDIRECT(VLOOKUP(DATEVALUE($H341),FECHAS,2,0)),5,0),0 ,VLOOKUP($I341,INDIRECT(VLOOKUP(DATEVALUE($H341),FECHAS,2,0)),3,0)),IF(AND($G341=$A$1,AND(TODAY()&gt;$G341,COUNTIF($I341,"TRI*"))),2500,IF($G341=$A$1,IF(AND(TODAY()&gt;$G341,OR(COUNTIF($I341," ---"),COUNTIF($I341,"MEN*"))),3000,0),0))),"")</f>
        <v/>
      </c>
      <c r="L341" s="35" t="s">
        <v>489</v>
      </c>
      <c r="M341" s="36"/>
      <c r="N341" s="36"/>
      <c r="O341" s="98"/>
      <c r="P341" s="38" t="str">
        <f t="shared" si="9"/>
        <v/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ht="15.75" customHeight="1">
      <c r="A342" s="109" t="s">
        <v>632</v>
      </c>
      <c r="B342" s="107">
        <v>5.3858699E7</v>
      </c>
      <c r="C342" s="108">
        <v>1.123456658E9</v>
      </c>
      <c r="D342" s="4"/>
      <c r="E342" s="28" t="s">
        <v>442</v>
      </c>
      <c r="F342" s="4"/>
      <c r="G342" s="30" t="str">
        <f t="shared" si="10"/>
        <v> </v>
      </c>
      <c r="H342" s="4"/>
      <c r="I342" s="2"/>
      <c r="J342" s="68" t="str">
        <f t="shared" si="2"/>
        <v/>
      </c>
      <c r="K342" s="69" t="str">
        <f>IFERROR(SUM(IF(DATEDIF($H342,$A$1,"M")&gt;=VLOOKUP($I342,INDIRECT(VLOOKUP(DATEVALUE($H342),FECHAS,2,0)),5,0),0 ,VLOOKUP($I342,INDIRECT(VLOOKUP(DATEVALUE($H342),FECHAS,2,0)),3,0)),IF(AND($G342=$A$1,AND(TODAY()&gt;$G342,COUNTIF($I342,"TRI*"))),2500,IF($G342=$A$1,IF(AND(TODAY()&gt;$G342,OR(COUNTIF($I342," ---"),COUNTIF($I342,"MEN*"))),3000,0),0))),"")</f>
        <v/>
      </c>
      <c r="L342" s="35" t="s">
        <v>489</v>
      </c>
      <c r="M342" s="36"/>
      <c r="N342" s="36"/>
      <c r="O342" s="98"/>
      <c r="P342" s="38" t="str">
        <f t="shared" si="9"/>
        <v/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ht="15.75" customHeight="1">
      <c r="A343" s="109" t="s">
        <v>633</v>
      </c>
      <c r="B343" s="107">
        <v>5.2587356E7</v>
      </c>
      <c r="C343" s="108">
        <v>1.157672669E9</v>
      </c>
      <c r="D343" s="4"/>
      <c r="E343" s="28" t="s">
        <v>442</v>
      </c>
      <c r="F343" s="4"/>
      <c r="G343" s="30" t="str">
        <f t="shared" si="10"/>
        <v> </v>
      </c>
      <c r="H343" s="4"/>
      <c r="I343" s="2"/>
      <c r="J343" s="68" t="str">
        <f t="shared" si="2"/>
        <v/>
      </c>
      <c r="K343" s="69" t="str">
        <f>IFERROR(SUM(IF(DATEDIF($H343,$A$1,"M")&gt;=VLOOKUP($I343,INDIRECT(VLOOKUP(DATEVALUE($H343),FECHAS,2,0)),5,0),0 ,VLOOKUP($I343,INDIRECT(VLOOKUP(DATEVALUE($H343),FECHAS,2,0)),3,0)),IF(AND($G343=$A$1,AND(TODAY()&gt;$G343,COUNTIF($I343,"TRI*"))),2500,IF($G343=$A$1,IF(AND(TODAY()&gt;$G343,OR(COUNTIF($I343," ---"),COUNTIF($I343,"MEN*"))),3000,0),0))),"")</f>
        <v/>
      </c>
      <c r="L343" s="35" t="s">
        <v>489</v>
      </c>
      <c r="M343" s="36"/>
      <c r="N343" s="36"/>
      <c r="O343" s="98"/>
      <c r="P343" s="38" t="str">
        <f t="shared" si="9"/>
        <v/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ht="15.75" customHeight="1">
      <c r="A344" s="109" t="s">
        <v>634</v>
      </c>
      <c r="B344" s="107">
        <v>5.2836344E7</v>
      </c>
      <c r="C344" s="108" t="s">
        <v>635</v>
      </c>
      <c r="D344" s="4"/>
      <c r="E344" s="28" t="s">
        <v>442</v>
      </c>
      <c r="F344" s="4"/>
      <c r="G344" s="30" t="str">
        <f t="shared" si="10"/>
        <v> </v>
      </c>
      <c r="H344" s="4"/>
      <c r="I344" s="2"/>
      <c r="J344" s="68" t="str">
        <f t="shared" si="2"/>
        <v/>
      </c>
      <c r="K344" s="69" t="str">
        <f>IFERROR(SUM(IF(DATEDIF($H344,$A$1,"M")&gt;=VLOOKUP($I344,INDIRECT(VLOOKUP(DATEVALUE($H344),FECHAS,2,0)),5,0),0 ,VLOOKUP($I344,INDIRECT(VLOOKUP(DATEVALUE($H344),FECHAS,2,0)),3,0)),IF(AND($G344=$A$1,AND(TODAY()&gt;$G344,COUNTIF($I344,"TRI*"))),2500,IF($G344=$A$1,IF(AND(TODAY()&gt;$G344,OR(COUNTIF($I344," ---"),COUNTIF($I344,"MEN*"))),3000,0),0))),"")</f>
        <v/>
      </c>
      <c r="L344" s="35" t="s">
        <v>489</v>
      </c>
      <c r="M344" s="36"/>
      <c r="N344" s="36"/>
      <c r="O344" s="98"/>
      <c r="P344" s="38" t="str">
        <f t="shared" si="9"/>
        <v/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ht="15.75" customHeight="1">
      <c r="A345" s="109" t="s">
        <v>636</v>
      </c>
      <c r="B345" s="107">
        <v>5.1390168E7</v>
      </c>
      <c r="C345" s="108" t="s">
        <v>637</v>
      </c>
      <c r="D345" s="4"/>
      <c r="E345" s="28" t="s">
        <v>442</v>
      </c>
      <c r="F345" s="4"/>
      <c r="G345" s="30" t="str">
        <f t="shared" si="10"/>
        <v> </v>
      </c>
      <c r="H345" s="4"/>
      <c r="I345" s="2"/>
      <c r="J345" s="68" t="str">
        <f t="shared" si="2"/>
        <v/>
      </c>
      <c r="K345" s="69" t="str">
        <f>IFERROR(SUM(IF(DATEDIF($H345,$A$1,"M")&gt;=VLOOKUP($I345,INDIRECT(VLOOKUP(DATEVALUE($H345),FECHAS,2,0)),5,0),0 ,VLOOKUP($I345,INDIRECT(VLOOKUP(DATEVALUE($H345),FECHAS,2,0)),3,0)),IF(AND($G345=$A$1,AND(TODAY()&gt;$G345,COUNTIF($I345,"TRI*"))),2500,IF($G345=$A$1,IF(AND(TODAY()&gt;$G345,OR(COUNTIF($I345," ---"),COUNTIF($I345,"MEN*"))),3000,0),0))),"")</f>
        <v/>
      </c>
      <c r="L345" s="35" t="s">
        <v>489</v>
      </c>
      <c r="M345" s="36"/>
      <c r="N345" s="36"/>
      <c r="O345" s="98"/>
      <c r="P345" s="38" t="str">
        <f t="shared" si="9"/>
        <v/>
      </c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ht="15.75" customHeight="1">
      <c r="A346" s="109" t="s">
        <v>638</v>
      </c>
      <c r="B346" s="107">
        <v>5.3694773E7</v>
      </c>
      <c r="C346" s="107">
        <v>1.125550018E9</v>
      </c>
      <c r="D346" s="4"/>
      <c r="E346" s="28" t="s">
        <v>442</v>
      </c>
      <c r="F346" s="4"/>
      <c r="G346" s="30" t="str">
        <f t="shared" si="10"/>
        <v> </v>
      </c>
      <c r="H346" s="4"/>
      <c r="I346" s="2"/>
      <c r="J346" s="68" t="str">
        <f t="shared" si="2"/>
        <v/>
      </c>
      <c r="K346" s="69" t="str">
        <f>IFERROR(SUM(IF(DATEDIF($H346,$A$1,"M")&gt;=VLOOKUP($I346,INDIRECT(VLOOKUP(DATEVALUE($H346),FECHAS,2,0)),5,0),0 ,VLOOKUP($I346,INDIRECT(VLOOKUP(DATEVALUE($H346),FECHAS,2,0)),3,0)),IF(AND($G346=$A$1,AND(TODAY()&gt;$G346,COUNTIF($I346,"TRI*"))),2500,IF($G346=$A$1,IF(AND(TODAY()&gt;$G346,OR(COUNTIF($I346," ---"),COUNTIF($I346,"MEN*"))),3000,0),0))),"")</f>
        <v/>
      </c>
      <c r="L346" s="35" t="s">
        <v>489</v>
      </c>
      <c r="M346" s="36"/>
      <c r="N346" s="36"/>
      <c r="O346" s="98"/>
      <c r="P346" s="38" t="str">
        <f t="shared" si="9"/>
        <v/>
      </c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ht="15.75" customHeight="1">
      <c r="A347" s="109" t="s">
        <v>639</v>
      </c>
      <c r="B347" s="107">
        <v>5.0598584E7</v>
      </c>
      <c r="C347" s="108" t="s">
        <v>640</v>
      </c>
      <c r="D347" s="4"/>
      <c r="E347" s="28" t="s">
        <v>442</v>
      </c>
      <c r="F347" s="4"/>
      <c r="G347" s="30" t="str">
        <f t="shared" si="10"/>
        <v> </v>
      </c>
      <c r="H347" s="4"/>
      <c r="I347" s="2"/>
      <c r="J347" s="68" t="str">
        <f t="shared" si="2"/>
        <v/>
      </c>
      <c r="K347" s="69" t="str">
        <f>IFERROR(SUM(IF(DATEDIF($H347,$A$1,"M")&gt;=VLOOKUP($I347,INDIRECT(VLOOKUP(DATEVALUE($H347),FECHAS,2,0)),5,0),0 ,VLOOKUP($I347,INDIRECT(VLOOKUP(DATEVALUE($H347),FECHAS,2,0)),3,0)),IF(AND($G347=$A$1,AND(TODAY()&gt;$G347,COUNTIF($I347,"TRI*"))),2500,IF($G347=$A$1,IF(AND(TODAY()&gt;$G347,OR(COUNTIF($I347," ---"),COUNTIF($I347,"MEN*"))),3000,0),0))),"")</f>
        <v/>
      </c>
      <c r="L347" s="35" t="s">
        <v>489</v>
      </c>
      <c r="M347" s="36"/>
      <c r="N347" s="36"/>
      <c r="O347" s="98"/>
      <c r="P347" s="38" t="str">
        <f t="shared" si="9"/>
        <v/>
      </c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ht="15.75" customHeight="1">
      <c r="A348" s="109" t="s">
        <v>641</v>
      </c>
      <c r="B348" s="107">
        <v>5.3851572E7</v>
      </c>
      <c r="C348" s="108" t="s">
        <v>642</v>
      </c>
      <c r="D348" s="4"/>
      <c r="E348" s="28" t="s">
        <v>442</v>
      </c>
      <c r="F348" s="4"/>
      <c r="G348" s="30" t="str">
        <f t="shared" si="10"/>
        <v> </v>
      </c>
      <c r="H348" s="4"/>
      <c r="I348" s="2"/>
      <c r="J348" s="68" t="str">
        <f t="shared" si="2"/>
        <v/>
      </c>
      <c r="K348" s="69" t="str">
        <f>IFERROR(SUM(IF(DATEDIF($H348,$A$1,"M")&gt;=VLOOKUP($I348,INDIRECT(VLOOKUP(DATEVALUE($H348),FECHAS,2,0)),5,0),0 ,VLOOKUP($I348,INDIRECT(VLOOKUP(DATEVALUE($H348),FECHAS,2,0)),3,0)),IF(AND($G348=$A$1,AND(TODAY()&gt;$G348,COUNTIF($I348,"TRI*"))),2500,IF($G348=$A$1,IF(AND(TODAY()&gt;$G348,OR(COUNTIF($I348," ---"),COUNTIF($I348,"MEN*"))),3000,0),0))),"")</f>
        <v/>
      </c>
      <c r="L348" s="35" t="s">
        <v>489</v>
      </c>
      <c r="M348" s="36"/>
      <c r="N348" s="36"/>
      <c r="O348" s="98"/>
      <c r="P348" s="38" t="str">
        <f t="shared" si="9"/>
        <v/>
      </c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ht="15.75" customHeight="1">
      <c r="A349" s="96" t="s">
        <v>643</v>
      </c>
      <c r="B349" s="89">
        <v>5.2587337E7</v>
      </c>
      <c r="C349" s="89">
        <v>1.154745056E9</v>
      </c>
      <c r="D349" s="4"/>
      <c r="E349" s="28" t="s">
        <v>442</v>
      </c>
      <c r="F349" s="4"/>
      <c r="G349" s="30" t="str">
        <f t="shared" si="10"/>
        <v> </v>
      </c>
      <c r="H349" s="4"/>
      <c r="I349" s="2"/>
      <c r="J349" s="68" t="str">
        <f t="shared" si="2"/>
        <v/>
      </c>
      <c r="K349" s="69" t="str">
        <f>IFERROR(SUM(IF(DATEDIF($H349,$A$1,"M")&gt;=VLOOKUP($I349,INDIRECT(VLOOKUP(DATEVALUE($H349),FECHAS,2,0)),5,0),0 ,VLOOKUP($I349,INDIRECT(VLOOKUP(DATEVALUE($H349),FECHAS,2,0)),3,0)),IF(AND($G349=$A$1,AND(TODAY()&gt;$G349,COUNTIF($I349,"TRI*"))),2500,IF($G349=$A$1,IF(AND(TODAY()&gt;$G349,OR(COUNTIF($I349," ---"),COUNTIF($I349,"MEN*"))),3000,0),0))),"")</f>
        <v/>
      </c>
      <c r="L349" s="35" t="s">
        <v>489</v>
      </c>
      <c r="M349" s="36"/>
      <c r="N349" s="36"/>
      <c r="O349" s="98"/>
      <c r="P349" s="38" t="str">
        <f t="shared" si="9"/>
        <v/>
      </c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ht="15.75" customHeight="1">
      <c r="A350" s="118" t="s">
        <v>644</v>
      </c>
      <c r="B350" s="102">
        <v>5.0801396E7</v>
      </c>
      <c r="C350" s="97">
        <v>1.131328098E9</v>
      </c>
      <c r="D350" s="4"/>
      <c r="E350" s="28" t="s">
        <v>442</v>
      </c>
      <c r="F350" s="4"/>
      <c r="G350" s="30" t="str">
        <f t="shared" si="10"/>
        <v> </v>
      </c>
      <c r="H350" s="4"/>
      <c r="I350" s="2"/>
      <c r="J350" s="68" t="str">
        <f t="shared" si="2"/>
        <v/>
      </c>
      <c r="K350" s="69" t="str">
        <f>IFERROR(SUM(IF(DATEDIF($H350,$A$1,"M")&gt;=VLOOKUP($I350,INDIRECT(VLOOKUP(DATEVALUE($H350),FECHAS,2,0)),5,0),0 ,VLOOKUP($I350,INDIRECT(VLOOKUP(DATEVALUE($H350),FECHAS,2,0)),3,0)),IF(AND($G350=$A$1,AND(TODAY()&gt;$G350,COUNTIF($I350,"TRI*"))),2500,IF($G350=$A$1,IF(AND(TODAY()&gt;$G350,OR(COUNTIF($I350," ---"),COUNTIF($I350,"MEN*"))),3000,0),0))),"")</f>
        <v/>
      </c>
      <c r="L350" s="35" t="s">
        <v>489</v>
      </c>
      <c r="M350" s="36"/>
      <c r="N350" s="36"/>
      <c r="O350" s="98"/>
      <c r="P350" s="38" t="str">
        <f t="shared" si="9"/>
        <v/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ht="15.75" customHeight="1">
      <c r="A351" s="96" t="s">
        <v>645</v>
      </c>
      <c r="B351" s="89">
        <v>5.136036E7</v>
      </c>
      <c r="C351" s="89" t="s">
        <v>646</v>
      </c>
      <c r="D351" s="4"/>
      <c r="E351" s="28" t="s">
        <v>442</v>
      </c>
      <c r="F351" s="4"/>
      <c r="G351" s="30" t="str">
        <f t="shared" si="10"/>
        <v> </v>
      </c>
      <c r="H351" s="4"/>
      <c r="I351" s="2"/>
      <c r="J351" s="68" t="str">
        <f t="shared" si="2"/>
        <v/>
      </c>
      <c r="K351" s="69" t="str">
        <f>IFERROR(SUM(IF(DATEDIF($H351,$A$1,"M")&gt;=VLOOKUP($I351,INDIRECT(VLOOKUP(DATEVALUE($H351),FECHAS,2,0)),5,0),0 ,VLOOKUP($I351,INDIRECT(VLOOKUP(DATEVALUE($H351),FECHAS,2,0)),3,0)),IF(AND($G351=$A$1,AND(TODAY()&gt;$G351,COUNTIF($I351,"TRI*"))),2500,IF($G351=$A$1,IF(AND(TODAY()&gt;$G351,OR(COUNTIF($I351," ---"),COUNTIF($I351,"MEN*"))),3000,0),0))),"")</f>
        <v/>
      </c>
      <c r="L351" s="35" t="s">
        <v>489</v>
      </c>
      <c r="M351" s="36"/>
      <c r="N351" s="36"/>
      <c r="O351" s="98"/>
      <c r="P351" s="38" t="str">
        <f t="shared" si="9"/>
        <v/>
      </c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ht="15.75" customHeight="1">
      <c r="A352" s="96" t="s">
        <v>647</v>
      </c>
      <c r="B352" s="89">
        <v>5.4380161E7</v>
      </c>
      <c r="C352" s="89">
        <v>1.124750755E9</v>
      </c>
      <c r="D352" s="4"/>
      <c r="E352" s="28" t="s">
        <v>442</v>
      </c>
      <c r="F352" s="4"/>
      <c r="G352" s="30" t="str">
        <f t="shared" si="10"/>
        <v> </v>
      </c>
      <c r="H352" s="4"/>
      <c r="I352" s="2"/>
      <c r="J352" s="68" t="str">
        <f t="shared" si="2"/>
        <v/>
      </c>
      <c r="K352" s="69" t="str">
        <f>IFERROR(SUM(IF(DATEDIF($H352,$A$1,"M")&gt;=VLOOKUP($I352,INDIRECT(VLOOKUP(DATEVALUE($H352),FECHAS,2,0)),5,0),0 ,VLOOKUP($I352,INDIRECT(VLOOKUP(DATEVALUE($H352),FECHAS,2,0)),3,0)),IF(AND($G352=$A$1,AND(TODAY()&gt;$G352,COUNTIF($I352,"TRI*"))),2500,IF($G352=$A$1,IF(AND(TODAY()&gt;$G352,OR(COUNTIF($I352," ---"),COUNTIF($I352,"MEN*"))),3000,0),0))),"")</f>
        <v/>
      </c>
      <c r="L352" s="35" t="s">
        <v>489</v>
      </c>
      <c r="M352" s="36"/>
      <c r="N352" s="36"/>
      <c r="O352" s="98"/>
      <c r="P352" s="38" t="str">
        <f t="shared" si="9"/>
        <v/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ht="15.75" customHeight="1">
      <c r="A353" s="109" t="s">
        <v>648</v>
      </c>
      <c r="B353" s="107">
        <v>5.4125194E7</v>
      </c>
      <c r="C353" s="108">
        <v>1.133528745E9</v>
      </c>
      <c r="D353" s="4"/>
      <c r="E353" s="28" t="s">
        <v>442</v>
      </c>
      <c r="F353" s="4"/>
      <c r="G353" s="30" t="str">
        <f t="shared" si="10"/>
        <v> </v>
      </c>
      <c r="H353" s="4"/>
      <c r="I353" s="2"/>
      <c r="J353" s="68" t="str">
        <f t="shared" si="2"/>
        <v/>
      </c>
      <c r="K353" s="69" t="str">
        <f>IFERROR(SUM(IF(DATEDIF($H353,$A$1,"M")&gt;=VLOOKUP($I353,INDIRECT(VLOOKUP(DATEVALUE($H353),FECHAS,2,0)),5,0),0 ,VLOOKUP($I353,INDIRECT(VLOOKUP(DATEVALUE($H353),FECHAS,2,0)),3,0)),IF(AND($G353=$A$1,AND(TODAY()&gt;$G353,COUNTIF($I353,"TRI*"))),2500,IF($G353=$A$1,IF(AND(TODAY()&gt;$G353,OR(COUNTIF($I353," ---"),COUNTIF($I353,"MEN*"))),3000,0),0))),"")</f>
        <v/>
      </c>
      <c r="L353" s="35" t="s">
        <v>649</v>
      </c>
      <c r="M353" s="36"/>
      <c r="N353" s="36"/>
      <c r="O353" s="98"/>
      <c r="P353" s="38" t="str">
        <f t="shared" si="9"/>
        <v/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ht="15.75" customHeight="1">
      <c r="A354" s="109" t="s">
        <v>650</v>
      </c>
      <c r="B354" s="107">
        <v>5.3419557E7</v>
      </c>
      <c r="C354" s="108">
        <v>1.161085204E9</v>
      </c>
      <c r="D354" s="4"/>
      <c r="E354" s="28" t="s">
        <v>442</v>
      </c>
      <c r="F354" s="4"/>
      <c r="G354" s="30" t="str">
        <f t="shared" si="10"/>
        <v> </v>
      </c>
      <c r="H354" s="4"/>
      <c r="I354" s="2"/>
      <c r="J354" s="68" t="str">
        <f t="shared" si="2"/>
        <v/>
      </c>
      <c r="K354" s="69" t="str">
        <f>IFERROR(SUM(IF(DATEDIF($H354,$A$1,"M")&gt;=VLOOKUP($I354,INDIRECT(VLOOKUP(DATEVALUE($H354),FECHAS,2,0)),5,0),0 ,VLOOKUP($I354,INDIRECT(VLOOKUP(DATEVALUE($H354),FECHAS,2,0)),3,0)),IF(AND($G354=$A$1,AND(TODAY()&gt;$G354,COUNTIF($I354,"TRI*"))),2500,IF($G354=$A$1,IF(AND(TODAY()&gt;$G354,OR(COUNTIF($I354," ---"),COUNTIF($I354,"MEN*"))),3000,0),0))),"")</f>
        <v/>
      </c>
      <c r="L354" s="35" t="s">
        <v>649</v>
      </c>
      <c r="M354" s="36"/>
      <c r="N354" s="36"/>
      <c r="O354" s="98"/>
      <c r="P354" s="38" t="str">
        <f t="shared" si="9"/>
        <v/>
      </c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ht="15.75" customHeight="1">
      <c r="A355" s="109" t="s">
        <v>651</v>
      </c>
      <c r="B355" s="107">
        <v>5.1123257E7</v>
      </c>
      <c r="C355" s="108">
        <v>1.128187122E9</v>
      </c>
      <c r="D355" s="4"/>
      <c r="E355" s="28" t="s">
        <v>442</v>
      </c>
      <c r="F355" s="4"/>
      <c r="G355" s="30" t="str">
        <f t="shared" si="10"/>
        <v> </v>
      </c>
      <c r="H355" s="4"/>
      <c r="I355" s="2"/>
      <c r="J355" s="68" t="str">
        <f t="shared" si="2"/>
        <v/>
      </c>
      <c r="K355" s="69" t="str">
        <f>IFERROR(SUM(IF(DATEDIF($H355,$A$1,"M")&gt;=VLOOKUP($I355,INDIRECT(VLOOKUP(DATEVALUE($H355),FECHAS,2,0)),5,0),0 ,VLOOKUP($I355,INDIRECT(VLOOKUP(DATEVALUE($H355),FECHAS,2,0)),3,0)),IF(AND($G355=$A$1,AND(TODAY()&gt;$G355,COUNTIF($I355,"TRI*"))),2500,IF($G355=$A$1,IF(AND(TODAY()&gt;$G355,OR(COUNTIF($I355," ---"),COUNTIF($I355,"MEN*"))),3000,0),0))),"")</f>
        <v/>
      </c>
      <c r="L355" s="35" t="s">
        <v>649</v>
      </c>
      <c r="M355" s="36"/>
      <c r="N355" s="36"/>
      <c r="O355" s="98"/>
      <c r="P355" s="38" t="str">
        <f t="shared" si="9"/>
        <v/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ht="15.75" customHeight="1">
      <c r="A356" s="109" t="s">
        <v>652</v>
      </c>
      <c r="B356" s="107">
        <v>5.4139222E7</v>
      </c>
      <c r="C356" s="108">
        <v>1.164539739E9</v>
      </c>
      <c r="D356" s="4"/>
      <c r="E356" s="28" t="s">
        <v>442</v>
      </c>
      <c r="F356" s="4"/>
      <c r="G356" s="30" t="str">
        <f t="shared" si="10"/>
        <v> </v>
      </c>
      <c r="H356" s="4"/>
      <c r="I356" s="2"/>
      <c r="J356" s="68" t="str">
        <f t="shared" si="2"/>
        <v/>
      </c>
      <c r="K356" s="69" t="str">
        <f>IFERROR(SUM(IF(DATEDIF($H356,$A$1,"M")&gt;=VLOOKUP($I356,INDIRECT(VLOOKUP(DATEVALUE($H356),FECHAS,2,0)),5,0),0 ,VLOOKUP($I356,INDIRECT(VLOOKUP(DATEVALUE($H356),FECHAS,2,0)),3,0)),IF(AND($G356=$A$1,AND(TODAY()&gt;$G356,COUNTIF($I356,"TRI*"))),2500,IF($G356=$A$1,IF(AND(TODAY()&gt;$G356,OR(COUNTIF($I356," ---"),COUNTIF($I356,"MEN*"))),3000,0),0))),"")</f>
        <v/>
      </c>
      <c r="L356" s="35" t="s">
        <v>649</v>
      </c>
      <c r="M356" s="36"/>
      <c r="N356" s="36"/>
      <c r="O356" s="98"/>
      <c r="P356" s="38" t="str">
        <f t="shared" si="9"/>
        <v/>
      </c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ht="15.75" customHeight="1">
      <c r="A357" s="109" t="s">
        <v>653</v>
      </c>
      <c r="B357" s="108" t="s">
        <v>654</v>
      </c>
      <c r="C357" s="108" t="s">
        <v>655</v>
      </c>
      <c r="D357" s="4"/>
      <c r="E357" s="28" t="s">
        <v>442</v>
      </c>
      <c r="F357" s="4"/>
      <c r="G357" s="30" t="str">
        <f t="shared" si="10"/>
        <v> </v>
      </c>
      <c r="H357" s="4"/>
      <c r="I357" s="2"/>
      <c r="J357" s="68" t="str">
        <f t="shared" si="2"/>
        <v/>
      </c>
      <c r="K357" s="69" t="str">
        <f>IFERROR(SUM(IF(DATEDIF($H357,$A$1,"M")&gt;=VLOOKUP($I357,INDIRECT(VLOOKUP(DATEVALUE($H357),FECHAS,2,0)),5,0),0 ,VLOOKUP($I357,INDIRECT(VLOOKUP(DATEVALUE($H357),FECHAS,2,0)),3,0)),IF(AND($G357=$A$1,AND(TODAY()&gt;$G357,COUNTIF($I357,"TRI*"))),2500,IF($G357=$A$1,IF(AND(TODAY()&gt;$G357,OR(COUNTIF($I357," ---"),COUNTIF($I357,"MEN*"))),3000,0),0))),"")</f>
        <v/>
      </c>
      <c r="L357" s="35" t="s">
        <v>649</v>
      </c>
      <c r="M357" s="36"/>
      <c r="N357" s="36"/>
      <c r="O357" s="98"/>
      <c r="P357" s="38" t="str">
        <f t="shared" si="9"/>
        <v/>
      </c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ht="15.75" customHeight="1">
      <c r="A358" s="109" t="s">
        <v>656</v>
      </c>
      <c r="B358" s="107">
        <v>5.0654627E7</v>
      </c>
      <c r="C358" s="108">
        <v>1.122859185E9</v>
      </c>
      <c r="D358" s="4"/>
      <c r="E358" s="28" t="s">
        <v>442</v>
      </c>
      <c r="F358" s="4"/>
      <c r="G358" s="30" t="str">
        <f t="shared" si="10"/>
        <v> </v>
      </c>
      <c r="H358" s="4"/>
      <c r="I358" s="2"/>
      <c r="J358" s="68" t="str">
        <f t="shared" si="2"/>
        <v/>
      </c>
      <c r="K358" s="69" t="str">
        <f>IFERROR(SUM(IF(DATEDIF($H358,$A$1,"M")&gt;=VLOOKUP($I358,INDIRECT(VLOOKUP(DATEVALUE($H358),FECHAS,2,0)),5,0),0 ,VLOOKUP($I358,INDIRECT(VLOOKUP(DATEVALUE($H358),FECHAS,2,0)),3,0)),IF(AND($G358=$A$1,AND(TODAY()&gt;$G358,COUNTIF($I358,"TRI*"))),2500,IF($G358=$A$1,IF(AND(TODAY()&gt;$G358,OR(COUNTIF($I358," ---"),COUNTIF($I358,"MEN*"))),3000,0),0))),"")</f>
        <v/>
      </c>
      <c r="L358" s="35" t="s">
        <v>649</v>
      </c>
      <c r="M358" s="36"/>
      <c r="N358" s="36"/>
      <c r="O358" s="98"/>
      <c r="P358" s="38" t="str">
        <f t="shared" si="9"/>
        <v/>
      </c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ht="15.75" customHeight="1">
      <c r="A359" s="109" t="s">
        <v>657</v>
      </c>
      <c r="B359" s="107">
        <v>5.3302453E7</v>
      </c>
      <c r="C359" s="108">
        <v>1.152294181E9</v>
      </c>
      <c r="D359" s="4"/>
      <c r="E359" s="28" t="s">
        <v>442</v>
      </c>
      <c r="F359" s="4"/>
      <c r="G359" s="30" t="str">
        <f t="shared" si="10"/>
        <v> </v>
      </c>
      <c r="H359" s="4"/>
      <c r="I359" s="2"/>
      <c r="J359" s="68" t="str">
        <f t="shared" si="2"/>
        <v/>
      </c>
      <c r="K359" s="69" t="str">
        <f>IFERROR(SUM(IF(DATEDIF($H359,$A$1,"M")&gt;=VLOOKUP($I359,INDIRECT(VLOOKUP(DATEVALUE($H359),FECHAS,2,0)),5,0),0 ,VLOOKUP($I359,INDIRECT(VLOOKUP(DATEVALUE($H359),FECHAS,2,0)),3,0)),IF(AND($G359=$A$1,AND(TODAY()&gt;$G359,COUNTIF($I359,"TRI*"))),2500,IF($G359=$A$1,IF(AND(TODAY()&gt;$G359,OR(COUNTIF($I359," ---"),COUNTIF($I359,"MEN*"))),3000,0),0))),"")</f>
        <v/>
      </c>
      <c r="L359" s="35" t="s">
        <v>649</v>
      </c>
      <c r="M359" s="36"/>
      <c r="N359" s="36"/>
      <c r="O359" s="98"/>
      <c r="P359" s="38" t="str">
        <f t="shared" si="9"/>
        <v/>
      </c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ht="15.75" customHeight="1">
      <c r="A360" s="114" t="s">
        <v>658</v>
      </c>
      <c r="B360" s="114" t="s">
        <v>659</v>
      </c>
      <c r="C360" s="108" t="s">
        <v>660</v>
      </c>
      <c r="D360" s="4"/>
      <c r="E360" s="28" t="s">
        <v>442</v>
      </c>
      <c r="F360" s="4"/>
      <c r="G360" s="30" t="str">
        <f t="shared" si="10"/>
        <v> </v>
      </c>
      <c r="H360" s="4"/>
      <c r="I360" s="2"/>
      <c r="J360" s="68" t="str">
        <f t="shared" si="2"/>
        <v/>
      </c>
      <c r="K360" s="69" t="str">
        <f>IFERROR(SUM(IF(DATEDIF($H360,$A$1,"M")&gt;=VLOOKUP($I360,INDIRECT(VLOOKUP(DATEVALUE($H360),FECHAS,2,0)),5,0),0 ,VLOOKUP($I360,INDIRECT(VLOOKUP(DATEVALUE($H360),FECHAS,2,0)),3,0)),IF(AND($G360=$A$1,AND(TODAY()&gt;$G360,COUNTIF($I360,"TRI*"))),2500,IF($G360=$A$1,IF(AND(TODAY()&gt;$G360,OR(COUNTIF($I360," ---"),COUNTIF($I360,"MEN*"))),3000,0),0))),"")</f>
        <v/>
      </c>
      <c r="L360" s="35" t="s">
        <v>649</v>
      </c>
      <c r="M360" s="36"/>
      <c r="N360" s="36"/>
      <c r="O360" s="98"/>
      <c r="P360" s="38" t="str">
        <f t="shared" si="9"/>
        <v/>
      </c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ht="15.75" customHeight="1">
      <c r="A361" s="109" t="s">
        <v>661</v>
      </c>
      <c r="B361" s="107">
        <v>5.2951213E7</v>
      </c>
      <c r="C361" s="108">
        <v>1.16283676E9</v>
      </c>
      <c r="D361" s="4"/>
      <c r="E361" s="28" t="s">
        <v>442</v>
      </c>
      <c r="F361" s="4"/>
      <c r="G361" s="30" t="str">
        <f t="shared" si="10"/>
        <v> </v>
      </c>
      <c r="H361" s="4"/>
      <c r="I361" s="2"/>
      <c r="J361" s="68" t="str">
        <f t="shared" si="2"/>
        <v/>
      </c>
      <c r="K361" s="69" t="str">
        <f>IFERROR(SUM(IF(DATEDIF($H361,$A$1,"M")&gt;=VLOOKUP($I361,INDIRECT(VLOOKUP(DATEVALUE($H361),FECHAS,2,0)),5,0),0 ,VLOOKUP($I361,INDIRECT(VLOOKUP(DATEVALUE($H361),FECHAS,2,0)),3,0)),IF(AND($G361=$A$1,AND(TODAY()&gt;$G361,COUNTIF($I361,"TRI*"))),2500,IF($G361=$A$1,IF(AND(TODAY()&gt;$G361,OR(COUNTIF($I361," ---"),COUNTIF($I361,"MEN*"))),3000,0),0))),"")</f>
        <v/>
      </c>
      <c r="L361" s="35" t="s">
        <v>649</v>
      </c>
      <c r="M361" s="36"/>
      <c r="N361" s="36"/>
      <c r="O361" s="98"/>
      <c r="P361" s="38" t="str">
        <f t="shared" si="9"/>
        <v/>
      </c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ht="15.75" customHeight="1">
      <c r="A362" s="109" t="s">
        <v>662</v>
      </c>
      <c r="B362" s="120">
        <v>5.4422036E7</v>
      </c>
      <c r="C362" s="123" t="s">
        <v>663</v>
      </c>
      <c r="D362" s="4"/>
      <c r="E362" s="28" t="s">
        <v>442</v>
      </c>
      <c r="F362" s="4"/>
      <c r="G362" s="30" t="str">
        <f t="shared" si="10"/>
        <v> </v>
      </c>
      <c r="H362" s="4"/>
      <c r="I362" s="2"/>
      <c r="J362" s="68" t="str">
        <f t="shared" si="2"/>
        <v/>
      </c>
      <c r="K362" s="69" t="str">
        <f>IFERROR(SUM(IF(DATEDIF($H362,$A$1,"M")&gt;=VLOOKUP($I362,INDIRECT(VLOOKUP(DATEVALUE($H362),FECHAS,2,0)),5,0),0 ,VLOOKUP($I362,INDIRECT(VLOOKUP(DATEVALUE($H362),FECHAS,2,0)),3,0)),IF(AND($G362=$A$1,AND(TODAY()&gt;$G362,COUNTIF($I362,"TRI*"))),2500,IF($G362=$A$1,IF(AND(TODAY()&gt;$G362,OR(COUNTIF($I362," ---"),COUNTIF($I362,"MEN*"))),3000,0),0))),"")</f>
        <v/>
      </c>
      <c r="L362" s="35" t="s">
        <v>649</v>
      </c>
      <c r="M362" s="36"/>
      <c r="N362" s="36"/>
      <c r="O362" s="98"/>
      <c r="P362" s="38" t="str">
        <f t="shared" si="9"/>
        <v/>
      </c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ht="15.75" customHeight="1">
      <c r="A363" s="118" t="s">
        <v>664</v>
      </c>
      <c r="B363" s="97">
        <v>5.3949543E7</v>
      </c>
      <c r="C363" s="89">
        <v>1.164328209E9</v>
      </c>
      <c r="D363" s="4"/>
      <c r="E363" s="28" t="s">
        <v>442</v>
      </c>
      <c r="F363" s="4"/>
      <c r="G363" s="30" t="str">
        <f t="shared" si="10"/>
        <v> </v>
      </c>
      <c r="H363" s="4"/>
      <c r="I363" s="2"/>
      <c r="J363" s="68" t="str">
        <f t="shared" si="2"/>
        <v/>
      </c>
      <c r="K363" s="69" t="str">
        <f>IFERROR(SUM(IF(DATEDIF($H363,$A$1,"M")&gt;=VLOOKUP($I363,INDIRECT(VLOOKUP(DATEVALUE($H363),FECHAS,2,0)),5,0),0 ,VLOOKUP($I363,INDIRECT(VLOOKUP(DATEVALUE($H363),FECHAS,2,0)),3,0)),IF(AND($G363=$A$1,AND(TODAY()&gt;$G363,COUNTIF($I363,"TRI*"))),2500,IF($G363=$A$1,IF(AND(TODAY()&gt;$G363,OR(COUNTIF($I363," ---"),COUNTIF($I363,"MEN*"))),3000,0),0))),"")</f>
        <v/>
      </c>
      <c r="L363" s="35" t="s">
        <v>649</v>
      </c>
      <c r="M363" s="36"/>
      <c r="N363" s="36"/>
      <c r="O363" s="98"/>
      <c r="P363" s="38" t="str">
        <f t="shared" si="9"/>
        <v/>
      </c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ht="15.75" customHeight="1">
      <c r="A364" s="96" t="s">
        <v>665</v>
      </c>
      <c r="B364" s="89">
        <v>5.3389019E7</v>
      </c>
      <c r="C364" s="89">
        <v>1.122859185E9</v>
      </c>
      <c r="D364" s="4"/>
      <c r="E364" s="28" t="s">
        <v>442</v>
      </c>
      <c r="F364" s="4"/>
      <c r="G364" s="30" t="str">
        <f t="shared" si="10"/>
        <v> </v>
      </c>
      <c r="H364" s="4"/>
      <c r="I364" s="2"/>
      <c r="J364" s="68" t="str">
        <f t="shared" si="2"/>
        <v/>
      </c>
      <c r="K364" s="69" t="str">
        <f>IFERROR(SUM(IF(DATEDIF($H364,$A$1,"M")&gt;=VLOOKUP($I364,INDIRECT(VLOOKUP(DATEVALUE($H364),FECHAS,2,0)),5,0),0 ,VLOOKUP($I364,INDIRECT(VLOOKUP(DATEVALUE($H364),FECHAS,2,0)),3,0)),IF(AND($G364=$A$1,AND(TODAY()&gt;$G364,COUNTIF($I364,"TRI*"))),2500,IF($G364=$A$1,IF(AND(TODAY()&gt;$G364,OR(COUNTIF($I364," ---"),COUNTIF($I364,"MEN*"))),3000,0),0))),"")</f>
        <v/>
      </c>
      <c r="L364" s="35" t="s">
        <v>649</v>
      </c>
      <c r="M364" s="36"/>
      <c r="N364" s="36"/>
      <c r="O364" s="98"/>
      <c r="P364" s="38" t="str">
        <f t="shared" si="9"/>
        <v/>
      </c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ht="15.75" customHeight="1">
      <c r="A365" s="96" t="s">
        <v>666</v>
      </c>
      <c r="B365" s="89">
        <v>5.1221873E7</v>
      </c>
      <c r="C365" s="89">
        <v>1.169770262E9</v>
      </c>
      <c r="D365" s="4"/>
      <c r="E365" s="28" t="s">
        <v>442</v>
      </c>
      <c r="F365" s="4"/>
      <c r="G365" s="30" t="str">
        <f t="shared" si="10"/>
        <v> </v>
      </c>
      <c r="H365" s="4"/>
      <c r="I365" s="2"/>
      <c r="J365" s="68" t="str">
        <f t="shared" si="2"/>
        <v/>
      </c>
      <c r="K365" s="69" t="str">
        <f>IFERROR(SUM(IF(DATEDIF($H365,$A$1,"M")&gt;=VLOOKUP($I365,INDIRECT(VLOOKUP(DATEVALUE($H365),FECHAS,2,0)),5,0),0 ,VLOOKUP($I365,INDIRECT(VLOOKUP(DATEVALUE($H365),FECHAS,2,0)),3,0)),IF(AND($G365=$A$1,AND(TODAY()&gt;$G365,COUNTIF($I365,"TRI*"))),2500,IF($G365=$A$1,IF(AND(TODAY()&gt;$G365,OR(COUNTIF($I365," ---"),COUNTIF($I365,"MEN*"))),3000,0),0))),"")</f>
        <v/>
      </c>
      <c r="L365" s="35" t="s">
        <v>649</v>
      </c>
      <c r="M365" s="36"/>
      <c r="N365" s="36"/>
      <c r="O365" s="98"/>
      <c r="P365" s="38" t="str">
        <f t="shared" si="9"/>
        <v/>
      </c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ht="15.75" customHeight="1">
      <c r="A366" s="94" t="s">
        <v>667</v>
      </c>
      <c r="B366" s="93">
        <v>5.4095257E7</v>
      </c>
      <c r="C366" s="89">
        <v>1.121897459E9</v>
      </c>
      <c r="D366" s="4"/>
      <c r="E366" s="28" t="s">
        <v>442</v>
      </c>
      <c r="F366" s="4"/>
      <c r="G366" s="30" t="str">
        <f t="shared" si="10"/>
        <v> </v>
      </c>
      <c r="H366" s="4"/>
      <c r="I366" s="2"/>
      <c r="J366" s="68" t="str">
        <f t="shared" si="2"/>
        <v/>
      </c>
      <c r="K366" s="69" t="str">
        <f>IFERROR(SUM(IF(DATEDIF($H366,$A$1,"M")&gt;=VLOOKUP($I366,INDIRECT(VLOOKUP(DATEVALUE($H366),FECHAS,2,0)),5,0),0 ,VLOOKUP($I366,INDIRECT(VLOOKUP(DATEVALUE($H366),FECHAS,2,0)),3,0)),IF(AND($G366=$A$1,AND(TODAY()&gt;$G366,COUNTIF($I366,"TRI*"))),2500,IF($G366=$A$1,IF(AND(TODAY()&gt;$G366,OR(COUNTIF($I366," ---"),COUNTIF($I366,"MEN*"))),3000,0),0))),"")</f>
        <v/>
      </c>
      <c r="L366" s="35" t="s">
        <v>649</v>
      </c>
      <c r="M366" s="36"/>
      <c r="N366" s="36"/>
      <c r="O366" s="98"/>
      <c r="P366" s="38" t="str">
        <f t="shared" si="9"/>
        <v/>
      </c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ht="15.75" customHeight="1">
      <c r="A367" s="111" t="s">
        <v>668</v>
      </c>
      <c r="B367" s="89" t="s">
        <v>669</v>
      </c>
      <c r="C367" s="89" t="s">
        <v>670</v>
      </c>
      <c r="D367" s="4"/>
      <c r="E367" s="28" t="s">
        <v>442</v>
      </c>
      <c r="F367" s="4"/>
      <c r="G367" s="30" t="str">
        <f t="shared" si="10"/>
        <v> </v>
      </c>
      <c r="H367" s="4"/>
      <c r="I367" s="2"/>
      <c r="J367" s="68" t="str">
        <f t="shared" si="2"/>
        <v/>
      </c>
      <c r="K367" s="69" t="str">
        <f>IFERROR(SUM(IF(DATEDIF($H367,$A$1,"M")&gt;=VLOOKUP($I367,INDIRECT(VLOOKUP(DATEVALUE($H367),FECHAS,2,0)),5,0),0 ,VLOOKUP($I367,INDIRECT(VLOOKUP(DATEVALUE($H367),FECHAS,2,0)),3,0)),IF(AND($G367=$A$1,AND(TODAY()&gt;$G367,COUNTIF($I367,"TRI*"))),2500,IF($G367=$A$1,IF(AND(TODAY()&gt;$G367,OR(COUNTIF($I367," ---"),COUNTIF($I367,"MEN*"))),3000,0),0))),"")</f>
        <v/>
      </c>
      <c r="L367" s="35" t="s">
        <v>649</v>
      </c>
      <c r="M367" s="36"/>
      <c r="N367" s="36"/>
      <c r="O367" s="98"/>
      <c r="P367" s="38" t="str">
        <f t="shared" si="9"/>
        <v/>
      </c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ht="15.75" customHeight="1">
      <c r="A368" s="109" t="s">
        <v>671</v>
      </c>
      <c r="B368" s="107">
        <v>5.3465842E7</v>
      </c>
      <c r="C368" s="108" t="s">
        <v>672</v>
      </c>
      <c r="D368" s="4"/>
      <c r="E368" s="28" t="s">
        <v>442</v>
      </c>
      <c r="F368" s="4"/>
      <c r="G368" s="30" t="str">
        <f t="shared" si="10"/>
        <v> </v>
      </c>
      <c r="H368" s="4"/>
      <c r="I368" s="2"/>
      <c r="J368" s="68" t="str">
        <f t="shared" si="2"/>
        <v/>
      </c>
      <c r="K368" s="69" t="str">
        <f>IFERROR(SUM(IF(DATEDIF($H368,$A$1,"M")&gt;=VLOOKUP($I368,INDIRECT(VLOOKUP(DATEVALUE($H368),FECHAS,2,0)),5,0),0 ,VLOOKUP($I368,INDIRECT(VLOOKUP(DATEVALUE($H368),FECHAS,2,0)),3,0)),IF(AND($G368=$A$1,AND(TODAY()&gt;$G368,COUNTIF($I368,"TRI*"))),2500,IF($G368=$A$1,IF(AND(TODAY()&gt;$G368,OR(COUNTIF($I368," ---"),COUNTIF($I368,"MEN*"))),3000,0),0))),"")</f>
        <v/>
      </c>
      <c r="L368" s="35" t="s">
        <v>486</v>
      </c>
      <c r="M368" s="36"/>
      <c r="N368" s="36"/>
      <c r="O368" s="98"/>
      <c r="P368" s="38" t="str">
        <f t="shared" si="9"/>
        <v/>
      </c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ht="15.75" customHeight="1">
      <c r="A369" s="109" t="s">
        <v>673</v>
      </c>
      <c r="B369" s="107">
        <v>5.1511304E7</v>
      </c>
      <c r="C369" s="108" t="s">
        <v>674</v>
      </c>
      <c r="D369" s="4"/>
      <c r="E369" s="28" t="s">
        <v>442</v>
      </c>
      <c r="F369" s="4"/>
      <c r="G369" s="30" t="str">
        <f t="shared" si="10"/>
        <v> </v>
      </c>
      <c r="H369" s="4"/>
      <c r="I369" s="2"/>
      <c r="J369" s="68" t="str">
        <f t="shared" si="2"/>
        <v/>
      </c>
      <c r="K369" s="69" t="str">
        <f>IFERROR(SUM(IF(DATEDIF($H369,$A$1,"M")&gt;=VLOOKUP($I369,INDIRECT(VLOOKUP(DATEVALUE($H369),FECHAS,2,0)),5,0),0 ,VLOOKUP($I369,INDIRECT(VLOOKUP(DATEVALUE($H369),FECHAS,2,0)),3,0)),IF(AND($G369=$A$1,AND(TODAY()&gt;$G369,COUNTIF($I369,"TRI*"))),2500,IF($G369=$A$1,IF(AND(TODAY()&gt;$G369,OR(COUNTIF($I369," ---"),COUNTIF($I369,"MEN*"))),3000,0),0))),"")</f>
        <v/>
      </c>
      <c r="L369" s="35" t="s">
        <v>486</v>
      </c>
      <c r="M369" s="36"/>
      <c r="N369" s="36"/>
      <c r="O369" s="98"/>
      <c r="P369" s="38" t="str">
        <f t="shared" si="9"/>
        <v/>
      </c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ht="15.75" customHeight="1">
      <c r="A370" s="109" t="s">
        <v>675</v>
      </c>
      <c r="B370" s="120">
        <v>5.3758146E7</v>
      </c>
      <c r="C370" s="108" t="s">
        <v>676</v>
      </c>
      <c r="D370" s="4"/>
      <c r="E370" s="28" t="s">
        <v>442</v>
      </c>
      <c r="F370" s="4"/>
      <c r="G370" s="30" t="str">
        <f t="shared" si="10"/>
        <v> </v>
      </c>
      <c r="H370" s="4"/>
      <c r="I370" s="2"/>
      <c r="J370" s="68" t="str">
        <f t="shared" si="2"/>
        <v/>
      </c>
      <c r="K370" s="69" t="str">
        <f>IFERROR(SUM(IF(DATEDIF($H370,$A$1,"M")&gt;=VLOOKUP($I370,INDIRECT(VLOOKUP(DATEVALUE($H370),FECHAS,2,0)),5,0),0 ,VLOOKUP($I370,INDIRECT(VLOOKUP(DATEVALUE($H370),FECHAS,2,0)),3,0)),IF(AND($G370=$A$1,AND(TODAY()&gt;$G370,COUNTIF($I370,"TRI*"))),2500,IF($G370=$A$1,IF(AND(TODAY()&gt;$G370,OR(COUNTIF($I370," ---"),COUNTIF($I370,"MEN*"))),3000,0),0))),"")</f>
        <v/>
      </c>
      <c r="L370" s="35" t="s">
        <v>486</v>
      </c>
      <c r="M370" s="36"/>
      <c r="N370" s="36"/>
      <c r="O370" s="98"/>
      <c r="P370" s="38" t="str">
        <f t="shared" si="9"/>
        <v/>
      </c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ht="15.75" customHeight="1">
      <c r="A371" s="109" t="s">
        <v>677</v>
      </c>
      <c r="B371" s="120">
        <v>5.216502E7</v>
      </c>
      <c r="C371" s="108">
        <v>1.155135989E9</v>
      </c>
      <c r="D371" s="4"/>
      <c r="E371" s="28" t="s">
        <v>442</v>
      </c>
      <c r="F371" s="4"/>
      <c r="G371" s="30" t="str">
        <f t="shared" si="10"/>
        <v> </v>
      </c>
      <c r="H371" s="4"/>
      <c r="I371" s="2"/>
      <c r="J371" s="68" t="str">
        <f t="shared" si="2"/>
        <v/>
      </c>
      <c r="K371" s="69" t="str">
        <f>IFERROR(SUM(IF(DATEDIF($H371,$A$1,"M")&gt;=VLOOKUP($I371,INDIRECT(VLOOKUP(DATEVALUE($H371),FECHAS,2,0)),5,0),0 ,VLOOKUP($I371,INDIRECT(VLOOKUP(DATEVALUE($H371),FECHAS,2,0)),3,0)),IF(AND($G371=$A$1,AND(TODAY()&gt;$G371,COUNTIF($I371,"TRI*"))),2500,IF($G371=$A$1,IF(AND(TODAY()&gt;$G371,OR(COUNTIF($I371," ---"),COUNTIF($I371,"MEN*"))),3000,0),0))),"")</f>
        <v/>
      </c>
      <c r="L371" s="35" t="s">
        <v>486</v>
      </c>
      <c r="M371" s="36"/>
      <c r="N371" s="36"/>
      <c r="O371" s="98"/>
      <c r="P371" s="38" t="str">
        <f t="shared" si="9"/>
        <v/>
      </c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ht="15.75" customHeight="1">
      <c r="A372" s="109" t="s">
        <v>678</v>
      </c>
      <c r="B372" s="107">
        <v>5.2198282E7</v>
      </c>
      <c r="C372" s="108">
        <v>1.13863311E9</v>
      </c>
      <c r="D372" s="4"/>
      <c r="E372" s="28" t="s">
        <v>442</v>
      </c>
      <c r="F372" s="4"/>
      <c r="G372" s="30" t="str">
        <f t="shared" si="10"/>
        <v> </v>
      </c>
      <c r="H372" s="4"/>
      <c r="I372" s="2"/>
      <c r="J372" s="68" t="str">
        <f t="shared" si="2"/>
        <v/>
      </c>
      <c r="K372" s="69" t="str">
        <f>IFERROR(SUM(IF(DATEDIF($H372,$A$1,"M")&gt;=VLOOKUP($I372,INDIRECT(VLOOKUP(DATEVALUE($H372),FECHAS,2,0)),5,0),0 ,VLOOKUP($I372,INDIRECT(VLOOKUP(DATEVALUE($H372),FECHAS,2,0)),3,0)),IF(AND($G372=$A$1,AND(TODAY()&gt;$G372,COUNTIF($I372,"TRI*"))),2500,IF($G372=$A$1,IF(AND(TODAY()&gt;$G372,OR(COUNTIF($I372," ---"),COUNTIF($I372,"MEN*"))),3000,0),0))),"")</f>
        <v/>
      </c>
      <c r="L372" s="35" t="s">
        <v>486</v>
      </c>
      <c r="M372" s="36"/>
      <c r="N372" s="36"/>
      <c r="O372" s="98"/>
      <c r="P372" s="38" t="str">
        <f t="shared" si="9"/>
        <v/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ht="15.75" customHeight="1">
      <c r="A373" s="114" t="s">
        <v>679</v>
      </c>
      <c r="B373" s="108" t="s">
        <v>680</v>
      </c>
      <c r="C373" s="108" t="s">
        <v>681</v>
      </c>
      <c r="D373" s="4"/>
      <c r="E373" s="28" t="s">
        <v>442</v>
      </c>
      <c r="F373" s="4"/>
      <c r="G373" s="30" t="str">
        <f t="shared" si="10"/>
        <v> </v>
      </c>
      <c r="H373" s="4"/>
      <c r="I373" s="2"/>
      <c r="J373" s="68" t="str">
        <f t="shared" si="2"/>
        <v/>
      </c>
      <c r="K373" s="69" t="str">
        <f>IFERROR(SUM(IF(DATEDIF($H373,$A$1,"M")&gt;=VLOOKUP($I373,INDIRECT(VLOOKUP(DATEVALUE($H373),FECHAS,2,0)),5,0),0 ,VLOOKUP($I373,INDIRECT(VLOOKUP(DATEVALUE($H373),FECHAS,2,0)),3,0)),IF(AND($G373=$A$1,AND(TODAY()&gt;$G373,COUNTIF($I373,"TRI*"))),2500,IF($G373=$A$1,IF(AND(TODAY()&gt;$G373,OR(COUNTIF($I373," ---"),COUNTIF($I373,"MEN*"))),3000,0),0))),"")</f>
        <v/>
      </c>
      <c r="L373" s="35" t="s">
        <v>486</v>
      </c>
      <c r="M373" s="36"/>
      <c r="N373" s="36"/>
      <c r="O373" s="98"/>
      <c r="P373" s="38" t="str">
        <f t="shared" si="9"/>
        <v/>
      </c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ht="15.75" customHeight="1">
      <c r="A374" s="94" t="s">
        <v>682</v>
      </c>
      <c r="B374" s="108">
        <v>5.4354816E7</v>
      </c>
      <c r="C374" s="108">
        <v>1.125691322E9</v>
      </c>
      <c r="D374" s="4"/>
      <c r="E374" s="28" t="s">
        <v>442</v>
      </c>
      <c r="F374" s="4"/>
      <c r="G374" s="30" t="str">
        <f t="shared" si="10"/>
        <v> </v>
      </c>
      <c r="H374" s="4"/>
      <c r="I374" s="2"/>
      <c r="J374" s="68" t="str">
        <f t="shared" si="2"/>
        <v/>
      </c>
      <c r="K374" s="69" t="str">
        <f>IFERROR(SUM(IF(DATEDIF($H374,$A$1,"M")&gt;=VLOOKUP($I374,INDIRECT(VLOOKUP(DATEVALUE($H374),FECHAS,2,0)),5,0),0 ,VLOOKUP($I374,INDIRECT(VLOOKUP(DATEVALUE($H374),FECHAS,2,0)),3,0)),IF(AND($G374=$A$1,AND(TODAY()&gt;$G374,COUNTIF($I374,"TRI*"))),2500,IF($G374=$A$1,IF(AND(TODAY()&gt;$G374,OR(COUNTIF($I374," ---"),COUNTIF($I374,"MEN*"))),3000,0),0))),"")</f>
        <v/>
      </c>
      <c r="L374" s="35" t="s">
        <v>486</v>
      </c>
      <c r="M374" s="36"/>
      <c r="N374" s="36"/>
      <c r="O374" s="98"/>
      <c r="P374" s="38" t="str">
        <f t="shared" si="9"/>
        <v/>
      </c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ht="15.75" customHeight="1">
      <c r="A375" s="94" t="s">
        <v>683</v>
      </c>
      <c r="B375" s="89">
        <v>5.1140549E7</v>
      </c>
      <c r="C375" s="89">
        <v>1.137959442E9</v>
      </c>
      <c r="D375" s="4"/>
      <c r="E375" s="28" t="s">
        <v>442</v>
      </c>
      <c r="F375" s="4"/>
      <c r="G375" s="30" t="str">
        <f t="shared" si="10"/>
        <v> </v>
      </c>
      <c r="H375" s="4"/>
      <c r="I375" s="2"/>
      <c r="J375" s="68" t="str">
        <f t="shared" si="2"/>
        <v/>
      </c>
      <c r="K375" s="69" t="str">
        <f>IFERROR(SUM(IF(DATEDIF($H375,$A$1,"M")&gt;=VLOOKUP($I375,INDIRECT(VLOOKUP(DATEVALUE($H375),FECHAS,2,0)),5,0),0 ,VLOOKUP($I375,INDIRECT(VLOOKUP(DATEVALUE($H375),FECHAS,2,0)),3,0)),IF(AND($G375=$A$1,AND(TODAY()&gt;$G375,COUNTIF($I375,"TRI*"))),2500,IF($G375=$A$1,IF(AND(TODAY()&gt;$G375,OR(COUNTIF($I375," ---"),COUNTIF($I375,"MEN*"))),3000,0),0))),"")</f>
        <v/>
      </c>
      <c r="L375" s="35" t="s">
        <v>486</v>
      </c>
      <c r="M375" s="36"/>
      <c r="N375" s="36"/>
      <c r="O375" s="98"/>
      <c r="P375" s="38" t="str">
        <f t="shared" si="9"/>
        <v/>
      </c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ht="15.75" customHeight="1">
      <c r="A376" s="118" t="s">
        <v>684</v>
      </c>
      <c r="B376" s="97">
        <v>5.1161724E7</v>
      </c>
      <c r="C376" s="89" t="s">
        <v>246</v>
      </c>
      <c r="D376" s="4"/>
      <c r="E376" s="28" t="s">
        <v>442</v>
      </c>
      <c r="F376" s="4"/>
      <c r="G376" s="30" t="str">
        <f t="shared" si="10"/>
        <v> </v>
      </c>
      <c r="H376" s="4"/>
      <c r="I376" s="2"/>
      <c r="J376" s="68" t="str">
        <f t="shared" si="2"/>
        <v/>
      </c>
      <c r="K376" s="69" t="str">
        <f>IFERROR(SUM(IF(DATEDIF($H376,$A$1,"M")&gt;=VLOOKUP($I376,INDIRECT(VLOOKUP(DATEVALUE($H376),FECHAS,2,0)),5,0),0 ,VLOOKUP($I376,INDIRECT(VLOOKUP(DATEVALUE($H376),FECHAS,2,0)),3,0)),IF(AND($G376=$A$1,AND(TODAY()&gt;$G376,COUNTIF($I376,"TRI*"))),2500,IF($G376=$A$1,IF(AND(TODAY()&gt;$G376,OR(COUNTIF($I376," ---"),COUNTIF($I376,"MEN*"))),3000,0),0))),"")</f>
        <v/>
      </c>
      <c r="L376" s="35" t="s">
        <v>486</v>
      </c>
      <c r="M376" s="36"/>
      <c r="N376" s="36"/>
      <c r="O376" s="98"/>
      <c r="P376" s="38" t="str">
        <f t="shared" si="9"/>
        <v/>
      </c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ht="15.75" customHeight="1">
      <c r="A377" s="96" t="s">
        <v>685</v>
      </c>
      <c r="B377" s="89">
        <v>5.3329393E7</v>
      </c>
      <c r="C377" s="89">
        <v>1.131416852E9</v>
      </c>
      <c r="D377" s="4"/>
      <c r="E377" s="28" t="s">
        <v>442</v>
      </c>
      <c r="F377" s="4"/>
      <c r="G377" s="30" t="str">
        <f t="shared" si="10"/>
        <v> </v>
      </c>
      <c r="H377" s="4"/>
      <c r="I377" s="2"/>
      <c r="J377" s="68" t="str">
        <f t="shared" si="2"/>
        <v/>
      </c>
      <c r="K377" s="69" t="str">
        <f>IFERROR(SUM(IF(DATEDIF($H377,$A$1,"M")&gt;=VLOOKUP($I377,INDIRECT(VLOOKUP(DATEVALUE($H377),FECHAS,2,0)),5,0),0 ,VLOOKUP($I377,INDIRECT(VLOOKUP(DATEVALUE($H377),FECHAS,2,0)),3,0)),IF(AND($G377=$A$1,AND(TODAY()&gt;$G377,COUNTIF($I377,"TRI*"))),2500,IF($G377=$A$1,IF(AND(TODAY()&gt;$G377,OR(COUNTIF($I377," ---"),COUNTIF($I377,"MEN*"))),3000,0),0))),"")</f>
        <v/>
      </c>
      <c r="L377" s="35" t="s">
        <v>486</v>
      </c>
      <c r="M377" s="36"/>
      <c r="N377" s="36"/>
      <c r="O377" s="98"/>
      <c r="P377" s="38" t="str">
        <f t="shared" si="9"/>
        <v/>
      </c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ht="15.75" customHeight="1">
      <c r="A378" s="94" t="s">
        <v>686</v>
      </c>
      <c r="B378" s="93">
        <v>5.3087565E7</v>
      </c>
      <c r="C378" s="89" t="s">
        <v>687</v>
      </c>
      <c r="D378" s="4"/>
      <c r="E378" s="28" t="s">
        <v>442</v>
      </c>
      <c r="F378" s="4"/>
      <c r="G378" s="30" t="str">
        <f t="shared" si="10"/>
        <v> </v>
      </c>
      <c r="H378" s="4"/>
      <c r="I378" s="2"/>
      <c r="J378" s="68" t="str">
        <f t="shared" si="2"/>
        <v/>
      </c>
      <c r="K378" s="69" t="str">
        <f>IFERROR(SUM(IF(DATEDIF($H378,$A$1,"M")&gt;=VLOOKUP($I378,INDIRECT(VLOOKUP(DATEVALUE($H378),FECHAS,2,0)),5,0),0 ,VLOOKUP($I378,INDIRECT(VLOOKUP(DATEVALUE($H378),FECHAS,2,0)),3,0)),IF(AND($G378=$A$1,AND(TODAY()&gt;$G378,COUNTIF($I378,"TRI*"))),2500,IF($G378=$A$1,IF(AND(TODAY()&gt;$G378,OR(COUNTIF($I378," ---"),COUNTIF($I378,"MEN*"))),3000,0),0))),"")</f>
        <v/>
      </c>
      <c r="L378" s="35" t="s">
        <v>486</v>
      </c>
      <c r="M378" s="36"/>
      <c r="N378" s="36"/>
      <c r="O378" s="98"/>
      <c r="P378" s="38" t="str">
        <f t="shared" si="9"/>
        <v/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ht="15.75" customHeight="1">
      <c r="A379" s="99" t="s">
        <v>688</v>
      </c>
      <c r="B379" s="102">
        <v>5.2084041E7</v>
      </c>
      <c r="C379" s="89" t="s">
        <v>687</v>
      </c>
      <c r="D379" s="4"/>
      <c r="E379" s="28" t="s">
        <v>442</v>
      </c>
      <c r="F379" s="4"/>
      <c r="G379" s="30" t="str">
        <f t="shared" si="10"/>
        <v> </v>
      </c>
      <c r="H379" s="4"/>
      <c r="I379" s="2"/>
      <c r="J379" s="68" t="str">
        <f t="shared" si="2"/>
        <v/>
      </c>
      <c r="K379" s="69" t="str">
        <f>IFERROR(SUM(IF(DATEDIF($H379,$A$1,"M")&gt;=VLOOKUP($I379,INDIRECT(VLOOKUP(DATEVALUE($H379),FECHAS,2,0)),5,0),0 ,VLOOKUP($I379,INDIRECT(VLOOKUP(DATEVALUE($H379),FECHAS,2,0)),3,0)),IF(AND($G379=$A$1,AND(TODAY()&gt;$G379,COUNTIF($I379,"TRI*"))),2500,IF($G379=$A$1,IF(AND(TODAY()&gt;$G379,OR(COUNTIF($I379," ---"),COUNTIF($I379,"MEN*"))),3000,0),0))),"")</f>
        <v/>
      </c>
      <c r="L379" s="35" t="s">
        <v>486</v>
      </c>
      <c r="M379" s="36"/>
      <c r="N379" s="36"/>
      <c r="O379" s="98"/>
      <c r="P379" s="38" t="str">
        <f t="shared" si="9"/>
        <v/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ht="15.75" customHeight="1">
      <c r="A380" s="99" t="s">
        <v>689</v>
      </c>
      <c r="B380" s="107">
        <v>5.3648406E7</v>
      </c>
      <c r="C380" s="108">
        <v>1.154128445E9</v>
      </c>
      <c r="D380" s="4"/>
      <c r="E380" s="28" t="s">
        <v>442</v>
      </c>
      <c r="F380" s="4"/>
      <c r="G380" s="30" t="str">
        <f t="shared" si="10"/>
        <v> </v>
      </c>
      <c r="H380" s="4"/>
      <c r="I380" s="2"/>
      <c r="J380" s="68" t="str">
        <f t="shared" si="2"/>
        <v/>
      </c>
      <c r="K380" s="69" t="str">
        <f>IFERROR(SUM(IF(DATEDIF($H380,$A$1,"M")&gt;=VLOOKUP($I380,INDIRECT(VLOOKUP(DATEVALUE($H380),FECHAS,2,0)),5,0),0 ,VLOOKUP($I380,INDIRECT(VLOOKUP(DATEVALUE($H380),FECHAS,2,0)),3,0)),IF(AND($G380=$A$1,AND(TODAY()&gt;$G380,COUNTIF($I380,"TRI*"))),2500,IF($G380=$A$1,IF(AND(TODAY()&gt;$G380,OR(COUNTIF($I380," ---"),COUNTIF($I380,"MEN*"))),3000,0),0))),"")</f>
        <v/>
      </c>
      <c r="L380" s="35" t="s">
        <v>537</v>
      </c>
      <c r="M380" s="36"/>
      <c r="N380" s="36"/>
      <c r="O380" s="98"/>
      <c r="P380" s="38" t="str">
        <f t="shared" si="9"/>
        <v/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ht="15.75" customHeight="1">
      <c r="A381" s="109" t="s">
        <v>690</v>
      </c>
      <c r="B381" s="107">
        <v>5.2581769E7</v>
      </c>
      <c r="C381" s="108" t="s">
        <v>691</v>
      </c>
      <c r="D381" s="4"/>
      <c r="E381" s="28" t="s">
        <v>442</v>
      </c>
      <c r="F381" s="4"/>
      <c r="G381" s="30" t="str">
        <f t="shared" si="10"/>
        <v> </v>
      </c>
      <c r="H381" s="4"/>
      <c r="I381" s="2"/>
      <c r="J381" s="68" t="str">
        <f t="shared" si="2"/>
        <v/>
      </c>
      <c r="K381" s="69" t="str">
        <f>IFERROR(SUM(IF(DATEDIF($H381,$A$1,"M")&gt;=VLOOKUP($I381,INDIRECT(VLOOKUP(DATEVALUE($H381),FECHAS,2,0)),5,0),0 ,VLOOKUP($I381,INDIRECT(VLOOKUP(DATEVALUE($H381),FECHAS,2,0)),3,0)),IF(AND($G381=$A$1,AND(TODAY()&gt;$G381,COUNTIF($I381,"TRI*"))),2500,IF($G381=$A$1,IF(AND(TODAY()&gt;$G381,OR(COUNTIF($I381," ---"),COUNTIF($I381,"MEN*"))),3000,0),0))),"")</f>
        <v/>
      </c>
      <c r="L381" s="35" t="s">
        <v>537</v>
      </c>
      <c r="M381" s="36"/>
      <c r="N381" s="36"/>
      <c r="O381" s="98"/>
      <c r="P381" s="38" t="str">
        <f t="shared" si="9"/>
        <v/>
      </c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ht="15.75" customHeight="1">
      <c r="A382" s="109" t="s">
        <v>692</v>
      </c>
      <c r="B382" s="107">
        <v>5.2952127E7</v>
      </c>
      <c r="C382" s="108">
        <v>1.134580777E9</v>
      </c>
      <c r="D382" s="4"/>
      <c r="E382" s="28" t="s">
        <v>442</v>
      </c>
      <c r="F382" s="4"/>
      <c r="G382" s="30" t="str">
        <f t="shared" si="10"/>
        <v> </v>
      </c>
      <c r="H382" s="4"/>
      <c r="I382" s="2"/>
      <c r="J382" s="68" t="str">
        <f t="shared" si="2"/>
        <v/>
      </c>
      <c r="K382" s="69" t="str">
        <f>IFERROR(SUM(IF(DATEDIF($H382,$A$1,"M")&gt;=VLOOKUP($I382,INDIRECT(VLOOKUP(DATEVALUE($H382),FECHAS,2,0)),5,0),0 ,VLOOKUP($I382,INDIRECT(VLOOKUP(DATEVALUE($H382),FECHAS,2,0)),3,0)),IF(AND($G382=$A$1,AND(TODAY()&gt;$G382,COUNTIF($I382,"TRI*"))),2500,IF($G382=$A$1,IF(AND(TODAY()&gt;$G382,OR(COUNTIF($I382," ---"),COUNTIF($I382,"MEN*"))),3000,0),0))),"")</f>
        <v/>
      </c>
      <c r="L382" s="35" t="s">
        <v>537</v>
      </c>
      <c r="M382" s="36"/>
      <c r="N382" s="36"/>
      <c r="O382" s="98"/>
      <c r="P382" s="38" t="str">
        <f t="shared" si="9"/>
        <v/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ht="15.75" customHeight="1">
      <c r="A383" s="109" t="s">
        <v>693</v>
      </c>
      <c r="B383" s="107">
        <v>5.260523E7</v>
      </c>
      <c r="C383" s="108" t="s">
        <v>694</v>
      </c>
      <c r="D383" s="4"/>
      <c r="E383" s="28" t="s">
        <v>442</v>
      </c>
      <c r="F383" s="4"/>
      <c r="G383" s="30" t="str">
        <f t="shared" si="10"/>
        <v> </v>
      </c>
      <c r="H383" s="4"/>
      <c r="I383" s="2"/>
      <c r="J383" s="68" t="str">
        <f t="shared" si="2"/>
        <v/>
      </c>
      <c r="K383" s="69" t="str">
        <f>IFERROR(SUM(IF(DATEDIF($H383,$A$1,"M")&gt;=VLOOKUP($I383,INDIRECT(VLOOKUP(DATEVALUE($H383),FECHAS,2,0)),5,0),0 ,VLOOKUP($I383,INDIRECT(VLOOKUP(DATEVALUE($H383),FECHAS,2,0)),3,0)),IF(AND($G383=$A$1,AND(TODAY()&gt;$G383,COUNTIF($I383,"TRI*"))),2500,IF($G383=$A$1,IF(AND(TODAY()&gt;$G383,OR(COUNTIF($I383," ---"),COUNTIF($I383,"MEN*"))),3000,0),0))),"")</f>
        <v/>
      </c>
      <c r="L383" s="35" t="s">
        <v>537</v>
      </c>
      <c r="M383" s="36"/>
      <c r="N383" s="36"/>
      <c r="O383" s="98"/>
      <c r="P383" s="38" t="str">
        <f t="shared" si="9"/>
        <v/>
      </c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ht="15.75" customHeight="1">
      <c r="A384" s="109" t="s">
        <v>695</v>
      </c>
      <c r="B384" s="108">
        <v>5.0610526E7</v>
      </c>
      <c r="C384" s="108">
        <v>1.125720451E9</v>
      </c>
      <c r="D384" s="4"/>
      <c r="E384" s="28" t="s">
        <v>442</v>
      </c>
      <c r="F384" s="4"/>
      <c r="G384" s="30" t="str">
        <f t="shared" si="10"/>
        <v> </v>
      </c>
      <c r="H384" s="4"/>
      <c r="I384" s="2"/>
      <c r="J384" s="68" t="str">
        <f t="shared" si="2"/>
        <v/>
      </c>
      <c r="K384" s="69" t="str">
        <f>IFERROR(SUM(IF(DATEDIF($H384,$A$1,"M")&gt;=VLOOKUP($I384,INDIRECT(VLOOKUP(DATEVALUE($H384),FECHAS,2,0)),5,0),0 ,VLOOKUP($I384,INDIRECT(VLOOKUP(DATEVALUE($H384),FECHAS,2,0)),3,0)),IF(AND($G384=$A$1,AND(TODAY()&gt;$G384,COUNTIF($I384,"TRI*"))),2500,IF($G384=$A$1,IF(AND(TODAY()&gt;$G384,OR(COUNTIF($I384," ---"),COUNTIF($I384,"MEN*"))),3000,0),0))),"")</f>
        <v/>
      </c>
      <c r="L384" s="35" t="s">
        <v>537</v>
      </c>
      <c r="M384" s="36"/>
      <c r="N384" s="36"/>
      <c r="O384" s="98"/>
      <c r="P384" s="38" t="str">
        <f t="shared" si="9"/>
        <v/>
      </c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ht="15.75" customHeight="1">
      <c r="A385" s="114" t="s">
        <v>696</v>
      </c>
      <c r="B385" s="108">
        <v>5.3434366E7</v>
      </c>
      <c r="C385" s="108">
        <v>1.125720451E9</v>
      </c>
      <c r="D385" s="4"/>
      <c r="E385" s="28" t="s">
        <v>442</v>
      </c>
      <c r="F385" s="4"/>
      <c r="G385" s="30" t="str">
        <f t="shared" si="10"/>
        <v> </v>
      </c>
      <c r="H385" s="4"/>
      <c r="I385" s="2"/>
      <c r="J385" s="68" t="str">
        <f t="shared" si="2"/>
        <v/>
      </c>
      <c r="K385" s="69" t="str">
        <f>IFERROR(SUM(IF(DATEDIF($H385,$A$1,"M")&gt;=VLOOKUP($I385,INDIRECT(VLOOKUP(DATEVALUE($H385),FECHAS,2,0)),5,0),0 ,VLOOKUP($I385,INDIRECT(VLOOKUP(DATEVALUE($H385),FECHAS,2,0)),3,0)),IF(AND($G385=$A$1,AND(TODAY()&gt;$G385,COUNTIF($I385,"TRI*"))),2500,IF($G385=$A$1,IF(AND(TODAY()&gt;$G385,OR(COUNTIF($I385," ---"),COUNTIF($I385,"MEN*"))),3000,0),0))),"")</f>
        <v/>
      </c>
      <c r="L385" s="35" t="s">
        <v>537</v>
      </c>
      <c r="M385" s="36"/>
      <c r="N385" s="36"/>
      <c r="O385" s="98"/>
      <c r="P385" s="38" t="str">
        <f t="shared" si="9"/>
        <v/>
      </c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ht="15.75" customHeight="1">
      <c r="A386" s="114" t="s">
        <v>697</v>
      </c>
      <c r="B386" s="108" t="s">
        <v>698</v>
      </c>
      <c r="C386" s="108" t="s">
        <v>699</v>
      </c>
      <c r="D386" s="4"/>
      <c r="E386" s="28" t="s">
        <v>442</v>
      </c>
      <c r="F386" s="4"/>
      <c r="G386" s="30" t="str">
        <f t="shared" si="10"/>
        <v> </v>
      </c>
      <c r="H386" s="4"/>
      <c r="I386" s="2"/>
      <c r="J386" s="68" t="str">
        <f t="shared" si="2"/>
        <v/>
      </c>
      <c r="K386" s="69" t="str">
        <f>IFERROR(SUM(IF(DATEDIF($H386,$A$1,"M")&gt;=VLOOKUP($I386,INDIRECT(VLOOKUP(DATEVALUE($H386),FECHAS,2,0)),5,0),0 ,VLOOKUP($I386,INDIRECT(VLOOKUP(DATEVALUE($H386),FECHAS,2,0)),3,0)),IF(AND($G386=$A$1,AND(TODAY()&gt;$G386,COUNTIF($I386,"TRI*"))),2500,IF($G386=$A$1,IF(AND(TODAY()&gt;$G386,OR(COUNTIF($I386," ---"),COUNTIF($I386,"MEN*"))),3000,0),0))),"")</f>
        <v/>
      </c>
      <c r="L386" s="35" t="s">
        <v>537</v>
      </c>
      <c r="M386" s="36"/>
      <c r="N386" s="36"/>
      <c r="O386" s="98"/>
      <c r="P386" s="38" t="str">
        <f t="shared" si="9"/>
        <v/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ht="15.75" customHeight="1">
      <c r="A387" s="114" t="s">
        <v>700</v>
      </c>
      <c r="B387" s="108">
        <v>5.436557E7</v>
      </c>
      <c r="C387" s="108" t="s">
        <v>701</v>
      </c>
      <c r="D387" s="4"/>
      <c r="E387" s="28" t="s">
        <v>442</v>
      </c>
      <c r="F387" s="4"/>
      <c r="G387" s="30" t="str">
        <f t="shared" si="10"/>
        <v> </v>
      </c>
      <c r="H387" s="4"/>
      <c r="I387" s="2"/>
      <c r="J387" s="68" t="str">
        <f t="shared" si="2"/>
        <v/>
      </c>
      <c r="K387" s="69" t="str">
        <f>IFERROR(SUM(IF(DATEDIF($H387,$A$1,"M")&gt;=VLOOKUP($I387,INDIRECT(VLOOKUP(DATEVALUE($H387),FECHAS,2,0)),5,0),0 ,VLOOKUP($I387,INDIRECT(VLOOKUP(DATEVALUE($H387),FECHAS,2,0)),3,0)),IF(AND($G387=$A$1,AND(TODAY()&gt;$G387,COUNTIF($I387,"TRI*"))),2500,IF($G387=$A$1,IF(AND(TODAY()&gt;$G387,OR(COUNTIF($I387," ---"),COUNTIF($I387,"MEN*"))),3000,0),0))),"")</f>
        <v/>
      </c>
      <c r="L387" s="35" t="s">
        <v>537</v>
      </c>
      <c r="M387" s="36"/>
      <c r="N387" s="36"/>
      <c r="O387" s="98"/>
      <c r="P387" s="38" t="str">
        <f t="shared" si="9"/>
        <v/>
      </c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ht="15.75" customHeight="1">
      <c r="A388" s="96" t="s">
        <v>702</v>
      </c>
      <c r="B388" s="97" t="s">
        <v>703</v>
      </c>
      <c r="C388" s="97" t="s">
        <v>704</v>
      </c>
      <c r="D388" s="4"/>
      <c r="E388" s="28" t="s">
        <v>442</v>
      </c>
      <c r="F388" s="4"/>
      <c r="G388" s="30" t="str">
        <f t="shared" si="10"/>
        <v> </v>
      </c>
      <c r="H388" s="4"/>
      <c r="I388" s="2"/>
      <c r="J388" s="68" t="str">
        <f t="shared" si="2"/>
        <v/>
      </c>
      <c r="K388" s="69" t="str">
        <f>IFERROR(SUM(IF(DATEDIF($H388,$A$1,"M")&gt;=VLOOKUP($I388,INDIRECT(VLOOKUP(DATEVALUE($H388),FECHAS,2,0)),5,0),0 ,VLOOKUP($I388,INDIRECT(VLOOKUP(DATEVALUE($H388),FECHAS,2,0)),3,0)),IF(AND($G388=$A$1,AND(TODAY()&gt;$G388,COUNTIF($I388,"TRI*"))),2500,IF($G388=$A$1,IF(AND(TODAY()&gt;$G388,OR(COUNTIF($I388," ---"),COUNTIF($I388,"MEN*"))),3000,0),0))),"")</f>
        <v/>
      </c>
      <c r="L388" s="35" t="s">
        <v>537</v>
      </c>
      <c r="M388" s="36"/>
      <c r="N388" s="36"/>
      <c r="O388" s="98"/>
      <c r="P388" s="38" t="str">
        <f t="shared" si="9"/>
        <v/>
      </c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ht="15.75" customHeight="1">
      <c r="A389" s="94" t="s">
        <v>705</v>
      </c>
      <c r="B389" s="93">
        <v>5.3172078E7</v>
      </c>
      <c r="C389" s="89" t="s">
        <v>706</v>
      </c>
      <c r="D389" s="4"/>
      <c r="E389" s="28" t="s">
        <v>442</v>
      </c>
      <c r="F389" s="4"/>
      <c r="G389" s="30" t="str">
        <f t="shared" si="10"/>
        <v> </v>
      </c>
      <c r="H389" s="4"/>
      <c r="I389" s="2"/>
      <c r="J389" s="68" t="str">
        <f t="shared" si="2"/>
        <v/>
      </c>
      <c r="K389" s="69" t="str">
        <f>IFERROR(SUM(IF(DATEDIF($H389,$A$1,"M")&gt;=VLOOKUP($I389,INDIRECT(VLOOKUP(DATEVALUE($H389),FECHAS,2,0)),5,0),0 ,VLOOKUP($I389,INDIRECT(VLOOKUP(DATEVALUE($H389),FECHAS,2,0)),3,0)),IF(AND($G389=$A$1,AND(TODAY()&gt;$G389,COUNTIF($I389,"TRI*"))),2500,IF($G389=$A$1,IF(AND(TODAY()&gt;$G389,OR(COUNTIF($I389," ---"),COUNTIF($I389,"MEN*"))),3000,0),0))),"")</f>
        <v/>
      </c>
      <c r="L389" s="35" t="s">
        <v>537</v>
      </c>
      <c r="M389" s="36"/>
      <c r="N389" s="36"/>
      <c r="O389" s="98"/>
      <c r="P389" s="38" t="str">
        <f t="shared" si="9"/>
        <v/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ht="15.75" customHeight="1">
      <c r="A390" s="106" t="s">
        <v>707</v>
      </c>
      <c r="B390" s="107">
        <v>4.7131306E7</v>
      </c>
      <c r="C390" s="108" t="s">
        <v>708</v>
      </c>
      <c r="D390" s="4"/>
      <c r="E390" s="28" t="s">
        <v>709</v>
      </c>
      <c r="F390" s="4"/>
      <c r="G390" s="30" t="str">
        <f t="shared" si="10"/>
        <v> </v>
      </c>
      <c r="H390" s="4"/>
      <c r="I390" s="2"/>
      <c r="J390" s="68" t="str">
        <f t="shared" si="2"/>
        <v/>
      </c>
      <c r="K390" s="69" t="str">
        <f>IFERROR(SUM(IF(DATEDIF($H390,$A$1,"M")&gt;=VLOOKUP($I390,INDIRECT(VLOOKUP(DATEVALUE($H390),FECHAS,2,0)),5,0),0 ,VLOOKUP($I390,INDIRECT(VLOOKUP(DATEVALUE($H390),FECHAS,2,0)),3,0)),IF(AND($G390=$A$1,AND(TODAY()&gt;$G390,COUNTIF($I390,"TRI*"))),2500,IF($G390=$A$1,IF(AND(TODAY()&gt;$G390,OR(COUNTIF($I390," ---"),COUNTIF($I390,"MEN*"))),3000,0),0))),"")</f>
        <v/>
      </c>
      <c r="L390" s="35" t="s">
        <v>710</v>
      </c>
      <c r="M390" s="43" t="s">
        <v>711</v>
      </c>
      <c r="N390" s="36"/>
      <c r="O390" s="98"/>
      <c r="P390" s="38" t="str">
        <f t="shared" si="9"/>
        <v/>
      </c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ht="15.75" customHeight="1">
      <c r="A391" s="106" t="s">
        <v>712</v>
      </c>
      <c r="B391" s="107">
        <v>4.7645433E7</v>
      </c>
      <c r="C391" s="108">
        <v>1.161413124E9</v>
      </c>
      <c r="D391" s="4"/>
      <c r="E391" s="28" t="s">
        <v>709</v>
      </c>
      <c r="F391" s="4"/>
      <c r="G391" s="30" t="str">
        <f t="shared" si="10"/>
        <v> </v>
      </c>
      <c r="H391" s="4"/>
      <c r="I391" s="2"/>
      <c r="J391" s="68" t="str">
        <f t="shared" si="2"/>
        <v/>
      </c>
      <c r="K391" s="69" t="str">
        <f>IFERROR(SUM(IF(DATEDIF($H391,$A$1,"M")&gt;=VLOOKUP($I391,INDIRECT(VLOOKUP(DATEVALUE($H391),FECHAS,2,0)),5,0),0 ,VLOOKUP($I391,INDIRECT(VLOOKUP(DATEVALUE($H391),FECHAS,2,0)),3,0)),IF(AND($G391=$A$1,AND(TODAY()&gt;$G391,COUNTIF($I391,"TRI*"))),2500,IF($G391=$A$1,IF(AND(TODAY()&gt;$G391,OR(COUNTIF($I391," ---"),COUNTIF($I391,"MEN*"))),3000,0),0))),"")</f>
        <v/>
      </c>
      <c r="L391" s="35" t="s">
        <v>710</v>
      </c>
      <c r="M391" s="43" t="s">
        <v>713</v>
      </c>
      <c r="N391" s="36"/>
      <c r="O391" s="98"/>
      <c r="P391" s="38" t="str">
        <f t="shared" si="9"/>
        <v/>
      </c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ht="15.75" customHeight="1">
      <c r="A392" s="106" t="s">
        <v>714</v>
      </c>
      <c r="B392" s="120">
        <v>5.024567E7</v>
      </c>
      <c r="C392" s="114" t="s">
        <v>259</v>
      </c>
      <c r="D392" s="4"/>
      <c r="E392" s="28" t="s">
        <v>709</v>
      </c>
      <c r="F392" s="4"/>
      <c r="G392" s="30" t="str">
        <f t="shared" si="10"/>
        <v> </v>
      </c>
      <c r="H392" s="4"/>
      <c r="I392" s="2"/>
      <c r="J392" s="68" t="str">
        <f t="shared" si="2"/>
        <v/>
      </c>
      <c r="K392" s="69" t="str">
        <f>IFERROR(SUM(IF(DATEDIF($H392,$A$1,"M")&gt;=VLOOKUP($I392,INDIRECT(VLOOKUP(DATEVALUE($H392),FECHAS,2,0)),5,0),0 ,VLOOKUP($I392,INDIRECT(VLOOKUP(DATEVALUE($H392),FECHAS,2,0)),3,0)),IF(AND($G392=$A$1,AND(TODAY()&gt;$G392,COUNTIF($I392,"TRI*"))),2500,IF($G392=$A$1,IF(AND(TODAY()&gt;$G392,OR(COUNTIF($I392," ---"),COUNTIF($I392,"MEN*"))),3000,0),0))),"")</f>
        <v/>
      </c>
      <c r="L392" s="35" t="s">
        <v>710</v>
      </c>
      <c r="M392" s="36"/>
      <c r="N392" s="36"/>
      <c r="O392" s="98"/>
      <c r="P392" s="38" t="str">
        <f t="shared" si="9"/>
        <v/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ht="15.75" customHeight="1">
      <c r="A393" s="106" t="s">
        <v>715</v>
      </c>
      <c r="B393" s="107">
        <v>5.1482038E7</v>
      </c>
      <c r="C393" s="108" t="s">
        <v>716</v>
      </c>
      <c r="D393" s="4"/>
      <c r="E393" s="28" t="s">
        <v>709</v>
      </c>
      <c r="F393" s="4"/>
      <c r="G393" s="30" t="str">
        <f t="shared" si="10"/>
        <v> </v>
      </c>
      <c r="H393" s="4"/>
      <c r="I393" s="2"/>
      <c r="J393" s="68" t="str">
        <f t="shared" si="2"/>
        <v/>
      </c>
      <c r="K393" s="69" t="str">
        <f>IFERROR(SUM(IF(DATEDIF($H393,$A$1,"M")&gt;=VLOOKUP($I393,INDIRECT(VLOOKUP(DATEVALUE($H393),FECHAS,2,0)),5,0),0 ,VLOOKUP($I393,INDIRECT(VLOOKUP(DATEVALUE($H393),FECHAS,2,0)),3,0)),IF(AND($G393=$A$1,AND(TODAY()&gt;$G393,COUNTIF($I393,"TRI*"))),2500,IF($G393=$A$1,IF(AND(TODAY()&gt;$G393,OR(COUNTIF($I393," ---"),COUNTIF($I393,"MEN*"))),3000,0),0))),"")</f>
        <v/>
      </c>
      <c r="L393" s="35" t="s">
        <v>710</v>
      </c>
      <c r="M393" s="36"/>
      <c r="N393" s="36"/>
      <c r="O393" s="98"/>
      <c r="P393" s="38" t="str">
        <f t="shared" si="9"/>
        <v/>
      </c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ht="15.75" customHeight="1">
      <c r="A394" s="106" t="s">
        <v>717</v>
      </c>
      <c r="B394" s="120">
        <v>4.8678376E7</v>
      </c>
      <c r="C394" s="114" t="s">
        <v>718</v>
      </c>
      <c r="D394" s="4"/>
      <c r="E394" s="28" t="s">
        <v>709</v>
      </c>
      <c r="F394" s="4"/>
      <c r="G394" s="30" t="str">
        <f t="shared" si="10"/>
        <v> </v>
      </c>
      <c r="H394" s="4"/>
      <c r="I394" s="2"/>
      <c r="J394" s="68" t="str">
        <f t="shared" si="2"/>
        <v/>
      </c>
      <c r="K394" s="69" t="str">
        <f>IFERROR(SUM(IF(DATEDIF($H394,$A$1,"M")&gt;=VLOOKUP($I394,INDIRECT(VLOOKUP(DATEVALUE($H394),FECHAS,2,0)),5,0),0 ,VLOOKUP($I394,INDIRECT(VLOOKUP(DATEVALUE($H394),FECHAS,2,0)),3,0)),IF(AND($G394=$A$1,AND(TODAY()&gt;$G394,COUNTIF($I394,"TRI*"))),2500,IF($G394=$A$1,IF(AND(TODAY()&gt;$G394,OR(COUNTIF($I394," ---"),COUNTIF($I394,"MEN*"))),3000,0),0))),"")</f>
        <v/>
      </c>
      <c r="L394" s="35" t="s">
        <v>710</v>
      </c>
      <c r="M394" s="43" t="s">
        <v>719</v>
      </c>
      <c r="N394" s="36"/>
      <c r="O394" s="98"/>
      <c r="P394" s="38" t="str">
        <f t="shared" si="9"/>
        <v/>
      </c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ht="15.75" customHeight="1">
      <c r="A395" s="106" t="s">
        <v>720</v>
      </c>
      <c r="B395" s="107">
        <v>4.7429788E7</v>
      </c>
      <c r="C395" s="108" t="s">
        <v>721</v>
      </c>
      <c r="D395" s="4"/>
      <c r="E395" s="28" t="s">
        <v>709</v>
      </c>
      <c r="F395" s="4"/>
      <c r="G395" s="30" t="str">
        <f t="shared" si="10"/>
        <v> </v>
      </c>
      <c r="H395" s="4"/>
      <c r="I395" s="2"/>
      <c r="J395" s="68" t="str">
        <f t="shared" si="2"/>
        <v/>
      </c>
      <c r="K395" s="69" t="str">
        <f>IFERROR(SUM(IF(DATEDIF($H395,$A$1,"M")&gt;=VLOOKUP($I395,INDIRECT(VLOOKUP(DATEVALUE($H395),FECHAS,2,0)),5,0),0 ,VLOOKUP($I395,INDIRECT(VLOOKUP(DATEVALUE($H395),FECHAS,2,0)),3,0)),IF(AND($G395=$A$1,AND(TODAY()&gt;$G395,COUNTIF($I395,"TRI*"))),2500,IF($G395=$A$1,IF(AND(TODAY()&gt;$G395,OR(COUNTIF($I395," ---"),COUNTIF($I395,"MEN*"))),3000,0),0))),"")</f>
        <v/>
      </c>
      <c r="L395" s="35" t="s">
        <v>710</v>
      </c>
      <c r="M395" s="43" t="s">
        <v>722</v>
      </c>
      <c r="N395" s="36"/>
      <c r="O395" s="98"/>
      <c r="P395" s="38" t="str">
        <f t="shared" si="9"/>
        <v/>
      </c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ht="15.75" customHeight="1">
      <c r="A396" s="106" t="s">
        <v>723</v>
      </c>
      <c r="B396" s="107">
        <v>4.6918306E7</v>
      </c>
      <c r="C396" s="108" t="s">
        <v>724</v>
      </c>
      <c r="D396" s="4"/>
      <c r="E396" s="28" t="s">
        <v>709</v>
      </c>
      <c r="F396" s="4"/>
      <c r="G396" s="30" t="str">
        <f t="shared" si="10"/>
        <v> </v>
      </c>
      <c r="H396" s="4"/>
      <c r="I396" s="2"/>
      <c r="J396" s="68" t="str">
        <f t="shared" si="2"/>
        <v/>
      </c>
      <c r="K396" s="69" t="str">
        <f>IFERROR(SUM(IF(DATEDIF($H396,$A$1,"M")&gt;=VLOOKUP($I396,INDIRECT(VLOOKUP(DATEVALUE($H396),FECHAS,2,0)),5,0),0 ,VLOOKUP($I396,INDIRECT(VLOOKUP(DATEVALUE($H396),FECHAS,2,0)),3,0)),IF(AND($G396=$A$1,AND(TODAY()&gt;$G396,COUNTIF($I396,"TRI*"))),2500,IF($G396=$A$1,IF(AND(TODAY()&gt;$G396,OR(COUNTIF($I396," ---"),COUNTIF($I396,"MEN*"))),3000,0),0))),"")</f>
        <v/>
      </c>
      <c r="L396" s="35" t="s">
        <v>710</v>
      </c>
      <c r="M396" s="43" t="s">
        <v>725</v>
      </c>
      <c r="N396" s="36"/>
      <c r="O396" s="98"/>
      <c r="P396" s="38" t="str">
        <f t="shared" si="9"/>
        <v/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ht="15.75" customHeight="1">
      <c r="A397" s="116" t="s">
        <v>726</v>
      </c>
      <c r="B397" s="102">
        <v>5.0244868E7</v>
      </c>
      <c r="C397" s="97">
        <v>1.140892417E9</v>
      </c>
      <c r="D397" s="4"/>
      <c r="E397" s="28" t="s">
        <v>709</v>
      </c>
      <c r="F397" s="4"/>
      <c r="G397" s="30" t="str">
        <f t="shared" si="10"/>
        <v> </v>
      </c>
      <c r="H397" s="4"/>
      <c r="I397" s="2"/>
      <c r="J397" s="68" t="str">
        <f t="shared" si="2"/>
        <v/>
      </c>
      <c r="K397" s="69" t="str">
        <f>IFERROR(SUM(IF(DATEDIF($H397,$A$1,"M")&gt;=VLOOKUP($I397,INDIRECT(VLOOKUP(DATEVALUE($H397),FECHAS,2,0)),5,0),0 ,VLOOKUP($I397,INDIRECT(VLOOKUP(DATEVALUE($H397),FECHAS,2,0)),3,0)),IF(AND($G397=$A$1,AND(TODAY()&gt;$G397,COUNTIF($I397,"TRI*"))),2500,IF($G397=$A$1,IF(AND(TODAY()&gt;$G397,OR(COUNTIF($I397," ---"),COUNTIF($I397,"MEN*"))),3000,0),0))),"")</f>
        <v/>
      </c>
      <c r="L397" s="35" t="s">
        <v>710</v>
      </c>
      <c r="M397" s="43" t="s">
        <v>719</v>
      </c>
      <c r="N397" s="36"/>
      <c r="O397" s="98"/>
      <c r="P397" s="38" t="str">
        <f t="shared" si="9"/>
        <v/>
      </c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ht="15.75" customHeight="1">
      <c r="A398" s="106" t="s">
        <v>727</v>
      </c>
      <c r="B398" s="107">
        <v>4.731463E7</v>
      </c>
      <c r="C398" s="108" t="s">
        <v>728</v>
      </c>
      <c r="D398" s="4"/>
      <c r="E398" s="28" t="s">
        <v>709</v>
      </c>
      <c r="F398" s="4"/>
      <c r="G398" s="30" t="str">
        <f t="shared" si="10"/>
        <v> </v>
      </c>
      <c r="H398" s="4"/>
      <c r="I398" s="2"/>
      <c r="J398" s="68" t="str">
        <f t="shared" si="2"/>
        <v/>
      </c>
      <c r="K398" s="69" t="str">
        <f>IFERROR(SUM(IF(DATEDIF($H398,$A$1,"M")&gt;=VLOOKUP($I398,INDIRECT(VLOOKUP(DATEVALUE($H398),FECHAS,2,0)),5,0),0 ,VLOOKUP($I398,INDIRECT(VLOOKUP(DATEVALUE($H398),FECHAS,2,0)),3,0)),IF(AND($G398=$A$1,AND(TODAY()&gt;$G398,COUNTIF($I398,"TRI*"))),2500,IF($G398=$A$1,IF(AND(TODAY()&gt;$G398,OR(COUNTIF($I398," ---"),COUNTIF($I398,"MEN*"))),3000,0),0))),"")</f>
        <v/>
      </c>
      <c r="L398" s="35" t="s">
        <v>710</v>
      </c>
      <c r="M398" s="43" t="s">
        <v>729</v>
      </c>
      <c r="N398" s="36"/>
      <c r="O398" s="98"/>
      <c r="P398" s="38" t="str">
        <f t="shared" si="9"/>
        <v/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ht="15.75" customHeight="1">
      <c r="A399" s="112" t="s">
        <v>730</v>
      </c>
      <c r="B399" s="105">
        <v>4.7147124E7</v>
      </c>
      <c r="C399" s="108">
        <v>1.128473197E9</v>
      </c>
      <c r="D399" s="4"/>
      <c r="E399" s="28" t="s">
        <v>709</v>
      </c>
      <c r="F399" s="4"/>
      <c r="G399" s="30" t="str">
        <f t="shared" si="10"/>
        <v> </v>
      </c>
      <c r="H399" s="4"/>
      <c r="I399" s="2"/>
      <c r="J399" s="68" t="str">
        <f t="shared" si="2"/>
        <v/>
      </c>
      <c r="K399" s="69" t="str">
        <f>IFERROR(SUM(IF(DATEDIF($H399,$A$1,"M")&gt;=VLOOKUP($I399,INDIRECT(VLOOKUP(DATEVALUE($H399),FECHAS,2,0)),5,0),0 ,VLOOKUP($I399,INDIRECT(VLOOKUP(DATEVALUE($H399),FECHAS,2,0)),3,0)),IF(AND($G399=$A$1,AND(TODAY()&gt;$G399,COUNTIF($I399,"TRI*"))),2500,IF($G399=$A$1,IF(AND(TODAY()&gt;$G399,OR(COUNTIF($I399," ---"),COUNTIF($I399,"MEN*"))),3000,0),0))),"")</f>
        <v/>
      </c>
      <c r="L399" s="35" t="s">
        <v>731</v>
      </c>
      <c r="M399" s="43" t="s">
        <v>729</v>
      </c>
      <c r="N399" s="36"/>
      <c r="O399" s="98"/>
      <c r="P399" s="38" t="str">
        <f t="shared" si="9"/>
        <v/>
      </c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ht="15.75" customHeight="1">
      <c r="A400" s="92" t="s">
        <v>732</v>
      </c>
      <c r="B400" s="93">
        <v>4.7388711E7</v>
      </c>
      <c r="C400" s="89" t="s">
        <v>733</v>
      </c>
      <c r="D400" s="4"/>
      <c r="E400" s="28" t="s">
        <v>709</v>
      </c>
      <c r="F400" s="4"/>
      <c r="G400" s="30" t="str">
        <f t="shared" si="10"/>
        <v> </v>
      </c>
      <c r="H400" s="4"/>
      <c r="I400" s="2"/>
      <c r="J400" s="68" t="str">
        <f t="shared" si="2"/>
        <v/>
      </c>
      <c r="K400" s="69" t="str">
        <f>IFERROR(SUM(IF(DATEDIF($H400,$A$1,"M")&gt;=VLOOKUP($I400,INDIRECT(VLOOKUP(DATEVALUE($H400),FECHAS,2,0)),5,0),0 ,VLOOKUP($I400,INDIRECT(VLOOKUP(DATEVALUE($H400),FECHAS,2,0)),3,0)),IF(AND($G400=$A$1,AND(TODAY()&gt;$G400,COUNTIF($I400,"TRI*"))),2500,IF($G400=$A$1,IF(AND(TODAY()&gt;$G400,OR(COUNTIF($I400," ---"),COUNTIF($I400,"MEN*"))),3000,0),0))),"")</f>
        <v/>
      </c>
      <c r="L400" s="35" t="s">
        <v>731</v>
      </c>
      <c r="M400" s="36"/>
      <c r="N400" s="36"/>
      <c r="O400" s="98"/>
      <c r="P400" s="38" t="str">
        <f t="shared" si="9"/>
        <v/>
      </c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ht="15.75" customHeight="1">
      <c r="A401" s="92" t="s">
        <v>734</v>
      </c>
      <c r="B401" s="93">
        <v>5.0160248E7</v>
      </c>
      <c r="C401" s="89" t="s">
        <v>735</v>
      </c>
      <c r="D401" s="4"/>
      <c r="E401" s="28" t="s">
        <v>709</v>
      </c>
      <c r="F401" s="4"/>
      <c r="G401" s="30" t="str">
        <f t="shared" si="10"/>
        <v> </v>
      </c>
      <c r="H401" s="4"/>
      <c r="I401" s="2"/>
      <c r="J401" s="68" t="str">
        <f t="shared" si="2"/>
        <v/>
      </c>
      <c r="K401" s="69" t="str">
        <f>IFERROR(SUM(IF(DATEDIF($H401,$A$1,"M")&gt;=VLOOKUP($I401,INDIRECT(VLOOKUP(DATEVALUE($H401),FECHAS,2,0)),5,0),0 ,VLOOKUP($I401,INDIRECT(VLOOKUP(DATEVALUE($H401),FECHAS,2,0)),3,0)),IF(AND($G401=$A$1,AND(TODAY()&gt;$G401,COUNTIF($I401,"TRI*"))),2500,IF($G401=$A$1,IF(AND(TODAY()&gt;$G401,OR(COUNTIF($I401," ---"),COUNTIF($I401,"MEN*"))),3000,0),0))),"")</f>
        <v/>
      </c>
      <c r="L401" s="35" t="s">
        <v>731</v>
      </c>
      <c r="M401" s="43" t="s">
        <v>736</v>
      </c>
      <c r="N401" s="36"/>
      <c r="O401" s="98"/>
      <c r="P401" s="38" t="str">
        <f t="shared" si="9"/>
        <v/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ht="15.75" customHeight="1">
      <c r="A402" s="92" t="s">
        <v>737</v>
      </c>
      <c r="B402" s="93">
        <v>4.9891728E7</v>
      </c>
      <c r="C402" s="89">
        <v>1.16659257E9</v>
      </c>
      <c r="D402" s="4"/>
      <c r="E402" s="28" t="s">
        <v>709</v>
      </c>
      <c r="F402" s="4"/>
      <c r="G402" s="30" t="str">
        <f t="shared" si="10"/>
        <v> </v>
      </c>
      <c r="H402" s="4"/>
      <c r="I402" s="2"/>
      <c r="J402" s="68" t="str">
        <f t="shared" si="2"/>
        <v/>
      </c>
      <c r="K402" s="69" t="str">
        <f>IFERROR(SUM(IF(DATEDIF($H402,$A$1,"M")&gt;=VLOOKUP($I402,INDIRECT(VLOOKUP(DATEVALUE($H402),FECHAS,2,0)),5,0),0 ,VLOOKUP($I402,INDIRECT(VLOOKUP(DATEVALUE($H402),FECHAS,2,0)),3,0)),IF(AND($G402=$A$1,AND(TODAY()&gt;$G402,COUNTIF($I402,"TRI*"))),2500,IF($G402=$A$1,IF(AND(TODAY()&gt;$G402,OR(COUNTIF($I402," ---"),COUNTIF($I402,"MEN*"))),3000,0),0))),"")</f>
        <v/>
      </c>
      <c r="L402" s="35" t="s">
        <v>731</v>
      </c>
      <c r="M402" s="36"/>
      <c r="N402" s="36"/>
      <c r="O402" s="98"/>
      <c r="P402" s="38" t="str">
        <f t="shared" si="9"/>
        <v/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ht="15.75" customHeight="1">
      <c r="A403" s="92" t="s">
        <v>738</v>
      </c>
      <c r="B403" s="93">
        <v>4.7067199E7</v>
      </c>
      <c r="C403" s="89">
        <v>1.132522817E9</v>
      </c>
      <c r="D403" s="4"/>
      <c r="E403" s="28" t="s">
        <v>709</v>
      </c>
      <c r="F403" s="4"/>
      <c r="G403" s="30" t="str">
        <f t="shared" si="10"/>
        <v> </v>
      </c>
      <c r="H403" s="4"/>
      <c r="I403" s="2"/>
      <c r="J403" s="68" t="str">
        <f t="shared" si="2"/>
        <v/>
      </c>
      <c r="K403" s="69" t="str">
        <f>IFERROR(SUM(IF(DATEDIF($H403,$A$1,"M")&gt;=VLOOKUP($I403,INDIRECT(VLOOKUP(DATEVALUE($H403),FECHAS,2,0)),5,0),0 ,VLOOKUP($I403,INDIRECT(VLOOKUP(DATEVALUE($H403),FECHAS,2,0)),3,0)),IF(AND($G403=$A$1,AND(TODAY()&gt;$G403,COUNTIF($I403,"TRI*"))),2500,IF($G403=$A$1,IF(AND(TODAY()&gt;$G403,OR(COUNTIF($I403," ---"),COUNTIF($I403,"MEN*"))),3000,0),0))),"")</f>
        <v/>
      </c>
      <c r="L403" s="35" t="s">
        <v>731</v>
      </c>
      <c r="M403" s="43" t="s">
        <v>739</v>
      </c>
      <c r="N403" s="36"/>
      <c r="O403" s="98"/>
      <c r="P403" s="38" t="str">
        <f t="shared" si="9"/>
        <v/>
      </c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ht="15.75" customHeight="1">
      <c r="A404" s="116" t="s">
        <v>740</v>
      </c>
      <c r="B404" s="102">
        <v>4.7061135E7</v>
      </c>
      <c r="C404" s="89">
        <v>1.140708721E9</v>
      </c>
      <c r="D404" s="4"/>
      <c r="E404" s="28" t="s">
        <v>709</v>
      </c>
      <c r="F404" s="4"/>
      <c r="G404" s="30" t="str">
        <f t="shared" si="10"/>
        <v> </v>
      </c>
      <c r="H404" s="4"/>
      <c r="I404" s="2"/>
      <c r="J404" s="68" t="str">
        <f t="shared" si="2"/>
        <v/>
      </c>
      <c r="K404" s="69" t="str">
        <f>IFERROR(SUM(IF(DATEDIF($H404,$A$1,"M")&gt;=VLOOKUP($I404,INDIRECT(VLOOKUP(DATEVALUE($H404),FECHAS,2,0)),5,0),0 ,VLOOKUP($I404,INDIRECT(VLOOKUP(DATEVALUE($H404),FECHAS,2,0)),3,0)),IF(AND($G404=$A$1,AND(TODAY()&gt;$G404,COUNTIF($I404,"TRI*"))),2500,IF($G404=$A$1,IF(AND(TODAY()&gt;$G404,OR(COUNTIF($I404," ---"),COUNTIF($I404,"MEN*"))),3000,0),0))),"")</f>
        <v/>
      </c>
      <c r="L404" s="35" t="s">
        <v>731</v>
      </c>
      <c r="M404" s="36"/>
      <c r="N404" s="36"/>
      <c r="O404" s="98"/>
      <c r="P404" s="38" t="str">
        <f t="shared" si="9"/>
        <v/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ht="15.75" customHeight="1">
      <c r="A405" s="109" t="s">
        <v>741</v>
      </c>
      <c r="B405" s="107">
        <v>4.870464E7</v>
      </c>
      <c r="C405" s="108">
        <v>1.122458039E9</v>
      </c>
      <c r="D405" s="4"/>
      <c r="E405" s="28" t="s">
        <v>709</v>
      </c>
      <c r="F405" s="4"/>
      <c r="G405" s="30" t="str">
        <f t="shared" si="10"/>
        <v> </v>
      </c>
      <c r="H405" s="4"/>
      <c r="I405" s="2"/>
      <c r="J405" s="68" t="str">
        <f t="shared" si="2"/>
        <v/>
      </c>
      <c r="K405" s="69" t="str">
        <f>IFERROR(SUM(IF(DATEDIF($H405,$A$1,"M")&gt;=VLOOKUP($I405,INDIRECT(VLOOKUP(DATEVALUE($H405),FECHAS,2,0)),5,0),0 ,VLOOKUP($I405,INDIRECT(VLOOKUP(DATEVALUE($H405),FECHAS,2,0)),3,0)),IF(AND($G405=$A$1,AND(TODAY()&gt;$G405,COUNTIF($I405,"TRI*"))),2500,IF($G405=$A$1,IF(AND(TODAY()&gt;$G405,OR(COUNTIF($I405," ---"),COUNTIF($I405,"MEN*"))),3000,0),0))),"")</f>
        <v/>
      </c>
      <c r="L405" s="35" t="s">
        <v>742</v>
      </c>
      <c r="M405" s="43" t="s">
        <v>722</v>
      </c>
      <c r="N405" s="36"/>
      <c r="O405" s="98"/>
      <c r="P405" s="38" t="str">
        <f t="shared" si="9"/>
        <v/>
      </c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ht="15.75" customHeight="1">
      <c r="A406" s="109" t="s">
        <v>743</v>
      </c>
      <c r="B406" s="107">
        <v>4.6265865E7</v>
      </c>
      <c r="C406" s="108" t="s">
        <v>744</v>
      </c>
      <c r="D406" s="4"/>
      <c r="E406" s="28" t="s">
        <v>709</v>
      </c>
      <c r="F406" s="4"/>
      <c r="G406" s="30" t="str">
        <f t="shared" si="10"/>
        <v> </v>
      </c>
      <c r="H406" s="4"/>
      <c r="I406" s="2"/>
      <c r="J406" s="68" t="str">
        <f t="shared" si="2"/>
        <v/>
      </c>
      <c r="K406" s="69" t="str">
        <f>IFERROR(SUM(IF(DATEDIF($H406,$A$1,"M")&gt;=VLOOKUP($I406,INDIRECT(VLOOKUP(DATEVALUE($H406),FECHAS,2,0)),5,0),0 ,VLOOKUP($I406,INDIRECT(VLOOKUP(DATEVALUE($H406),FECHAS,2,0)),3,0)),IF(AND($G406=$A$1,AND(TODAY()&gt;$G406,COUNTIF($I406,"TRI*"))),2500,IF($G406=$A$1,IF(AND(TODAY()&gt;$G406,OR(COUNTIF($I406," ---"),COUNTIF($I406,"MEN*"))),3000,0),0))),"")</f>
        <v/>
      </c>
      <c r="L406" s="35" t="s">
        <v>742</v>
      </c>
      <c r="M406" s="43" t="s">
        <v>722</v>
      </c>
      <c r="N406" s="36"/>
      <c r="O406" s="98"/>
      <c r="P406" s="38" t="str">
        <f t="shared" si="9"/>
        <v/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ht="15.75" customHeight="1">
      <c r="A407" s="109" t="s">
        <v>745</v>
      </c>
      <c r="B407" s="107">
        <v>4.7298613E7</v>
      </c>
      <c r="C407" s="108" t="s">
        <v>449</v>
      </c>
      <c r="D407" s="4"/>
      <c r="E407" s="28" t="s">
        <v>709</v>
      </c>
      <c r="F407" s="4"/>
      <c r="G407" s="30" t="str">
        <f t="shared" si="10"/>
        <v> </v>
      </c>
      <c r="H407" s="4"/>
      <c r="I407" s="2"/>
      <c r="J407" s="68" t="str">
        <f t="shared" si="2"/>
        <v/>
      </c>
      <c r="K407" s="69" t="str">
        <f>IFERROR(SUM(IF(DATEDIF($H407,$A$1,"M")&gt;=VLOOKUP($I407,INDIRECT(VLOOKUP(DATEVALUE($H407),FECHAS,2,0)),5,0),0 ,VLOOKUP($I407,INDIRECT(VLOOKUP(DATEVALUE($H407),FECHAS,2,0)),3,0)),IF(AND($G407=$A$1,AND(TODAY()&gt;$G407,COUNTIF($I407,"TRI*"))),2500,IF($G407=$A$1,IF(AND(TODAY()&gt;$G407,OR(COUNTIF($I407," ---"),COUNTIF($I407,"MEN*"))),3000,0),0))),"")</f>
        <v/>
      </c>
      <c r="L407" s="35" t="s">
        <v>742</v>
      </c>
      <c r="M407" s="43" t="s">
        <v>722</v>
      </c>
      <c r="N407" s="36"/>
      <c r="O407" s="98"/>
      <c r="P407" s="38" t="str">
        <f t="shared" si="9"/>
        <v/>
      </c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ht="15.75" customHeight="1">
      <c r="A408" s="109" t="s">
        <v>746</v>
      </c>
      <c r="B408" s="107">
        <v>4.870166E7</v>
      </c>
      <c r="C408" s="108">
        <v>1.156157279E9</v>
      </c>
      <c r="D408" s="4"/>
      <c r="E408" s="28" t="s">
        <v>709</v>
      </c>
      <c r="F408" s="4"/>
      <c r="G408" s="30" t="str">
        <f t="shared" si="10"/>
        <v> </v>
      </c>
      <c r="H408" s="4"/>
      <c r="I408" s="2"/>
      <c r="J408" s="68" t="str">
        <f t="shared" si="2"/>
        <v/>
      </c>
      <c r="K408" s="69" t="str">
        <f>IFERROR(SUM(IF(DATEDIF($H408,$A$1,"M")&gt;=VLOOKUP($I408,INDIRECT(VLOOKUP(DATEVALUE($H408),FECHAS,2,0)),5,0),0 ,VLOOKUP($I408,INDIRECT(VLOOKUP(DATEVALUE($H408),FECHAS,2,0)),3,0)),IF(AND($G408=$A$1,AND(TODAY()&gt;$G408,COUNTIF($I408,"TRI*"))),2500,IF($G408=$A$1,IF(AND(TODAY()&gt;$G408,OR(COUNTIF($I408," ---"),COUNTIF($I408,"MEN*"))),3000,0),0))),"")</f>
        <v/>
      </c>
      <c r="L408" s="35" t="s">
        <v>742</v>
      </c>
      <c r="M408" s="36"/>
      <c r="N408" s="36"/>
      <c r="O408" s="98"/>
      <c r="P408" s="38" t="str">
        <f t="shared" si="9"/>
        <v/>
      </c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ht="15.75" customHeight="1">
      <c r="A409" s="109" t="s">
        <v>747</v>
      </c>
      <c r="B409" s="120">
        <v>4.9434659E7</v>
      </c>
      <c r="C409" s="114" t="s">
        <v>748</v>
      </c>
      <c r="D409" s="4"/>
      <c r="E409" s="28" t="s">
        <v>709</v>
      </c>
      <c r="F409" s="4"/>
      <c r="G409" s="30" t="str">
        <f t="shared" si="10"/>
        <v> </v>
      </c>
      <c r="H409" s="4"/>
      <c r="I409" s="2"/>
      <c r="J409" s="68" t="str">
        <f t="shared" si="2"/>
        <v/>
      </c>
      <c r="K409" s="69" t="str">
        <f>IFERROR(SUM(IF(DATEDIF($H409,$A$1,"M")&gt;=VLOOKUP($I409,INDIRECT(VLOOKUP(DATEVALUE($H409),FECHAS,2,0)),5,0),0 ,VLOOKUP($I409,INDIRECT(VLOOKUP(DATEVALUE($H409),FECHAS,2,0)),3,0)),IF(AND($G409=$A$1,AND(TODAY()&gt;$G409,COUNTIF($I409,"TRI*"))),2500,IF($G409=$A$1,IF(AND(TODAY()&gt;$G409,OR(COUNTIF($I409," ---"),COUNTIF($I409,"MEN*"))),3000,0),0))),"")</f>
        <v/>
      </c>
      <c r="L409" s="35" t="s">
        <v>742</v>
      </c>
      <c r="M409" s="43" t="s">
        <v>722</v>
      </c>
      <c r="N409" s="36"/>
      <c r="O409" s="98"/>
      <c r="P409" s="38" t="str">
        <f t="shared" si="9"/>
        <v/>
      </c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ht="15.75" customHeight="1">
      <c r="A410" s="99" t="s">
        <v>749</v>
      </c>
      <c r="B410" s="102">
        <v>5.0417542E7</v>
      </c>
      <c r="C410" s="97">
        <v>1.162999291E9</v>
      </c>
      <c r="D410" s="4"/>
      <c r="E410" s="28" t="s">
        <v>709</v>
      </c>
      <c r="F410" s="4"/>
      <c r="G410" s="30" t="str">
        <f t="shared" si="10"/>
        <v> </v>
      </c>
      <c r="H410" s="4"/>
      <c r="I410" s="2"/>
      <c r="J410" s="68" t="str">
        <f t="shared" si="2"/>
        <v/>
      </c>
      <c r="K410" s="69" t="str">
        <f>IFERROR(SUM(IF(DATEDIF($H410,$A$1,"M")&gt;=VLOOKUP($I410,INDIRECT(VLOOKUP(DATEVALUE($H410),FECHAS,2,0)),5,0),0 ,VLOOKUP($I410,INDIRECT(VLOOKUP(DATEVALUE($H410),FECHAS,2,0)),3,0)),IF(AND($G410=$A$1,AND(TODAY()&gt;$G410,COUNTIF($I410,"TRI*"))),2500,IF($G410=$A$1,IF(AND(TODAY()&gt;$G410,OR(COUNTIF($I410," ---"),COUNTIF($I410,"MEN*"))),3000,0),0))),"")</f>
        <v/>
      </c>
      <c r="L410" s="35" t="s">
        <v>742</v>
      </c>
      <c r="M410" s="43" t="s">
        <v>722</v>
      </c>
      <c r="N410" s="36"/>
      <c r="O410" s="98"/>
      <c r="P410" s="38" t="str">
        <f t="shared" si="9"/>
        <v/>
      </c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ht="15.75" customHeight="1">
      <c r="A411" s="94" t="s">
        <v>750</v>
      </c>
      <c r="B411" s="93">
        <v>4.9260701E7</v>
      </c>
      <c r="C411" s="89">
        <v>1.133354228E9</v>
      </c>
      <c r="D411" s="4"/>
      <c r="E411" s="28" t="s">
        <v>709</v>
      </c>
      <c r="F411" s="4"/>
      <c r="G411" s="30" t="str">
        <f t="shared" si="10"/>
        <v> </v>
      </c>
      <c r="H411" s="4"/>
      <c r="I411" s="2"/>
      <c r="J411" s="68" t="str">
        <f t="shared" si="2"/>
        <v/>
      </c>
      <c r="K411" s="69" t="str">
        <f>IFERROR(SUM(IF(DATEDIF($H411,$A$1,"M")&gt;=VLOOKUP($I411,INDIRECT(VLOOKUP(DATEVALUE($H411),FECHAS,2,0)),5,0),0 ,VLOOKUP($I411,INDIRECT(VLOOKUP(DATEVALUE($H411),FECHAS,2,0)),3,0)),IF(AND($G411=$A$1,AND(TODAY()&gt;$G411,COUNTIF($I411,"TRI*"))),2500,IF($G411=$A$1,IF(AND(TODAY()&gt;$G411,OR(COUNTIF($I411," ---"),COUNTIF($I411,"MEN*"))),3000,0),0))),"")</f>
        <v/>
      </c>
      <c r="L411" s="35" t="s">
        <v>742</v>
      </c>
      <c r="M411" s="43" t="s">
        <v>711</v>
      </c>
      <c r="N411" s="36"/>
      <c r="O411" s="98"/>
      <c r="P411" s="38" t="str">
        <f t="shared" si="9"/>
        <v/>
      </c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ht="15.75" customHeight="1">
      <c r="A412" s="109" t="s">
        <v>751</v>
      </c>
      <c r="B412" s="104">
        <v>4.9736632E7</v>
      </c>
      <c r="C412" s="108">
        <v>1.166499026E9</v>
      </c>
      <c r="D412" s="4"/>
      <c r="E412" s="28" t="s">
        <v>709</v>
      </c>
      <c r="F412" s="4"/>
      <c r="G412" s="30" t="str">
        <f t="shared" si="10"/>
        <v> </v>
      </c>
      <c r="H412" s="4"/>
      <c r="I412" s="2"/>
      <c r="J412" s="68" t="str">
        <f t="shared" si="2"/>
        <v/>
      </c>
      <c r="K412" s="69" t="str">
        <f>IFERROR(SUM(IF(DATEDIF($H412,$A$1,"M")&gt;=VLOOKUP($I412,INDIRECT(VLOOKUP(DATEVALUE($H412),FECHAS,2,0)),5,0),0 ,VLOOKUP($I412,INDIRECT(VLOOKUP(DATEVALUE($H412),FECHAS,2,0)),3,0)),IF(AND($G412=$A$1,AND(TODAY()&gt;$G412,COUNTIF($I412,"TRI*"))),2500,IF($G412=$A$1,IF(AND(TODAY()&gt;$G412,OR(COUNTIF($I412," ---"),COUNTIF($I412,"MEN*"))),3000,0),0))),"")</f>
        <v/>
      </c>
      <c r="L412" s="35" t="s">
        <v>752</v>
      </c>
      <c r="M412" s="43" t="s">
        <v>722</v>
      </c>
      <c r="N412" s="36"/>
      <c r="O412" s="98"/>
      <c r="P412" s="38" t="str">
        <f t="shared" si="9"/>
        <v/>
      </c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ht="15.75" customHeight="1">
      <c r="A413" s="109" t="s">
        <v>753</v>
      </c>
      <c r="B413" s="104">
        <v>4.9736632E7</v>
      </c>
      <c r="C413" s="108">
        <v>1.166499026E9</v>
      </c>
      <c r="D413" s="4"/>
      <c r="E413" s="28" t="s">
        <v>709</v>
      </c>
      <c r="F413" s="4"/>
      <c r="G413" s="30" t="str">
        <f t="shared" si="10"/>
        <v> </v>
      </c>
      <c r="H413" s="4"/>
      <c r="I413" s="2"/>
      <c r="J413" s="68" t="str">
        <f t="shared" si="2"/>
        <v/>
      </c>
      <c r="K413" s="69" t="str">
        <f>IFERROR(SUM(IF(DATEDIF($H413,$A$1,"M")&gt;=VLOOKUP($I413,INDIRECT(VLOOKUP(DATEVALUE($H413),FECHAS,2,0)),5,0),0 ,VLOOKUP($I413,INDIRECT(VLOOKUP(DATEVALUE($H413),FECHAS,2,0)),3,0)),IF(AND($G413=$A$1,AND(TODAY()&gt;$G413,COUNTIF($I413,"TRI*"))),2500,IF($G413=$A$1,IF(AND(TODAY()&gt;$G413,OR(COUNTIF($I413," ---"),COUNTIF($I413,"MEN*"))),3000,0),0))),"")</f>
        <v/>
      </c>
      <c r="L413" s="35" t="s">
        <v>752</v>
      </c>
      <c r="M413" s="43" t="s">
        <v>754</v>
      </c>
      <c r="N413" s="36"/>
      <c r="O413" s="98"/>
      <c r="P413" s="38" t="str">
        <f t="shared" si="9"/>
        <v/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ht="15.75" customHeight="1">
      <c r="A414" s="109" t="s">
        <v>755</v>
      </c>
      <c r="B414" s="120">
        <v>5.0323544E7</v>
      </c>
      <c r="C414" s="114" t="s">
        <v>756</v>
      </c>
      <c r="D414" s="4"/>
      <c r="E414" s="28" t="s">
        <v>709</v>
      </c>
      <c r="F414" s="4"/>
      <c r="G414" s="30" t="str">
        <f t="shared" si="10"/>
        <v> </v>
      </c>
      <c r="H414" s="4"/>
      <c r="I414" s="2"/>
      <c r="J414" s="68" t="str">
        <f t="shared" si="2"/>
        <v/>
      </c>
      <c r="K414" s="69" t="str">
        <f>IFERROR(SUM(IF(DATEDIF($H414,$A$1,"M")&gt;=VLOOKUP($I414,INDIRECT(VLOOKUP(DATEVALUE($H414),FECHAS,2,0)),5,0),0 ,VLOOKUP($I414,INDIRECT(VLOOKUP(DATEVALUE($H414),FECHAS,2,0)),3,0)),IF(AND($G414=$A$1,AND(TODAY()&gt;$G414,COUNTIF($I414,"TRI*"))),2500,IF($G414=$A$1,IF(AND(TODAY()&gt;$G414,OR(COUNTIF($I414," ---"),COUNTIF($I414,"MEN*"))),3000,0),0))),"")</f>
        <v/>
      </c>
      <c r="L414" s="35" t="s">
        <v>752</v>
      </c>
      <c r="M414" s="43" t="s">
        <v>736</v>
      </c>
      <c r="N414" s="36"/>
      <c r="O414" s="98"/>
      <c r="P414" s="38" t="str">
        <f t="shared" si="9"/>
        <v/>
      </c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ht="15.75" customHeight="1">
      <c r="A415" s="109" t="s">
        <v>757</v>
      </c>
      <c r="B415" s="107">
        <v>4.845832E7</v>
      </c>
      <c r="C415" s="108" t="s">
        <v>758</v>
      </c>
      <c r="D415" s="4"/>
      <c r="E415" s="28" t="s">
        <v>709</v>
      </c>
      <c r="F415" s="4"/>
      <c r="G415" s="30" t="str">
        <f t="shared" si="10"/>
        <v> </v>
      </c>
      <c r="H415" s="4"/>
      <c r="I415" s="2"/>
      <c r="J415" s="68" t="str">
        <f t="shared" si="2"/>
        <v/>
      </c>
      <c r="K415" s="69" t="str">
        <f>IFERROR(SUM(IF(DATEDIF($H415,$A$1,"M")&gt;=VLOOKUP($I415,INDIRECT(VLOOKUP(DATEVALUE($H415),FECHAS,2,0)),5,0),0 ,VLOOKUP($I415,INDIRECT(VLOOKUP(DATEVALUE($H415),FECHAS,2,0)),3,0)),IF(AND($G415=$A$1,AND(TODAY()&gt;$G415,COUNTIF($I415,"TRI*"))),2500,IF($G415=$A$1,IF(AND(TODAY()&gt;$G415,OR(COUNTIF($I415," ---"),COUNTIF($I415,"MEN*"))),3000,0),0))),"")</f>
        <v/>
      </c>
      <c r="L415" s="35" t="s">
        <v>752</v>
      </c>
      <c r="M415" s="43" t="s">
        <v>736</v>
      </c>
      <c r="N415" s="36"/>
      <c r="O415" s="98"/>
      <c r="P415" s="38" t="str">
        <f t="shared" si="9"/>
        <v/>
      </c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ht="15.75" customHeight="1">
      <c r="A416" s="99" t="s">
        <v>759</v>
      </c>
      <c r="B416" s="102">
        <v>5.0244952E7</v>
      </c>
      <c r="C416" s="89">
        <v>1.139492136E9</v>
      </c>
      <c r="D416" s="4"/>
      <c r="E416" s="28" t="s">
        <v>709</v>
      </c>
      <c r="F416" s="4"/>
      <c r="G416" s="30" t="str">
        <f t="shared" si="10"/>
        <v> </v>
      </c>
      <c r="H416" s="4"/>
      <c r="I416" s="2"/>
      <c r="J416" s="68" t="str">
        <f t="shared" si="2"/>
        <v/>
      </c>
      <c r="K416" s="69" t="str">
        <f>IFERROR(SUM(IF(DATEDIF($H416,$A$1,"M")&gt;=VLOOKUP($I416,INDIRECT(VLOOKUP(DATEVALUE($H416),FECHAS,2,0)),5,0),0 ,VLOOKUP($I416,INDIRECT(VLOOKUP(DATEVALUE($H416),FECHAS,2,0)),3,0)),IF(AND($G416=$A$1,AND(TODAY()&gt;$G416,COUNTIF($I416,"TRI*"))),2500,IF($G416=$A$1,IF(AND(TODAY()&gt;$G416,OR(COUNTIF($I416," ---"),COUNTIF($I416,"MEN*"))),3000,0),0))),"")</f>
        <v/>
      </c>
      <c r="L416" s="35" t="s">
        <v>752</v>
      </c>
      <c r="M416" s="43" t="s">
        <v>736</v>
      </c>
      <c r="N416" s="36"/>
      <c r="O416" s="98"/>
      <c r="P416" s="38" t="str">
        <f t="shared" si="9"/>
        <v/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ht="15.75" customHeight="1">
      <c r="A417" s="94" t="s">
        <v>760</v>
      </c>
      <c r="B417" s="93">
        <v>4.9919166E7</v>
      </c>
      <c r="C417" s="89">
        <v>1.134858649E9</v>
      </c>
      <c r="D417" s="4"/>
      <c r="E417" s="28" t="s">
        <v>709</v>
      </c>
      <c r="F417" s="4"/>
      <c r="G417" s="30" t="str">
        <f t="shared" si="10"/>
        <v> </v>
      </c>
      <c r="H417" s="4"/>
      <c r="I417" s="2"/>
      <c r="J417" s="68" t="str">
        <f t="shared" si="2"/>
        <v/>
      </c>
      <c r="K417" s="69" t="str">
        <f>IFERROR(SUM(IF(DATEDIF($H417,$A$1,"M")&gt;=VLOOKUP($I417,INDIRECT(VLOOKUP(DATEVALUE($H417),FECHAS,2,0)),5,0),0 ,VLOOKUP($I417,INDIRECT(VLOOKUP(DATEVALUE($H417),FECHAS,2,0)),3,0)),IF(AND($G417=$A$1,AND(TODAY()&gt;$G417,COUNTIF($I417,"TRI*"))),2500,IF($G417=$A$1,IF(AND(TODAY()&gt;$G417,OR(COUNTIF($I417," ---"),COUNTIF($I417,"MEN*"))),3000,0),0))),"")</f>
        <v/>
      </c>
      <c r="L417" s="35" t="s">
        <v>752</v>
      </c>
      <c r="M417" s="36"/>
      <c r="N417" s="36"/>
      <c r="O417" s="98"/>
      <c r="P417" s="38" t="str">
        <f t="shared" si="9"/>
        <v/>
      </c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ht="15.75" customHeight="1">
      <c r="A418" s="99" t="s">
        <v>761</v>
      </c>
      <c r="B418" s="102">
        <v>4.818462E7</v>
      </c>
      <c r="C418" s="97">
        <v>1.122978784E9</v>
      </c>
      <c r="D418" s="4"/>
      <c r="E418" s="28" t="s">
        <v>709</v>
      </c>
      <c r="F418" s="4"/>
      <c r="G418" s="30" t="str">
        <f t="shared" si="10"/>
        <v> </v>
      </c>
      <c r="H418" s="4"/>
      <c r="I418" s="2"/>
      <c r="J418" s="68" t="str">
        <f t="shared" si="2"/>
        <v/>
      </c>
      <c r="K418" s="69" t="str">
        <f>IFERROR(SUM(IF(DATEDIF($H418,$A$1,"M")&gt;=VLOOKUP($I418,INDIRECT(VLOOKUP(DATEVALUE($H418),FECHAS,2,0)),5,0),0 ,VLOOKUP($I418,INDIRECT(VLOOKUP(DATEVALUE($H418),FECHAS,2,0)),3,0)),IF(AND($G418=$A$1,AND(TODAY()&gt;$G418,COUNTIF($I418,"TRI*"))),2500,IF($G418=$A$1,IF(AND(TODAY()&gt;$G418,OR(COUNTIF($I418," ---"),COUNTIF($I418,"MEN*"))),3000,0),0))),"")</f>
        <v/>
      </c>
      <c r="L418" s="35" t="s">
        <v>752</v>
      </c>
      <c r="M418" s="36"/>
      <c r="N418" s="36"/>
      <c r="O418" s="98"/>
      <c r="P418" s="38" t="str">
        <f t="shared" si="9"/>
        <v/>
      </c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ht="15.75" customHeight="1">
      <c r="A419" s="94" t="s">
        <v>762</v>
      </c>
      <c r="B419" s="93">
        <v>5.0290096E7</v>
      </c>
      <c r="C419" s="89">
        <v>1.160048213E9</v>
      </c>
      <c r="D419" s="4"/>
      <c r="E419" s="28" t="s">
        <v>709</v>
      </c>
      <c r="F419" s="4"/>
      <c r="G419" s="30" t="str">
        <f t="shared" si="10"/>
        <v> </v>
      </c>
      <c r="H419" s="4"/>
      <c r="I419" s="2"/>
      <c r="J419" s="68" t="str">
        <f t="shared" si="2"/>
        <v/>
      </c>
      <c r="K419" s="69" t="str">
        <f>IFERROR(SUM(IF(DATEDIF($H419,$A$1,"M")&gt;=VLOOKUP($I419,INDIRECT(VLOOKUP(DATEVALUE($H419),FECHAS,2,0)),5,0),0 ,VLOOKUP($I419,INDIRECT(VLOOKUP(DATEVALUE($H419),FECHAS,2,0)),3,0)),IF(AND($G419=$A$1,AND(TODAY()&gt;$G419,COUNTIF($I419,"TRI*"))),2500,IF($G419=$A$1,IF(AND(TODAY()&gt;$G419,OR(COUNTIF($I419," ---"),COUNTIF($I419,"MEN*"))),3000,0),0))),"")</f>
        <v/>
      </c>
      <c r="L419" s="35" t="s">
        <v>752</v>
      </c>
      <c r="M419" s="36"/>
      <c r="N419" s="36"/>
      <c r="O419" s="98"/>
      <c r="P419" s="38" t="str">
        <f t="shared" si="9"/>
        <v/>
      </c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ht="15.75" customHeight="1">
      <c r="A420" s="94" t="s">
        <v>763</v>
      </c>
      <c r="B420" s="93">
        <v>5.0657495E7</v>
      </c>
      <c r="C420" s="89" t="s">
        <v>764</v>
      </c>
      <c r="D420" s="4"/>
      <c r="E420" s="28" t="s">
        <v>709</v>
      </c>
      <c r="F420" s="4"/>
      <c r="G420" s="30" t="str">
        <f t="shared" si="10"/>
        <v> </v>
      </c>
      <c r="H420" s="4"/>
      <c r="I420" s="2"/>
      <c r="J420" s="68" t="str">
        <f t="shared" si="2"/>
        <v/>
      </c>
      <c r="K420" s="69" t="str">
        <f>IFERROR(SUM(IF(DATEDIF($H420,$A$1,"M")&gt;=VLOOKUP($I420,INDIRECT(VLOOKUP(DATEVALUE($H420),FECHAS,2,0)),5,0),0 ,VLOOKUP($I420,INDIRECT(VLOOKUP(DATEVALUE($H420),FECHAS,2,0)),3,0)),IF(AND($G420=$A$1,AND(TODAY()&gt;$G420,COUNTIF($I420,"TRI*"))),2500,IF($G420=$A$1,IF(AND(TODAY()&gt;$G420,OR(COUNTIF($I420," ---"),COUNTIF($I420,"MEN*"))),3000,0),0))),"")</f>
        <v/>
      </c>
      <c r="L420" s="35" t="s">
        <v>752</v>
      </c>
      <c r="M420" s="36"/>
      <c r="N420" s="36"/>
      <c r="O420" s="98"/>
      <c r="P420" s="38" t="str">
        <f t="shared" si="9"/>
        <v/>
      </c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ht="15.75" customHeight="1">
      <c r="A421" s="99" t="s">
        <v>765</v>
      </c>
      <c r="B421" s="121">
        <v>4.9259957E7</v>
      </c>
      <c r="C421" s="121">
        <v>1.139170419E9</v>
      </c>
      <c r="D421" s="4"/>
      <c r="E421" s="28" t="s">
        <v>709</v>
      </c>
      <c r="F421" s="4"/>
      <c r="G421" s="30" t="str">
        <f t="shared" si="10"/>
        <v> </v>
      </c>
      <c r="H421" s="4"/>
      <c r="I421" s="2"/>
      <c r="J421" s="68" t="str">
        <f t="shared" si="2"/>
        <v/>
      </c>
      <c r="K421" s="69" t="str">
        <f>IFERROR(SUM(IF(DATEDIF($H421,$A$1,"M")&gt;=VLOOKUP($I421,INDIRECT(VLOOKUP(DATEVALUE($H421),FECHAS,2,0)),5,0),0 ,VLOOKUP($I421,INDIRECT(VLOOKUP(DATEVALUE($H421),FECHAS,2,0)),3,0)),IF(AND($G421=$A$1,AND(TODAY()&gt;$G421,COUNTIF($I421,"TRI*"))),2500,IF($G421=$A$1,IF(AND(TODAY()&gt;$G421,OR(COUNTIF($I421," ---"),COUNTIF($I421,"MEN*"))),3000,0),0))),"")</f>
        <v/>
      </c>
      <c r="L421" s="35" t="s">
        <v>752</v>
      </c>
      <c r="M421" s="36"/>
      <c r="N421" s="36"/>
      <c r="O421" s="98"/>
      <c r="P421" s="38" t="str">
        <f t="shared" si="9"/>
        <v/>
      </c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ht="15.75" customHeight="1">
      <c r="A422" s="109" t="s">
        <v>766</v>
      </c>
      <c r="B422" s="107">
        <v>4.9431254E7</v>
      </c>
      <c r="C422" s="108" t="s">
        <v>694</v>
      </c>
      <c r="D422" s="4"/>
      <c r="E422" s="28" t="s">
        <v>709</v>
      </c>
      <c r="F422" s="4"/>
      <c r="G422" s="30" t="str">
        <f t="shared" si="10"/>
        <v> </v>
      </c>
      <c r="H422" s="4"/>
      <c r="I422" s="2"/>
      <c r="J422" s="68" t="str">
        <f t="shared" si="2"/>
        <v/>
      </c>
      <c r="K422" s="69" t="str">
        <f>IFERROR(SUM(IF(DATEDIF($H422,$A$1,"M")&gt;=VLOOKUP($I422,INDIRECT(VLOOKUP(DATEVALUE($H422),FECHAS,2,0)),5,0),0 ,VLOOKUP($I422,INDIRECT(VLOOKUP(DATEVALUE($H422),FECHAS,2,0)),3,0)),IF(AND($G422=$A$1,AND(TODAY()&gt;$G422,COUNTIF($I422,"TRI*"))),2500,IF($G422=$A$1,IF(AND(TODAY()&gt;$G422,OR(COUNTIF($I422," ---"),COUNTIF($I422,"MEN*"))),3000,0),0))),"")</f>
        <v/>
      </c>
      <c r="L422" s="35" t="s">
        <v>767</v>
      </c>
      <c r="M422" s="36"/>
      <c r="N422" s="36"/>
      <c r="O422" s="98"/>
      <c r="P422" s="38" t="str">
        <f t="shared" si="9"/>
        <v/>
      </c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ht="15.75" customHeight="1">
      <c r="A423" s="109" t="s">
        <v>768</v>
      </c>
      <c r="B423" s="120">
        <v>4.8057402E7</v>
      </c>
      <c r="C423" s="114" t="s">
        <v>769</v>
      </c>
      <c r="D423" s="4"/>
      <c r="E423" s="28" t="s">
        <v>709</v>
      </c>
      <c r="F423" s="4"/>
      <c r="G423" s="30" t="str">
        <f t="shared" si="10"/>
        <v> </v>
      </c>
      <c r="H423" s="4"/>
      <c r="I423" s="2"/>
      <c r="J423" s="68" t="str">
        <f t="shared" si="2"/>
        <v/>
      </c>
      <c r="K423" s="69" t="str">
        <f>IFERROR(SUM(IF(DATEDIF($H423,$A$1,"M")&gt;=VLOOKUP($I423,INDIRECT(VLOOKUP(DATEVALUE($H423),FECHAS,2,0)),5,0),0 ,VLOOKUP($I423,INDIRECT(VLOOKUP(DATEVALUE($H423),FECHAS,2,0)),3,0)),IF(AND($G423=$A$1,AND(TODAY()&gt;$G423,COUNTIF($I423,"TRI*"))),2500,IF($G423=$A$1,IF(AND(TODAY()&gt;$G423,OR(COUNTIF($I423," ---"),COUNTIF($I423,"MEN*"))),3000,0),0))),"")</f>
        <v/>
      </c>
      <c r="L423" s="35" t="s">
        <v>767</v>
      </c>
      <c r="M423" s="43" t="s">
        <v>770</v>
      </c>
      <c r="N423" s="36"/>
      <c r="O423" s="98"/>
      <c r="P423" s="38" t="str">
        <f t="shared" si="9"/>
        <v/>
      </c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ht="15.75" customHeight="1">
      <c r="A424" s="94" t="s">
        <v>771</v>
      </c>
      <c r="B424" s="93">
        <v>5.0913869E7</v>
      </c>
      <c r="C424" s="89">
        <v>1.137446807E9</v>
      </c>
      <c r="D424" s="4"/>
      <c r="E424" s="28" t="s">
        <v>709</v>
      </c>
      <c r="F424" s="4"/>
      <c r="G424" s="30" t="str">
        <f t="shared" si="10"/>
        <v> </v>
      </c>
      <c r="H424" s="4"/>
      <c r="I424" s="2"/>
      <c r="J424" s="68" t="str">
        <f t="shared" si="2"/>
        <v/>
      </c>
      <c r="K424" s="69" t="str">
        <f>IFERROR(SUM(IF(DATEDIF($H424,$A$1,"M")&gt;=VLOOKUP($I424,INDIRECT(VLOOKUP(DATEVALUE($H424),FECHAS,2,0)),5,0),0 ,VLOOKUP($I424,INDIRECT(VLOOKUP(DATEVALUE($H424),FECHAS,2,0)),3,0)),IF(AND($G424=$A$1,AND(TODAY()&gt;$G424,COUNTIF($I424,"TRI*"))),2500,IF($G424=$A$1,IF(AND(TODAY()&gt;$G424,OR(COUNTIF($I424," ---"),COUNTIF($I424,"MEN*"))),3000,0),0))),"")</f>
        <v/>
      </c>
      <c r="L424" s="35" t="s">
        <v>767</v>
      </c>
      <c r="M424" s="36"/>
      <c r="N424" s="36"/>
      <c r="O424" s="98"/>
      <c r="P424" s="38" t="str">
        <f t="shared" si="9"/>
        <v/>
      </c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ht="15.75" customHeight="1">
      <c r="A425" s="96" t="s">
        <v>772</v>
      </c>
      <c r="B425" s="89">
        <v>5.0600529E7</v>
      </c>
      <c r="C425" s="89">
        <v>1.128614077E9</v>
      </c>
      <c r="D425" s="4"/>
      <c r="E425" s="28" t="s">
        <v>709</v>
      </c>
      <c r="F425" s="4"/>
      <c r="G425" s="30" t="str">
        <f t="shared" si="10"/>
        <v> </v>
      </c>
      <c r="H425" s="4"/>
      <c r="I425" s="2"/>
      <c r="J425" s="68" t="str">
        <f t="shared" si="2"/>
        <v/>
      </c>
      <c r="K425" s="69" t="str">
        <f>IFERROR(SUM(IF(DATEDIF($H425,$A$1,"M")&gt;=VLOOKUP($I425,INDIRECT(VLOOKUP(DATEVALUE($H425),FECHAS,2,0)),5,0),0 ,VLOOKUP($I425,INDIRECT(VLOOKUP(DATEVALUE($H425),FECHAS,2,0)),3,0)),IF(AND($G425=$A$1,AND(TODAY()&gt;$G425,COUNTIF($I425,"TRI*"))),2500,IF($G425=$A$1,IF(AND(TODAY()&gt;$G425,OR(COUNTIF($I425," ---"),COUNTIF($I425,"MEN*"))),3000,0),0))),"")</f>
        <v/>
      </c>
      <c r="L425" s="35" t="s">
        <v>767</v>
      </c>
      <c r="M425" s="43" t="s">
        <v>754</v>
      </c>
      <c r="N425" s="36"/>
      <c r="O425" s="98"/>
      <c r="P425" s="38" t="str">
        <f t="shared" si="9"/>
        <v/>
      </c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ht="15.75" customHeight="1">
      <c r="A426" s="94" t="s">
        <v>773</v>
      </c>
      <c r="B426" s="93">
        <v>4.6644481E7</v>
      </c>
      <c r="C426" s="89">
        <v>1.162232933E9</v>
      </c>
      <c r="D426" s="4"/>
      <c r="E426" s="28" t="s">
        <v>709</v>
      </c>
      <c r="F426" s="4"/>
      <c r="G426" s="30" t="str">
        <f t="shared" si="10"/>
        <v> </v>
      </c>
      <c r="H426" s="4"/>
      <c r="I426" s="2"/>
      <c r="J426" s="68" t="str">
        <f t="shared" si="2"/>
        <v/>
      </c>
      <c r="K426" s="69" t="str">
        <f>IFERROR(SUM(IF(DATEDIF($H426,$A$1,"M")&gt;=VLOOKUP($I426,INDIRECT(VLOOKUP(DATEVALUE($H426),FECHAS,2,0)),5,0),0 ,VLOOKUP($I426,INDIRECT(VLOOKUP(DATEVALUE($H426),FECHAS,2,0)),3,0)),IF(AND($G426=$A$1,AND(TODAY()&gt;$G426,COUNTIF($I426,"TRI*"))),2500,IF($G426=$A$1,IF(AND(TODAY()&gt;$G426,OR(COUNTIF($I426," ---"),COUNTIF($I426,"MEN*"))),3000,0),0))),"")</f>
        <v/>
      </c>
      <c r="L426" s="35" t="s">
        <v>774</v>
      </c>
      <c r="M426" s="43" t="s">
        <v>713</v>
      </c>
      <c r="N426" s="36"/>
      <c r="O426" s="98"/>
      <c r="P426" s="38" t="str">
        <f t="shared" si="9"/>
        <v/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ht="15.75" customHeight="1">
      <c r="A427" s="94" t="s">
        <v>775</v>
      </c>
      <c r="B427" s="93">
        <v>4.9239186E7</v>
      </c>
      <c r="C427" s="89" t="s">
        <v>776</v>
      </c>
      <c r="D427" s="4"/>
      <c r="E427" s="28" t="s">
        <v>709</v>
      </c>
      <c r="F427" s="4"/>
      <c r="G427" s="30" t="str">
        <f t="shared" si="10"/>
        <v> </v>
      </c>
      <c r="H427" s="4"/>
      <c r="I427" s="2"/>
      <c r="J427" s="68" t="str">
        <f t="shared" si="2"/>
        <v/>
      </c>
      <c r="K427" s="69" t="str">
        <f>IFERROR(SUM(IF(DATEDIF($H427,$A$1,"M")&gt;=VLOOKUP($I427,INDIRECT(VLOOKUP(DATEVALUE($H427),FECHAS,2,0)),5,0),0 ,VLOOKUP($I427,INDIRECT(VLOOKUP(DATEVALUE($H427),FECHAS,2,0)),3,0)),IF(AND($G427=$A$1,AND(TODAY()&gt;$G427,COUNTIF($I427,"TRI*"))),2500,IF($G427=$A$1,IF(AND(TODAY()&gt;$G427,OR(COUNTIF($I427," ---"),COUNTIF($I427,"MEN*"))),3000,0),0))),"")</f>
        <v/>
      </c>
      <c r="L427" s="35" t="s">
        <v>774</v>
      </c>
      <c r="M427" s="43" t="s">
        <v>770</v>
      </c>
      <c r="N427" s="36"/>
      <c r="O427" s="98"/>
      <c r="P427" s="38" t="str">
        <f t="shared" si="9"/>
        <v/>
      </c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ht="15.75" customHeight="1">
      <c r="A428" s="94" t="s">
        <v>777</v>
      </c>
      <c r="B428" s="95">
        <v>4.9696841E7</v>
      </c>
      <c r="C428" s="119" t="s">
        <v>778</v>
      </c>
      <c r="D428" s="4"/>
      <c r="E428" s="28" t="s">
        <v>709</v>
      </c>
      <c r="F428" s="4"/>
      <c r="G428" s="30" t="str">
        <f t="shared" si="10"/>
        <v> </v>
      </c>
      <c r="H428" s="4"/>
      <c r="I428" s="2"/>
      <c r="J428" s="68" t="str">
        <f t="shared" si="2"/>
        <v/>
      </c>
      <c r="K428" s="69" t="str">
        <f>IFERROR(SUM(IF(DATEDIF($H428,$A$1,"M")&gt;=VLOOKUP($I428,INDIRECT(VLOOKUP(DATEVALUE($H428),FECHAS,2,0)),5,0),0 ,VLOOKUP($I428,INDIRECT(VLOOKUP(DATEVALUE($H428),FECHAS,2,0)),3,0)),IF(AND($G428=$A$1,AND(TODAY()&gt;$G428,COUNTIF($I428,"TRI*"))),2500,IF($G428=$A$1,IF(AND(TODAY()&gt;$G428,OR(COUNTIF($I428," ---"),COUNTIF($I428,"MEN*"))),3000,0),0))),"")</f>
        <v/>
      </c>
      <c r="L428" s="35" t="s">
        <v>774</v>
      </c>
      <c r="M428" s="43" t="s">
        <v>713</v>
      </c>
      <c r="N428" s="36"/>
      <c r="O428" s="98"/>
      <c r="P428" s="38" t="str">
        <f t="shared" si="9"/>
        <v/>
      </c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ht="15.75" customHeight="1">
      <c r="A429" s="94" t="s">
        <v>779</v>
      </c>
      <c r="B429" s="95">
        <v>4.8113767E7</v>
      </c>
      <c r="C429" s="119" t="s">
        <v>778</v>
      </c>
      <c r="D429" s="4"/>
      <c r="E429" s="28" t="s">
        <v>709</v>
      </c>
      <c r="F429" s="4"/>
      <c r="G429" s="30" t="str">
        <f t="shared" si="10"/>
        <v> </v>
      </c>
      <c r="H429" s="4"/>
      <c r="I429" s="2"/>
      <c r="J429" s="68" t="str">
        <f t="shared" si="2"/>
        <v/>
      </c>
      <c r="K429" s="69" t="str">
        <f>IFERROR(SUM(IF(DATEDIF($H429,$A$1,"M")&gt;=VLOOKUP($I429,INDIRECT(VLOOKUP(DATEVALUE($H429),FECHAS,2,0)),5,0),0 ,VLOOKUP($I429,INDIRECT(VLOOKUP(DATEVALUE($H429),FECHAS,2,0)),3,0)),IF(AND($G429=$A$1,AND(TODAY()&gt;$G429,COUNTIF($I429,"TRI*"))),2500,IF($G429=$A$1,IF(AND(TODAY()&gt;$G429,OR(COUNTIF($I429," ---"),COUNTIF($I429,"MEN*"))),3000,0),0))),"")</f>
        <v/>
      </c>
      <c r="L429" s="35" t="s">
        <v>774</v>
      </c>
      <c r="M429" s="43" t="s">
        <v>713</v>
      </c>
      <c r="N429" s="36"/>
      <c r="O429" s="98"/>
      <c r="P429" s="38" t="str">
        <f t="shared" si="9"/>
        <v/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ht="15.75" customHeight="1">
      <c r="A430" s="94" t="s">
        <v>780</v>
      </c>
      <c r="B430" s="93">
        <v>4.8045887E7</v>
      </c>
      <c r="C430" s="93">
        <v>1.168564762E9</v>
      </c>
      <c r="D430" s="4"/>
      <c r="E430" s="28" t="s">
        <v>709</v>
      </c>
      <c r="F430" s="4"/>
      <c r="G430" s="30" t="str">
        <f t="shared" si="10"/>
        <v> </v>
      </c>
      <c r="H430" s="4"/>
      <c r="I430" s="2"/>
      <c r="J430" s="68" t="str">
        <f t="shared" si="2"/>
        <v/>
      </c>
      <c r="K430" s="69" t="str">
        <f>IFERROR(SUM(IF(DATEDIF($H430,$A$1,"M")&gt;=VLOOKUP($I430,INDIRECT(VLOOKUP(DATEVALUE($H430),FECHAS,2,0)),5,0),0 ,VLOOKUP($I430,INDIRECT(VLOOKUP(DATEVALUE($H430),FECHAS,2,0)),3,0)),IF(AND($G430=$A$1,AND(TODAY()&gt;$G430,COUNTIF($I430,"TRI*"))),2500,IF($G430=$A$1,IF(AND(TODAY()&gt;$G430,OR(COUNTIF($I430," ---"),COUNTIF($I430,"MEN*"))),3000,0),0))),"")</f>
        <v/>
      </c>
      <c r="L430" s="35" t="s">
        <v>774</v>
      </c>
      <c r="M430" s="43" t="s">
        <v>713</v>
      </c>
      <c r="N430" s="36"/>
      <c r="O430" s="98"/>
      <c r="P430" s="38" t="str">
        <f t="shared" si="9"/>
        <v/>
      </c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ht="15.75" customHeight="1">
      <c r="A431" s="99" t="s">
        <v>781</v>
      </c>
      <c r="B431" s="102">
        <v>4.9629293E7</v>
      </c>
      <c r="C431" s="102">
        <v>1.123275916E9</v>
      </c>
      <c r="D431" s="4"/>
      <c r="E431" s="28" t="s">
        <v>709</v>
      </c>
      <c r="F431" s="4"/>
      <c r="G431" s="30" t="str">
        <f t="shared" si="10"/>
        <v> </v>
      </c>
      <c r="H431" s="4"/>
      <c r="I431" s="2"/>
      <c r="J431" s="68" t="str">
        <f t="shared" si="2"/>
        <v/>
      </c>
      <c r="K431" s="69" t="str">
        <f>IFERROR(SUM(IF(DATEDIF($H431,$A$1,"M")&gt;=VLOOKUP($I431,INDIRECT(VLOOKUP(DATEVALUE($H431),FECHAS,2,0)),5,0),0 ,VLOOKUP($I431,INDIRECT(VLOOKUP(DATEVALUE($H431),FECHAS,2,0)),3,0)),IF(AND($G431=$A$1,AND(TODAY()&gt;$G431,COUNTIF($I431,"TRI*"))),2500,IF($G431=$A$1,IF(AND(TODAY()&gt;$G431,OR(COUNTIF($I431," ---"),COUNTIF($I431,"MEN*"))),3000,0),0))),"")</f>
        <v/>
      </c>
      <c r="L431" s="35" t="s">
        <v>774</v>
      </c>
      <c r="M431" s="36"/>
      <c r="N431" s="36"/>
      <c r="O431" s="98"/>
      <c r="P431" s="38" t="str">
        <f t="shared" si="9"/>
        <v/>
      </c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ht="15.75" customHeight="1">
      <c r="A432" s="109" t="s">
        <v>782</v>
      </c>
      <c r="B432" s="107">
        <v>4.7404127E7</v>
      </c>
      <c r="C432" s="108" t="s">
        <v>783</v>
      </c>
      <c r="D432" s="4"/>
      <c r="E432" s="28" t="s">
        <v>709</v>
      </c>
      <c r="F432" s="4"/>
      <c r="G432" s="30" t="str">
        <f t="shared" si="10"/>
        <v> </v>
      </c>
      <c r="H432" s="4"/>
      <c r="I432" s="2"/>
      <c r="J432" s="68" t="str">
        <f t="shared" si="2"/>
        <v/>
      </c>
      <c r="K432" s="69" t="str">
        <f>IFERROR(SUM(IF(DATEDIF($H432,$A$1,"M")&gt;=VLOOKUP($I432,INDIRECT(VLOOKUP(DATEVALUE($H432),FECHAS,2,0)),5,0),0 ,VLOOKUP($I432,INDIRECT(VLOOKUP(DATEVALUE($H432),FECHAS,2,0)),3,0)),IF(AND($G432=$A$1,AND(TODAY()&gt;$G432,COUNTIF($I432,"TRI*"))),2500,IF($G432=$A$1,IF(AND(TODAY()&gt;$G432,OR(COUNTIF($I432," ---"),COUNTIF($I432,"MEN*"))),3000,0),0))),"")</f>
        <v/>
      </c>
      <c r="L432" s="35" t="s">
        <v>719</v>
      </c>
      <c r="M432" s="36"/>
      <c r="N432" s="36"/>
      <c r="O432" s="98"/>
      <c r="P432" s="38" t="str">
        <f t="shared" si="9"/>
        <v/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ht="15.75" customHeight="1">
      <c r="A433" s="109" t="s">
        <v>784</v>
      </c>
      <c r="B433" s="107">
        <v>4.7795607E7</v>
      </c>
      <c r="C433" s="108" t="s">
        <v>785</v>
      </c>
      <c r="D433" s="4"/>
      <c r="E433" s="28" t="s">
        <v>709</v>
      </c>
      <c r="F433" s="4"/>
      <c r="G433" s="30" t="str">
        <f t="shared" si="10"/>
        <v> </v>
      </c>
      <c r="H433" s="4"/>
      <c r="I433" s="2"/>
      <c r="J433" s="68" t="str">
        <f t="shared" si="2"/>
        <v/>
      </c>
      <c r="K433" s="69" t="str">
        <f>IFERROR(SUM(IF(DATEDIF($H433,$A$1,"M")&gt;=VLOOKUP($I433,INDIRECT(VLOOKUP(DATEVALUE($H433),FECHAS,2,0)),5,0),0 ,VLOOKUP($I433,INDIRECT(VLOOKUP(DATEVALUE($H433),FECHAS,2,0)),3,0)),IF(AND($G433=$A$1,AND(TODAY()&gt;$G433,COUNTIF($I433,"TRI*"))),2500,IF($G433=$A$1,IF(AND(TODAY()&gt;$G433,OR(COUNTIF($I433," ---"),COUNTIF($I433,"MEN*"))),3000,0),0))),"")</f>
        <v/>
      </c>
      <c r="L433" s="35" t="s">
        <v>719</v>
      </c>
      <c r="M433" s="43" t="s">
        <v>786</v>
      </c>
      <c r="N433" s="36"/>
      <c r="O433" s="98"/>
      <c r="P433" s="38" t="str">
        <f t="shared" si="9"/>
        <v/>
      </c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ht="15.75" customHeight="1">
      <c r="A434" s="109" t="s">
        <v>787</v>
      </c>
      <c r="B434" s="107">
        <v>4.7754938E7</v>
      </c>
      <c r="C434" s="108" t="s">
        <v>788</v>
      </c>
      <c r="D434" s="4"/>
      <c r="E434" s="28" t="s">
        <v>709</v>
      </c>
      <c r="F434" s="4"/>
      <c r="G434" s="30" t="str">
        <f t="shared" si="10"/>
        <v> </v>
      </c>
      <c r="H434" s="4"/>
      <c r="I434" s="2"/>
      <c r="J434" s="68" t="str">
        <f t="shared" si="2"/>
        <v/>
      </c>
      <c r="K434" s="69" t="str">
        <f>IFERROR(SUM(IF(DATEDIF($H434,$A$1,"M")&gt;=VLOOKUP($I434,INDIRECT(VLOOKUP(DATEVALUE($H434),FECHAS,2,0)),5,0),0 ,VLOOKUP($I434,INDIRECT(VLOOKUP(DATEVALUE($H434),FECHAS,2,0)),3,0)),IF(AND($G434=$A$1,AND(TODAY()&gt;$G434,COUNTIF($I434,"TRI*"))),2500,IF($G434=$A$1,IF(AND(TODAY()&gt;$G434,OR(COUNTIF($I434," ---"),COUNTIF($I434,"MEN*"))),3000,0),0))),"")</f>
        <v/>
      </c>
      <c r="L434" s="35" t="s">
        <v>719</v>
      </c>
      <c r="M434" s="43" t="s">
        <v>786</v>
      </c>
      <c r="N434" s="36"/>
      <c r="O434" s="98"/>
      <c r="P434" s="38" t="str">
        <f t="shared" si="9"/>
        <v/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ht="15.75" customHeight="1">
      <c r="A435" s="109" t="s">
        <v>789</v>
      </c>
      <c r="B435" s="120">
        <v>4.3029955E7</v>
      </c>
      <c r="C435" s="114" t="s">
        <v>790</v>
      </c>
      <c r="D435" s="4"/>
      <c r="E435" s="28" t="s">
        <v>709</v>
      </c>
      <c r="F435" s="4"/>
      <c r="G435" s="30" t="str">
        <f t="shared" si="10"/>
        <v> </v>
      </c>
      <c r="H435" s="4"/>
      <c r="I435" s="2"/>
      <c r="J435" s="68" t="str">
        <f t="shared" si="2"/>
        <v/>
      </c>
      <c r="K435" s="69" t="str">
        <f>IFERROR(SUM(IF(DATEDIF($H435,$A$1,"M")&gt;=VLOOKUP($I435,INDIRECT(VLOOKUP(DATEVALUE($H435),FECHAS,2,0)),5,0),0 ,VLOOKUP($I435,INDIRECT(VLOOKUP(DATEVALUE($H435),FECHAS,2,0)),3,0)),IF(AND($G435=$A$1,AND(TODAY()&gt;$G435,COUNTIF($I435,"TRI*"))),2500,IF($G435=$A$1,IF(AND(TODAY()&gt;$G435,OR(COUNTIF($I435," ---"),COUNTIF($I435,"MEN*"))),3000,0),0))),"")</f>
        <v/>
      </c>
      <c r="L435" s="35" t="s">
        <v>719</v>
      </c>
      <c r="M435" s="36"/>
      <c r="N435" s="36"/>
      <c r="O435" s="98"/>
      <c r="P435" s="38" t="str">
        <f t="shared" si="9"/>
        <v/>
      </c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ht="15.75" customHeight="1">
      <c r="A436" s="94" t="s">
        <v>791</v>
      </c>
      <c r="B436" s="93">
        <v>4.863919E7</v>
      </c>
      <c r="C436" s="89">
        <v>1.13280327E9</v>
      </c>
      <c r="D436" s="4"/>
      <c r="E436" s="28" t="s">
        <v>709</v>
      </c>
      <c r="F436" s="4"/>
      <c r="G436" s="30" t="str">
        <f t="shared" si="10"/>
        <v> </v>
      </c>
      <c r="H436" s="4"/>
      <c r="I436" s="2"/>
      <c r="J436" s="68" t="str">
        <f t="shared" si="2"/>
        <v/>
      </c>
      <c r="K436" s="69" t="str">
        <f>IFERROR(SUM(IF(DATEDIF($H436,$A$1,"M")&gt;=VLOOKUP($I436,INDIRECT(VLOOKUP(DATEVALUE($H436),FECHAS,2,0)),5,0),0 ,VLOOKUP($I436,INDIRECT(VLOOKUP(DATEVALUE($H436),FECHAS,2,0)),3,0)),IF(AND($G436=$A$1,AND(TODAY()&gt;$G436,COUNTIF($I436,"TRI*"))),2500,IF($G436=$A$1,IF(AND(TODAY()&gt;$G436,OR(COUNTIF($I436," ---"),COUNTIF($I436,"MEN*"))),3000,0),0))),"")</f>
        <v/>
      </c>
      <c r="L436" s="35" t="s">
        <v>719</v>
      </c>
      <c r="M436" s="36"/>
      <c r="N436" s="36"/>
      <c r="O436" s="98"/>
      <c r="P436" s="38" t="str">
        <f t="shared" si="9"/>
        <v/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ht="15.75" customHeight="1">
      <c r="A437" s="99" t="s">
        <v>792</v>
      </c>
      <c r="B437" s="102">
        <v>4.9352984E7</v>
      </c>
      <c r="C437" s="89" t="s">
        <v>793</v>
      </c>
      <c r="D437" s="4"/>
      <c r="E437" s="28" t="s">
        <v>709</v>
      </c>
      <c r="F437" s="4"/>
      <c r="G437" s="30" t="str">
        <f t="shared" si="10"/>
        <v> </v>
      </c>
      <c r="H437" s="4"/>
      <c r="I437" s="2"/>
      <c r="J437" s="68" t="str">
        <f t="shared" si="2"/>
        <v/>
      </c>
      <c r="K437" s="69" t="str">
        <f>IFERROR(SUM(IF(DATEDIF($H437,$A$1,"M")&gt;=VLOOKUP($I437,INDIRECT(VLOOKUP(DATEVALUE($H437),FECHAS,2,0)),5,0),0 ,VLOOKUP($I437,INDIRECT(VLOOKUP(DATEVALUE($H437),FECHAS,2,0)),3,0)),IF(AND($G437=$A$1,AND(TODAY()&gt;$G437,COUNTIF($I437,"TRI*"))),2500,IF($G437=$A$1,IF(AND(TODAY()&gt;$G437,OR(COUNTIF($I437," ---"),COUNTIF($I437,"MEN*"))),3000,0),0))),"")</f>
        <v/>
      </c>
      <c r="L437" s="35" t="s">
        <v>719</v>
      </c>
      <c r="M437" s="36"/>
      <c r="N437" s="36"/>
      <c r="O437" s="98"/>
      <c r="P437" s="38" t="str">
        <f t="shared" si="9"/>
        <v/>
      </c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ht="15.75" customHeight="1">
      <c r="A438" s="94" t="s">
        <v>794</v>
      </c>
      <c r="B438" s="95">
        <v>9.4943199E7</v>
      </c>
      <c r="C438" s="96" t="s">
        <v>795</v>
      </c>
      <c r="D438" s="4"/>
      <c r="E438" s="28" t="s">
        <v>709</v>
      </c>
      <c r="F438" s="4"/>
      <c r="G438" s="30" t="str">
        <f t="shared" si="10"/>
        <v> </v>
      </c>
      <c r="H438" s="4"/>
      <c r="I438" s="2"/>
      <c r="J438" s="68" t="str">
        <f t="shared" si="2"/>
        <v/>
      </c>
      <c r="K438" s="69" t="str">
        <f>IFERROR(SUM(IF(DATEDIF($H438,$A$1,"M")&gt;=VLOOKUP($I438,INDIRECT(VLOOKUP(DATEVALUE($H438),FECHAS,2,0)),5,0),0 ,VLOOKUP($I438,INDIRECT(VLOOKUP(DATEVALUE($H438),FECHAS,2,0)),3,0)),IF(AND($G438=$A$1,AND(TODAY()&gt;$G438,COUNTIF($I438,"TRI*"))),2500,IF($G438=$A$1,IF(AND(TODAY()&gt;$G438,OR(COUNTIF($I438," ---"),COUNTIF($I438,"MEN*"))),3000,0),0))),"")</f>
        <v/>
      </c>
      <c r="L438" s="35" t="s">
        <v>719</v>
      </c>
      <c r="M438" s="43" t="s">
        <v>786</v>
      </c>
      <c r="N438" s="36"/>
      <c r="O438" s="98"/>
      <c r="P438" s="38" t="str">
        <f t="shared" si="9"/>
        <v/>
      </c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ht="15.75" customHeight="1">
      <c r="A439" s="109" t="s">
        <v>796</v>
      </c>
      <c r="B439" s="107">
        <v>4.8987844E7</v>
      </c>
      <c r="C439" s="108" t="s">
        <v>797</v>
      </c>
      <c r="D439" s="4"/>
      <c r="E439" s="28" t="s">
        <v>709</v>
      </c>
      <c r="F439" s="4"/>
      <c r="G439" s="30" t="str">
        <f t="shared" si="10"/>
        <v> </v>
      </c>
      <c r="H439" s="4"/>
      <c r="I439" s="2"/>
      <c r="J439" s="68" t="str">
        <f t="shared" si="2"/>
        <v/>
      </c>
      <c r="K439" s="69" t="str">
        <f>IFERROR(SUM(IF(DATEDIF($H439,$A$1,"M")&gt;=VLOOKUP($I439,INDIRECT(VLOOKUP(DATEVALUE($H439),FECHAS,2,0)),5,0),0 ,VLOOKUP($I439,INDIRECT(VLOOKUP(DATEVALUE($H439),FECHAS,2,0)),3,0)),IF(AND($G439=$A$1,AND(TODAY()&gt;$G439,COUNTIF($I439,"TRI*"))),2500,IF($G439=$A$1,IF(AND(TODAY()&gt;$G439,OR(COUNTIF($I439," ---"),COUNTIF($I439,"MEN*"))),3000,0),0))),"")</f>
        <v/>
      </c>
      <c r="L439" s="35" t="s">
        <v>725</v>
      </c>
      <c r="M439" s="36"/>
      <c r="N439" s="36"/>
      <c r="O439" s="98"/>
      <c r="P439" s="38" t="str">
        <f t="shared" si="9"/>
        <v/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ht="15.75" customHeight="1">
      <c r="A440" s="109" t="s">
        <v>798</v>
      </c>
      <c r="B440" s="107">
        <v>4.5401662E7</v>
      </c>
      <c r="C440" s="108" t="s">
        <v>797</v>
      </c>
      <c r="D440" s="4"/>
      <c r="E440" s="28" t="s">
        <v>709</v>
      </c>
      <c r="F440" s="4"/>
      <c r="G440" s="30" t="str">
        <f t="shared" si="10"/>
        <v> </v>
      </c>
      <c r="H440" s="4"/>
      <c r="I440" s="2"/>
      <c r="J440" s="68" t="str">
        <f t="shared" si="2"/>
        <v/>
      </c>
      <c r="K440" s="69" t="str">
        <f>IFERROR(SUM(IF(DATEDIF($H440,$A$1,"M")&gt;=VLOOKUP($I440,INDIRECT(VLOOKUP(DATEVALUE($H440),FECHAS,2,0)),5,0),0 ,VLOOKUP($I440,INDIRECT(VLOOKUP(DATEVALUE($H440),FECHAS,2,0)),3,0)),IF(AND($G440=$A$1,AND(TODAY()&gt;$G440,COUNTIF($I440,"TRI*"))),2500,IF($G440=$A$1,IF(AND(TODAY()&gt;$G440,OR(COUNTIF($I440," ---"),COUNTIF($I440,"MEN*"))),3000,0),0))),"")</f>
        <v/>
      </c>
      <c r="L440" s="35" t="s">
        <v>725</v>
      </c>
      <c r="M440" s="36"/>
      <c r="N440" s="36"/>
      <c r="O440" s="98"/>
      <c r="P440" s="38" t="str">
        <f t="shared" si="9"/>
        <v/>
      </c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ht="15.75" customHeight="1">
      <c r="A441" s="109" t="s">
        <v>799</v>
      </c>
      <c r="B441" s="120">
        <v>4.8383317E7</v>
      </c>
      <c r="C441" s="114" t="s">
        <v>800</v>
      </c>
      <c r="D441" s="4"/>
      <c r="E441" s="28" t="s">
        <v>709</v>
      </c>
      <c r="F441" s="4"/>
      <c r="G441" s="30" t="str">
        <f t="shared" si="10"/>
        <v> </v>
      </c>
      <c r="H441" s="4"/>
      <c r="I441" s="2"/>
      <c r="J441" s="68" t="str">
        <f t="shared" si="2"/>
        <v/>
      </c>
      <c r="K441" s="69" t="str">
        <f>IFERROR(SUM(IF(DATEDIF($H441,$A$1,"M")&gt;=VLOOKUP($I441,INDIRECT(VLOOKUP(DATEVALUE($H441),FECHAS,2,0)),5,0),0 ,VLOOKUP($I441,INDIRECT(VLOOKUP(DATEVALUE($H441),FECHAS,2,0)),3,0)),IF(AND($G441=$A$1,AND(TODAY()&gt;$G441,COUNTIF($I441,"TRI*"))),2500,IF($G441=$A$1,IF(AND(TODAY()&gt;$G441,OR(COUNTIF($I441," ---"),COUNTIF($I441,"MEN*"))),3000,0),0))),"")</f>
        <v/>
      </c>
      <c r="L441" s="35" t="s">
        <v>725</v>
      </c>
      <c r="M441" s="124" t="s">
        <v>711</v>
      </c>
      <c r="N441" s="36"/>
      <c r="O441" s="98"/>
      <c r="P441" s="38" t="str">
        <f t="shared" si="9"/>
        <v/>
      </c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ht="15.75" customHeight="1">
      <c r="A442" s="99" t="s">
        <v>801</v>
      </c>
      <c r="B442" s="102">
        <v>4.8922565E7</v>
      </c>
      <c r="C442" s="89">
        <v>1.128953529E9</v>
      </c>
      <c r="D442" s="4"/>
      <c r="E442" s="28" t="s">
        <v>709</v>
      </c>
      <c r="F442" s="4"/>
      <c r="G442" s="30" t="str">
        <f t="shared" si="10"/>
        <v> </v>
      </c>
      <c r="H442" s="4"/>
      <c r="I442" s="2"/>
      <c r="J442" s="68" t="str">
        <f t="shared" si="2"/>
        <v/>
      </c>
      <c r="K442" s="69" t="str">
        <f>IFERROR(SUM(IF(DATEDIF($H442,$A$1,"M")&gt;=VLOOKUP($I442,INDIRECT(VLOOKUP(DATEVALUE($H442),FECHAS,2,0)),5,0),0 ,VLOOKUP($I442,INDIRECT(VLOOKUP(DATEVALUE($H442),FECHAS,2,0)),3,0)),IF(AND($G442=$A$1,AND(TODAY()&gt;$G442,COUNTIF($I442,"TRI*"))),2500,IF($G442=$A$1,IF(AND(TODAY()&gt;$G442,OR(COUNTIF($I442," ---"),COUNTIF($I442,"MEN*"))),3000,0),0))),"")</f>
        <v/>
      </c>
      <c r="L442" s="35" t="s">
        <v>725</v>
      </c>
      <c r="M442" s="36"/>
      <c r="N442" s="36"/>
      <c r="O442" s="98"/>
      <c r="P442" s="38" t="str">
        <f t="shared" si="9"/>
        <v/>
      </c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ht="15.75" customHeight="1">
      <c r="A443" s="94" t="s">
        <v>802</v>
      </c>
      <c r="B443" s="93">
        <v>4.6437292E7</v>
      </c>
      <c r="C443" s="89">
        <v>1.128172374E9</v>
      </c>
      <c r="D443" s="4"/>
      <c r="E443" s="28" t="s">
        <v>709</v>
      </c>
      <c r="F443" s="4"/>
      <c r="G443" s="30" t="str">
        <f t="shared" si="10"/>
        <v> </v>
      </c>
      <c r="H443" s="4"/>
      <c r="I443" s="2"/>
      <c r="J443" s="68" t="str">
        <f t="shared" si="2"/>
        <v/>
      </c>
      <c r="K443" s="69" t="str">
        <f>IFERROR(SUM(IF(DATEDIF($H443,$A$1,"M")&gt;=VLOOKUP($I443,INDIRECT(VLOOKUP(DATEVALUE($H443),FECHAS,2,0)),5,0),0 ,VLOOKUP($I443,INDIRECT(VLOOKUP(DATEVALUE($H443),FECHAS,2,0)),3,0)),IF(AND($G443=$A$1,AND(TODAY()&gt;$G443,COUNTIF($I443,"TRI*"))),2500,IF($G443=$A$1,IF(AND(TODAY()&gt;$G443,OR(COUNTIF($I443," ---"),COUNTIF($I443,"MEN*"))),3000,0),0))),"")</f>
        <v/>
      </c>
      <c r="L443" s="35" t="s">
        <v>725</v>
      </c>
      <c r="M443" s="43" t="s">
        <v>803</v>
      </c>
      <c r="N443" s="36"/>
      <c r="O443" s="98"/>
      <c r="P443" s="38" t="str">
        <f t="shared" si="9"/>
        <v/>
      </c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ht="15.75" customHeight="1">
      <c r="A444" s="94" t="s">
        <v>804</v>
      </c>
      <c r="B444" s="93">
        <v>4.9760854E7</v>
      </c>
      <c r="C444" s="125" t="s">
        <v>805</v>
      </c>
      <c r="D444" s="4"/>
      <c r="E444" s="28" t="s">
        <v>709</v>
      </c>
      <c r="F444" s="4"/>
      <c r="G444" s="30" t="str">
        <f t="shared" si="10"/>
        <v> </v>
      </c>
      <c r="H444" s="4"/>
      <c r="I444" s="2"/>
      <c r="J444" s="68" t="str">
        <f t="shared" si="2"/>
        <v/>
      </c>
      <c r="K444" s="69" t="str">
        <f>IFERROR(SUM(IF(DATEDIF($H444,$A$1,"M")&gt;=VLOOKUP($I444,INDIRECT(VLOOKUP(DATEVALUE($H444),FECHAS,2,0)),5,0),0 ,VLOOKUP($I444,INDIRECT(VLOOKUP(DATEVALUE($H444),FECHAS,2,0)),3,0)),IF(AND($G444=$A$1,AND(TODAY()&gt;$G444,COUNTIF($I444,"TRI*"))),2500,IF($G444=$A$1,IF(AND(TODAY()&gt;$G444,OR(COUNTIF($I444," ---"),COUNTIF($I444,"MEN*"))),3000,0),0))),"")</f>
        <v/>
      </c>
      <c r="L444" s="35" t="s">
        <v>725</v>
      </c>
      <c r="M444" s="124" t="s">
        <v>739</v>
      </c>
      <c r="N444" s="36"/>
      <c r="O444" s="98"/>
      <c r="P444" s="38" t="str">
        <f t="shared" si="9"/>
        <v/>
      </c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ht="15.75" customHeight="1">
      <c r="A445" s="109" t="s">
        <v>806</v>
      </c>
      <c r="B445" s="107">
        <v>4.9356351E7</v>
      </c>
      <c r="C445" s="108" t="s">
        <v>807</v>
      </c>
      <c r="D445" s="4"/>
      <c r="E445" s="28" t="s">
        <v>709</v>
      </c>
      <c r="F445" s="4"/>
      <c r="G445" s="30" t="str">
        <f t="shared" si="10"/>
        <v> </v>
      </c>
      <c r="H445" s="4"/>
      <c r="I445" s="2"/>
      <c r="J445" s="68" t="str">
        <f t="shared" si="2"/>
        <v/>
      </c>
      <c r="K445" s="69" t="str">
        <f>IFERROR(SUM(IF(DATEDIF($H445,$A$1,"M")&gt;=VLOOKUP($I445,INDIRECT(VLOOKUP(DATEVALUE($H445),FECHAS,2,0)),5,0),0 ,VLOOKUP($I445,INDIRECT(VLOOKUP(DATEVALUE($H445),FECHAS,2,0)),3,0)),IF(AND($G445=$A$1,AND(TODAY()&gt;$G445,COUNTIF($I445,"TRI*"))),2500,IF($G445=$A$1,IF(AND(TODAY()&gt;$G445,OR(COUNTIF($I445," ---"),COUNTIF($I445,"MEN*"))),3000,0),0))),"")</f>
        <v/>
      </c>
      <c r="L445" s="35" t="s">
        <v>729</v>
      </c>
      <c r="M445" s="36"/>
      <c r="N445" s="36"/>
      <c r="O445" s="98"/>
      <c r="P445" s="38" t="str">
        <f t="shared" si="9"/>
        <v/>
      </c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ht="15.75" customHeight="1">
      <c r="A446" s="109" t="s">
        <v>808</v>
      </c>
      <c r="B446" s="107">
        <v>5.0154448E7</v>
      </c>
      <c r="C446" s="108" t="s">
        <v>809</v>
      </c>
      <c r="D446" s="4"/>
      <c r="E446" s="28" t="s">
        <v>709</v>
      </c>
      <c r="F446" s="4"/>
      <c r="G446" s="30" t="str">
        <f t="shared" si="10"/>
        <v> </v>
      </c>
      <c r="H446" s="4"/>
      <c r="I446" s="2"/>
      <c r="J446" s="68" t="str">
        <f t="shared" si="2"/>
        <v/>
      </c>
      <c r="K446" s="69" t="str">
        <f>IFERROR(SUM(IF(DATEDIF($H446,$A$1,"M")&gt;=VLOOKUP($I446,INDIRECT(VLOOKUP(DATEVALUE($H446),FECHAS,2,0)),5,0),0 ,VLOOKUP($I446,INDIRECT(VLOOKUP(DATEVALUE($H446),FECHAS,2,0)),3,0)),IF(AND($G446=$A$1,AND(TODAY()&gt;$G446,COUNTIF($I446,"TRI*"))),2500,IF($G446=$A$1,IF(AND(TODAY()&gt;$G446,OR(COUNTIF($I446," ---"),COUNTIF($I446,"MEN*"))),3000,0),0))),"")</f>
        <v/>
      </c>
      <c r="L446" s="35" t="s">
        <v>729</v>
      </c>
      <c r="M446" s="36"/>
      <c r="N446" s="36"/>
      <c r="O446" s="98"/>
      <c r="P446" s="38" t="str">
        <f t="shared" si="9"/>
        <v/>
      </c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ht="15.75" customHeight="1">
      <c r="A447" s="109" t="s">
        <v>810</v>
      </c>
      <c r="B447" s="107">
        <v>4.7734997E7</v>
      </c>
      <c r="C447" s="108">
        <v>1.136526494E9</v>
      </c>
      <c r="D447" s="4"/>
      <c r="E447" s="28" t="s">
        <v>709</v>
      </c>
      <c r="F447" s="4"/>
      <c r="G447" s="30" t="str">
        <f t="shared" si="10"/>
        <v> </v>
      </c>
      <c r="H447" s="4"/>
      <c r="I447" s="2"/>
      <c r="J447" s="68" t="str">
        <f t="shared" si="2"/>
        <v/>
      </c>
      <c r="K447" s="69" t="str">
        <f>IFERROR(SUM(IF(DATEDIF($H447,$A$1,"M")&gt;=VLOOKUP($I447,INDIRECT(VLOOKUP(DATEVALUE($H447),FECHAS,2,0)),5,0),0 ,VLOOKUP($I447,INDIRECT(VLOOKUP(DATEVALUE($H447),FECHAS,2,0)),3,0)),IF(AND($G447=$A$1,AND(TODAY()&gt;$G447,COUNTIF($I447,"TRI*"))),2500,IF($G447=$A$1,IF(AND(TODAY()&gt;$G447,OR(COUNTIF($I447," ---"),COUNTIF($I447,"MEN*"))),3000,0),0))),"")</f>
        <v/>
      </c>
      <c r="L447" s="35" t="s">
        <v>729</v>
      </c>
      <c r="M447" s="43" t="s">
        <v>770</v>
      </c>
      <c r="N447" s="36"/>
      <c r="O447" s="98"/>
      <c r="P447" s="38" t="str">
        <f t="shared" si="9"/>
        <v/>
      </c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ht="15.75" customHeight="1">
      <c r="A448" s="109" t="s">
        <v>811</v>
      </c>
      <c r="B448" s="120">
        <v>4.569583E7</v>
      </c>
      <c r="C448" s="114" t="s">
        <v>812</v>
      </c>
      <c r="D448" s="4"/>
      <c r="E448" s="28" t="s">
        <v>709</v>
      </c>
      <c r="F448" s="4"/>
      <c r="G448" s="30" t="str">
        <f t="shared" si="10"/>
        <v> </v>
      </c>
      <c r="H448" s="4"/>
      <c r="I448" s="2"/>
      <c r="J448" s="68" t="str">
        <f t="shared" si="2"/>
        <v/>
      </c>
      <c r="K448" s="69" t="str">
        <f>IFERROR(SUM(IF(DATEDIF($H448,$A$1,"M")&gt;=VLOOKUP($I448,INDIRECT(VLOOKUP(DATEVALUE($H448),FECHAS,2,0)),5,0),0 ,VLOOKUP($I448,INDIRECT(VLOOKUP(DATEVALUE($H448),FECHAS,2,0)),3,0)),IF(AND($G448=$A$1,AND(TODAY()&gt;$G448,COUNTIF($I448,"TRI*"))),2500,IF($G448=$A$1,IF(AND(TODAY()&gt;$G448,OR(COUNTIF($I448," ---"),COUNTIF($I448,"MEN*"))),3000,0),0))),"")</f>
        <v/>
      </c>
      <c r="L448" s="35" t="s">
        <v>729</v>
      </c>
      <c r="M448" s="36"/>
      <c r="N448" s="36"/>
      <c r="O448" s="98"/>
      <c r="P448" s="38" t="str">
        <f t="shared" si="9"/>
        <v/>
      </c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ht="15.75" customHeight="1">
      <c r="A449" s="109" t="s">
        <v>813</v>
      </c>
      <c r="B449" s="107">
        <v>4.8367995E7</v>
      </c>
      <c r="C449" s="108">
        <v>1.16041925E9</v>
      </c>
      <c r="D449" s="4"/>
      <c r="E449" s="28" t="s">
        <v>709</v>
      </c>
      <c r="F449" s="4"/>
      <c r="G449" s="30" t="str">
        <f t="shared" si="10"/>
        <v> </v>
      </c>
      <c r="H449" s="4"/>
      <c r="I449" s="2"/>
      <c r="J449" s="68" t="str">
        <f t="shared" si="2"/>
        <v/>
      </c>
      <c r="K449" s="69" t="str">
        <f>IFERROR(SUM(IF(DATEDIF($H449,$A$1,"M")&gt;=VLOOKUP($I449,INDIRECT(VLOOKUP(DATEVALUE($H449),FECHAS,2,0)),5,0),0 ,VLOOKUP($I449,INDIRECT(VLOOKUP(DATEVALUE($H449),FECHAS,2,0)),3,0)),IF(AND($G449=$A$1,AND(TODAY()&gt;$G449,COUNTIF($I449,"TRI*"))),2500,IF($G449=$A$1,IF(AND(TODAY()&gt;$G449,OR(COUNTIF($I449," ---"),COUNTIF($I449,"MEN*"))),3000,0),0))),"")</f>
        <v/>
      </c>
      <c r="L449" s="35" t="s">
        <v>729</v>
      </c>
      <c r="M449" s="43" t="s">
        <v>770</v>
      </c>
      <c r="N449" s="36"/>
      <c r="O449" s="98"/>
      <c r="P449" s="38" t="str">
        <f t="shared" si="9"/>
        <v/>
      </c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ht="15.75" customHeight="1">
      <c r="A450" s="109" t="s">
        <v>814</v>
      </c>
      <c r="B450" s="120">
        <v>4.8982276E7</v>
      </c>
      <c r="C450" s="114" t="s">
        <v>815</v>
      </c>
      <c r="D450" s="4"/>
      <c r="E450" s="28" t="s">
        <v>709</v>
      </c>
      <c r="F450" s="4"/>
      <c r="G450" s="30" t="str">
        <f t="shared" si="10"/>
        <v> </v>
      </c>
      <c r="H450" s="4"/>
      <c r="I450" s="2"/>
      <c r="J450" s="68" t="str">
        <f t="shared" si="2"/>
        <v/>
      </c>
      <c r="K450" s="69" t="str">
        <f>IFERROR(SUM(IF(DATEDIF($H450,$A$1,"M")&gt;=VLOOKUP($I450,INDIRECT(VLOOKUP(DATEVALUE($H450),FECHAS,2,0)),5,0),0 ,VLOOKUP($I450,INDIRECT(VLOOKUP(DATEVALUE($H450),FECHAS,2,0)),3,0)),IF(AND($G450=$A$1,AND(TODAY()&gt;$G450,COUNTIF($I450,"TRI*"))),2500,IF($G450=$A$1,IF(AND(TODAY()&gt;$G450,OR(COUNTIF($I450," ---"),COUNTIF($I450,"MEN*"))),3000,0),0))),"")</f>
        <v/>
      </c>
      <c r="L450" s="35" t="s">
        <v>729</v>
      </c>
      <c r="M450" s="36"/>
      <c r="N450" s="36"/>
      <c r="O450" s="98"/>
      <c r="P450" s="38" t="str">
        <f t="shared" si="9"/>
        <v/>
      </c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ht="15.75" customHeight="1">
      <c r="A451" s="94" t="s">
        <v>816</v>
      </c>
      <c r="B451" s="95">
        <v>4.9548746E7</v>
      </c>
      <c r="C451" s="96" t="s">
        <v>812</v>
      </c>
      <c r="D451" s="4"/>
      <c r="E451" s="28" t="s">
        <v>709</v>
      </c>
      <c r="F451" s="4"/>
      <c r="G451" s="30" t="str">
        <f t="shared" si="10"/>
        <v> </v>
      </c>
      <c r="H451" s="4"/>
      <c r="I451" s="2"/>
      <c r="J451" s="68" t="str">
        <f t="shared" si="2"/>
        <v/>
      </c>
      <c r="K451" s="69" t="str">
        <f>IFERROR(SUM(IF(DATEDIF($H451,$A$1,"M")&gt;=VLOOKUP($I451,INDIRECT(VLOOKUP(DATEVALUE($H451),FECHAS,2,0)),5,0),0 ,VLOOKUP($I451,INDIRECT(VLOOKUP(DATEVALUE($H451),FECHAS,2,0)),3,0)),IF(AND($G451=$A$1,AND(TODAY()&gt;$G451,COUNTIF($I451,"TRI*"))),2500,IF($G451=$A$1,IF(AND(TODAY()&gt;$G451,OR(COUNTIF($I451," ---"),COUNTIF($I451,"MEN*"))),3000,0),0))),"")</f>
        <v/>
      </c>
      <c r="L451" s="35" t="s">
        <v>729</v>
      </c>
      <c r="M451" s="36"/>
      <c r="N451" s="36"/>
      <c r="O451" s="98"/>
      <c r="P451" s="38" t="str">
        <f t="shared" si="9"/>
        <v/>
      </c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ht="15.75" customHeight="1">
      <c r="A452" s="99" t="s">
        <v>817</v>
      </c>
      <c r="B452" s="102">
        <v>4.9736633E7</v>
      </c>
      <c r="C452" s="97">
        <v>1.166785679E9</v>
      </c>
      <c r="D452" s="4"/>
      <c r="E452" s="28" t="s">
        <v>709</v>
      </c>
      <c r="F452" s="4"/>
      <c r="G452" s="30" t="str">
        <f t="shared" si="10"/>
        <v> </v>
      </c>
      <c r="H452" s="4"/>
      <c r="I452" s="2"/>
      <c r="J452" s="68" t="str">
        <f t="shared" si="2"/>
        <v/>
      </c>
      <c r="K452" s="69" t="str">
        <f>IFERROR(SUM(IF(DATEDIF($H452,$A$1,"M")&gt;=VLOOKUP($I452,INDIRECT(VLOOKUP(DATEVALUE($H452),FECHAS,2,0)),5,0),0 ,VLOOKUP($I452,INDIRECT(VLOOKUP(DATEVALUE($H452),FECHAS,2,0)),3,0)),IF(AND($G452=$A$1,AND(TODAY()&gt;$G452,COUNTIF($I452,"TRI*"))),2500,IF($G452=$A$1,IF(AND(TODAY()&gt;$G452,OR(COUNTIF($I452," ---"),COUNTIF($I452,"MEN*"))),3000,0),0))),"")</f>
        <v/>
      </c>
      <c r="L452" s="35" t="s">
        <v>729</v>
      </c>
      <c r="M452" s="36"/>
      <c r="N452" s="36"/>
      <c r="O452" s="98"/>
      <c r="P452" s="38" t="str">
        <f t="shared" si="9"/>
        <v/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ht="15.75" customHeight="1">
      <c r="A453" s="99" t="s">
        <v>818</v>
      </c>
      <c r="B453" s="102">
        <v>5.0144317E7</v>
      </c>
      <c r="C453" s="89" t="s">
        <v>819</v>
      </c>
      <c r="D453" s="4"/>
      <c r="E453" s="28" t="s">
        <v>709</v>
      </c>
      <c r="F453" s="4"/>
      <c r="G453" s="30" t="str">
        <f t="shared" si="10"/>
        <v> </v>
      </c>
      <c r="H453" s="4"/>
      <c r="I453" s="2"/>
      <c r="J453" s="68" t="str">
        <f t="shared" si="2"/>
        <v/>
      </c>
      <c r="K453" s="69" t="str">
        <f>IFERROR(SUM(IF(DATEDIF($H453,$A$1,"M")&gt;=VLOOKUP($I453,INDIRECT(VLOOKUP(DATEVALUE($H453),FECHAS,2,0)),5,0),0 ,VLOOKUP($I453,INDIRECT(VLOOKUP(DATEVALUE($H453),FECHAS,2,0)),3,0)),IF(AND($G453=$A$1,AND(TODAY()&gt;$G453,COUNTIF($I453,"TRI*"))),2500,IF($G453=$A$1,IF(AND(TODAY()&gt;$G453,OR(COUNTIF($I453," ---"),COUNTIF($I453,"MEN*"))),3000,0),0))),"")</f>
        <v/>
      </c>
      <c r="L453" s="35" t="s">
        <v>729</v>
      </c>
      <c r="M453" s="36"/>
      <c r="N453" s="36"/>
      <c r="O453" s="98"/>
      <c r="P453" s="38" t="str">
        <f t="shared" si="9"/>
        <v/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ht="15.75" customHeight="1">
      <c r="A454" s="96" t="s">
        <v>820</v>
      </c>
      <c r="B454" s="95">
        <v>4.962605E7</v>
      </c>
      <c r="C454" s="96" t="s">
        <v>590</v>
      </c>
      <c r="D454" s="4"/>
      <c r="E454" s="28" t="s">
        <v>709</v>
      </c>
      <c r="F454" s="4"/>
      <c r="G454" s="30" t="str">
        <f t="shared" si="10"/>
        <v> </v>
      </c>
      <c r="H454" s="4"/>
      <c r="I454" s="2"/>
      <c r="J454" s="68" t="str">
        <f t="shared" si="2"/>
        <v/>
      </c>
      <c r="K454" s="69" t="str">
        <f>IFERROR(SUM(IF(DATEDIF($H454,$A$1,"M")&gt;=VLOOKUP($I454,INDIRECT(VLOOKUP(DATEVALUE($H454),FECHAS,2,0)),5,0),0 ,VLOOKUP($I454,INDIRECT(VLOOKUP(DATEVALUE($H454),FECHAS,2,0)),3,0)),IF(AND($G454=$A$1,AND(TODAY()&gt;$G454,COUNTIF($I454,"TRI*"))),2500,IF($G454=$A$1,IF(AND(TODAY()&gt;$G454,OR(COUNTIF($I454," ---"),COUNTIF($I454,"MEN*"))),3000,0),0))),"")</f>
        <v/>
      </c>
      <c r="L454" s="35" t="s">
        <v>729</v>
      </c>
      <c r="M454" s="43" t="s">
        <v>770</v>
      </c>
      <c r="N454" s="36"/>
      <c r="O454" s="98"/>
      <c r="P454" s="38" t="str">
        <f t="shared" si="9"/>
        <v/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ht="15.75" customHeight="1">
      <c r="A455" s="99" t="s">
        <v>821</v>
      </c>
      <c r="B455" s="95">
        <v>5.0545833E7</v>
      </c>
      <c r="C455" s="121">
        <v>1.166528642E9</v>
      </c>
      <c r="D455" s="4"/>
      <c r="E455" s="28" t="s">
        <v>709</v>
      </c>
      <c r="F455" s="4"/>
      <c r="G455" s="30" t="str">
        <f t="shared" si="10"/>
        <v> </v>
      </c>
      <c r="H455" s="4"/>
      <c r="I455" s="2"/>
      <c r="J455" s="68" t="str">
        <f t="shared" si="2"/>
        <v/>
      </c>
      <c r="K455" s="69" t="str">
        <f>IFERROR(SUM(IF(DATEDIF($H455,$A$1,"M")&gt;=VLOOKUP($I455,INDIRECT(VLOOKUP(DATEVALUE($H455),FECHAS,2,0)),5,0),0 ,VLOOKUP($I455,INDIRECT(VLOOKUP(DATEVALUE($H455),FECHAS,2,0)),3,0)),IF(AND($G455=$A$1,AND(TODAY()&gt;$G455,COUNTIF($I455,"TRI*"))),2500,IF($G455=$A$1,IF(AND(TODAY()&gt;$G455,OR(COUNTIF($I455," ---"),COUNTIF($I455,"MEN*"))),3000,0),0))),"")</f>
        <v/>
      </c>
      <c r="L455" s="35" t="s">
        <v>729</v>
      </c>
      <c r="M455" s="43" t="s">
        <v>770</v>
      </c>
      <c r="N455" s="36"/>
      <c r="O455" s="98"/>
      <c r="P455" s="38" t="str">
        <f t="shared" si="9"/>
        <v/>
      </c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ht="15.75" customHeight="1">
      <c r="A456" s="109" t="s">
        <v>822</v>
      </c>
      <c r="B456" s="107">
        <v>5.0055567E7</v>
      </c>
      <c r="C456" s="108">
        <v>1.16906999E9</v>
      </c>
      <c r="D456" s="4"/>
      <c r="E456" s="28" t="s">
        <v>709</v>
      </c>
      <c r="F456" s="4"/>
      <c r="G456" s="30" t="str">
        <f t="shared" si="10"/>
        <v> </v>
      </c>
      <c r="H456" s="4"/>
      <c r="I456" s="2"/>
      <c r="J456" s="68" t="str">
        <f t="shared" si="2"/>
        <v/>
      </c>
      <c r="K456" s="69" t="str">
        <f>IFERROR(SUM(IF(DATEDIF($H456,$A$1,"M")&gt;=VLOOKUP($I456,INDIRECT(VLOOKUP(DATEVALUE($H456),FECHAS,2,0)),5,0),0 ,VLOOKUP($I456,INDIRECT(VLOOKUP(DATEVALUE($H456),FECHAS,2,0)),3,0)),IF(AND($G456=$A$1,AND(TODAY()&gt;$G456,COUNTIF($I456,"TRI*"))),2500,IF($G456=$A$1,IF(AND(TODAY()&gt;$G456,OR(COUNTIF($I456," ---"),COUNTIF($I456,"MEN*"))),3000,0),0))),"")</f>
        <v/>
      </c>
      <c r="L456" s="35" t="s">
        <v>736</v>
      </c>
      <c r="M456" s="36"/>
      <c r="N456" s="36"/>
      <c r="O456" s="98"/>
      <c r="P456" s="38" t="str">
        <f t="shared" si="9"/>
        <v/>
      </c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ht="15.75" customHeight="1">
      <c r="A457" s="109" t="s">
        <v>823</v>
      </c>
      <c r="B457" s="107">
        <v>4.643652E7</v>
      </c>
      <c r="C457" s="108" t="s">
        <v>824</v>
      </c>
      <c r="D457" s="4"/>
      <c r="E457" s="28" t="s">
        <v>709</v>
      </c>
      <c r="F457" s="4"/>
      <c r="G457" s="30" t="str">
        <f t="shared" si="10"/>
        <v> </v>
      </c>
      <c r="H457" s="4"/>
      <c r="I457" s="2"/>
      <c r="J457" s="68" t="str">
        <f t="shared" si="2"/>
        <v/>
      </c>
      <c r="K457" s="69" t="str">
        <f>IFERROR(SUM(IF(DATEDIF($H457,$A$1,"M")&gt;=VLOOKUP($I457,INDIRECT(VLOOKUP(DATEVALUE($H457),FECHAS,2,0)),5,0),0 ,VLOOKUP($I457,INDIRECT(VLOOKUP(DATEVALUE($H457),FECHAS,2,0)),3,0)),IF(AND($G457=$A$1,AND(TODAY()&gt;$G457,COUNTIF($I457,"TRI*"))),2500,IF($G457=$A$1,IF(AND(TODAY()&gt;$G457,OR(COUNTIF($I457," ---"),COUNTIF($I457,"MEN*"))),3000,0),0))),"")</f>
        <v/>
      </c>
      <c r="L457" s="35" t="s">
        <v>736</v>
      </c>
      <c r="M457" s="43" t="s">
        <v>786</v>
      </c>
      <c r="N457" s="36"/>
      <c r="O457" s="98"/>
      <c r="P457" s="38" t="str">
        <f t="shared" si="9"/>
        <v/>
      </c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ht="15.75" customHeight="1">
      <c r="A458" s="109" t="s">
        <v>825</v>
      </c>
      <c r="B458" s="120">
        <v>4.9762277E7</v>
      </c>
      <c r="C458" s="126" t="s">
        <v>826</v>
      </c>
      <c r="D458" s="4"/>
      <c r="E458" s="28" t="s">
        <v>709</v>
      </c>
      <c r="F458" s="4"/>
      <c r="G458" s="30" t="str">
        <f t="shared" si="10"/>
        <v> </v>
      </c>
      <c r="H458" s="4"/>
      <c r="I458" s="2"/>
      <c r="J458" s="68" t="str">
        <f t="shared" si="2"/>
        <v/>
      </c>
      <c r="K458" s="69" t="str">
        <f>IFERROR(SUM(IF(DATEDIF($H458,$A$1,"M")&gt;=VLOOKUP($I458,INDIRECT(VLOOKUP(DATEVALUE($H458),FECHAS,2,0)),5,0),0 ,VLOOKUP($I458,INDIRECT(VLOOKUP(DATEVALUE($H458),FECHAS,2,0)),3,0)),IF(AND($G458=$A$1,AND(TODAY()&gt;$G458,COUNTIF($I458,"TRI*"))),2500,IF($G458=$A$1,IF(AND(TODAY()&gt;$G458,OR(COUNTIF($I458," ---"),COUNTIF($I458,"MEN*"))),3000,0),0))),"")</f>
        <v/>
      </c>
      <c r="L458" s="35" t="s">
        <v>736</v>
      </c>
      <c r="M458" s="36"/>
      <c r="N458" s="36"/>
      <c r="O458" s="98"/>
      <c r="P458" s="38" t="str">
        <f t="shared" si="9"/>
        <v/>
      </c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ht="15.75" customHeight="1">
      <c r="A459" s="109" t="s">
        <v>827</v>
      </c>
      <c r="B459" s="120">
        <v>4.6757338E7</v>
      </c>
      <c r="C459" s="114" t="s">
        <v>828</v>
      </c>
      <c r="D459" s="4"/>
      <c r="E459" s="28" t="s">
        <v>709</v>
      </c>
      <c r="F459" s="4"/>
      <c r="G459" s="30" t="str">
        <f t="shared" si="10"/>
        <v> </v>
      </c>
      <c r="H459" s="4"/>
      <c r="I459" s="2"/>
      <c r="J459" s="68" t="str">
        <f t="shared" si="2"/>
        <v/>
      </c>
      <c r="K459" s="69" t="str">
        <f>IFERROR(SUM(IF(DATEDIF($H459,$A$1,"M")&gt;=VLOOKUP($I459,INDIRECT(VLOOKUP(DATEVALUE($H459),FECHAS,2,0)),5,0),0 ,VLOOKUP($I459,INDIRECT(VLOOKUP(DATEVALUE($H459),FECHAS,2,0)),3,0)),IF(AND($G459=$A$1,AND(TODAY()&gt;$G459,COUNTIF($I459,"TRI*"))),2500,IF($G459=$A$1,IF(AND(TODAY()&gt;$G459,OR(COUNTIF($I459," ---"),COUNTIF($I459,"MEN*"))),3000,0),0))),"")</f>
        <v/>
      </c>
      <c r="L459" s="35" t="s">
        <v>736</v>
      </c>
      <c r="M459" s="36"/>
      <c r="N459" s="36"/>
      <c r="O459" s="98"/>
      <c r="P459" s="38" t="str">
        <f t="shared" si="9"/>
        <v/>
      </c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ht="15.75" customHeight="1">
      <c r="A460" s="109" t="s">
        <v>829</v>
      </c>
      <c r="B460" s="102">
        <v>4.8590792E7</v>
      </c>
      <c r="C460" s="97">
        <v>1.16036356E9</v>
      </c>
      <c r="D460" s="4"/>
      <c r="E460" s="28" t="s">
        <v>709</v>
      </c>
      <c r="F460" s="4"/>
      <c r="G460" s="30" t="str">
        <f t="shared" si="10"/>
        <v> </v>
      </c>
      <c r="H460" s="4"/>
      <c r="I460" s="2"/>
      <c r="J460" s="68" t="str">
        <f t="shared" si="2"/>
        <v/>
      </c>
      <c r="K460" s="69" t="str">
        <f>IFERROR(SUM(IF(DATEDIF($H460,$A$1,"M")&gt;=VLOOKUP($I460,INDIRECT(VLOOKUP(DATEVALUE($H460),FECHAS,2,0)),5,0),0 ,VLOOKUP($I460,INDIRECT(VLOOKUP(DATEVALUE($H460),FECHAS,2,0)),3,0)),IF(AND($G460=$A$1,AND(TODAY()&gt;$G460,COUNTIF($I460,"TRI*"))),2500,IF($G460=$A$1,IF(AND(TODAY()&gt;$G460,OR(COUNTIF($I460," ---"),COUNTIF($I460,"MEN*"))),3000,0),0))),"")</f>
        <v/>
      </c>
      <c r="L460" s="35" t="s">
        <v>736</v>
      </c>
      <c r="M460" s="43" t="s">
        <v>754</v>
      </c>
      <c r="N460" s="36"/>
      <c r="O460" s="98"/>
      <c r="P460" s="38" t="str">
        <f t="shared" si="9"/>
        <v/>
      </c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ht="15.75" customHeight="1">
      <c r="A461" s="94" t="s">
        <v>830</v>
      </c>
      <c r="B461" s="93">
        <v>5.0507395E7</v>
      </c>
      <c r="C461" s="89">
        <v>1.130165441E9</v>
      </c>
      <c r="D461" s="4"/>
      <c r="E461" s="28" t="s">
        <v>709</v>
      </c>
      <c r="F461" s="4"/>
      <c r="G461" s="30" t="str">
        <f t="shared" si="10"/>
        <v> </v>
      </c>
      <c r="H461" s="4"/>
      <c r="I461" s="2"/>
      <c r="J461" s="68" t="str">
        <f t="shared" si="2"/>
        <v/>
      </c>
      <c r="K461" s="69" t="str">
        <f>IFERROR(SUM(IF(DATEDIF($H461,$A$1,"M")&gt;=VLOOKUP($I461,INDIRECT(VLOOKUP(DATEVALUE($H461),FECHAS,2,0)),5,0),0 ,VLOOKUP($I461,INDIRECT(VLOOKUP(DATEVALUE($H461),FECHAS,2,0)),3,0)),IF(AND($G461=$A$1,AND(TODAY()&gt;$G461,COUNTIF($I461,"TRI*"))),2500,IF($G461=$A$1,IF(AND(TODAY()&gt;$G461,OR(COUNTIF($I461," ---"),COUNTIF($I461,"MEN*"))),3000,0),0))),"")</f>
        <v/>
      </c>
      <c r="L461" s="35" t="s">
        <v>736</v>
      </c>
      <c r="M461" s="36"/>
      <c r="N461" s="36"/>
      <c r="O461" s="98"/>
      <c r="P461" s="38" t="str">
        <f t="shared" si="9"/>
        <v/>
      </c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ht="15.75" customHeight="1">
      <c r="A462" s="94" t="s">
        <v>831</v>
      </c>
      <c r="B462" s="93">
        <v>4.8847259E7</v>
      </c>
      <c r="C462" s="89">
        <v>1.149278889E9</v>
      </c>
      <c r="D462" s="4"/>
      <c r="E462" s="28" t="s">
        <v>709</v>
      </c>
      <c r="F462" s="4"/>
      <c r="G462" s="30" t="str">
        <f t="shared" si="10"/>
        <v> </v>
      </c>
      <c r="H462" s="4"/>
      <c r="I462" s="2"/>
      <c r="J462" s="68" t="str">
        <f t="shared" si="2"/>
        <v/>
      </c>
      <c r="K462" s="69" t="str">
        <f>IFERROR(SUM(IF(DATEDIF($H462,$A$1,"M")&gt;=VLOOKUP($I462,INDIRECT(VLOOKUP(DATEVALUE($H462),FECHAS,2,0)),5,0),0 ,VLOOKUP($I462,INDIRECT(VLOOKUP(DATEVALUE($H462),FECHAS,2,0)),3,0)),IF(AND($G462=$A$1,AND(TODAY()&gt;$G462,COUNTIF($I462,"TRI*"))),2500,IF($G462=$A$1,IF(AND(TODAY()&gt;$G462,OR(COUNTIF($I462," ---"),COUNTIF($I462,"MEN*"))),3000,0),0))),"")</f>
        <v/>
      </c>
      <c r="L462" s="35" t="s">
        <v>736</v>
      </c>
      <c r="M462" s="36"/>
      <c r="N462" s="36"/>
      <c r="O462" s="98"/>
      <c r="P462" s="38" t="str">
        <f t="shared" si="9"/>
        <v/>
      </c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ht="15.75" customHeight="1">
      <c r="A463" s="94" t="s">
        <v>832</v>
      </c>
      <c r="B463" s="93">
        <v>4.6952853E7</v>
      </c>
      <c r="C463" s="89">
        <v>1.135127624E9</v>
      </c>
      <c r="D463" s="4"/>
      <c r="E463" s="28" t="s">
        <v>709</v>
      </c>
      <c r="F463" s="4"/>
      <c r="G463" s="30" t="str">
        <f t="shared" si="10"/>
        <v> </v>
      </c>
      <c r="H463" s="4"/>
      <c r="I463" s="2"/>
      <c r="J463" s="68" t="str">
        <f t="shared" si="2"/>
        <v/>
      </c>
      <c r="K463" s="69" t="str">
        <f>IFERROR(SUM(IF(DATEDIF($H463,$A$1,"M")&gt;=VLOOKUP($I463,INDIRECT(VLOOKUP(DATEVALUE($H463),FECHAS,2,0)),5,0),0 ,VLOOKUP($I463,INDIRECT(VLOOKUP(DATEVALUE($H463),FECHAS,2,0)),3,0)),IF(AND($G463=$A$1,AND(TODAY()&gt;$G463,COUNTIF($I463,"TRI*"))),2500,IF($G463=$A$1,IF(AND(TODAY()&gt;$G463,OR(COUNTIF($I463," ---"),COUNTIF($I463,"MEN*"))),3000,0),0))),"")</f>
        <v/>
      </c>
      <c r="L463" s="35" t="s">
        <v>736</v>
      </c>
      <c r="M463" s="43" t="s">
        <v>833</v>
      </c>
      <c r="N463" s="36"/>
      <c r="O463" s="98"/>
      <c r="P463" s="38" t="str">
        <f t="shared" si="9"/>
        <v/>
      </c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ht="15.75" customHeight="1">
      <c r="A464" s="94" t="s">
        <v>834</v>
      </c>
      <c r="B464" s="93">
        <v>4.9840195E7</v>
      </c>
      <c r="C464" s="89" t="s">
        <v>835</v>
      </c>
      <c r="D464" s="4"/>
      <c r="E464" s="28" t="s">
        <v>709</v>
      </c>
      <c r="F464" s="4"/>
      <c r="G464" s="30" t="str">
        <f t="shared" si="10"/>
        <v> </v>
      </c>
      <c r="H464" s="4"/>
      <c r="I464" s="2"/>
      <c r="J464" s="68" t="str">
        <f t="shared" si="2"/>
        <v/>
      </c>
      <c r="K464" s="69" t="str">
        <f>IFERROR(SUM(IF(DATEDIF($H464,$A$1,"M")&gt;=VLOOKUP($I464,INDIRECT(VLOOKUP(DATEVALUE($H464),FECHAS,2,0)),5,0),0 ,VLOOKUP($I464,INDIRECT(VLOOKUP(DATEVALUE($H464),FECHAS,2,0)),3,0)),IF(AND($G464=$A$1,AND(TODAY()&gt;$G464,COUNTIF($I464,"TRI*"))),2500,IF($G464=$A$1,IF(AND(TODAY()&gt;$G464,OR(COUNTIF($I464," ---"),COUNTIF($I464,"MEN*"))),3000,0),0))),"")</f>
        <v/>
      </c>
      <c r="L464" s="35" t="s">
        <v>736</v>
      </c>
      <c r="M464" s="36"/>
      <c r="N464" s="36"/>
      <c r="O464" s="98"/>
      <c r="P464" s="38" t="str">
        <f t="shared" si="9"/>
        <v/>
      </c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ht="15.75" customHeight="1">
      <c r="A465" s="99" t="s">
        <v>836</v>
      </c>
      <c r="B465" s="121">
        <v>4.8858475E7</v>
      </c>
      <c r="C465" s="121">
        <v>1.13146557E9</v>
      </c>
      <c r="D465" s="4"/>
      <c r="E465" s="28" t="s">
        <v>709</v>
      </c>
      <c r="F465" s="4"/>
      <c r="G465" s="30" t="str">
        <f t="shared" si="10"/>
        <v> </v>
      </c>
      <c r="H465" s="4"/>
      <c r="I465" s="2"/>
      <c r="J465" s="68" t="str">
        <f t="shared" si="2"/>
        <v/>
      </c>
      <c r="K465" s="69" t="str">
        <f>IFERROR(SUM(IF(DATEDIF($H465,$A$1,"M")&gt;=VLOOKUP($I465,INDIRECT(VLOOKUP(DATEVALUE($H465),FECHAS,2,0)),5,0),0 ,VLOOKUP($I465,INDIRECT(VLOOKUP(DATEVALUE($H465),FECHAS,2,0)),3,0)),IF(AND($G465=$A$1,AND(TODAY()&gt;$G465,COUNTIF($I465,"TRI*"))),2500,IF($G465=$A$1,IF(AND(TODAY()&gt;$G465,OR(COUNTIF($I465," ---"),COUNTIF($I465,"MEN*"))),3000,0),0))),"")</f>
        <v/>
      </c>
      <c r="L465" s="35" t="s">
        <v>736</v>
      </c>
      <c r="M465" s="43" t="s">
        <v>754</v>
      </c>
      <c r="N465" s="36"/>
      <c r="O465" s="98"/>
      <c r="P465" s="38" t="str">
        <f t="shared" si="9"/>
        <v/>
      </c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ht="15.75" customHeight="1">
      <c r="A466" s="109" t="s">
        <v>837</v>
      </c>
      <c r="B466" s="107">
        <v>4.7753584E7</v>
      </c>
      <c r="C466" s="108" t="s">
        <v>838</v>
      </c>
      <c r="D466" s="4"/>
      <c r="E466" s="28" t="s">
        <v>709</v>
      </c>
      <c r="F466" s="4"/>
      <c r="G466" s="30" t="str">
        <f t="shared" si="10"/>
        <v> </v>
      </c>
      <c r="H466" s="4"/>
      <c r="I466" s="2"/>
      <c r="J466" s="68" t="str">
        <f t="shared" si="2"/>
        <v/>
      </c>
      <c r="K466" s="69" t="str">
        <f>IFERROR(SUM(IF(DATEDIF($H466,$A$1,"M")&gt;=VLOOKUP($I466,INDIRECT(VLOOKUP(DATEVALUE($H466),FECHAS,2,0)),5,0),0 ,VLOOKUP($I466,INDIRECT(VLOOKUP(DATEVALUE($H466),FECHAS,2,0)),3,0)),IF(AND($G466=$A$1,AND(TODAY()&gt;$G466,COUNTIF($I466,"TRI*"))),2500,IF($G466=$A$1,IF(AND(TODAY()&gt;$G466,OR(COUNTIF($I466," ---"),COUNTIF($I466,"MEN*"))),3000,0),0))),"")</f>
        <v/>
      </c>
      <c r="L466" s="35" t="s">
        <v>711</v>
      </c>
      <c r="M466" s="36"/>
      <c r="N466" s="36"/>
      <c r="O466" s="98"/>
      <c r="P466" s="38" t="str">
        <f t="shared" si="9"/>
        <v/>
      </c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ht="15.75" customHeight="1">
      <c r="A467" s="109" t="s">
        <v>839</v>
      </c>
      <c r="B467" s="107">
        <v>4.7945415E7</v>
      </c>
      <c r="C467" s="108">
        <v>1.133126469E9</v>
      </c>
      <c r="D467" s="4"/>
      <c r="E467" s="28" t="s">
        <v>709</v>
      </c>
      <c r="F467" s="4"/>
      <c r="G467" s="30" t="str">
        <f t="shared" si="10"/>
        <v> </v>
      </c>
      <c r="H467" s="4"/>
      <c r="I467" s="2"/>
      <c r="J467" s="68" t="str">
        <f t="shared" si="2"/>
        <v/>
      </c>
      <c r="K467" s="69" t="str">
        <f>IFERROR(SUM(IF(DATEDIF($H467,$A$1,"M")&gt;=VLOOKUP($I467,INDIRECT(VLOOKUP(DATEVALUE($H467),FECHAS,2,0)),5,0),0 ,VLOOKUP($I467,INDIRECT(VLOOKUP(DATEVALUE($H467),FECHAS,2,0)),3,0)),IF(AND($G467=$A$1,AND(TODAY()&gt;$G467,COUNTIF($I467,"TRI*"))),2500,IF($G467=$A$1,IF(AND(TODAY()&gt;$G467,OR(COUNTIF($I467," ---"),COUNTIF($I467,"MEN*"))),3000,0),0))),"")</f>
        <v/>
      </c>
      <c r="L467" s="35" t="s">
        <v>711</v>
      </c>
      <c r="M467" s="36"/>
      <c r="N467" s="36"/>
      <c r="O467" s="98"/>
      <c r="P467" s="38" t="str">
        <f t="shared" si="9"/>
        <v/>
      </c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ht="15.75" customHeight="1">
      <c r="A468" s="109" t="s">
        <v>840</v>
      </c>
      <c r="B468" s="107">
        <v>4.7645535E7</v>
      </c>
      <c r="C468" s="108" t="s">
        <v>299</v>
      </c>
      <c r="D468" s="4"/>
      <c r="E468" s="28" t="s">
        <v>709</v>
      </c>
      <c r="F468" s="4"/>
      <c r="G468" s="30" t="str">
        <f t="shared" si="10"/>
        <v> </v>
      </c>
      <c r="H468" s="4"/>
      <c r="I468" s="2"/>
      <c r="J468" s="68" t="str">
        <f t="shared" si="2"/>
        <v/>
      </c>
      <c r="K468" s="69" t="str">
        <f>IFERROR(SUM(IF(DATEDIF($H468,$A$1,"M")&gt;=VLOOKUP($I468,INDIRECT(VLOOKUP(DATEVALUE($H468),FECHAS,2,0)),5,0),0 ,VLOOKUP($I468,INDIRECT(VLOOKUP(DATEVALUE($H468),FECHAS,2,0)),3,0)),IF(AND($G468=$A$1,AND(TODAY()&gt;$G468,COUNTIF($I468,"TRI*"))),2500,IF($G468=$A$1,IF(AND(TODAY()&gt;$G468,OR(COUNTIF($I468," ---"),COUNTIF($I468,"MEN*"))),3000,0),0))),"")</f>
        <v/>
      </c>
      <c r="L468" s="35" t="s">
        <v>711</v>
      </c>
      <c r="M468" s="36"/>
      <c r="N468" s="36"/>
      <c r="O468" s="98"/>
      <c r="P468" s="38" t="str">
        <f t="shared" si="9"/>
        <v/>
      </c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ht="15.75" customHeight="1">
      <c r="A469" s="109" t="s">
        <v>841</v>
      </c>
      <c r="B469" s="107">
        <v>4.976049E7</v>
      </c>
      <c r="C469" s="108" t="s">
        <v>842</v>
      </c>
      <c r="D469" s="4"/>
      <c r="E469" s="28" t="s">
        <v>709</v>
      </c>
      <c r="F469" s="4"/>
      <c r="G469" s="30" t="str">
        <f t="shared" si="10"/>
        <v> </v>
      </c>
      <c r="H469" s="4"/>
      <c r="I469" s="2"/>
      <c r="J469" s="68" t="str">
        <f t="shared" si="2"/>
        <v/>
      </c>
      <c r="K469" s="69" t="str">
        <f>IFERROR(SUM(IF(DATEDIF($H469,$A$1,"M")&gt;=VLOOKUP($I469,INDIRECT(VLOOKUP(DATEVALUE($H469),FECHAS,2,0)),5,0),0 ,VLOOKUP($I469,INDIRECT(VLOOKUP(DATEVALUE($H469),FECHAS,2,0)),3,0)),IF(AND($G469=$A$1,AND(TODAY()&gt;$G469,COUNTIF($I469,"TRI*"))),2500,IF($G469=$A$1,IF(AND(TODAY()&gt;$G469,OR(COUNTIF($I469," ---"),COUNTIF($I469,"MEN*"))),3000,0),0))),"")</f>
        <v/>
      </c>
      <c r="L469" s="35" t="s">
        <v>711</v>
      </c>
      <c r="M469" s="36"/>
      <c r="N469" s="36"/>
      <c r="O469" s="98"/>
      <c r="P469" s="38" t="str">
        <f t="shared" si="9"/>
        <v/>
      </c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ht="15.75" customHeight="1">
      <c r="A470" s="106" t="s">
        <v>843</v>
      </c>
      <c r="B470" s="107">
        <v>4.9437161E7</v>
      </c>
      <c r="C470" s="108" t="s">
        <v>844</v>
      </c>
      <c r="D470" s="4"/>
      <c r="E470" s="28" t="s">
        <v>709</v>
      </c>
      <c r="F470" s="4"/>
      <c r="G470" s="30" t="str">
        <f t="shared" si="10"/>
        <v> </v>
      </c>
      <c r="H470" s="4"/>
      <c r="I470" s="2"/>
      <c r="J470" s="68" t="str">
        <f t="shared" si="2"/>
        <v/>
      </c>
      <c r="K470" s="69" t="str">
        <f>IFERROR(SUM(IF(DATEDIF($H470,$A$1,"M")&gt;=VLOOKUP($I470,INDIRECT(VLOOKUP(DATEVALUE($H470),FECHAS,2,0)),5,0),0 ,VLOOKUP($I470,INDIRECT(VLOOKUP(DATEVALUE($H470),FECHAS,2,0)),3,0)),IF(AND($G470=$A$1,AND(TODAY()&gt;$G470,COUNTIF($I470,"TRI*"))),2500,IF($G470=$A$1,IF(AND(TODAY()&gt;$G470,OR(COUNTIF($I470," ---"),COUNTIF($I470,"MEN*"))),3000,0),0))),"")</f>
        <v/>
      </c>
      <c r="L470" s="35" t="s">
        <v>711</v>
      </c>
      <c r="M470" s="36"/>
      <c r="N470" s="36"/>
      <c r="O470" s="98"/>
      <c r="P470" s="38" t="str">
        <f t="shared" si="9"/>
        <v/>
      </c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ht="15.75" customHeight="1">
      <c r="A471" s="94" t="s">
        <v>845</v>
      </c>
      <c r="B471" s="93">
        <v>4.837114E7</v>
      </c>
      <c r="C471" s="89">
        <v>1.123353039E9</v>
      </c>
      <c r="D471" s="4"/>
      <c r="E471" s="28" t="s">
        <v>709</v>
      </c>
      <c r="F471" s="4"/>
      <c r="G471" s="30" t="str">
        <f t="shared" si="10"/>
        <v> </v>
      </c>
      <c r="H471" s="4"/>
      <c r="I471" s="2"/>
      <c r="J471" s="68" t="str">
        <f t="shared" si="2"/>
        <v/>
      </c>
      <c r="K471" s="69" t="str">
        <f>IFERROR(SUM(IF(DATEDIF($H471,$A$1,"M")&gt;=VLOOKUP($I471,INDIRECT(VLOOKUP(DATEVALUE($H471),FECHAS,2,0)),5,0),0 ,VLOOKUP($I471,INDIRECT(VLOOKUP(DATEVALUE($H471),FECHAS,2,0)),3,0)),IF(AND($G471=$A$1,AND(TODAY()&gt;$G471,COUNTIF($I471,"TRI*"))),2500,IF($G471=$A$1,IF(AND(TODAY()&gt;$G471,OR(COUNTIF($I471," ---"),COUNTIF($I471,"MEN*"))),3000,0),0))),"")</f>
        <v/>
      </c>
      <c r="L471" s="35" t="s">
        <v>711</v>
      </c>
      <c r="M471" s="36"/>
      <c r="N471" s="36"/>
      <c r="O471" s="98"/>
      <c r="P471" s="38" t="str">
        <f t="shared" si="9"/>
        <v/>
      </c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ht="15.75" customHeight="1">
      <c r="A472" s="99" t="s">
        <v>846</v>
      </c>
      <c r="B472" s="102">
        <v>4.9431792E7</v>
      </c>
      <c r="C472" s="97" t="s">
        <v>214</v>
      </c>
      <c r="D472" s="4"/>
      <c r="E472" s="28" t="s">
        <v>709</v>
      </c>
      <c r="F472" s="4"/>
      <c r="G472" s="30" t="str">
        <f t="shared" si="10"/>
        <v> </v>
      </c>
      <c r="H472" s="4"/>
      <c r="I472" s="2"/>
      <c r="J472" s="68" t="str">
        <f t="shared" si="2"/>
        <v/>
      </c>
      <c r="K472" s="69" t="str">
        <f>IFERROR(SUM(IF(DATEDIF($H472,$A$1,"M")&gt;=VLOOKUP($I472,INDIRECT(VLOOKUP(DATEVALUE($H472),FECHAS,2,0)),5,0),0 ,VLOOKUP($I472,INDIRECT(VLOOKUP(DATEVALUE($H472),FECHAS,2,0)),3,0)),IF(AND($G472=$A$1,AND(TODAY()&gt;$G472,COUNTIF($I472,"TRI*"))),2500,IF($G472=$A$1,IF(AND(TODAY()&gt;$G472,OR(COUNTIF($I472," ---"),COUNTIF($I472,"MEN*"))),3000,0),0))),"")</f>
        <v/>
      </c>
      <c r="L472" s="35" t="s">
        <v>711</v>
      </c>
      <c r="M472" s="36"/>
      <c r="N472" s="36"/>
      <c r="O472" s="98"/>
      <c r="P472" s="38" t="str">
        <f t="shared" si="9"/>
        <v/>
      </c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ht="15.75" customHeight="1">
      <c r="A473" s="94" t="s">
        <v>847</v>
      </c>
      <c r="B473" s="93">
        <v>5.0693944E7</v>
      </c>
      <c r="C473" s="89" t="s">
        <v>848</v>
      </c>
      <c r="D473" s="4"/>
      <c r="E473" s="28" t="s">
        <v>709</v>
      </c>
      <c r="F473" s="4"/>
      <c r="G473" s="30" t="str">
        <f t="shared" si="10"/>
        <v> </v>
      </c>
      <c r="H473" s="4"/>
      <c r="I473" s="2"/>
      <c r="J473" s="68" t="str">
        <f t="shared" si="2"/>
        <v/>
      </c>
      <c r="K473" s="69" t="str">
        <f>IFERROR(SUM(IF(DATEDIF($H473,$A$1,"M")&gt;=VLOOKUP($I473,INDIRECT(VLOOKUP(DATEVALUE($H473),FECHAS,2,0)),5,0),0 ,VLOOKUP($I473,INDIRECT(VLOOKUP(DATEVALUE($H473),FECHAS,2,0)),3,0)),IF(AND($G473=$A$1,AND(TODAY()&gt;$G473,COUNTIF($I473,"TRI*"))),2500,IF($G473=$A$1,IF(AND(TODAY()&gt;$G473,OR(COUNTIF($I473," ---"),COUNTIF($I473,"MEN*"))),3000,0),0))),"")</f>
        <v/>
      </c>
      <c r="L473" s="35" t="s">
        <v>711</v>
      </c>
      <c r="M473" s="36"/>
      <c r="N473" s="36"/>
      <c r="O473" s="98"/>
      <c r="P473" s="38" t="str">
        <f t="shared" si="9"/>
        <v/>
      </c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ht="15.75" customHeight="1">
      <c r="A474" s="109" t="s">
        <v>849</v>
      </c>
      <c r="B474" s="107">
        <v>5.0138315E7</v>
      </c>
      <c r="C474" s="108" t="s">
        <v>850</v>
      </c>
      <c r="D474" s="4"/>
      <c r="E474" s="28" t="s">
        <v>709</v>
      </c>
      <c r="F474" s="4"/>
      <c r="G474" s="30" t="str">
        <f t="shared" si="10"/>
        <v> </v>
      </c>
      <c r="H474" s="4"/>
      <c r="I474" s="2"/>
      <c r="J474" s="68" t="str">
        <f t="shared" si="2"/>
        <v/>
      </c>
      <c r="K474" s="69" t="str">
        <f>IFERROR(SUM(IF(DATEDIF($H474,$A$1,"M")&gt;=VLOOKUP($I474,INDIRECT(VLOOKUP(DATEVALUE($H474),FECHAS,2,0)),5,0),0 ,VLOOKUP($I474,INDIRECT(VLOOKUP(DATEVALUE($H474),FECHAS,2,0)),3,0)),IF(AND($G474=$A$1,AND(TODAY()&gt;$G474,COUNTIF($I474,"TRI*"))),2500,IF($G474=$A$1,IF(AND(TODAY()&gt;$G474,OR(COUNTIF($I474," ---"),COUNTIF($I474,"MEN*"))),3000,0),0))),"")</f>
        <v/>
      </c>
      <c r="L474" s="35" t="s">
        <v>770</v>
      </c>
      <c r="M474" s="36"/>
      <c r="N474" s="36"/>
      <c r="O474" s="98"/>
      <c r="P474" s="38" t="str">
        <f t="shared" si="9"/>
        <v/>
      </c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ht="15.75" customHeight="1">
      <c r="A475" s="109" t="s">
        <v>851</v>
      </c>
      <c r="B475" s="107">
        <v>4.8593898E7</v>
      </c>
      <c r="C475" s="108" t="s">
        <v>852</v>
      </c>
      <c r="D475" s="4"/>
      <c r="E475" s="28" t="s">
        <v>709</v>
      </c>
      <c r="F475" s="4"/>
      <c r="G475" s="30" t="str">
        <f t="shared" si="10"/>
        <v> </v>
      </c>
      <c r="H475" s="4"/>
      <c r="I475" s="2"/>
      <c r="J475" s="68" t="str">
        <f t="shared" si="2"/>
        <v/>
      </c>
      <c r="K475" s="69" t="str">
        <f>IFERROR(SUM(IF(DATEDIF($H475,$A$1,"M")&gt;=VLOOKUP($I475,INDIRECT(VLOOKUP(DATEVALUE($H475),FECHAS,2,0)),5,0),0 ,VLOOKUP($I475,INDIRECT(VLOOKUP(DATEVALUE($H475),FECHAS,2,0)),3,0)),IF(AND($G475=$A$1,AND(TODAY()&gt;$G475,COUNTIF($I475,"TRI*"))),2500,IF($G475=$A$1,IF(AND(TODAY()&gt;$G475,OR(COUNTIF($I475," ---"),COUNTIF($I475,"MEN*"))),3000,0),0))),"")</f>
        <v/>
      </c>
      <c r="L475" s="35" t="s">
        <v>770</v>
      </c>
      <c r="M475" s="36"/>
      <c r="N475" s="36"/>
      <c r="O475" s="98"/>
      <c r="P475" s="38" t="str">
        <f t="shared" si="9"/>
        <v/>
      </c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ht="15.75" customHeight="1">
      <c r="A476" s="109" t="s">
        <v>853</v>
      </c>
      <c r="B476" s="107">
        <v>4.935986E7</v>
      </c>
      <c r="C476" s="108">
        <v>1.163636454E9</v>
      </c>
      <c r="D476" s="4"/>
      <c r="E476" s="28" t="s">
        <v>709</v>
      </c>
      <c r="F476" s="4"/>
      <c r="G476" s="30" t="str">
        <f t="shared" si="10"/>
        <v> </v>
      </c>
      <c r="H476" s="4"/>
      <c r="I476" s="2"/>
      <c r="J476" s="68" t="str">
        <f t="shared" si="2"/>
        <v/>
      </c>
      <c r="K476" s="69" t="str">
        <f>IFERROR(SUM(IF(DATEDIF($H476,$A$1,"M")&gt;=VLOOKUP($I476,INDIRECT(VLOOKUP(DATEVALUE($H476),FECHAS,2,0)),5,0),0 ,VLOOKUP($I476,INDIRECT(VLOOKUP(DATEVALUE($H476),FECHAS,2,0)),3,0)),IF(AND($G476=$A$1,AND(TODAY()&gt;$G476,COUNTIF($I476,"TRI*"))),2500,IF($G476=$A$1,IF(AND(TODAY()&gt;$G476,OR(COUNTIF($I476," ---"),COUNTIF($I476,"MEN*"))),3000,0),0))),"")</f>
        <v/>
      </c>
      <c r="L476" s="35" t="s">
        <v>713</v>
      </c>
      <c r="M476" s="36"/>
      <c r="N476" s="36"/>
      <c r="O476" s="98"/>
      <c r="P476" s="38" t="str">
        <f t="shared" si="9"/>
        <v/>
      </c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ht="15.75" customHeight="1">
      <c r="A477" s="109" t="s">
        <v>854</v>
      </c>
      <c r="B477" s="107">
        <v>4.8647026E7</v>
      </c>
      <c r="C477" s="108" t="s">
        <v>676</v>
      </c>
      <c r="D477" s="4"/>
      <c r="E477" s="28" t="s">
        <v>709</v>
      </c>
      <c r="F477" s="4"/>
      <c r="G477" s="30" t="str">
        <f t="shared" si="10"/>
        <v> </v>
      </c>
      <c r="H477" s="4"/>
      <c r="I477" s="2"/>
      <c r="J477" s="68" t="str">
        <f t="shared" si="2"/>
        <v/>
      </c>
      <c r="K477" s="69" t="str">
        <f>IFERROR(SUM(IF(DATEDIF($H477,$A$1,"M")&gt;=VLOOKUP($I477,INDIRECT(VLOOKUP(DATEVALUE($H477),FECHAS,2,0)),5,0),0 ,VLOOKUP($I477,INDIRECT(VLOOKUP(DATEVALUE($H477),FECHAS,2,0)),3,0)),IF(AND($G477=$A$1,AND(TODAY()&gt;$G477,COUNTIF($I477,"TRI*"))),2500,IF($G477=$A$1,IF(AND(TODAY()&gt;$G477,OR(COUNTIF($I477," ---"),COUNTIF($I477,"MEN*"))),3000,0),0))),"")</f>
        <v/>
      </c>
      <c r="L477" s="35" t="s">
        <v>713</v>
      </c>
      <c r="M477" s="36"/>
      <c r="N477" s="36"/>
      <c r="O477" s="98"/>
      <c r="P477" s="38" t="str">
        <f t="shared" si="9"/>
        <v/>
      </c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ht="15.75" customHeight="1">
      <c r="A478" s="109" t="s">
        <v>855</v>
      </c>
      <c r="B478" s="107">
        <v>4.7870709E7</v>
      </c>
      <c r="C478" s="108">
        <v>1.126798846E9</v>
      </c>
      <c r="D478" s="4"/>
      <c r="E478" s="28" t="s">
        <v>709</v>
      </c>
      <c r="F478" s="4"/>
      <c r="G478" s="30" t="str">
        <f t="shared" si="10"/>
        <v> </v>
      </c>
      <c r="H478" s="4"/>
      <c r="I478" s="2"/>
      <c r="J478" s="68" t="str">
        <f t="shared" si="2"/>
        <v/>
      </c>
      <c r="K478" s="69" t="str">
        <f>IFERROR(SUM(IF(DATEDIF($H478,$A$1,"M")&gt;=VLOOKUP($I478,INDIRECT(VLOOKUP(DATEVALUE($H478),FECHAS,2,0)),5,0),0 ,VLOOKUP($I478,INDIRECT(VLOOKUP(DATEVALUE($H478),FECHAS,2,0)),3,0)),IF(AND($G478=$A$1,AND(TODAY()&gt;$G478,COUNTIF($I478,"TRI*"))),2500,IF($G478=$A$1,IF(AND(TODAY()&gt;$G478,OR(COUNTIF($I478," ---"),COUNTIF($I478,"MEN*"))),3000,0),0))),"")</f>
        <v/>
      </c>
      <c r="L478" s="35" t="s">
        <v>713</v>
      </c>
      <c r="M478" s="36"/>
      <c r="N478" s="36"/>
      <c r="O478" s="98"/>
      <c r="P478" s="38" t="str">
        <f t="shared" si="9"/>
        <v/>
      </c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ht="15.75" customHeight="1">
      <c r="A479" s="109" t="s">
        <v>856</v>
      </c>
      <c r="B479" s="107">
        <v>5.0692831E7</v>
      </c>
      <c r="C479" s="108">
        <v>1.17039961E9</v>
      </c>
      <c r="D479" s="4"/>
      <c r="E479" s="28" t="s">
        <v>709</v>
      </c>
      <c r="F479" s="4"/>
      <c r="G479" s="30" t="str">
        <f t="shared" si="10"/>
        <v> </v>
      </c>
      <c r="H479" s="4"/>
      <c r="I479" s="2"/>
      <c r="J479" s="68" t="str">
        <f t="shared" si="2"/>
        <v/>
      </c>
      <c r="K479" s="69" t="str">
        <f>IFERROR(SUM(IF(DATEDIF($H479,$A$1,"M")&gt;=VLOOKUP($I479,INDIRECT(VLOOKUP(DATEVALUE($H479),FECHAS,2,0)),5,0),0 ,VLOOKUP($I479,INDIRECT(VLOOKUP(DATEVALUE($H479),FECHAS,2,0)),3,0)),IF(AND($G479=$A$1,AND(TODAY()&gt;$G479,COUNTIF($I479,"TRI*"))),2500,IF($G479=$A$1,IF(AND(TODAY()&gt;$G479,OR(COUNTIF($I479," ---"),COUNTIF($I479,"MEN*"))),3000,0),0))),"")</f>
        <v/>
      </c>
      <c r="L479" s="35" t="s">
        <v>713</v>
      </c>
      <c r="M479" s="36"/>
      <c r="N479" s="36"/>
      <c r="O479" s="98"/>
      <c r="P479" s="38" t="str">
        <f t="shared" si="9"/>
        <v/>
      </c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ht="15.75" customHeight="1">
      <c r="A480" s="109" t="s">
        <v>857</v>
      </c>
      <c r="B480" s="108">
        <v>4.6704386E7</v>
      </c>
      <c r="C480" s="108">
        <v>1.127040549E9</v>
      </c>
      <c r="D480" s="4"/>
      <c r="E480" s="28" t="s">
        <v>709</v>
      </c>
      <c r="F480" s="4"/>
      <c r="G480" s="30" t="str">
        <f t="shared" si="10"/>
        <v> </v>
      </c>
      <c r="H480" s="4"/>
      <c r="I480" s="2"/>
      <c r="J480" s="68" t="str">
        <f t="shared" si="2"/>
        <v/>
      </c>
      <c r="K480" s="69" t="str">
        <f>IFERROR(SUM(IF(DATEDIF($H480,$A$1,"M")&gt;=VLOOKUP($I480,INDIRECT(VLOOKUP(DATEVALUE($H480),FECHAS,2,0)),5,0),0 ,VLOOKUP($I480,INDIRECT(VLOOKUP(DATEVALUE($H480),FECHAS,2,0)),3,0)),IF(AND($G480=$A$1,AND(TODAY()&gt;$G480,COUNTIF($I480,"TRI*"))),2500,IF($G480=$A$1,IF(AND(TODAY()&gt;$G480,OR(COUNTIF($I480," ---"),COUNTIF($I480,"MEN*"))),3000,0),0))),"")</f>
        <v/>
      </c>
      <c r="L480" s="35" t="s">
        <v>713</v>
      </c>
      <c r="M480" s="36"/>
      <c r="N480" s="36"/>
      <c r="O480" s="98"/>
      <c r="P480" s="38" t="str">
        <f t="shared" si="9"/>
        <v/>
      </c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ht="15.75" customHeight="1">
      <c r="A481" s="109" t="s">
        <v>858</v>
      </c>
      <c r="B481" s="108" t="s">
        <v>859</v>
      </c>
      <c r="C481" s="108" t="s">
        <v>860</v>
      </c>
      <c r="D481" s="4"/>
      <c r="E481" s="28" t="s">
        <v>709</v>
      </c>
      <c r="F481" s="4"/>
      <c r="G481" s="30" t="str">
        <f t="shared" si="10"/>
        <v> </v>
      </c>
      <c r="H481" s="4"/>
      <c r="I481" s="2"/>
      <c r="J481" s="68" t="str">
        <f t="shared" si="2"/>
        <v/>
      </c>
      <c r="K481" s="69" t="str">
        <f>IFERROR(SUM(IF(DATEDIF($H481,$A$1,"M")&gt;=VLOOKUP($I481,INDIRECT(VLOOKUP(DATEVALUE($H481),FECHAS,2,0)),5,0),0 ,VLOOKUP($I481,INDIRECT(VLOOKUP(DATEVALUE($H481),FECHAS,2,0)),3,0)),IF(AND($G481=$A$1,AND(TODAY()&gt;$G481,COUNTIF($I481,"TRI*"))),2500,IF($G481=$A$1,IF(AND(TODAY()&gt;$G481,OR(COUNTIF($I481," ---"),COUNTIF($I481,"MEN*"))),3000,0),0))),"")</f>
        <v/>
      </c>
      <c r="L481" s="35" t="s">
        <v>713</v>
      </c>
      <c r="M481" s="36"/>
      <c r="N481" s="36"/>
      <c r="O481" s="98"/>
      <c r="P481" s="38" t="str">
        <f t="shared" si="9"/>
        <v/>
      </c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ht="15.75" customHeight="1">
      <c r="A482" s="109" t="s">
        <v>861</v>
      </c>
      <c r="B482" s="120">
        <v>5.0801578E7</v>
      </c>
      <c r="C482" s="108" t="s">
        <v>860</v>
      </c>
      <c r="D482" s="4"/>
      <c r="E482" s="28" t="s">
        <v>709</v>
      </c>
      <c r="F482" s="4"/>
      <c r="G482" s="30" t="str">
        <f t="shared" si="10"/>
        <v> </v>
      </c>
      <c r="H482" s="4"/>
      <c r="I482" s="2"/>
      <c r="J482" s="68" t="str">
        <f t="shared" si="2"/>
        <v/>
      </c>
      <c r="K482" s="69" t="str">
        <f>IFERROR(SUM(IF(DATEDIF($H482,$A$1,"M")&gt;=VLOOKUP($I482,INDIRECT(VLOOKUP(DATEVALUE($H482),FECHAS,2,0)),5,0),0 ,VLOOKUP($I482,INDIRECT(VLOOKUP(DATEVALUE($H482),FECHAS,2,0)),3,0)),IF(AND($G482=$A$1,AND(TODAY()&gt;$G482,COUNTIF($I482,"TRI*"))),2500,IF($G482=$A$1,IF(AND(TODAY()&gt;$G482,OR(COUNTIF($I482," ---"),COUNTIF($I482,"MEN*"))),3000,0),0))),"")</f>
        <v/>
      </c>
      <c r="L482" s="35" t="s">
        <v>713</v>
      </c>
      <c r="M482" s="36"/>
      <c r="N482" s="36"/>
      <c r="O482" s="98"/>
      <c r="P482" s="38" t="str">
        <f t="shared" si="9"/>
        <v/>
      </c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ht="15.75" customHeight="1">
      <c r="A483" s="94" t="s">
        <v>862</v>
      </c>
      <c r="B483" s="93">
        <v>4.6341581E7</v>
      </c>
      <c r="C483" s="89" t="s">
        <v>863</v>
      </c>
      <c r="D483" s="4"/>
      <c r="E483" s="28" t="s">
        <v>709</v>
      </c>
      <c r="F483" s="4"/>
      <c r="G483" s="30" t="str">
        <f t="shared" si="10"/>
        <v> </v>
      </c>
      <c r="H483" s="4"/>
      <c r="I483" s="2"/>
      <c r="J483" s="68" t="str">
        <f t="shared" si="2"/>
        <v/>
      </c>
      <c r="K483" s="69" t="str">
        <f>IFERROR(SUM(IF(DATEDIF($H483,$A$1,"M")&gt;=VLOOKUP($I483,INDIRECT(VLOOKUP(DATEVALUE($H483),FECHAS,2,0)),5,0),0 ,VLOOKUP($I483,INDIRECT(VLOOKUP(DATEVALUE($H483),FECHAS,2,0)),3,0)),IF(AND($G483=$A$1,AND(TODAY()&gt;$G483,COUNTIF($I483,"TRI*"))),2500,IF($G483=$A$1,IF(AND(TODAY()&gt;$G483,OR(COUNTIF($I483," ---"),COUNTIF($I483,"MEN*"))),3000,0),0))),"")</f>
        <v/>
      </c>
      <c r="L483" s="35" t="s">
        <v>713</v>
      </c>
      <c r="M483" s="36"/>
      <c r="N483" s="36"/>
      <c r="O483" s="98"/>
      <c r="P483" s="38" t="str">
        <f t="shared" si="9"/>
        <v/>
      </c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ht="15.75" customHeight="1">
      <c r="A484" s="94" t="s">
        <v>864</v>
      </c>
      <c r="B484" s="93">
        <v>4.690696E7</v>
      </c>
      <c r="C484" s="89" t="s">
        <v>865</v>
      </c>
      <c r="D484" s="4"/>
      <c r="E484" s="28" t="s">
        <v>709</v>
      </c>
      <c r="F484" s="4"/>
      <c r="G484" s="30" t="str">
        <f t="shared" si="10"/>
        <v> </v>
      </c>
      <c r="H484" s="4"/>
      <c r="I484" s="2"/>
      <c r="J484" s="68" t="str">
        <f t="shared" si="2"/>
        <v/>
      </c>
      <c r="K484" s="69" t="str">
        <f>IFERROR(SUM(IF(DATEDIF($H484,$A$1,"M")&gt;=VLOOKUP($I484,INDIRECT(VLOOKUP(DATEVALUE($H484),FECHAS,2,0)),5,0),0 ,VLOOKUP($I484,INDIRECT(VLOOKUP(DATEVALUE($H484),FECHAS,2,0)),3,0)),IF(AND($G484=$A$1,AND(TODAY()&gt;$G484,COUNTIF($I484,"TRI*"))),2500,IF($G484=$A$1,IF(AND(TODAY()&gt;$G484,OR(COUNTIF($I484," ---"),COUNTIF($I484,"MEN*"))),3000,0),0))),"")</f>
        <v/>
      </c>
      <c r="L484" s="35" t="s">
        <v>713</v>
      </c>
      <c r="M484" s="36"/>
      <c r="N484" s="36"/>
      <c r="O484" s="98"/>
      <c r="P484" s="38" t="str">
        <f t="shared" si="9"/>
        <v/>
      </c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ht="15.75" customHeight="1">
      <c r="A485" s="94" t="s">
        <v>866</v>
      </c>
      <c r="B485" s="102">
        <v>4.925677E7</v>
      </c>
      <c r="C485" s="97">
        <v>1.16547328E9</v>
      </c>
      <c r="D485" s="4"/>
      <c r="E485" s="28" t="s">
        <v>709</v>
      </c>
      <c r="F485" s="4"/>
      <c r="G485" s="30" t="str">
        <f t="shared" si="10"/>
        <v> </v>
      </c>
      <c r="H485" s="4"/>
      <c r="I485" s="2"/>
      <c r="J485" s="68" t="str">
        <f t="shared" si="2"/>
        <v/>
      </c>
      <c r="K485" s="69" t="str">
        <f>IFERROR(SUM(IF(DATEDIF($H485,$A$1,"M")&gt;=VLOOKUP($I485,INDIRECT(VLOOKUP(DATEVALUE($H485),FECHAS,2,0)),5,0),0 ,VLOOKUP($I485,INDIRECT(VLOOKUP(DATEVALUE($H485),FECHAS,2,0)),3,0)),IF(AND($G485=$A$1,AND(TODAY()&gt;$G485,COUNTIF($I485,"TRI*"))),2500,IF($G485=$A$1,IF(AND(TODAY()&gt;$G485,OR(COUNTIF($I485," ---"),COUNTIF($I485,"MEN*"))),3000,0),0))),"")</f>
        <v/>
      </c>
      <c r="L485" s="35" t="s">
        <v>713</v>
      </c>
      <c r="M485" s="36"/>
      <c r="N485" s="36"/>
      <c r="O485" s="98"/>
      <c r="P485" s="38" t="str">
        <f t="shared" si="9"/>
        <v/>
      </c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ht="15.75" customHeight="1">
      <c r="A486" s="109" t="s">
        <v>867</v>
      </c>
      <c r="B486" s="107">
        <v>4.9421222E7</v>
      </c>
      <c r="C486" s="108" t="s">
        <v>868</v>
      </c>
      <c r="D486" s="4"/>
      <c r="E486" s="28" t="s">
        <v>709</v>
      </c>
      <c r="F486" s="4"/>
      <c r="G486" s="30" t="str">
        <f t="shared" si="10"/>
        <v> </v>
      </c>
      <c r="H486" s="4"/>
      <c r="I486" s="2"/>
      <c r="J486" s="68" t="str">
        <f t="shared" si="2"/>
        <v/>
      </c>
      <c r="K486" s="69" t="str">
        <f>IFERROR(SUM(IF(DATEDIF($H486,$A$1,"M")&gt;=VLOOKUP($I486,INDIRECT(VLOOKUP(DATEVALUE($H486),FECHAS,2,0)),5,0),0 ,VLOOKUP($I486,INDIRECT(VLOOKUP(DATEVALUE($H486),FECHAS,2,0)),3,0)),IF(AND($G486=$A$1,AND(TODAY()&gt;$G486,COUNTIF($I486,"TRI*"))),2500,IF($G486=$A$1,IF(AND(TODAY()&gt;$G486,OR(COUNTIF($I486," ---"),COUNTIF($I486,"MEN*"))),3000,0),0))),"")</f>
        <v/>
      </c>
      <c r="L486" s="35" t="s">
        <v>713</v>
      </c>
      <c r="M486" s="36"/>
      <c r="N486" s="36"/>
      <c r="O486" s="98"/>
      <c r="P486" s="38" t="str">
        <f t="shared" si="9"/>
        <v/>
      </c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ht="15.75" customHeight="1">
      <c r="A487" s="106" t="s">
        <v>869</v>
      </c>
      <c r="B487" s="120">
        <v>4.8116892E7</v>
      </c>
      <c r="C487" s="126" t="s">
        <v>870</v>
      </c>
      <c r="D487" s="4"/>
      <c r="E487" s="28" t="s">
        <v>709</v>
      </c>
      <c r="F487" s="4"/>
      <c r="G487" s="30" t="str">
        <f t="shared" si="10"/>
        <v> </v>
      </c>
      <c r="H487" s="4"/>
      <c r="I487" s="2"/>
      <c r="J487" s="68" t="str">
        <f t="shared" si="2"/>
        <v/>
      </c>
      <c r="K487" s="69" t="str">
        <f>IFERROR(SUM(IF(DATEDIF($H487,$A$1,"M")&gt;=VLOOKUP($I487,INDIRECT(VLOOKUP(DATEVALUE($H487),FECHAS,2,0)),5,0),0 ,VLOOKUP($I487,INDIRECT(VLOOKUP(DATEVALUE($H487),FECHAS,2,0)),3,0)),IF(AND($G487=$A$1,AND(TODAY()&gt;$G487,COUNTIF($I487,"TRI*"))),2500,IF($G487=$A$1,IF(AND(TODAY()&gt;$G487,OR(COUNTIF($I487," ---"),COUNTIF($I487,"MEN*"))),3000,0),0))),"")</f>
        <v/>
      </c>
      <c r="L487" s="35" t="s">
        <v>713</v>
      </c>
      <c r="M487" s="43" t="s">
        <v>774</v>
      </c>
      <c r="N487" s="36"/>
      <c r="O487" s="98"/>
      <c r="P487" s="38" t="str">
        <f t="shared" si="9"/>
        <v/>
      </c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ht="15.75" customHeight="1">
      <c r="A488" s="109" t="s">
        <v>871</v>
      </c>
      <c r="B488" s="107">
        <v>4.8978878E7</v>
      </c>
      <c r="C488" s="108">
        <v>1.156413207E9</v>
      </c>
      <c r="D488" s="4"/>
      <c r="E488" s="28" t="s">
        <v>709</v>
      </c>
      <c r="F488" s="4"/>
      <c r="G488" s="30" t="str">
        <f t="shared" si="10"/>
        <v> </v>
      </c>
      <c r="H488" s="4"/>
      <c r="I488" s="2"/>
      <c r="J488" s="68" t="str">
        <f t="shared" si="2"/>
        <v/>
      </c>
      <c r="K488" s="69" t="str">
        <f>IFERROR(SUM(IF(DATEDIF($H488,$A$1,"M")&gt;=VLOOKUP($I488,INDIRECT(VLOOKUP(DATEVALUE($H488),FECHAS,2,0)),5,0),0 ,VLOOKUP($I488,INDIRECT(VLOOKUP(DATEVALUE($H488),FECHAS,2,0)),3,0)),IF(AND($G488=$A$1,AND(TODAY()&gt;$G488,COUNTIF($I488,"TRI*"))),2500,IF($G488=$A$1,IF(AND(TODAY()&gt;$G488,OR(COUNTIF($I488," ---"),COUNTIF($I488,"MEN*"))),3000,0),0))),"")</f>
        <v/>
      </c>
      <c r="L488" s="35" t="s">
        <v>739</v>
      </c>
      <c r="M488" s="36"/>
      <c r="N488" s="36"/>
      <c r="O488" s="98"/>
      <c r="P488" s="38" t="str">
        <f t="shared" si="9"/>
        <v/>
      </c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ht="15.75" customHeight="1">
      <c r="A489" s="109" t="s">
        <v>872</v>
      </c>
      <c r="B489" s="107">
        <v>4.8673625E7</v>
      </c>
      <c r="C489" s="108">
        <v>1.168968257E9</v>
      </c>
      <c r="D489" s="4"/>
      <c r="E489" s="28" t="s">
        <v>709</v>
      </c>
      <c r="F489" s="4"/>
      <c r="G489" s="30" t="str">
        <f t="shared" si="10"/>
        <v> </v>
      </c>
      <c r="H489" s="4"/>
      <c r="I489" s="2"/>
      <c r="J489" s="68" t="str">
        <f t="shared" si="2"/>
        <v/>
      </c>
      <c r="K489" s="69" t="str">
        <f>IFERROR(SUM(IF(DATEDIF($H489,$A$1,"M")&gt;=VLOOKUP($I489,INDIRECT(VLOOKUP(DATEVALUE($H489),FECHAS,2,0)),5,0),0 ,VLOOKUP($I489,INDIRECT(VLOOKUP(DATEVALUE($H489),FECHAS,2,0)),3,0)),IF(AND($G489=$A$1,AND(TODAY()&gt;$G489,COUNTIF($I489,"TRI*"))),2500,IF($G489=$A$1,IF(AND(TODAY()&gt;$G489,OR(COUNTIF($I489," ---"),COUNTIF($I489,"MEN*"))),3000,0),0))),"")</f>
        <v/>
      </c>
      <c r="L489" s="35" t="s">
        <v>739</v>
      </c>
      <c r="M489" s="36"/>
      <c r="N489" s="36"/>
      <c r="O489" s="98"/>
      <c r="P489" s="38" t="str">
        <f t="shared" si="9"/>
        <v/>
      </c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ht="15.75" customHeight="1">
      <c r="A490" s="99" t="s">
        <v>873</v>
      </c>
      <c r="B490" s="102">
        <v>4.9434998E7</v>
      </c>
      <c r="C490" s="89" t="s">
        <v>874</v>
      </c>
      <c r="D490" s="4"/>
      <c r="E490" s="28" t="s">
        <v>709</v>
      </c>
      <c r="F490" s="4"/>
      <c r="G490" s="30" t="str">
        <f t="shared" si="10"/>
        <v> </v>
      </c>
      <c r="H490" s="4"/>
      <c r="I490" s="2"/>
      <c r="J490" s="68" t="str">
        <f t="shared" si="2"/>
        <v/>
      </c>
      <c r="K490" s="69" t="str">
        <f>IFERROR(SUM(IF(DATEDIF($H490,$A$1,"M")&gt;=VLOOKUP($I490,INDIRECT(VLOOKUP(DATEVALUE($H490),FECHAS,2,0)),5,0),0 ,VLOOKUP($I490,INDIRECT(VLOOKUP(DATEVALUE($H490),FECHAS,2,0)),3,0)),IF(AND($G490=$A$1,AND(TODAY()&gt;$G490,COUNTIF($I490,"TRI*"))),2500,IF($G490=$A$1,IF(AND(TODAY()&gt;$G490,OR(COUNTIF($I490," ---"),COUNTIF($I490,"MEN*"))),3000,0),0))),"")</f>
        <v/>
      </c>
      <c r="L490" s="35" t="s">
        <v>739</v>
      </c>
      <c r="M490" s="36"/>
      <c r="N490" s="36"/>
      <c r="O490" s="98"/>
      <c r="P490" s="38" t="str">
        <f t="shared" si="9"/>
        <v/>
      </c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ht="15.75" customHeight="1">
      <c r="A491" s="94" t="s">
        <v>875</v>
      </c>
      <c r="B491" s="93">
        <v>4.97011E7</v>
      </c>
      <c r="C491" s="89">
        <v>1.156419854E9</v>
      </c>
      <c r="D491" s="4"/>
      <c r="E491" s="28" t="s">
        <v>709</v>
      </c>
      <c r="F491" s="4"/>
      <c r="G491" s="30" t="str">
        <f t="shared" si="10"/>
        <v> </v>
      </c>
      <c r="H491" s="4"/>
      <c r="I491" s="2"/>
      <c r="J491" s="68" t="str">
        <f t="shared" si="2"/>
        <v/>
      </c>
      <c r="K491" s="69" t="str">
        <f>IFERROR(SUM(IF(DATEDIF($H491,$A$1,"M")&gt;=VLOOKUP($I491,INDIRECT(VLOOKUP(DATEVALUE($H491),FECHAS,2,0)),5,0),0 ,VLOOKUP($I491,INDIRECT(VLOOKUP(DATEVALUE($H491),FECHAS,2,0)),3,0)),IF(AND($G491=$A$1,AND(TODAY()&gt;$G491,COUNTIF($I491,"TRI*"))),2500,IF($G491=$A$1,IF(AND(TODAY()&gt;$G491,OR(COUNTIF($I491," ---"),COUNTIF($I491,"MEN*"))),3000,0),0))),"")</f>
        <v/>
      </c>
      <c r="L491" s="35" t="s">
        <v>739</v>
      </c>
      <c r="M491" s="36"/>
      <c r="N491" s="36"/>
      <c r="O491" s="98"/>
      <c r="P491" s="38" t="str">
        <f t="shared" si="9"/>
        <v/>
      </c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ht="15.75" customHeight="1">
      <c r="A492" s="99" t="s">
        <v>876</v>
      </c>
      <c r="B492" s="102">
        <v>4.8996726E7</v>
      </c>
      <c r="C492" s="97">
        <v>1.167316614E9</v>
      </c>
      <c r="D492" s="4"/>
      <c r="E492" s="28" t="s">
        <v>709</v>
      </c>
      <c r="F492" s="4"/>
      <c r="G492" s="30" t="str">
        <f t="shared" si="10"/>
        <v> </v>
      </c>
      <c r="H492" s="4"/>
      <c r="I492" s="2"/>
      <c r="J492" s="68" t="str">
        <f t="shared" si="2"/>
        <v/>
      </c>
      <c r="K492" s="69" t="str">
        <f>IFERROR(SUM(IF(DATEDIF($H492,$A$1,"M")&gt;=VLOOKUP($I492,INDIRECT(VLOOKUP(DATEVALUE($H492),FECHAS,2,0)),5,0),0 ,VLOOKUP($I492,INDIRECT(VLOOKUP(DATEVALUE($H492),FECHAS,2,0)),3,0)),IF(AND($G492=$A$1,AND(TODAY()&gt;$G492,COUNTIF($I492,"TRI*"))),2500,IF($G492=$A$1,IF(AND(TODAY()&gt;$G492,OR(COUNTIF($I492," ---"),COUNTIF($I492,"MEN*"))),3000,0),0))),"")</f>
        <v/>
      </c>
      <c r="L492" s="35" t="s">
        <v>739</v>
      </c>
      <c r="M492" s="36"/>
      <c r="N492" s="36"/>
      <c r="O492" s="98"/>
      <c r="P492" s="38" t="str">
        <f t="shared" si="9"/>
        <v/>
      </c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ht="15.75" customHeight="1">
      <c r="A493" s="94" t="s">
        <v>877</v>
      </c>
      <c r="B493" s="93">
        <v>4.8797803E7</v>
      </c>
      <c r="C493" s="89">
        <v>1.157971948E9</v>
      </c>
      <c r="D493" s="4"/>
      <c r="E493" s="28" t="s">
        <v>709</v>
      </c>
      <c r="F493" s="4"/>
      <c r="G493" s="30" t="str">
        <f t="shared" si="10"/>
        <v> </v>
      </c>
      <c r="H493" s="4"/>
      <c r="I493" s="2"/>
      <c r="J493" s="68" t="str">
        <f t="shared" si="2"/>
        <v/>
      </c>
      <c r="K493" s="69" t="str">
        <f>IFERROR(SUM(IF(DATEDIF($H493,$A$1,"M")&gt;=VLOOKUP($I493,INDIRECT(VLOOKUP(DATEVALUE($H493),FECHAS,2,0)),5,0),0 ,VLOOKUP($I493,INDIRECT(VLOOKUP(DATEVALUE($H493),FECHAS,2,0)),3,0)),IF(AND($G493=$A$1,AND(TODAY()&gt;$G493,COUNTIF($I493,"TRI*"))),2500,IF($G493=$A$1,IF(AND(TODAY()&gt;$G493,OR(COUNTIF($I493," ---"),COUNTIF($I493,"MEN*"))),3000,0),0))),"")</f>
        <v/>
      </c>
      <c r="L493" s="35" t="s">
        <v>739</v>
      </c>
      <c r="M493" s="36"/>
      <c r="N493" s="36"/>
      <c r="O493" s="98"/>
      <c r="P493" s="38" t="str">
        <f t="shared" si="9"/>
        <v/>
      </c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ht="15.75" customHeight="1">
      <c r="A494" s="94" t="s">
        <v>878</v>
      </c>
      <c r="B494" s="93">
        <v>4.9961639E7</v>
      </c>
      <c r="C494" s="89" t="s">
        <v>879</v>
      </c>
      <c r="D494" s="4"/>
      <c r="E494" s="28" t="s">
        <v>709</v>
      </c>
      <c r="F494" s="4"/>
      <c r="G494" s="30" t="str">
        <f t="shared" si="10"/>
        <v> </v>
      </c>
      <c r="H494" s="4"/>
      <c r="I494" s="2"/>
      <c r="J494" s="68" t="str">
        <f t="shared" si="2"/>
        <v/>
      </c>
      <c r="K494" s="69" t="str">
        <f>IFERROR(SUM(IF(DATEDIF($H494,$A$1,"M")&gt;=VLOOKUP($I494,INDIRECT(VLOOKUP(DATEVALUE($H494),FECHAS,2,0)),5,0),0 ,VLOOKUP($I494,INDIRECT(VLOOKUP(DATEVALUE($H494),FECHAS,2,0)),3,0)),IF(AND($G494=$A$1,AND(TODAY()&gt;$G494,COUNTIF($I494,"TRI*"))),2500,IF($G494=$A$1,IF(AND(TODAY()&gt;$G494,OR(COUNTIF($I494," ---"),COUNTIF($I494,"MEN*"))),3000,0),0))),"")</f>
        <v/>
      </c>
      <c r="L494" s="35" t="s">
        <v>739</v>
      </c>
      <c r="M494" s="36"/>
      <c r="N494" s="36"/>
      <c r="O494" s="98"/>
      <c r="P494" s="38" t="str">
        <f t="shared" si="9"/>
        <v/>
      </c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ht="15.75" customHeight="1">
      <c r="A495" s="99" t="s">
        <v>880</v>
      </c>
      <c r="B495" s="93">
        <v>4.9257574E7</v>
      </c>
      <c r="C495" s="89" t="s">
        <v>881</v>
      </c>
      <c r="D495" s="4"/>
      <c r="E495" s="28" t="s">
        <v>709</v>
      </c>
      <c r="F495" s="4"/>
      <c r="G495" s="30" t="str">
        <f t="shared" si="10"/>
        <v> </v>
      </c>
      <c r="H495" s="4"/>
      <c r="I495" s="2"/>
      <c r="J495" s="68" t="str">
        <f t="shared" si="2"/>
        <v/>
      </c>
      <c r="K495" s="69" t="str">
        <f>IFERROR(SUM(IF(DATEDIF($H495,$A$1,"M")&gt;=VLOOKUP($I495,INDIRECT(VLOOKUP(DATEVALUE($H495),FECHAS,2,0)),5,0),0 ,VLOOKUP($I495,INDIRECT(VLOOKUP(DATEVALUE($H495),FECHAS,2,0)),3,0)),IF(AND($G495=$A$1,AND(TODAY()&gt;$G495,COUNTIF($I495,"TRI*"))),2500,IF($G495=$A$1,IF(AND(TODAY()&gt;$G495,OR(COUNTIF($I495," ---"),COUNTIF($I495,"MEN*"))),3000,0),0))),"")</f>
        <v/>
      </c>
      <c r="L495" s="35" t="s">
        <v>739</v>
      </c>
      <c r="M495" s="36"/>
      <c r="N495" s="36"/>
      <c r="O495" s="98"/>
      <c r="P495" s="38" t="str">
        <f t="shared" si="9"/>
        <v/>
      </c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ht="15.75" customHeight="1">
      <c r="A496" s="99" t="s">
        <v>882</v>
      </c>
      <c r="B496" s="121">
        <v>4.992117E7</v>
      </c>
      <c r="C496" s="121">
        <v>1.131536E9</v>
      </c>
      <c r="D496" s="4"/>
      <c r="E496" s="28" t="s">
        <v>709</v>
      </c>
      <c r="F496" s="4"/>
      <c r="G496" s="30" t="str">
        <f t="shared" si="10"/>
        <v> </v>
      </c>
      <c r="H496" s="4"/>
      <c r="I496" s="2"/>
      <c r="J496" s="68" t="str">
        <f t="shared" si="2"/>
        <v/>
      </c>
      <c r="K496" s="69" t="str">
        <f>IFERROR(SUM(IF(DATEDIF($H496,$A$1,"M")&gt;=VLOOKUP($I496,INDIRECT(VLOOKUP(DATEVALUE($H496),FECHAS,2,0)),5,0),0 ,VLOOKUP($I496,INDIRECT(VLOOKUP(DATEVALUE($H496),FECHAS,2,0)),3,0)),IF(AND($G496=$A$1,AND(TODAY()&gt;$G496,COUNTIF($I496,"TRI*"))),2500,IF($G496=$A$1,IF(AND(TODAY()&gt;$G496,OR(COUNTIF($I496," ---"),COUNTIF($I496,"MEN*"))),3000,0),0))),"")</f>
        <v/>
      </c>
      <c r="L496" s="35" t="s">
        <v>739</v>
      </c>
      <c r="M496" s="36"/>
      <c r="N496" s="36"/>
      <c r="O496" s="98"/>
      <c r="P496" s="38" t="str">
        <f t="shared" si="9"/>
        <v/>
      </c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ht="15.75" customHeight="1">
      <c r="A497" s="109" t="s">
        <v>883</v>
      </c>
      <c r="B497" s="107">
        <v>4.9007132E7</v>
      </c>
      <c r="C497" s="108" t="s">
        <v>884</v>
      </c>
      <c r="D497" s="4"/>
      <c r="E497" s="28" t="s">
        <v>709</v>
      </c>
      <c r="F497" s="4"/>
      <c r="G497" s="30" t="str">
        <f t="shared" si="10"/>
        <v> </v>
      </c>
      <c r="H497" s="4"/>
      <c r="I497" s="2"/>
      <c r="J497" s="68" t="str">
        <f t="shared" si="2"/>
        <v/>
      </c>
      <c r="K497" s="69" t="str">
        <f>IFERROR(SUM(IF(DATEDIF($H497,$A$1,"M")&gt;=VLOOKUP($I497,INDIRECT(VLOOKUP(DATEVALUE($H497),FECHAS,2,0)),5,0),0 ,VLOOKUP($I497,INDIRECT(VLOOKUP(DATEVALUE($H497),FECHAS,2,0)),3,0)),IF(AND($G497=$A$1,AND(TODAY()&gt;$G497,COUNTIF($I497,"TRI*"))),2500,IF($G497=$A$1,IF(AND(TODAY()&gt;$G497,OR(COUNTIF($I497," ---"),COUNTIF($I497,"MEN*"))),3000,0),0))),"")</f>
        <v/>
      </c>
      <c r="L497" s="35" t="s">
        <v>833</v>
      </c>
      <c r="M497" s="36"/>
      <c r="N497" s="36"/>
      <c r="O497" s="98"/>
      <c r="P497" s="38" t="str">
        <f t="shared" si="9"/>
        <v/>
      </c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ht="15.75" customHeight="1">
      <c r="A498" s="109" t="s">
        <v>885</v>
      </c>
      <c r="B498" s="107">
        <v>4.6442259E7</v>
      </c>
      <c r="C498" s="108" t="s">
        <v>884</v>
      </c>
      <c r="D498" s="4"/>
      <c r="E498" s="28" t="s">
        <v>709</v>
      </c>
      <c r="F498" s="4"/>
      <c r="G498" s="30" t="str">
        <f t="shared" si="10"/>
        <v> </v>
      </c>
      <c r="H498" s="4"/>
      <c r="I498" s="2"/>
      <c r="J498" s="68" t="str">
        <f t="shared" si="2"/>
        <v/>
      </c>
      <c r="K498" s="69" t="str">
        <f>IFERROR(SUM(IF(DATEDIF($H498,$A$1,"M")&gt;=VLOOKUP($I498,INDIRECT(VLOOKUP(DATEVALUE($H498),FECHAS,2,0)),5,0),0 ,VLOOKUP($I498,INDIRECT(VLOOKUP(DATEVALUE($H498),FECHAS,2,0)),3,0)),IF(AND($G498=$A$1,AND(TODAY()&gt;$G498,COUNTIF($I498,"TRI*"))),2500,IF($G498=$A$1,IF(AND(TODAY()&gt;$G498,OR(COUNTIF($I498," ---"),COUNTIF($I498,"MEN*"))),3000,0),0))),"")</f>
        <v/>
      </c>
      <c r="L498" s="35" t="s">
        <v>833</v>
      </c>
      <c r="M498" s="36"/>
      <c r="N498" s="36"/>
      <c r="O498" s="98"/>
      <c r="P498" s="38" t="str">
        <f t="shared" si="9"/>
        <v/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ht="15.75" customHeight="1">
      <c r="A499" s="109" t="s">
        <v>886</v>
      </c>
      <c r="B499" s="107">
        <v>4.8987975E7</v>
      </c>
      <c r="C499" s="108" t="s">
        <v>887</v>
      </c>
      <c r="D499" s="4"/>
      <c r="E499" s="28" t="s">
        <v>709</v>
      </c>
      <c r="F499" s="4"/>
      <c r="G499" s="30" t="str">
        <f t="shared" si="10"/>
        <v> </v>
      </c>
      <c r="H499" s="4"/>
      <c r="I499" s="2"/>
      <c r="J499" s="68" t="str">
        <f t="shared" si="2"/>
        <v/>
      </c>
      <c r="K499" s="69" t="str">
        <f>IFERROR(SUM(IF(DATEDIF($H499,$A$1,"M")&gt;=VLOOKUP($I499,INDIRECT(VLOOKUP(DATEVALUE($H499),FECHAS,2,0)),5,0),0 ,VLOOKUP($I499,INDIRECT(VLOOKUP(DATEVALUE($H499),FECHAS,2,0)),3,0)),IF(AND($G499=$A$1,AND(TODAY()&gt;$G499,COUNTIF($I499,"TRI*"))),2500,IF($G499=$A$1,IF(AND(TODAY()&gt;$G499,OR(COUNTIF($I499," ---"),COUNTIF($I499,"MEN*"))),3000,0),0))),"")</f>
        <v/>
      </c>
      <c r="L499" s="35" t="s">
        <v>833</v>
      </c>
      <c r="M499" s="36"/>
      <c r="N499" s="36"/>
      <c r="O499" s="98"/>
      <c r="P499" s="38" t="str">
        <f t="shared" si="9"/>
        <v/>
      </c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ht="15.75" customHeight="1">
      <c r="A500" s="109" t="s">
        <v>888</v>
      </c>
      <c r="B500" s="107">
        <v>4.7963134E7</v>
      </c>
      <c r="C500" s="108" t="s">
        <v>889</v>
      </c>
      <c r="D500" s="4"/>
      <c r="E500" s="28" t="s">
        <v>709</v>
      </c>
      <c r="F500" s="4"/>
      <c r="G500" s="30" t="str">
        <f t="shared" si="10"/>
        <v> </v>
      </c>
      <c r="H500" s="4"/>
      <c r="I500" s="2"/>
      <c r="J500" s="68" t="str">
        <f t="shared" si="2"/>
        <v/>
      </c>
      <c r="K500" s="69" t="str">
        <f>IFERROR(SUM(IF(DATEDIF($H500,$A$1,"M")&gt;=VLOOKUP($I500,INDIRECT(VLOOKUP(DATEVALUE($H500),FECHAS,2,0)),5,0),0 ,VLOOKUP($I500,INDIRECT(VLOOKUP(DATEVALUE($H500),FECHAS,2,0)),3,0)),IF(AND($G500=$A$1,AND(TODAY()&gt;$G500,COUNTIF($I500,"TRI*"))),2500,IF($G500=$A$1,IF(AND(TODAY()&gt;$G500,OR(COUNTIF($I500," ---"),COUNTIF($I500,"MEN*"))),3000,0),0))),"")</f>
        <v/>
      </c>
      <c r="L500" s="35" t="s">
        <v>833</v>
      </c>
      <c r="M500" s="36"/>
      <c r="N500" s="36"/>
      <c r="O500" s="98"/>
      <c r="P500" s="38" t="str">
        <f t="shared" si="9"/>
        <v/>
      </c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ht="15.75" customHeight="1">
      <c r="A501" s="99" t="s">
        <v>890</v>
      </c>
      <c r="B501" s="102">
        <v>4.8797818E7</v>
      </c>
      <c r="C501" s="89" t="s">
        <v>891</v>
      </c>
      <c r="D501" s="4"/>
      <c r="E501" s="28" t="s">
        <v>709</v>
      </c>
      <c r="F501" s="4"/>
      <c r="G501" s="30" t="str">
        <f t="shared" si="10"/>
        <v> </v>
      </c>
      <c r="H501" s="4"/>
      <c r="I501" s="2"/>
      <c r="J501" s="68" t="str">
        <f t="shared" si="2"/>
        <v/>
      </c>
      <c r="K501" s="69" t="str">
        <f>IFERROR(SUM(IF(DATEDIF($H501,$A$1,"M")&gt;=VLOOKUP($I501,INDIRECT(VLOOKUP(DATEVALUE($H501),FECHAS,2,0)),5,0),0 ,VLOOKUP($I501,INDIRECT(VLOOKUP(DATEVALUE($H501),FECHAS,2,0)),3,0)),IF(AND($G501=$A$1,AND(TODAY()&gt;$G501,COUNTIF($I501,"TRI*"))),2500,IF($G501=$A$1,IF(AND(TODAY()&gt;$G501,OR(COUNTIF($I501," ---"),COUNTIF($I501,"MEN*"))),3000,0),0))),"")</f>
        <v/>
      </c>
      <c r="L501" s="35" t="s">
        <v>833</v>
      </c>
      <c r="M501" s="36"/>
      <c r="N501" s="36"/>
      <c r="O501" s="98"/>
      <c r="P501" s="38" t="str">
        <f t="shared" si="9"/>
        <v/>
      </c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ht="15.75" customHeight="1">
      <c r="A502" s="94" t="s">
        <v>892</v>
      </c>
      <c r="B502" s="93">
        <v>4.9674172E7</v>
      </c>
      <c r="C502" s="89">
        <v>1.135063648E9</v>
      </c>
      <c r="D502" s="4"/>
      <c r="E502" s="28" t="s">
        <v>709</v>
      </c>
      <c r="F502" s="4"/>
      <c r="G502" s="30" t="str">
        <f t="shared" si="10"/>
        <v> </v>
      </c>
      <c r="H502" s="4"/>
      <c r="I502" s="2"/>
      <c r="J502" s="68" t="str">
        <f t="shared" si="2"/>
        <v/>
      </c>
      <c r="K502" s="69" t="str">
        <f>IFERROR(SUM(IF(DATEDIF($H502,$A$1,"M")&gt;=VLOOKUP($I502,INDIRECT(VLOOKUP(DATEVALUE($H502),FECHAS,2,0)),5,0),0 ,VLOOKUP($I502,INDIRECT(VLOOKUP(DATEVALUE($H502),FECHAS,2,0)),3,0)),IF(AND($G502=$A$1,AND(TODAY()&gt;$G502,COUNTIF($I502,"TRI*"))),2500,IF($G502=$A$1,IF(AND(TODAY()&gt;$G502,OR(COUNTIF($I502," ---"),COUNTIF($I502,"MEN*"))),3000,0),0))),"")</f>
        <v/>
      </c>
      <c r="L502" s="35" t="s">
        <v>833</v>
      </c>
      <c r="M502" s="36"/>
      <c r="N502" s="36"/>
      <c r="O502" s="98"/>
      <c r="P502" s="38" t="str">
        <f t="shared" si="9"/>
        <v/>
      </c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ht="15.75" customHeight="1">
      <c r="A503" s="94" t="s">
        <v>893</v>
      </c>
      <c r="B503" s="95">
        <v>5.0355816E7</v>
      </c>
      <c r="C503" s="100" t="s">
        <v>894</v>
      </c>
      <c r="D503" s="4"/>
      <c r="E503" s="28" t="s">
        <v>709</v>
      </c>
      <c r="F503" s="4"/>
      <c r="G503" s="30" t="str">
        <f t="shared" si="10"/>
        <v> </v>
      </c>
      <c r="H503" s="4"/>
      <c r="I503" s="2"/>
      <c r="J503" s="68" t="str">
        <f t="shared" si="2"/>
        <v/>
      </c>
      <c r="K503" s="69" t="str">
        <f>IFERROR(SUM(IF(DATEDIF($H503,$A$1,"M")&gt;=VLOOKUP($I503,INDIRECT(VLOOKUP(DATEVALUE($H503),FECHAS,2,0)),5,0),0 ,VLOOKUP($I503,INDIRECT(VLOOKUP(DATEVALUE($H503),FECHAS,2,0)),3,0)),IF(AND($G503=$A$1,AND(TODAY()&gt;$G503,COUNTIF($I503,"TRI*"))),2500,IF($G503=$A$1,IF(AND(TODAY()&gt;$G503,OR(COUNTIF($I503," ---"),COUNTIF($I503,"MEN*"))),3000,0),0))),"")</f>
        <v/>
      </c>
      <c r="L503" s="35" t="s">
        <v>833</v>
      </c>
      <c r="M503" s="36"/>
      <c r="N503" s="36"/>
      <c r="O503" s="98"/>
      <c r="P503" s="38" t="str">
        <f t="shared" si="9"/>
        <v/>
      </c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ht="15.75" customHeight="1">
      <c r="A504" s="94" t="s">
        <v>895</v>
      </c>
      <c r="B504" s="107">
        <v>4.7800405E7</v>
      </c>
      <c r="C504" s="108" t="s">
        <v>896</v>
      </c>
      <c r="D504" s="4"/>
      <c r="E504" s="28" t="s">
        <v>709</v>
      </c>
      <c r="F504" s="4"/>
      <c r="G504" s="30" t="str">
        <f t="shared" si="10"/>
        <v> </v>
      </c>
      <c r="H504" s="4"/>
      <c r="I504" s="2"/>
      <c r="J504" s="68" t="str">
        <f t="shared" si="2"/>
        <v/>
      </c>
      <c r="K504" s="69" t="str">
        <f>IFERROR(SUM(IF(DATEDIF($H504,$A$1,"M")&gt;=VLOOKUP($I504,INDIRECT(VLOOKUP(DATEVALUE($H504),FECHAS,2,0)),5,0),0 ,VLOOKUP($I504,INDIRECT(VLOOKUP(DATEVALUE($H504),FECHAS,2,0)),3,0)),IF(AND($G504=$A$1,AND(TODAY()&gt;$G504,COUNTIF($I504,"TRI*"))),2500,IF($G504=$A$1,IF(AND(TODAY()&gt;$G504,OR(COUNTIF($I504," ---"),COUNTIF($I504,"MEN*"))),3000,0),0))),"")</f>
        <v/>
      </c>
      <c r="L504" s="35" t="s">
        <v>803</v>
      </c>
      <c r="M504" s="36"/>
      <c r="N504" s="36"/>
      <c r="O504" s="98"/>
      <c r="P504" s="38" t="str">
        <f t="shared" si="9"/>
        <v/>
      </c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ht="15.75" customHeight="1">
      <c r="A505" s="109" t="s">
        <v>897</v>
      </c>
      <c r="B505" s="107">
        <v>5.0307921E7</v>
      </c>
      <c r="C505" s="108" t="s">
        <v>898</v>
      </c>
      <c r="D505" s="4"/>
      <c r="E505" s="28" t="s">
        <v>709</v>
      </c>
      <c r="F505" s="4"/>
      <c r="G505" s="30" t="str">
        <f t="shared" si="10"/>
        <v> </v>
      </c>
      <c r="H505" s="4"/>
      <c r="I505" s="2"/>
      <c r="J505" s="68" t="str">
        <f t="shared" si="2"/>
        <v/>
      </c>
      <c r="K505" s="69" t="str">
        <f>IFERROR(SUM(IF(DATEDIF($H505,$A$1,"M")&gt;=VLOOKUP($I505,INDIRECT(VLOOKUP(DATEVALUE($H505),FECHAS,2,0)),5,0),0 ,VLOOKUP($I505,INDIRECT(VLOOKUP(DATEVALUE($H505),FECHAS,2,0)),3,0)),IF(AND($G505=$A$1,AND(TODAY()&gt;$G505,COUNTIF($I505,"TRI*"))),2500,IF($G505=$A$1,IF(AND(TODAY()&gt;$G505,OR(COUNTIF($I505," ---"),COUNTIF($I505,"MEN*"))),3000,0),0))),"")</f>
        <v/>
      </c>
      <c r="L505" s="35" t="s">
        <v>803</v>
      </c>
      <c r="M505" s="36"/>
      <c r="N505" s="36"/>
      <c r="O505" s="98"/>
      <c r="P505" s="38" t="str">
        <f t="shared" si="9"/>
        <v/>
      </c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ht="15.75" customHeight="1">
      <c r="A506" s="109" t="s">
        <v>899</v>
      </c>
      <c r="B506" s="107">
        <v>4.8931722E7</v>
      </c>
      <c r="C506" s="108" t="s">
        <v>900</v>
      </c>
      <c r="D506" s="4"/>
      <c r="E506" s="28" t="s">
        <v>709</v>
      </c>
      <c r="F506" s="4"/>
      <c r="G506" s="30" t="str">
        <f t="shared" si="10"/>
        <v> </v>
      </c>
      <c r="H506" s="4"/>
      <c r="I506" s="2"/>
      <c r="J506" s="68" t="str">
        <f t="shared" si="2"/>
        <v/>
      </c>
      <c r="K506" s="69" t="str">
        <f>IFERROR(SUM(IF(DATEDIF($H506,$A$1,"M")&gt;=VLOOKUP($I506,INDIRECT(VLOOKUP(DATEVALUE($H506),FECHAS,2,0)),5,0),0 ,VLOOKUP($I506,INDIRECT(VLOOKUP(DATEVALUE($H506),FECHAS,2,0)),3,0)),IF(AND($G506=$A$1,AND(TODAY()&gt;$G506,COUNTIF($I506,"TRI*"))),2500,IF($G506=$A$1,IF(AND(TODAY()&gt;$G506,OR(COUNTIF($I506," ---"),COUNTIF($I506,"MEN*"))),3000,0),0))),"")</f>
        <v/>
      </c>
      <c r="L506" s="35" t="s">
        <v>803</v>
      </c>
      <c r="M506" s="36"/>
      <c r="N506" s="36"/>
      <c r="O506" s="98"/>
      <c r="P506" s="38" t="str">
        <f t="shared" si="9"/>
        <v/>
      </c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ht="15.75" customHeight="1">
      <c r="A507" s="109" t="s">
        <v>901</v>
      </c>
      <c r="B507" s="108">
        <v>4.8766838E7</v>
      </c>
      <c r="C507" s="108" t="s">
        <v>902</v>
      </c>
      <c r="D507" s="4"/>
      <c r="E507" s="28" t="s">
        <v>709</v>
      </c>
      <c r="F507" s="4"/>
      <c r="G507" s="30" t="str">
        <f t="shared" si="10"/>
        <v> </v>
      </c>
      <c r="H507" s="4"/>
      <c r="I507" s="2"/>
      <c r="J507" s="68" t="str">
        <f t="shared" si="2"/>
        <v/>
      </c>
      <c r="K507" s="69" t="str">
        <f>IFERROR(SUM(IF(DATEDIF($H507,$A$1,"M")&gt;=VLOOKUP($I507,INDIRECT(VLOOKUP(DATEVALUE($H507),FECHAS,2,0)),5,0),0 ,VLOOKUP($I507,INDIRECT(VLOOKUP(DATEVALUE($H507),FECHAS,2,0)),3,0)),IF(AND($G507=$A$1,AND(TODAY()&gt;$G507,COUNTIF($I507,"TRI*"))),2500,IF($G507=$A$1,IF(AND(TODAY()&gt;$G507,OR(COUNTIF($I507," ---"),COUNTIF($I507,"MEN*"))),3000,0),0))),"")</f>
        <v/>
      </c>
      <c r="L507" s="35" t="s">
        <v>803</v>
      </c>
      <c r="M507" s="36"/>
      <c r="N507" s="36"/>
      <c r="O507" s="98"/>
      <c r="P507" s="38" t="str">
        <f t="shared" si="9"/>
        <v/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ht="15.75" customHeight="1">
      <c r="A508" s="109" t="s">
        <v>903</v>
      </c>
      <c r="B508" s="107">
        <v>5.0775808E7</v>
      </c>
      <c r="C508" s="108" t="s">
        <v>902</v>
      </c>
      <c r="D508" s="4"/>
      <c r="E508" s="28" t="s">
        <v>709</v>
      </c>
      <c r="F508" s="4"/>
      <c r="G508" s="30" t="str">
        <f t="shared" si="10"/>
        <v> </v>
      </c>
      <c r="H508" s="4"/>
      <c r="I508" s="2"/>
      <c r="J508" s="68" t="str">
        <f t="shared" si="2"/>
        <v/>
      </c>
      <c r="K508" s="69" t="str">
        <f>IFERROR(SUM(IF(DATEDIF($H508,$A$1,"M")&gt;=VLOOKUP($I508,INDIRECT(VLOOKUP(DATEVALUE($H508),FECHAS,2,0)),5,0),0 ,VLOOKUP($I508,INDIRECT(VLOOKUP(DATEVALUE($H508),FECHAS,2,0)),3,0)),IF(AND($G508=$A$1,AND(TODAY()&gt;$G508,COUNTIF($I508,"TRI*"))),2500,IF($G508=$A$1,IF(AND(TODAY()&gt;$G508,OR(COUNTIF($I508," ---"),COUNTIF($I508,"MEN*"))),3000,0),0))),"")</f>
        <v/>
      </c>
      <c r="L508" s="35" t="s">
        <v>803</v>
      </c>
      <c r="M508" s="36"/>
      <c r="N508" s="36"/>
      <c r="O508" s="98"/>
      <c r="P508" s="38" t="str">
        <f t="shared" si="9"/>
        <v/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ht="15.75" customHeight="1">
      <c r="A509" s="109" t="s">
        <v>904</v>
      </c>
      <c r="B509" s="107">
        <v>5.0508707E7</v>
      </c>
      <c r="C509" s="108" t="s">
        <v>431</v>
      </c>
      <c r="D509" s="4"/>
      <c r="E509" s="28" t="s">
        <v>709</v>
      </c>
      <c r="F509" s="4"/>
      <c r="G509" s="30" t="str">
        <f t="shared" si="10"/>
        <v> </v>
      </c>
      <c r="H509" s="4"/>
      <c r="I509" s="2"/>
      <c r="J509" s="68" t="str">
        <f t="shared" si="2"/>
        <v/>
      </c>
      <c r="K509" s="69" t="str">
        <f>IFERROR(SUM(IF(DATEDIF($H509,$A$1,"M")&gt;=VLOOKUP($I509,INDIRECT(VLOOKUP(DATEVALUE($H509),FECHAS,2,0)),5,0),0 ,VLOOKUP($I509,INDIRECT(VLOOKUP(DATEVALUE($H509),FECHAS,2,0)),3,0)),IF(AND($G509=$A$1,AND(TODAY()&gt;$G509,COUNTIF($I509,"TRI*"))),2500,IF($G509=$A$1,IF(AND(TODAY()&gt;$G509,OR(COUNTIF($I509," ---"),COUNTIF($I509,"MEN*"))),3000,0),0))),"")</f>
        <v/>
      </c>
      <c r="L509" s="35" t="s">
        <v>803</v>
      </c>
      <c r="M509" s="36"/>
      <c r="N509" s="36"/>
      <c r="O509" s="98"/>
      <c r="P509" s="38" t="str">
        <f t="shared" si="9"/>
        <v/>
      </c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ht="15.75" customHeight="1">
      <c r="A510" s="94" t="s">
        <v>905</v>
      </c>
      <c r="B510" s="93">
        <v>5.001251E7</v>
      </c>
      <c r="C510" s="89">
        <v>1.159492047E9</v>
      </c>
      <c r="D510" s="4"/>
      <c r="E510" s="28" t="s">
        <v>709</v>
      </c>
      <c r="F510" s="4"/>
      <c r="G510" s="30" t="str">
        <f t="shared" si="10"/>
        <v> </v>
      </c>
      <c r="H510" s="4"/>
      <c r="I510" s="2"/>
      <c r="J510" s="68" t="str">
        <f t="shared" si="2"/>
        <v/>
      </c>
      <c r="K510" s="69" t="str">
        <f>IFERROR(SUM(IF(DATEDIF($H510,$A$1,"M")&gt;=VLOOKUP($I510,INDIRECT(VLOOKUP(DATEVALUE($H510),FECHAS,2,0)),5,0),0 ,VLOOKUP($I510,INDIRECT(VLOOKUP(DATEVALUE($H510),FECHAS,2,0)),3,0)),IF(AND($G510=$A$1,AND(TODAY()&gt;$G510,COUNTIF($I510,"TRI*"))),2500,IF($G510=$A$1,IF(AND(TODAY()&gt;$G510,OR(COUNTIF($I510," ---"),COUNTIF($I510,"MEN*"))),3000,0),0))),"")</f>
        <v/>
      </c>
      <c r="L510" s="35" t="s">
        <v>803</v>
      </c>
      <c r="M510" s="36"/>
      <c r="N510" s="36"/>
      <c r="O510" s="98"/>
      <c r="P510" s="38" t="str">
        <f t="shared" si="9"/>
        <v/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ht="15.75" customHeight="1">
      <c r="A511" s="94" t="s">
        <v>906</v>
      </c>
      <c r="B511" s="93">
        <v>4.9761689E7</v>
      </c>
      <c r="C511" s="89">
        <v>1.159143183E9</v>
      </c>
      <c r="D511" s="4"/>
      <c r="E511" s="28" t="s">
        <v>709</v>
      </c>
      <c r="F511" s="4"/>
      <c r="G511" s="30" t="str">
        <f t="shared" si="10"/>
        <v> </v>
      </c>
      <c r="H511" s="4"/>
      <c r="I511" s="2"/>
      <c r="J511" s="68" t="str">
        <f t="shared" si="2"/>
        <v/>
      </c>
      <c r="K511" s="69" t="str">
        <f>IFERROR(SUM(IF(DATEDIF($H511,$A$1,"M")&gt;=VLOOKUP($I511,INDIRECT(VLOOKUP(DATEVALUE($H511),FECHAS,2,0)),5,0),0 ,VLOOKUP($I511,INDIRECT(VLOOKUP(DATEVALUE($H511),FECHAS,2,0)),3,0)),IF(AND($G511=$A$1,AND(TODAY()&gt;$G511,COUNTIF($I511,"TRI*"))),2500,IF($G511=$A$1,IF(AND(TODAY()&gt;$G511,OR(COUNTIF($I511," ---"),COUNTIF($I511,"MEN*"))),3000,0),0))),"")</f>
        <v/>
      </c>
      <c r="L511" s="35" t="s">
        <v>803</v>
      </c>
      <c r="M511" s="36"/>
      <c r="N511" s="36"/>
      <c r="O511" s="98"/>
      <c r="P511" s="38" t="str">
        <f t="shared" si="9"/>
        <v/>
      </c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ht="15.75" customHeight="1">
      <c r="A512" s="94" t="s">
        <v>907</v>
      </c>
      <c r="B512" s="93">
        <v>4.7959865E7</v>
      </c>
      <c r="C512" s="89">
        <v>1.140548792E9</v>
      </c>
      <c r="D512" s="4"/>
      <c r="E512" s="28" t="s">
        <v>709</v>
      </c>
      <c r="F512" s="4"/>
      <c r="G512" s="30" t="str">
        <f t="shared" si="10"/>
        <v> </v>
      </c>
      <c r="H512" s="4"/>
      <c r="I512" s="2"/>
      <c r="J512" s="68" t="str">
        <f t="shared" si="2"/>
        <v/>
      </c>
      <c r="K512" s="69" t="str">
        <f>IFERROR(SUM(IF(DATEDIF($H512,$A$1,"M")&gt;=VLOOKUP($I512,INDIRECT(VLOOKUP(DATEVALUE($H512),FECHAS,2,0)),5,0),0 ,VLOOKUP($I512,INDIRECT(VLOOKUP(DATEVALUE($H512),FECHAS,2,0)),3,0)),IF(AND($G512=$A$1,AND(TODAY()&gt;$G512,COUNTIF($I512,"TRI*"))),2500,IF($G512=$A$1,IF(AND(TODAY()&gt;$G512,OR(COUNTIF($I512," ---"),COUNTIF($I512,"MEN*"))),3000,0),0))),"")</f>
        <v/>
      </c>
      <c r="L512" s="35" t="s">
        <v>803</v>
      </c>
      <c r="M512" s="43" t="s">
        <v>722</v>
      </c>
      <c r="N512" s="36"/>
      <c r="O512" s="98"/>
      <c r="P512" s="38" t="str">
        <f t="shared" si="9"/>
        <v/>
      </c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ht="15.75" customHeight="1">
      <c r="A513" s="94" t="s">
        <v>908</v>
      </c>
      <c r="B513" s="102">
        <v>4.9736576E7</v>
      </c>
      <c r="C513" s="102">
        <v>1.160396138E9</v>
      </c>
      <c r="D513" s="4"/>
      <c r="E513" s="28" t="s">
        <v>709</v>
      </c>
      <c r="F513" s="4"/>
      <c r="G513" s="30" t="str">
        <f t="shared" si="10"/>
        <v> </v>
      </c>
      <c r="H513" s="4"/>
      <c r="I513" s="2"/>
      <c r="J513" s="68" t="str">
        <f t="shared" si="2"/>
        <v/>
      </c>
      <c r="K513" s="69" t="str">
        <f>IFERROR(SUM(IF(DATEDIF($H513,$A$1,"M")&gt;=VLOOKUP($I513,INDIRECT(VLOOKUP(DATEVALUE($H513),FECHAS,2,0)),5,0),0 ,VLOOKUP($I513,INDIRECT(VLOOKUP(DATEVALUE($H513),FECHAS,2,0)),3,0)),IF(AND($G513=$A$1,AND(TODAY()&gt;$G513,COUNTIF($I513,"TRI*"))),2500,IF($G513=$A$1,IF(AND(TODAY()&gt;$G513,OR(COUNTIF($I513," ---"),COUNTIF($I513,"MEN*"))),3000,0),0))),"")</f>
        <v/>
      </c>
      <c r="L513" s="35" t="s">
        <v>803</v>
      </c>
      <c r="M513" s="36"/>
      <c r="N513" s="36"/>
      <c r="O513" s="98"/>
      <c r="P513" s="38" t="str">
        <f t="shared" si="9"/>
        <v/>
      </c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ht="15.75" customHeight="1">
      <c r="A514" s="99" t="s">
        <v>909</v>
      </c>
      <c r="B514" s="102">
        <v>5.0613016E7</v>
      </c>
      <c r="C514" s="102">
        <v>1.131200769E9</v>
      </c>
      <c r="D514" s="4"/>
      <c r="E514" s="28" t="s">
        <v>709</v>
      </c>
      <c r="F514" s="4"/>
      <c r="G514" s="30" t="str">
        <f t="shared" si="10"/>
        <v> </v>
      </c>
      <c r="H514" s="4"/>
      <c r="I514" s="2"/>
      <c r="J514" s="68" t="str">
        <f t="shared" si="2"/>
        <v/>
      </c>
      <c r="K514" s="69" t="str">
        <f>IFERROR(SUM(IF(DATEDIF($H514,$A$1,"M")&gt;=VLOOKUP($I514,INDIRECT(VLOOKUP(DATEVALUE($H514),FECHAS,2,0)),5,0),0 ,VLOOKUP($I514,INDIRECT(VLOOKUP(DATEVALUE($H514),FECHAS,2,0)),3,0)),IF(AND($G514=$A$1,AND(TODAY()&gt;$G514,COUNTIF($I514,"TRI*"))),2500,IF($G514=$A$1,IF(AND(TODAY()&gt;$G514,OR(COUNTIF($I514," ---"),COUNTIF($I514,"MEN*"))),3000,0),0))),"")</f>
        <v/>
      </c>
      <c r="L514" s="35" t="s">
        <v>803</v>
      </c>
      <c r="M514" s="36"/>
      <c r="N514" s="36"/>
      <c r="O514" s="98"/>
      <c r="P514" s="38" t="str">
        <f t="shared" si="9"/>
        <v/>
      </c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ht="15.75" customHeight="1">
      <c r="A515" s="94" t="s">
        <v>910</v>
      </c>
      <c r="B515" s="93">
        <v>4.9421355E7</v>
      </c>
      <c r="C515" s="89">
        <v>1.135615128E9</v>
      </c>
      <c r="D515" s="4"/>
      <c r="E515" s="28" t="s">
        <v>709</v>
      </c>
      <c r="F515" s="4"/>
      <c r="G515" s="30" t="str">
        <f t="shared" si="10"/>
        <v> </v>
      </c>
      <c r="H515" s="4"/>
      <c r="I515" s="2"/>
      <c r="J515" s="68" t="str">
        <f t="shared" si="2"/>
        <v/>
      </c>
      <c r="K515" s="69" t="str">
        <f>IFERROR(SUM(IF(DATEDIF($H515,$A$1,"M")&gt;=VLOOKUP($I515,INDIRECT(VLOOKUP(DATEVALUE($H515),FECHAS,2,0)),5,0),0 ,VLOOKUP($I515,INDIRECT(VLOOKUP(DATEVALUE($H515),FECHAS,2,0)),3,0)),IF(AND($G515=$A$1,AND(TODAY()&gt;$G515,COUNTIF($I515,"TRI*"))),2500,IF($G515=$A$1,IF(AND(TODAY()&gt;$G515,OR(COUNTIF($I515," ---"),COUNTIF($I515,"MEN*"))),3000,0),0))),"")</f>
        <v/>
      </c>
      <c r="L515" s="35" t="s">
        <v>803</v>
      </c>
      <c r="M515" s="36"/>
      <c r="N515" s="36"/>
      <c r="O515" s="98"/>
      <c r="P515" s="38" t="str">
        <f t="shared" si="9"/>
        <v/>
      </c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ht="15.75" customHeight="1">
      <c r="A516" s="109" t="s">
        <v>911</v>
      </c>
      <c r="B516" s="107">
        <v>4.811707E7</v>
      </c>
      <c r="C516" s="108" t="s">
        <v>912</v>
      </c>
      <c r="D516" s="4"/>
      <c r="E516" s="28" t="s">
        <v>709</v>
      </c>
      <c r="F516" s="4"/>
      <c r="G516" s="30" t="str">
        <f t="shared" si="10"/>
        <v> </v>
      </c>
      <c r="H516" s="4"/>
      <c r="I516" s="2"/>
      <c r="J516" s="68" t="str">
        <f t="shared" si="2"/>
        <v/>
      </c>
      <c r="K516" s="69" t="str">
        <f>IFERROR(SUM(IF(DATEDIF($H516,$A$1,"M")&gt;=VLOOKUP($I516,INDIRECT(VLOOKUP(DATEVALUE($H516),FECHAS,2,0)),5,0),0 ,VLOOKUP($I516,INDIRECT(VLOOKUP(DATEVALUE($H516),FECHAS,2,0)),3,0)),IF(AND($G516=$A$1,AND(TODAY()&gt;$G516,COUNTIF($I516,"TRI*"))),2500,IF($G516=$A$1,IF(AND(TODAY()&gt;$G516,OR(COUNTIF($I516," ---"),COUNTIF($I516,"MEN*"))),3000,0),0))),"")</f>
        <v/>
      </c>
      <c r="L516" s="35" t="s">
        <v>754</v>
      </c>
      <c r="M516" s="36"/>
      <c r="N516" s="36"/>
      <c r="O516" s="98"/>
      <c r="P516" s="38" t="str">
        <f t="shared" si="9"/>
        <v/>
      </c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ht="15.75" customHeight="1">
      <c r="A517" s="127" t="s">
        <v>730</v>
      </c>
      <c r="B517" s="105">
        <v>4.7147124E7</v>
      </c>
      <c r="C517" s="108">
        <v>1.128473197E9</v>
      </c>
      <c r="D517" s="4"/>
      <c r="E517" s="28" t="s">
        <v>709</v>
      </c>
      <c r="F517" s="4"/>
      <c r="G517" s="30" t="str">
        <f t="shared" si="10"/>
        <v> </v>
      </c>
      <c r="H517" s="4"/>
      <c r="I517" s="2"/>
      <c r="J517" s="68" t="str">
        <f t="shared" si="2"/>
        <v/>
      </c>
      <c r="K517" s="69" t="str">
        <f>IFERROR(SUM(IF(DATEDIF($H517,$A$1,"M")&gt;=VLOOKUP($I517,INDIRECT(VLOOKUP(DATEVALUE($H517),FECHAS,2,0)),5,0),0 ,VLOOKUP($I517,INDIRECT(VLOOKUP(DATEVALUE($H517),FECHAS,2,0)),3,0)),IF(AND($G517=$A$1,AND(TODAY()&gt;$G517,COUNTIF($I517,"TRI*"))),2500,IF($G517=$A$1,IF(AND(TODAY()&gt;$G517,OR(COUNTIF($I517," ---"),COUNTIF($I517,"MEN*"))),3000,0),0))),"")</f>
        <v/>
      </c>
      <c r="L517" s="35" t="s">
        <v>754</v>
      </c>
      <c r="M517" s="36"/>
      <c r="N517" s="36"/>
      <c r="O517" s="98"/>
      <c r="P517" s="38" t="str">
        <f t="shared" si="9"/>
        <v/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ht="15.75" customHeight="1">
      <c r="A518" s="109" t="s">
        <v>913</v>
      </c>
      <c r="B518" s="107">
        <v>4.9920585E7</v>
      </c>
      <c r="C518" s="108" t="s">
        <v>440</v>
      </c>
      <c r="D518" s="4"/>
      <c r="E518" s="28" t="s">
        <v>709</v>
      </c>
      <c r="F518" s="4"/>
      <c r="G518" s="30" t="str">
        <f t="shared" si="10"/>
        <v> </v>
      </c>
      <c r="H518" s="4"/>
      <c r="I518" s="2"/>
      <c r="J518" s="68" t="str">
        <f t="shared" si="2"/>
        <v/>
      </c>
      <c r="K518" s="69" t="str">
        <f>IFERROR(SUM(IF(DATEDIF($H518,$A$1,"M")&gt;=VLOOKUP($I518,INDIRECT(VLOOKUP(DATEVALUE($H518),FECHAS,2,0)),5,0),0 ,VLOOKUP($I518,INDIRECT(VLOOKUP(DATEVALUE($H518),FECHAS,2,0)),3,0)),IF(AND($G518=$A$1,AND(TODAY()&gt;$G518,COUNTIF($I518,"TRI*"))),2500,IF($G518=$A$1,IF(AND(TODAY()&gt;$G518,OR(COUNTIF($I518," ---"),COUNTIF($I518,"MEN*"))),3000,0),0))),"")</f>
        <v/>
      </c>
      <c r="L518" s="35" t="s">
        <v>754</v>
      </c>
      <c r="M518" s="36"/>
      <c r="N518" s="36"/>
      <c r="O518" s="98"/>
      <c r="P518" s="38" t="str">
        <f t="shared" si="9"/>
        <v/>
      </c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ht="15.75" customHeight="1">
      <c r="A519" s="96" t="s">
        <v>914</v>
      </c>
      <c r="B519" s="102">
        <v>4.9352961E7</v>
      </c>
      <c r="C519" s="97">
        <v>1.159903456E9</v>
      </c>
      <c r="D519" s="4"/>
      <c r="E519" s="28" t="s">
        <v>709</v>
      </c>
      <c r="F519" s="4"/>
      <c r="G519" s="30" t="str">
        <f t="shared" si="10"/>
        <v> </v>
      </c>
      <c r="H519" s="4"/>
      <c r="I519" s="2"/>
      <c r="J519" s="68" t="str">
        <f t="shared" si="2"/>
        <v/>
      </c>
      <c r="K519" s="69" t="str">
        <f>IFERROR(SUM(IF(DATEDIF($H519,$A$1,"M")&gt;=VLOOKUP($I519,INDIRECT(VLOOKUP(DATEVALUE($H519),FECHAS,2,0)),5,0),0 ,VLOOKUP($I519,INDIRECT(VLOOKUP(DATEVALUE($H519),FECHAS,2,0)),3,0)),IF(AND($G519=$A$1,AND(TODAY()&gt;$G519,COUNTIF($I519,"TRI*"))),2500,IF($G519=$A$1,IF(AND(TODAY()&gt;$G519,OR(COUNTIF($I519," ---"),COUNTIF($I519,"MEN*"))),3000,0),0))),"")</f>
        <v/>
      </c>
      <c r="L519" s="35" t="s">
        <v>754</v>
      </c>
      <c r="M519" s="36"/>
      <c r="N519" s="36"/>
      <c r="O519" s="98"/>
      <c r="P519" s="38" t="str">
        <f t="shared" si="9"/>
        <v/>
      </c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ht="15.75" customHeight="1">
      <c r="A520" s="99" t="s">
        <v>915</v>
      </c>
      <c r="B520" s="102">
        <v>4.9934905E7</v>
      </c>
      <c r="C520" s="97" t="s">
        <v>916</v>
      </c>
      <c r="D520" s="4"/>
      <c r="E520" s="28" t="s">
        <v>709</v>
      </c>
      <c r="F520" s="4"/>
      <c r="G520" s="30" t="str">
        <f t="shared" si="10"/>
        <v> </v>
      </c>
      <c r="H520" s="4"/>
      <c r="I520" s="2"/>
      <c r="J520" s="68" t="str">
        <f t="shared" si="2"/>
        <v/>
      </c>
      <c r="K520" s="69" t="str">
        <f>IFERROR(SUM(IF(DATEDIF($H520,$A$1,"M")&gt;=VLOOKUP($I520,INDIRECT(VLOOKUP(DATEVALUE($H520),FECHAS,2,0)),5,0),0 ,VLOOKUP($I520,INDIRECT(VLOOKUP(DATEVALUE($H520),FECHAS,2,0)),3,0)),IF(AND($G520=$A$1,AND(TODAY()&gt;$G520,COUNTIF($I520,"TRI*"))),2500,IF($G520=$A$1,IF(AND(TODAY()&gt;$G520,OR(COUNTIF($I520," ---"),COUNTIF($I520,"MEN*"))),3000,0),0))),"")</f>
        <v/>
      </c>
      <c r="L520" s="35" t="s">
        <v>754</v>
      </c>
      <c r="M520" s="36"/>
      <c r="N520" s="36"/>
      <c r="O520" s="98"/>
      <c r="P520" s="38" t="str">
        <f t="shared" si="9"/>
        <v/>
      </c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ht="15.75" customHeight="1">
      <c r="A521" s="94" t="s">
        <v>917</v>
      </c>
      <c r="B521" s="93">
        <v>2.997574E7</v>
      </c>
      <c r="C521" s="89">
        <v>1.163063497E9</v>
      </c>
      <c r="D521" s="4"/>
      <c r="E521" s="28" t="s">
        <v>918</v>
      </c>
      <c r="F521" s="4"/>
      <c r="G521" s="30" t="str">
        <f t="shared" si="10"/>
        <v> </v>
      </c>
      <c r="H521" s="4"/>
      <c r="I521" s="2"/>
      <c r="J521" s="68" t="str">
        <f t="shared" si="2"/>
        <v/>
      </c>
      <c r="K521" s="69" t="str">
        <f>IFERROR(SUM(IF(DATEDIF($H521,$A$1,"M")&gt;=VLOOKUP($I521,INDIRECT(VLOOKUP(DATEVALUE($H521),FECHAS,2,0)),5,0),0 ,VLOOKUP($I521,INDIRECT(VLOOKUP(DATEVALUE($H521),FECHAS,2,0)),3,0)),IF(AND($G521=$A$1,AND(TODAY()&gt;$G521,COUNTIF($I521,"TRI*"))),2500,IF($G521=$A$1,IF(AND(TODAY()&gt;$G521,OR(COUNTIF($I521," ---"),COUNTIF($I521,"MEN*"))),3000,0),0))),"")</f>
        <v/>
      </c>
      <c r="L521" s="35" t="s">
        <v>919</v>
      </c>
      <c r="M521" s="36"/>
      <c r="N521" s="36"/>
      <c r="O521" s="98"/>
      <c r="P521" s="38" t="str">
        <f t="shared" si="9"/>
        <v/>
      </c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ht="15.75" customHeight="1">
      <c r="A522" s="118" t="s">
        <v>920</v>
      </c>
      <c r="B522" s="97">
        <v>9.3158449E7</v>
      </c>
      <c r="C522" s="97">
        <v>1.16703663E9</v>
      </c>
      <c r="D522" s="4"/>
      <c r="E522" s="28" t="s">
        <v>918</v>
      </c>
      <c r="F522" s="4"/>
      <c r="G522" s="30" t="str">
        <f t="shared" si="10"/>
        <v> </v>
      </c>
      <c r="H522" s="4"/>
      <c r="I522" s="2"/>
      <c r="J522" s="68" t="str">
        <f t="shared" si="2"/>
        <v/>
      </c>
      <c r="K522" s="69" t="str">
        <f>IFERROR(SUM(IF(DATEDIF($H522,$A$1,"M")&gt;=VLOOKUP($I522,INDIRECT(VLOOKUP(DATEVALUE($H522),FECHAS,2,0)),5,0),0 ,VLOOKUP($I522,INDIRECT(VLOOKUP(DATEVALUE($H522),FECHAS,2,0)),3,0)),IF(AND($G522=$A$1,AND(TODAY()&gt;$G522,COUNTIF($I522,"TRI*"))),2500,IF($G522=$A$1,IF(AND(TODAY()&gt;$G522,OR(COUNTIF($I522," ---"),COUNTIF($I522,"MEN*"))),3000,0),0))),"")</f>
        <v/>
      </c>
      <c r="L522" s="35" t="s">
        <v>919</v>
      </c>
      <c r="M522" s="36"/>
      <c r="N522" s="36"/>
      <c r="O522" s="98"/>
      <c r="P522" s="38" t="str">
        <f t="shared" si="9"/>
        <v/>
      </c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ht="15.75" customHeight="1">
      <c r="A523" s="94" t="s">
        <v>921</v>
      </c>
      <c r="B523" s="93">
        <v>6540291.0</v>
      </c>
      <c r="C523" s="89">
        <v>1.136067278E9</v>
      </c>
      <c r="D523" s="4"/>
      <c r="E523" s="28" t="s">
        <v>918</v>
      </c>
      <c r="F523" s="4"/>
      <c r="G523" s="30" t="str">
        <f t="shared" si="10"/>
        <v> </v>
      </c>
      <c r="H523" s="4"/>
      <c r="I523" s="2"/>
      <c r="J523" s="68" t="str">
        <f t="shared" si="2"/>
        <v/>
      </c>
      <c r="K523" s="69" t="str">
        <f>IFERROR(SUM(IF(DATEDIF($H523,$A$1,"M")&gt;=VLOOKUP($I523,INDIRECT(VLOOKUP(DATEVALUE($H523),FECHAS,2,0)),5,0),0 ,VLOOKUP($I523,INDIRECT(VLOOKUP(DATEVALUE($H523),FECHAS,2,0)),3,0)),IF(AND($G523=$A$1,AND(TODAY()&gt;$G523,COUNTIF($I523,"TRI*"))),2500,IF($G523=$A$1,IF(AND(TODAY()&gt;$G523,OR(COUNTIF($I523," ---"),COUNTIF($I523,"MEN*"))),3000,0),0))),"")</f>
        <v/>
      </c>
      <c r="L523" s="35" t="s">
        <v>919</v>
      </c>
      <c r="M523" s="43" t="s">
        <v>922</v>
      </c>
      <c r="N523" s="36"/>
      <c r="O523" s="98"/>
      <c r="P523" s="38" t="str">
        <f t="shared" si="9"/>
        <v/>
      </c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ht="15.75" customHeight="1">
      <c r="A524" s="118" t="s">
        <v>923</v>
      </c>
      <c r="B524" s="97">
        <v>2.0513435E7</v>
      </c>
      <c r="C524" s="97">
        <v>1.168901516E9</v>
      </c>
      <c r="D524" s="4"/>
      <c r="E524" s="28" t="s">
        <v>918</v>
      </c>
      <c r="F524" s="4"/>
      <c r="G524" s="30" t="str">
        <f t="shared" si="10"/>
        <v> </v>
      </c>
      <c r="H524" s="4"/>
      <c r="I524" s="2"/>
      <c r="J524" s="68" t="str">
        <f t="shared" si="2"/>
        <v/>
      </c>
      <c r="K524" s="69" t="str">
        <f>IFERROR(SUM(IF(DATEDIF($H524,$A$1,"M")&gt;=VLOOKUP($I524,INDIRECT(VLOOKUP(DATEVALUE($H524),FECHAS,2,0)),5,0),0 ,VLOOKUP($I524,INDIRECT(VLOOKUP(DATEVALUE($H524),FECHAS,2,0)),3,0)),IF(AND($G524=$A$1,AND(TODAY()&gt;$G524,COUNTIF($I524,"TRI*"))),2500,IF($G524=$A$1,IF(AND(TODAY()&gt;$G524,OR(COUNTIF($I524," ---"),COUNTIF($I524,"MEN*"))),3000,0),0))),"")</f>
        <v/>
      </c>
      <c r="L524" s="35" t="s">
        <v>919</v>
      </c>
      <c r="M524" s="43" t="s">
        <v>924</v>
      </c>
      <c r="N524" s="36"/>
      <c r="O524" s="98"/>
      <c r="P524" s="38" t="str">
        <f t="shared" si="9"/>
        <v/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ht="15.75" customHeight="1">
      <c r="A525" s="96" t="s">
        <v>925</v>
      </c>
      <c r="B525" s="89">
        <v>1.4673986E7</v>
      </c>
      <c r="C525" s="89">
        <v>1.168041033E9</v>
      </c>
      <c r="D525" s="4"/>
      <c r="E525" s="28" t="s">
        <v>918</v>
      </c>
      <c r="F525" s="4"/>
      <c r="G525" s="30" t="str">
        <f t="shared" si="10"/>
        <v> </v>
      </c>
      <c r="H525" s="4"/>
      <c r="I525" s="2"/>
      <c r="J525" s="68" t="str">
        <f t="shared" si="2"/>
        <v/>
      </c>
      <c r="K525" s="69" t="str">
        <f>IFERROR(SUM(IF(DATEDIF($H525,$A$1,"M")&gt;=VLOOKUP($I525,INDIRECT(VLOOKUP(DATEVALUE($H525),FECHAS,2,0)),5,0),0 ,VLOOKUP($I525,INDIRECT(VLOOKUP(DATEVALUE($H525),FECHAS,2,0)),3,0)),IF(AND($G525=$A$1,AND(TODAY()&gt;$G525,COUNTIF($I525,"TRI*"))),2500,IF($G525=$A$1,IF(AND(TODAY()&gt;$G525,OR(COUNTIF($I525," ---"),COUNTIF($I525,"MEN*"))),3000,0),0))),"")</f>
        <v/>
      </c>
      <c r="L525" s="35" t="s">
        <v>919</v>
      </c>
      <c r="M525" s="36"/>
      <c r="N525" s="36"/>
      <c r="O525" s="98"/>
      <c r="P525" s="38" t="str">
        <f t="shared" si="9"/>
        <v/>
      </c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ht="15.75" customHeight="1">
      <c r="A526" s="96" t="s">
        <v>926</v>
      </c>
      <c r="B526" s="89">
        <v>5242392.0</v>
      </c>
      <c r="C526" s="89">
        <v>1.167234073E9</v>
      </c>
      <c r="D526" s="4"/>
      <c r="E526" s="28" t="s">
        <v>918</v>
      </c>
      <c r="F526" s="4"/>
      <c r="G526" s="30" t="str">
        <f t="shared" si="10"/>
        <v> </v>
      </c>
      <c r="H526" s="4"/>
      <c r="I526" s="2"/>
      <c r="J526" s="68" t="str">
        <f t="shared" si="2"/>
        <v/>
      </c>
      <c r="K526" s="69" t="str">
        <f>IFERROR(SUM(IF(DATEDIF($H526,$A$1,"M")&gt;=VLOOKUP($I526,INDIRECT(VLOOKUP(DATEVALUE($H526),FECHAS,2,0)),5,0),0 ,VLOOKUP($I526,INDIRECT(VLOOKUP(DATEVALUE($H526),FECHAS,2,0)),3,0)),IF(AND($G526=$A$1,AND(TODAY()&gt;$G526,COUNTIF($I526,"TRI*"))),2500,IF($G526=$A$1,IF(AND(TODAY()&gt;$G526,OR(COUNTIF($I526," ---"),COUNTIF($I526,"MEN*"))),3000,0),0))),"")</f>
        <v/>
      </c>
      <c r="L526" s="35" t="s">
        <v>919</v>
      </c>
      <c r="M526" s="36"/>
      <c r="N526" s="36"/>
      <c r="O526" s="98"/>
      <c r="P526" s="38" t="str">
        <f t="shared" si="9"/>
        <v/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ht="15.75" customHeight="1">
      <c r="A527" s="96" t="s">
        <v>927</v>
      </c>
      <c r="B527" s="89">
        <v>1.0380191E7</v>
      </c>
      <c r="C527" s="89">
        <v>1.126811078E9</v>
      </c>
      <c r="D527" s="4"/>
      <c r="E527" s="28" t="s">
        <v>918</v>
      </c>
      <c r="F527" s="4"/>
      <c r="G527" s="30" t="str">
        <f t="shared" si="10"/>
        <v> </v>
      </c>
      <c r="H527" s="4"/>
      <c r="I527" s="2"/>
      <c r="J527" s="68" t="str">
        <f t="shared" si="2"/>
        <v/>
      </c>
      <c r="K527" s="69" t="str">
        <f>IFERROR(SUM(IF(DATEDIF($H527,$A$1,"M")&gt;=VLOOKUP($I527,INDIRECT(VLOOKUP(DATEVALUE($H527),FECHAS,2,0)),5,0),0 ,VLOOKUP($I527,INDIRECT(VLOOKUP(DATEVALUE($H527),FECHAS,2,0)),3,0)),IF(AND($G527=$A$1,AND(TODAY()&gt;$G527,COUNTIF($I527,"TRI*"))),2500,IF($G527=$A$1,IF(AND(TODAY()&gt;$G527,OR(COUNTIF($I527," ---"),COUNTIF($I527,"MEN*"))),3000,0),0))),"")</f>
        <v/>
      </c>
      <c r="L527" s="35" t="s">
        <v>919</v>
      </c>
      <c r="M527" s="43" t="s">
        <v>928</v>
      </c>
      <c r="N527" s="36"/>
      <c r="O527" s="98"/>
      <c r="P527" s="38" t="str">
        <f t="shared" si="9"/>
        <v/>
      </c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ht="15.75" customHeight="1">
      <c r="A528" s="94" t="s">
        <v>929</v>
      </c>
      <c r="B528" s="93">
        <v>6625448.0</v>
      </c>
      <c r="C528" s="89">
        <v>1.154752139E9</v>
      </c>
      <c r="D528" s="4"/>
      <c r="E528" s="28" t="s">
        <v>918</v>
      </c>
      <c r="F528" s="4"/>
      <c r="G528" s="30" t="str">
        <f t="shared" si="10"/>
        <v> </v>
      </c>
      <c r="H528" s="4"/>
      <c r="I528" s="2"/>
      <c r="J528" s="68" t="str">
        <f t="shared" si="2"/>
        <v/>
      </c>
      <c r="K528" s="69" t="str">
        <f>IFERROR(SUM(IF(DATEDIF($H528,$A$1,"M")&gt;=VLOOKUP($I528,INDIRECT(VLOOKUP(DATEVALUE($H528),FECHAS,2,0)),5,0),0 ,VLOOKUP($I528,INDIRECT(VLOOKUP(DATEVALUE($H528),FECHAS,2,0)),3,0)),IF(AND($G528=$A$1,AND(TODAY()&gt;$G528,COUNTIF($I528,"TRI*"))),2500,IF($G528=$A$1,IF(AND(TODAY()&gt;$G528,OR(COUNTIF($I528," ---"),COUNTIF($I528,"MEN*"))),3000,0),0))),"")</f>
        <v/>
      </c>
      <c r="L528" s="35" t="s">
        <v>919</v>
      </c>
      <c r="M528" s="43" t="s">
        <v>922</v>
      </c>
      <c r="N528" s="36"/>
      <c r="O528" s="98"/>
      <c r="P528" s="38" t="str">
        <f t="shared" si="9"/>
        <v/>
      </c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ht="15.75" customHeight="1">
      <c r="A529" s="94" t="s">
        <v>930</v>
      </c>
      <c r="B529" s="95">
        <v>3.8511668E7</v>
      </c>
      <c r="C529" s="96" t="s">
        <v>931</v>
      </c>
      <c r="D529" s="4"/>
      <c r="E529" s="28" t="s">
        <v>918</v>
      </c>
      <c r="F529" s="4"/>
      <c r="G529" s="30" t="str">
        <f t="shared" si="10"/>
        <v> </v>
      </c>
      <c r="H529" s="4"/>
      <c r="I529" s="2"/>
      <c r="J529" s="68" t="str">
        <f t="shared" si="2"/>
        <v/>
      </c>
      <c r="K529" s="69" t="str">
        <f>IFERROR(SUM(IF(DATEDIF($H529,$A$1,"M")&gt;=VLOOKUP($I529,INDIRECT(VLOOKUP(DATEVALUE($H529),FECHAS,2,0)),5,0),0 ,VLOOKUP($I529,INDIRECT(VLOOKUP(DATEVALUE($H529),FECHAS,2,0)),3,0)),IF(AND($G529=$A$1,AND(TODAY()&gt;$G529,COUNTIF($I529,"TRI*"))),2500,IF($G529=$A$1,IF(AND(TODAY()&gt;$G529,OR(COUNTIF($I529," ---"),COUNTIF($I529,"MEN*"))),3000,0),0))),"")</f>
        <v/>
      </c>
      <c r="L529" s="35" t="s">
        <v>919</v>
      </c>
      <c r="M529" s="36"/>
      <c r="N529" s="36"/>
      <c r="O529" s="98"/>
      <c r="P529" s="38" t="str">
        <f t="shared" si="9"/>
        <v/>
      </c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ht="15.75" customHeight="1">
      <c r="A530" s="94" t="s">
        <v>932</v>
      </c>
      <c r="B530" s="93">
        <v>9.2574955E7</v>
      </c>
      <c r="C530" s="89" t="s">
        <v>933</v>
      </c>
      <c r="D530" s="4"/>
      <c r="E530" s="28" t="s">
        <v>918</v>
      </c>
      <c r="F530" s="4"/>
      <c r="G530" s="30" t="str">
        <f t="shared" si="10"/>
        <v> </v>
      </c>
      <c r="H530" s="4"/>
      <c r="I530" s="2"/>
      <c r="J530" s="68" t="str">
        <f t="shared" si="2"/>
        <v/>
      </c>
      <c r="K530" s="69" t="str">
        <f>IFERROR(SUM(IF(DATEDIF($H530,$A$1,"M")&gt;=VLOOKUP($I530,INDIRECT(VLOOKUP(DATEVALUE($H530),FECHAS,2,0)),5,0),0 ,VLOOKUP($I530,INDIRECT(VLOOKUP(DATEVALUE($H530),FECHAS,2,0)),3,0)),IF(AND($G530=$A$1,AND(TODAY()&gt;$G530,COUNTIF($I530,"TRI*"))),2500,IF($G530=$A$1,IF(AND(TODAY()&gt;$G530,OR(COUNTIF($I530," ---"),COUNTIF($I530,"MEN*"))),3000,0),0))),"")</f>
        <v/>
      </c>
      <c r="L530" s="35" t="s">
        <v>919</v>
      </c>
      <c r="M530" s="36"/>
      <c r="N530" s="36"/>
      <c r="O530" s="98"/>
      <c r="P530" s="38" t="str">
        <f t="shared" si="9"/>
        <v/>
      </c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ht="15.75" customHeight="1">
      <c r="A531" s="94" t="s">
        <v>934</v>
      </c>
      <c r="B531" s="93">
        <v>1.0559338E7</v>
      </c>
      <c r="C531" s="89">
        <v>1.169424496E9</v>
      </c>
      <c r="D531" s="4"/>
      <c r="E531" s="28" t="s">
        <v>918</v>
      </c>
      <c r="F531" s="4"/>
      <c r="G531" s="30" t="str">
        <f t="shared" si="10"/>
        <v> </v>
      </c>
      <c r="H531" s="4"/>
      <c r="I531" s="2"/>
      <c r="J531" s="68" t="str">
        <f t="shared" si="2"/>
        <v/>
      </c>
      <c r="K531" s="69" t="str">
        <f>IFERROR(SUM(IF(DATEDIF($H531,$A$1,"M")&gt;=VLOOKUP($I531,INDIRECT(VLOOKUP(DATEVALUE($H531),FECHAS,2,0)),5,0),0 ,VLOOKUP($I531,INDIRECT(VLOOKUP(DATEVALUE($H531),FECHAS,2,0)),3,0)),IF(AND($G531=$A$1,AND(TODAY()&gt;$G531,COUNTIF($I531,"TRI*"))),2500,IF($G531=$A$1,IF(AND(TODAY()&gt;$G531,OR(COUNTIF($I531," ---"),COUNTIF($I531,"MEN*"))),3000,0),0))),"")</f>
        <v/>
      </c>
      <c r="L531" s="35" t="s">
        <v>919</v>
      </c>
      <c r="M531" s="36"/>
      <c r="N531" s="36"/>
      <c r="O531" s="98"/>
      <c r="P531" s="38" t="str">
        <f t="shared" si="9"/>
        <v/>
      </c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ht="15.75" customHeight="1">
      <c r="A532" s="109" t="s">
        <v>935</v>
      </c>
      <c r="B532" s="108" t="s">
        <v>936</v>
      </c>
      <c r="C532" s="108" t="s">
        <v>937</v>
      </c>
      <c r="D532" s="4"/>
      <c r="E532" s="28" t="s">
        <v>918</v>
      </c>
      <c r="F532" s="4"/>
      <c r="G532" s="30" t="str">
        <f t="shared" si="10"/>
        <v> </v>
      </c>
      <c r="H532" s="4"/>
      <c r="I532" s="2"/>
      <c r="J532" s="68" t="str">
        <f t="shared" si="2"/>
        <v/>
      </c>
      <c r="K532" s="69" t="str">
        <f>IFERROR(SUM(IF(DATEDIF($H532,$A$1,"M")&gt;=VLOOKUP($I532,INDIRECT(VLOOKUP(DATEVALUE($H532),FECHAS,2,0)),5,0),0 ,VLOOKUP($I532,INDIRECT(VLOOKUP(DATEVALUE($H532),FECHAS,2,0)),3,0)),IF(AND($G532=$A$1,AND(TODAY()&gt;$G532,COUNTIF($I532,"TRI*"))),2500,IF($G532=$A$1,IF(AND(TODAY()&gt;$G532,OR(COUNTIF($I532," ---"),COUNTIF($I532,"MEN*"))),3000,0),0))),"")</f>
        <v/>
      </c>
      <c r="L532" s="35" t="s">
        <v>938</v>
      </c>
      <c r="M532" s="43" t="s">
        <v>928</v>
      </c>
      <c r="N532" s="36"/>
      <c r="O532" s="98"/>
      <c r="P532" s="38" t="str">
        <f t="shared" si="9"/>
        <v/>
      </c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ht="15.75" customHeight="1">
      <c r="A533" s="118" t="s">
        <v>939</v>
      </c>
      <c r="B533" s="97">
        <v>4517830.0</v>
      </c>
      <c r="C533" s="89">
        <v>1.131713968E9</v>
      </c>
      <c r="D533" s="4"/>
      <c r="E533" s="28" t="s">
        <v>918</v>
      </c>
      <c r="F533" s="4"/>
      <c r="G533" s="30" t="str">
        <f t="shared" si="10"/>
        <v> </v>
      </c>
      <c r="H533" s="4"/>
      <c r="I533" s="2"/>
      <c r="J533" s="68" t="str">
        <f t="shared" si="2"/>
        <v/>
      </c>
      <c r="K533" s="69" t="str">
        <f>IFERROR(SUM(IF(DATEDIF($H533,$A$1,"M")&gt;=VLOOKUP($I533,INDIRECT(VLOOKUP(DATEVALUE($H533),FECHAS,2,0)),5,0),0 ,VLOOKUP($I533,INDIRECT(VLOOKUP(DATEVALUE($H533),FECHAS,2,0)),3,0)),IF(AND($G533=$A$1,AND(TODAY()&gt;$G533,COUNTIF($I533,"TRI*"))),2500,IF($G533=$A$1,IF(AND(TODAY()&gt;$G533,OR(COUNTIF($I533," ---"),COUNTIF($I533,"MEN*"))),3000,0),0))),"")</f>
        <v/>
      </c>
      <c r="L533" s="35" t="s">
        <v>938</v>
      </c>
      <c r="M533" s="43" t="s">
        <v>928</v>
      </c>
      <c r="N533" s="36"/>
      <c r="O533" s="98"/>
      <c r="P533" s="38" t="str">
        <f t="shared" si="9"/>
        <v/>
      </c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ht="15.75" customHeight="1">
      <c r="A534" s="96" t="s">
        <v>940</v>
      </c>
      <c r="B534" s="89">
        <v>2.0424808E7</v>
      </c>
      <c r="C534" s="89">
        <v>1.153161728E9</v>
      </c>
      <c r="D534" s="4"/>
      <c r="E534" s="28" t="s">
        <v>918</v>
      </c>
      <c r="F534" s="4"/>
      <c r="G534" s="30" t="str">
        <f t="shared" si="10"/>
        <v> </v>
      </c>
      <c r="H534" s="4"/>
      <c r="I534" s="2"/>
      <c r="J534" s="68" t="str">
        <f t="shared" si="2"/>
        <v/>
      </c>
      <c r="K534" s="69" t="str">
        <f>IFERROR(SUM(IF(DATEDIF($H534,$A$1,"M")&gt;=VLOOKUP($I534,INDIRECT(VLOOKUP(DATEVALUE($H534),FECHAS,2,0)),5,0),0 ,VLOOKUP($I534,INDIRECT(VLOOKUP(DATEVALUE($H534),FECHAS,2,0)),3,0)),IF(AND($G534=$A$1,AND(TODAY()&gt;$G534,COUNTIF($I534,"TRI*"))),2500,IF($G534=$A$1,IF(AND(TODAY()&gt;$G534,OR(COUNTIF($I534," ---"),COUNTIF($I534,"MEN*"))),3000,0),0))),"")</f>
        <v/>
      </c>
      <c r="L534" s="35" t="s">
        <v>938</v>
      </c>
      <c r="M534" s="43" t="s">
        <v>928</v>
      </c>
      <c r="N534" s="36"/>
      <c r="O534" s="98"/>
      <c r="P534" s="38" t="str">
        <f t="shared" si="9"/>
        <v/>
      </c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ht="15.75" customHeight="1">
      <c r="A535" s="96" t="s">
        <v>941</v>
      </c>
      <c r="B535" s="89">
        <v>3568656.0</v>
      </c>
      <c r="C535" s="89" t="s">
        <v>942</v>
      </c>
      <c r="D535" s="4"/>
      <c r="E535" s="28" t="s">
        <v>918</v>
      </c>
      <c r="F535" s="4"/>
      <c r="G535" s="30" t="str">
        <f t="shared" si="10"/>
        <v> </v>
      </c>
      <c r="H535" s="4"/>
      <c r="I535" s="2"/>
      <c r="J535" s="68" t="str">
        <f t="shared" si="2"/>
        <v/>
      </c>
      <c r="K535" s="69" t="str">
        <f>IFERROR(SUM(IF(DATEDIF($H535,$A$1,"M")&gt;=VLOOKUP($I535,INDIRECT(VLOOKUP(DATEVALUE($H535),FECHAS,2,0)),5,0),0 ,VLOOKUP($I535,INDIRECT(VLOOKUP(DATEVALUE($H535),FECHAS,2,0)),3,0)),IF(AND($G535=$A$1,AND(TODAY()&gt;$G535,COUNTIF($I535,"TRI*"))),2500,IF($G535=$A$1,IF(AND(TODAY()&gt;$G535,OR(COUNTIF($I535," ---"),COUNTIF($I535,"MEN*"))),3000,0),0))),"")</f>
        <v/>
      </c>
      <c r="L535" s="35" t="s">
        <v>938</v>
      </c>
      <c r="M535" s="36"/>
      <c r="N535" s="36"/>
      <c r="O535" s="98"/>
      <c r="P535" s="38" t="str">
        <f t="shared" si="9"/>
        <v/>
      </c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ht="15.75" customHeight="1">
      <c r="A536" s="118" t="s">
        <v>943</v>
      </c>
      <c r="B536" s="97">
        <v>3.6004498E7</v>
      </c>
      <c r="C536" s="89">
        <v>1.126939144E9</v>
      </c>
      <c r="D536" s="4"/>
      <c r="E536" s="28" t="s">
        <v>918</v>
      </c>
      <c r="F536" s="4"/>
      <c r="G536" s="30" t="str">
        <f t="shared" si="10"/>
        <v> </v>
      </c>
      <c r="H536" s="4"/>
      <c r="I536" s="2"/>
      <c r="J536" s="68" t="str">
        <f t="shared" si="2"/>
        <v/>
      </c>
      <c r="K536" s="69" t="str">
        <f>IFERROR(SUM(IF(DATEDIF($H536,$A$1,"M")&gt;=VLOOKUP($I536,INDIRECT(VLOOKUP(DATEVALUE($H536),FECHAS,2,0)),5,0),0 ,VLOOKUP($I536,INDIRECT(VLOOKUP(DATEVALUE($H536),FECHAS,2,0)),3,0)),IF(AND($G536=$A$1,AND(TODAY()&gt;$G536,COUNTIF($I536,"TRI*"))),2500,IF($G536=$A$1,IF(AND(TODAY()&gt;$G536,OR(COUNTIF($I536," ---"),COUNTIF($I536,"MEN*"))),3000,0),0))),"")</f>
        <v/>
      </c>
      <c r="L536" s="35" t="s">
        <v>938</v>
      </c>
      <c r="M536" s="43" t="s">
        <v>928</v>
      </c>
      <c r="N536" s="36"/>
      <c r="O536" s="98"/>
      <c r="P536" s="38" t="str">
        <f t="shared" si="9"/>
        <v/>
      </c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ht="15.75" customHeight="1">
      <c r="A537" s="96" t="s">
        <v>944</v>
      </c>
      <c r="B537" s="89">
        <v>1.2909457E7</v>
      </c>
      <c r="C537" s="89">
        <v>1.131880835E9</v>
      </c>
      <c r="D537" s="4"/>
      <c r="E537" s="28" t="s">
        <v>918</v>
      </c>
      <c r="F537" s="4"/>
      <c r="G537" s="30" t="str">
        <f t="shared" si="10"/>
        <v> </v>
      </c>
      <c r="H537" s="4"/>
      <c r="I537" s="2"/>
      <c r="J537" s="68" t="str">
        <f t="shared" si="2"/>
        <v/>
      </c>
      <c r="K537" s="69" t="str">
        <f>IFERROR(SUM(IF(DATEDIF($H537,$A$1,"M")&gt;=VLOOKUP($I537,INDIRECT(VLOOKUP(DATEVALUE($H537),FECHAS,2,0)),5,0),0 ,VLOOKUP($I537,INDIRECT(VLOOKUP(DATEVALUE($H537),FECHAS,2,0)),3,0)),IF(AND($G537=$A$1,AND(TODAY()&gt;$G537,COUNTIF($I537,"TRI*"))),2500,IF($G537=$A$1,IF(AND(TODAY()&gt;$G537,OR(COUNTIF($I537," ---"),COUNTIF($I537,"MEN*"))),3000,0),0))),"")</f>
        <v/>
      </c>
      <c r="L537" s="35" t="s">
        <v>938</v>
      </c>
      <c r="M537" s="43" t="s">
        <v>928</v>
      </c>
      <c r="N537" s="36"/>
      <c r="O537" s="98"/>
      <c r="P537" s="38" t="str">
        <f t="shared" si="9"/>
        <v/>
      </c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ht="15.75" customHeight="1">
      <c r="A538" s="94" t="s">
        <v>945</v>
      </c>
      <c r="B538" s="89">
        <v>1.1036576E7</v>
      </c>
      <c r="C538" s="89">
        <v>1.126458729E9</v>
      </c>
      <c r="D538" s="4"/>
      <c r="E538" s="28" t="s">
        <v>918</v>
      </c>
      <c r="F538" s="4"/>
      <c r="G538" s="30" t="str">
        <f t="shared" si="10"/>
        <v> </v>
      </c>
      <c r="H538" s="4"/>
      <c r="I538" s="2"/>
      <c r="J538" s="68" t="str">
        <f t="shared" si="2"/>
        <v/>
      </c>
      <c r="K538" s="69" t="str">
        <f>IFERROR(SUM(IF(DATEDIF($H538,$A$1,"M")&gt;=VLOOKUP($I538,INDIRECT(VLOOKUP(DATEVALUE($H538),FECHAS,2,0)),5,0),0 ,VLOOKUP($I538,INDIRECT(VLOOKUP(DATEVALUE($H538),FECHAS,2,0)),3,0)),IF(AND($G538=$A$1,AND(TODAY()&gt;$G538,COUNTIF($I538,"TRI*"))),2500,IF($G538=$A$1,IF(AND(TODAY()&gt;$G538,OR(COUNTIF($I538," ---"),COUNTIF($I538,"MEN*"))),3000,0),0))),"")</f>
        <v/>
      </c>
      <c r="L538" s="35" t="s">
        <v>946</v>
      </c>
      <c r="M538" s="43" t="s">
        <v>947</v>
      </c>
      <c r="N538" s="36"/>
      <c r="O538" s="98"/>
      <c r="P538" s="38" t="str">
        <f t="shared" si="9"/>
        <v/>
      </c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ht="15.75" customHeight="1">
      <c r="A539" s="94" t="s">
        <v>948</v>
      </c>
      <c r="B539" s="89">
        <v>9.2286483E7</v>
      </c>
      <c r="C539" s="89">
        <v>1.162589587E9</v>
      </c>
      <c r="D539" s="4"/>
      <c r="E539" s="28" t="s">
        <v>918</v>
      </c>
      <c r="F539" s="4"/>
      <c r="G539" s="30" t="str">
        <f t="shared" si="10"/>
        <v> </v>
      </c>
      <c r="H539" s="4"/>
      <c r="I539" s="2"/>
      <c r="J539" s="68" t="str">
        <f t="shared" si="2"/>
        <v/>
      </c>
      <c r="K539" s="69" t="str">
        <f>IFERROR(SUM(IF(DATEDIF($H539,$A$1,"M")&gt;=VLOOKUP($I539,INDIRECT(VLOOKUP(DATEVALUE($H539),FECHAS,2,0)),5,0),0 ,VLOOKUP($I539,INDIRECT(VLOOKUP(DATEVALUE($H539),FECHAS,2,0)),3,0)),IF(AND($G539=$A$1,AND(TODAY()&gt;$G539,COUNTIF($I539,"TRI*"))),2500,IF($G539=$A$1,IF(AND(TODAY()&gt;$G539,OR(COUNTIF($I539," ---"),COUNTIF($I539,"MEN*"))),3000,0),0))),"")</f>
        <v/>
      </c>
      <c r="L539" s="35" t="s">
        <v>946</v>
      </c>
      <c r="M539" s="43" t="s">
        <v>947</v>
      </c>
      <c r="N539" s="36"/>
      <c r="O539" s="98"/>
      <c r="P539" s="38" t="str">
        <f t="shared" si="9"/>
        <v/>
      </c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ht="15.75" customHeight="1">
      <c r="A540" s="96" t="s">
        <v>949</v>
      </c>
      <c r="B540" s="89">
        <v>9.3478644E7</v>
      </c>
      <c r="C540" s="89">
        <v>1.156650841E9</v>
      </c>
      <c r="D540" s="4"/>
      <c r="E540" s="28" t="s">
        <v>918</v>
      </c>
      <c r="F540" s="4"/>
      <c r="G540" s="30" t="str">
        <f t="shared" si="10"/>
        <v> </v>
      </c>
      <c r="H540" s="4"/>
      <c r="I540" s="2"/>
      <c r="J540" s="68" t="str">
        <f t="shared" si="2"/>
        <v/>
      </c>
      <c r="K540" s="69" t="str">
        <f>IFERROR(SUM(IF(DATEDIF($H540,$A$1,"M")&gt;=VLOOKUP($I540,INDIRECT(VLOOKUP(DATEVALUE($H540),FECHAS,2,0)),5,0),0 ,VLOOKUP($I540,INDIRECT(VLOOKUP(DATEVALUE($H540),FECHAS,2,0)),3,0)),IF(AND($G540=$A$1,AND(TODAY()&gt;$G540,COUNTIF($I540,"TRI*"))),2500,IF($G540=$A$1,IF(AND(TODAY()&gt;$G540,OR(COUNTIF($I540," ---"),COUNTIF($I540,"MEN*"))),3000,0),0))),"")</f>
        <v/>
      </c>
      <c r="L540" s="35" t="s">
        <v>946</v>
      </c>
      <c r="M540" s="43" t="s">
        <v>947</v>
      </c>
      <c r="N540" s="36"/>
      <c r="O540" s="98"/>
      <c r="P540" s="38" t="str">
        <f t="shared" si="9"/>
        <v/>
      </c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ht="15.75" customHeight="1">
      <c r="A541" s="94" t="s">
        <v>950</v>
      </c>
      <c r="B541" s="89">
        <v>6238098.0</v>
      </c>
      <c r="C541" s="89">
        <v>1.135861088E9</v>
      </c>
      <c r="D541" s="4"/>
      <c r="E541" s="28" t="s">
        <v>918</v>
      </c>
      <c r="F541" s="4"/>
      <c r="G541" s="30" t="str">
        <f t="shared" si="10"/>
        <v> </v>
      </c>
      <c r="H541" s="4"/>
      <c r="I541" s="2"/>
      <c r="J541" s="68" t="str">
        <f t="shared" si="2"/>
        <v/>
      </c>
      <c r="K541" s="69" t="str">
        <f>IFERROR(SUM(IF(DATEDIF($H541,$A$1,"M")&gt;=VLOOKUP($I541,INDIRECT(VLOOKUP(DATEVALUE($H541),FECHAS,2,0)),5,0),0 ,VLOOKUP($I541,INDIRECT(VLOOKUP(DATEVALUE($H541),FECHAS,2,0)),3,0)),IF(AND($G541=$A$1,AND(TODAY()&gt;$G541,COUNTIF($I541,"TRI*"))),2500,IF($G541=$A$1,IF(AND(TODAY()&gt;$G541,OR(COUNTIF($I541," ---"),COUNTIF($I541,"MEN*"))),3000,0),0))),"")</f>
        <v/>
      </c>
      <c r="L541" s="35" t="s">
        <v>946</v>
      </c>
      <c r="M541" s="43" t="s">
        <v>947</v>
      </c>
      <c r="N541" s="36"/>
      <c r="O541" s="98"/>
      <c r="P541" s="38" t="str">
        <f t="shared" si="9"/>
        <v/>
      </c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ht="15.75" customHeight="1">
      <c r="A542" s="96" t="s">
        <v>951</v>
      </c>
      <c r="B542" s="89">
        <v>2.1492908E7</v>
      </c>
      <c r="C542" s="89">
        <v>1.165570205E9</v>
      </c>
      <c r="D542" s="4"/>
      <c r="E542" s="28" t="s">
        <v>918</v>
      </c>
      <c r="F542" s="4"/>
      <c r="G542" s="30" t="str">
        <f t="shared" si="10"/>
        <v> </v>
      </c>
      <c r="H542" s="4"/>
      <c r="I542" s="2"/>
      <c r="J542" s="68" t="str">
        <f t="shared" si="2"/>
        <v/>
      </c>
      <c r="K542" s="69" t="str">
        <f>IFERROR(SUM(IF(DATEDIF($H542,$A$1,"M")&gt;=VLOOKUP($I542,INDIRECT(VLOOKUP(DATEVALUE($H542),FECHAS,2,0)),5,0),0 ,VLOOKUP($I542,INDIRECT(VLOOKUP(DATEVALUE($H542),FECHAS,2,0)),3,0)),IF(AND($G542=$A$1,AND(TODAY()&gt;$G542,COUNTIF($I542,"TRI*"))),2500,IF($G542=$A$1,IF(AND(TODAY()&gt;$G542,OR(COUNTIF($I542," ---"),COUNTIF($I542,"MEN*"))),3000,0),0))),"")</f>
        <v/>
      </c>
      <c r="L542" s="35" t="s">
        <v>946</v>
      </c>
      <c r="M542" s="43" t="s">
        <v>947</v>
      </c>
      <c r="N542" s="36"/>
      <c r="O542" s="98"/>
      <c r="P542" s="38" t="str">
        <f t="shared" si="9"/>
        <v/>
      </c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ht="15.75" customHeight="1">
      <c r="A543" s="94" t="s">
        <v>952</v>
      </c>
      <c r="B543" s="93">
        <v>9.3176463E7</v>
      </c>
      <c r="C543" s="89">
        <v>1.151112536E9</v>
      </c>
      <c r="D543" s="4"/>
      <c r="E543" s="28" t="s">
        <v>918</v>
      </c>
      <c r="F543" s="4"/>
      <c r="G543" s="30" t="str">
        <f t="shared" si="10"/>
        <v> </v>
      </c>
      <c r="H543" s="4"/>
      <c r="I543" s="2"/>
      <c r="J543" s="68" t="str">
        <f t="shared" si="2"/>
        <v/>
      </c>
      <c r="K543" s="69" t="str">
        <f>IFERROR(SUM(IF(DATEDIF($H543,$A$1,"M")&gt;=VLOOKUP($I543,INDIRECT(VLOOKUP(DATEVALUE($H543),FECHAS,2,0)),5,0),0 ,VLOOKUP($I543,INDIRECT(VLOOKUP(DATEVALUE($H543),FECHAS,2,0)),3,0)),IF(AND($G543=$A$1,AND(TODAY()&gt;$G543,COUNTIF($I543,"TRI*"))),2500,IF($G543=$A$1,IF(AND(TODAY()&gt;$G543,OR(COUNTIF($I543," ---"),COUNTIF($I543,"MEN*"))),3000,0),0))),"")</f>
        <v/>
      </c>
      <c r="L543" s="35" t="s">
        <v>946</v>
      </c>
      <c r="M543" s="43" t="s">
        <v>947</v>
      </c>
      <c r="N543" s="36"/>
      <c r="O543" s="98"/>
      <c r="P543" s="38" t="str">
        <f t="shared" si="9"/>
        <v/>
      </c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ht="15.75" customHeight="1">
      <c r="A544" s="96" t="s">
        <v>953</v>
      </c>
      <c r="B544" s="95">
        <v>2.2846357E7</v>
      </c>
      <c r="C544" s="96" t="s">
        <v>954</v>
      </c>
      <c r="D544" s="4"/>
      <c r="E544" s="28" t="s">
        <v>918</v>
      </c>
      <c r="F544" s="4"/>
      <c r="G544" s="30" t="str">
        <f t="shared" si="10"/>
        <v> </v>
      </c>
      <c r="H544" s="4"/>
      <c r="I544" s="2"/>
      <c r="J544" s="68" t="str">
        <f t="shared" si="2"/>
        <v/>
      </c>
      <c r="K544" s="69" t="str">
        <f>IFERROR(SUM(IF(DATEDIF($H544,$A$1,"M")&gt;=VLOOKUP($I544,INDIRECT(VLOOKUP(DATEVALUE($H544),FECHAS,2,0)),5,0),0 ,VLOOKUP($I544,INDIRECT(VLOOKUP(DATEVALUE($H544),FECHAS,2,0)),3,0)),IF(AND($G544=$A$1,AND(TODAY()&gt;$G544,COUNTIF($I544,"TRI*"))),2500,IF($G544=$A$1,IF(AND(TODAY()&gt;$G544,OR(COUNTIF($I544," ---"),COUNTIF($I544,"MEN*"))),3000,0),0))),"")</f>
        <v/>
      </c>
      <c r="L544" s="35" t="s">
        <v>946</v>
      </c>
      <c r="M544" s="43" t="s">
        <v>947</v>
      </c>
      <c r="N544" s="36"/>
      <c r="O544" s="98"/>
      <c r="P544" s="38" t="str">
        <f t="shared" si="9"/>
        <v/>
      </c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ht="15.75" customHeight="1">
      <c r="A545" s="96" t="s">
        <v>955</v>
      </c>
      <c r="B545" s="93">
        <v>1.7574976E7</v>
      </c>
      <c r="C545" s="89">
        <v>1.133354228E9</v>
      </c>
      <c r="D545" s="4"/>
      <c r="E545" s="28" t="s">
        <v>918</v>
      </c>
      <c r="F545" s="4"/>
      <c r="G545" s="30" t="str">
        <f t="shared" si="10"/>
        <v> </v>
      </c>
      <c r="H545" s="4"/>
      <c r="I545" s="2"/>
      <c r="J545" s="68" t="str">
        <f t="shared" si="2"/>
        <v/>
      </c>
      <c r="K545" s="69" t="str">
        <f>IFERROR(SUM(IF(DATEDIF($H545,$A$1,"M")&gt;=VLOOKUP($I545,INDIRECT(VLOOKUP(DATEVALUE($H545),FECHAS,2,0)),5,0),0 ,VLOOKUP($I545,INDIRECT(VLOOKUP(DATEVALUE($H545),FECHAS,2,0)),3,0)),IF(AND($G545=$A$1,AND(TODAY()&gt;$G545,COUNTIF($I545,"TRI*"))),2500,IF($G545=$A$1,IF(AND(TODAY()&gt;$G545,OR(COUNTIF($I545," ---"),COUNTIF($I545,"MEN*"))),3000,0),0))),"")</f>
        <v/>
      </c>
      <c r="L545" s="35" t="s">
        <v>946</v>
      </c>
      <c r="M545" s="43" t="s">
        <v>947</v>
      </c>
      <c r="N545" s="36"/>
      <c r="O545" s="98"/>
      <c r="P545" s="38" t="str">
        <f t="shared" si="9"/>
        <v/>
      </c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ht="15.75" customHeight="1">
      <c r="A546" s="96" t="s">
        <v>956</v>
      </c>
      <c r="B546" s="95">
        <v>1.842305E7</v>
      </c>
      <c r="C546" s="96" t="s">
        <v>957</v>
      </c>
      <c r="D546" s="4"/>
      <c r="E546" s="28" t="s">
        <v>918</v>
      </c>
      <c r="F546" s="4"/>
      <c r="G546" s="30" t="str">
        <f t="shared" si="10"/>
        <v> </v>
      </c>
      <c r="H546" s="4"/>
      <c r="I546" s="2"/>
      <c r="J546" s="68" t="str">
        <f t="shared" si="2"/>
        <v/>
      </c>
      <c r="K546" s="69" t="str">
        <f>IFERROR(SUM(IF(DATEDIF($H546,$A$1,"M")&gt;=VLOOKUP($I546,INDIRECT(VLOOKUP(DATEVALUE($H546),FECHAS,2,0)),5,0),0 ,VLOOKUP($I546,INDIRECT(VLOOKUP(DATEVALUE($H546),FECHAS,2,0)),3,0)),IF(AND($G546=$A$1,AND(TODAY()&gt;$G546,COUNTIF($I546,"TRI*"))),2500,IF($G546=$A$1,IF(AND(TODAY()&gt;$G546,OR(COUNTIF($I546," ---"),COUNTIF($I546,"MEN*"))),3000,0),0))),"")</f>
        <v/>
      </c>
      <c r="L546" s="35" t="s">
        <v>946</v>
      </c>
      <c r="M546" s="43" t="s">
        <v>947</v>
      </c>
      <c r="N546" s="36"/>
      <c r="O546" s="98"/>
      <c r="P546" s="38" t="str">
        <f t="shared" si="9"/>
        <v/>
      </c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ht="15.75" customHeight="1">
      <c r="A547" s="111" t="s">
        <v>958</v>
      </c>
      <c r="B547" s="101">
        <v>2.2023388E7</v>
      </c>
      <c r="C547" s="128" t="s">
        <v>959</v>
      </c>
      <c r="D547" s="4"/>
      <c r="E547" s="28" t="s">
        <v>918</v>
      </c>
      <c r="F547" s="4"/>
      <c r="G547" s="30" t="str">
        <f t="shared" si="10"/>
        <v> </v>
      </c>
      <c r="H547" s="4"/>
      <c r="I547" s="2"/>
      <c r="J547" s="68" t="str">
        <f t="shared" si="2"/>
        <v/>
      </c>
      <c r="K547" s="69" t="str">
        <f>IFERROR(SUM(IF(DATEDIF($H547,$A$1,"M")&gt;=VLOOKUP($I547,INDIRECT(VLOOKUP(DATEVALUE($H547),FECHAS,2,0)),5,0),0 ,VLOOKUP($I547,INDIRECT(VLOOKUP(DATEVALUE($H547),FECHAS,2,0)),3,0)),IF(AND($G547=$A$1,AND(TODAY()&gt;$G547,COUNTIF($I547,"TRI*"))),2500,IF($G547=$A$1,IF(AND(TODAY()&gt;$G547,OR(COUNTIF($I547," ---"),COUNTIF($I547,"MEN*"))),3000,0),0))),"")</f>
        <v/>
      </c>
      <c r="L547" s="35" t="s">
        <v>946</v>
      </c>
      <c r="M547" s="43" t="s">
        <v>947</v>
      </c>
      <c r="N547" s="36"/>
      <c r="O547" s="98"/>
      <c r="P547" s="38" t="str">
        <f t="shared" si="9"/>
        <v/>
      </c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ht="15.75" customHeight="1">
      <c r="A548" s="109" t="s">
        <v>960</v>
      </c>
      <c r="B548" s="107">
        <v>7717206.0</v>
      </c>
      <c r="C548" s="108">
        <v>1.133891941E9</v>
      </c>
      <c r="D548" s="4"/>
      <c r="E548" s="28" t="s">
        <v>918</v>
      </c>
      <c r="F548" s="4"/>
      <c r="G548" s="30" t="str">
        <f t="shared" si="10"/>
        <v> </v>
      </c>
      <c r="H548" s="4"/>
      <c r="I548" s="2"/>
      <c r="J548" s="68" t="str">
        <f t="shared" si="2"/>
        <v/>
      </c>
      <c r="K548" s="69" t="str">
        <f>IFERROR(SUM(IF(DATEDIF($H548,$A$1,"M")&gt;=VLOOKUP($I548,INDIRECT(VLOOKUP(DATEVALUE($H548),FECHAS,2,0)),5,0),0 ,VLOOKUP($I548,INDIRECT(VLOOKUP(DATEVALUE($H548),FECHAS,2,0)),3,0)),IF(AND($G548=$A$1,AND(TODAY()&gt;$G548,COUNTIF($I548,"TRI*"))),2500,IF($G548=$A$1,IF(AND(TODAY()&gt;$G548,OR(COUNTIF($I548," ---"),COUNTIF($I548,"MEN*"))),3000,0),0))),"")</f>
        <v/>
      </c>
      <c r="L548" s="35" t="s">
        <v>961</v>
      </c>
      <c r="M548" s="36"/>
      <c r="N548" s="36"/>
      <c r="O548" s="98"/>
      <c r="P548" s="38" t="str">
        <f t="shared" si="9"/>
        <v/>
      </c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ht="15.75" customHeight="1">
      <c r="A549" s="114" t="s">
        <v>962</v>
      </c>
      <c r="B549" s="108" t="s">
        <v>963</v>
      </c>
      <c r="C549" s="108" t="s">
        <v>964</v>
      </c>
      <c r="D549" s="4"/>
      <c r="E549" s="28" t="s">
        <v>918</v>
      </c>
      <c r="F549" s="4"/>
      <c r="G549" s="30" t="str">
        <f t="shared" si="10"/>
        <v> </v>
      </c>
      <c r="H549" s="4"/>
      <c r="I549" s="2"/>
      <c r="J549" s="68" t="str">
        <f t="shared" si="2"/>
        <v/>
      </c>
      <c r="K549" s="69" t="str">
        <f>IFERROR(SUM(IF(DATEDIF($H549,$A$1,"M")&gt;=VLOOKUP($I549,INDIRECT(VLOOKUP(DATEVALUE($H549),FECHAS,2,0)),5,0),0 ,VLOOKUP($I549,INDIRECT(VLOOKUP(DATEVALUE($H549),FECHAS,2,0)),3,0)),IF(AND($G549=$A$1,AND(TODAY()&gt;$G549,COUNTIF($I549,"TRI*"))),2500,IF($G549=$A$1,IF(AND(TODAY()&gt;$G549,OR(COUNTIF($I549," ---"),COUNTIF($I549,"MEN*"))),3000,0),0))),"")</f>
        <v/>
      </c>
      <c r="L549" s="35" t="s">
        <v>961</v>
      </c>
      <c r="M549" s="36"/>
      <c r="N549" s="36"/>
      <c r="O549" s="98"/>
      <c r="P549" s="38" t="str">
        <f t="shared" si="9"/>
        <v/>
      </c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ht="15.75" customHeight="1">
      <c r="A550" s="94" t="s">
        <v>965</v>
      </c>
      <c r="B550" s="93">
        <v>9.2333841E7</v>
      </c>
      <c r="C550" s="89" t="s">
        <v>966</v>
      </c>
      <c r="D550" s="4"/>
      <c r="E550" s="28" t="s">
        <v>918</v>
      </c>
      <c r="F550" s="4"/>
      <c r="G550" s="30" t="str">
        <f t="shared" si="10"/>
        <v> </v>
      </c>
      <c r="H550" s="4"/>
      <c r="I550" s="2"/>
      <c r="J550" s="68" t="str">
        <f t="shared" si="2"/>
        <v/>
      </c>
      <c r="K550" s="69" t="str">
        <f>IFERROR(SUM(IF(DATEDIF($H550,$A$1,"M")&gt;=VLOOKUP($I550,INDIRECT(VLOOKUP(DATEVALUE($H550),FECHAS,2,0)),5,0),0 ,VLOOKUP($I550,INDIRECT(VLOOKUP(DATEVALUE($H550),FECHAS,2,0)),3,0)),IF(AND($G550=$A$1,AND(TODAY()&gt;$G550,COUNTIF($I550,"TRI*"))),2500,IF($G550=$A$1,IF(AND(TODAY()&gt;$G550,OR(COUNTIF($I550," ---"),COUNTIF($I550,"MEN*"))),3000,0),0))),"")</f>
        <v/>
      </c>
      <c r="L550" s="35" t="s">
        <v>961</v>
      </c>
      <c r="M550" s="43" t="s">
        <v>947</v>
      </c>
      <c r="N550" s="36"/>
      <c r="O550" s="98"/>
      <c r="P550" s="38" t="str">
        <f t="shared" si="9"/>
        <v/>
      </c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ht="15.75" customHeight="1">
      <c r="A551" s="94" t="s">
        <v>967</v>
      </c>
      <c r="B551" s="89">
        <v>1.602139E7</v>
      </c>
      <c r="C551" s="89" t="s">
        <v>968</v>
      </c>
      <c r="D551" s="4"/>
      <c r="E551" s="28" t="s">
        <v>918</v>
      </c>
      <c r="F551" s="4"/>
      <c r="G551" s="30" t="str">
        <f t="shared" si="10"/>
        <v> </v>
      </c>
      <c r="H551" s="4"/>
      <c r="I551" s="2"/>
      <c r="J551" s="68" t="str">
        <f t="shared" si="2"/>
        <v/>
      </c>
      <c r="K551" s="69" t="str">
        <f>IFERROR(SUM(IF(DATEDIF($H551,$A$1,"M")&gt;=VLOOKUP($I551,INDIRECT(VLOOKUP(DATEVALUE($H551),FECHAS,2,0)),5,0),0 ,VLOOKUP($I551,INDIRECT(VLOOKUP(DATEVALUE($H551),FECHAS,2,0)),3,0)),IF(AND($G551=$A$1,AND(TODAY()&gt;$G551,COUNTIF($I551,"TRI*"))),2500,IF($G551=$A$1,IF(AND(TODAY()&gt;$G551,OR(COUNTIF($I551," ---"),COUNTIF($I551,"MEN*"))),3000,0),0))),"")</f>
        <v/>
      </c>
      <c r="L551" s="35" t="s">
        <v>961</v>
      </c>
      <c r="M551" s="36"/>
      <c r="N551" s="36"/>
      <c r="O551" s="98"/>
      <c r="P551" s="38" t="str">
        <f t="shared" si="9"/>
        <v/>
      </c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ht="15.75" customHeight="1">
      <c r="A552" s="118" t="s">
        <v>969</v>
      </c>
      <c r="B552" s="97">
        <v>2.9540055E7</v>
      </c>
      <c r="C552" s="97">
        <v>1.123156824E9</v>
      </c>
      <c r="D552" s="4"/>
      <c r="E552" s="28" t="s">
        <v>918</v>
      </c>
      <c r="F552" s="4"/>
      <c r="G552" s="30" t="str">
        <f t="shared" si="10"/>
        <v> </v>
      </c>
      <c r="H552" s="4"/>
      <c r="I552" s="2"/>
      <c r="J552" s="68" t="str">
        <f t="shared" si="2"/>
        <v/>
      </c>
      <c r="K552" s="69" t="str">
        <f>IFERROR(SUM(IF(DATEDIF($H552,$A$1,"M")&gt;=VLOOKUP($I552,INDIRECT(VLOOKUP(DATEVALUE($H552),FECHAS,2,0)),5,0),0 ,VLOOKUP($I552,INDIRECT(VLOOKUP(DATEVALUE($H552),FECHAS,2,0)),3,0)),IF(AND($G552=$A$1,AND(TODAY()&gt;$G552,COUNTIF($I552,"TRI*"))),2500,IF($G552=$A$1,IF(AND(TODAY()&gt;$G552,OR(COUNTIF($I552," ---"),COUNTIF($I552,"MEN*"))),3000,0),0))),"")</f>
        <v/>
      </c>
      <c r="L552" s="35" t="s">
        <v>961</v>
      </c>
      <c r="M552" s="36"/>
      <c r="N552" s="36"/>
      <c r="O552" s="98"/>
      <c r="P552" s="38" t="str">
        <f t="shared" si="9"/>
        <v/>
      </c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ht="15.75" customHeight="1">
      <c r="A553" s="96" t="s">
        <v>970</v>
      </c>
      <c r="B553" s="89">
        <v>2.5932634E7</v>
      </c>
      <c r="C553" s="89">
        <v>1.157992945E9</v>
      </c>
      <c r="D553" s="4"/>
      <c r="E553" s="28" t="s">
        <v>918</v>
      </c>
      <c r="F553" s="4"/>
      <c r="G553" s="30" t="str">
        <f t="shared" si="10"/>
        <v> </v>
      </c>
      <c r="H553" s="4"/>
      <c r="I553" s="2"/>
      <c r="J553" s="68" t="str">
        <f t="shared" si="2"/>
        <v/>
      </c>
      <c r="K553" s="69" t="str">
        <f>IFERROR(SUM(IF(DATEDIF($H553,$A$1,"M")&gt;=VLOOKUP($I553,INDIRECT(VLOOKUP(DATEVALUE($H553),FECHAS,2,0)),5,0),0 ,VLOOKUP($I553,INDIRECT(VLOOKUP(DATEVALUE($H553),FECHAS,2,0)),3,0)),IF(AND($G553=$A$1,AND(TODAY()&gt;$G553,COUNTIF($I553,"TRI*"))),2500,IF($G553=$A$1,IF(AND(TODAY()&gt;$G553,OR(COUNTIF($I553," ---"),COUNTIF($I553,"MEN*"))),3000,0),0))),"")</f>
        <v/>
      </c>
      <c r="L553" s="35" t="s">
        <v>961</v>
      </c>
      <c r="M553" s="36"/>
      <c r="N553" s="36"/>
      <c r="O553" s="98"/>
      <c r="P553" s="38" t="str">
        <f t="shared" si="9"/>
        <v/>
      </c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ht="15.75" customHeight="1">
      <c r="A554" s="96" t="s">
        <v>971</v>
      </c>
      <c r="B554" s="89">
        <v>3.2953823E7</v>
      </c>
      <c r="C554" s="89">
        <v>1.163704188E9</v>
      </c>
      <c r="D554" s="4"/>
      <c r="E554" s="28" t="s">
        <v>918</v>
      </c>
      <c r="F554" s="4"/>
      <c r="G554" s="30" t="str">
        <f t="shared" si="10"/>
        <v> </v>
      </c>
      <c r="H554" s="4"/>
      <c r="I554" s="2"/>
      <c r="J554" s="68" t="str">
        <f t="shared" si="2"/>
        <v/>
      </c>
      <c r="K554" s="69" t="str">
        <f>IFERROR(SUM(IF(DATEDIF($H554,$A$1,"M")&gt;=VLOOKUP($I554,INDIRECT(VLOOKUP(DATEVALUE($H554),FECHAS,2,0)),5,0),0 ,VLOOKUP($I554,INDIRECT(VLOOKUP(DATEVALUE($H554),FECHAS,2,0)),3,0)),IF(AND($G554=$A$1,AND(TODAY()&gt;$G554,COUNTIF($I554,"TRI*"))),2500,IF($G554=$A$1,IF(AND(TODAY()&gt;$G554,OR(COUNTIF($I554," ---"),COUNTIF($I554,"MEN*"))),3000,0),0))),"")</f>
        <v/>
      </c>
      <c r="L554" s="35" t="s">
        <v>961</v>
      </c>
      <c r="M554" s="43" t="s">
        <v>972</v>
      </c>
      <c r="N554" s="36"/>
      <c r="O554" s="98"/>
      <c r="P554" s="38" t="str">
        <f t="shared" si="9"/>
        <v/>
      </c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ht="15.75" customHeight="1">
      <c r="A555" s="96" t="s">
        <v>973</v>
      </c>
      <c r="B555" s="101">
        <v>1.6870823E7</v>
      </c>
      <c r="C555" s="96" t="s">
        <v>974</v>
      </c>
      <c r="D555" s="4"/>
      <c r="E555" s="28" t="s">
        <v>918</v>
      </c>
      <c r="F555" s="4"/>
      <c r="G555" s="30" t="str">
        <f t="shared" si="10"/>
        <v> </v>
      </c>
      <c r="H555" s="4"/>
      <c r="I555" s="2"/>
      <c r="J555" s="68" t="str">
        <f t="shared" si="2"/>
        <v/>
      </c>
      <c r="K555" s="69" t="str">
        <f>IFERROR(SUM(IF(DATEDIF($H555,$A$1,"M")&gt;=VLOOKUP($I555,INDIRECT(VLOOKUP(DATEVALUE($H555),FECHAS,2,0)),5,0),0 ,VLOOKUP($I555,INDIRECT(VLOOKUP(DATEVALUE($H555),FECHAS,2,0)),3,0)),IF(AND($G555=$A$1,AND(TODAY()&gt;$G555,COUNTIF($I555,"TRI*"))),2500,IF($G555=$A$1,IF(AND(TODAY()&gt;$G555,OR(COUNTIF($I555," ---"),COUNTIF($I555,"MEN*"))),3000,0),0))),"")</f>
        <v/>
      </c>
      <c r="L555" s="35" t="s">
        <v>961</v>
      </c>
      <c r="M555" s="36"/>
      <c r="N555" s="36"/>
      <c r="O555" s="98"/>
      <c r="P555" s="38" t="str">
        <f t="shared" si="9"/>
        <v/>
      </c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ht="15.75" customHeight="1">
      <c r="A556" s="96" t="s">
        <v>975</v>
      </c>
      <c r="B556" s="89">
        <v>3.4076399E7</v>
      </c>
      <c r="C556" s="97" t="s">
        <v>976</v>
      </c>
      <c r="D556" s="4"/>
      <c r="E556" s="28" t="s">
        <v>918</v>
      </c>
      <c r="F556" s="4"/>
      <c r="G556" s="30" t="str">
        <f t="shared" si="10"/>
        <v> </v>
      </c>
      <c r="H556" s="4"/>
      <c r="I556" s="2"/>
      <c r="J556" s="68" t="str">
        <f t="shared" si="2"/>
        <v/>
      </c>
      <c r="K556" s="69" t="str">
        <f>IFERROR(SUM(IF(DATEDIF($H556,$A$1,"M")&gt;=VLOOKUP($I556,INDIRECT(VLOOKUP(DATEVALUE($H556),FECHAS,2,0)),5,0),0 ,VLOOKUP($I556,INDIRECT(VLOOKUP(DATEVALUE($H556),FECHAS,2,0)),3,0)),IF(AND($G556=$A$1,AND(TODAY()&gt;$G556,COUNTIF($I556,"TRI*"))),2500,IF($G556=$A$1,IF(AND(TODAY()&gt;$G556,OR(COUNTIF($I556," ---"),COUNTIF($I556,"MEN*"))),3000,0),0))),"")</f>
        <v/>
      </c>
      <c r="L556" s="35" t="s">
        <v>961</v>
      </c>
      <c r="M556" s="43" t="s">
        <v>924</v>
      </c>
      <c r="N556" s="36"/>
      <c r="O556" s="98"/>
      <c r="P556" s="38" t="str">
        <f t="shared" si="9"/>
        <v/>
      </c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ht="15.75" customHeight="1">
      <c r="A557" s="94" t="s">
        <v>977</v>
      </c>
      <c r="B557" s="93">
        <v>1.6619328E7</v>
      </c>
      <c r="C557" s="89" t="s">
        <v>978</v>
      </c>
      <c r="D557" s="4"/>
      <c r="E557" s="28" t="s">
        <v>918</v>
      </c>
      <c r="F557" s="4"/>
      <c r="G557" s="30" t="str">
        <f t="shared" si="10"/>
        <v> </v>
      </c>
      <c r="H557" s="4"/>
      <c r="I557" s="2"/>
      <c r="J557" s="68" t="str">
        <f t="shared" si="2"/>
        <v/>
      </c>
      <c r="K557" s="69" t="str">
        <f>IFERROR(SUM(IF(DATEDIF($H557,$A$1,"M")&gt;=VLOOKUP($I557,INDIRECT(VLOOKUP(DATEVALUE($H557),FECHAS,2,0)),5,0),0 ,VLOOKUP($I557,INDIRECT(VLOOKUP(DATEVALUE($H557),FECHAS,2,0)),3,0)),IF(AND($G557=$A$1,AND(TODAY()&gt;$G557,COUNTIF($I557,"TRI*"))),2500,IF($G557=$A$1,IF(AND(TODAY()&gt;$G557,OR(COUNTIF($I557," ---"),COUNTIF($I557,"MEN*"))),3000,0),0))),"")</f>
        <v/>
      </c>
      <c r="L557" s="35" t="s">
        <v>979</v>
      </c>
      <c r="M557" s="43" t="s">
        <v>972</v>
      </c>
      <c r="N557" s="36"/>
      <c r="O557" s="98"/>
      <c r="P557" s="38" t="str">
        <f t="shared" si="9"/>
        <v/>
      </c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ht="15.75" customHeight="1">
      <c r="A558" s="96" t="s">
        <v>980</v>
      </c>
      <c r="B558" s="89">
        <v>3.6290873E7</v>
      </c>
      <c r="C558" s="89">
        <v>1.161479763E9</v>
      </c>
      <c r="D558" s="4"/>
      <c r="E558" s="28" t="s">
        <v>918</v>
      </c>
      <c r="F558" s="4"/>
      <c r="G558" s="30" t="str">
        <f t="shared" si="10"/>
        <v> </v>
      </c>
      <c r="H558" s="4"/>
      <c r="I558" s="2"/>
      <c r="J558" s="68" t="str">
        <f t="shared" si="2"/>
        <v/>
      </c>
      <c r="K558" s="69" t="str">
        <f>IFERROR(SUM(IF(DATEDIF($H558,$A$1,"M")&gt;=VLOOKUP($I558,INDIRECT(VLOOKUP(DATEVALUE($H558),FECHAS,2,0)),5,0),0 ,VLOOKUP($I558,INDIRECT(VLOOKUP(DATEVALUE($H558),FECHAS,2,0)),3,0)),IF(AND($G558=$A$1,AND(TODAY()&gt;$G558,COUNTIF($I558,"TRI*"))),2500,IF($G558=$A$1,IF(AND(TODAY()&gt;$G558,OR(COUNTIF($I558," ---"),COUNTIF($I558,"MEN*"))),3000,0),0))),"")</f>
        <v/>
      </c>
      <c r="L558" s="35" t="s">
        <v>979</v>
      </c>
      <c r="M558" s="36"/>
      <c r="N558" s="36"/>
      <c r="O558" s="98"/>
      <c r="P558" s="38" t="str">
        <f t="shared" si="9"/>
        <v/>
      </c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ht="15.75" customHeight="1">
      <c r="A559" s="96" t="s">
        <v>981</v>
      </c>
      <c r="B559" s="89">
        <v>1.0971032E7</v>
      </c>
      <c r="C559" s="89">
        <v>1.159647398E9</v>
      </c>
      <c r="D559" s="4"/>
      <c r="E559" s="28" t="s">
        <v>918</v>
      </c>
      <c r="F559" s="4"/>
      <c r="G559" s="30" t="str">
        <f t="shared" si="10"/>
        <v> </v>
      </c>
      <c r="H559" s="4"/>
      <c r="I559" s="2"/>
      <c r="J559" s="68" t="str">
        <f t="shared" si="2"/>
        <v/>
      </c>
      <c r="K559" s="69" t="str">
        <f>IFERROR(SUM(IF(DATEDIF($H559,$A$1,"M")&gt;=VLOOKUP($I559,INDIRECT(VLOOKUP(DATEVALUE($H559),FECHAS,2,0)),5,0),0 ,VLOOKUP($I559,INDIRECT(VLOOKUP(DATEVALUE($H559),FECHAS,2,0)),3,0)),IF(AND($G559=$A$1,AND(TODAY()&gt;$G559,COUNTIF($I559,"TRI*"))),2500,IF($G559=$A$1,IF(AND(TODAY()&gt;$G559,OR(COUNTIF($I559," ---"),COUNTIF($I559,"MEN*"))),3000,0),0))),"")</f>
        <v/>
      </c>
      <c r="L559" s="35" t="s">
        <v>979</v>
      </c>
      <c r="M559" s="36"/>
      <c r="N559" s="36"/>
      <c r="O559" s="98"/>
      <c r="P559" s="38" t="str">
        <f t="shared" si="9"/>
        <v/>
      </c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ht="15.75" customHeight="1">
      <c r="A560" s="103" t="s">
        <v>982</v>
      </c>
      <c r="B560" s="105">
        <v>2.0323432E7</v>
      </c>
      <c r="C560" s="89" t="s">
        <v>983</v>
      </c>
      <c r="D560" s="4"/>
      <c r="E560" s="28" t="s">
        <v>918</v>
      </c>
      <c r="F560" s="4"/>
      <c r="G560" s="30" t="str">
        <f t="shared" si="10"/>
        <v> </v>
      </c>
      <c r="H560" s="4"/>
      <c r="I560" s="2"/>
      <c r="J560" s="68" t="str">
        <f t="shared" si="2"/>
        <v/>
      </c>
      <c r="K560" s="69" t="str">
        <f>IFERROR(SUM(IF(DATEDIF($H560,$A$1,"M")&gt;=VLOOKUP($I560,INDIRECT(VLOOKUP(DATEVALUE($H560),FECHAS,2,0)),5,0),0 ,VLOOKUP($I560,INDIRECT(VLOOKUP(DATEVALUE($H560),FECHAS,2,0)),3,0)),IF(AND($G560=$A$1,AND(TODAY()&gt;$G560,COUNTIF($I560,"TRI*"))),2500,IF($G560=$A$1,IF(AND(TODAY()&gt;$G560,OR(COUNTIF($I560," ---"),COUNTIF($I560,"MEN*"))),3000,0),0))),"")</f>
        <v/>
      </c>
      <c r="L560" s="35" t="s">
        <v>979</v>
      </c>
      <c r="M560" s="43" t="s">
        <v>924</v>
      </c>
      <c r="N560" s="36"/>
      <c r="O560" s="98"/>
      <c r="P560" s="38" t="str">
        <f t="shared" si="9"/>
        <v/>
      </c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ht="15.75" customHeight="1">
      <c r="A561" s="96" t="s">
        <v>984</v>
      </c>
      <c r="B561" s="89">
        <v>2.1139299E7</v>
      </c>
      <c r="C561" s="89">
        <v>1.159647398E9</v>
      </c>
      <c r="D561" s="4"/>
      <c r="E561" s="28" t="s">
        <v>918</v>
      </c>
      <c r="F561" s="4"/>
      <c r="G561" s="30" t="str">
        <f t="shared" si="10"/>
        <v> </v>
      </c>
      <c r="H561" s="4"/>
      <c r="I561" s="2"/>
      <c r="J561" s="68" t="str">
        <f t="shared" si="2"/>
        <v/>
      </c>
      <c r="K561" s="69" t="str">
        <f>IFERROR(SUM(IF(DATEDIF($H561,$A$1,"M")&gt;=VLOOKUP($I561,INDIRECT(VLOOKUP(DATEVALUE($H561),FECHAS,2,0)),5,0),0 ,VLOOKUP($I561,INDIRECT(VLOOKUP(DATEVALUE($H561),FECHAS,2,0)),3,0)),IF(AND($G561=$A$1,AND(TODAY()&gt;$G561,COUNTIF($I561,"TRI*"))),2500,IF($G561=$A$1,IF(AND(TODAY()&gt;$G561,OR(COUNTIF($I561," ---"),COUNTIF($I561,"MEN*"))),3000,0),0))),"")</f>
        <v/>
      </c>
      <c r="L561" s="35" t="s">
        <v>979</v>
      </c>
      <c r="M561" s="43" t="s">
        <v>922</v>
      </c>
      <c r="N561" s="36"/>
      <c r="O561" s="98"/>
      <c r="P561" s="38" t="str">
        <f t="shared" si="9"/>
        <v/>
      </c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ht="15.75" customHeight="1">
      <c r="A562" s="118" t="s">
        <v>985</v>
      </c>
      <c r="B562" s="97" t="s">
        <v>986</v>
      </c>
      <c r="C562" s="97" t="s">
        <v>987</v>
      </c>
      <c r="D562" s="4"/>
      <c r="E562" s="28" t="s">
        <v>918</v>
      </c>
      <c r="F562" s="4"/>
      <c r="G562" s="30" t="str">
        <f t="shared" si="10"/>
        <v> </v>
      </c>
      <c r="H562" s="4"/>
      <c r="I562" s="2"/>
      <c r="J562" s="68" t="str">
        <f t="shared" si="2"/>
        <v/>
      </c>
      <c r="K562" s="69" t="str">
        <f>IFERROR(SUM(IF(DATEDIF($H562,$A$1,"M")&gt;=VLOOKUP($I562,INDIRECT(VLOOKUP(DATEVALUE($H562),FECHAS,2,0)),5,0),0 ,VLOOKUP($I562,INDIRECT(VLOOKUP(DATEVALUE($H562),FECHAS,2,0)),3,0)),IF(AND($G562=$A$1,AND(TODAY()&gt;$G562,COUNTIF($I562,"TRI*"))),2500,IF($G562=$A$1,IF(AND(TODAY()&gt;$G562,OR(COUNTIF($I562," ---"),COUNTIF($I562,"MEN*"))),3000,0),0))),"")</f>
        <v/>
      </c>
      <c r="L562" s="35" t="s">
        <v>979</v>
      </c>
      <c r="M562" s="43" t="s">
        <v>924</v>
      </c>
      <c r="N562" s="36"/>
      <c r="O562" s="98"/>
      <c r="P562" s="38" t="str">
        <f t="shared" si="9"/>
        <v/>
      </c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ht="15.75" customHeight="1">
      <c r="A563" s="99" t="s">
        <v>988</v>
      </c>
      <c r="B563" s="102">
        <v>2.1030264E7</v>
      </c>
      <c r="C563" s="93">
        <v>1.161855147E9</v>
      </c>
      <c r="D563" s="4"/>
      <c r="E563" s="28" t="s">
        <v>918</v>
      </c>
      <c r="F563" s="4"/>
      <c r="G563" s="30" t="str">
        <f t="shared" si="10"/>
        <v> </v>
      </c>
      <c r="H563" s="4"/>
      <c r="I563" s="2"/>
      <c r="J563" s="68" t="str">
        <f t="shared" si="2"/>
        <v/>
      </c>
      <c r="K563" s="69" t="str">
        <f>IFERROR(SUM(IF(DATEDIF($H563,$A$1,"M")&gt;=VLOOKUP($I563,INDIRECT(VLOOKUP(DATEVALUE($H563),FECHAS,2,0)),5,0),0 ,VLOOKUP($I563,INDIRECT(VLOOKUP(DATEVALUE($H563),FECHAS,2,0)),3,0)),IF(AND($G563=$A$1,AND(TODAY()&gt;$G563,COUNTIF($I563,"TRI*"))),2500,IF($G563=$A$1,IF(AND(TODAY()&gt;$G563,OR(COUNTIF($I563," ---"),COUNTIF($I563,"MEN*"))),3000,0),0))),"")</f>
        <v/>
      </c>
      <c r="L563" s="35" t="s">
        <v>989</v>
      </c>
      <c r="M563" s="36"/>
      <c r="N563" s="36"/>
      <c r="O563" s="98"/>
      <c r="P563" s="38" t="str">
        <f t="shared" si="9"/>
        <v/>
      </c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ht="15.75" customHeight="1">
      <c r="A564" s="94" t="s">
        <v>990</v>
      </c>
      <c r="B564" s="89">
        <v>9.3714256E7</v>
      </c>
      <c r="C564" s="89" t="s">
        <v>991</v>
      </c>
      <c r="D564" s="4"/>
      <c r="E564" s="28" t="s">
        <v>918</v>
      </c>
      <c r="F564" s="4"/>
      <c r="G564" s="30" t="str">
        <f t="shared" si="10"/>
        <v> </v>
      </c>
      <c r="H564" s="4"/>
      <c r="I564" s="2"/>
      <c r="J564" s="68" t="str">
        <f t="shared" si="2"/>
        <v/>
      </c>
      <c r="K564" s="69" t="str">
        <f>IFERROR(SUM(IF(DATEDIF($H564,$A$1,"M")&gt;=VLOOKUP($I564,INDIRECT(VLOOKUP(DATEVALUE($H564),FECHAS,2,0)),5,0),0 ,VLOOKUP($I564,INDIRECT(VLOOKUP(DATEVALUE($H564),FECHAS,2,0)),3,0)),IF(AND($G564=$A$1,AND(TODAY()&gt;$G564,COUNTIF($I564,"TRI*"))),2500,IF($G564=$A$1,IF(AND(TODAY()&gt;$G564,OR(COUNTIF($I564," ---"),COUNTIF($I564,"MEN*"))),3000,0),0))),"")</f>
        <v/>
      </c>
      <c r="L564" s="35" t="s">
        <v>989</v>
      </c>
      <c r="M564" s="36"/>
      <c r="N564" s="36"/>
      <c r="O564" s="98"/>
      <c r="P564" s="38" t="str">
        <f t="shared" si="9"/>
        <v/>
      </c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ht="15.75" customHeight="1">
      <c r="A565" s="96" t="s">
        <v>992</v>
      </c>
      <c r="B565" s="89">
        <v>1.0575799E7</v>
      </c>
      <c r="C565" s="89" t="s">
        <v>993</v>
      </c>
      <c r="D565" s="4"/>
      <c r="E565" s="28" t="s">
        <v>918</v>
      </c>
      <c r="F565" s="4"/>
      <c r="G565" s="30" t="str">
        <f t="shared" si="10"/>
        <v> </v>
      </c>
      <c r="H565" s="4"/>
      <c r="I565" s="2"/>
      <c r="J565" s="68" t="str">
        <f t="shared" si="2"/>
        <v/>
      </c>
      <c r="K565" s="69" t="str">
        <f>IFERROR(SUM(IF(DATEDIF($H565,$A$1,"M")&gt;=VLOOKUP($I565,INDIRECT(VLOOKUP(DATEVALUE($H565),FECHAS,2,0)),5,0),0 ,VLOOKUP($I565,INDIRECT(VLOOKUP(DATEVALUE($H565),FECHAS,2,0)),3,0)),IF(AND($G565=$A$1,AND(TODAY()&gt;$G565,COUNTIF($I565,"TRI*"))),2500,IF($G565=$A$1,IF(AND(TODAY()&gt;$G565,OR(COUNTIF($I565," ---"),COUNTIF($I565,"MEN*"))),3000,0),0))),"")</f>
        <v/>
      </c>
      <c r="L565" s="35" t="s">
        <v>989</v>
      </c>
      <c r="M565" s="43" t="s">
        <v>994</v>
      </c>
      <c r="N565" s="36"/>
      <c r="O565" s="98"/>
      <c r="P565" s="38" t="str">
        <f t="shared" si="9"/>
        <v/>
      </c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ht="15.75" customHeight="1">
      <c r="A566" s="94" t="s">
        <v>995</v>
      </c>
      <c r="B566" s="93">
        <v>2.2447959E7</v>
      </c>
      <c r="C566" s="89">
        <v>1.158390512E9</v>
      </c>
      <c r="D566" s="4"/>
      <c r="E566" s="28" t="s">
        <v>918</v>
      </c>
      <c r="F566" s="4"/>
      <c r="G566" s="30" t="str">
        <f t="shared" si="10"/>
        <v> </v>
      </c>
      <c r="H566" s="4"/>
      <c r="I566" s="2"/>
      <c r="J566" s="68" t="str">
        <f t="shared" si="2"/>
        <v/>
      </c>
      <c r="K566" s="69" t="str">
        <f>IFERROR(SUM(IF(DATEDIF($H566,$A$1,"M")&gt;=VLOOKUP($I566,INDIRECT(VLOOKUP(DATEVALUE($H566),FECHAS,2,0)),5,0),0 ,VLOOKUP($I566,INDIRECT(VLOOKUP(DATEVALUE($H566),FECHAS,2,0)),3,0)),IF(AND($G566=$A$1,AND(TODAY()&gt;$G566,COUNTIF($I566,"TRI*"))),2500,IF($G566=$A$1,IF(AND(TODAY()&gt;$G566,OR(COUNTIF($I566," ---"),COUNTIF($I566,"MEN*"))),3000,0),0))),"")</f>
        <v/>
      </c>
      <c r="L566" s="35" t="s">
        <v>989</v>
      </c>
      <c r="M566" s="36"/>
      <c r="N566" s="36"/>
      <c r="O566" s="98"/>
      <c r="P566" s="38" t="str">
        <f t="shared" si="9"/>
        <v/>
      </c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ht="15.75" customHeight="1">
      <c r="A567" s="96" t="s">
        <v>996</v>
      </c>
      <c r="B567" s="89">
        <v>2.3891277E7</v>
      </c>
      <c r="C567" s="89">
        <v>1.155055092E9</v>
      </c>
      <c r="D567" s="4"/>
      <c r="E567" s="28" t="s">
        <v>918</v>
      </c>
      <c r="F567" s="4"/>
      <c r="G567" s="30" t="str">
        <f t="shared" si="10"/>
        <v> </v>
      </c>
      <c r="H567" s="4"/>
      <c r="I567" s="2"/>
      <c r="J567" s="68" t="str">
        <f t="shared" si="2"/>
        <v/>
      </c>
      <c r="K567" s="69" t="str">
        <f>IFERROR(SUM(IF(DATEDIF($H567,$A$1,"M")&gt;=VLOOKUP($I567,INDIRECT(VLOOKUP(DATEVALUE($H567),FECHAS,2,0)),5,0),0 ,VLOOKUP($I567,INDIRECT(VLOOKUP(DATEVALUE($H567),FECHAS,2,0)),3,0)),IF(AND($G567=$A$1,AND(TODAY()&gt;$G567,COUNTIF($I567,"TRI*"))),2500,IF($G567=$A$1,IF(AND(TODAY()&gt;$G567,OR(COUNTIF($I567," ---"),COUNTIF($I567,"MEN*"))),3000,0),0))),"")</f>
        <v/>
      </c>
      <c r="L567" s="35" t="s">
        <v>989</v>
      </c>
      <c r="M567" s="43" t="s">
        <v>994</v>
      </c>
      <c r="N567" s="36"/>
      <c r="O567" s="98"/>
      <c r="P567" s="38" t="str">
        <f t="shared" si="9"/>
        <v/>
      </c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ht="15.75" customHeight="1">
      <c r="A568" s="94" t="s">
        <v>997</v>
      </c>
      <c r="B568" s="89">
        <v>9.3541614E7</v>
      </c>
      <c r="C568" s="89">
        <v>1.165155539E9</v>
      </c>
      <c r="D568" s="4"/>
      <c r="E568" s="28" t="s">
        <v>918</v>
      </c>
      <c r="F568" s="4"/>
      <c r="G568" s="30" t="str">
        <f t="shared" si="10"/>
        <v> </v>
      </c>
      <c r="H568" s="4"/>
      <c r="I568" s="2"/>
      <c r="J568" s="68" t="str">
        <f t="shared" si="2"/>
        <v/>
      </c>
      <c r="K568" s="69" t="str">
        <f>IFERROR(SUM(IF(DATEDIF($H568,$A$1,"M")&gt;=VLOOKUP($I568,INDIRECT(VLOOKUP(DATEVALUE($H568),FECHAS,2,0)),5,0),0 ,VLOOKUP($I568,INDIRECT(VLOOKUP(DATEVALUE($H568),FECHAS,2,0)),3,0)),IF(AND($G568=$A$1,AND(TODAY()&gt;$G568,COUNTIF($I568,"TRI*"))),2500,IF($G568=$A$1,IF(AND(TODAY()&gt;$G568,OR(COUNTIF($I568," ---"),COUNTIF($I568,"MEN*"))),3000,0),0))),"")</f>
        <v/>
      </c>
      <c r="L568" s="35" t="s">
        <v>989</v>
      </c>
      <c r="M568" s="43" t="s">
        <v>994</v>
      </c>
      <c r="N568" s="36"/>
      <c r="O568" s="98"/>
      <c r="P568" s="38" t="str">
        <f t="shared" si="9"/>
        <v/>
      </c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ht="15.75" customHeight="1">
      <c r="A569" s="94" t="s">
        <v>998</v>
      </c>
      <c r="B569" s="93">
        <v>1.8390749E7</v>
      </c>
      <c r="C569" s="89">
        <v>1.150941679E9</v>
      </c>
      <c r="D569" s="4"/>
      <c r="E569" s="28" t="s">
        <v>918</v>
      </c>
      <c r="F569" s="4"/>
      <c r="G569" s="30" t="str">
        <f t="shared" si="10"/>
        <v> </v>
      </c>
      <c r="H569" s="4"/>
      <c r="I569" s="2"/>
      <c r="J569" s="68" t="str">
        <f t="shared" si="2"/>
        <v/>
      </c>
      <c r="K569" s="69" t="str">
        <f>IFERROR(SUM(IF(DATEDIF($H569,$A$1,"M")&gt;=VLOOKUP($I569,INDIRECT(VLOOKUP(DATEVALUE($H569),FECHAS,2,0)),5,0),0 ,VLOOKUP($I569,INDIRECT(VLOOKUP(DATEVALUE($H569),FECHAS,2,0)),3,0)),IF(AND($G569=$A$1,AND(TODAY()&gt;$G569,COUNTIF($I569,"TRI*"))),2500,IF($G569=$A$1,IF(AND(TODAY()&gt;$G569,OR(COUNTIF($I569," ---"),COUNTIF($I569,"MEN*"))),3000,0),0))),"")</f>
        <v/>
      </c>
      <c r="L569" s="35" t="s">
        <v>989</v>
      </c>
      <c r="M569" s="36"/>
      <c r="N569" s="36"/>
      <c r="O569" s="98"/>
      <c r="P569" s="38" t="str">
        <f t="shared" si="9"/>
        <v/>
      </c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ht="15.75" customHeight="1">
      <c r="A570" s="94" t="s">
        <v>999</v>
      </c>
      <c r="B570" s="93">
        <v>2.1937304E7</v>
      </c>
      <c r="C570" s="89">
        <v>1.130491441E9</v>
      </c>
      <c r="D570" s="4"/>
      <c r="E570" s="28" t="s">
        <v>918</v>
      </c>
      <c r="F570" s="4"/>
      <c r="G570" s="30" t="str">
        <f t="shared" si="10"/>
        <v> </v>
      </c>
      <c r="H570" s="4"/>
      <c r="I570" s="2"/>
      <c r="J570" s="68" t="str">
        <f t="shared" si="2"/>
        <v/>
      </c>
      <c r="K570" s="69" t="str">
        <f>IFERROR(SUM(IF(DATEDIF($H570,$A$1,"M")&gt;=VLOOKUP($I570,INDIRECT(VLOOKUP(DATEVALUE($H570),FECHAS,2,0)),5,0),0 ,VLOOKUP($I570,INDIRECT(VLOOKUP(DATEVALUE($H570),FECHAS,2,0)),3,0)),IF(AND($G570=$A$1,AND(TODAY()&gt;$G570,COUNTIF($I570,"TRI*"))),2500,IF($G570=$A$1,IF(AND(TODAY()&gt;$G570,OR(COUNTIF($I570," ---"),COUNTIF($I570,"MEN*"))),3000,0),0))),"")</f>
        <v/>
      </c>
      <c r="L570" s="35" t="s">
        <v>989</v>
      </c>
      <c r="M570" s="43" t="s">
        <v>924</v>
      </c>
      <c r="N570" s="36"/>
      <c r="O570" s="98"/>
      <c r="P570" s="38" t="str">
        <f t="shared" si="9"/>
        <v/>
      </c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ht="15.75" customHeight="1">
      <c r="A571" s="94" t="s">
        <v>1000</v>
      </c>
      <c r="B571" s="93">
        <v>5334261.0</v>
      </c>
      <c r="C571" s="89" t="s">
        <v>1001</v>
      </c>
      <c r="D571" s="4"/>
      <c r="E571" s="28" t="s">
        <v>918</v>
      </c>
      <c r="F571" s="4"/>
      <c r="G571" s="30" t="str">
        <f t="shared" si="10"/>
        <v> </v>
      </c>
      <c r="H571" s="4"/>
      <c r="I571" s="2"/>
      <c r="J571" s="68" t="str">
        <f t="shared" si="2"/>
        <v/>
      </c>
      <c r="K571" s="69" t="str">
        <f>IFERROR(SUM(IF(DATEDIF($H571,$A$1,"M")&gt;=VLOOKUP($I571,INDIRECT(VLOOKUP(DATEVALUE($H571),FECHAS,2,0)),5,0),0 ,VLOOKUP($I571,INDIRECT(VLOOKUP(DATEVALUE($H571),FECHAS,2,0)),3,0)),IF(AND($G571=$A$1,AND(TODAY()&gt;$G571,COUNTIF($I571,"TRI*"))),2500,IF($G571=$A$1,IF(AND(TODAY()&gt;$G571,OR(COUNTIF($I571," ---"),COUNTIF($I571,"MEN*"))),3000,0),0))),"")</f>
        <v/>
      </c>
      <c r="L571" s="35" t="s">
        <v>989</v>
      </c>
      <c r="M571" s="36"/>
      <c r="N571" s="36"/>
      <c r="O571" s="98"/>
      <c r="P571" s="38" t="str">
        <f t="shared" si="9"/>
        <v/>
      </c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ht="15.75" customHeight="1">
      <c r="A572" s="96" t="s">
        <v>1002</v>
      </c>
      <c r="B572" s="89">
        <v>2.2781561E7</v>
      </c>
      <c r="C572" s="89">
        <v>1.16503085E9</v>
      </c>
      <c r="D572" s="4"/>
      <c r="E572" s="28" t="s">
        <v>918</v>
      </c>
      <c r="F572" s="4"/>
      <c r="G572" s="30" t="str">
        <f t="shared" si="10"/>
        <v> </v>
      </c>
      <c r="H572" s="4"/>
      <c r="I572" s="2"/>
      <c r="J572" s="68" t="str">
        <f t="shared" si="2"/>
        <v/>
      </c>
      <c r="K572" s="69" t="str">
        <f>IFERROR(SUM(IF(DATEDIF($H572,$A$1,"M")&gt;=VLOOKUP($I572,INDIRECT(VLOOKUP(DATEVALUE($H572),FECHAS,2,0)),5,0),0 ,VLOOKUP($I572,INDIRECT(VLOOKUP(DATEVALUE($H572),FECHAS,2,0)),3,0)),IF(AND($G572=$A$1,AND(TODAY()&gt;$G572,COUNTIF($I572,"TRI*"))),2500,IF($G572=$A$1,IF(AND(TODAY()&gt;$G572,OR(COUNTIF($I572," ---"),COUNTIF($I572,"MEN*"))),3000,0),0))),"")</f>
        <v/>
      </c>
      <c r="L572" s="35" t="s">
        <v>928</v>
      </c>
      <c r="M572" s="36"/>
      <c r="N572" s="36"/>
      <c r="O572" s="98"/>
      <c r="P572" s="38" t="str">
        <f t="shared" si="9"/>
        <v/>
      </c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ht="15.75" customHeight="1">
      <c r="A573" s="127" t="s">
        <v>1003</v>
      </c>
      <c r="B573" s="113">
        <v>2.9197708E7</v>
      </c>
      <c r="C573" s="119" t="s">
        <v>1004</v>
      </c>
      <c r="D573" s="4"/>
      <c r="E573" s="28" t="s">
        <v>918</v>
      </c>
      <c r="F573" s="4"/>
      <c r="G573" s="30" t="str">
        <f t="shared" si="10"/>
        <v> </v>
      </c>
      <c r="H573" s="4"/>
      <c r="I573" s="2"/>
      <c r="J573" s="68" t="str">
        <f t="shared" si="2"/>
        <v/>
      </c>
      <c r="K573" s="69" t="str">
        <f>IFERROR(SUM(IF(DATEDIF($H573,$A$1,"M")&gt;=VLOOKUP($I573,INDIRECT(VLOOKUP(DATEVALUE($H573),FECHAS,2,0)),5,0),0 ,VLOOKUP($I573,INDIRECT(VLOOKUP(DATEVALUE($H573),FECHAS,2,0)),3,0)),IF(AND($G573=$A$1,AND(TODAY()&gt;$G573,COUNTIF($I573,"TRI*"))),2500,IF($G573=$A$1,IF(AND(TODAY()&gt;$G573,OR(COUNTIF($I573," ---"),COUNTIF($I573,"MEN*"))),3000,0),0))),"")</f>
        <v/>
      </c>
      <c r="L573" s="35" t="s">
        <v>928</v>
      </c>
      <c r="M573" s="36"/>
      <c r="N573" s="36"/>
      <c r="O573" s="98"/>
      <c r="P573" s="38" t="str">
        <f t="shared" si="9"/>
        <v/>
      </c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ht="15.75" customHeight="1">
      <c r="A574" s="127" t="s">
        <v>1005</v>
      </c>
      <c r="B574" s="104">
        <v>1.0700735E7</v>
      </c>
      <c r="C574" s="89">
        <v>1.131593171E9</v>
      </c>
      <c r="D574" s="4"/>
      <c r="E574" s="28" t="s">
        <v>918</v>
      </c>
      <c r="F574" s="4"/>
      <c r="G574" s="30" t="str">
        <f t="shared" si="10"/>
        <v> </v>
      </c>
      <c r="H574" s="4"/>
      <c r="I574" s="2"/>
      <c r="J574" s="68" t="str">
        <f t="shared" si="2"/>
        <v/>
      </c>
      <c r="K574" s="69" t="str">
        <f>IFERROR(SUM(IF(DATEDIF($H574,$A$1,"M")&gt;=VLOOKUP($I574,INDIRECT(VLOOKUP(DATEVALUE($H574),FECHAS,2,0)),5,0),0 ,VLOOKUP($I574,INDIRECT(VLOOKUP(DATEVALUE($H574),FECHAS,2,0)),3,0)),IF(AND($G574=$A$1,AND(TODAY()&gt;$G574,COUNTIF($I574,"TRI*"))),2500,IF($G574=$A$1,IF(AND(TODAY()&gt;$G574,OR(COUNTIF($I574," ---"),COUNTIF($I574,"MEN*"))),3000,0),0))),"")</f>
        <v/>
      </c>
      <c r="L574" s="35" t="s">
        <v>928</v>
      </c>
      <c r="M574" s="43" t="s">
        <v>972</v>
      </c>
      <c r="N574" s="36"/>
      <c r="O574" s="98"/>
      <c r="P574" s="38" t="str">
        <f t="shared" si="9"/>
        <v/>
      </c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ht="15.75" customHeight="1">
      <c r="A575" s="96" t="s">
        <v>1006</v>
      </c>
      <c r="B575" s="93">
        <v>1.1894941E7</v>
      </c>
      <c r="C575" s="89">
        <v>1.167475573E9</v>
      </c>
      <c r="D575" s="4"/>
      <c r="E575" s="28" t="s">
        <v>918</v>
      </c>
      <c r="F575" s="4"/>
      <c r="G575" s="30" t="str">
        <f t="shared" si="10"/>
        <v> </v>
      </c>
      <c r="H575" s="4"/>
      <c r="I575" s="2"/>
      <c r="J575" s="68" t="str">
        <f t="shared" si="2"/>
        <v/>
      </c>
      <c r="K575" s="69" t="str">
        <f>IFERROR(SUM(IF(DATEDIF($H575,$A$1,"M")&gt;=VLOOKUP($I575,INDIRECT(VLOOKUP(DATEVALUE($H575),FECHAS,2,0)),5,0),0 ,VLOOKUP($I575,INDIRECT(VLOOKUP(DATEVALUE($H575),FECHAS,2,0)),3,0)),IF(AND($G575=$A$1,AND(TODAY()&gt;$G575,COUNTIF($I575,"TRI*"))),2500,IF($G575=$A$1,IF(AND(TODAY()&gt;$G575,OR(COUNTIF($I575," ---"),COUNTIF($I575,"MEN*"))),3000,0),0))),"")</f>
        <v/>
      </c>
      <c r="L575" s="35" t="s">
        <v>928</v>
      </c>
      <c r="M575" s="36"/>
      <c r="N575" s="36"/>
      <c r="O575" s="98"/>
      <c r="P575" s="38" t="str">
        <f t="shared" si="9"/>
        <v/>
      </c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ht="15.75" customHeight="1">
      <c r="A576" s="99" t="s">
        <v>1007</v>
      </c>
      <c r="B576" s="121">
        <v>2.2285112E7</v>
      </c>
      <c r="C576" s="129">
        <v>1.139268153E9</v>
      </c>
      <c r="D576" s="4"/>
      <c r="E576" s="28" t="s">
        <v>918</v>
      </c>
      <c r="F576" s="4"/>
      <c r="G576" s="30" t="str">
        <f t="shared" si="10"/>
        <v> </v>
      </c>
      <c r="H576" s="4"/>
      <c r="I576" s="2"/>
      <c r="J576" s="68" t="str">
        <f t="shared" si="2"/>
        <v/>
      </c>
      <c r="K576" s="69" t="str">
        <f>IFERROR(SUM(IF(DATEDIF($H576,$A$1,"M")&gt;=VLOOKUP($I576,INDIRECT(VLOOKUP(DATEVALUE($H576),FECHAS,2,0)),5,0),0 ,VLOOKUP($I576,INDIRECT(VLOOKUP(DATEVALUE($H576),FECHAS,2,0)),3,0)),IF(AND($G576=$A$1,AND(TODAY()&gt;$G576,COUNTIF($I576,"TRI*"))),2500,IF($G576=$A$1,IF(AND(TODAY()&gt;$G576,OR(COUNTIF($I576," ---"),COUNTIF($I576,"MEN*"))),3000,0),0))),"")</f>
        <v/>
      </c>
      <c r="L576" s="35" t="s">
        <v>928</v>
      </c>
      <c r="M576" s="36"/>
      <c r="N576" s="36"/>
      <c r="O576" s="98"/>
      <c r="P576" s="38" t="str">
        <f t="shared" si="9"/>
        <v/>
      </c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ht="15.75" customHeight="1">
      <c r="A577" s="94" t="s">
        <v>1008</v>
      </c>
      <c r="B577" s="93">
        <v>2.5797455E7</v>
      </c>
      <c r="C577" s="89">
        <v>1.150262899E9</v>
      </c>
      <c r="D577" s="4"/>
      <c r="E577" s="28" t="s">
        <v>918</v>
      </c>
      <c r="F577" s="4"/>
      <c r="G577" s="30" t="str">
        <f t="shared" si="10"/>
        <v> </v>
      </c>
      <c r="H577" s="4"/>
      <c r="I577" s="2"/>
      <c r="J577" s="68" t="str">
        <f t="shared" si="2"/>
        <v/>
      </c>
      <c r="K577" s="69" t="str">
        <f>IFERROR(SUM(IF(DATEDIF($H577,$A$1,"M")&gt;=VLOOKUP($I577,INDIRECT(VLOOKUP(DATEVALUE($H577),FECHAS,2,0)),5,0),0 ,VLOOKUP($I577,INDIRECT(VLOOKUP(DATEVALUE($H577),FECHAS,2,0)),3,0)),IF(AND($G577=$A$1,AND(TODAY()&gt;$G577,COUNTIF($I577,"TRI*"))),2500,IF($G577=$A$1,IF(AND(TODAY()&gt;$G577,OR(COUNTIF($I577," ---"),COUNTIF($I577,"MEN*"))),3000,0),0))),"")</f>
        <v/>
      </c>
      <c r="L577" s="35" t="s">
        <v>947</v>
      </c>
      <c r="M577" s="36"/>
      <c r="N577" s="36"/>
      <c r="O577" s="98"/>
      <c r="P577" s="38" t="str">
        <f t="shared" si="9"/>
        <v/>
      </c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ht="15.75" customHeight="1">
      <c r="A578" s="96" t="s">
        <v>1009</v>
      </c>
      <c r="B578" s="89">
        <v>1.0700565E7</v>
      </c>
      <c r="C578" s="97" t="s">
        <v>1010</v>
      </c>
      <c r="D578" s="4"/>
      <c r="E578" s="28" t="s">
        <v>918</v>
      </c>
      <c r="F578" s="4"/>
      <c r="G578" s="30" t="str">
        <f t="shared" si="10"/>
        <v> </v>
      </c>
      <c r="H578" s="4"/>
      <c r="I578" s="2"/>
      <c r="J578" s="68" t="str">
        <f t="shared" si="2"/>
        <v/>
      </c>
      <c r="K578" s="69" t="str">
        <f>IFERROR(SUM(IF(DATEDIF($H578,$A$1,"M")&gt;=VLOOKUP($I578,INDIRECT(VLOOKUP(DATEVALUE($H578),FECHAS,2,0)),5,0),0 ,VLOOKUP($I578,INDIRECT(VLOOKUP(DATEVALUE($H578),FECHAS,2,0)),3,0)),IF(AND($G578=$A$1,AND(TODAY()&gt;$G578,COUNTIF($I578,"TRI*"))),2500,IF($G578=$A$1,IF(AND(TODAY()&gt;$G578,OR(COUNTIF($I578," ---"),COUNTIF($I578,"MEN*"))),3000,0),0))),"")</f>
        <v/>
      </c>
      <c r="L578" s="35" t="s">
        <v>947</v>
      </c>
      <c r="M578" s="36"/>
      <c r="N578" s="36"/>
      <c r="O578" s="98"/>
      <c r="P578" s="38" t="str">
        <f t="shared" si="9"/>
        <v/>
      </c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ht="15.75" customHeight="1">
      <c r="A579" s="96" t="s">
        <v>1011</v>
      </c>
      <c r="B579" s="93">
        <v>1.4915887E7</v>
      </c>
      <c r="C579" s="89">
        <v>1.169584207E9</v>
      </c>
      <c r="D579" s="4"/>
      <c r="E579" s="28" t="s">
        <v>918</v>
      </c>
      <c r="F579" s="4"/>
      <c r="G579" s="30" t="str">
        <f t="shared" si="10"/>
        <v> </v>
      </c>
      <c r="H579" s="4"/>
      <c r="I579" s="2"/>
      <c r="J579" s="68" t="str">
        <f t="shared" si="2"/>
        <v/>
      </c>
      <c r="K579" s="69" t="str">
        <f>IFERROR(SUM(IF(DATEDIF($H579,$A$1,"M")&gt;=VLOOKUP($I579,INDIRECT(VLOOKUP(DATEVALUE($H579),FECHAS,2,0)),5,0),0 ,VLOOKUP($I579,INDIRECT(VLOOKUP(DATEVALUE($H579),FECHAS,2,0)),3,0)),IF(AND($G579=$A$1,AND(TODAY()&gt;$G579,COUNTIF($I579,"TRI*"))),2500,IF($G579=$A$1,IF(AND(TODAY()&gt;$G579,OR(COUNTIF($I579," ---"),COUNTIF($I579,"MEN*"))),3000,0),0))),"")</f>
        <v/>
      </c>
      <c r="L579" s="35" t="s">
        <v>947</v>
      </c>
      <c r="M579" s="36"/>
      <c r="N579" s="36"/>
      <c r="O579" s="98"/>
      <c r="P579" s="38" t="str">
        <f t="shared" si="9"/>
        <v/>
      </c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ht="15.75" customHeight="1">
      <c r="A580" s="99" t="s">
        <v>1012</v>
      </c>
      <c r="B580" s="102">
        <v>9.3017612E7</v>
      </c>
      <c r="C580" s="97">
        <v>1.138971931E9</v>
      </c>
      <c r="D580" s="4"/>
      <c r="E580" s="28" t="s">
        <v>918</v>
      </c>
      <c r="F580" s="4"/>
      <c r="G580" s="30" t="str">
        <f t="shared" si="10"/>
        <v> </v>
      </c>
      <c r="H580" s="4"/>
      <c r="I580" s="2"/>
      <c r="J580" s="68" t="str">
        <f t="shared" si="2"/>
        <v/>
      </c>
      <c r="K580" s="69" t="str">
        <f>IFERROR(SUM(IF(DATEDIF($H580,$A$1,"M")&gt;=VLOOKUP($I580,INDIRECT(VLOOKUP(DATEVALUE($H580),FECHAS,2,0)),5,0),0 ,VLOOKUP($I580,INDIRECT(VLOOKUP(DATEVALUE($H580),FECHAS,2,0)),3,0)),IF(AND($G580=$A$1,AND(TODAY()&gt;$G580,COUNTIF($I580,"TRI*"))),2500,IF($G580=$A$1,IF(AND(TODAY()&gt;$G580,OR(COUNTIF($I580," ---"),COUNTIF($I580,"MEN*"))),3000,0),0))),"")</f>
        <v/>
      </c>
      <c r="L580" s="35" t="s">
        <v>947</v>
      </c>
      <c r="M580" s="43" t="s">
        <v>924</v>
      </c>
      <c r="N580" s="36"/>
      <c r="O580" s="98"/>
      <c r="P580" s="38" t="str">
        <f t="shared" si="9"/>
        <v/>
      </c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ht="15.75" customHeight="1">
      <c r="A581" s="96" t="s">
        <v>1013</v>
      </c>
      <c r="B581" s="89">
        <v>2.7153819E7</v>
      </c>
      <c r="C581" s="89">
        <v>1.16020662E9</v>
      </c>
      <c r="D581" s="4"/>
      <c r="E581" s="28" t="s">
        <v>918</v>
      </c>
      <c r="F581" s="4"/>
      <c r="G581" s="30" t="str">
        <f t="shared" si="10"/>
        <v> </v>
      </c>
      <c r="H581" s="4"/>
      <c r="I581" s="2"/>
      <c r="J581" s="68" t="str">
        <f t="shared" si="2"/>
        <v/>
      </c>
      <c r="K581" s="69" t="str">
        <f>IFERROR(SUM(IF(DATEDIF($H581,$A$1,"M")&gt;=VLOOKUP($I581,INDIRECT(VLOOKUP(DATEVALUE($H581),FECHAS,2,0)),5,0),0 ,VLOOKUP($I581,INDIRECT(VLOOKUP(DATEVALUE($H581),FECHAS,2,0)),3,0)),IF(AND($G581=$A$1,AND(TODAY()&gt;$G581,COUNTIF($I581,"TRI*"))),2500,IF($G581=$A$1,IF(AND(TODAY()&gt;$G581,OR(COUNTIF($I581," ---"),COUNTIF($I581,"MEN*"))),3000,0),0))),"")</f>
        <v/>
      </c>
      <c r="L581" s="35" t="s">
        <v>922</v>
      </c>
      <c r="M581" s="36"/>
      <c r="N581" s="36"/>
      <c r="O581" s="98"/>
      <c r="P581" s="38" t="str">
        <f t="shared" si="9"/>
        <v/>
      </c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ht="15.75" customHeight="1">
      <c r="A582" s="96" t="s">
        <v>1014</v>
      </c>
      <c r="B582" s="89">
        <v>1.3605422E7</v>
      </c>
      <c r="C582" s="89">
        <v>1.161004285E9</v>
      </c>
      <c r="D582" s="4"/>
      <c r="E582" s="28" t="s">
        <v>918</v>
      </c>
      <c r="F582" s="4"/>
      <c r="G582" s="30" t="str">
        <f t="shared" si="10"/>
        <v> </v>
      </c>
      <c r="H582" s="4"/>
      <c r="I582" s="2"/>
      <c r="J582" s="68" t="str">
        <f t="shared" si="2"/>
        <v/>
      </c>
      <c r="K582" s="69" t="str">
        <f>IFERROR(SUM(IF(DATEDIF($H582,$A$1,"M")&gt;=VLOOKUP($I582,INDIRECT(VLOOKUP(DATEVALUE($H582),FECHAS,2,0)),5,0),0 ,VLOOKUP($I582,INDIRECT(VLOOKUP(DATEVALUE($H582),FECHAS,2,0)),3,0)),IF(AND($G582=$A$1,AND(TODAY()&gt;$G582,COUNTIF($I582,"TRI*"))),2500,IF($G582=$A$1,IF(AND(TODAY()&gt;$G582,OR(COUNTIF($I582," ---"),COUNTIF($I582,"MEN*"))),3000,0),0))),"")</f>
        <v/>
      </c>
      <c r="L582" s="70"/>
      <c r="M582" s="36"/>
      <c r="N582" s="36"/>
      <c r="O582" s="98"/>
      <c r="P582" s="38" t="str">
        <f t="shared" si="9"/>
        <v/>
      </c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ht="15.75" customHeight="1">
      <c r="A583" s="96" t="s">
        <v>1015</v>
      </c>
      <c r="B583" s="89">
        <v>1.6991048E7</v>
      </c>
      <c r="C583" s="89">
        <v>1.132963098E9</v>
      </c>
      <c r="D583" s="4"/>
      <c r="E583" s="28" t="s">
        <v>918</v>
      </c>
      <c r="F583" s="4"/>
      <c r="G583" s="30" t="str">
        <f t="shared" si="10"/>
        <v> </v>
      </c>
      <c r="H583" s="4"/>
      <c r="I583" s="2"/>
      <c r="J583" s="68" t="str">
        <f t="shared" si="2"/>
        <v/>
      </c>
      <c r="K583" s="69" t="str">
        <f>IFERROR(SUM(IF(DATEDIF($H583,$A$1,"M")&gt;=VLOOKUP($I583,INDIRECT(VLOOKUP(DATEVALUE($H583),FECHAS,2,0)),5,0),0 ,VLOOKUP($I583,INDIRECT(VLOOKUP(DATEVALUE($H583),FECHAS,2,0)),3,0)),IF(AND($G583=$A$1,AND(TODAY()&gt;$G583,COUNTIF($I583,"TRI*"))),2500,IF($G583=$A$1,IF(AND(TODAY()&gt;$G583,OR(COUNTIF($I583," ---"),COUNTIF($I583,"MEN*"))),3000,0),0))),"")</f>
        <v/>
      </c>
      <c r="L583" s="35" t="s">
        <v>924</v>
      </c>
      <c r="M583" s="36"/>
      <c r="N583" s="36"/>
      <c r="O583" s="98"/>
      <c r="P583" s="38" t="str">
        <f t="shared" si="9"/>
        <v/>
      </c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ht="15.75" customHeight="1">
      <c r="A584" s="103" t="s">
        <v>1016</v>
      </c>
      <c r="B584" s="105">
        <v>3.9101259E7</v>
      </c>
      <c r="C584" s="97" t="s">
        <v>976</v>
      </c>
      <c r="D584" s="4"/>
      <c r="E584" s="28" t="s">
        <v>918</v>
      </c>
      <c r="F584" s="4"/>
      <c r="G584" s="30" t="str">
        <f t="shared" si="10"/>
        <v> </v>
      </c>
      <c r="H584" s="4"/>
      <c r="I584" s="2"/>
      <c r="J584" s="68" t="str">
        <f t="shared" si="2"/>
        <v/>
      </c>
      <c r="K584" s="69" t="str">
        <f>IFERROR(SUM(IF(DATEDIF($H584,$A$1,"M")&gt;=VLOOKUP($I584,INDIRECT(VLOOKUP(DATEVALUE($H584),FECHAS,2,0)),5,0),0 ,VLOOKUP($I584,INDIRECT(VLOOKUP(DATEVALUE($H584),FECHAS,2,0)),3,0)),IF(AND($G584=$A$1,AND(TODAY()&gt;$G584,COUNTIF($I584,"TRI*"))),2500,IF($G584=$A$1,IF(AND(TODAY()&gt;$G584,OR(COUNTIF($I584," ---"),COUNTIF($I584,"MEN*"))),3000,0),0))),"")</f>
        <v/>
      </c>
      <c r="L584" s="70"/>
      <c r="M584" s="43" t="s">
        <v>924</v>
      </c>
      <c r="N584" s="36"/>
      <c r="O584" s="98"/>
      <c r="P584" s="38" t="str">
        <f t="shared" si="9"/>
        <v/>
      </c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ht="15.75" customHeight="1">
      <c r="A585" s="94" t="s">
        <v>1017</v>
      </c>
      <c r="B585" s="93">
        <v>4.1765118E7</v>
      </c>
      <c r="C585" s="89">
        <v>1.158514826E9</v>
      </c>
      <c r="D585" s="4"/>
      <c r="E585" s="28" t="s">
        <v>918</v>
      </c>
      <c r="F585" s="4"/>
      <c r="G585" s="30" t="str">
        <f t="shared" si="10"/>
        <v> </v>
      </c>
      <c r="H585" s="4"/>
      <c r="I585" s="2"/>
      <c r="J585" s="68" t="str">
        <f t="shared" si="2"/>
        <v/>
      </c>
      <c r="K585" s="69" t="str">
        <f>IFERROR(SUM(IF(DATEDIF($H585,$A$1,"M")&gt;=VLOOKUP($I585,INDIRECT(VLOOKUP(DATEVALUE($H585),FECHAS,2,0)),5,0),0 ,VLOOKUP($I585,INDIRECT(VLOOKUP(DATEVALUE($H585),FECHAS,2,0)),3,0)),IF(AND($G585=$A$1,AND(TODAY()&gt;$G585,COUNTIF($I585,"TRI*"))),2500,IF($G585=$A$1,IF(AND(TODAY()&gt;$G585,OR(COUNTIF($I585," ---"),COUNTIF($I585,"MEN*"))),3000,0),0))),"")</f>
        <v/>
      </c>
      <c r="L585" s="35" t="s">
        <v>972</v>
      </c>
      <c r="M585" s="36"/>
      <c r="N585" s="36"/>
      <c r="O585" s="98"/>
      <c r="P585" s="38" t="str">
        <f t="shared" si="9"/>
        <v/>
      </c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ht="15.75" customHeight="1">
      <c r="A586" s="99" t="s">
        <v>1018</v>
      </c>
      <c r="B586" s="97">
        <v>1.9034095E7</v>
      </c>
      <c r="C586" s="97">
        <v>1.164183235E9</v>
      </c>
      <c r="D586" s="4"/>
      <c r="E586" s="28" t="s">
        <v>918</v>
      </c>
      <c r="F586" s="4"/>
      <c r="G586" s="30" t="str">
        <f t="shared" si="10"/>
        <v> </v>
      </c>
      <c r="H586" s="4"/>
      <c r="I586" s="2"/>
      <c r="J586" s="68" t="str">
        <f t="shared" si="2"/>
        <v/>
      </c>
      <c r="K586" s="69" t="str">
        <f>IFERROR(SUM(IF(DATEDIF($H586,$A$1,"M")&gt;=VLOOKUP($I586,INDIRECT(VLOOKUP(DATEVALUE($H586),FECHAS,2,0)),5,0),0 ,VLOOKUP($I586,INDIRECT(VLOOKUP(DATEVALUE($H586),FECHAS,2,0)),3,0)),IF(AND($G586=$A$1,AND(TODAY()&gt;$G586,COUNTIF($I586,"TRI*"))),2500,IF($G586=$A$1,IF(AND(TODAY()&gt;$G586,OR(COUNTIF($I586," ---"),COUNTIF($I586,"MEN*"))),3000,0),0))),"")</f>
        <v/>
      </c>
      <c r="L586" s="35" t="s">
        <v>972</v>
      </c>
      <c r="M586" s="36"/>
      <c r="N586" s="36"/>
      <c r="O586" s="98"/>
      <c r="P586" s="38" t="str">
        <f t="shared" si="9"/>
        <v/>
      </c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ht="15.75" customHeight="1">
      <c r="A587" s="127" t="s">
        <v>1019</v>
      </c>
      <c r="B587" s="105">
        <v>2.9948266E7</v>
      </c>
      <c r="C587" s="97">
        <v>1.16303345E9</v>
      </c>
      <c r="D587" s="4"/>
      <c r="E587" s="28" t="s">
        <v>918</v>
      </c>
      <c r="F587" s="4"/>
      <c r="G587" s="30" t="str">
        <f t="shared" si="10"/>
        <v> </v>
      </c>
      <c r="H587" s="4"/>
      <c r="I587" s="2"/>
      <c r="J587" s="68" t="str">
        <f t="shared" si="2"/>
        <v/>
      </c>
      <c r="K587" s="69" t="str">
        <f>IFERROR(SUM(IF(DATEDIF($H587,$A$1,"M")&gt;=VLOOKUP($I587,INDIRECT(VLOOKUP(DATEVALUE($H587),FECHAS,2,0)),5,0),0 ,VLOOKUP($I587,INDIRECT(VLOOKUP(DATEVALUE($H587),FECHAS,2,0)),3,0)),IF(AND($G587=$A$1,AND(TODAY()&gt;$G587,COUNTIF($I587,"TRI*"))),2500,IF($G587=$A$1,IF(AND(TODAY()&gt;$G587,OR(COUNTIF($I587," ---"),COUNTIF($I587,"MEN*"))),3000,0),0))),"")</f>
        <v/>
      </c>
      <c r="L587" s="70"/>
      <c r="M587" s="43" t="s">
        <v>972</v>
      </c>
      <c r="N587" s="36"/>
      <c r="O587" s="98"/>
      <c r="P587" s="38" t="str">
        <f t="shared" si="9"/>
        <v/>
      </c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ht="15.75" customHeight="1">
      <c r="A588" s="94" t="s">
        <v>1020</v>
      </c>
      <c r="B588" s="93">
        <v>6035620.0</v>
      </c>
      <c r="C588" s="89" t="s">
        <v>1021</v>
      </c>
      <c r="D588" s="4"/>
      <c r="E588" s="28" t="s">
        <v>918</v>
      </c>
      <c r="F588" s="4"/>
      <c r="G588" s="30" t="str">
        <f t="shared" si="10"/>
        <v> </v>
      </c>
      <c r="H588" s="4"/>
      <c r="I588" s="2"/>
      <c r="J588" s="68" t="str">
        <f t="shared" si="2"/>
        <v/>
      </c>
      <c r="K588" s="69" t="str">
        <f>IFERROR(SUM(IF(DATEDIF($H588,$A$1,"M")&gt;=VLOOKUP($I588,INDIRECT(VLOOKUP(DATEVALUE($H588),FECHAS,2,0)),5,0),0 ,VLOOKUP($I588,INDIRECT(VLOOKUP(DATEVALUE($H588),FECHAS,2,0)),3,0)),IF(AND($G588=$A$1,AND(TODAY()&gt;$G588,COUNTIF($I588,"TRI*"))),2500,IF($G588=$A$1,IF(AND(TODAY()&gt;$G588,OR(COUNTIF($I588," ---"),COUNTIF($I588,"MEN*"))),3000,0),0))),"")</f>
        <v/>
      </c>
      <c r="L588" s="35" t="s">
        <v>972</v>
      </c>
      <c r="M588" s="36"/>
      <c r="N588" s="36"/>
      <c r="O588" s="98"/>
      <c r="P588" s="38" t="str">
        <f t="shared" si="9"/>
        <v/>
      </c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ht="15.75" customHeight="1">
      <c r="A589" s="96" t="s">
        <v>1022</v>
      </c>
      <c r="B589" s="93">
        <v>9.5083904E7</v>
      </c>
      <c r="C589" s="89">
        <v>1.124533515E9</v>
      </c>
      <c r="D589" s="4"/>
      <c r="E589" s="28" t="s">
        <v>918</v>
      </c>
      <c r="F589" s="4"/>
      <c r="G589" s="30" t="str">
        <f t="shared" si="10"/>
        <v> </v>
      </c>
      <c r="H589" s="4"/>
      <c r="I589" s="2"/>
      <c r="J589" s="68" t="str">
        <f t="shared" si="2"/>
        <v/>
      </c>
      <c r="K589" s="69" t="str">
        <f>IFERROR(SUM(IF(DATEDIF($H589,$A$1,"M")&gt;=VLOOKUP($I589,INDIRECT(VLOOKUP(DATEVALUE($H589),FECHAS,2,0)),5,0),0 ,VLOOKUP($I589,INDIRECT(VLOOKUP(DATEVALUE($H589),FECHAS,2,0)),3,0)),IF(AND($G589=$A$1,AND(TODAY()&gt;$G589,COUNTIF($I589,"TRI*"))),2500,IF($G589=$A$1,IF(AND(TODAY()&gt;$G589,OR(COUNTIF($I589," ---"),COUNTIF($I589,"MEN*"))),3000,0),0))),"")</f>
        <v/>
      </c>
      <c r="L589" s="35" t="s">
        <v>972</v>
      </c>
      <c r="M589" s="36"/>
      <c r="N589" s="36"/>
      <c r="O589" s="98"/>
      <c r="P589" s="38" t="str">
        <f t="shared" si="9"/>
        <v/>
      </c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ht="15.75" customHeight="1">
      <c r="A590" s="130" t="s">
        <v>1023</v>
      </c>
      <c r="B590" s="101">
        <v>6652625.0</v>
      </c>
      <c r="C590" s="123" t="s">
        <v>1024</v>
      </c>
      <c r="D590" s="4"/>
      <c r="E590" s="28" t="s">
        <v>918</v>
      </c>
      <c r="F590" s="4"/>
      <c r="G590" s="30" t="str">
        <f t="shared" si="10"/>
        <v> </v>
      </c>
      <c r="H590" s="4"/>
      <c r="I590" s="2"/>
      <c r="J590" s="68" t="str">
        <f t="shared" si="2"/>
        <v/>
      </c>
      <c r="K590" s="69" t="str">
        <f>IFERROR(SUM(IF(DATEDIF($H590,$A$1,"M")&gt;=VLOOKUP($I590,INDIRECT(VLOOKUP(DATEVALUE($H590),FECHAS,2,0)),5,0),0 ,VLOOKUP($I590,INDIRECT(VLOOKUP(DATEVALUE($H590),FECHAS,2,0)),3,0)),IF(AND($G590=$A$1,AND(TODAY()&gt;$G590,COUNTIF($I590,"TRI*"))),2500,IF($G590=$A$1,IF(AND(TODAY()&gt;$G590,OR(COUNTIF($I590," ---"),COUNTIF($I590,"MEN*"))),3000,0),0))),"")</f>
        <v/>
      </c>
      <c r="L590" s="35" t="s">
        <v>994</v>
      </c>
      <c r="M590" s="36"/>
      <c r="N590" s="36"/>
      <c r="O590" s="98"/>
      <c r="P590" s="38" t="str">
        <f t="shared" si="9"/>
        <v/>
      </c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ht="15.75" customHeight="1">
      <c r="A591" s="131" t="s">
        <v>1025</v>
      </c>
      <c r="B591" s="108" t="s">
        <v>1026</v>
      </c>
      <c r="C591" s="108" t="s">
        <v>1027</v>
      </c>
      <c r="D591" s="4"/>
      <c r="E591" s="28" t="s">
        <v>1028</v>
      </c>
      <c r="F591" s="4"/>
      <c r="G591" s="30" t="str">
        <f t="shared" si="10"/>
        <v> </v>
      </c>
      <c r="H591" s="4"/>
      <c r="I591" s="2"/>
      <c r="J591" s="68" t="str">
        <f t="shared" si="2"/>
        <v/>
      </c>
      <c r="K591" s="69" t="str">
        <f>IFERROR(SUM(IF(DATEDIF($H591,$A$1,"M")&gt;=VLOOKUP($I591,INDIRECT(VLOOKUP(DATEVALUE($H591),FECHAS,2,0)),5,0),0 ,VLOOKUP($I591,INDIRECT(VLOOKUP(DATEVALUE($H591),FECHAS,2,0)),3,0)),IF(AND($G591=$A$1,AND(TODAY()&gt;$G591,COUNTIF($I591,"TRI*"))),2500,IF($G591=$A$1,IF(AND(TODAY()&gt;$G591,OR(COUNTIF($I591," ---"),COUNTIF($I591,"MEN*"))),3000,0),0))),"")</f>
        <v/>
      </c>
      <c r="L591" s="35" t="s">
        <v>1029</v>
      </c>
      <c r="M591" s="43" t="s">
        <v>1030</v>
      </c>
      <c r="N591" s="36"/>
      <c r="O591" s="98"/>
      <c r="P591" s="38" t="str">
        <f t="shared" si="9"/>
        <v/>
      </c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ht="15.75" customHeight="1">
      <c r="A592" s="131" t="s">
        <v>1031</v>
      </c>
      <c r="B592" s="108" t="s">
        <v>1032</v>
      </c>
      <c r="C592" s="108" t="s">
        <v>1033</v>
      </c>
      <c r="D592" s="4"/>
      <c r="E592" s="28" t="s">
        <v>1028</v>
      </c>
      <c r="F592" s="4"/>
      <c r="G592" s="30" t="str">
        <f t="shared" si="10"/>
        <v> </v>
      </c>
      <c r="H592" s="4"/>
      <c r="I592" s="2"/>
      <c r="J592" s="68" t="str">
        <f t="shared" si="2"/>
        <v/>
      </c>
      <c r="K592" s="69" t="str">
        <f>IFERROR(SUM(IF(DATEDIF($H592,$A$1,"M")&gt;=VLOOKUP($I592,INDIRECT(VLOOKUP(DATEVALUE($H592),FECHAS,2,0)),5,0),0 ,VLOOKUP($I592,INDIRECT(VLOOKUP(DATEVALUE($H592),FECHAS,2,0)),3,0)),IF(AND($G592=$A$1,AND(TODAY()&gt;$G592,COUNTIF($I592,"TRI*"))),2500,IF($G592=$A$1,IF(AND(TODAY()&gt;$G592,OR(COUNTIF($I592," ---"),COUNTIF($I592,"MEN*"))),3000,0),0))),"")</f>
        <v/>
      </c>
      <c r="L592" s="35" t="s">
        <v>1029</v>
      </c>
      <c r="M592" s="36"/>
      <c r="N592" s="36"/>
      <c r="O592" s="98"/>
      <c r="P592" s="38" t="str">
        <f t="shared" si="9"/>
        <v/>
      </c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ht="15.75" customHeight="1">
      <c r="A593" s="131" t="s">
        <v>1034</v>
      </c>
      <c r="B593" s="108">
        <v>1.7027893E7</v>
      </c>
      <c r="C593" s="108" t="s">
        <v>1035</v>
      </c>
      <c r="D593" s="4"/>
      <c r="E593" s="28" t="s">
        <v>1028</v>
      </c>
      <c r="F593" s="4"/>
      <c r="G593" s="30" t="str">
        <f t="shared" si="10"/>
        <v> </v>
      </c>
      <c r="H593" s="4"/>
      <c r="I593" s="2"/>
      <c r="J593" s="68" t="str">
        <f t="shared" si="2"/>
        <v/>
      </c>
      <c r="K593" s="69" t="str">
        <f>IFERROR(SUM(IF(DATEDIF($H593,$A$1,"M")&gt;=VLOOKUP($I593,INDIRECT(VLOOKUP(DATEVALUE($H593),FECHAS,2,0)),5,0),0 ,VLOOKUP($I593,INDIRECT(VLOOKUP(DATEVALUE($H593),FECHAS,2,0)),3,0)),IF(AND($G593=$A$1,AND(TODAY()&gt;$G593,COUNTIF($I593,"TRI*"))),2500,IF($G593=$A$1,IF(AND(TODAY()&gt;$G593,OR(COUNTIF($I593," ---"),COUNTIF($I593,"MEN*"))),3000,0),0))),"")</f>
        <v/>
      </c>
      <c r="L593" s="35" t="s">
        <v>1029</v>
      </c>
      <c r="M593" s="43" t="s">
        <v>1036</v>
      </c>
      <c r="N593" s="36"/>
      <c r="O593" s="98"/>
      <c r="P593" s="38" t="str">
        <f t="shared" si="9"/>
        <v/>
      </c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ht="15.75" customHeight="1">
      <c r="A594" s="131" t="s">
        <v>1037</v>
      </c>
      <c r="B594" s="108">
        <v>4.0460421E7</v>
      </c>
      <c r="C594" s="108">
        <v>1.144144902E9</v>
      </c>
      <c r="D594" s="4"/>
      <c r="E594" s="28" t="s">
        <v>1028</v>
      </c>
      <c r="F594" s="4"/>
      <c r="G594" s="30" t="str">
        <f t="shared" si="10"/>
        <v> </v>
      </c>
      <c r="H594" s="4"/>
      <c r="I594" s="2"/>
      <c r="J594" s="68" t="str">
        <f t="shared" si="2"/>
        <v/>
      </c>
      <c r="K594" s="69" t="str">
        <f>IFERROR(SUM(IF(DATEDIF($H594,$A$1,"M")&gt;=VLOOKUP($I594,INDIRECT(VLOOKUP(DATEVALUE($H594),FECHAS,2,0)),5,0),0 ,VLOOKUP($I594,INDIRECT(VLOOKUP(DATEVALUE($H594),FECHAS,2,0)),3,0)),IF(AND($G594=$A$1,AND(TODAY()&gt;$G594,COUNTIF($I594,"TRI*"))),2500,IF($G594=$A$1,IF(AND(TODAY()&gt;$G594,OR(COUNTIF($I594," ---"),COUNTIF($I594,"MEN*"))),3000,0),0))),"")</f>
        <v/>
      </c>
      <c r="L594" s="35" t="s">
        <v>1029</v>
      </c>
      <c r="M594" s="43" t="s">
        <v>1030</v>
      </c>
      <c r="N594" s="36"/>
      <c r="O594" s="98"/>
      <c r="P594" s="38" t="str">
        <f t="shared" si="9"/>
        <v/>
      </c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ht="15.75" customHeight="1">
      <c r="A595" s="132" t="s">
        <v>1038</v>
      </c>
      <c r="B595" s="105" t="s">
        <v>1039</v>
      </c>
      <c r="C595" s="108" t="s">
        <v>1040</v>
      </c>
      <c r="D595" s="4"/>
      <c r="E595" s="28" t="s">
        <v>1028</v>
      </c>
      <c r="F595" s="4"/>
      <c r="G595" s="30" t="str">
        <f t="shared" si="10"/>
        <v> </v>
      </c>
      <c r="H595" s="4"/>
      <c r="I595" s="2"/>
      <c r="J595" s="68" t="str">
        <f t="shared" si="2"/>
        <v/>
      </c>
      <c r="K595" s="69" t="str">
        <f>IFERROR(SUM(IF(DATEDIF($H595,$A$1,"M")&gt;=VLOOKUP($I595,INDIRECT(VLOOKUP(DATEVALUE($H595),FECHAS,2,0)),5,0),0 ,VLOOKUP($I595,INDIRECT(VLOOKUP(DATEVALUE($H595),FECHAS,2,0)),3,0)),IF(AND($G595=$A$1,AND(TODAY()&gt;$G595,COUNTIF($I595,"TRI*"))),2500,IF($G595=$A$1,IF(AND(TODAY()&gt;$G595,OR(COUNTIF($I595," ---"),COUNTIF($I595,"MEN*"))),3000,0),0))),"")</f>
        <v/>
      </c>
      <c r="L595" s="35" t="s">
        <v>1029</v>
      </c>
      <c r="M595" s="43" t="s">
        <v>1041</v>
      </c>
      <c r="N595" s="36"/>
      <c r="O595" s="98"/>
      <c r="P595" s="38" t="str">
        <f t="shared" si="9"/>
        <v/>
      </c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ht="15.75" customHeight="1">
      <c r="A596" s="92" t="s">
        <v>1042</v>
      </c>
      <c r="B596" s="93">
        <v>4.1076039E7</v>
      </c>
      <c r="C596" s="89">
        <v>1.165847194E9</v>
      </c>
      <c r="D596" s="4"/>
      <c r="E596" s="28" t="s">
        <v>1028</v>
      </c>
      <c r="F596" s="4"/>
      <c r="G596" s="30" t="str">
        <f t="shared" si="10"/>
        <v> </v>
      </c>
      <c r="H596" s="4"/>
      <c r="I596" s="2"/>
      <c r="J596" s="68" t="str">
        <f t="shared" si="2"/>
        <v/>
      </c>
      <c r="K596" s="69" t="str">
        <f>IFERROR(SUM(IF(DATEDIF($H596,$A$1,"M")&gt;=VLOOKUP($I596,INDIRECT(VLOOKUP(DATEVALUE($H596),FECHAS,2,0)),5,0),0 ,VLOOKUP($I596,INDIRECT(VLOOKUP(DATEVALUE($H596),FECHAS,2,0)),3,0)),IF(AND($G596=$A$1,AND(TODAY()&gt;$G596,COUNTIF($I596,"TRI*"))),2500,IF($G596=$A$1,IF(AND(TODAY()&gt;$G596,OR(COUNTIF($I596," ---"),COUNTIF($I596,"MEN*"))),3000,0),0))),"")</f>
        <v/>
      </c>
      <c r="L596" s="35" t="s">
        <v>1029</v>
      </c>
      <c r="M596" s="43" t="s">
        <v>1030</v>
      </c>
      <c r="N596" s="36"/>
      <c r="O596" s="98"/>
      <c r="P596" s="38" t="str">
        <f t="shared" si="9"/>
        <v/>
      </c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ht="15.75" customHeight="1">
      <c r="A597" s="111" t="s">
        <v>1043</v>
      </c>
      <c r="B597" s="89">
        <v>2.2153041E7</v>
      </c>
      <c r="C597" s="89">
        <v>1.166681052E9</v>
      </c>
      <c r="D597" s="4"/>
      <c r="E597" s="28" t="s">
        <v>1028</v>
      </c>
      <c r="F597" s="4"/>
      <c r="G597" s="30" t="str">
        <f t="shared" si="10"/>
        <v> </v>
      </c>
      <c r="H597" s="4"/>
      <c r="I597" s="2"/>
      <c r="J597" s="68" t="str">
        <f t="shared" si="2"/>
        <v/>
      </c>
      <c r="K597" s="69" t="str">
        <f>IFERROR(SUM(IF(DATEDIF($H597,$A$1,"M")&gt;=VLOOKUP($I597,INDIRECT(VLOOKUP(DATEVALUE($H597),FECHAS,2,0)),5,0),0 ,VLOOKUP($I597,INDIRECT(VLOOKUP(DATEVALUE($H597),FECHAS,2,0)),3,0)),IF(AND($G597=$A$1,AND(TODAY()&gt;$G597,COUNTIF($I597,"TRI*"))),2500,IF($G597=$A$1,IF(AND(TODAY()&gt;$G597,OR(COUNTIF($I597," ---"),COUNTIF($I597,"MEN*"))),3000,0),0))),"")</f>
        <v/>
      </c>
      <c r="L597" s="35" t="s">
        <v>1029</v>
      </c>
      <c r="M597" s="36"/>
      <c r="N597" s="36"/>
      <c r="O597" s="98"/>
      <c r="P597" s="38" t="str">
        <f t="shared" si="9"/>
        <v/>
      </c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ht="15.75" customHeight="1">
      <c r="A598" s="110" t="s">
        <v>1044</v>
      </c>
      <c r="B598" s="118" t="s">
        <v>1045</v>
      </c>
      <c r="C598" s="89">
        <v>1.166681052E9</v>
      </c>
      <c r="D598" s="4"/>
      <c r="E598" s="28" t="s">
        <v>1028</v>
      </c>
      <c r="F598" s="4"/>
      <c r="G598" s="30" t="str">
        <f t="shared" si="10"/>
        <v> </v>
      </c>
      <c r="H598" s="4"/>
      <c r="I598" s="2"/>
      <c r="J598" s="68" t="str">
        <f t="shared" si="2"/>
        <v/>
      </c>
      <c r="K598" s="69" t="str">
        <f>IFERROR(SUM(IF(DATEDIF($H598,$A$1,"M")&gt;=VLOOKUP($I598,INDIRECT(VLOOKUP(DATEVALUE($H598),FECHAS,2,0)),5,0),0 ,VLOOKUP($I598,INDIRECT(VLOOKUP(DATEVALUE($H598),FECHAS,2,0)),3,0)),IF(AND($G598=$A$1,AND(TODAY()&gt;$G598,COUNTIF($I598,"TRI*"))),2500,IF($G598=$A$1,IF(AND(TODAY()&gt;$G598,OR(COUNTIF($I598," ---"),COUNTIF($I598,"MEN*"))),3000,0),0))),"")</f>
        <v/>
      </c>
      <c r="L598" s="35" t="s">
        <v>1029</v>
      </c>
      <c r="M598" s="36"/>
      <c r="N598" s="36"/>
      <c r="O598" s="98"/>
      <c r="P598" s="38" t="str">
        <f t="shared" si="9"/>
        <v/>
      </c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ht="15.75" customHeight="1">
      <c r="A599" s="116" t="s">
        <v>1046</v>
      </c>
      <c r="B599" s="102">
        <v>4.264439E7</v>
      </c>
      <c r="C599" s="97">
        <v>1.126702835E9</v>
      </c>
      <c r="D599" s="4"/>
      <c r="E599" s="28" t="s">
        <v>1028</v>
      </c>
      <c r="F599" s="4"/>
      <c r="G599" s="30" t="str">
        <f t="shared" si="10"/>
        <v> </v>
      </c>
      <c r="H599" s="4"/>
      <c r="I599" s="2"/>
      <c r="J599" s="68" t="str">
        <f t="shared" si="2"/>
        <v/>
      </c>
      <c r="K599" s="69" t="str">
        <f>IFERROR(SUM(IF(DATEDIF($H599,$A$1,"M")&gt;=VLOOKUP($I599,INDIRECT(VLOOKUP(DATEVALUE($H599),FECHAS,2,0)),5,0),0 ,VLOOKUP($I599,INDIRECT(VLOOKUP(DATEVALUE($H599),FECHAS,2,0)),3,0)),IF(AND($G599=$A$1,AND(TODAY()&gt;$G599,COUNTIF($I599,"TRI*"))),2500,IF($G599=$A$1,IF(AND(TODAY()&gt;$G599,OR(COUNTIF($I599," ---"),COUNTIF($I599,"MEN*"))),3000,0),0))),"")</f>
        <v/>
      </c>
      <c r="L599" s="35" t="s">
        <v>1029</v>
      </c>
      <c r="M599" s="43" t="s">
        <v>1036</v>
      </c>
      <c r="N599" s="36"/>
      <c r="O599" s="98"/>
      <c r="P599" s="38" t="str">
        <f t="shared" si="9"/>
        <v/>
      </c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ht="15.75" customHeight="1">
      <c r="A600" s="110" t="s">
        <v>1047</v>
      </c>
      <c r="B600" s="97">
        <v>2.6998204E7</v>
      </c>
      <c r="C600" s="97">
        <v>1.165976822E9</v>
      </c>
      <c r="D600" s="4"/>
      <c r="E600" s="28" t="s">
        <v>1028</v>
      </c>
      <c r="F600" s="4"/>
      <c r="G600" s="30" t="str">
        <f t="shared" si="10"/>
        <v> </v>
      </c>
      <c r="H600" s="4"/>
      <c r="I600" s="2"/>
      <c r="J600" s="68" t="str">
        <f t="shared" si="2"/>
        <v/>
      </c>
      <c r="K600" s="69" t="str">
        <f>IFERROR(SUM(IF(DATEDIF($H600,$A$1,"M")&gt;=VLOOKUP($I600,INDIRECT(VLOOKUP(DATEVALUE($H600),FECHAS,2,0)),5,0),0 ,VLOOKUP($I600,INDIRECT(VLOOKUP(DATEVALUE($H600),FECHAS,2,0)),3,0)),IF(AND($G600=$A$1,AND(TODAY()&gt;$G600,COUNTIF($I600,"TRI*"))),2500,IF($G600=$A$1,IF(AND(TODAY()&gt;$G600,OR(COUNTIF($I600," ---"),COUNTIF($I600,"MEN*"))),3000,0),0))),"")</f>
        <v/>
      </c>
      <c r="L600" s="35" t="s">
        <v>1029</v>
      </c>
      <c r="M600" s="43" t="s">
        <v>1048</v>
      </c>
      <c r="N600" s="36"/>
      <c r="O600" s="98"/>
      <c r="P600" s="38" t="str">
        <f t="shared" si="9"/>
        <v/>
      </c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ht="15.75" customHeight="1">
      <c r="A601" s="131" t="s">
        <v>1049</v>
      </c>
      <c r="B601" s="108">
        <v>2.6787258E7</v>
      </c>
      <c r="C601" s="108">
        <v>1.13280327E9</v>
      </c>
      <c r="D601" s="4"/>
      <c r="E601" s="28" t="s">
        <v>1028</v>
      </c>
      <c r="F601" s="4"/>
      <c r="G601" s="30" t="str">
        <f t="shared" si="10"/>
        <v> </v>
      </c>
      <c r="H601" s="4"/>
      <c r="I601" s="2"/>
      <c r="J601" s="68" t="str">
        <f t="shared" si="2"/>
        <v/>
      </c>
      <c r="K601" s="69" t="str">
        <f>IFERROR(SUM(IF(DATEDIF($H601,$A$1,"M")&gt;=VLOOKUP($I601,INDIRECT(VLOOKUP(DATEVALUE($H601),FECHAS,2,0)),5,0),0 ,VLOOKUP($I601,INDIRECT(VLOOKUP(DATEVALUE($H601),FECHAS,2,0)),3,0)),IF(AND($G601=$A$1,AND(TODAY()&gt;$G601,COUNTIF($I601,"TRI*"))),2500,IF($G601=$A$1,IF(AND(TODAY()&gt;$G601,OR(COUNTIF($I601," ---"),COUNTIF($I601,"MEN*"))),3000,0),0))),"")</f>
        <v/>
      </c>
      <c r="L601" s="35" t="s">
        <v>1050</v>
      </c>
      <c r="M601" s="43" t="s">
        <v>1051</v>
      </c>
      <c r="N601" s="36"/>
      <c r="O601" s="98"/>
      <c r="P601" s="38" t="str">
        <f t="shared" si="9"/>
        <v/>
      </c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ht="15.75" customHeight="1">
      <c r="A602" s="131" t="s">
        <v>1052</v>
      </c>
      <c r="B602" s="108">
        <v>2.0204552E7</v>
      </c>
      <c r="C602" s="108" t="s">
        <v>1053</v>
      </c>
      <c r="D602" s="4"/>
      <c r="E602" s="28" t="s">
        <v>1028</v>
      </c>
      <c r="F602" s="4"/>
      <c r="G602" s="30" t="str">
        <f t="shared" si="10"/>
        <v> </v>
      </c>
      <c r="H602" s="4"/>
      <c r="I602" s="2"/>
      <c r="J602" s="68" t="str">
        <f t="shared" si="2"/>
        <v/>
      </c>
      <c r="K602" s="69" t="str">
        <f>IFERROR(SUM(IF(DATEDIF($H602,$A$1,"M")&gt;=VLOOKUP($I602,INDIRECT(VLOOKUP(DATEVALUE($H602),FECHAS,2,0)),5,0),0 ,VLOOKUP($I602,INDIRECT(VLOOKUP(DATEVALUE($H602),FECHAS,2,0)),3,0)),IF(AND($G602=$A$1,AND(TODAY()&gt;$G602,COUNTIF($I602,"TRI*"))),2500,IF($G602=$A$1,IF(AND(TODAY()&gt;$G602,OR(COUNTIF($I602," ---"),COUNTIF($I602,"MEN*"))),3000,0),0))),"")</f>
        <v/>
      </c>
      <c r="L602" s="35" t="s">
        <v>1050</v>
      </c>
      <c r="M602" s="43" t="s">
        <v>1054</v>
      </c>
      <c r="N602" s="36"/>
      <c r="O602" s="98"/>
      <c r="P602" s="38" t="str">
        <f t="shared" si="9"/>
        <v/>
      </c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ht="15.75" customHeight="1">
      <c r="A603" s="131" t="s">
        <v>1055</v>
      </c>
      <c r="B603" s="108">
        <v>2.6195935E7</v>
      </c>
      <c r="C603" s="108" t="s">
        <v>1056</v>
      </c>
      <c r="D603" s="4"/>
      <c r="E603" s="28" t="s">
        <v>1028</v>
      </c>
      <c r="F603" s="4"/>
      <c r="G603" s="30" t="str">
        <f t="shared" si="10"/>
        <v> </v>
      </c>
      <c r="H603" s="4"/>
      <c r="I603" s="2"/>
      <c r="J603" s="68" t="str">
        <f t="shared" si="2"/>
        <v/>
      </c>
      <c r="K603" s="69" t="str">
        <f>IFERROR(SUM(IF(DATEDIF($H603,$A$1,"M")&gt;=VLOOKUP($I603,INDIRECT(VLOOKUP(DATEVALUE($H603),FECHAS,2,0)),5,0),0 ,VLOOKUP($I603,INDIRECT(VLOOKUP(DATEVALUE($H603),FECHAS,2,0)),3,0)),IF(AND($G603=$A$1,AND(TODAY()&gt;$G603,COUNTIF($I603,"TRI*"))),2500,IF($G603=$A$1,IF(AND(TODAY()&gt;$G603,OR(COUNTIF($I603," ---"),COUNTIF($I603,"MEN*"))),3000,0),0))),"")</f>
        <v/>
      </c>
      <c r="L603" s="35" t="s">
        <v>1050</v>
      </c>
      <c r="M603" s="36"/>
      <c r="N603" s="36"/>
      <c r="O603" s="98"/>
      <c r="P603" s="38" t="str">
        <f t="shared" si="9"/>
        <v/>
      </c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ht="15.75" customHeight="1">
      <c r="A604" s="131" t="s">
        <v>1057</v>
      </c>
      <c r="B604" s="108" t="s">
        <v>1058</v>
      </c>
      <c r="C604" s="108" t="s">
        <v>1059</v>
      </c>
      <c r="D604" s="4"/>
      <c r="E604" s="28" t="s">
        <v>1028</v>
      </c>
      <c r="F604" s="4"/>
      <c r="G604" s="30" t="str">
        <f t="shared" si="10"/>
        <v> </v>
      </c>
      <c r="H604" s="4"/>
      <c r="I604" s="2"/>
      <c r="J604" s="68" t="str">
        <f t="shared" si="2"/>
        <v/>
      </c>
      <c r="K604" s="69" t="str">
        <f>IFERROR(SUM(IF(DATEDIF($H604,$A$1,"M")&gt;=VLOOKUP($I604,INDIRECT(VLOOKUP(DATEVALUE($H604),FECHAS,2,0)),5,0),0 ,VLOOKUP($I604,INDIRECT(VLOOKUP(DATEVALUE($H604),FECHAS,2,0)),3,0)),IF(AND($G604=$A$1,AND(TODAY()&gt;$G604,COUNTIF($I604,"TRI*"))),2500,IF($G604=$A$1,IF(AND(TODAY()&gt;$G604,OR(COUNTIF($I604," ---"),COUNTIF($I604,"MEN*"))),3000,0),0))),"")</f>
        <v/>
      </c>
      <c r="L604" s="35" t="s">
        <v>1050</v>
      </c>
      <c r="M604" s="36"/>
      <c r="N604" s="36"/>
      <c r="O604" s="98"/>
      <c r="P604" s="38" t="str">
        <f t="shared" si="9"/>
        <v/>
      </c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ht="15.75" customHeight="1">
      <c r="A605" s="106" t="s">
        <v>1060</v>
      </c>
      <c r="B605" s="120">
        <v>3.7026062E7</v>
      </c>
      <c r="C605" s="114" t="s">
        <v>1061</v>
      </c>
      <c r="D605" s="4"/>
      <c r="E605" s="28" t="s">
        <v>1028</v>
      </c>
      <c r="F605" s="4"/>
      <c r="G605" s="30" t="str">
        <f t="shared" si="10"/>
        <v> </v>
      </c>
      <c r="H605" s="4"/>
      <c r="I605" s="2"/>
      <c r="J605" s="68" t="str">
        <f t="shared" si="2"/>
        <v/>
      </c>
      <c r="K605" s="69" t="str">
        <f>IFERROR(SUM(IF(DATEDIF($H605,$A$1,"M")&gt;=VLOOKUP($I605,INDIRECT(VLOOKUP(DATEVALUE($H605),FECHAS,2,0)),5,0),0 ,VLOOKUP($I605,INDIRECT(VLOOKUP(DATEVALUE($H605),FECHAS,2,0)),3,0)),IF(AND($G605=$A$1,AND(TODAY()&gt;$G605,COUNTIF($I605,"TRI*"))),2500,IF($G605=$A$1,IF(AND(TODAY()&gt;$G605,OR(COUNTIF($I605," ---"),COUNTIF($I605,"MEN*"))),3000,0),0))),"")</f>
        <v/>
      </c>
      <c r="L605" s="35" t="s">
        <v>1050</v>
      </c>
      <c r="M605" s="36"/>
      <c r="N605" s="36"/>
      <c r="O605" s="98"/>
      <c r="P605" s="38" t="str">
        <f t="shared" si="9"/>
        <v/>
      </c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ht="15.75" customHeight="1">
      <c r="A606" s="111" t="s">
        <v>1062</v>
      </c>
      <c r="B606" s="89">
        <v>4.2723185E7</v>
      </c>
      <c r="C606" s="89" t="s">
        <v>1063</v>
      </c>
      <c r="D606" s="4"/>
      <c r="E606" s="28" t="s">
        <v>1028</v>
      </c>
      <c r="F606" s="4"/>
      <c r="G606" s="30" t="str">
        <f t="shared" si="10"/>
        <v> </v>
      </c>
      <c r="H606" s="4"/>
      <c r="I606" s="2"/>
      <c r="J606" s="68" t="str">
        <f t="shared" si="2"/>
        <v/>
      </c>
      <c r="K606" s="69" t="str">
        <f>IFERROR(SUM(IF(DATEDIF($H606,$A$1,"M")&gt;=VLOOKUP($I606,INDIRECT(VLOOKUP(DATEVALUE($H606),FECHAS,2,0)),5,0),0 ,VLOOKUP($I606,INDIRECT(VLOOKUP(DATEVALUE($H606),FECHAS,2,0)),3,0)),IF(AND($G606=$A$1,AND(TODAY()&gt;$G606,COUNTIF($I606,"TRI*"))),2500,IF($G606=$A$1,IF(AND(TODAY()&gt;$G606,OR(COUNTIF($I606," ---"),COUNTIF($I606,"MEN*"))),3000,0),0))),"")</f>
        <v/>
      </c>
      <c r="L606" s="35" t="s">
        <v>1050</v>
      </c>
      <c r="M606" s="36"/>
      <c r="N606" s="36"/>
      <c r="O606" s="98"/>
      <c r="P606" s="38" t="str">
        <f t="shared" si="9"/>
        <v/>
      </c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ht="15.75" customHeight="1">
      <c r="A607" s="111" t="s">
        <v>1064</v>
      </c>
      <c r="B607" s="89">
        <v>3.1423373E7</v>
      </c>
      <c r="C607" s="89">
        <v>1.530012173E9</v>
      </c>
      <c r="D607" s="4"/>
      <c r="E607" s="28" t="s">
        <v>1028</v>
      </c>
      <c r="F607" s="4"/>
      <c r="G607" s="30" t="str">
        <f t="shared" si="10"/>
        <v> </v>
      </c>
      <c r="H607" s="4"/>
      <c r="I607" s="2"/>
      <c r="J607" s="68" t="str">
        <f t="shared" si="2"/>
        <v/>
      </c>
      <c r="K607" s="69" t="str">
        <f>IFERROR(SUM(IF(DATEDIF($H607,$A$1,"M")&gt;=VLOOKUP($I607,INDIRECT(VLOOKUP(DATEVALUE($H607),FECHAS,2,0)),5,0),0 ,VLOOKUP($I607,INDIRECT(VLOOKUP(DATEVALUE($H607),FECHAS,2,0)),3,0)),IF(AND($G607=$A$1,AND(TODAY()&gt;$G607,COUNTIF($I607,"TRI*"))),2500,IF($G607=$A$1,IF(AND(TODAY()&gt;$G607,OR(COUNTIF($I607," ---"),COUNTIF($I607,"MEN*"))),3000,0),0))),"")</f>
        <v/>
      </c>
      <c r="L607" s="35" t="s">
        <v>1050</v>
      </c>
      <c r="M607" s="43" t="s">
        <v>1048</v>
      </c>
      <c r="N607" s="36"/>
      <c r="O607" s="98"/>
      <c r="P607" s="38" t="str">
        <f t="shared" si="9"/>
        <v/>
      </c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ht="15.75" customHeight="1">
      <c r="A608" s="111" t="s">
        <v>1065</v>
      </c>
      <c r="B608" s="89">
        <v>3.8126766E7</v>
      </c>
      <c r="C608" s="89" t="s">
        <v>1066</v>
      </c>
      <c r="D608" s="4"/>
      <c r="E608" s="28" t="s">
        <v>1028</v>
      </c>
      <c r="F608" s="4"/>
      <c r="G608" s="30" t="str">
        <f t="shared" si="10"/>
        <v> </v>
      </c>
      <c r="H608" s="4"/>
      <c r="I608" s="2"/>
      <c r="J608" s="68" t="str">
        <f t="shared" si="2"/>
        <v/>
      </c>
      <c r="K608" s="69" t="str">
        <f>IFERROR(SUM(IF(DATEDIF($H608,$A$1,"M")&gt;=VLOOKUP($I608,INDIRECT(VLOOKUP(DATEVALUE($H608),FECHAS,2,0)),5,0),0 ,VLOOKUP($I608,INDIRECT(VLOOKUP(DATEVALUE($H608),FECHAS,2,0)),3,0)),IF(AND($G608=$A$1,AND(TODAY()&gt;$G608,COUNTIF($I608,"TRI*"))),2500,IF($G608=$A$1,IF(AND(TODAY()&gt;$G608,OR(COUNTIF($I608," ---"),COUNTIF($I608,"MEN*"))),3000,0),0))),"")</f>
        <v/>
      </c>
      <c r="L608" s="35" t="s">
        <v>1050</v>
      </c>
      <c r="M608" s="43" t="s">
        <v>1054</v>
      </c>
      <c r="N608" s="36"/>
      <c r="O608" s="98"/>
      <c r="P608" s="38" t="str">
        <f t="shared" si="9"/>
        <v/>
      </c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ht="15.75" customHeight="1">
      <c r="A609" s="92" t="s">
        <v>1067</v>
      </c>
      <c r="B609" s="93">
        <v>3.8680693E7</v>
      </c>
      <c r="C609" s="89">
        <v>1.139427513E9</v>
      </c>
      <c r="D609" s="4"/>
      <c r="E609" s="28" t="s">
        <v>1028</v>
      </c>
      <c r="F609" s="4"/>
      <c r="G609" s="30" t="str">
        <f t="shared" si="10"/>
        <v> </v>
      </c>
      <c r="H609" s="4"/>
      <c r="I609" s="2"/>
      <c r="J609" s="68" t="str">
        <f t="shared" si="2"/>
        <v/>
      </c>
      <c r="K609" s="69" t="str">
        <f>IFERROR(SUM(IF(DATEDIF($H609,$A$1,"M")&gt;=VLOOKUP($I609,INDIRECT(VLOOKUP(DATEVALUE($H609),FECHAS,2,0)),5,0),0 ,VLOOKUP($I609,INDIRECT(VLOOKUP(DATEVALUE($H609),FECHAS,2,0)),3,0)),IF(AND($G609=$A$1,AND(TODAY()&gt;$G609,COUNTIF($I609,"TRI*"))),2500,IF($G609=$A$1,IF(AND(TODAY()&gt;$G609,OR(COUNTIF($I609," ---"),COUNTIF($I609,"MEN*"))),3000,0),0))),"")</f>
        <v/>
      </c>
      <c r="L609" s="35" t="s">
        <v>1050</v>
      </c>
      <c r="M609" s="43" t="s">
        <v>1051</v>
      </c>
      <c r="N609" s="36"/>
      <c r="O609" s="98"/>
      <c r="P609" s="38" t="str">
        <f t="shared" si="9"/>
        <v/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ht="15.75" customHeight="1">
      <c r="A610" s="109" t="s">
        <v>1068</v>
      </c>
      <c r="B610" s="107">
        <v>4.2250828E7</v>
      </c>
      <c r="C610" s="108" t="s">
        <v>1069</v>
      </c>
      <c r="D610" s="4"/>
      <c r="E610" s="28" t="s">
        <v>1028</v>
      </c>
      <c r="F610" s="4"/>
      <c r="G610" s="30" t="str">
        <f t="shared" si="10"/>
        <v> </v>
      </c>
      <c r="H610" s="4"/>
      <c r="I610" s="2"/>
      <c r="J610" s="68" t="str">
        <f t="shared" si="2"/>
        <v/>
      </c>
      <c r="K610" s="69" t="str">
        <f>IFERROR(SUM(IF(DATEDIF($H610,$A$1,"M")&gt;=VLOOKUP($I610,INDIRECT(VLOOKUP(DATEVALUE($H610),FECHAS,2,0)),5,0),0 ,VLOOKUP($I610,INDIRECT(VLOOKUP(DATEVALUE($H610),FECHAS,2,0)),3,0)),IF(AND($G610=$A$1,AND(TODAY()&gt;$G610,COUNTIF($I610,"TRI*"))),2500,IF($G610=$A$1,IF(AND(TODAY()&gt;$G610,OR(COUNTIF($I610," ---"),COUNTIF($I610,"MEN*"))),3000,0),0))),"")</f>
        <v/>
      </c>
      <c r="L610" s="35" t="s">
        <v>1070</v>
      </c>
      <c r="M610" s="43" t="s">
        <v>1071</v>
      </c>
      <c r="N610" s="36"/>
      <c r="O610" s="98"/>
      <c r="P610" s="38" t="str">
        <f t="shared" si="9"/>
        <v/>
      </c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ht="15.75" customHeight="1">
      <c r="A611" s="114" t="s">
        <v>1072</v>
      </c>
      <c r="B611" s="114" t="s">
        <v>1073</v>
      </c>
      <c r="C611" s="114" t="s">
        <v>1074</v>
      </c>
      <c r="D611" s="4"/>
      <c r="E611" s="28" t="s">
        <v>1028</v>
      </c>
      <c r="F611" s="4"/>
      <c r="G611" s="30" t="str">
        <f t="shared" si="10"/>
        <v> </v>
      </c>
      <c r="H611" s="4"/>
      <c r="I611" s="2"/>
      <c r="J611" s="68" t="str">
        <f t="shared" si="2"/>
        <v/>
      </c>
      <c r="K611" s="69" t="str">
        <f>IFERROR(SUM(IF(DATEDIF($H611,$A$1,"M")&gt;=VLOOKUP($I611,INDIRECT(VLOOKUP(DATEVALUE($H611),FECHAS,2,0)),5,0),0 ,VLOOKUP($I611,INDIRECT(VLOOKUP(DATEVALUE($H611),FECHAS,2,0)),3,0)),IF(AND($G611=$A$1,AND(TODAY()&gt;$G611,COUNTIF($I611,"TRI*"))),2500,IF($G611=$A$1,IF(AND(TODAY()&gt;$G611,OR(COUNTIF($I611," ---"),COUNTIF($I611,"MEN*"))),3000,0),0))),"")</f>
        <v/>
      </c>
      <c r="L611" s="35" t="s">
        <v>1070</v>
      </c>
      <c r="M611" s="43" t="s">
        <v>1071</v>
      </c>
      <c r="N611" s="36"/>
      <c r="O611" s="98"/>
      <c r="P611" s="38" t="str">
        <f t="shared" si="9"/>
        <v/>
      </c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ht="15.75" customHeight="1">
      <c r="A612" s="114" t="s">
        <v>1075</v>
      </c>
      <c r="B612" s="108">
        <v>3.6898076E7</v>
      </c>
      <c r="C612" s="108">
        <v>1.169016425E9</v>
      </c>
      <c r="D612" s="4"/>
      <c r="E612" s="28" t="s">
        <v>1028</v>
      </c>
      <c r="F612" s="4"/>
      <c r="G612" s="30" t="str">
        <f t="shared" si="10"/>
        <v> </v>
      </c>
      <c r="H612" s="4"/>
      <c r="I612" s="2"/>
      <c r="J612" s="68" t="str">
        <f t="shared" si="2"/>
        <v/>
      </c>
      <c r="K612" s="69" t="str">
        <f>IFERROR(SUM(IF(DATEDIF($H612,$A$1,"M")&gt;=VLOOKUP($I612,INDIRECT(VLOOKUP(DATEVALUE($H612),FECHAS,2,0)),5,0),0 ,VLOOKUP($I612,INDIRECT(VLOOKUP(DATEVALUE($H612),FECHAS,2,0)),3,0)),IF(AND($G612=$A$1,AND(TODAY()&gt;$G612,COUNTIF($I612,"TRI*"))),2500,IF($G612=$A$1,IF(AND(TODAY()&gt;$G612,OR(COUNTIF($I612," ---"),COUNTIF($I612,"MEN*"))),3000,0),0))),"")</f>
        <v/>
      </c>
      <c r="L612" s="35" t="s">
        <v>1070</v>
      </c>
      <c r="M612" s="43" t="s">
        <v>1076</v>
      </c>
      <c r="N612" s="36"/>
      <c r="O612" s="98"/>
      <c r="P612" s="38" t="str">
        <f t="shared" si="9"/>
        <v/>
      </c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ht="15.75" customHeight="1">
      <c r="A613" s="114" t="s">
        <v>1077</v>
      </c>
      <c r="B613" s="114" t="s">
        <v>1078</v>
      </c>
      <c r="C613" s="114" t="s">
        <v>1079</v>
      </c>
      <c r="D613" s="4"/>
      <c r="E613" s="28" t="s">
        <v>1028</v>
      </c>
      <c r="F613" s="4"/>
      <c r="G613" s="30" t="str">
        <f t="shared" si="10"/>
        <v> </v>
      </c>
      <c r="H613" s="4"/>
      <c r="I613" s="2"/>
      <c r="J613" s="68" t="str">
        <f t="shared" si="2"/>
        <v/>
      </c>
      <c r="K613" s="69" t="str">
        <f>IFERROR(SUM(IF(DATEDIF($H613,$A$1,"M")&gt;=VLOOKUP($I613,INDIRECT(VLOOKUP(DATEVALUE($H613),FECHAS,2,0)),5,0),0 ,VLOOKUP($I613,INDIRECT(VLOOKUP(DATEVALUE($H613),FECHAS,2,0)),3,0)),IF(AND($G613=$A$1,AND(TODAY()&gt;$G613,COUNTIF($I613,"TRI*"))),2500,IF($G613=$A$1,IF(AND(TODAY()&gt;$G613,OR(COUNTIF($I613," ---"),COUNTIF($I613,"MEN*"))),3000,0),0))),"")</f>
        <v/>
      </c>
      <c r="L613" s="35" t="s">
        <v>1070</v>
      </c>
      <c r="M613" s="36"/>
      <c r="N613" s="36"/>
      <c r="O613" s="98"/>
      <c r="P613" s="38" t="str">
        <f t="shared" si="9"/>
        <v/>
      </c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ht="15.75" customHeight="1">
      <c r="A614" s="114" t="s">
        <v>1080</v>
      </c>
      <c r="B614" s="108">
        <v>3.3211835E7</v>
      </c>
      <c r="C614" s="108" t="s">
        <v>1081</v>
      </c>
      <c r="D614" s="4"/>
      <c r="E614" s="28" t="s">
        <v>1028</v>
      </c>
      <c r="F614" s="4"/>
      <c r="G614" s="30" t="str">
        <f t="shared" si="10"/>
        <v> </v>
      </c>
      <c r="H614" s="4"/>
      <c r="I614" s="2"/>
      <c r="J614" s="68" t="str">
        <f t="shared" si="2"/>
        <v/>
      </c>
      <c r="K614" s="69" t="str">
        <f>IFERROR(SUM(IF(DATEDIF($H614,$A$1,"M")&gt;=VLOOKUP($I614,INDIRECT(VLOOKUP(DATEVALUE($H614),FECHAS,2,0)),5,0),0 ,VLOOKUP($I614,INDIRECT(VLOOKUP(DATEVALUE($H614),FECHAS,2,0)),3,0)),IF(AND($G614=$A$1,AND(TODAY()&gt;$G614,COUNTIF($I614,"TRI*"))),2500,IF($G614=$A$1,IF(AND(TODAY()&gt;$G614,OR(COUNTIF($I614," ---"),COUNTIF($I614,"MEN*"))),3000,0),0))),"")</f>
        <v/>
      </c>
      <c r="L614" s="35" t="s">
        <v>1070</v>
      </c>
      <c r="M614" s="43" t="s">
        <v>1071</v>
      </c>
      <c r="N614" s="36"/>
      <c r="O614" s="98"/>
      <c r="P614" s="38" t="str">
        <f t="shared" si="9"/>
        <v/>
      </c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ht="15.75" customHeight="1">
      <c r="A615" s="109" t="s">
        <v>1082</v>
      </c>
      <c r="B615" s="120">
        <v>3.6921035E7</v>
      </c>
      <c r="C615" s="117">
        <v>1.138682433E9</v>
      </c>
      <c r="D615" s="4"/>
      <c r="E615" s="28" t="s">
        <v>1028</v>
      </c>
      <c r="F615" s="4"/>
      <c r="G615" s="30" t="str">
        <f t="shared" si="10"/>
        <v> </v>
      </c>
      <c r="H615" s="4"/>
      <c r="I615" s="2"/>
      <c r="J615" s="68" t="str">
        <f t="shared" si="2"/>
        <v/>
      </c>
      <c r="K615" s="69" t="str">
        <f>IFERROR(SUM(IF(DATEDIF($H615,$A$1,"M")&gt;=VLOOKUP($I615,INDIRECT(VLOOKUP(DATEVALUE($H615),FECHAS,2,0)),5,0),0 ,VLOOKUP($I615,INDIRECT(VLOOKUP(DATEVALUE($H615),FECHAS,2,0)),3,0)),IF(AND($G615=$A$1,AND(TODAY()&gt;$G615,COUNTIF($I615,"TRI*"))),2500,IF($G615=$A$1,IF(AND(TODAY()&gt;$G615,OR(COUNTIF($I615," ---"),COUNTIF($I615,"MEN*"))),3000,0),0))),"")</f>
        <v/>
      </c>
      <c r="L615" s="35" t="s">
        <v>1070</v>
      </c>
      <c r="M615" s="43" t="s">
        <v>1051</v>
      </c>
      <c r="N615" s="36"/>
      <c r="O615" s="98"/>
      <c r="P615" s="38" t="str">
        <f t="shared" si="9"/>
        <v/>
      </c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ht="15.75" customHeight="1">
      <c r="A616" s="96" t="s">
        <v>1083</v>
      </c>
      <c r="B616" s="101">
        <v>2.7699556E7</v>
      </c>
      <c r="C616" s="96" t="s">
        <v>1084</v>
      </c>
      <c r="D616" s="4"/>
      <c r="E616" s="28" t="s">
        <v>1028</v>
      </c>
      <c r="F616" s="4"/>
      <c r="G616" s="30" t="str">
        <f t="shared" si="10"/>
        <v> </v>
      </c>
      <c r="H616" s="4"/>
      <c r="I616" s="2"/>
      <c r="J616" s="68" t="str">
        <f t="shared" si="2"/>
        <v/>
      </c>
      <c r="K616" s="69" t="str">
        <f>IFERROR(SUM(IF(DATEDIF($H616,$A$1,"M")&gt;=VLOOKUP($I616,INDIRECT(VLOOKUP(DATEVALUE($H616),FECHAS,2,0)),5,0),0 ,VLOOKUP($I616,INDIRECT(VLOOKUP(DATEVALUE($H616),FECHAS,2,0)),3,0)),IF(AND($G616=$A$1,AND(TODAY()&gt;$G616,COUNTIF($I616,"TRI*"))),2500,IF($G616=$A$1,IF(AND(TODAY()&gt;$G616,OR(COUNTIF($I616," ---"),COUNTIF($I616,"MEN*"))),3000,0),0))),"")</f>
        <v/>
      </c>
      <c r="L616" s="35" t="s">
        <v>1070</v>
      </c>
      <c r="M616" s="36"/>
      <c r="N616" s="36"/>
      <c r="O616" s="98"/>
      <c r="P616" s="38" t="str">
        <f t="shared" si="9"/>
        <v/>
      </c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ht="15.75" customHeight="1">
      <c r="A617" s="96" t="s">
        <v>1085</v>
      </c>
      <c r="B617" s="89">
        <v>2.455065E7</v>
      </c>
      <c r="C617" s="89" t="s">
        <v>1086</v>
      </c>
      <c r="D617" s="4"/>
      <c r="E617" s="28" t="s">
        <v>1028</v>
      </c>
      <c r="F617" s="4"/>
      <c r="G617" s="30" t="str">
        <f t="shared" si="10"/>
        <v> </v>
      </c>
      <c r="H617" s="4"/>
      <c r="I617" s="2"/>
      <c r="J617" s="68" t="str">
        <f t="shared" si="2"/>
        <v/>
      </c>
      <c r="K617" s="69" t="str">
        <f>IFERROR(SUM(IF(DATEDIF($H617,$A$1,"M")&gt;=VLOOKUP($I617,INDIRECT(VLOOKUP(DATEVALUE($H617),FECHAS,2,0)),5,0),0 ,VLOOKUP($I617,INDIRECT(VLOOKUP(DATEVALUE($H617),FECHAS,2,0)),3,0)),IF(AND($G617=$A$1,AND(TODAY()&gt;$G617,COUNTIF($I617,"TRI*"))),2500,IF($G617=$A$1,IF(AND(TODAY()&gt;$G617,OR(COUNTIF($I617," ---"),COUNTIF($I617,"MEN*"))),3000,0),0))),"")</f>
        <v/>
      </c>
      <c r="L617" s="35" t="s">
        <v>1070</v>
      </c>
      <c r="M617" s="36"/>
      <c r="N617" s="36"/>
      <c r="O617" s="98"/>
      <c r="P617" s="38" t="str">
        <f t="shared" si="9"/>
        <v/>
      </c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ht="15.75" customHeight="1">
      <c r="A618" s="114" t="s">
        <v>1087</v>
      </c>
      <c r="B618" s="108" t="s">
        <v>1088</v>
      </c>
      <c r="C618" s="108">
        <v>1.15868315E9</v>
      </c>
      <c r="D618" s="4"/>
      <c r="E618" s="28" t="s">
        <v>1028</v>
      </c>
      <c r="F618" s="4"/>
      <c r="G618" s="30" t="str">
        <f t="shared" si="10"/>
        <v> </v>
      </c>
      <c r="H618" s="4"/>
      <c r="I618" s="2"/>
      <c r="J618" s="68" t="str">
        <f t="shared" si="2"/>
        <v/>
      </c>
      <c r="K618" s="69" t="str">
        <f>IFERROR(SUM(IF(DATEDIF($H618,$A$1,"M")&gt;=VLOOKUP($I618,INDIRECT(VLOOKUP(DATEVALUE($H618),FECHAS,2,0)),5,0),0 ,VLOOKUP($I618,INDIRECT(VLOOKUP(DATEVALUE($H618),FECHAS,2,0)),3,0)),IF(AND($G618=$A$1,AND(TODAY()&gt;$G618,COUNTIF($I618,"TRI*"))),2500,IF($G618=$A$1,IF(AND(TODAY()&gt;$G618,OR(COUNTIF($I618," ---"),COUNTIF($I618,"MEN*"))),3000,0),0))),"")</f>
        <v/>
      </c>
      <c r="L618" s="35" t="s">
        <v>1089</v>
      </c>
      <c r="M618" s="36"/>
      <c r="N618" s="36"/>
      <c r="O618" s="98"/>
      <c r="P618" s="38" t="str">
        <f t="shared" si="9"/>
        <v/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ht="15.75" customHeight="1">
      <c r="A619" s="118" t="s">
        <v>1090</v>
      </c>
      <c r="B619" s="97">
        <v>4.0185424E7</v>
      </c>
      <c r="C619" s="115">
        <v>1.157312981E9</v>
      </c>
      <c r="D619" s="4"/>
      <c r="E619" s="28" t="s">
        <v>1028</v>
      </c>
      <c r="F619" s="4"/>
      <c r="G619" s="30" t="str">
        <f t="shared" si="10"/>
        <v> </v>
      </c>
      <c r="H619" s="4"/>
      <c r="I619" s="2"/>
      <c r="J619" s="68" t="str">
        <f t="shared" si="2"/>
        <v/>
      </c>
      <c r="K619" s="69" t="str">
        <f>IFERROR(SUM(IF(DATEDIF($H619,$A$1,"M")&gt;=VLOOKUP($I619,INDIRECT(VLOOKUP(DATEVALUE($H619),FECHAS,2,0)),5,0),0 ,VLOOKUP($I619,INDIRECT(VLOOKUP(DATEVALUE($H619),FECHAS,2,0)),3,0)),IF(AND($G619=$A$1,AND(TODAY()&gt;$G619,COUNTIF($I619,"TRI*"))),2500,IF($G619=$A$1,IF(AND(TODAY()&gt;$G619,OR(COUNTIF($I619," ---"),COUNTIF($I619,"MEN*"))),3000,0),0))),"")</f>
        <v/>
      </c>
      <c r="L619" s="35" t="s">
        <v>1089</v>
      </c>
      <c r="M619" s="36"/>
      <c r="N619" s="36"/>
      <c r="O619" s="98"/>
      <c r="P619" s="38" t="str">
        <f t="shared" si="9"/>
        <v/>
      </c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ht="15.75" customHeight="1">
      <c r="A620" s="118" t="s">
        <v>1091</v>
      </c>
      <c r="B620" s="97">
        <v>2.1131976E7</v>
      </c>
      <c r="C620" s="115">
        <v>1.157312981E9</v>
      </c>
      <c r="D620" s="4"/>
      <c r="E620" s="28" t="s">
        <v>1028</v>
      </c>
      <c r="F620" s="4"/>
      <c r="G620" s="30" t="str">
        <f t="shared" si="10"/>
        <v> </v>
      </c>
      <c r="H620" s="4"/>
      <c r="I620" s="2"/>
      <c r="J620" s="68" t="str">
        <f t="shared" si="2"/>
        <v/>
      </c>
      <c r="K620" s="69" t="str">
        <f>IFERROR(SUM(IF(DATEDIF($H620,$A$1,"M")&gt;=VLOOKUP($I620,INDIRECT(VLOOKUP(DATEVALUE($H620),FECHAS,2,0)),5,0),0 ,VLOOKUP($I620,INDIRECT(VLOOKUP(DATEVALUE($H620),FECHAS,2,0)),3,0)),IF(AND($G620=$A$1,AND(TODAY()&gt;$G620,COUNTIF($I620,"TRI*"))),2500,IF($G620=$A$1,IF(AND(TODAY()&gt;$G620,OR(COUNTIF($I620," ---"),COUNTIF($I620,"MEN*"))),3000,0),0))),"")</f>
        <v/>
      </c>
      <c r="L620" s="35" t="s">
        <v>1089</v>
      </c>
      <c r="M620" s="36"/>
      <c r="N620" s="36"/>
      <c r="O620" s="98"/>
      <c r="P620" s="38" t="str">
        <f t="shared" si="9"/>
        <v/>
      </c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ht="15.75" customHeight="1">
      <c r="A621" s="94" t="s">
        <v>1092</v>
      </c>
      <c r="B621" s="93">
        <v>2.4004408E7</v>
      </c>
      <c r="C621" s="115" t="s">
        <v>1093</v>
      </c>
      <c r="D621" s="4"/>
      <c r="E621" s="28" t="s">
        <v>1028</v>
      </c>
      <c r="F621" s="4"/>
      <c r="G621" s="30" t="str">
        <f t="shared" si="10"/>
        <v> </v>
      </c>
      <c r="H621" s="4"/>
      <c r="I621" s="2"/>
      <c r="J621" s="68" t="str">
        <f t="shared" si="2"/>
        <v/>
      </c>
      <c r="K621" s="69" t="str">
        <f>IFERROR(SUM(IF(DATEDIF($H621,$A$1,"M")&gt;=VLOOKUP($I621,INDIRECT(VLOOKUP(DATEVALUE($H621),FECHAS,2,0)),5,0),0 ,VLOOKUP($I621,INDIRECT(VLOOKUP(DATEVALUE($H621),FECHAS,2,0)),3,0)),IF(AND($G621=$A$1,AND(TODAY()&gt;$G621,COUNTIF($I621,"TRI*"))),2500,IF($G621=$A$1,IF(AND(TODAY()&gt;$G621,OR(COUNTIF($I621," ---"),COUNTIF($I621,"MEN*"))),3000,0),0))),"")</f>
        <v/>
      </c>
      <c r="L621" s="35" t="s">
        <v>1089</v>
      </c>
      <c r="M621" s="36"/>
      <c r="N621" s="36"/>
      <c r="O621" s="98"/>
      <c r="P621" s="38" t="str">
        <f t="shared" si="9"/>
        <v/>
      </c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ht="15.75" customHeight="1">
      <c r="A622" s="94" t="s">
        <v>1094</v>
      </c>
      <c r="B622" s="93">
        <v>3.9066212E7</v>
      </c>
      <c r="C622" s="89" t="s">
        <v>1095</v>
      </c>
      <c r="D622" s="4"/>
      <c r="E622" s="28" t="s">
        <v>1028</v>
      </c>
      <c r="F622" s="4"/>
      <c r="G622" s="30" t="str">
        <f t="shared" si="10"/>
        <v> </v>
      </c>
      <c r="H622" s="4"/>
      <c r="I622" s="2"/>
      <c r="J622" s="68" t="str">
        <f t="shared" si="2"/>
        <v/>
      </c>
      <c r="K622" s="69" t="str">
        <f>IFERROR(SUM(IF(DATEDIF($H622,$A$1,"M")&gt;=VLOOKUP($I622,INDIRECT(VLOOKUP(DATEVALUE($H622),FECHAS,2,0)),5,0),0 ,VLOOKUP($I622,INDIRECT(VLOOKUP(DATEVALUE($H622),FECHAS,2,0)),3,0)),IF(AND($G622=$A$1,AND(TODAY()&gt;$G622,COUNTIF($I622,"TRI*"))),2500,IF($G622=$A$1,IF(AND(TODAY()&gt;$G622,OR(COUNTIF($I622," ---"),COUNTIF($I622,"MEN*"))),3000,0),0))),"")</f>
        <v/>
      </c>
      <c r="L622" s="35" t="s">
        <v>1089</v>
      </c>
      <c r="M622" s="43" t="s">
        <v>1071</v>
      </c>
      <c r="N622" s="36"/>
      <c r="O622" s="98"/>
      <c r="P622" s="38" t="str">
        <f t="shared" si="9"/>
        <v/>
      </c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ht="15.75" customHeight="1">
      <c r="A623" s="94" t="s">
        <v>1096</v>
      </c>
      <c r="B623" s="93">
        <v>4.0128607E7</v>
      </c>
      <c r="C623" s="89">
        <v>1.12365268E9</v>
      </c>
      <c r="D623" s="4"/>
      <c r="E623" s="28" t="s">
        <v>1028</v>
      </c>
      <c r="F623" s="4"/>
      <c r="G623" s="30" t="str">
        <f t="shared" si="10"/>
        <v> </v>
      </c>
      <c r="H623" s="4"/>
      <c r="I623" s="2"/>
      <c r="J623" s="68" t="str">
        <f t="shared" si="2"/>
        <v/>
      </c>
      <c r="K623" s="69" t="str">
        <f>IFERROR(SUM(IF(DATEDIF($H623,$A$1,"M")&gt;=VLOOKUP($I623,INDIRECT(VLOOKUP(DATEVALUE($H623),FECHAS,2,0)),5,0),0 ,VLOOKUP($I623,INDIRECT(VLOOKUP(DATEVALUE($H623),FECHAS,2,0)),3,0)),IF(AND($G623=$A$1,AND(TODAY()&gt;$G623,COUNTIF($I623,"TRI*"))),2500,IF($G623=$A$1,IF(AND(TODAY()&gt;$G623,OR(COUNTIF($I623," ---"),COUNTIF($I623,"MEN*"))),3000,0),0))),"")</f>
        <v/>
      </c>
      <c r="L623" s="35" t="s">
        <v>1089</v>
      </c>
      <c r="M623" s="43" t="s">
        <v>1071</v>
      </c>
      <c r="N623" s="36"/>
      <c r="O623" s="98"/>
      <c r="P623" s="38" t="str">
        <f t="shared" si="9"/>
        <v/>
      </c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ht="15.75" customHeight="1">
      <c r="A624" s="96" t="s">
        <v>1097</v>
      </c>
      <c r="B624" s="89">
        <v>3.4928298E7</v>
      </c>
      <c r="C624" s="89">
        <v>1.156257928E9</v>
      </c>
      <c r="D624" s="4"/>
      <c r="E624" s="28" t="s">
        <v>1028</v>
      </c>
      <c r="F624" s="4"/>
      <c r="G624" s="30" t="str">
        <f t="shared" si="10"/>
        <v> </v>
      </c>
      <c r="H624" s="4"/>
      <c r="I624" s="2"/>
      <c r="J624" s="68" t="str">
        <f t="shared" si="2"/>
        <v/>
      </c>
      <c r="K624" s="69" t="str">
        <f>IFERROR(SUM(IF(DATEDIF($H624,$A$1,"M")&gt;=VLOOKUP($I624,INDIRECT(VLOOKUP(DATEVALUE($H624),FECHAS,2,0)),5,0),0 ,VLOOKUP($I624,INDIRECT(VLOOKUP(DATEVALUE($H624),FECHAS,2,0)),3,0)),IF(AND($G624=$A$1,AND(TODAY()&gt;$G624,COUNTIF($I624,"TRI*"))),2500,IF($G624=$A$1,IF(AND(TODAY()&gt;$G624,OR(COUNTIF($I624," ---"),COUNTIF($I624,"MEN*"))),3000,0),0))),"")</f>
        <v/>
      </c>
      <c r="L624" s="35" t="s">
        <v>1089</v>
      </c>
      <c r="M624" s="43" t="s">
        <v>1071</v>
      </c>
      <c r="N624" s="36"/>
      <c r="O624" s="98"/>
      <c r="P624" s="38" t="str">
        <f t="shared" si="9"/>
        <v/>
      </c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ht="15.75" customHeight="1">
      <c r="A625" s="96" t="s">
        <v>1098</v>
      </c>
      <c r="B625" s="101">
        <v>2.9181079E7</v>
      </c>
      <c r="C625" s="133" t="s">
        <v>1099</v>
      </c>
      <c r="D625" s="4"/>
      <c r="E625" s="28" t="s">
        <v>1028</v>
      </c>
      <c r="F625" s="4"/>
      <c r="G625" s="30" t="str">
        <f t="shared" si="10"/>
        <v> </v>
      </c>
      <c r="H625" s="4"/>
      <c r="I625" s="2"/>
      <c r="J625" s="68" t="str">
        <f t="shared" si="2"/>
        <v/>
      </c>
      <c r="K625" s="69" t="str">
        <f>IFERROR(SUM(IF(DATEDIF($H625,$A$1,"M")&gt;=VLOOKUP($I625,INDIRECT(VLOOKUP(DATEVALUE($H625),FECHAS,2,0)),5,0),0 ,VLOOKUP($I625,INDIRECT(VLOOKUP(DATEVALUE($H625),FECHAS,2,0)),3,0)),IF(AND($G625=$A$1,AND(TODAY()&gt;$G625,COUNTIF($I625,"TRI*"))),2500,IF($G625=$A$1,IF(AND(TODAY()&gt;$G625,OR(COUNTIF($I625," ---"),COUNTIF($I625,"MEN*"))),3000,0),0))),"")</f>
        <v/>
      </c>
      <c r="L625" s="35" t="s">
        <v>1089</v>
      </c>
      <c r="M625" s="43" t="s">
        <v>1100</v>
      </c>
      <c r="N625" s="36"/>
      <c r="O625" s="98"/>
      <c r="P625" s="38" t="str">
        <f t="shared" si="9"/>
        <v/>
      </c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ht="15.75" customHeight="1">
      <c r="A626" s="114" t="s">
        <v>1101</v>
      </c>
      <c r="B626" s="108">
        <v>2.2464269E7</v>
      </c>
      <c r="C626" s="108" t="s">
        <v>1102</v>
      </c>
      <c r="D626" s="4"/>
      <c r="E626" s="28" t="s">
        <v>1028</v>
      </c>
      <c r="F626" s="4"/>
      <c r="G626" s="30" t="str">
        <f t="shared" si="10"/>
        <v> </v>
      </c>
      <c r="H626" s="4"/>
      <c r="I626" s="2"/>
      <c r="J626" s="68" t="str">
        <f t="shared" si="2"/>
        <v/>
      </c>
      <c r="K626" s="69" t="str">
        <f>IFERROR(SUM(IF(DATEDIF($H626,$A$1,"M")&gt;=VLOOKUP($I626,INDIRECT(VLOOKUP(DATEVALUE($H626),FECHAS,2,0)),5,0),0 ,VLOOKUP($I626,INDIRECT(VLOOKUP(DATEVALUE($H626),FECHAS,2,0)),3,0)),IF(AND($G626=$A$1,AND(TODAY()&gt;$G626,COUNTIF($I626,"TRI*"))),2500,IF($G626=$A$1,IF(AND(TODAY()&gt;$G626,OR(COUNTIF($I626," ---"),COUNTIF($I626,"MEN*"))),3000,0),0))),"")</f>
        <v/>
      </c>
      <c r="L626" s="35" t="s">
        <v>1103</v>
      </c>
      <c r="M626" s="43" t="s">
        <v>1104</v>
      </c>
      <c r="N626" s="36"/>
      <c r="O626" s="98"/>
      <c r="P626" s="38" t="str">
        <f t="shared" si="9"/>
        <v/>
      </c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ht="15.75" customHeight="1">
      <c r="A627" s="114" t="s">
        <v>1105</v>
      </c>
      <c r="B627" s="108" t="s">
        <v>1106</v>
      </c>
      <c r="C627" s="108" t="s">
        <v>1107</v>
      </c>
      <c r="D627" s="4"/>
      <c r="E627" s="28" t="s">
        <v>1028</v>
      </c>
      <c r="F627" s="4"/>
      <c r="G627" s="30" t="str">
        <f t="shared" si="10"/>
        <v> </v>
      </c>
      <c r="H627" s="4"/>
      <c r="I627" s="2"/>
      <c r="J627" s="68" t="str">
        <f t="shared" si="2"/>
        <v/>
      </c>
      <c r="K627" s="69" t="str">
        <f>IFERROR(SUM(IF(DATEDIF($H627,$A$1,"M")&gt;=VLOOKUP($I627,INDIRECT(VLOOKUP(DATEVALUE($H627),FECHAS,2,0)),5,0),0 ,VLOOKUP($I627,INDIRECT(VLOOKUP(DATEVALUE($H627),FECHAS,2,0)),3,0)),IF(AND($G627=$A$1,AND(TODAY()&gt;$G627,COUNTIF($I627,"TRI*"))),2500,IF($G627=$A$1,IF(AND(TODAY()&gt;$G627,OR(COUNTIF($I627," ---"),COUNTIF($I627,"MEN*"))),3000,0),0))),"")</f>
        <v/>
      </c>
      <c r="L627" s="35" t="s">
        <v>1103</v>
      </c>
      <c r="M627" s="36"/>
      <c r="N627" s="36"/>
      <c r="O627" s="98"/>
      <c r="P627" s="38" t="str">
        <f t="shared" si="9"/>
        <v/>
      </c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ht="15.75" customHeight="1">
      <c r="A628" s="114" t="s">
        <v>1108</v>
      </c>
      <c r="B628" s="108">
        <v>1.1854626E7</v>
      </c>
      <c r="C628" s="108" t="s">
        <v>1109</v>
      </c>
      <c r="D628" s="4"/>
      <c r="E628" s="28" t="s">
        <v>1028</v>
      </c>
      <c r="F628" s="4"/>
      <c r="G628" s="30" t="str">
        <f t="shared" si="10"/>
        <v> </v>
      </c>
      <c r="H628" s="4"/>
      <c r="I628" s="2"/>
      <c r="J628" s="68" t="str">
        <f t="shared" si="2"/>
        <v/>
      </c>
      <c r="K628" s="69" t="str">
        <f>IFERROR(SUM(IF(DATEDIF($H628,$A$1,"M")&gt;=VLOOKUP($I628,INDIRECT(VLOOKUP(DATEVALUE($H628),FECHAS,2,0)),5,0),0 ,VLOOKUP($I628,INDIRECT(VLOOKUP(DATEVALUE($H628),FECHAS,2,0)),3,0)),IF(AND($G628=$A$1,AND(TODAY()&gt;$G628,COUNTIF($I628,"TRI*"))),2500,IF($G628=$A$1,IF(AND(TODAY()&gt;$G628,OR(COUNTIF($I628," ---"),COUNTIF($I628,"MEN*"))),3000,0),0))),"")</f>
        <v/>
      </c>
      <c r="L628" s="35" t="s">
        <v>1103</v>
      </c>
      <c r="M628" s="36"/>
      <c r="N628" s="36"/>
      <c r="O628" s="98"/>
      <c r="P628" s="38" t="str">
        <f t="shared" si="9"/>
        <v/>
      </c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ht="15.75" customHeight="1">
      <c r="A629" s="114" t="s">
        <v>1110</v>
      </c>
      <c r="B629" s="108">
        <v>3.8422218E7</v>
      </c>
      <c r="C629" s="108">
        <v>1.158067842E9</v>
      </c>
      <c r="D629" s="4"/>
      <c r="E629" s="28" t="s">
        <v>1028</v>
      </c>
      <c r="F629" s="4"/>
      <c r="G629" s="30" t="str">
        <f t="shared" si="10"/>
        <v> </v>
      </c>
      <c r="H629" s="4"/>
      <c r="I629" s="2"/>
      <c r="J629" s="68" t="str">
        <f t="shared" si="2"/>
        <v/>
      </c>
      <c r="K629" s="69" t="str">
        <f>IFERROR(SUM(IF(DATEDIF($H629,$A$1,"M")&gt;=VLOOKUP($I629,INDIRECT(VLOOKUP(DATEVALUE($H629),FECHAS,2,0)),5,0),0 ,VLOOKUP($I629,INDIRECT(VLOOKUP(DATEVALUE($H629),FECHAS,2,0)),3,0)),IF(AND($G629=$A$1,AND(TODAY()&gt;$G629,COUNTIF($I629,"TRI*"))),2500,IF($G629=$A$1,IF(AND(TODAY()&gt;$G629,OR(COUNTIF($I629," ---"),COUNTIF($I629,"MEN*"))),3000,0),0))),"")</f>
        <v/>
      </c>
      <c r="L629" s="35" t="s">
        <v>1103</v>
      </c>
      <c r="M629" s="43" t="s">
        <v>1054</v>
      </c>
      <c r="N629" s="36"/>
      <c r="O629" s="98"/>
      <c r="P629" s="38" t="str">
        <f t="shared" si="9"/>
        <v/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ht="15.75" customHeight="1">
      <c r="A630" s="114" t="s">
        <v>1111</v>
      </c>
      <c r="B630" s="108">
        <v>3.678269E7</v>
      </c>
      <c r="C630" s="108">
        <v>1.151201687E9</v>
      </c>
      <c r="D630" s="4"/>
      <c r="E630" s="28" t="s">
        <v>1028</v>
      </c>
      <c r="F630" s="4"/>
      <c r="G630" s="30" t="str">
        <f t="shared" si="10"/>
        <v> </v>
      </c>
      <c r="H630" s="4"/>
      <c r="I630" s="2"/>
      <c r="J630" s="68" t="str">
        <f t="shared" si="2"/>
        <v/>
      </c>
      <c r="K630" s="69" t="str">
        <f>IFERROR(SUM(IF(DATEDIF($H630,$A$1,"M")&gt;=VLOOKUP($I630,INDIRECT(VLOOKUP(DATEVALUE($H630),FECHAS,2,0)),5,0),0 ,VLOOKUP($I630,INDIRECT(VLOOKUP(DATEVALUE($H630),FECHAS,2,0)),3,0)),IF(AND($G630=$A$1,AND(TODAY()&gt;$G630,COUNTIF($I630,"TRI*"))),2500,IF($G630=$A$1,IF(AND(TODAY()&gt;$G630,OR(COUNTIF($I630," ---"),COUNTIF($I630,"MEN*"))),3000,0),0))),"")</f>
        <v/>
      </c>
      <c r="L630" s="35" t="s">
        <v>1103</v>
      </c>
      <c r="M630" s="43" t="s">
        <v>1104</v>
      </c>
      <c r="N630" s="36"/>
      <c r="O630" s="98"/>
      <c r="P630" s="38" t="str">
        <f t="shared" si="9"/>
        <v/>
      </c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ht="15.75" customHeight="1">
      <c r="A631" s="114" t="s">
        <v>1112</v>
      </c>
      <c r="B631" s="108">
        <v>2.2403467E7</v>
      </c>
      <c r="C631" s="108">
        <v>1.158301959E9</v>
      </c>
      <c r="D631" s="4"/>
      <c r="E631" s="28" t="s">
        <v>1028</v>
      </c>
      <c r="F631" s="4"/>
      <c r="G631" s="30" t="str">
        <f t="shared" si="10"/>
        <v> </v>
      </c>
      <c r="H631" s="4"/>
      <c r="I631" s="2"/>
      <c r="J631" s="68" t="str">
        <f t="shared" si="2"/>
        <v/>
      </c>
      <c r="K631" s="69" t="str">
        <f>IFERROR(SUM(IF(DATEDIF($H631,$A$1,"M")&gt;=VLOOKUP($I631,INDIRECT(VLOOKUP(DATEVALUE($H631),FECHAS,2,0)),5,0),0 ,VLOOKUP($I631,INDIRECT(VLOOKUP(DATEVALUE($H631),FECHAS,2,0)),3,0)),IF(AND($G631=$A$1,AND(TODAY()&gt;$G631,COUNTIF($I631,"TRI*"))),2500,IF($G631=$A$1,IF(AND(TODAY()&gt;$G631,OR(COUNTIF($I631," ---"),COUNTIF($I631,"MEN*"))),3000,0),0))),"")</f>
        <v/>
      </c>
      <c r="L631" s="35" t="s">
        <v>1103</v>
      </c>
      <c r="M631" s="43" t="s">
        <v>1113</v>
      </c>
      <c r="N631" s="36"/>
      <c r="O631" s="98"/>
      <c r="P631" s="38" t="str">
        <f t="shared" si="9"/>
        <v/>
      </c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ht="15.75" customHeight="1">
      <c r="A632" s="96" t="s">
        <v>1114</v>
      </c>
      <c r="B632" s="89">
        <v>1.695316E7</v>
      </c>
      <c r="C632" s="89">
        <v>1.127275673E9</v>
      </c>
      <c r="D632" s="4"/>
      <c r="E632" s="28" t="s">
        <v>1028</v>
      </c>
      <c r="F632" s="4"/>
      <c r="G632" s="30" t="str">
        <f t="shared" si="10"/>
        <v> </v>
      </c>
      <c r="H632" s="4"/>
      <c r="I632" s="2"/>
      <c r="J632" s="68" t="str">
        <f t="shared" si="2"/>
        <v/>
      </c>
      <c r="K632" s="69" t="str">
        <f>IFERROR(SUM(IF(DATEDIF($H632,$A$1,"M")&gt;=VLOOKUP($I632,INDIRECT(VLOOKUP(DATEVALUE($H632),FECHAS,2,0)),5,0),0 ,VLOOKUP($I632,INDIRECT(VLOOKUP(DATEVALUE($H632),FECHAS,2,0)),3,0)),IF(AND($G632=$A$1,AND(TODAY()&gt;$G632,COUNTIF($I632,"TRI*"))),2500,IF($G632=$A$1,IF(AND(TODAY()&gt;$G632,OR(COUNTIF($I632," ---"),COUNTIF($I632,"MEN*"))),3000,0),0))),"")</f>
        <v/>
      </c>
      <c r="L632" s="35" t="s">
        <v>1103</v>
      </c>
      <c r="M632" s="43" t="s">
        <v>1104</v>
      </c>
      <c r="N632" s="36"/>
      <c r="O632" s="98"/>
      <c r="P632" s="38" t="str">
        <f t="shared" si="9"/>
        <v/>
      </c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ht="15.75" customHeight="1">
      <c r="A633" s="96" t="s">
        <v>1115</v>
      </c>
      <c r="B633" s="89" t="s">
        <v>1116</v>
      </c>
      <c r="C633" s="89" t="s">
        <v>1117</v>
      </c>
      <c r="D633" s="4"/>
      <c r="E633" s="28" t="s">
        <v>1028</v>
      </c>
      <c r="F633" s="4"/>
      <c r="G633" s="30" t="str">
        <f t="shared" si="10"/>
        <v> </v>
      </c>
      <c r="H633" s="4"/>
      <c r="I633" s="2"/>
      <c r="J633" s="68" t="str">
        <f t="shared" si="2"/>
        <v/>
      </c>
      <c r="K633" s="69" t="str">
        <f>IFERROR(SUM(IF(DATEDIF($H633,$A$1,"M")&gt;=VLOOKUP($I633,INDIRECT(VLOOKUP(DATEVALUE($H633),FECHAS,2,0)),5,0),0 ,VLOOKUP($I633,INDIRECT(VLOOKUP(DATEVALUE($H633),FECHAS,2,0)),3,0)),IF(AND($G633=$A$1,AND(TODAY()&gt;$G633,COUNTIF($I633,"TRI*"))),2500,IF($G633=$A$1,IF(AND(TODAY()&gt;$G633,OR(COUNTIF($I633," ---"),COUNTIF($I633,"MEN*"))),3000,0),0))),"")</f>
        <v/>
      </c>
      <c r="L633" s="35" t="s">
        <v>1103</v>
      </c>
      <c r="M633" s="43" t="s">
        <v>1104</v>
      </c>
      <c r="N633" s="36"/>
      <c r="O633" s="98"/>
      <c r="P633" s="38" t="str">
        <f t="shared" si="9"/>
        <v/>
      </c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ht="15.75" customHeight="1">
      <c r="A634" s="94" t="s">
        <v>1118</v>
      </c>
      <c r="B634" s="95">
        <v>5302636.0</v>
      </c>
      <c r="C634" s="96" t="s">
        <v>1119</v>
      </c>
      <c r="D634" s="4"/>
      <c r="E634" s="28" t="s">
        <v>1028</v>
      </c>
      <c r="F634" s="4"/>
      <c r="G634" s="30" t="str">
        <f t="shared" si="10"/>
        <v> </v>
      </c>
      <c r="H634" s="4"/>
      <c r="I634" s="2"/>
      <c r="J634" s="68" t="str">
        <f t="shared" si="2"/>
        <v/>
      </c>
      <c r="K634" s="69" t="str">
        <f>IFERROR(SUM(IF(DATEDIF($H634,$A$1,"M")&gt;=VLOOKUP($I634,INDIRECT(VLOOKUP(DATEVALUE($H634),FECHAS,2,0)),5,0),0 ,VLOOKUP($I634,INDIRECT(VLOOKUP(DATEVALUE($H634),FECHAS,2,0)),3,0)),IF(AND($G634=$A$1,AND(TODAY()&gt;$G634,COUNTIF($I634,"TRI*"))),2500,IF($G634=$A$1,IF(AND(TODAY()&gt;$G634,OR(COUNTIF($I634," ---"),COUNTIF($I634,"MEN*"))),3000,0),0))),"")</f>
        <v/>
      </c>
      <c r="L634" s="35" t="s">
        <v>1103</v>
      </c>
      <c r="M634" s="43" t="s">
        <v>1104</v>
      </c>
      <c r="N634" s="36"/>
      <c r="O634" s="98"/>
      <c r="P634" s="38" t="str">
        <f t="shared" si="9"/>
        <v/>
      </c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ht="15.75" customHeight="1">
      <c r="A635" s="96" t="s">
        <v>1120</v>
      </c>
      <c r="B635" s="89">
        <v>1.8735584E7</v>
      </c>
      <c r="C635" s="89">
        <v>1.132308779E9</v>
      </c>
      <c r="D635" s="4"/>
      <c r="E635" s="28" t="s">
        <v>1028</v>
      </c>
      <c r="F635" s="4"/>
      <c r="G635" s="30" t="str">
        <f t="shared" si="10"/>
        <v> </v>
      </c>
      <c r="H635" s="4"/>
      <c r="I635" s="2"/>
      <c r="J635" s="68" t="str">
        <f t="shared" si="2"/>
        <v/>
      </c>
      <c r="K635" s="69" t="str">
        <f>IFERROR(SUM(IF(DATEDIF($H635,$A$1,"M")&gt;=VLOOKUP($I635,INDIRECT(VLOOKUP(DATEVALUE($H635),FECHAS,2,0)),5,0),0 ,VLOOKUP($I635,INDIRECT(VLOOKUP(DATEVALUE($H635),FECHAS,2,0)),3,0)),IF(AND($G635=$A$1,AND(TODAY()&gt;$G635,COUNTIF($I635,"TRI*"))),2500,IF($G635=$A$1,IF(AND(TODAY()&gt;$G635,OR(COUNTIF($I635," ---"),COUNTIF($I635,"MEN*"))),3000,0),0))),"")</f>
        <v/>
      </c>
      <c r="L635" s="35" t="s">
        <v>1103</v>
      </c>
      <c r="M635" s="36"/>
      <c r="N635" s="36"/>
      <c r="O635" s="98"/>
      <c r="P635" s="38" t="str">
        <f t="shared" si="9"/>
        <v/>
      </c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ht="15.75" customHeight="1">
      <c r="A636" s="94" t="s">
        <v>1121</v>
      </c>
      <c r="B636" s="93">
        <v>3.4728346E7</v>
      </c>
      <c r="C636" s="89">
        <v>1.132460338E9</v>
      </c>
      <c r="D636" s="4"/>
      <c r="E636" s="28" t="s">
        <v>1028</v>
      </c>
      <c r="F636" s="4"/>
      <c r="G636" s="30" t="str">
        <f t="shared" si="10"/>
        <v> </v>
      </c>
      <c r="H636" s="4"/>
      <c r="I636" s="2"/>
      <c r="J636" s="68" t="str">
        <f t="shared" si="2"/>
        <v/>
      </c>
      <c r="K636" s="69" t="str">
        <f>IFERROR(SUM(IF(DATEDIF($H636,$A$1,"M")&gt;=VLOOKUP($I636,INDIRECT(VLOOKUP(DATEVALUE($H636),FECHAS,2,0)),5,0),0 ,VLOOKUP($I636,INDIRECT(VLOOKUP(DATEVALUE($H636),FECHAS,2,0)),3,0)),IF(AND($G636=$A$1,AND(TODAY()&gt;$G636,COUNTIF($I636,"TRI*"))),2500,IF($G636=$A$1,IF(AND(TODAY()&gt;$G636,OR(COUNTIF($I636," ---"),COUNTIF($I636,"MEN*"))),3000,0),0))),"")</f>
        <v/>
      </c>
      <c r="L636" s="35" t="s">
        <v>1103</v>
      </c>
      <c r="M636" s="36"/>
      <c r="N636" s="36"/>
      <c r="O636" s="98"/>
      <c r="P636" s="38" t="str">
        <f t="shared" si="9"/>
        <v/>
      </c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ht="15.75" customHeight="1">
      <c r="A637" s="114" t="s">
        <v>1122</v>
      </c>
      <c r="B637" s="108" t="s">
        <v>1123</v>
      </c>
      <c r="C637" s="108" t="s">
        <v>1124</v>
      </c>
      <c r="D637" s="4"/>
      <c r="E637" s="28" t="s">
        <v>1028</v>
      </c>
      <c r="F637" s="4"/>
      <c r="G637" s="30" t="str">
        <f t="shared" si="10"/>
        <v> </v>
      </c>
      <c r="H637" s="4"/>
      <c r="I637" s="2"/>
      <c r="J637" s="68" t="str">
        <f t="shared" si="2"/>
        <v/>
      </c>
      <c r="K637" s="69" t="str">
        <f>IFERROR(SUM(IF(DATEDIF($H637,$A$1,"M")&gt;=VLOOKUP($I637,INDIRECT(VLOOKUP(DATEVALUE($H637),FECHAS,2,0)),5,0),0 ,VLOOKUP($I637,INDIRECT(VLOOKUP(DATEVALUE($H637),FECHAS,2,0)),3,0)),IF(AND($G637=$A$1,AND(TODAY()&gt;$G637,COUNTIF($I637,"TRI*"))),2500,IF($G637=$A$1,IF(AND(TODAY()&gt;$G637,OR(COUNTIF($I637," ---"),COUNTIF($I637,"MEN*"))),3000,0),0))),"")</f>
        <v/>
      </c>
      <c r="L637" s="35" t="s">
        <v>1125</v>
      </c>
      <c r="M637" s="43" t="s">
        <v>1126</v>
      </c>
      <c r="N637" s="36"/>
      <c r="O637" s="98"/>
      <c r="P637" s="38" t="str">
        <f t="shared" si="9"/>
        <v/>
      </c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ht="15.75" customHeight="1">
      <c r="A638" s="114" t="s">
        <v>1127</v>
      </c>
      <c r="B638" s="108">
        <v>3.040019E7</v>
      </c>
      <c r="C638" s="108">
        <v>1.165348248E9</v>
      </c>
      <c r="D638" s="4"/>
      <c r="E638" s="28" t="s">
        <v>1028</v>
      </c>
      <c r="F638" s="4"/>
      <c r="G638" s="30" t="str">
        <f t="shared" si="10"/>
        <v> </v>
      </c>
      <c r="H638" s="4"/>
      <c r="I638" s="2"/>
      <c r="J638" s="68" t="str">
        <f t="shared" si="2"/>
        <v/>
      </c>
      <c r="K638" s="69" t="str">
        <f>IFERROR(SUM(IF(DATEDIF($H638,$A$1,"M")&gt;=VLOOKUP($I638,INDIRECT(VLOOKUP(DATEVALUE($H638),FECHAS,2,0)),5,0),0 ,VLOOKUP($I638,INDIRECT(VLOOKUP(DATEVALUE($H638),FECHAS,2,0)),3,0)),IF(AND($G638=$A$1,AND(TODAY()&gt;$G638,COUNTIF($I638,"TRI*"))),2500,IF($G638=$A$1,IF(AND(TODAY()&gt;$G638,OR(COUNTIF($I638," ---"),COUNTIF($I638,"MEN*"))),3000,0),0))),"")</f>
        <v/>
      </c>
      <c r="L638" s="35" t="s">
        <v>1125</v>
      </c>
      <c r="M638" s="43" t="s">
        <v>1128</v>
      </c>
      <c r="N638" s="36"/>
      <c r="O638" s="98"/>
      <c r="P638" s="38" t="str">
        <f t="shared" si="9"/>
        <v/>
      </c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ht="15.75" customHeight="1">
      <c r="A639" s="114" t="s">
        <v>1129</v>
      </c>
      <c r="B639" s="117">
        <v>4.6359935E7</v>
      </c>
      <c r="C639" s="114" t="s">
        <v>1130</v>
      </c>
      <c r="D639" s="4"/>
      <c r="E639" s="28" t="s">
        <v>1028</v>
      </c>
      <c r="F639" s="4"/>
      <c r="G639" s="30" t="str">
        <f t="shared" si="10"/>
        <v> </v>
      </c>
      <c r="H639" s="4"/>
      <c r="I639" s="2"/>
      <c r="J639" s="68" t="str">
        <f t="shared" si="2"/>
        <v/>
      </c>
      <c r="K639" s="69" t="str">
        <f>IFERROR(SUM(IF(DATEDIF($H639,$A$1,"M")&gt;=VLOOKUP($I639,INDIRECT(VLOOKUP(DATEVALUE($H639),FECHAS,2,0)),5,0),0 ,VLOOKUP($I639,INDIRECT(VLOOKUP(DATEVALUE($H639),FECHAS,2,0)),3,0)),IF(AND($G639=$A$1,AND(TODAY()&gt;$G639,COUNTIF($I639,"TRI*"))),2500,IF($G639=$A$1,IF(AND(TODAY()&gt;$G639,OR(COUNTIF($I639," ---"),COUNTIF($I639,"MEN*"))),3000,0),0))),"")</f>
        <v/>
      </c>
      <c r="L639" s="35" t="s">
        <v>1125</v>
      </c>
      <c r="M639" s="43" t="s">
        <v>1126</v>
      </c>
      <c r="N639" s="36"/>
      <c r="O639" s="98"/>
      <c r="P639" s="38" t="str">
        <f t="shared" si="9"/>
        <v/>
      </c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ht="15.75" customHeight="1">
      <c r="A640" s="114" t="s">
        <v>1131</v>
      </c>
      <c r="B640" s="114" t="s">
        <v>1132</v>
      </c>
      <c r="C640" s="114" t="s">
        <v>1133</v>
      </c>
      <c r="D640" s="4"/>
      <c r="E640" s="28" t="s">
        <v>1028</v>
      </c>
      <c r="F640" s="4"/>
      <c r="G640" s="30" t="str">
        <f t="shared" si="10"/>
        <v> </v>
      </c>
      <c r="H640" s="4"/>
      <c r="I640" s="2"/>
      <c r="J640" s="68" t="str">
        <f t="shared" si="2"/>
        <v/>
      </c>
      <c r="K640" s="69" t="str">
        <f>IFERROR(SUM(IF(DATEDIF($H640,$A$1,"M")&gt;=VLOOKUP($I640,INDIRECT(VLOOKUP(DATEVALUE($H640),FECHAS,2,0)),5,0),0 ,VLOOKUP($I640,INDIRECT(VLOOKUP(DATEVALUE($H640),FECHAS,2,0)),3,0)),IF(AND($G640=$A$1,AND(TODAY()&gt;$G640,COUNTIF($I640,"TRI*"))),2500,IF($G640=$A$1,IF(AND(TODAY()&gt;$G640,OR(COUNTIF($I640," ---"),COUNTIF($I640,"MEN*"))),3000,0),0))),"")</f>
        <v/>
      </c>
      <c r="L640" s="35" t="s">
        <v>1125</v>
      </c>
      <c r="M640" s="43" t="s">
        <v>1128</v>
      </c>
      <c r="N640" s="36"/>
      <c r="O640" s="98"/>
      <c r="P640" s="38" t="str">
        <f t="shared" si="9"/>
        <v/>
      </c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ht="15.75" customHeight="1">
      <c r="A641" s="103" t="s">
        <v>1134</v>
      </c>
      <c r="B641" s="105">
        <v>2.6071225E7</v>
      </c>
      <c r="C641" s="108" t="s">
        <v>1135</v>
      </c>
      <c r="D641" s="4"/>
      <c r="E641" s="28" t="s">
        <v>1028</v>
      </c>
      <c r="F641" s="4"/>
      <c r="G641" s="30" t="str">
        <f t="shared" si="10"/>
        <v> </v>
      </c>
      <c r="H641" s="4"/>
      <c r="I641" s="2"/>
      <c r="J641" s="68" t="str">
        <f t="shared" si="2"/>
        <v/>
      </c>
      <c r="K641" s="69" t="str">
        <f>IFERROR(SUM(IF(DATEDIF($H641,$A$1,"M")&gt;=VLOOKUP($I641,INDIRECT(VLOOKUP(DATEVALUE($H641),FECHAS,2,0)),5,0),0 ,VLOOKUP($I641,INDIRECT(VLOOKUP(DATEVALUE($H641),FECHAS,2,0)),3,0)),IF(AND($G641=$A$1,AND(TODAY()&gt;$G641,COUNTIF($I641,"TRI*"))),2500,IF($G641=$A$1,IF(AND(TODAY()&gt;$G641,OR(COUNTIF($I641," ---"),COUNTIF($I641,"MEN*"))),3000,0),0))),"")</f>
        <v/>
      </c>
      <c r="L641" s="35" t="s">
        <v>1125</v>
      </c>
      <c r="M641" s="43" t="s">
        <v>1128</v>
      </c>
      <c r="N641" s="36"/>
      <c r="O641" s="98"/>
      <c r="P641" s="38" t="str">
        <f t="shared" si="9"/>
        <v/>
      </c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ht="15.75" customHeight="1">
      <c r="A642" s="114" t="s">
        <v>1136</v>
      </c>
      <c r="B642" s="108" t="s">
        <v>1137</v>
      </c>
      <c r="C642" s="115" t="s">
        <v>1138</v>
      </c>
      <c r="D642" s="4"/>
      <c r="E642" s="28" t="s">
        <v>1028</v>
      </c>
      <c r="F642" s="4"/>
      <c r="G642" s="30" t="str">
        <f t="shared" si="10"/>
        <v> </v>
      </c>
      <c r="H642" s="4"/>
      <c r="I642" s="2"/>
      <c r="J642" s="68" t="str">
        <f t="shared" si="2"/>
        <v/>
      </c>
      <c r="K642" s="69" t="str">
        <f>IFERROR(SUM(IF(DATEDIF($H642,$A$1,"M")&gt;=VLOOKUP($I642,INDIRECT(VLOOKUP(DATEVALUE($H642),FECHAS,2,0)),5,0),0 ,VLOOKUP($I642,INDIRECT(VLOOKUP(DATEVALUE($H642),FECHAS,2,0)),3,0)),IF(AND($G642=$A$1,AND(TODAY()&gt;$G642,COUNTIF($I642,"TRI*"))),2500,IF($G642=$A$1,IF(AND(TODAY()&gt;$G642,OR(COUNTIF($I642," ---"),COUNTIF($I642,"MEN*"))),3000,0),0))),"")</f>
        <v/>
      </c>
      <c r="L642" s="35" t="s">
        <v>1125</v>
      </c>
      <c r="M642" s="43" t="s">
        <v>1128</v>
      </c>
      <c r="N642" s="36"/>
      <c r="O642" s="98"/>
      <c r="P642" s="38" t="str">
        <f t="shared" si="9"/>
        <v/>
      </c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ht="15.75" customHeight="1">
      <c r="A643" s="96" t="s">
        <v>1139</v>
      </c>
      <c r="B643" s="89" t="s">
        <v>1140</v>
      </c>
      <c r="C643" s="89" t="s">
        <v>1141</v>
      </c>
      <c r="D643" s="4"/>
      <c r="E643" s="28" t="s">
        <v>1028</v>
      </c>
      <c r="F643" s="4"/>
      <c r="G643" s="30" t="str">
        <f t="shared" si="10"/>
        <v> </v>
      </c>
      <c r="H643" s="4"/>
      <c r="I643" s="2"/>
      <c r="J643" s="68" t="str">
        <f t="shared" si="2"/>
        <v/>
      </c>
      <c r="K643" s="69" t="str">
        <f>IFERROR(SUM(IF(DATEDIF($H643,$A$1,"M")&gt;=VLOOKUP($I643,INDIRECT(VLOOKUP(DATEVALUE($H643),FECHAS,2,0)),5,0),0 ,VLOOKUP($I643,INDIRECT(VLOOKUP(DATEVALUE($H643),FECHAS,2,0)),3,0)),IF(AND($G643=$A$1,AND(TODAY()&gt;$G643,COUNTIF($I643,"TRI*"))),2500,IF($G643=$A$1,IF(AND(TODAY()&gt;$G643,OR(COUNTIF($I643," ---"),COUNTIF($I643,"MEN*"))),3000,0),0))),"")</f>
        <v/>
      </c>
      <c r="L643" s="35" t="s">
        <v>1125</v>
      </c>
      <c r="M643" s="36"/>
      <c r="N643" s="36"/>
      <c r="O643" s="98"/>
      <c r="P643" s="38" t="str">
        <f t="shared" si="9"/>
        <v/>
      </c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ht="15.75" customHeight="1">
      <c r="A644" s="96" t="s">
        <v>1142</v>
      </c>
      <c r="B644" s="89">
        <v>1.9014782E7</v>
      </c>
      <c r="C644" s="89" t="s">
        <v>1143</v>
      </c>
      <c r="D644" s="4"/>
      <c r="E644" s="28" t="s">
        <v>1028</v>
      </c>
      <c r="F644" s="4"/>
      <c r="G644" s="30" t="str">
        <f t="shared" si="10"/>
        <v> </v>
      </c>
      <c r="H644" s="4"/>
      <c r="I644" s="2"/>
      <c r="J644" s="68" t="str">
        <f t="shared" si="2"/>
        <v/>
      </c>
      <c r="K644" s="69" t="str">
        <f>IFERROR(SUM(IF(DATEDIF($H644,$A$1,"M")&gt;=VLOOKUP($I644,INDIRECT(VLOOKUP(DATEVALUE($H644),FECHAS,2,0)),5,0),0 ,VLOOKUP($I644,INDIRECT(VLOOKUP(DATEVALUE($H644),FECHAS,2,0)),3,0)),IF(AND($G644=$A$1,AND(TODAY()&gt;$G644,COUNTIF($I644,"TRI*"))),2500,IF($G644=$A$1,IF(AND(TODAY()&gt;$G644,OR(COUNTIF($I644," ---"),COUNTIF($I644,"MEN*"))),3000,0),0))),"")</f>
        <v/>
      </c>
      <c r="L644" s="35" t="s">
        <v>1125</v>
      </c>
      <c r="M644" s="43" t="s">
        <v>1128</v>
      </c>
      <c r="N644" s="36"/>
      <c r="O644" s="98"/>
      <c r="P644" s="38" t="str">
        <f t="shared" si="9"/>
        <v/>
      </c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ht="15.75" customHeight="1">
      <c r="A645" s="94" t="s">
        <v>1144</v>
      </c>
      <c r="B645" s="97">
        <v>3.2112504E7</v>
      </c>
      <c r="C645" s="89">
        <v>1.127809304E9</v>
      </c>
      <c r="D645" s="4"/>
      <c r="E645" s="28" t="s">
        <v>1028</v>
      </c>
      <c r="F645" s="4"/>
      <c r="G645" s="30" t="str">
        <f t="shared" si="10"/>
        <v> </v>
      </c>
      <c r="H645" s="4"/>
      <c r="I645" s="2"/>
      <c r="J645" s="68" t="str">
        <f t="shared" si="2"/>
        <v/>
      </c>
      <c r="K645" s="69" t="str">
        <f>IFERROR(SUM(IF(DATEDIF($H645,$A$1,"M")&gt;=VLOOKUP($I645,INDIRECT(VLOOKUP(DATEVALUE($H645),FECHAS,2,0)),5,0),0 ,VLOOKUP($I645,INDIRECT(VLOOKUP(DATEVALUE($H645),FECHAS,2,0)),3,0)),IF(AND($G645=$A$1,AND(TODAY()&gt;$G645,COUNTIF($I645,"TRI*"))),2500,IF($G645=$A$1,IF(AND(TODAY()&gt;$G645,OR(COUNTIF($I645," ---"),COUNTIF($I645,"MEN*"))),3000,0),0))),"")</f>
        <v/>
      </c>
      <c r="L645" s="35" t="s">
        <v>1125</v>
      </c>
      <c r="M645" s="43" t="s">
        <v>1145</v>
      </c>
      <c r="N645" s="36"/>
      <c r="O645" s="98"/>
      <c r="P645" s="38" t="str">
        <f t="shared" si="9"/>
        <v/>
      </c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ht="15.75" customHeight="1">
      <c r="A646" s="94" t="s">
        <v>1146</v>
      </c>
      <c r="B646" s="93">
        <v>4.4108473E7</v>
      </c>
      <c r="C646" s="89" t="s">
        <v>1147</v>
      </c>
      <c r="D646" s="4"/>
      <c r="E646" s="28" t="s">
        <v>1028</v>
      </c>
      <c r="F646" s="4"/>
      <c r="G646" s="30" t="str">
        <f t="shared" si="10"/>
        <v> </v>
      </c>
      <c r="H646" s="4"/>
      <c r="I646" s="2"/>
      <c r="J646" s="68" t="str">
        <f t="shared" si="2"/>
        <v/>
      </c>
      <c r="K646" s="69" t="str">
        <f>IFERROR(SUM(IF(DATEDIF($H646,$A$1,"M")&gt;=VLOOKUP($I646,INDIRECT(VLOOKUP(DATEVALUE($H646),FECHAS,2,0)),5,0),0 ,VLOOKUP($I646,INDIRECT(VLOOKUP(DATEVALUE($H646),FECHAS,2,0)),3,0)),IF(AND($G646=$A$1,AND(TODAY()&gt;$G646,COUNTIF($I646,"TRI*"))),2500,IF($G646=$A$1,IF(AND(TODAY()&gt;$G646,OR(COUNTIF($I646," ---"),COUNTIF($I646,"MEN*"))),3000,0),0))),"")</f>
        <v/>
      </c>
      <c r="L646" s="35" t="s">
        <v>1125</v>
      </c>
      <c r="M646" s="43" t="s">
        <v>1128</v>
      </c>
      <c r="N646" s="36"/>
      <c r="O646" s="98"/>
      <c r="P646" s="38" t="str">
        <f t="shared" si="9"/>
        <v/>
      </c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ht="15.75" customHeight="1">
      <c r="A647" s="94" t="s">
        <v>1148</v>
      </c>
      <c r="B647" s="102">
        <v>3.5946386E7</v>
      </c>
      <c r="C647" s="89" t="s">
        <v>1149</v>
      </c>
      <c r="D647" s="4"/>
      <c r="E647" s="28" t="s">
        <v>1028</v>
      </c>
      <c r="F647" s="4"/>
      <c r="G647" s="30" t="str">
        <f t="shared" si="10"/>
        <v> </v>
      </c>
      <c r="H647" s="4"/>
      <c r="I647" s="2"/>
      <c r="J647" s="68" t="str">
        <f t="shared" si="2"/>
        <v/>
      </c>
      <c r="K647" s="69" t="str">
        <f>IFERROR(SUM(IF(DATEDIF($H647,$A$1,"M")&gt;=VLOOKUP($I647,INDIRECT(VLOOKUP(DATEVALUE($H647),FECHAS,2,0)),5,0),0 ,VLOOKUP($I647,INDIRECT(VLOOKUP(DATEVALUE($H647),FECHAS,2,0)),3,0)),IF(AND($G647=$A$1,AND(TODAY()&gt;$G647,COUNTIF($I647,"TRI*"))),2500,IF($G647=$A$1,IF(AND(TODAY()&gt;$G647,OR(COUNTIF($I647," ---"),COUNTIF($I647,"MEN*"))),3000,0),0))),"")</f>
        <v/>
      </c>
      <c r="L647" s="35" t="s">
        <v>1125</v>
      </c>
      <c r="M647" s="43" t="s">
        <v>1128</v>
      </c>
      <c r="N647" s="36"/>
      <c r="O647" s="98"/>
      <c r="P647" s="38" t="str">
        <f t="shared" si="9"/>
        <v/>
      </c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ht="15.75" customHeight="1">
      <c r="A648" s="127" t="s">
        <v>1003</v>
      </c>
      <c r="B648" s="113">
        <v>2.9197708E7</v>
      </c>
      <c r="C648" s="119" t="s">
        <v>1004</v>
      </c>
      <c r="D648" s="4"/>
      <c r="E648" s="28" t="s">
        <v>1028</v>
      </c>
      <c r="F648" s="4"/>
      <c r="G648" s="30" t="str">
        <f t="shared" si="10"/>
        <v> </v>
      </c>
      <c r="H648" s="4"/>
      <c r="I648" s="2"/>
      <c r="J648" s="68" t="str">
        <f t="shared" si="2"/>
        <v/>
      </c>
      <c r="K648" s="69" t="str">
        <f>IFERROR(SUM(IF(DATEDIF($H648,$A$1,"M")&gt;=VLOOKUP($I648,INDIRECT(VLOOKUP(DATEVALUE($H648),FECHAS,2,0)),5,0),0 ,VLOOKUP($I648,INDIRECT(VLOOKUP(DATEVALUE($H648),FECHAS,2,0)),3,0)),IF(AND($G648=$A$1,AND(TODAY()&gt;$G648,COUNTIF($I648,"TRI*"))),2500,IF($G648=$A$1,IF(AND(TODAY()&gt;$G648,OR(COUNTIF($I648," ---"),COUNTIF($I648,"MEN*"))),3000,0),0))),"")</f>
        <v/>
      </c>
      <c r="L648" s="35" t="s">
        <v>1125</v>
      </c>
      <c r="M648" s="36"/>
      <c r="N648" s="36"/>
      <c r="O648" s="98"/>
      <c r="P648" s="38" t="str">
        <f t="shared" si="9"/>
        <v/>
      </c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ht="15.75" customHeight="1">
      <c r="A649" s="94" t="s">
        <v>1150</v>
      </c>
      <c r="B649" s="95">
        <v>4.6183398E7</v>
      </c>
      <c r="C649" s="96" t="s">
        <v>1151</v>
      </c>
      <c r="D649" s="4"/>
      <c r="E649" s="28" t="s">
        <v>1028</v>
      </c>
      <c r="F649" s="4"/>
      <c r="G649" s="30" t="str">
        <f t="shared" si="10"/>
        <v> </v>
      </c>
      <c r="H649" s="4"/>
      <c r="I649" s="2"/>
      <c r="J649" s="68" t="str">
        <f t="shared" si="2"/>
        <v/>
      </c>
      <c r="K649" s="69" t="str">
        <f>IFERROR(SUM(IF(DATEDIF($H649,$A$1,"M")&gt;=VLOOKUP($I649,INDIRECT(VLOOKUP(DATEVALUE($H649),FECHAS,2,0)),5,0),0 ,VLOOKUP($I649,INDIRECT(VLOOKUP(DATEVALUE($H649),FECHAS,2,0)),3,0)),IF(AND($G649=$A$1,AND(TODAY()&gt;$G649,COUNTIF($I649,"TRI*"))),2500,IF($G649=$A$1,IF(AND(TODAY()&gt;$G649,OR(COUNTIF($I649," ---"),COUNTIF($I649,"MEN*"))),3000,0),0))),"")</f>
        <v/>
      </c>
      <c r="L649" s="35" t="s">
        <v>1125</v>
      </c>
      <c r="M649" s="43" t="s">
        <v>1128</v>
      </c>
      <c r="N649" s="36"/>
      <c r="O649" s="98"/>
      <c r="P649" s="38" t="str">
        <f t="shared" si="9"/>
        <v/>
      </c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ht="15.75" customHeight="1">
      <c r="A650" s="114" t="s">
        <v>1152</v>
      </c>
      <c r="B650" s="108">
        <v>4.4888182E7</v>
      </c>
      <c r="C650" s="108">
        <v>1.141960787E9</v>
      </c>
      <c r="D650" s="4"/>
      <c r="E650" s="28" t="s">
        <v>1028</v>
      </c>
      <c r="F650" s="4"/>
      <c r="G650" s="30" t="str">
        <f t="shared" si="10"/>
        <v> </v>
      </c>
      <c r="H650" s="4"/>
      <c r="I650" s="2"/>
      <c r="J650" s="68" t="str">
        <f t="shared" si="2"/>
        <v/>
      </c>
      <c r="K650" s="69" t="str">
        <f>IFERROR(SUM(IF(DATEDIF($H650,$A$1,"M")&gt;=VLOOKUP($I650,INDIRECT(VLOOKUP(DATEVALUE($H650),FECHAS,2,0)),5,0),0 ,VLOOKUP($I650,INDIRECT(VLOOKUP(DATEVALUE($H650),FECHAS,2,0)),3,0)),IF(AND($G650=$A$1,AND(TODAY()&gt;$G650,COUNTIF($I650,"TRI*"))),2500,IF($G650=$A$1,IF(AND(TODAY()&gt;$G650,OR(COUNTIF($I650," ---"),COUNTIF($I650,"MEN*"))),3000,0),0))),"")</f>
        <v/>
      </c>
      <c r="L650" s="35" t="s">
        <v>1153</v>
      </c>
      <c r="M650" s="43" t="s">
        <v>1036</v>
      </c>
      <c r="N650" s="36"/>
      <c r="O650" s="98"/>
      <c r="P650" s="38" t="str">
        <f t="shared" si="9"/>
        <v/>
      </c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ht="15.75" customHeight="1">
      <c r="A651" s="114" t="s">
        <v>1154</v>
      </c>
      <c r="B651" s="108">
        <v>4.5928733E7</v>
      </c>
      <c r="C651" s="108" t="s">
        <v>1155</v>
      </c>
      <c r="D651" s="4"/>
      <c r="E651" s="28" t="s">
        <v>1028</v>
      </c>
      <c r="F651" s="4"/>
      <c r="G651" s="30" t="str">
        <f t="shared" si="10"/>
        <v> </v>
      </c>
      <c r="H651" s="4"/>
      <c r="I651" s="2"/>
      <c r="J651" s="68" t="str">
        <f t="shared" si="2"/>
        <v/>
      </c>
      <c r="K651" s="69" t="str">
        <f>IFERROR(SUM(IF(DATEDIF($H651,$A$1,"M")&gt;=VLOOKUP($I651,INDIRECT(VLOOKUP(DATEVALUE($H651),FECHAS,2,0)),5,0),0 ,VLOOKUP($I651,INDIRECT(VLOOKUP(DATEVALUE($H651),FECHAS,2,0)),3,0)),IF(AND($G651=$A$1,AND(TODAY()&gt;$G651,COUNTIF($I651,"TRI*"))),2500,IF($G651=$A$1,IF(AND(TODAY()&gt;$G651,OR(COUNTIF($I651," ---"),COUNTIF($I651,"MEN*"))),3000,0),0))),"")</f>
        <v/>
      </c>
      <c r="L651" s="35" t="s">
        <v>1153</v>
      </c>
      <c r="M651" s="43" t="s">
        <v>1076</v>
      </c>
      <c r="N651" s="36"/>
      <c r="O651" s="98"/>
      <c r="P651" s="38" t="str">
        <f t="shared" si="9"/>
        <v/>
      </c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ht="15.75" customHeight="1">
      <c r="A652" s="114" t="s">
        <v>1156</v>
      </c>
      <c r="B652" s="108">
        <v>4.5580814E7</v>
      </c>
      <c r="C652" s="108" t="s">
        <v>1157</v>
      </c>
      <c r="D652" s="4"/>
      <c r="E652" s="28" t="s">
        <v>1028</v>
      </c>
      <c r="F652" s="4"/>
      <c r="G652" s="30" t="str">
        <f t="shared" si="10"/>
        <v> </v>
      </c>
      <c r="H652" s="4"/>
      <c r="I652" s="2"/>
      <c r="J652" s="68" t="str">
        <f t="shared" si="2"/>
        <v/>
      </c>
      <c r="K652" s="69" t="str">
        <f>IFERROR(SUM(IF(DATEDIF($H652,$A$1,"M")&gt;=VLOOKUP($I652,INDIRECT(VLOOKUP(DATEVALUE($H652),FECHAS,2,0)),5,0),0 ,VLOOKUP($I652,INDIRECT(VLOOKUP(DATEVALUE($H652),FECHAS,2,0)),3,0)),IF(AND($G652=$A$1,AND(TODAY()&gt;$G652,COUNTIF($I652,"TRI*"))),2500,IF($G652=$A$1,IF(AND(TODAY()&gt;$G652,OR(COUNTIF($I652," ---"),COUNTIF($I652,"MEN*"))),3000,0),0))),"")</f>
        <v/>
      </c>
      <c r="L652" s="35" t="s">
        <v>1153</v>
      </c>
      <c r="M652" s="43" t="s">
        <v>1076</v>
      </c>
      <c r="N652" s="36"/>
      <c r="O652" s="98"/>
      <c r="P652" s="38" t="str">
        <f t="shared" si="9"/>
        <v/>
      </c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ht="15.75" customHeight="1">
      <c r="A653" s="96" t="s">
        <v>1158</v>
      </c>
      <c r="B653" s="89">
        <v>2.8695359E7</v>
      </c>
      <c r="C653" s="89">
        <v>1.134895421E9</v>
      </c>
      <c r="D653" s="4"/>
      <c r="E653" s="28" t="s">
        <v>1028</v>
      </c>
      <c r="F653" s="4"/>
      <c r="G653" s="30" t="str">
        <f t="shared" si="10"/>
        <v> </v>
      </c>
      <c r="H653" s="4"/>
      <c r="I653" s="2"/>
      <c r="J653" s="68" t="str">
        <f t="shared" si="2"/>
        <v/>
      </c>
      <c r="K653" s="69" t="str">
        <f>IFERROR(SUM(IF(DATEDIF($H653,$A$1,"M")&gt;=VLOOKUP($I653,INDIRECT(VLOOKUP(DATEVALUE($H653),FECHAS,2,0)),5,0),0 ,VLOOKUP($I653,INDIRECT(VLOOKUP(DATEVALUE($H653),FECHAS,2,0)),3,0)),IF(AND($G653=$A$1,AND(TODAY()&gt;$G653,COUNTIF($I653,"TRI*"))),2500,IF($G653=$A$1,IF(AND(TODAY()&gt;$G653,OR(COUNTIF($I653," ---"),COUNTIF($I653,"MEN*"))),3000,0),0))),"")</f>
        <v/>
      </c>
      <c r="L653" s="35" t="s">
        <v>1153</v>
      </c>
      <c r="M653" s="43" t="s">
        <v>1036</v>
      </c>
      <c r="N653" s="36"/>
      <c r="O653" s="98"/>
      <c r="P653" s="38" t="str">
        <f t="shared" si="9"/>
        <v/>
      </c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ht="15.75" customHeight="1">
      <c r="A654" s="96" t="s">
        <v>1159</v>
      </c>
      <c r="B654" s="101">
        <v>3.8073008E7</v>
      </c>
      <c r="C654" s="96" t="s">
        <v>1160</v>
      </c>
      <c r="D654" s="4"/>
      <c r="E654" s="28" t="s">
        <v>1028</v>
      </c>
      <c r="F654" s="4"/>
      <c r="G654" s="30" t="str">
        <f t="shared" si="10"/>
        <v> </v>
      </c>
      <c r="H654" s="4"/>
      <c r="I654" s="2"/>
      <c r="J654" s="68" t="str">
        <f t="shared" si="2"/>
        <v/>
      </c>
      <c r="K654" s="69" t="str">
        <f>IFERROR(SUM(IF(DATEDIF($H654,$A$1,"M")&gt;=VLOOKUP($I654,INDIRECT(VLOOKUP(DATEVALUE($H654),FECHAS,2,0)),5,0),0 ,VLOOKUP($I654,INDIRECT(VLOOKUP(DATEVALUE($H654),FECHAS,2,0)),3,0)),IF(AND($G654=$A$1,AND(TODAY()&gt;$G654,COUNTIF($I654,"TRI*"))),2500,IF($G654=$A$1,IF(AND(TODAY()&gt;$G654,OR(COUNTIF($I654," ---"),COUNTIF($I654,"MEN*"))),3000,0),0))),"")</f>
        <v/>
      </c>
      <c r="L654" s="35" t="s">
        <v>1153</v>
      </c>
      <c r="M654" s="43" t="s">
        <v>1036</v>
      </c>
      <c r="N654" s="36"/>
      <c r="O654" s="98"/>
      <c r="P654" s="38" t="str">
        <f t="shared" si="9"/>
        <v/>
      </c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ht="15.75" customHeight="1">
      <c r="A655" s="94" t="s">
        <v>1161</v>
      </c>
      <c r="B655" s="95">
        <v>9.5439916E7</v>
      </c>
      <c r="C655" s="96" t="s">
        <v>1162</v>
      </c>
      <c r="D655" s="4"/>
      <c r="E655" s="28" t="s">
        <v>1028</v>
      </c>
      <c r="F655" s="4"/>
      <c r="G655" s="30" t="str">
        <f t="shared" si="10"/>
        <v> </v>
      </c>
      <c r="H655" s="4"/>
      <c r="I655" s="2"/>
      <c r="J655" s="68" t="str">
        <f t="shared" si="2"/>
        <v/>
      </c>
      <c r="K655" s="69" t="str">
        <f>IFERROR(SUM(IF(DATEDIF($H655,$A$1,"M")&gt;=VLOOKUP($I655,INDIRECT(VLOOKUP(DATEVALUE($H655),FECHAS,2,0)),5,0),0 ,VLOOKUP($I655,INDIRECT(VLOOKUP(DATEVALUE($H655),FECHAS,2,0)),3,0)),IF(AND($G655=$A$1,AND(TODAY()&gt;$G655,COUNTIF($I655,"TRI*"))),2500,IF($G655=$A$1,IF(AND(TODAY()&gt;$G655,OR(COUNTIF($I655," ---"),COUNTIF($I655,"MEN*"))),3000,0),0))),"")</f>
        <v/>
      </c>
      <c r="L655" s="35" t="s">
        <v>1153</v>
      </c>
      <c r="M655" s="43" t="s">
        <v>1076</v>
      </c>
      <c r="N655" s="36"/>
      <c r="O655" s="98"/>
      <c r="P655" s="38" t="str">
        <f t="shared" si="9"/>
        <v/>
      </c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ht="15.75" customHeight="1">
      <c r="A656" s="114" t="s">
        <v>1163</v>
      </c>
      <c r="B656" s="89">
        <v>9.1289901E7</v>
      </c>
      <c r="C656" s="89">
        <v>1.166200414E9</v>
      </c>
      <c r="D656" s="4"/>
      <c r="E656" s="28" t="s">
        <v>1028</v>
      </c>
      <c r="F656" s="4"/>
      <c r="G656" s="30" t="str">
        <f t="shared" si="10"/>
        <v> </v>
      </c>
      <c r="H656" s="4"/>
      <c r="I656" s="2"/>
      <c r="J656" s="68" t="str">
        <f t="shared" si="2"/>
        <v/>
      </c>
      <c r="K656" s="69" t="str">
        <f>IFERROR(SUM(IF(DATEDIF($H656,$A$1,"M")&gt;=VLOOKUP($I656,INDIRECT(VLOOKUP(DATEVALUE($H656),FECHAS,2,0)),5,0),0 ,VLOOKUP($I656,INDIRECT(VLOOKUP(DATEVALUE($H656),FECHAS,2,0)),3,0)),IF(AND($G656=$A$1,AND(TODAY()&gt;$G656,COUNTIF($I656,"TRI*"))),2500,IF($G656=$A$1,IF(AND(TODAY()&gt;$G656,OR(COUNTIF($I656," ---"),COUNTIF($I656,"MEN*"))),3000,0),0))),"")</f>
        <v/>
      </c>
      <c r="L656" s="35" t="s">
        <v>1054</v>
      </c>
      <c r="M656" s="43" t="s">
        <v>1164</v>
      </c>
      <c r="N656" s="36"/>
      <c r="O656" s="98"/>
      <c r="P656" s="38" t="str">
        <f t="shared" si="9"/>
        <v/>
      </c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ht="15.75" customHeight="1">
      <c r="A657" s="99" t="s">
        <v>1165</v>
      </c>
      <c r="B657" s="102">
        <v>2.2419995E7</v>
      </c>
      <c r="C657" s="89" t="s">
        <v>1166</v>
      </c>
      <c r="D657" s="4"/>
      <c r="E657" s="28" t="s">
        <v>1028</v>
      </c>
      <c r="F657" s="4"/>
      <c r="G657" s="30" t="str">
        <f t="shared" si="10"/>
        <v> </v>
      </c>
      <c r="H657" s="4"/>
      <c r="I657" s="2"/>
      <c r="J657" s="68" t="str">
        <f t="shared" si="2"/>
        <v/>
      </c>
      <c r="K657" s="69" t="str">
        <f>IFERROR(SUM(IF(DATEDIF($H657,$A$1,"M")&gt;=VLOOKUP($I657,INDIRECT(VLOOKUP(DATEVALUE($H657),FECHAS,2,0)),5,0),0 ,VLOOKUP($I657,INDIRECT(VLOOKUP(DATEVALUE($H657),FECHAS,2,0)),3,0)),IF(AND($G657=$A$1,AND(TODAY()&gt;$G657,COUNTIF($I657,"TRI*"))),2500,IF($G657=$A$1,IF(AND(TODAY()&gt;$G657,OR(COUNTIF($I657," ---"),COUNTIF($I657,"MEN*"))),3000,0),0))),"")</f>
        <v/>
      </c>
      <c r="L657" s="35" t="s">
        <v>1054</v>
      </c>
      <c r="M657" s="36"/>
      <c r="N657" s="36"/>
      <c r="O657" s="98"/>
      <c r="P657" s="38" t="str">
        <f t="shared" si="9"/>
        <v/>
      </c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ht="15.75" customHeight="1">
      <c r="A658" s="96" t="s">
        <v>1167</v>
      </c>
      <c r="B658" s="89">
        <v>3.91122E7</v>
      </c>
      <c r="C658" s="89" t="s">
        <v>1168</v>
      </c>
      <c r="D658" s="4"/>
      <c r="E658" s="28" t="s">
        <v>1028</v>
      </c>
      <c r="F658" s="4"/>
      <c r="G658" s="30" t="str">
        <f t="shared" si="10"/>
        <v> </v>
      </c>
      <c r="H658" s="4"/>
      <c r="I658" s="2"/>
      <c r="J658" s="68" t="str">
        <f t="shared" si="2"/>
        <v/>
      </c>
      <c r="K658" s="69" t="str">
        <f>IFERROR(SUM(IF(DATEDIF($H658,$A$1,"M")&gt;=VLOOKUP($I658,INDIRECT(VLOOKUP(DATEVALUE($H658),FECHAS,2,0)),5,0),0 ,VLOOKUP($I658,INDIRECT(VLOOKUP(DATEVALUE($H658),FECHAS,2,0)),3,0)),IF(AND($G658=$A$1,AND(TODAY()&gt;$G658,COUNTIF($I658,"TRI*"))),2500,IF($G658=$A$1,IF(AND(TODAY()&gt;$G658,OR(COUNTIF($I658," ---"),COUNTIF($I658,"MEN*"))),3000,0),0))),"")</f>
        <v/>
      </c>
      <c r="L658" s="35" t="s">
        <v>1054</v>
      </c>
      <c r="M658" s="43" t="s">
        <v>1030</v>
      </c>
      <c r="N658" s="36"/>
      <c r="O658" s="98"/>
      <c r="P658" s="38" t="str">
        <f t="shared" si="9"/>
        <v/>
      </c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ht="15.75" customHeight="1">
      <c r="A659" s="96" t="s">
        <v>1169</v>
      </c>
      <c r="B659" s="89">
        <v>6424836.0</v>
      </c>
      <c r="C659" s="89">
        <v>1.166200414E9</v>
      </c>
      <c r="D659" s="4"/>
      <c r="E659" s="28" t="s">
        <v>1028</v>
      </c>
      <c r="F659" s="4"/>
      <c r="G659" s="30" t="str">
        <f t="shared" si="10"/>
        <v> </v>
      </c>
      <c r="H659" s="4"/>
      <c r="I659" s="2"/>
      <c r="J659" s="68" t="str">
        <f t="shared" si="2"/>
        <v/>
      </c>
      <c r="K659" s="69" t="str">
        <f>IFERROR(SUM(IF(DATEDIF($H659,$A$1,"M")&gt;=VLOOKUP($I659,INDIRECT(VLOOKUP(DATEVALUE($H659),FECHAS,2,0)),5,0),0 ,VLOOKUP($I659,INDIRECT(VLOOKUP(DATEVALUE($H659),FECHAS,2,0)),3,0)),IF(AND($G659=$A$1,AND(TODAY()&gt;$G659,COUNTIF($I659,"TRI*"))),2500,IF($G659=$A$1,IF(AND(TODAY()&gt;$G659,OR(COUNTIF($I659," ---"),COUNTIF($I659,"MEN*"))),3000,0),0))),"")</f>
        <v/>
      </c>
      <c r="L659" s="35" t="s">
        <v>1054</v>
      </c>
      <c r="M659" s="43" t="s">
        <v>1164</v>
      </c>
      <c r="N659" s="36"/>
      <c r="O659" s="98"/>
      <c r="P659" s="38" t="str">
        <f t="shared" si="9"/>
        <v/>
      </c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ht="15.75" customHeight="1">
      <c r="A660" s="94" t="s">
        <v>1170</v>
      </c>
      <c r="B660" s="93">
        <v>4.2075431E7</v>
      </c>
      <c r="C660" s="89" t="s">
        <v>1171</v>
      </c>
      <c r="D660" s="4"/>
      <c r="E660" s="28" t="s">
        <v>1028</v>
      </c>
      <c r="F660" s="4"/>
      <c r="G660" s="30" t="str">
        <f t="shared" si="10"/>
        <v> </v>
      </c>
      <c r="H660" s="4"/>
      <c r="I660" s="2"/>
      <c r="J660" s="68" t="str">
        <f t="shared" si="2"/>
        <v/>
      </c>
      <c r="K660" s="69" t="str">
        <f>IFERROR(SUM(IF(DATEDIF($H660,$A$1,"M")&gt;=VLOOKUP($I660,INDIRECT(VLOOKUP(DATEVALUE($H660),FECHAS,2,0)),5,0),0 ,VLOOKUP($I660,INDIRECT(VLOOKUP(DATEVALUE($H660),FECHAS,2,0)),3,0)),IF(AND($G660=$A$1,AND(TODAY()&gt;$G660,COUNTIF($I660,"TRI*"))),2500,IF($G660=$A$1,IF(AND(TODAY()&gt;$G660,OR(COUNTIF($I660," ---"),COUNTIF($I660,"MEN*"))),3000,0),0))),"")</f>
        <v/>
      </c>
      <c r="L660" s="35" t="s">
        <v>1054</v>
      </c>
      <c r="M660" s="36"/>
      <c r="N660" s="36"/>
      <c r="O660" s="98"/>
      <c r="P660" s="38" t="str">
        <f t="shared" si="9"/>
        <v/>
      </c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ht="15.75" customHeight="1">
      <c r="A661" s="99" t="s">
        <v>1172</v>
      </c>
      <c r="B661" s="102">
        <v>4.9318518E7</v>
      </c>
      <c r="C661" s="89" t="s">
        <v>1173</v>
      </c>
      <c r="D661" s="4"/>
      <c r="E661" s="28" t="s">
        <v>1028</v>
      </c>
      <c r="F661" s="4"/>
      <c r="G661" s="30" t="str">
        <f t="shared" si="10"/>
        <v> </v>
      </c>
      <c r="H661" s="4"/>
      <c r="I661" s="2"/>
      <c r="J661" s="68" t="str">
        <f t="shared" si="2"/>
        <v/>
      </c>
      <c r="K661" s="69" t="str">
        <f>IFERROR(SUM(IF(DATEDIF($H661,$A$1,"M")&gt;=VLOOKUP($I661,INDIRECT(VLOOKUP(DATEVALUE($H661),FECHAS,2,0)),5,0),0 ,VLOOKUP($I661,INDIRECT(VLOOKUP(DATEVALUE($H661),FECHAS,2,0)),3,0)),IF(AND($G661=$A$1,AND(TODAY()&gt;$G661,COUNTIF($I661,"TRI*"))),2500,IF($G661=$A$1,IF(AND(TODAY()&gt;$G661,OR(COUNTIF($I661," ---"),COUNTIF($I661,"MEN*"))),3000,0),0))),"")</f>
        <v/>
      </c>
      <c r="L661" s="35" t="s">
        <v>1054</v>
      </c>
      <c r="M661" s="43" t="s">
        <v>1164</v>
      </c>
      <c r="N661" s="36"/>
      <c r="O661" s="98"/>
      <c r="P661" s="38" t="str">
        <f t="shared" si="9"/>
        <v/>
      </c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ht="15.75" customHeight="1">
      <c r="A662" s="99" t="s">
        <v>1174</v>
      </c>
      <c r="B662" s="102">
        <v>2.7628707E7</v>
      </c>
      <c r="C662" s="89" t="s">
        <v>1173</v>
      </c>
      <c r="D662" s="4"/>
      <c r="E662" s="28" t="s">
        <v>1028</v>
      </c>
      <c r="F662" s="4"/>
      <c r="G662" s="30" t="str">
        <f t="shared" si="10"/>
        <v> </v>
      </c>
      <c r="H662" s="4"/>
      <c r="I662" s="2"/>
      <c r="J662" s="68" t="str">
        <f t="shared" si="2"/>
        <v/>
      </c>
      <c r="K662" s="69" t="str">
        <f>IFERROR(SUM(IF(DATEDIF($H662,$A$1,"M")&gt;=VLOOKUP($I662,INDIRECT(VLOOKUP(DATEVALUE($H662),FECHAS,2,0)),5,0),0 ,VLOOKUP($I662,INDIRECT(VLOOKUP(DATEVALUE($H662),FECHAS,2,0)),3,0)),IF(AND($G662=$A$1,AND(TODAY()&gt;$G662,COUNTIF($I662,"TRI*"))),2500,IF($G662=$A$1,IF(AND(TODAY()&gt;$G662,OR(COUNTIF($I662," ---"),COUNTIF($I662,"MEN*"))),3000,0),0))),"")</f>
        <v/>
      </c>
      <c r="L662" s="35" t="s">
        <v>1054</v>
      </c>
      <c r="M662" s="43" t="s">
        <v>1164</v>
      </c>
      <c r="N662" s="36"/>
      <c r="O662" s="98"/>
      <c r="P662" s="38" t="str">
        <f t="shared" si="9"/>
        <v/>
      </c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ht="15.75" customHeight="1">
      <c r="A663" s="103" t="s">
        <v>982</v>
      </c>
      <c r="B663" s="105">
        <v>2.0323432E7</v>
      </c>
      <c r="C663" s="89" t="s">
        <v>983</v>
      </c>
      <c r="D663" s="4"/>
      <c r="E663" s="28" t="s">
        <v>1028</v>
      </c>
      <c r="F663" s="4"/>
      <c r="G663" s="30" t="str">
        <f t="shared" si="10"/>
        <v> </v>
      </c>
      <c r="H663" s="4"/>
      <c r="I663" s="2"/>
      <c r="J663" s="68" t="str">
        <f t="shared" si="2"/>
        <v/>
      </c>
      <c r="K663" s="69" t="str">
        <f>IFERROR(SUM(IF(DATEDIF($H663,$A$1,"M")&gt;=VLOOKUP($I663,INDIRECT(VLOOKUP(DATEVALUE($H663),FECHAS,2,0)),5,0),0 ,VLOOKUP($I663,INDIRECT(VLOOKUP(DATEVALUE($H663),FECHAS,2,0)),3,0)),IF(AND($G663=$A$1,AND(TODAY()&gt;$G663,COUNTIF($I663,"TRI*"))),2500,IF($G663=$A$1,IF(AND(TODAY()&gt;$G663,OR(COUNTIF($I663," ---"),COUNTIF($I663,"MEN*"))),3000,0),0))),"")</f>
        <v/>
      </c>
      <c r="L663" s="35" t="s">
        <v>1054</v>
      </c>
      <c r="M663" s="43" t="s">
        <v>1164</v>
      </c>
      <c r="N663" s="36"/>
      <c r="O663" s="98"/>
      <c r="P663" s="38" t="str">
        <f t="shared" si="9"/>
        <v/>
      </c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ht="15.75" customHeight="1">
      <c r="A664" s="96" t="s">
        <v>1175</v>
      </c>
      <c r="B664" s="89">
        <v>3.3036975E7</v>
      </c>
      <c r="C664" s="89">
        <v>1.162910771E9</v>
      </c>
      <c r="D664" s="4"/>
      <c r="E664" s="28" t="s">
        <v>1028</v>
      </c>
      <c r="F664" s="4"/>
      <c r="G664" s="30" t="str">
        <f t="shared" si="10"/>
        <v> </v>
      </c>
      <c r="H664" s="4"/>
      <c r="I664" s="2"/>
      <c r="J664" s="68" t="str">
        <f t="shared" si="2"/>
        <v/>
      </c>
      <c r="K664" s="69" t="str">
        <f>IFERROR(SUM(IF(DATEDIF($H664,$A$1,"M")&gt;=VLOOKUP($I664,INDIRECT(VLOOKUP(DATEVALUE($H664),FECHAS,2,0)),5,0),0 ,VLOOKUP($I664,INDIRECT(VLOOKUP(DATEVALUE($H664),FECHAS,2,0)),3,0)),IF(AND($G664=$A$1,AND(TODAY()&gt;$G664,COUNTIF($I664,"TRI*"))),2500,IF($G664=$A$1,IF(AND(TODAY()&gt;$G664,OR(COUNTIF($I664," ---"),COUNTIF($I664,"MEN*"))),3000,0),0))),"")</f>
        <v/>
      </c>
      <c r="L664" s="35" t="s">
        <v>1054</v>
      </c>
      <c r="M664" s="43" t="s">
        <v>1126</v>
      </c>
      <c r="N664" s="36"/>
      <c r="O664" s="98"/>
      <c r="P664" s="38" t="str">
        <f t="shared" si="9"/>
        <v/>
      </c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ht="15.75" customHeight="1">
      <c r="A665" s="114" t="s">
        <v>1176</v>
      </c>
      <c r="B665" s="117">
        <v>4.5476196E7</v>
      </c>
      <c r="C665" s="108" t="s">
        <v>1177</v>
      </c>
      <c r="D665" s="4"/>
      <c r="E665" s="28" t="s">
        <v>1028</v>
      </c>
      <c r="F665" s="4"/>
      <c r="G665" s="30" t="str">
        <f t="shared" si="10"/>
        <v> </v>
      </c>
      <c r="H665" s="4"/>
      <c r="I665" s="2"/>
      <c r="J665" s="68" t="str">
        <f t="shared" si="2"/>
        <v/>
      </c>
      <c r="K665" s="69" t="str">
        <f>IFERROR(SUM(IF(DATEDIF($H665,$A$1,"M")&gt;=VLOOKUP($I665,INDIRECT(VLOOKUP(DATEVALUE($H665),FECHAS,2,0)),5,0),0 ,VLOOKUP($I665,INDIRECT(VLOOKUP(DATEVALUE($H665),FECHAS,2,0)),3,0)),IF(AND($G665=$A$1,AND(TODAY()&gt;$G665,COUNTIF($I665,"TRI*"))),2500,IF($G665=$A$1,IF(AND(TODAY()&gt;$G665,OR(COUNTIF($I665," ---"),COUNTIF($I665,"MEN*"))),3000,0),0))),"")</f>
        <v/>
      </c>
      <c r="L665" s="35" t="s">
        <v>1048</v>
      </c>
      <c r="M665" s="36"/>
      <c r="N665" s="36"/>
      <c r="O665" s="98"/>
      <c r="P665" s="38" t="str">
        <f t="shared" si="9"/>
        <v/>
      </c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ht="15.75" customHeight="1">
      <c r="A666" s="114" t="s">
        <v>1178</v>
      </c>
      <c r="B666" s="108">
        <v>4.1548235E7</v>
      </c>
      <c r="C666" s="108">
        <v>1.13949082E9</v>
      </c>
      <c r="D666" s="4"/>
      <c r="E666" s="28" t="s">
        <v>1028</v>
      </c>
      <c r="F666" s="4"/>
      <c r="G666" s="30" t="str">
        <f t="shared" si="10"/>
        <v> </v>
      </c>
      <c r="H666" s="4"/>
      <c r="I666" s="2"/>
      <c r="J666" s="68" t="str">
        <f t="shared" si="2"/>
        <v/>
      </c>
      <c r="K666" s="69" t="str">
        <f>IFERROR(SUM(IF(DATEDIF($H666,$A$1,"M")&gt;=VLOOKUP($I666,INDIRECT(VLOOKUP(DATEVALUE($H666),FECHAS,2,0)),5,0),0 ,VLOOKUP($I666,INDIRECT(VLOOKUP(DATEVALUE($H666),FECHAS,2,0)),3,0)),IF(AND($G666=$A$1,AND(TODAY()&gt;$G666,COUNTIF($I666,"TRI*"))),2500,IF($G666=$A$1,IF(AND(TODAY()&gt;$G666,OR(COUNTIF($I666," ---"),COUNTIF($I666,"MEN*"))),3000,0),0))),"")</f>
        <v/>
      </c>
      <c r="L666" s="35" t="s">
        <v>1048</v>
      </c>
      <c r="M666" s="36"/>
      <c r="N666" s="36"/>
      <c r="O666" s="98"/>
      <c r="P666" s="38" t="str">
        <f t="shared" si="9"/>
        <v/>
      </c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ht="15.75" customHeight="1">
      <c r="A667" s="96" t="s">
        <v>1179</v>
      </c>
      <c r="B667" s="100">
        <v>9.2022873E7</v>
      </c>
      <c r="C667" s="96" t="s">
        <v>1180</v>
      </c>
      <c r="D667" s="4"/>
      <c r="E667" s="28" t="s">
        <v>1028</v>
      </c>
      <c r="F667" s="4"/>
      <c r="G667" s="30" t="str">
        <f t="shared" si="10"/>
        <v> </v>
      </c>
      <c r="H667" s="4"/>
      <c r="I667" s="2"/>
      <c r="J667" s="68" t="str">
        <f t="shared" si="2"/>
        <v/>
      </c>
      <c r="K667" s="69" t="str">
        <f>IFERROR(SUM(IF(DATEDIF($H667,$A$1,"M")&gt;=VLOOKUP($I667,INDIRECT(VLOOKUP(DATEVALUE($H667),FECHAS,2,0)),5,0),0 ,VLOOKUP($I667,INDIRECT(VLOOKUP(DATEVALUE($H667),FECHAS,2,0)),3,0)),IF(AND($G667=$A$1,AND(TODAY()&gt;$G667,COUNTIF($I667,"TRI*"))),2500,IF($G667=$A$1,IF(AND(TODAY()&gt;$G667,OR(COUNTIF($I667," ---"),COUNTIF($I667,"MEN*"))),3000,0),0))),"")</f>
        <v/>
      </c>
      <c r="L667" s="35" t="s">
        <v>1048</v>
      </c>
      <c r="M667" s="36"/>
      <c r="N667" s="36"/>
      <c r="O667" s="98"/>
      <c r="P667" s="38" t="str">
        <f t="shared" si="9"/>
        <v/>
      </c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ht="15.75" customHeight="1">
      <c r="A668" s="94" t="s">
        <v>1181</v>
      </c>
      <c r="B668" s="93">
        <v>4967225.0</v>
      </c>
      <c r="C668" s="89" t="s">
        <v>1182</v>
      </c>
      <c r="D668" s="4"/>
      <c r="E668" s="28" t="s">
        <v>1028</v>
      </c>
      <c r="F668" s="4"/>
      <c r="G668" s="30" t="str">
        <f t="shared" si="10"/>
        <v> </v>
      </c>
      <c r="H668" s="4"/>
      <c r="I668" s="2"/>
      <c r="J668" s="68" t="str">
        <f t="shared" si="2"/>
        <v/>
      </c>
      <c r="K668" s="69" t="str">
        <f>IFERROR(SUM(IF(DATEDIF($H668,$A$1,"M")&gt;=VLOOKUP($I668,INDIRECT(VLOOKUP(DATEVALUE($H668),FECHAS,2,0)),5,0),0 ,VLOOKUP($I668,INDIRECT(VLOOKUP(DATEVALUE($H668),FECHAS,2,0)),3,0)),IF(AND($G668=$A$1,AND(TODAY()&gt;$G668,COUNTIF($I668,"TRI*"))),2500,IF($G668=$A$1,IF(AND(TODAY()&gt;$G668,OR(COUNTIF($I668," ---"),COUNTIF($I668,"MEN*"))),3000,0),0))),"")</f>
        <v/>
      </c>
      <c r="L668" s="35" t="s">
        <v>1048</v>
      </c>
      <c r="M668" s="43" t="s">
        <v>1126</v>
      </c>
      <c r="N668" s="36"/>
      <c r="O668" s="98"/>
      <c r="P668" s="38" t="str">
        <f t="shared" si="9"/>
        <v/>
      </c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ht="15.75" customHeight="1">
      <c r="A669" s="114" t="s">
        <v>1183</v>
      </c>
      <c r="B669" s="108">
        <v>2.6044059E7</v>
      </c>
      <c r="C669" s="108">
        <v>1.139226719E9</v>
      </c>
      <c r="D669" s="4"/>
      <c r="E669" s="28" t="s">
        <v>1028</v>
      </c>
      <c r="F669" s="4"/>
      <c r="G669" s="30" t="str">
        <f t="shared" si="10"/>
        <v> </v>
      </c>
      <c r="H669" s="4"/>
      <c r="I669" s="2"/>
      <c r="J669" s="68" t="str">
        <f t="shared" si="2"/>
        <v/>
      </c>
      <c r="K669" s="69" t="str">
        <f>IFERROR(SUM(IF(DATEDIF($H669,$A$1,"M")&gt;=VLOOKUP($I669,INDIRECT(VLOOKUP(DATEVALUE($H669),FECHAS,2,0)),5,0),0 ,VLOOKUP($I669,INDIRECT(VLOOKUP(DATEVALUE($H669),FECHAS,2,0)),3,0)),IF(AND($G669=$A$1,AND(TODAY()&gt;$G669,COUNTIF($I669,"TRI*"))),2500,IF($G669=$A$1,IF(AND(TODAY()&gt;$G669,OR(COUNTIF($I669," ---"),COUNTIF($I669,"MEN*"))),3000,0),0))),"")</f>
        <v/>
      </c>
      <c r="L669" s="35" t="s">
        <v>1041</v>
      </c>
      <c r="M669" s="43" t="s">
        <v>1030</v>
      </c>
      <c r="N669" s="36"/>
      <c r="O669" s="98"/>
      <c r="P669" s="38" t="str">
        <f t="shared" si="9"/>
        <v/>
      </c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ht="15.75" customHeight="1">
      <c r="A670" s="114" t="s">
        <v>1184</v>
      </c>
      <c r="B670" s="108">
        <v>2.8278016E7</v>
      </c>
      <c r="C670" s="108" t="s">
        <v>1185</v>
      </c>
      <c r="D670" s="4"/>
      <c r="E670" s="28" t="s">
        <v>1028</v>
      </c>
      <c r="F670" s="4"/>
      <c r="G670" s="30" t="str">
        <f t="shared" si="10"/>
        <v> </v>
      </c>
      <c r="H670" s="4"/>
      <c r="I670" s="2"/>
      <c r="J670" s="68" t="str">
        <f t="shared" si="2"/>
        <v/>
      </c>
      <c r="K670" s="69" t="str">
        <f>IFERROR(SUM(IF(DATEDIF($H670,$A$1,"M")&gt;=VLOOKUP($I670,INDIRECT(VLOOKUP(DATEVALUE($H670),FECHAS,2,0)),5,0),0 ,VLOOKUP($I670,INDIRECT(VLOOKUP(DATEVALUE($H670),FECHAS,2,0)),3,0)),IF(AND($G670=$A$1,AND(TODAY()&gt;$G670,COUNTIF($I670,"TRI*"))),2500,IF($G670=$A$1,IF(AND(TODAY()&gt;$G670,OR(COUNTIF($I670," ---"),COUNTIF($I670,"MEN*"))),3000,0),0))),"")</f>
        <v/>
      </c>
      <c r="L670" s="35" t="s">
        <v>1041</v>
      </c>
      <c r="M670" s="36"/>
      <c r="N670" s="36"/>
      <c r="O670" s="98"/>
      <c r="P670" s="38" t="str">
        <f t="shared" si="9"/>
        <v/>
      </c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ht="15.75" customHeight="1">
      <c r="A671" s="114" t="s">
        <v>1186</v>
      </c>
      <c r="B671" s="108" t="s">
        <v>1187</v>
      </c>
      <c r="C671" s="114" t="s">
        <v>1188</v>
      </c>
      <c r="D671" s="4"/>
      <c r="E671" s="28" t="s">
        <v>1028</v>
      </c>
      <c r="F671" s="4"/>
      <c r="G671" s="30" t="str">
        <f t="shared" si="10"/>
        <v> </v>
      </c>
      <c r="H671" s="4"/>
      <c r="I671" s="2"/>
      <c r="J671" s="68" t="str">
        <f t="shared" si="2"/>
        <v/>
      </c>
      <c r="K671" s="69" t="str">
        <f>IFERROR(SUM(IF(DATEDIF($H671,$A$1,"M")&gt;=VLOOKUP($I671,INDIRECT(VLOOKUP(DATEVALUE($H671),FECHAS,2,0)),5,0),0 ,VLOOKUP($I671,INDIRECT(VLOOKUP(DATEVALUE($H671),FECHAS,2,0)),3,0)),IF(AND($G671=$A$1,AND(TODAY()&gt;$G671,COUNTIF($I671,"TRI*"))),2500,IF($G671=$A$1,IF(AND(TODAY()&gt;$G671,OR(COUNTIF($I671," ---"),COUNTIF($I671,"MEN*"))),3000,0),0))),"")</f>
        <v/>
      </c>
      <c r="L671" s="35" t="s">
        <v>1041</v>
      </c>
      <c r="M671" s="43" t="s">
        <v>1030</v>
      </c>
      <c r="N671" s="36"/>
      <c r="O671" s="98"/>
      <c r="P671" s="38" t="str">
        <f t="shared" si="9"/>
        <v/>
      </c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ht="15.75" customHeight="1">
      <c r="A672" s="118" t="s">
        <v>1189</v>
      </c>
      <c r="B672" s="108">
        <v>3.0409428E7</v>
      </c>
      <c r="C672" s="108">
        <v>1.162544902E9</v>
      </c>
      <c r="D672" s="4"/>
      <c r="E672" s="28" t="s">
        <v>1028</v>
      </c>
      <c r="F672" s="4"/>
      <c r="G672" s="30" t="str">
        <f t="shared" si="10"/>
        <v> </v>
      </c>
      <c r="H672" s="4"/>
      <c r="I672" s="2"/>
      <c r="J672" s="68" t="str">
        <f t="shared" si="2"/>
        <v/>
      </c>
      <c r="K672" s="69" t="str">
        <f>IFERROR(SUM(IF(DATEDIF($H672,$A$1,"M")&gt;=VLOOKUP($I672,INDIRECT(VLOOKUP(DATEVALUE($H672),FECHAS,2,0)),5,0),0 ,VLOOKUP($I672,INDIRECT(VLOOKUP(DATEVALUE($H672),FECHAS,2,0)),3,0)),IF(AND($G672=$A$1,AND(TODAY()&gt;$G672,COUNTIF($I672,"TRI*"))),2500,IF($G672=$A$1,IF(AND(TODAY()&gt;$G672,OR(COUNTIF($I672," ---"),COUNTIF($I672,"MEN*"))),3000,0),0))),"")</f>
        <v/>
      </c>
      <c r="L672" s="35" t="s">
        <v>1190</v>
      </c>
      <c r="M672" s="43" t="s">
        <v>1051</v>
      </c>
      <c r="N672" s="36"/>
      <c r="O672" s="98"/>
      <c r="P672" s="38" t="str">
        <f t="shared" si="9"/>
        <v/>
      </c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ht="15.75" customHeight="1">
      <c r="A673" s="114" t="s">
        <v>1191</v>
      </c>
      <c r="B673" s="108">
        <v>4.5314648E7</v>
      </c>
      <c r="C673" s="108">
        <v>1.138050926E9</v>
      </c>
      <c r="D673" s="4"/>
      <c r="E673" s="28" t="s">
        <v>1028</v>
      </c>
      <c r="F673" s="4"/>
      <c r="G673" s="30" t="str">
        <f t="shared" si="10"/>
        <v> </v>
      </c>
      <c r="H673" s="4"/>
      <c r="I673" s="2"/>
      <c r="J673" s="68" t="str">
        <f t="shared" si="2"/>
        <v/>
      </c>
      <c r="K673" s="69" t="str">
        <f>IFERROR(SUM(IF(DATEDIF($H673,$A$1,"M")&gt;=VLOOKUP($I673,INDIRECT(VLOOKUP(DATEVALUE($H673),FECHAS,2,0)),5,0),0 ,VLOOKUP($I673,INDIRECT(VLOOKUP(DATEVALUE($H673),FECHAS,2,0)),3,0)),IF(AND($G673=$A$1,AND(TODAY()&gt;$G673,COUNTIF($I673,"TRI*"))),2500,IF($G673=$A$1,IF(AND(TODAY()&gt;$G673,OR(COUNTIF($I673," ---"),COUNTIF($I673,"MEN*"))),3000,0),0))),"")</f>
        <v/>
      </c>
      <c r="L673" s="35" t="s">
        <v>1190</v>
      </c>
      <c r="M673" s="43" t="s">
        <v>1051</v>
      </c>
      <c r="N673" s="36"/>
      <c r="O673" s="98"/>
      <c r="P673" s="38" t="str">
        <f t="shared" si="9"/>
        <v/>
      </c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ht="15.75" customHeight="1">
      <c r="A674" s="114" t="s">
        <v>1192</v>
      </c>
      <c r="B674" s="117">
        <v>2.949166E7</v>
      </c>
      <c r="C674" s="114" t="s">
        <v>1193</v>
      </c>
      <c r="D674" s="4"/>
      <c r="E674" s="28" t="s">
        <v>1028</v>
      </c>
      <c r="F674" s="4"/>
      <c r="G674" s="30" t="str">
        <f t="shared" si="10"/>
        <v> </v>
      </c>
      <c r="H674" s="4"/>
      <c r="I674" s="2"/>
      <c r="J674" s="68" t="str">
        <f t="shared" si="2"/>
        <v/>
      </c>
      <c r="K674" s="69" t="str">
        <f>IFERROR(SUM(IF(DATEDIF($H674,$A$1,"M")&gt;=VLOOKUP($I674,INDIRECT(VLOOKUP(DATEVALUE($H674),FECHAS,2,0)),5,0),0 ,VLOOKUP($I674,INDIRECT(VLOOKUP(DATEVALUE($H674),FECHAS,2,0)),3,0)),IF(AND($G674=$A$1,AND(TODAY()&gt;$G674,COUNTIF($I674,"TRI*"))),2500,IF($G674=$A$1,IF(AND(TODAY()&gt;$G674,OR(COUNTIF($I674," ---"),COUNTIF($I674,"MEN*"))),3000,0),0))),"")</f>
        <v/>
      </c>
      <c r="L674" s="35" t="s">
        <v>1190</v>
      </c>
      <c r="M674" s="43" t="s">
        <v>1145</v>
      </c>
      <c r="N674" s="36"/>
      <c r="O674" s="98"/>
      <c r="P674" s="38" t="str">
        <f t="shared" si="9"/>
        <v/>
      </c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ht="15.75" customHeight="1">
      <c r="A675" s="114" t="s">
        <v>1194</v>
      </c>
      <c r="B675" s="108">
        <v>3.9763977E7</v>
      </c>
      <c r="C675" s="117">
        <v>1.150004734E9</v>
      </c>
      <c r="D675" s="4"/>
      <c r="E675" s="28" t="s">
        <v>1028</v>
      </c>
      <c r="F675" s="4"/>
      <c r="G675" s="30" t="str">
        <f t="shared" si="10"/>
        <v> </v>
      </c>
      <c r="H675" s="4"/>
      <c r="I675" s="2"/>
      <c r="J675" s="68" t="str">
        <f t="shared" si="2"/>
        <v/>
      </c>
      <c r="K675" s="69" t="str">
        <f>IFERROR(SUM(IF(DATEDIF($H675,$A$1,"M")&gt;=VLOOKUP($I675,INDIRECT(VLOOKUP(DATEVALUE($H675),FECHAS,2,0)),5,0),0 ,VLOOKUP($I675,INDIRECT(VLOOKUP(DATEVALUE($H675),FECHAS,2,0)),3,0)),IF(AND($G675=$A$1,AND(TODAY()&gt;$G675,COUNTIF($I675,"TRI*"))),2500,IF($G675=$A$1,IF(AND(TODAY()&gt;$G675,OR(COUNTIF($I675," ---"),COUNTIF($I675,"MEN*"))),3000,0),0))),"")</f>
        <v/>
      </c>
      <c r="L675" s="35" t="s">
        <v>1190</v>
      </c>
      <c r="M675" s="43" t="s">
        <v>1051</v>
      </c>
      <c r="N675" s="36"/>
      <c r="O675" s="98"/>
      <c r="P675" s="38" t="str">
        <f t="shared" si="9"/>
        <v/>
      </c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ht="15.75" customHeight="1">
      <c r="A676" s="109" t="s">
        <v>1195</v>
      </c>
      <c r="B676" s="120">
        <v>3.892911E7</v>
      </c>
      <c r="C676" s="114" t="s">
        <v>1196</v>
      </c>
      <c r="D676" s="4"/>
      <c r="E676" s="28" t="s">
        <v>1028</v>
      </c>
      <c r="F676" s="4"/>
      <c r="G676" s="30" t="str">
        <f t="shared" si="10"/>
        <v> </v>
      </c>
      <c r="H676" s="4"/>
      <c r="I676" s="2"/>
      <c r="J676" s="68" t="str">
        <f t="shared" si="2"/>
        <v/>
      </c>
      <c r="K676" s="69" t="str">
        <f>IFERROR(SUM(IF(DATEDIF($H676,$A$1,"M")&gt;=VLOOKUP($I676,INDIRECT(VLOOKUP(DATEVALUE($H676),FECHAS,2,0)),5,0),0 ,VLOOKUP($I676,INDIRECT(VLOOKUP(DATEVALUE($H676),FECHAS,2,0)),3,0)),IF(AND($G676=$A$1,AND(TODAY()&gt;$G676,COUNTIF($I676,"TRI*"))),2500,IF($G676=$A$1,IF(AND(TODAY()&gt;$G676,OR(COUNTIF($I676," ---"),COUNTIF($I676,"MEN*"))),3000,0),0))),"")</f>
        <v/>
      </c>
      <c r="L676" s="35" t="s">
        <v>1190</v>
      </c>
      <c r="M676" s="36"/>
      <c r="N676" s="36"/>
      <c r="O676" s="98"/>
      <c r="P676" s="38" t="str">
        <f t="shared" si="9"/>
        <v/>
      </c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ht="15.75" customHeight="1">
      <c r="A677" s="109" t="s">
        <v>1197</v>
      </c>
      <c r="B677" s="120">
        <v>3.3860568E7</v>
      </c>
      <c r="C677" s="114" t="s">
        <v>1198</v>
      </c>
      <c r="D677" s="4"/>
      <c r="E677" s="28" t="s">
        <v>1028</v>
      </c>
      <c r="F677" s="4"/>
      <c r="G677" s="30" t="str">
        <f t="shared" si="10"/>
        <v> </v>
      </c>
      <c r="H677" s="4"/>
      <c r="I677" s="2"/>
      <c r="J677" s="68" t="str">
        <f t="shared" si="2"/>
        <v/>
      </c>
      <c r="K677" s="69" t="str">
        <f>IFERROR(SUM(IF(DATEDIF($H677,$A$1,"M")&gt;=VLOOKUP($I677,INDIRECT(VLOOKUP(DATEVALUE($H677),FECHAS,2,0)),5,0),0 ,VLOOKUP($I677,INDIRECT(VLOOKUP(DATEVALUE($H677),FECHAS,2,0)),3,0)),IF(AND($G677=$A$1,AND(TODAY()&gt;$G677,COUNTIF($I677,"TRI*"))),2500,IF($G677=$A$1,IF(AND(TODAY()&gt;$G677,OR(COUNTIF($I677," ---"),COUNTIF($I677,"MEN*"))),3000,0),0))),"")</f>
        <v/>
      </c>
      <c r="L677" s="35" t="s">
        <v>1190</v>
      </c>
      <c r="M677" s="43" t="s">
        <v>1050</v>
      </c>
      <c r="N677" s="36"/>
      <c r="O677" s="98"/>
      <c r="P677" s="38" t="str">
        <f t="shared" si="9"/>
        <v/>
      </c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ht="15.75" customHeight="1">
      <c r="A678" s="96" t="s">
        <v>1199</v>
      </c>
      <c r="B678" s="97">
        <v>3.9274389E7</v>
      </c>
      <c r="C678" s="89" t="s">
        <v>1200</v>
      </c>
      <c r="D678" s="4"/>
      <c r="E678" s="28" t="s">
        <v>1028</v>
      </c>
      <c r="F678" s="4"/>
      <c r="G678" s="30" t="str">
        <f t="shared" si="10"/>
        <v> </v>
      </c>
      <c r="H678" s="4"/>
      <c r="I678" s="2"/>
      <c r="J678" s="68" t="str">
        <f t="shared" si="2"/>
        <v/>
      </c>
      <c r="K678" s="69" t="str">
        <f>IFERROR(SUM(IF(DATEDIF($H678,$A$1,"M")&gt;=VLOOKUP($I678,INDIRECT(VLOOKUP(DATEVALUE($H678),FECHAS,2,0)),5,0),0 ,VLOOKUP($I678,INDIRECT(VLOOKUP(DATEVALUE($H678),FECHAS,2,0)),3,0)),IF(AND($G678=$A$1,AND(TODAY()&gt;$G678,COUNTIF($I678,"TRI*"))),2500,IF($G678=$A$1,IF(AND(TODAY()&gt;$G678,OR(COUNTIF($I678," ---"),COUNTIF($I678,"MEN*"))),3000,0),0))),"")</f>
        <v/>
      </c>
      <c r="L678" s="35" t="s">
        <v>1190</v>
      </c>
      <c r="M678" s="43" t="s">
        <v>1051</v>
      </c>
      <c r="N678" s="36"/>
      <c r="O678" s="98"/>
      <c r="P678" s="38" t="str">
        <f t="shared" si="9"/>
        <v/>
      </c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ht="15.75" customHeight="1">
      <c r="A679" s="118" t="s">
        <v>1201</v>
      </c>
      <c r="B679" s="100">
        <v>9.4266446E7</v>
      </c>
      <c r="C679" s="96" t="s">
        <v>1202</v>
      </c>
      <c r="D679" s="4"/>
      <c r="E679" s="28" t="s">
        <v>1028</v>
      </c>
      <c r="F679" s="4"/>
      <c r="G679" s="30" t="str">
        <f t="shared" si="10"/>
        <v> </v>
      </c>
      <c r="H679" s="4"/>
      <c r="I679" s="2"/>
      <c r="J679" s="68" t="str">
        <f t="shared" si="2"/>
        <v/>
      </c>
      <c r="K679" s="69" t="str">
        <f>IFERROR(SUM(IF(DATEDIF($H679,$A$1,"M")&gt;=VLOOKUP($I679,INDIRECT(VLOOKUP(DATEVALUE($H679),FECHAS,2,0)),5,0),0 ,VLOOKUP($I679,INDIRECT(VLOOKUP(DATEVALUE($H679),FECHAS,2,0)),3,0)),IF(AND($G679=$A$1,AND(TODAY()&gt;$G679,COUNTIF($I679,"TRI*"))),2500,IF($G679=$A$1,IF(AND(TODAY()&gt;$G679,OR(COUNTIF($I679," ---"),COUNTIF($I679,"MEN*"))),3000,0),0))),"")</f>
        <v/>
      </c>
      <c r="L679" s="35" t="s">
        <v>1190</v>
      </c>
      <c r="M679" s="43" t="s">
        <v>1051</v>
      </c>
      <c r="N679" s="36"/>
      <c r="O679" s="98"/>
      <c r="P679" s="38" t="str">
        <f t="shared" si="9"/>
        <v/>
      </c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ht="15.75" customHeight="1">
      <c r="A680" s="99" t="s">
        <v>1203</v>
      </c>
      <c r="B680" s="121">
        <v>4.214428E7</v>
      </c>
      <c r="C680" s="96" t="s">
        <v>1204</v>
      </c>
      <c r="D680" s="4"/>
      <c r="E680" s="28" t="s">
        <v>1028</v>
      </c>
      <c r="F680" s="4"/>
      <c r="G680" s="30" t="str">
        <f t="shared" si="10"/>
        <v> </v>
      </c>
      <c r="H680" s="4"/>
      <c r="I680" s="2"/>
      <c r="J680" s="68" t="str">
        <f t="shared" si="2"/>
        <v/>
      </c>
      <c r="K680" s="69" t="str">
        <f>IFERROR(SUM(IF(DATEDIF($H680,$A$1,"M")&gt;=VLOOKUP($I680,INDIRECT(VLOOKUP(DATEVALUE($H680),FECHAS,2,0)),5,0),0 ,VLOOKUP($I680,INDIRECT(VLOOKUP(DATEVALUE($H680),FECHAS,2,0)),3,0)),IF(AND($G680=$A$1,AND(TODAY()&gt;$G680,COUNTIF($I680,"TRI*"))),2500,IF($G680=$A$1,IF(AND(TODAY()&gt;$G680,OR(COUNTIF($I680," ---"),COUNTIF($I680,"MEN*"))),3000,0),0))),"")</f>
        <v/>
      </c>
      <c r="L680" s="35" t="s">
        <v>1190</v>
      </c>
      <c r="M680" s="43" t="s">
        <v>1051</v>
      </c>
      <c r="N680" s="36"/>
      <c r="O680" s="98"/>
      <c r="P680" s="38" t="str">
        <f t="shared" si="9"/>
        <v/>
      </c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ht="15.75" customHeight="1">
      <c r="A681" s="94" t="s">
        <v>1205</v>
      </c>
      <c r="B681" s="95">
        <v>2.3101443E7</v>
      </c>
      <c r="C681" s="96" t="s">
        <v>1206</v>
      </c>
      <c r="D681" s="4"/>
      <c r="E681" s="28" t="s">
        <v>1028</v>
      </c>
      <c r="F681" s="4"/>
      <c r="G681" s="30" t="str">
        <f t="shared" si="10"/>
        <v> </v>
      </c>
      <c r="H681" s="4"/>
      <c r="I681" s="2"/>
      <c r="J681" s="68" t="str">
        <f t="shared" si="2"/>
        <v/>
      </c>
      <c r="K681" s="69" t="str">
        <f>IFERROR(SUM(IF(DATEDIF($H681,$A$1,"M")&gt;=VLOOKUP($I681,INDIRECT(VLOOKUP(DATEVALUE($H681),FECHAS,2,0)),5,0),0 ,VLOOKUP($I681,INDIRECT(VLOOKUP(DATEVALUE($H681),FECHAS,2,0)),3,0)),IF(AND($G681=$A$1,AND(TODAY()&gt;$G681,COUNTIF($I681,"TRI*"))),2500,IF($G681=$A$1,IF(AND(TODAY()&gt;$G681,OR(COUNTIF($I681," ---"),COUNTIF($I681,"MEN*"))),3000,0),0))),"")</f>
        <v/>
      </c>
      <c r="L681" s="35" t="s">
        <v>1190</v>
      </c>
      <c r="M681" s="43" t="s">
        <v>1076</v>
      </c>
      <c r="N681" s="36"/>
      <c r="O681" s="98"/>
      <c r="P681" s="38" t="str">
        <f t="shared" si="9"/>
        <v/>
      </c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ht="15.75" customHeight="1">
      <c r="A682" s="114" t="s">
        <v>1207</v>
      </c>
      <c r="B682" s="108">
        <v>2.6841814E7</v>
      </c>
      <c r="C682" s="108" t="s">
        <v>1208</v>
      </c>
      <c r="D682" s="4"/>
      <c r="E682" s="28" t="s">
        <v>1028</v>
      </c>
      <c r="F682" s="4"/>
      <c r="G682" s="30" t="str">
        <f t="shared" si="10"/>
        <v> </v>
      </c>
      <c r="H682" s="4"/>
      <c r="I682" s="2"/>
      <c r="J682" s="68" t="str">
        <f t="shared" si="2"/>
        <v/>
      </c>
      <c r="K682" s="69" t="str">
        <f>IFERROR(SUM(IF(DATEDIF($H682,$A$1,"M")&gt;=VLOOKUP($I682,INDIRECT(VLOOKUP(DATEVALUE($H682),FECHAS,2,0)),5,0),0 ,VLOOKUP($I682,INDIRECT(VLOOKUP(DATEVALUE($H682),FECHAS,2,0)),3,0)),IF(AND($G682=$A$1,AND(TODAY()&gt;$G682,COUNTIF($I682,"TRI*"))),2500,IF($G682=$A$1,IF(AND(TODAY()&gt;$G682,OR(COUNTIF($I682," ---"),COUNTIF($I682,"MEN*"))),3000,0),0))),"")</f>
        <v/>
      </c>
      <c r="L682" s="35" t="s">
        <v>1209</v>
      </c>
      <c r="M682" s="36"/>
      <c r="N682" s="36"/>
      <c r="O682" s="98"/>
      <c r="P682" s="38" t="str">
        <f t="shared" si="9"/>
        <v/>
      </c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ht="15.75" customHeight="1">
      <c r="A683" s="114" t="s">
        <v>1210</v>
      </c>
      <c r="B683" s="108">
        <v>3.1203833E7</v>
      </c>
      <c r="C683" s="108">
        <v>1.169546415E9</v>
      </c>
      <c r="D683" s="4"/>
      <c r="E683" s="28" t="s">
        <v>1028</v>
      </c>
      <c r="F683" s="4"/>
      <c r="G683" s="30" t="str">
        <f t="shared" si="10"/>
        <v> </v>
      </c>
      <c r="H683" s="4"/>
      <c r="I683" s="2"/>
      <c r="J683" s="68" t="str">
        <f t="shared" si="2"/>
        <v/>
      </c>
      <c r="K683" s="69" t="str">
        <f>IFERROR(SUM(IF(DATEDIF($H683,$A$1,"M")&gt;=VLOOKUP($I683,INDIRECT(VLOOKUP(DATEVALUE($H683),FECHAS,2,0)),5,0),0 ,VLOOKUP($I683,INDIRECT(VLOOKUP(DATEVALUE($H683),FECHAS,2,0)),3,0)),IF(AND($G683=$A$1,AND(TODAY()&gt;$G683,COUNTIF($I683,"TRI*"))),2500,IF($G683=$A$1,IF(AND(TODAY()&gt;$G683,OR(COUNTIF($I683," ---"),COUNTIF($I683,"MEN*"))),3000,0),0))),"")</f>
        <v/>
      </c>
      <c r="L683" s="35" t="s">
        <v>1209</v>
      </c>
      <c r="M683" s="43" t="s">
        <v>1145</v>
      </c>
      <c r="N683" s="36"/>
      <c r="O683" s="98"/>
      <c r="P683" s="38" t="str">
        <f t="shared" si="9"/>
        <v/>
      </c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ht="15.75" customHeight="1">
      <c r="A684" s="114" t="s">
        <v>1211</v>
      </c>
      <c r="B684" s="108">
        <v>4.5206782E7</v>
      </c>
      <c r="C684" s="108">
        <v>1.164386483E9</v>
      </c>
      <c r="D684" s="4"/>
      <c r="E684" s="28" t="s">
        <v>1028</v>
      </c>
      <c r="F684" s="4"/>
      <c r="G684" s="30" t="str">
        <f t="shared" si="10"/>
        <v> </v>
      </c>
      <c r="H684" s="4"/>
      <c r="I684" s="2"/>
      <c r="J684" s="68" t="str">
        <f t="shared" si="2"/>
        <v/>
      </c>
      <c r="K684" s="69" t="str">
        <f>IFERROR(SUM(IF(DATEDIF($H684,$A$1,"M")&gt;=VLOOKUP($I684,INDIRECT(VLOOKUP(DATEVALUE($H684),FECHAS,2,0)),5,0),0 ,VLOOKUP($I684,INDIRECT(VLOOKUP(DATEVALUE($H684),FECHAS,2,0)),3,0)),IF(AND($G684=$A$1,AND(TODAY()&gt;$G684,COUNTIF($I684,"TRI*"))),2500,IF($G684=$A$1,IF(AND(TODAY()&gt;$G684,OR(COUNTIF($I684," ---"),COUNTIF($I684,"MEN*"))),3000,0),0))),"")</f>
        <v/>
      </c>
      <c r="L684" s="35" t="s">
        <v>1209</v>
      </c>
      <c r="M684" s="43" t="s">
        <v>1030</v>
      </c>
      <c r="N684" s="36"/>
      <c r="O684" s="98"/>
      <c r="P684" s="38" t="str">
        <f t="shared" si="9"/>
        <v/>
      </c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ht="15.75" customHeight="1">
      <c r="A685" s="114" t="s">
        <v>1212</v>
      </c>
      <c r="B685" s="114" t="s">
        <v>1213</v>
      </c>
      <c r="C685" s="126" t="s">
        <v>1214</v>
      </c>
      <c r="D685" s="4"/>
      <c r="E685" s="28" t="s">
        <v>1028</v>
      </c>
      <c r="F685" s="4"/>
      <c r="G685" s="30" t="str">
        <f t="shared" si="10"/>
        <v> </v>
      </c>
      <c r="H685" s="4"/>
      <c r="I685" s="2"/>
      <c r="J685" s="68" t="str">
        <f t="shared" si="2"/>
        <v/>
      </c>
      <c r="K685" s="69" t="str">
        <f>IFERROR(SUM(IF(DATEDIF($H685,$A$1,"M")&gt;=VLOOKUP($I685,INDIRECT(VLOOKUP(DATEVALUE($H685),FECHAS,2,0)),5,0),0 ,VLOOKUP($I685,INDIRECT(VLOOKUP(DATEVALUE($H685),FECHAS,2,0)),3,0)),IF(AND($G685=$A$1,AND(TODAY()&gt;$G685,COUNTIF($I685,"TRI*"))),2500,IF($G685=$A$1,IF(AND(TODAY()&gt;$G685,OR(COUNTIF($I685," ---"),COUNTIF($I685,"MEN*"))),3000,0),0))),"")</f>
        <v/>
      </c>
      <c r="L685" s="35" t="s">
        <v>1209</v>
      </c>
      <c r="M685" s="43" t="s">
        <v>1051</v>
      </c>
      <c r="N685" s="36"/>
      <c r="O685" s="98"/>
      <c r="P685" s="38" t="str">
        <f t="shared" si="9"/>
        <v/>
      </c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ht="15.75" customHeight="1">
      <c r="A686" s="114" t="s">
        <v>1215</v>
      </c>
      <c r="B686" s="114" t="s">
        <v>1216</v>
      </c>
      <c r="C686" s="108" t="s">
        <v>1217</v>
      </c>
      <c r="D686" s="4"/>
      <c r="E686" s="28" t="s">
        <v>1028</v>
      </c>
      <c r="F686" s="4"/>
      <c r="G686" s="30" t="str">
        <f t="shared" si="10"/>
        <v> </v>
      </c>
      <c r="H686" s="4"/>
      <c r="I686" s="2"/>
      <c r="J686" s="68" t="str">
        <f t="shared" si="2"/>
        <v/>
      </c>
      <c r="K686" s="69" t="str">
        <f>IFERROR(SUM(IF(DATEDIF($H686,$A$1,"M")&gt;=VLOOKUP($I686,INDIRECT(VLOOKUP(DATEVALUE($H686),FECHAS,2,0)),5,0),0 ,VLOOKUP($I686,INDIRECT(VLOOKUP(DATEVALUE($H686),FECHAS,2,0)),3,0)),IF(AND($G686=$A$1,AND(TODAY()&gt;$G686,COUNTIF($I686,"TRI*"))),2500,IF($G686=$A$1,IF(AND(TODAY()&gt;$G686,OR(COUNTIF($I686," ---"),COUNTIF($I686,"MEN*"))),3000,0),0))),"")</f>
        <v/>
      </c>
      <c r="L686" s="35" t="s">
        <v>1209</v>
      </c>
      <c r="M686" s="43" t="s">
        <v>1076</v>
      </c>
      <c r="N686" s="36"/>
      <c r="O686" s="98"/>
      <c r="P686" s="38" t="str">
        <f t="shared" si="9"/>
        <v/>
      </c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ht="15.75" customHeight="1">
      <c r="A687" s="118" t="s">
        <v>1218</v>
      </c>
      <c r="B687" s="118">
        <v>3.720619E7</v>
      </c>
      <c r="C687" s="119" t="s">
        <v>1219</v>
      </c>
      <c r="D687" s="4"/>
      <c r="E687" s="28" t="s">
        <v>1028</v>
      </c>
      <c r="F687" s="4"/>
      <c r="G687" s="30" t="str">
        <f t="shared" si="10"/>
        <v> </v>
      </c>
      <c r="H687" s="4"/>
      <c r="I687" s="2"/>
      <c r="J687" s="68" t="str">
        <f t="shared" si="2"/>
        <v/>
      </c>
      <c r="K687" s="69" t="str">
        <f>IFERROR(SUM(IF(DATEDIF($H687,$A$1,"M")&gt;=VLOOKUP($I687,INDIRECT(VLOOKUP(DATEVALUE($H687),FECHAS,2,0)),5,0),0 ,VLOOKUP($I687,INDIRECT(VLOOKUP(DATEVALUE($H687),FECHAS,2,0)),3,0)),IF(AND($G687=$A$1,AND(TODAY()&gt;$G687,COUNTIF($I687,"TRI*"))),2500,IF($G687=$A$1,IF(AND(TODAY()&gt;$G687,OR(COUNTIF($I687," ---"),COUNTIF($I687,"MEN*"))),3000,0),0))),"")</f>
        <v/>
      </c>
      <c r="L687" s="35" t="s">
        <v>1209</v>
      </c>
      <c r="M687" s="36"/>
      <c r="N687" s="36"/>
      <c r="O687" s="98"/>
      <c r="P687" s="38" t="str">
        <f t="shared" si="9"/>
        <v/>
      </c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ht="15.75" customHeight="1">
      <c r="A688" s="96" t="s">
        <v>1220</v>
      </c>
      <c r="B688" s="89">
        <v>3.8266741E7</v>
      </c>
      <c r="C688" s="89" t="s">
        <v>1221</v>
      </c>
      <c r="D688" s="4"/>
      <c r="E688" s="28" t="s">
        <v>1028</v>
      </c>
      <c r="F688" s="4"/>
      <c r="G688" s="30" t="str">
        <f t="shared" si="10"/>
        <v> </v>
      </c>
      <c r="H688" s="4"/>
      <c r="I688" s="2"/>
      <c r="J688" s="68" t="str">
        <f t="shared" si="2"/>
        <v/>
      </c>
      <c r="K688" s="69" t="str">
        <f>IFERROR(SUM(IF(DATEDIF($H688,$A$1,"M")&gt;=VLOOKUP($I688,INDIRECT(VLOOKUP(DATEVALUE($H688),FECHAS,2,0)),5,0),0 ,VLOOKUP($I688,INDIRECT(VLOOKUP(DATEVALUE($H688),FECHAS,2,0)),3,0)),IF(AND($G688=$A$1,AND(TODAY()&gt;$G688,COUNTIF($I688,"TRI*"))),2500,IF($G688=$A$1,IF(AND(TODAY()&gt;$G688,OR(COUNTIF($I688," ---"),COUNTIF($I688,"MEN*"))),3000,0),0))),"")</f>
        <v/>
      </c>
      <c r="L688" s="35" t="s">
        <v>1209</v>
      </c>
      <c r="M688" s="43" t="s">
        <v>1145</v>
      </c>
      <c r="N688" s="36"/>
      <c r="O688" s="98"/>
      <c r="P688" s="38" t="str">
        <f t="shared" si="9"/>
        <v/>
      </c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ht="15.75" customHeight="1">
      <c r="A689" s="94" t="s">
        <v>1222</v>
      </c>
      <c r="B689" s="134"/>
      <c r="C689" s="119" t="s">
        <v>1223</v>
      </c>
      <c r="D689" s="4"/>
      <c r="E689" s="28" t="s">
        <v>1028</v>
      </c>
      <c r="F689" s="4"/>
      <c r="G689" s="30" t="str">
        <f t="shared" si="10"/>
        <v> </v>
      </c>
      <c r="H689" s="4"/>
      <c r="I689" s="2"/>
      <c r="J689" s="68" t="str">
        <f t="shared" si="2"/>
        <v/>
      </c>
      <c r="K689" s="69" t="str">
        <f>IFERROR(SUM(IF(DATEDIF($H689,$A$1,"M")&gt;=VLOOKUP($I689,INDIRECT(VLOOKUP(DATEVALUE($H689),FECHAS,2,0)),5,0),0 ,VLOOKUP($I689,INDIRECT(VLOOKUP(DATEVALUE($H689),FECHAS,2,0)),3,0)),IF(AND($G689=$A$1,AND(TODAY()&gt;$G689,COUNTIF($I689,"TRI*"))),2500,IF($G689=$A$1,IF(AND(TODAY()&gt;$G689,OR(COUNTIF($I689," ---"),COUNTIF($I689,"MEN*"))),3000,0),0))),"")</f>
        <v/>
      </c>
      <c r="L689" s="35" t="s">
        <v>1209</v>
      </c>
      <c r="M689" s="36"/>
      <c r="N689" s="36"/>
      <c r="O689" s="98"/>
      <c r="P689" s="38" t="str">
        <f t="shared" si="9"/>
        <v/>
      </c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ht="15.75" customHeight="1">
      <c r="A690" s="118" t="s">
        <v>1224</v>
      </c>
      <c r="B690" s="118">
        <v>3.1728395E7</v>
      </c>
      <c r="C690" s="96">
        <v>1.154617079E9</v>
      </c>
      <c r="D690" s="4"/>
      <c r="E690" s="28" t="s">
        <v>1028</v>
      </c>
      <c r="F690" s="4"/>
      <c r="G690" s="30" t="str">
        <f t="shared" si="10"/>
        <v> </v>
      </c>
      <c r="H690" s="4"/>
      <c r="I690" s="2"/>
      <c r="J690" s="68" t="str">
        <f t="shared" si="2"/>
        <v/>
      </c>
      <c r="K690" s="69" t="str">
        <f>IFERROR(SUM(IF(DATEDIF($H690,$A$1,"M")&gt;=VLOOKUP($I690,INDIRECT(VLOOKUP(DATEVALUE($H690),FECHAS,2,0)),5,0),0 ,VLOOKUP($I690,INDIRECT(VLOOKUP(DATEVALUE($H690),FECHAS,2,0)),3,0)),IF(AND($G690=$A$1,AND(TODAY()&gt;$G690,COUNTIF($I690,"TRI*"))),2500,IF($G690=$A$1,IF(AND(TODAY()&gt;$G690,OR(COUNTIF($I690," ---"),COUNTIF($I690,"MEN*"))),3000,0),0))),"")</f>
        <v/>
      </c>
      <c r="L690" s="35" t="s">
        <v>1209</v>
      </c>
      <c r="M690" s="43" t="s">
        <v>1145</v>
      </c>
      <c r="N690" s="36"/>
      <c r="O690" s="98"/>
      <c r="P690" s="38" t="str">
        <f t="shared" si="9"/>
        <v/>
      </c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ht="15.75" customHeight="1">
      <c r="A691" s="127" t="s">
        <v>1016</v>
      </c>
      <c r="B691" s="104">
        <v>3.9101259E7</v>
      </c>
      <c r="C691" s="97" t="s">
        <v>976</v>
      </c>
      <c r="D691" s="4"/>
      <c r="E691" s="28" t="s">
        <v>1028</v>
      </c>
      <c r="F691" s="4"/>
      <c r="G691" s="30" t="str">
        <f t="shared" si="10"/>
        <v> </v>
      </c>
      <c r="H691" s="4"/>
      <c r="I691" s="2"/>
      <c r="J691" s="68" t="str">
        <f t="shared" si="2"/>
        <v/>
      </c>
      <c r="K691" s="69" t="str">
        <f>IFERROR(SUM(IF(DATEDIF($H691,$A$1,"M")&gt;=VLOOKUP($I691,INDIRECT(VLOOKUP(DATEVALUE($H691),FECHAS,2,0)),5,0),0 ,VLOOKUP($I691,INDIRECT(VLOOKUP(DATEVALUE($H691),FECHAS,2,0)),3,0)),IF(AND($G691=$A$1,AND(TODAY()&gt;$G691,COUNTIF($I691,"TRI*"))),2500,IF($G691=$A$1,IF(AND(TODAY()&gt;$G691,OR(COUNTIF($I691," ---"),COUNTIF($I691,"MEN*"))),3000,0),0))),"")</f>
        <v/>
      </c>
      <c r="L691" s="35" t="s">
        <v>1209</v>
      </c>
      <c r="M691" s="43" t="s">
        <v>1225</v>
      </c>
      <c r="N691" s="36"/>
      <c r="O691" s="98"/>
      <c r="P691" s="38" t="str">
        <f t="shared" si="9"/>
        <v/>
      </c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ht="15.75" customHeight="1">
      <c r="A692" s="94" t="s">
        <v>1226</v>
      </c>
      <c r="B692" s="89">
        <v>9.2649648E7</v>
      </c>
      <c r="C692" s="89">
        <v>1.157000565E9</v>
      </c>
      <c r="D692" s="4"/>
      <c r="E692" s="28" t="s">
        <v>1028</v>
      </c>
      <c r="F692" s="4"/>
      <c r="G692" s="30" t="str">
        <f t="shared" si="10"/>
        <v> </v>
      </c>
      <c r="H692" s="4"/>
      <c r="I692" s="2"/>
      <c r="J692" s="68" t="str">
        <f t="shared" si="2"/>
        <v/>
      </c>
      <c r="K692" s="69" t="str">
        <f>IFERROR(SUM(IF(DATEDIF($H692,$A$1,"M")&gt;=VLOOKUP($I692,INDIRECT(VLOOKUP(DATEVALUE($H692),FECHAS,2,0)),5,0),0 ,VLOOKUP($I692,INDIRECT(VLOOKUP(DATEVALUE($H692),FECHAS,2,0)),3,0)),IF(AND($G692=$A$1,AND(TODAY()&gt;$G692,COUNTIF($I692,"TRI*"))),2500,IF($G692=$A$1,IF(AND(TODAY()&gt;$G692,OR(COUNTIF($I692," ---"),COUNTIF($I692,"MEN*"))),3000,0),0))),"")</f>
        <v/>
      </c>
      <c r="L692" s="35" t="s">
        <v>1209</v>
      </c>
      <c r="M692" s="43" t="s">
        <v>1051</v>
      </c>
      <c r="N692" s="36"/>
      <c r="O692" s="98"/>
      <c r="P692" s="38" t="str">
        <f t="shared" si="9"/>
        <v/>
      </c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ht="15.75" customHeight="1">
      <c r="A693" s="127" t="s">
        <v>1019</v>
      </c>
      <c r="B693" s="103">
        <v>2.9948266E7</v>
      </c>
      <c r="C693" s="118">
        <v>1.16303345E9</v>
      </c>
      <c r="D693" s="4"/>
      <c r="E693" s="28" t="s">
        <v>1028</v>
      </c>
      <c r="F693" s="4"/>
      <c r="G693" s="30" t="str">
        <f t="shared" si="10"/>
        <v> </v>
      </c>
      <c r="H693" s="4"/>
      <c r="I693" s="2"/>
      <c r="J693" s="68" t="str">
        <f t="shared" si="2"/>
        <v/>
      </c>
      <c r="K693" s="69" t="str">
        <f>IFERROR(SUM(IF(DATEDIF($H693,$A$1,"M")&gt;=VLOOKUP($I693,INDIRECT(VLOOKUP(DATEVALUE($H693),FECHAS,2,0)),5,0),0 ,VLOOKUP($I693,INDIRECT(VLOOKUP(DATEVALUE($H693),FECHAS,2,0)),3,0)),IF(AND($G693=$A$1,AND(TODAY()&gt;$G693,COUNTIF($I693,"TRI*"))),2500,IF($G693=$A$1,IF(AND(TODAY()&gt;$G693,OR(COUNTIF($I693," ---"),COUNTIF($I693,"MEN*"))),3000,0),0))),"")</f>
        <v/>
      </c>
      <c r="L693" s="35" t="s">
        <v>1209</v>
      </c>
      <c r="M693" s="135"/>
      <c r="N693" s="36"/>
      <c r="O693" s="98"/>
      <c r="P693" s="38" t="str">
        <f t="shared" si="9"/>
        <v/>
      </c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ht="15.75" customHeight="1">
      <c r="A694" s="109" t="s">
        <v>1227</v>
      </c>
      <c r="B694" s="108">
        <v>3.5242247E7</v>
      </c>
      <c r="C694" s="108">
        <v>1.16555091E9</v>
      </c>
      <c r="D694" s="4"/>
      <c r="E694" s="28" t="s">
        <v>1028</v>
      </c>
      <c r="F694" s="4"/>
      <c r="G694" s="30" t="str">
        <f t="shared" si="10"/>
        <v> </v>
      </c>
      <c r="H694" s="4"/>
      <c r="I694" s="2"/>
      <c r="J694" s="68" t="str">
        <f t="shared" si="2"/>
        <v/>
      </c>
      <c r="K694" s="69" t="str">
        <f>IFERROR(SUM(IF(DATEDIF($H694,$A$1,"M")&gt;=VLOOKUP($I694,INDIRECT(VLOOKUP(DATEVALUE($H694),FECHAS,2,0)),5,0),0 ,VLOOKUP($I694,INDIRECT(VLOOKUP(DATEVALUE($H694),FECHAS,2,0)),3,0)),IF(AND($G694=$A$1,AND(TODAY()&gt;$G694,COUNTIF($I694,"TRI*"))),2500,IF($G694=$A$1,IF(AND(TODAY()&gt;$G694,OR(COUNTIF($I694," ---"),COUNTIF($I694,"MEN*"))),3000,0),0))),"")</f>
        <v/>
      </c>
      <c r="L694" s="35" t="s">
        <v>1071</v>
      </c>
      <c r="M694" s="43" t="s">
        <v>1076</v>
      </c>
      <c r="N694" s="36"/>
      <c r="O694" s="98"/>
      <c r="P694" s="38" t="str">
        <f t="shared" si="9"/>
        <v/>
      </c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ht="15.75" customHeight="1">
      <c r="A695" s="114" t="s">
        <v>1228</v>
      </c>
      <c r="B695" s="108">
        <v>2.2929776E7</v>
      </c>
      <c r="C695" s="108">
        <v>1.157443457E9</v>
      </c>
      <c r="D695" s="4"/>
      <c r="E695" s="28" t="s">
        <v>1028</v>
      </c>
      <c r="F695" s="4"/>
      <c r="G695" s="30" t="str">
        <f t="shared" si="10"/>
        <v> </v>
      </c>
      <c r="H695" s="4"/>
      <c r="I695" s="2"/>
      <c r="J695" s="68" t="str">
        <f t="shared" si="2"/>
        <v/>
      </c>
      <c r="K695" s="69" t="str">
        <f>IFERROR(SUM(IF(DATEDIF($H695,$A$1,"M")&gt;=VLOOKUP($I695,INDIRECT(VLOOKUP(DATEVALUE($H695),FECHAS,2,0)),5,0),0 ,VLOOKUP($I695,INDIRECT(VLOOKUP(DATEVALUE($H695),FECHAS,2,0)),3,0)),IF(AND($G695=$A$1,AND(TODAY()&gt;$G695,COUNTIF($I695,"TRI*"))),2500,IF($G695=$A$1,IF(AND(TODAY()&gt;$G695,OR(COUNTIF($I695," ---"),COUNTIF($I695,"MEN*"))),3000,0),0))),"")</f>
        <v/>
      </c>
      <c r="L695" s="35" t="s">
        <v>1071</v>
      </c>
      <c r="M695" s="36"/>
      <c r="N695" s="36"/>
      <c r="O695" s="98"/>
      <c r="P695" s="38" t="str">
        <f t="shared" si="9"/>
        <v/>
      </c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ht="15.75" customHeight="1">
      <c r="A696" s="114" t="s">
        <v>1229</v>
      </c>
      <c r="B696" s="117">
        <v>4.2301127E7</v>
      </c>
      <c r="C696" s="114" t="s">
        <v>1230</v>
      </c>
      <c r="D696" s="4"/>
      <c r="E696" s="28" t="s">
        <v>1028</v>
      </c>
      <c r="F696" s="4"/>
      <c r="G696" s="30" t="str">
        <f t="shared" si="10"/>
        <v> </v>
      </c>
      <c r="H696" s="4"/>
      <c r="I696" s="2"/>
      <c r="J696" s="68" t="str">
        <f t="shared" si="2"/>
        <v/>
      </c>
      <c r="K696" s="69" t="str">
        <f>IFERROR(SUM(IF(DATEDIF($H696,$A$1,"M")&gt;=VLOOKUP($I696,INDIRECT(VLOOKUP(DATEVALUE($H696),FECHAS,2,0)),5,0),0 ,VLOOKUP($I696,INDIRECT(VLOOKUP(DATEVALUE($H696),FECHAS,2,0)),3,0)),IF(AND($G696=$A$1,AND(TODAY()&gt;$G696,COUNTIF($I696,"TRI*"))),2500,IF($G696=$A$1,IF(AND(TODAY()&gt;$G696,OR(COUNTIF($I696," ---"),COUNTIF($I696,"MEN*"))),3000,0),0))),"")</f>
        <v/>
      </c>
      <c r="L696" s="35" t="s">
        <v>1071</v>
      </c>
      <c r="M696" s="43" t="s">
        <v>1051</v>
      </c>
      <c r="N696" s="36"/>
      <c r="O696" s="98"/>
      <c r="P696" s="38" t="str">
        <f t="shared" si="9"/>
        <v/>
      </c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ht="15.75" customHeight="1">
      <c r="A697" s="114" t="s">
        <v>1231</v>
      </c>
      <c r="B697" s="108" t="s">
        <v>1232</v>
      </c>
      <c r="C697" s="108" t="s">
        <v>1233</v>
      </c>
      <c r="D697" s="4"/>
      <c r="E697" s="28" t="s">
        <v>1028</v>
      </c>
      <c r="F697" s="4"/>
      <c r="G697" s="30" t="str">
        <f t="shared" si="10"/>
        <v> </v>
      </c>
      <c r="H697" s="4"/>
      <c r="I697" s="2"/>
      <c r="J697" s="68" t="str">
        <f t="shared" si="2"/>
        <v/>
      </c>
      <c r="K697" s="69" t="str">
        <f>IFERROR(SUM(IF(DATEDIF($H697,$A$1,"M")&gt;=VLOOKUP($I697,INDIRECT(VLOOKUP(DATEVALUE($H697),FECHAS,2,0)),5,0),0 ,VLOOKUP($I697,INDIRECT(VLOOKUP(DATEVALUE($H697),FECHAS,2,0)),3,0)),IF(AND($G697=$A$1,AND(TODAY()&gt;$G697,COUNTIF($I697,"TRI*"))),2500,IF($G697=$A$1,IF(AND(TODAY()&gt;$G697,OR(COUNTIF($I697," ---"),COUNTIF($I697,"MEN*"))),3000,0),0))),"")</f>
        <v/>
      </c>
      <c r="L697" s="35" t="s">
        <v>1071</v>
      </c>
      <c r="M697" s="43" t="s">
        <v>1234</v>
      </c>
      <c r="N697" s="36"/>
      <c r="O697" s="98"/>
      <c r="P697" s="38" t="str">
        <f t="shared" si="9"/>
        <v/>
      </c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ht="15.75" customHeight="1">
      <c r="A698" s="118" t="s">
        <v>1235</v>
      </c>
      <c r="B698" s="100">
        <v>3.8126675E7</v>
      </c>
      <c r="C698" s="96" t="s">
        <v>1236</v>
      </c>
      <c r="D698" s="4"/>
      <c r="E698" s="28" t="s">
        <v>1028</v>
      </c>
      <c r="F698" s="4"/>
      <c r="G698" s="30" t="str">
        <f t="shared" si="10"/>
        <v> </v>
      </c>
      <c r="H698" s="4"/>
      <c r="I698" s="2"/>
      <c r="J698" s="68" t="str">
        <f t="shared" si="2"/>
        <v/>
      </c>
      <c r="K698" s="69" t="str">
        <f>IFERROR(SUM(IF(DATEDIF($H698,$A$1,"M")&gt;=VLOOKUP($I698,INDIRECT(VLOOKUP(DATEVALUE($H698),FECHAS,2,0)),5,0),0 ,VLOOKUP($I698,INDIRECT(VLOOKUP(DATEVALUE($H698),FECHAS,2,0)),3,0)),IF(AND($G698=$A$1,AND(TODAY()&gt;$G698,COUNTIF($I698,"TRI*"))),2500,IF($G698=$A$1,IF(AND(TODAY()&gt;$G698,OR(COUNTIF($I698," ---"),COUNTIF($I698,"MEN*"))),3000,0),0))),"")</f>
        <v/>
      </c>
      <c r="L698" s="35" t="s">
        <v>1071</v>
      </c>
      <c r="M698" s="36"/>
      <c r="N698" s="36"/>
      <c r="O698" s="98"/>
      <c r="P698" s="38" t="str">
        <f t="shared" si="9"/>
        <v/>
      </c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ht="15.75" customHeight="1">
      <c r="A699" s="118" t="s">
        <v>1237</v>
      </c>
      <c r="B699" s="89">
        <v>3.3557241E7</v>
      </c>
      <c r="C699" s="115" t="s">
        <v>1238</v>
      </c>
      <c r="D699" s="4"/>
      <c r="E699" s="28" t="s">
        <v>1028</v>
      </c>
      <c r="F699" s="4"/>
      <c r="G699" s="30" t="str">
        <f t="shared" si="10"/>
        <v> </v>
      </c>
      <c r="H699" s="4"/>
      <c r="I699" s="2"/>
      <c r="J699" s="68" t="str">
        <f t="shared" si="2"/>
        <v/>
      </c>
      <c r="K699" s="69" t="str">
        <f>IFERROR(SUM(IF(DATEDIF($H699,$A$1,"M")&gt;=VLOOKUP($I699,INDIRECT(VLOOKUP(DATEVALUE($H699),FECHAS,2,0)),5,0),0 ,VLOOKUP($I699,INDIRECT(VLOOKUP(DATEVALUE($H699),FECHAS,2,0)),3,0)),IF(AND($G699=$A$1,AND(TODAY()&gt;$G699,COUNTIF($I699,"TRI*"))),2500,IF($G699=$A$1,IF(AND(TODAY()&gt;$G699,OR(COUNTIF($I699," ---"),COUNTIF($I699,"MEN*"))),3000,0),0))),"")</f>
        <v/>
      </c>
      <c r="L699" s="35" t="s">
        <v>1071</v>
      </c>
      <c r="M699" s="36"/>
      <c r="N699" s="36"/>
      <c r="O699" s="98"/>
      <c r="P699" s="38" t="str">
        <f t="shared" si="9"/>
        <v/>
      </c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ht="15.75" customHeight="1">
      <c r="A700" s="94" t="s">
        <v>1239</v>
      </c>
      <c r="B700" s="95">
        <v>3.3837103E7</v>
      </c>
      <c r="C700" s="96" t="s">
        <v>1240</v>
      </c>
      <c r="D700" s="4"/>
      <c r="E700" s="28" t="s">
        <v>1028</v>
      </c>
      <c r="F700" s="4"/>
      <c r="G700" s="30" t="str">
        <f t="shared" si="10"/>
        <v> </v>
      </c>
      <c r="H700" s="4"/>
      <c r="I700" s="2"/>
      <c r="J700" s="68" t="str">
        <f t="shared" si="2"/>
        <v/>
      </c>
      <c r="K700" s="69" t="str">
        <f>IFERROR(SUM(IF(DATEDIF($H700,$A$1,"M")&gt;=VLOOKUP($I700,INDIRECT(VLOOKUP(DATEVALUE($H700),FECHAS,2,0)),5,0),0 ,VLOOKUP($I700,INDIRECT(VLOOKUP(DATEVALUE($H700),FECHAS,2,0)),3,0)),IF(AND($G700=$A$1,AND(TODAY()&gt;$G700,COUNTIF($I700,"TRI*"))),2500,IF($G700=$A$1,IF(AND(TODAY()&gt;$G700,OR(COUNTIF($I700," ---"),COUNTIF($I700,"MEN*"))),3000,0),0))),"")</f>
        <v/>
      </c>
      <c r="L700" s="35" t="s">
        <v>1071</v>
      </c>
      <c r="M700" s="43" t="s">
        <v>1164</v>
      </c>
      <c r="N700" s="36"/>
      <c r="O700" s="98"/>
      <c r="P700" s="38" t="str">
        <f t="shared" si="9"/>
        <v/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ht="15.75" customHeight="1">
      <c r="A701" s="96" t="s">
        <v>1241</v>
      </c>
      <c r="B701" s="101">
        <v>1.7902824E7</v>
      </c>
      <c r="C701" s="96" t="s">
        <v>1242</v>
      </c>
      <c r="D701" s="4"/>
      <c r="E701" s="28" t="s">
        <v>1028</v>
      </c>
      <c r="F701" s="4"/>
      <c r="G701" s="30" t="str">
        <f t="shared" si="10"/>
        <v> </v>
      </c>
      <c r="H701" s="4"/>
      <c r="I701" s="2"/>
      <c r="J701" s="68" t="str">
        <f t="shared" si="2"/>
        <v/>
      </c>
      <c r="K701" s="69" t="str">
        <f>IFERROR(SUM(IF(DATEDIF($H701,$A$1,"M")&gt;=VLOOKUP($I701,INDIRECT(VLOOKUP(DATEVALUE($H701),FECHAS,2,0)),5,0),0 ,VLOOKUP($I701,INDIRECT(VLOOKUP(DATEVALUE($H701),FECHAS,2,0)),3,0)),IF(AND($G701=$A$1,AND(TODAY()&gt;$G701,COUNTIF($I701,"TRI*"))),2500,IF($G701=$A$1,IF(AND(TODAY()&gt;$G701,OR(COUNTIF($I701," ---"),COUNTIF($I701,"MEN*"))),3000,0),0))),"")</f>
        <v/>
      </c>
      <c r="L701" s="35" t="s">
        <v>1071</v>
      </c>
      <c r="M701" s="43" t="s">
        <v>1164</v>
      </c>
      <c r="N701" s="36"/>
      <c r="O701" s="98"/>
      <c r="P701" s="38" t="str">
        <f t="shared" si="9"/>
        <v/>
      </c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ht="15.75" customHeight="1">
      <c r="A702" s="94" t="s">
        <v>1243</v>
      </c>
      <c r="B702" s="95">
        <v>4.381472E7</v>
      </c>
      <c r="C702" s="96" t="s">
        <v>1242</v>
      </c>
      <c r="D702" s="4"/>
      <c r="E702" s="28" t="s">
        <v>1028</v>
      </c>
      <c r="F702" s="4"/>
      <c r="G702" s="30" t="str">
        <f t="shared" si="10"/>
        <v> </v>
      </c>
      <c r="H702" s="4"/>
      <c r="I702" s="2"/>
      <c r="J702" s="68" t="str">
        <f t="shared" si="2"/>
        <v/>
      </c>
      <c r="K702" s="69" t="str">
        <f>IFERROR(SUM(IF(DATEDIF($H702,$A$1,"M")&gt;=VLOOKUP($I702,INDIRECT(VLOOKUP(DATEVALUE($H702),FECHAS,2,0)),5,0),0 ,VLOOKUP($I702,INDIRECT(VLOOKUP(DATEVALUE($H702),FECHAS,2,0)),3,0)),IF(AND($G702=$A$1,AND(TODAY()&gt;$G702,COUNTIF($I702,"TRI*"))),2500,IF($G702=$A$1,IF(AND(TODAY()&gt;$G702,OR(COUNTIF($I702," ---"),COUNTIF($I702,"MEN*"))),3000,0),0))),"")</f>
        <v/>
      </c>
      <c r="L702" s="35" t="s">
        <v>1071</v>
      </c>
      <c r="M702" s="43" t="s">
        <v>1164</v>
      </c>
      <c r="N702" s="36"/>
      <c r="O702" s="98"/>
      <c r="P702" s="38" t="str">
        <f t="shared" si="9"/>
        <v/>
      </c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ht="15.75" customHeight="1">
      <c r="A703" s="99" t="s">
        <v>1244</v>
      </c>
      <c r="B703" s="102">
        <v>2.6559047E7</v>
      </c>
      <c r="C703" s="97">
        <v>1.139083698E9</v>
      </c>
      <c r="D703" s="4"/>
      <c r="E703" s="28" t="s">
        <v>1028</v>
      </c>
      <c r="F703" s="4"/>
      <c r="G703" s="30" t="str">
        <f t="shared" si="10"/>
        <v> </v>
      </c>
      <c r="H703" s="4"/>
      <c r="I703" s="2"/>
      <c r="J703" s="68" t="str">
        <f t="shared" si="2"/>
        <v/>
      </c>
      <c r="K703" s="69" t="str">
        <f>IFERROR(SUM(IF(DATEDIF($H703,$A$1,"M")&gt;=VLOOKUP($I703,INDIRECT(VLOOKUP(DATEVALUE($H703),FECHAS,2,0)),5,0),0 ,VLOOKUP($I703,INDIRECT(VLOOKUP(DATEVALUE($H703),FECHAS,2,0)),3,0)),IF(AND($G703=$A$1,AND(TODAY()&gt;$G703,COUNTIF($I703,"TRI*"))),2500,IF($G703=$A$1,IF(AND(TODAY()&gt;$G703,OR(COUNTIF($I703," ---"),COUNTIF($I703,"MEN*"))),3000,0),0))),"")</f>
        <v/>
      </c>
      <c r="L703" s="35" t="s">
        <v>1104</v>
      </c>
      <c r="M703" s="43" t="s">
        <v>1164</v>
      </c>
      <c r="N703" s="36"/>
      <c r="O703" s="98"/>
      <c r="P703" s="38" t="str">
        <f t="shared" si="9"/>
        <v/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ht="15.75" customHeight="1">
      <c r="A704" s="118" t="s">
        <v>1245</v>
      </c>
      <c r="B704" s="97">
        <v>4.2150159E7</v>
      </c>
      <c r="C704" s="97">
        <v>1.132308779E9</v>
      </c>
      <c r="D704" s="4"/>
      <c r="E704" s="28" t="s">
        <v>1028</v>
      </c>
      <c r="F704" s="4"/>
      <c r="G704" s="30" t="str">
        <f t="shared" si="10"/>
        <v> </v>
      </c>
      <c r="H704" s="4"/>
      <c r="I704" s="2"/>
      <c r="J704" s="68" t="str">
        <f t="shared" si="2"/>
        <v/>
      </c>
      <c r="K704" s="69" t="str">
        <f>IFERROR(SUM(IF(DATEDIF($H704,$A$1,"M")&gt;=VLOOKUP($I704,INDIRECT(VLOOKUP(DATEVALUE($H704),FECHAS,2,0)),5,0),0 ,VLOOKUP($I704,INDIRECT(VLOOKUP(DATEVALUE($H704),FECHAS,2,0)),3,0)),IF(AND($G704=$A$1,AND(TODAY()&gt;$G704,COUNTIF($I704,"TRI*"))),2500,IF($G704=$A$1,IF(AND(TODAY()&gt;$G704,OR(COUNTIF($I704," ---"),COUNTIF($I704,"MEN*"))),3000,0),0))),"")</f>
        <v/>
      </c>
      <c r="L704" s="35" t="s">
        <v>1104</v>
      </c>
      <c r="M704" s="36"/>
      <c r="N704" s="36"/>
      <c r="O704" s="98"/>
      <c r="P704" s="38" t="str">
        <f t="shared" si="9"/>
        <v/>
      </c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ht="15.75" customHeight="1">
      <c r="A705" s="94" t="s">
        <v>1246</v>
      </c>
      <c r="B705" s="95">
        <v>3.9471759E7</v>
      </c>
      <c r="C705" s="101">
        <v>1.158914255E9</v>
      </c>
      <c r="D705" s="4"/>
      <c r="E705" s="28" t="s">
        <v>1028</v>
      </c>
      <c r="F705" s="4"/>
      <c r="G705" s="30" t="str">
        <f t="shared" si="10"/>
        <v> </v>
      </c>
      <c r="H705" s="4"/>
      <c r="I705" s="2"/>
      <c r="J705" s="68" t="str">
        <f t="shared" si="2"/>
        <v/>
      </c>
      <c r="K705" s="69" t="str">
        <f>IFERROR(SUM(IF(DATEDIF($H705,$A$1,"M")&gt;=VLOOKUP($I705,INDIRECT(VLOOKUP(DATEVALUE($H705),FECHAS,2,0)),5,0),0 ,VLOOKUP($I705,INDIRECT(VLOOKUP(DATEVALUE($H705),FECHAS,2,0)),3,0)),IF(AND($G705=$A$1,AND(TODAY()&gt;$G705,COUNTIF($I705,"TRI*"))),2500,IF($G705=$A$1,IF(AND(TODAY()&gt;$G705,OR(COUNTIF($I705," ---"),COUNTIF($I705,"MEN*"))),3000,0),0))),"")</f>
        <v/>
      </c>
      <c r="L705" s="35" t="s">
        <v>1104</v>
      </c>
      <c r="M705" s="36"/>
      <c r="N705" s="36"/>
      <c r="O705" s="98"/>
      <c r="P705" s="38" t="str">
        <f t="shared" si="9"/>
        <v/>
      </c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ht="15.75" customHeight="1">
      <c r="A706" s="114" t="s">
        <v>1247</v>
      </c>
      <c r="B706" s="108">
        <v>3.8622492E7</v>
      </c>
      <c r="C706" s="108">
        <v>1.12190144E9</v>
      </c>
      <c r="D706" s="4"/>
      <c r="E706" s="28" t="s">
        <v>1028</v>
      </c>
      <c r="F706" s="4"/>
      <c r="G706" s="30" t="str">
        <f t="shared" si="10"/>
        <v> </v>
      </c>
      <c r="H706" s="4"/>
      <c r="I706" s="2"/>
      <c r="J706" s="68" t="str">
        <f t="shared" si="2"/>
        <v/>
      </c>
      <c r="K706" s="69" t="str">
        <f>IFERROR(SUM(IF(DATEDIF($H706,$A$1,"M")&gt;=VLOOKUP($I706,INDIRECT(VLOOKUP(DATEVALUE($H706),FECHAS,2,0)),5,0),0 ,VLOOKUP($I706,INDIRECT(VLOOKUP(DATEVALUE($H706),FECHAS,2,0)),3,0)),IF(AND($G706=$A$1,AND(TODAY()&gt;$G706,COUNTIF($I706,"TRI*"))),2500,IF($G706=$A$1,IF(AND(TODAY()&gt;$G706,OR(COUNTIF($I706," ---"),COUNTIF($I706,"MEN*"))),3000,0),0))),"")</f>
        <v/>
      </c>
      <c r="L706" s="35" t="s">
        <v>1113</v>
      </c>
      <c r="M706" s="36"/>
      <c r="N706" s="36"/>
      <c r="O706" s="98"/>
      <c r="P706" s="38" t="str">
        <f t="shared" si="9"/>
        <v/>
      </c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ht="15.75" customHeight="1">
      <c r="A707" s="96" t="s">
        <v>1248</v>
      </c>
      <c r="B707" s="89">
        <v>2.9947874E7</v>
      </c>
      <c r="C707" s="89">
        <v>1.124685786E9</v>
      </c>
      <c r="D707" s="4"/>
      <c r="E707" s="28" t="s">
        <v>1028</v>
      </c>
      <c r="F707" s="4"/>
      <c r="G707" s="30" t="str">
        <f t="shared" si="10"/>
        <v> </v>
      </c>
      <c r="H707" s="4"/>
      <c r="I707" s="2"/>
      <c r="J707" s="68" t="str">
        <f t="shared" si="2"/>
        <v/>
      </c>
      <c r="K707" s="69" t="str">
        <f>IFERROR(SUM(IF(DATEDIF($H707,$A$1,"M")&gt;=VLOOKUP($I707,INDIRECT(VLOOKUP(DATEVALUE($H707),FECHAS,2,0)),5,0),0 ,VLOOKUP($I707,INDIRECT(VLOOKUP(DATEVALUE($H707),FECHAS,2,0)),3,0)),IF(AND($G707=$A$1,AND(TODAY()&gt;$G707,COUNTIF($I707,"TRI*"))),2500,IF($G707=$A$1,IF(AND(TODAY()&gt;$G707,OR(COUNTIF($I707," ---"),COUNTIF($I707,"MEN*"))),3000,0),0))),"")</f>
        <v/>
      </c>
      <c r="L707" s="35" t="s">
        <v>1113</v>
      </c>
      <c r="M707" s="36"/>
      <c r="N707" s="36"/>
      <c r="O707" s="98"/>
      <c r="P707" s="38" t="str">
        <f t="shared" si="9"/>
        <v/>
      </c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ht="15.75" customHeight="1">
      <c r="A708" s="96" t="s">
        <v>1249</v>
      </c>
      <c r="B708" s="89">
        <v>1.3694072E7</v>
      </c>
      <c r="C708" s="89">
        <v>1.150159693E9</v>
      </c>
      <c r="D708" s="4"/>
      <c r="E708" s="28" t="s">
        <v>1028</v>
      </c>
      <c r="F708" s="4"/>
      <c r="G708" s="30" t="str">
        <f t="shared" si="10"/>
        <v> </v>
      </c>
      <c r="H708" s="4"/>
      <c r="I708" s="2"/>
      <c r="J708" s="68" t="str">
        <f t="shared" si="2"/>
        <v/>
      </c>
      <c r="K708" s="69" t="str">
        <f>IFERROR(SUM(IF(DATEDIF($H708,$A$1,"M")&gt;=VLOOKUP($I708,INDIRECT(VLOOKUP(DATEVALUE($H708),FECHAS,2,0)),5,0),0 ,VLOOKUP($I708,INDIRECT(VLOOKUP(DATEVALUE($H708),FECHAS,2,0)),3,0)),IF(AND($G708=$A$1,AND(TODAY()&gt;$G708,COUNTIF($I708,"TRI*"))),2500,IF($G708=$A$1,IF(AND(TODAY()&gt;$G708,OR(COUNTIF($I708," ---"),COUNTIF($I708,"MEN*"))),3000,0),0))),"")</f>
        <v/>
      </c>
      <c r="L708" s="35" t="s">
        <v>1128</v>
      </c>
      <c r="M708" s="36"/>
      <c r="N708" s="36"/>
      <c r="O708" s="98"/>
      <c r="P708" s="38" t="str">
        <f t="shared" si="9"/>
        <v/>
      </c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ht="15.75" customHeight="1">
      <c r="A709" s="94" t="s">
        <v>1250</v>
      </c>
      <c r="B709" s="93">
        <v>3.081401E7</v>
      </c>
      <c r="C709" s="89">
        <v>1.124594664E9</v>
      </c>
      <c r="D709" s="4"/>
      <c r="E709" s="28" t="s">
        <v>1028</v>
      </c>
      <c r="F709" s="4"/>
      <c r="G709" s="30" t="str">
        <f t="shared" si="10"/>
        <v> </v>
      </c>
      <c r="H709" s="4"/>
      <c r="I709" s="2"/>
      <c r="J709" s="68" t="str">
        <f t="shared" si="2"/>
        <v/>
      </c>
      <c r="K709" s="69" t="str">
        <f>IFERROR(SUM(IF(DATEDIF($H709,$A$1,"M")&gt;=VLOOKUP($I709,INDIRECT(VLOOKUP(DATEVALUE($H709),FECHAS,2,0)),5,0),0 ,VLOOKUP($I709,INDIRECT(VLOOKUP(DATEVALUE($H709),FECHAS,2,0)),3,0)),IF(AND($G709=$A$1,AND(TODAY()&gt;$G709,COUNTIF($I709,"TRI*"))),2500,IF($G709=$A$1,IF(AND(TODAY()&gt;$G709,OR(COUNTIF($I709," ---"),COUNTIF($I709,"MEN*"))),3000,0),0))),"")</f>
        <v/>
      </c>
      <c r="L709" s="35" t="s">
        <v>1128</v>
      </c>
      <c r="M709" s="43" t="s">
        <v>1145</v>
      </c>
      <c r="N709" s="36"/>
      <c r="O709" s="98"/>
      <c r="P709" s="38" t="str">
        <f t="shared" si="9"/>
        <v/>
      </c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ht="15.75" customHeight="1">
      <c r="A710" s="94" t="s">
        <v>1251</v>
      </c>
      <c r="B710" s="108" t="s">
        <v>1252</v>
      </c>
      <c r="C710" s="108" t="s">
        <v>1253</v>
      </c>
      <c r="D710" s="4"/>
      <c r="E710" s="28" t="s">
        <v>1028</v>
      </c>
      <c r="F710" s="4"/>
      <c r="G710" s="30" t="str">
        <f t="shared" si="10"/>
        <v> </v>
      </c>
      <c r="H710" s="4"/>
      <c r="I710" s="2"/>
      <c r="J710" s="68" t="str">
        <f t="shared" si="2"/>
        <v/>
      </c>
      <c r="K710" s="69" t="str">
        <f>IFERROR(SUM(IF(DATEDIF($H710,$A$1,"M")&gt;=VLOOKUP($I710,INDIRECT(VLOOKUP(DATEVALUE($H710),FECHAS,2,0)),5,0),0 ,VLOOKUP($I710,INDIRECT(VLOOKUP(DATEVALUE($H710),FECHAS,2,0)),3,0)),IF(AND($G710=$A$1,AND(TODAY()&gt;$G710,COUNTIF($I710,"TRI*"))),2500,IF($G710=$A$1,IF(AND(TODAY()&gt;$G710,OR(COUNTIF($I710," ---"),COUNTIF($I710,"MEN*"))),3000,0),0))),"")</f>
        <v/>
      </c>
      <c r="L710" s="35" t="s">
        <v>1036</v>
      </c>
      <c r="M710" s="36"/>
      <c r="N710" s="36"/>
      <c r="O710" s="98"/>
      <c r="P710" s="38" t="str">
        <f t="shared" si="9"/>
        <v/>
      </c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ht="15.75" customHeight="1">
      <c r="A711" s="114" t="s">
        <v>1254</v>
      </c>
      <c r="B711" s="108">
        <v>3.2770814E7</v>
      </c>
      <c r="C711" s="136" t="s">
        <v>1255</v>
      </c>
      <c r="D711" s="4"/>
      <c r="E711" s="28" t="s">
        <v>1028</v>
      </c>
      <c r="F711" s="4"/>
      <c r="G711" s="30" t="str">
        <f t="shared" si="10"/>
        <v> </v>
      </c>
      <c r="H711" s="4"/>
      <c r="I711" s="2"/>
      <c r="J711" s="68" t="str">
        <f t="shared" si="2"/>
        <v/>
      </c>
      <c r="K711" s="69" t="str">
        <f>IFERROR(SUM(IF(DATEDIF($H711,$A$1,"M")&gt;=VLOOKUP($I711,INDIRECT(VLOOKUP(DATEVALUE($H711),FECHAS,2,0)),5,0),0 ,VLOOKUP($I711,INDIRECT(VLOOKUP(DATEVALUE($H711),FECHAS,2,0)),3,0)),IF(AND($G711=$A$1,AND(TODAY()&gt;$G711,COUNTIF($I711,"TRI*"))),2500,IF($G711=$A$1,IF(AND(TODAY()&gt;$G711,OR(COUNTIF($I711," ---"),COUNTIF($I711,"MEN*"))),3000,0),0))),"")</f>
        <v/>
      </c>
      <c r="L711" s="35" t="s">
        <v>1256</v>
      </c>
      <c r="M711" s="36"/>
      <c r="N711" s="36"/>
      <c r="O711" s="98"/>
      <c r="P711" s="38" t="str">
        <f t="shared" si="9"/>
        <v/>
      </c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ht="15.75" customHeight="1">
      <c r="A712" s="94" t="s">
        <v>1257</v>
      </c>
      <c r="B712" s="102">
        <v>3.6241475E7</v>
      </c>
      <c r="C712" s="89" t="s">
        <v>1258</v>
      </c>
      <c r="D712" s="4"/>
      <c r="E712" s="28" t="s">
        <v>1028</v>
      </c>
      <c r="F712" s="4"/>
      <c r="G712" s="30" t="str">
        <f t="shared" si="10"/>
        <v> </v>
      </c>
      <c r="H712" s="4"/>
      <c r="I712" s="2"/>
      <c r="J712" s="68" t="str">
        <f t="shared" si="2"/>
        <v/>
      </c>
      <c r="K712" s="69" t="str">
        <f>IFERROR(SUM(IF(DATEDIF($H712,$A$1,"M")&gt;=VLOOKUP($I712,INDIRECT(VLOOKUP(DATEVALUE($H712),FECHAS,2,0)),5,0),0 ,VLOOKUP($I712,INDIRECT(VLOOKUP(DATEVALUE($H712),FECHAS,2,0)),3,0)),IF(AND($G712=$A$1,AND(TODAY()&gt;$G712,COUNTIF($I712,"TRI*"))),2500,IF($G712=$A$1,IF(AND(TODAY()&gt;$G712,OR(COUNTIF($I712," ---"),COUNTIF($I712,"MEN*"))),3000,0),0))),"")</f>
        <v/>
      </c>
      <c r="L712" s="35" t="s">
        <v>1256</v>
      </c>
      <c r="M712" s="43" t="s">
        <v>1030</v>
      </c>
      <c r="N712" s="36"/>
      <c r="O712" s="98"/>
      <c r="P712" s="38" t="str">
        <f t="shared" si="9"/>
        <v/>
      </c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ht="15.75" customHeight="1">
      <c r="A713" s="94" t="s">
        <v>1259</v>
      </c>
      <c r="B713" s="93">
        <v>3.2095062E7</v>
      </c>
      <c r="C713" s="89">
        <v>1.122748924E9</v>
      </c>
      <c r="D713" s="4"/>
      <c r="E713" s="28" t="s">
        <v>1028</v>
      </c>
      <c r="F713" s="4"/>
      <c r="G713" s="30" t="str">
        <f t="shared" si="10"/>
        <v> </v>
      </c>
      <c r="H713" s="4"/>
      <c r="I713" s="2"/>
      <c r="J713" s="68" t="str">
        <f t="shared" si="2"/>
        <v/>
      </c>
      <c r="K713" s="69" t="str">
        <f>IFERROR(SUM(IF(DATEDIF($H713,$A$1,"M")&gt;=VLOOKUP($I713,INDIRECT(VLOOKUP(DATEVALUE($H713),FECHAS,2,0)),5,0),0 ,VLOOKUP($I713,INDIRECT(VLOOKUP(DATEVALUE($H713),FECHAS,2,0)),3,0)),IF(AND($G713=$A$1,AND(TODAY()&gt;$G713,COUNTIF($I713,"TRI*"))),2500,IF($G713=$A$1,IF(AND(TODAY()&gt;$G713,OR(COUNTIF($I713," ---"),COUNTIF($I713,"MEN*"))),3000,0),0))),"")</f>
        <v/>
      </c>
      <c r="L713" s="35" t="s">
        <v>1256</v>
      </c>
      <c r="M713" s="36"/>
      <c r="N713" s="36"/>
      <c r="O713" s="98"/>
      <c r="P713" s="38" t="str">
        <f t="shared" si="9"/>
        <v/>
      </c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ht="15.75" customHeight="1">
      <c r="A714" s="96" t="s">
        <v>1260</v>
      </c>
      <c r="B714" s="89">
        <v>9.3723194E7</v>
      </c>
      <c r="C714" s="89">
        <v>1.158146059E9</v>
      </c>
      <c r="D714" s="4"/>
      <c r="E714" s="28" t="s">
        <v>1028</v>
      </c>
      <c r="F714" s="4"/>
      <c r="G714" s="30" t="str">
        <f t="shared" si="10"/>
        <v> </v>
      </c>
      <c r="H714" s="4"/>
      <c r="I714" s="2"/>
      <c r="J714" s="68" t="str">
        <f t="shared" si="2"/>
        <v/>
      </c>
      <c r="K714" s="69" t="str">
        <f>IFERROR(SUM(IF(DATEDIF($H714,$A$1,"M")&gt;=VLOOKUP($I714,INDIRECT(VLOOKUP(DATEVALUE($H714),FECHAS,2,0)),5,0),0 ,VLOOKUP($I714,INDIRECT(VLOOKUP(DATEVALUE($H714),FECHAS,2,0)),3,0)),IF(AND($G714=$A$1,AND(TODAY()&gt;$G714,COUNTIF($I714,"TRI*"))),2500,IF($G714=$A$1,IF(AND(TODAY()&gt;$G714,OR(COUNTIF($I714," ---"),COUNTIF($I714,"MEN*"))),3000,0),0))),"")</f>
        <v/>
      </c>
      <c r="L714" s="35" t="s">
        <v>1256</v>
      </c>
      <c r="M714" s="36"/>
      <c r="N714" s="36"/>
      <c r="O714" s="98"/>
      <c r="P714" s="38" t="str">
        <f t="shared" si="9"/>
        <v/>
      </c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ht="15.75" customHeight="1">
      <c r="A715" s="94" t="s">
        <v>1261</v>
      </c>
      <c r="B715" s="93">
        <v>3.1798952E7</v>
      </c>
      <c r="C715" s="89">
        <v>1.127490092E9</v>
      </c>
      <c r="D715" s="4"/>
      <c r="E715" s="28" t="s">
        <v>1028</v>
      </c>
      <c r="F715" s="4"/>
      <c r="G715" s="30" t="str">
        <f t="shared" si="10"/>
        <v> </v>
      </c>
      <c r="H715" s="4"/>
      <c r="I715" s="2"/>
      <c r="J715" s="68" t="str">
        <f t="shared" si="2"/>
        <v/>
      </c>
      <c r="K715" s="69" t="str">
        <f>IFERROR(SUM(IF(DATEDIF($H715,$A$1,"M")&gt;=VLOOKUP($I715,INDIRECT(VLOOKUP(DATEVALUE($H715),FECHAS,2,0)),5,0),0 ,VLOOKUP($I715,INDIRECT(VLOOKUP(DATEVALUE($H715),FECHAS,2,0)),3,0)),IF(AND($G715=$A$1,AND(TODAY()&gt;$G715,COUNTIF($I715,"TRI*"))),2500,IF($G715=$A$1,IF(AND(TODAY()&gt;$G715,OR(COUNTIF($I715," ---"),COUNTIF($I715,"MEN*"))),3000,0),0))),"")</f>
        <v/>
      </c>
      <c r="L715" s="35" t="s">
        <v>1256</v>
      </c>
      <c r="M715" s="36"/>
      <c r="N715" s="36"/>
      <c r="O715" s="98"/>
      <c r="P715" s="38" t="str">
        <f t="shared" si="9"/>
        <v/>
      </c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ht="15.75" customHeight="1">
      <c r="A716" s="94" t="s">
        <v>1262</v>
      </c>
      <c r="B716" s="93">
        <v>3.0081787E7</v>
      </c>
      <c r="C716" s="89">
        <v>1.137964157E9</v>
      </c>
      <c r="D716" s="4"/>
      <c r="E716" s="28" t="s">
        <v>1028</v>
      </c>
      <c r="F716" s="4"/>
      <c r="G716" s="30" t="str">
        <f t="shared" si="10"/>
        <v> </v>
      </c>
      <c r="H716" s="4"/>
      <c r="I716" s="2"/>
      <c r="J716" s="68" t="str">
        <f t="shared" si="2"/>
        <v/>
      </c>
      <c r="K716" s="69" t="str">
        <f>IFERROR(SUM(IF(DATEDIF($H716,$A$1,"M")&gt;=VLOOKUP($I716,INDIRECT(VLOOKUP(DATEVALUE($H716),FECHAS,2,0)),5,0),0 ,VLOOKUP($I716,INDIRECT(VLOOKUP(DATEVALUE($H716),FECHAS,2,0)),3,0)),IF(AND($G716=$A$1,AND(TODAY()&gt;$G716,COUNTIF($I716,"TRI*"))),2500,IF($G716=$A$1,IF(AND(TODAY()&gt;$G716,OR(COUNTIF($I716," ---"),COUNTIF($I716,"MEN*"))),3000,0),0))),"")</f>
        <v/>
      </c>
      <c r="L716" s="35" t="s">
        <v>1256</v>
      </c>
      <c r="M716" s="36"/>
      <c r="N716" s="36"/>
      <c r="O716" s="98"/>
      <c r="P716" s="38" t="str">
        <f t="shared" si="9"/>
        <v/>
      </c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ht="15.75" customHeight="1">
      <c r="A717" s="94" t="s">
        <v>1263</v>
      </c>
      <c r="B717" s="93">
        <v>4.897895E7</v>
      </c>
      <c r="C717" s="89" t="s">
        <v>1264</v>
      </c>
      <c r="D717" s="4"/>
      <c r="E717" s="28" t="s">
        <v>1028</v>
      </c>
      <c r="F717" s="4"/>
      <c r="G717" s="30" t="str">
        <f t="shared" si="10"/>
        <v> </v>
      </c>
      <c r="H717" s="4"/>
      <c r="I717" s="2"/>
      <c r="J717" s="68" t="str">
        <f t="shared" si="2"/>
        <v/>
      </c>
      <c r="K717" s="69" t="str">
        <f>IFERROR(SUM(IF(DATEDIF($H717,$A$1,"M")&gt;=VLOOKUP($I717,INDIRECT(VLOOKUP(DATEVALUE($H717),FECHAS,2,0)),5,0),0 ,VLOOKUP($I717,INDIRECT(VLOOKUP(DATEVALUE($H717),FECHAS,2,0)),3,0)),IF(AND($G717=$A$1,AND(TODAY()&gt;$G717,COUNTIF($I717,"TRI*"))),2500,IF($G717=$A$1,IF(AND(TODAY()&gt;$G717,OR(COUNTIF($I717," ---"),COUNTIF($I717,"MEN*"))),3000,0),0))),"")</f>
        <v/>
      </c>
      <c r="L717" s="35" t="s">
        <v>1256</v>
      </c>
      <c r="M717" s="36"/>
      <c r="N717" s="36"/>
      <c r="O717" s="98"/>
      <c r="P717" s="38" t="str">
        <f t="shared" si="9"/>
        <v/>
      </c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ht="15.75" customHeight="1">
      <c r="A718" s="99" t="s">
        <v>1265</v>
      </c>
      <c r="B718" s="102">
        <v>3.618379E7</v>
      </c>
      <c r="C718" s="97">
        <v>1.166058999E9</v>
      </c>
      <c r="D718" s="4"/>
      <c r="E718" s="28" t="s">
        <v>1028</v>
      </c>
      <c r="F718" s="4"/>
      <c r="G718" s="30" t="str">
        <f t="shared" si="10"/>
        <v> </v>
      </c>
      <c r="H718" s="4"/>
      <c r="I718" s="2"/>
      <c r="J718" s="68" t="str">
        <f t="shared" si="2"/>
        <v/>
      </c>
      <c r="K718" s="69" t="str">
        <f>IFERROR(SUM(IF(DATEDIF($H718,$A$1,"M")&gt;=VLOOKUP($I718,INDIRECT(VLOOKUP(DATEVALUE($H718),FECHAS,2,0)),5,0),0 ,VLOOKUP($I718,INDIRECT(VLOOKUP(DATEVALUE($H718),FECHAS,2,0)),3,0)),IF(AND($G718=$A$1,AND(TODAY()&gt;$G718,COUNTIF($I718,"TRI*"))),2500,IF($G718=$A$1,IF(AND(TODAY()&gt;$G718,OR(COUNTIF($I718," ---"),COUNTIF($I718,"MEN*"))),3000,0),0))),"")</f>
        <v/>
      </c>
      <c r="L718" s="35" t="s">
        <v>1256</v>
      </c>
      <c r="M718" s="43" t="s">
        <v>1225</v>
      </c>
      <c r="N718" s="36"/>
      <c r="O718" s="98"/>
      <c r="P718" s="38" t="str">
        <f t="shared" si="9"/>
        <v/>
      </c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ht="15.75" customHeight="1">
      <c r="A719" s="94" t="s">
        <v>1266</v>
      </c>
      <c r="B719" s="93">
        <v>3.1150413E7</v>
      </c>
      <c r="C719" s="89">
        <v>1.167361635E9</v>
      </c>
      <c r="D719" s="4"/>
      <c r="E719" s="28" t="s">
        <v>1028</v>
      </c>
      <c r="F719" s="4"/>
      <c r="G719" s="30" t="str">
        <f t="shared" si="10"/>
        <v> </v>
      </c>
      <c r="H719" s="4"/>
      <c r="I719" s="2"/>
      <c r="J719" s="68" t="str">
        <f t="shared" si="2"/>
        <v/>
      </c>
      <c r="K719" s="69" t="str">
        <f>IFERROR(SUM(IF(DATEDIF($H719,$A$1,"M")&gt;=VLOOKUP($I719,INDIRECT(VLOOKUP(DATEVALUE($H719),FECHAS,2,0)),5,0),0 ,VLOOKUP($I719,INDIRECT(VLOOKUP(DATEVALUE($H719),FECHAS,2,0)),3,0)),IF(AND($G719=$A$1,AND(TODAY()&gt;$G719,COUNTIF($I719,"TRI*"))),2500,IF($G719=$A$1,IF(AND(TODAY()&gt;$G719,OR(COUNTIF($I719," ---"),COUNTIF($I719,"MEN*"))),3000,0),0))),"")</f>
        <v/>
      </c>
      <c r="L719" s="35" t="s">
        <v>1256</v>
      </c>
      <c r="M719" s="36"/>
      <c r="N719" s="36"/>
      <c r="O719" s="98"/>
      <c r="P719" s="38" t="str">
        <f t="shared" si="9"/>
        <v/>
      </c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ht="15.75" customHeight="1">
      <c r="A720" s="96" t="s">
        <v>1267</v>
      </c>
      <c r="B720" s="89">
        <v>3.8142836E7</v>
      </c>
      <c r="C720" s="89" t="s">
        <v>1268</v>
      </c>
      <c r="D720" s="4"/>
      <c r="E720" s="28" t="s">
        <v>1028</v>
      </c>
      <c r="F720" s="4"/>
      <c r="G720" s="30" t="str">
        <f t="shared" si="10"/>
        <v> </v>
      </c>
      <c r="H720" s="4"/>
      <c r="I720" s="2"/>
      <c r="J720" s="68" t="str">
        <f t="shared" si="2"/>
        <v/>
      </c>
      <c r="K720" s="69" t="str">
        <f>IFERROR(SUM(IF(DATEDIF($H720,$A$1,"M")&gt;=VLOOKUP($I720,INDIRECT(VLOOKUP(DATEVALUE($H720),FECHAS,2,0)),5,0),0 ,VLOOKUP($I720,INDIRECT(VLOOKUP(DATEVALUE($H720),FECHAS,2,0)),3,0)),IF(AND($G720=$A$1,AND(TODAY()&gt;$G720,COUNTIF($I720,"TRI*"))),2500,IF($G720=$A$1,IF(AND(TODAY()&gt;$G720,OR(COUNTIF($I720," ---"),COUNTIF($I720,"MEN*"))),3000,0),0))),"")</f>
        <v/>
      </c>
      <c r="L720" s="35" t="s">
        <v>1256</v>
      </c>
      <c r="M720" s="36"/>
      <c r="N720" s="36"/>
      <c r="O720" s="98"/>
      <c r="P720" s="38" t="str">
        <f t="shared" si="9"/>
        <v/>
      </c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ht="15.75" customHeight="1">
      <c r="A721" s="114" t="s">
        <v>1269</v>
      </c>
      <c r="B721" s="108" t="s">
        <v>1270</v>
      </c>
      <c r="C721" s="108">
        <v>1.165286938E9</v>
      </c>
      <c r="D721" s="4"/>
      <c r="E721" s="28" t="s">
        <v>1028</v>
      </c>
      <c r="F721" s="4"/>
      <c r="G721" s="30" t="str">
        <f t="shared" si="10"/>
        <v> </v>
      </c>
      <c r="H721" s="4"/>
      <c r="I721" s="2"/>
      <c r="J721" s="68" t="str">
        <f t="shared" si="2"/>
        <v/>
      </c>
      <c r="K721" s="69" t="str">
        <f>IFERROR(SUM(IF(DATEDIF($H721,$A$1,"M")&gt;=VLOOKUP($I721,INDIRECT(VLOOKUP(DATEVALUE($H721),FECHAS,2,0)),5,0),0 ,VLOOKUP($I721,INDIRECT(VLOOKUP(DATEVALUE($H721),FECHAS,2,0)),3,0)),IF(AND($G721=$A$1,AND(TODAY()&gt;$G721,COUNTIF($I721,"TRI*"))),2500,IF($G721=$A$1,IF(AND(TODAY()&gt;$G721,OR(COUNTIF($I721," ---"),COUNTIF($I721,"MEN*"))),3000,0),0))),"")</f>
        <v/>
      </c>
      <c r="L721" s="35" t="s">
        <v>1076</v>
      </c>
      <c r="M721" s="36"/>
      <c r="N721" s="36"/>
      <c r="O721" s="98"/>
      <c r="P721" s="38" t="str">
        <f t="shared" si="9"/>
        <v/>
      </c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ht="15.75" customHeight="1">
      <c r="A722" s="114" t="s">
        <v>1271</v>
      </c>
      <c r="B722" s="108">
        <v>4.0014493E7</v>
      </c>
      <c r="C722" s="108" t="s">
        <v>1272</v>
      </c>
      <c r="D722" s="4"/>
      <c r="E722" s="28" t="s">
        <v>1028</v>
      </c>
      <c r="F722" s="4"/>
      <c r="G722" s="30" t="str">
        <f t="shared" si="10"/>
        <v> </v>
      </c>
      <c r="H722" s="4"/>
      <c r="I722" s="2"/>
      <c r="J722" s="68" t="str">
        <f t="shared" si="2"/>
        <v/>
      </c>
      <c r="K722" s="69" t="str">
        <f>IFERROR(SUM(IF(DATEDIF($H722,$A$1,"M")&gt;=VLOOKUP($I722,INDIRECT(VLOOKUP(DATEVALUE($H722),FECHAS,2,0)),5,0),0 ,VLOOKUP($I722,INDIRECT(VLOOKUP(DATEVALUE($H722),FECHAS,2,0)),3,0)),IF(AND($G722=$A$1,AND(TODAY()&gt;$G722,COUNTIF($I722,"TRI*"))),2500,IF($G722=$A$1,IF(AND(TODAY()&gt;$G722,OR(COUNTIF($I722," ---"),COUNTIF($I722,"MEN*"))),3000,0),0))),"")</f>
        <v/>
      </c>
      <c r="L722" s="35" t="s">
        <v>1076</v>
      </c>
      <c r="M722" s="36"/>
      <c r="N722" s="36"/>
      <c r="O722" s="98"/>
      <c r="P722" s="38" t="str">
        <f t="shared" si="9"/>
        <v/>
      </c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ht="15.75" customHeight="1">
      <c r="A723" s="96" t="s">
        <v>1273</v>
      </c>
      <c r="B723" s="97">
        <v>3.7897302E7</v>
      </c>
      <c r="C723" s="96" t="s">
        <v>1274</v>
      </c>
      <c r="D723" s="4"/>
      <c r="E723" s="28" t="s">
        <v>1028</v>
      </c>
      <c r="F723" s="4"/>
      <c r="G723" s="30" t="str">
        <f t="shared" si="10"/>
        <v> </v>
      </c>
      <c r="H723" s="4"/>
      <c r="I723" s="2"/>
      <c r="J723" s="68" t="str">
        <f t="shared" si="2"/>
        <v/>
      </c>
      <c r="K723" s="69" t="str">
        <f>IFERROR(SUM(IF(DATEDIF($H723,$A$1,"M")&gt;=VLOOKUP($I723,INDIRECT(VLOOKUP(DATEVALUE($H723),FECHAS,2,0)),5,0),0 ,VLOOKUP($I723,INDIRECT(VLOOKUP(DATEVALUE($H723),FECHAS,2,0)),3,0)),IF(AND($G723=$A$1,AND(TODAY()&gt;$G723,COUNTIF($I723,"TRI*"))),2500,IF($G723=$A$1,IF(AND(TODAY()&gt;$G723,OR(COUNTIF($I723," ---"),COUNTIF($I723,"MEN*"))),3000,0),0))),"")</f>
        <v/>
      </c>
      <c r="L723" s="35" t="s">
        <v>1076</v>
      </c>
      <c r="M723" s="36"/>
      <c r="N723" s="36"/>
      <c r="O723" s="98"/>
      <c r="P723" s="38" t="str">
        <f t="shared" si="9"/>
        <v/>
      </c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ht="15.75" customHeight="1">
      <c r="A724" s="94" t="s">
        <v>1275</v>
      </c>
      <c r="B724" s="93">
        <v>4.237381E7</v>
      </c>
      <c r="C724" s="96" t="s">
        <v>1276</v>
      </c>
      <c r="D724" s="4"/>
      <c r="E724" s="28" t="s">
        <v>1028</v>
      </c>
      <c r="F724" s="4"/>
      <c r="G724" s="30" t="str">
        <f t="shared" si="10"/>
        <v> </v>
      </c>
      <c r="H724" s="4"/>
      <c r="I724" s="2"/>
      <c r="J724" s="68" t="str">
        <f t="shared" si="2"/>
        <v/>
      </c>
      <c r="K724" s="69" t="str">
        <f>IFERROR(SUM(IF(DATEDIF($H724,$A$1,"M")&gt;=VLOOKUP($I724,INDIRECT(VLOOKUP(DATEVALUE($H724),FECHAS,2,0)),5,0),0 ,VLOOKUP($I724,INDIRECT(VLOOKUP(DATEVALUE($H724),FECHAS,2,0)),3,0)),IF(AND($G724=$A$1,AND(TODAY()&gt;$G724,COUNTIF($I724,"TRI*"))),2500,IF($G724=$A$1,IF(AND(TODAY()&gt;$G724,OR(COUNTIF($I724," ---"),COUNTIF($I724,"MEN*"))),3000,0),0))),"")</f>
        <v/>
      </c>
      <c r="L724" s="35" t="s">
        <v>1076</v>
      </c>
      <c r="M724" s="43" t="s">
        <v>1100</v>
      </c>
      <c r="N724" s="36"/>
      <c r="O724" s="98"/>
      <c r="P724" s="38" t="str">
        <f t="shared" si="9"/>
        <v/>
      </c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ht="15.75" customHeight="1">
      <c r="A725" s="99" t="s">
        <v>1277</v>
      </c>
      <c r="B725" s="102">
        <v>4.6265883E7</v>
      </c>
      <c r="C725" s="97" t="s">
        <v>1278</v>
      </c>
      <c r="D725" s="4"/>
      <c r="E725" s="28" t="s">
        <v>1028</v>
      </c>
      <c r="F725" s="4"/>
      <c r="G725" s="30" t="str">
        <f t="shared" si="10"/>
        <v> </v>
      </c>
      <c r="H725" s="4"/>
      <c r="I725" s="2"/>
      <c r="J725" s="68" t="str">
        <f t="shared" si="2"/>
        <v/>
      </c>
      <c r="K725" s="69" t="str">
        <f>IFERROR(SUM(IF(DATEDIF($H725,$A$1,"M")&gt;=VLOOKUP($I725,INDIRECT(VLOOKUP(DATEVALUE($H725),FECHAS,2,0)),5,0),0 ,VLOOKUP($I725,INDIRECT(VLOOKUP(DATEVALUE($H725),FECHAS,2,0)),3,0)),IF(AND($G725=$A$1,AND(TODAY()&gt;$G725,COUNTIF($I725,"TRI*"))),2500,IF($G725=$A$1,IF(AND(TODAY()&gt;$G725,OR(COUNTIF($I725," ---"),COUNTIF($I725,"MEN*"))),3000,0),0))),"")</f>
        <v/>
      </c>
      <c r="L725" s="35" t="s">
        <v>1076</v>
      </c>
      <c r="M725" s="43" t="s">
        <v>1225</v>
      </c>
      <c r="N725" s="36"/>
      <c r="O725" s="98"/>
      <c r="P725" s="38" t="str">
        <f t="shared" si="9"/>
        <v/>
      </c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ht="15.75" customHeight="1">
      <c r="A726" s="94" t="s">
        <v>1279</v>
      </c>
      <c r="B726" s="114" t="s">
        <v>1280</v>
      </c>
      <c r="C726" s="114" t="s">
        <v>1281</v>
      </c>
      <c r="D726" s="4"/>
      <c r="E726" s="28" t="s">
        <v>1028</v>
      </c>
      <c r="F726" s="4"/>
      <c r="G726" s="30" t="str">
        <f t="shared" si="10"/>
        <v> </v>
      </c>
      <c r="H726" s="4"/>
      <c r="I726" s="2"/>
      <c r="J726" s="68" t="str">
        <f t="shared" si="2"/>
        <v/>
      </c>
      <c r="K726" s="69" t="str">
        <f>IFERROR(SUM(IF(DATEDIF($H726,$A$1,"M")&gt;=VLOOKUP($I726,INDIRECT(VLOOKUP(DATEVALUE($H726),FECHAS,2,0)),5,0),0 ,VLOOKUP($I726,INDIRECT(VLOOKUP(DATEVALUE($H726),FECHAS,2,0)),3,0)),IF(AND($G726=$A$1,AND(TODAY()&gt;$G726,COUNTIF($I726,"TRI*"))),2500,IF($G726=$A$1,IF(AND(TODAY()&gt;$G726,OR(COUNTIF($I726," ---"),COUNTIF($I726,"MEN*"))),3000,0),0))),"")</f>
        <v/>
      </c>
      <c r="L726" s="35" t="s">
        <v>1234</v>
      </c>
      <c r="M726" s="36"/>
      <c r="N726" s="36"/>
      <c r="O726" s="98"/>
      <c r="P726" s="38" t="str">
        <f t="shared" si="9"/>
        <v/>
      </c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ht="15.75" customHeight="1">
      <c r="A727" s="96" t="s">
        <v>1282</v>
      </c>
      <c r="B727" s="89" t="s">
        <v>1283</v>
      </c>
      <c r="C727" s="89" t="s">
        <v>1284</v>
      </c>
      <c r="D727" s="4"/>
      <c r="E727" s="28" t="s">
        <v>1028</v>
      </c>
      <c r="F727" s="4"/>
      <c r="G727" s="30" t="str">
        <f t="shared" si="10"/>
        <v> </v>
      </c>
      <c r="H727" s="4"/>
      <c r="I727" s="2"/>
      <c r="J727" s="68" t="str">
        <f t="shared" si="2"/>
        <v/>
      </c>
      <c r="K727" s="69" t="str">
        <f>IFERROR(SUM(IF(DATEDIF($H727,$A$1,"M")&gt;=VLOOKUP($I727,INDIRECT(VLOOKUP(DATEVALUE($H727),FECHAS,2,0)),5,0),0 ,VLOOKUP($I727,INDIRECT(VLOOKUP(DATEVALUE($H727),FECHAS,2,0)),3,0)),IF(AND($G727=$A$1,AND(TODAY()&gt;$G727,COUNTIF($I727,"TRI*"))),2500,IF($G727=$A$1,IF(AND(TODAY()&gt;$G727,OR(COUNTIF($I727," ---"),COUNTIF($I727,"MEN*"))),3000,0),0))),"")</f>
        <v/>
      </c>
      <c r="L727" s="35" t="s">
        <v>1234</v>
      </c>
      <c r="M727" s="43" t="s">
        <v>1164</v>
      </c>
      <c r="N727" s="36"/>
      <c r="O727" s="98"/>
      <c r="P727" s="38" t="str">
        <f t="shared" si="9"/>
        <v/>
      </c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ht="15.75" customHeight="1">
      <c r="A728" s="118" t="s">
        <v>1285</v>
      </c>
      <c r="B728" s="97">
        <v>3.8946436E7</v>
      </c>
      <c r="C728" s="97">
        <v>1.132725415E9</v>
      </c>
      <c r="D728" s="4"/>
      <c r="E728" s="28" t="s">
        <v>1028</v>
      </c>
      <c r="F728" s="4"/>
      <c r="G728" s="30" t="str">
        <f t="shared" si="10"/>
        <v> </v>
      </c>
      <c r="H728" s="4"/>
      <c r="I728" s="2"/>
      <c r="J728" s="68" t="str">
        <f t="shared" si="2"/>
        <v/>
      </c>
      <c r="K728" s="69" t="str">
        <f>IFERROR(SUM(IF(DATEDIF($H728,$A$1,"M")&gt;=VLOOKUP($I728,INDIRECT(VLOOKUP(DATEVALUE($H728),FECHAS,2,0)),5,0),0 ,VLOOKUP($I728,INDIRECT(VLOOKUP(DATEVALUE($H728),FECHAS,2,0)),3,0)),IF(AND($G728=$A$1,AND(TODAY()&gt;$G728,COUNTIF($I728,"TRI*"))),2500,IF($G728=$A$1,IF(AND(TODAY()&gt;$G728,OR(COUNTIF($I728," ---"),COUNTIF($I728,"MEN*"))),3000,0),0))),"")</f>
        <v/>
      </c>
      <c r="L728" s="35" t="s">
        <v>1234</v>
      </c>
      <c r="M728" s="36"/>
      <c r="N728" s="36"/>
      <c r="O728" s="98"/>
      <c r="P728" s="38" t="str">
        <f t="shared" si="9"/>
        <v/>
      </c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ht="15.75" customHeight="1">
      <c r="A729" s="99" t="s">
        <v>1286</v>
      </c>
      <c r="B729" s="102">
        <v>3.9646416E7</v>
      </c>
      <c r="C729" s="89" t="s">
        <v>1287</v>
      </c>
      <c r="D729" s="4"/>
      <c r="E729" s="28" t="s">
        <v>1028</v>
      </c>
      <c r="F729" s="4"/>
      <c r="G729" s="30" t="str">
        <f t="shared" si="10"/>
        <v> </v>
      </c>
      <c r="H729" s="4"/>
      <c r="I729" s="2"/>
      <c r="J729" s="68" t="str">
        <f t="shared" si="2"/>
        <v/>
      </c>
      <c r="K729" s="69" t="str">
        <f>IFERROR(SUM(IF(DATEDIF($H729,$A$1,"M")&gt;=VLOOKUP($I729,INDIRECT(VLOOKUP(DATEVALUE($H729),FECHAS,2,0)),5,0),0 ,VLOOKUP($I729,INDIRECT(VLOOKUP(DATEVALUE($H729),FECHAS,2,0)),3,0)),IF(AND($G729=$A$1,AND(TODAY()&gt;$G729,COUNTIF($I729,"TRI*"))),2500,IF($G729=$A$1,IF(AND(TODAY()&gt;$G729,OR(COUNTIF($I729," ---"),COUNTIF($I729,"MEN*"))),3000,0),0))),"")</f>
        <v/>
      </c>
      <c r="L729" s="35" t="s">
        <v>1234</v>
      </c>
      <c r="M729" s="36"/>
      <c r="N729" s="36"/>
      <c r="O729" s="98"/>
      <c r="P729" s="38" t="str">
        <f t="shared" si="9"/>
        <v/>
      </c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ht="15.75" customHeight="1">
      <c r="A730" s="94" t="s">
        <v>1288</v>
      </c>
      <c r="B730" s="93">
        <v>4.1581567E7</v>
      </c>
      <c r="C730" s="89" t="s">
        <v>1287</v>
      </c>
      <c r="D730" s="4"/>
      <c r="E730" s="28" t="s">
        <v>1028</v>
      </c>
      <c r="F730" s="4"/>
      <c r="G730" s="30" t="str">
        <f t="shared" si="10"/>
        <v> </v>
      </c>
      <c r="H730" s="4"/>
      <c r="I730" s="2"/>
      <c r="J730" s="68" t="str">
        <f t="shared" si="2"/>
        <v/>
      </c>
      <c r="K730" s="69" t="str">
        <f>IFERROR(SUM(IF(DATEDIF($H730,$A$1,"M")&gt;=VLOOKUP($I730,INDIRECT(VLOOKUP(DATEVALUE($H730),FECHAS,2,0)),5,0),0 ,VLOOKUP($I730,INDIRECT(VLOOKUP(DATEVALUE($H730),FECHAS,2,0)),3,0)),IF(AND($G730=$A$1,AND(TODAY()&gt;$G730,COUNTIF($I730,"TRI*"))),2500,IF($G730=$A$1,IF(AND(TODAY()&gt;$G730,OR(COUNTIF($I730," ---"),COUNTIF($I730,"MEN*"))),3000,0),0))),"")</f>
        <v/>
      </c>
      <c r="L730" s="35" t="s">
        <v>1234</v>
      </c>
      <c r="M730" s="36"/>
      <c r="N730" s="36"/>
      <c r="O730" s="98"/>
      <c r="P730" s="38" t="str">
        <f t="shared" si="9"/>
        <v/>
      </c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ht="15.75" customHeight="1">
      <c r="A731" s="94" t="s">
        <v>1289</v>
      </c>
      <c r="B731" s="95">
        <v>3.2962038E7</v>
      </c>
      <c r="C731" s="96" t="s">
        <v>1290</v>
      </c>
      <c r="D731" s="4"/>
      <c r="E731" s="28" t="s">
        <v>1028</v>
      </c>
      <c r="F731" s="4"/>
      <c r="G731" s="30" t="str">
        <f t="shared" si="10"/>
        <v> </v>
      </c>
      <c r="H731" s="4"/>
      <c r="I731" s="2"/>
      <c r="J731" s="68" t="str">
        <f t="shared" si="2"/>
        <v/>
      </c>
      <c r="K731" s="69" t="str">
        <f>IFERROR(SUM(IF(DATEDIF($H731,$A$1,"M")&gt;=VLOOKUP($I731,INDIRECT(VLOOKUP(DATEVALUE($H731),FECHAS,2,0)),5,0),0 ,VLOOKUP($I731,INDIRECT(VLOOKUP(DATEVALUE($H731),FECHAS,2,0)),3,0)),IF(AND($G731=$A$1,AND(TODAY()&gt;$G731,COUNTIF($I731,"TRI*"))),2500,IF($G731=$A$1,IF(AND(TODAY()&gt;$G731,OR(COUNTIF($I731," ---"),COUNTIF($I731,"MEN*"))),3000,0),0))),"")</f>
        <v/>
      </c>
      <c r="L731" s="35" t="s">
        <v>1234</v>
      </c>
      <c r="M731" s="36"/>
      <c r="N731" s="36"/>
      <c r="O731" s="98"/>
      <c r="P731" s="38" t="str">
        <f t="shared" si="9"/>
        <v/>
      </c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ht="15.75" customHeight="1">
      <c r="A732" s="94" t="s">
        <v>1291</v>
      </c>
      <c r="B732" s="93">
        <v>2.2545834E7</v>
      </c>
      <c r="C732" s="89">
        <v>1.130707715E9</v>
      </c>
      <c r="D732" s="4"/>
      <c r="E732" s="28" t="s">
        <v>1028</v>
      </c>
      <c r="F732" s="4"/>
      <c r="G732" s="30" t="str">
        <f t="shared" si="10"/>
        <v> </v>
      </c>
      <c r="H732" s="4"/>
      <c r="I732" s="2"/>
      <c r="J732" s="68" t="str">
        <f t="shared" si="2"/>
        <v/>
      </c>
      <c r="K732" s="69" t="str">
        <f>IFERROR(SUM(IF(DATEDIF($H732,$A$1,"M")&gt;=VLOOKUP($I732,INDIRECT(VLOOKUP(DATEVALUE($H732),FECHAS,2,0)),5,0),0 ,VLOOKUP($I732,INDIRECT(VLOOKUP(DATEVALUE($H732),FECHAS,2,0)),3,0)),IF(AND($G732=$A$1,AND(TODAY()&gt;$G732,COUNTIF($I732,"TRI*"))),2500,IF($G732=$A$1,IF(AND(TODAY()&gt;$G732,OR(COUNTIF($I732," ---"),COUNTIF($I732,"MEN*"))),3000,0),0))),"")</f>
        <v/>
      </c>
      <c r="L732" s="35" t="s">
        <v>1234</v>
      </c>
      <c r="M732" s="36"/>
      <c r="N732" s="36"/>
      <c r="O732" s="98"/>
      <c r="P732" s="38" t="str">
        <f t="shared" si="9"/>
        <v/>
      </c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ht="15.75" customHeight="1">
      <c r="A733" s="96" t="s">
        <v>1292</v>
      </c>
      <c r="B733" s="97">
        <v>2.5185063E7</v>
      </c>
      <c r="C733" s="97">
        <v>1.161963238E9</v>
      </c>
      <c r="D733" s="4"/>
      <c r="E733" s="28" t="s">
        <v>1028</v>
      </c>
      <c r="F733" s="4"/>
      <c r="G733" s="30" t="str">
        <f t="shared" si="10"/>
        <v> </v>
      </c>
      <c r="H733" s="4"/>
      <c r="I733" s="2"/>
      <c r="J733" s="68" t="str">
        <f t="shared" si="2"/>
        <v/>
      </c>
      <c r="K733" s="69" t="str">
        <f>IFERROR(SUM(IF(DATEDIF($H733,$A$1,"M")&gt;=VLOOKUP($I733,INDIRECT(VLOOKUP(DATEVALUE($H733),FECHAS,2,0)),5,0),0 ,VLOOKUP($I733,INDIRECT(VLOOKUP(DATEVALUE($H733),FECHAS,2,0)),3,0)),IF(AND($G733=$A$1,AND(TODAY()&gt;$G733,COUNTIF($I733,"TRI*"))),2500,IF($G733=$A$1,IF(AND(TODAY()&gt;$G733,OR(COUNTIF($I733," ---"),COUNTIF($I733,"MEN*"))),3000,0),0))),"")</f>
        <v/>
      </c>
      <c r="L733" s="35" t="s">
        <v>1126</v>
      </c>
      <c r="M733" s="36"/>
      <c r="N733" s="36"/>
      <c r="O733" s="98"/>
      <c r="P733" s="38" t="str">
        <f t="shared" si="9"/>
        <v/>
      </c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ht="15.75" customHeight="1">
      <c r="A734" s="99" t="s">
        <v>1293</v>
      </c>
      <c r="B734" s="102">
        <v>3.5218225E7</v>
      </c>
      <c r="C734" s="89" t="s">
        <v>1294</v>
      </c>
      <c r="D734" s="4"/>
      <c r="E734" s="28" t="s">
        <v>1028</v>
      </c>
      <c r="F734" s="4"/>
      <c r="G734" s="30" t="str">
        <f t="shared" si="10"/>
        <v> </v>
      </c>
      <c r="H734" s="4"/>
      <c r="I734" s="2"/>
      <c r="J734" s="68" t="str">
        <f t="shared" si="2"/>
        <v/>
      </c>
      <c r="K734" s="69" t="str">
        <f>IFERROR(SUM(IF(DATEDIF($H734,$A$1,"M")&gt;=VLOOKUP($I734,INDIRECT(VLOOKUP(DATEVALUE($H734),FECHAS,2,0)),5,0),0 ,VLOOKUP($I734,INDIRECT(VLOOKUP(DATEVALUE($H734),FECHAS,2,0)),3,0)),IF(AND($G734=$A$1,AND(TODAY()&gt;$G734,COUNTIF($I734,"TRI*"))),2500,IF($G734=$A$1,IF(AND(TODAY()&gt;$G734,OR(COUNTIF($I734," ---"),COUNTIF($I734,"MEN*"))),3000,0),0))),"")</f>
        <v/>
      </c>
      <c r="L734" s="35" t="s">
        <v>1126</v>
      </c>
      <c r="M734" s="36"/>
      <c r="N734" s="36"/>
      <c r="O734" s="98"/>
      <c r="P734" s="38" t="str">
        <f t="shared" si="9"/>
        <v/>
      </c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ht="15.75" customHeight="1">
      <c r="A735" s="94" t="s">
        <v>1295</v>
      </c>
      <c r="B735" s="93">
        <v>9.2502396E7</v>
      </c>
      <c r="C735" s="89" t="s">
        <v>1294</v>
      </c>
      <c r="D735" s="4"/>
      <c r="E735" s="28" t="s">
        <v>1028</v>
      </c>
      <c r="F735" s="4"/>
      <c r="G735" s="30" t="str">
        <f t="shared" si="10"/>
        <v> </v>
      </c>
      <c r="H735" s="4"/>
      <c r="I735" s="2"/>
      <c r="J735" s="68" t="str">
        <f t="shared" si="2"/>
        <v/>
      </c>
      <c r="K735" s="69" t="str">
        <f>IFERROR(SUM(IF(DATEDIF($H735,$A$1,"M")&gt;=VLOOKUP($I735,INDIRECT(VLOOKUP(DATEVALUE($H735),FECHAS,2,0)),5,0),0 ,VLOOKUP($I735,INDIRECT(VLOOKUP(DATEVALUE($H735),FECHAS,2,0)),3,0)),IF(AND($G735=$A$1,AND(TODAY()&gt;$G735,COUNTIF($I735,"TRI*"))),2500,IF($G735=$A$1,IF(AND(TODAY()&gt;$G735,OR(COUNTIF($I735," ---"),COUNTIF($I735,"MEN*"))),3000,0),0))),"")</f>
        <v/>
      </c>
      <c r="L735" s="35" t="s">
        <v>1126</v>
      </c>
      <c r="M735" s="36"/>
      <c r="N735" s="36"/>
      <c r="O735" s="98"/>
      <c r="P735" s="38" t="str">
        <f t="shared" si="9"/>
        <v/>
      </c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ht="15.75" customHeight="1">
      <c r="A736" s="94" t="s">
        <v>1296</v>
      </c>
      <c r="B736" s="95">
        <v>3.4969358E7</v>
      </c>
      <c r="C736" s="137">
        <v>2.257541843E9</v>
      </c>
      <c r="D736" s="4"/>
      <c r="E736" s="28" t="s">
        <v>1028</v>
      </c>
      <c r="F736" s="4"/>
      <c r="G736" s="30" t="str">
        <f t="shared" si="10"/>
        <v> </v>
      </c>
      <c r="H736" s="4"/>
      <c r="I736" s="2"/>
      <c r="J736" s="68" t="str">
        <f t="shared" si="2"/>
        <v/>
      </c>
      <c r="K736" s="69" t="str">
        <f>IFERROR(SUM(IF(DATEDIF($H736,$A$1,"M")&gt;=VLOOKUP($I736,INDIRECT(VLOOKUP(DATEVALUE($H736),FECHAS,2,0)),5,0),0 ,VLOOKUP($I736,INDIRECT(VLOOKUP(DATEVALUE($H736),FECHAS,2,0)),3,0)),IF(AND($G736=$A$1,AND(TODAY()&gt;$G736,COUNTIF($I736,"TRI*"))),2500,IF($G736=$A$1,IF(AND(TODAY()&gt;$G736,OR(COUNTIF($I736," ---"),COUNTIF($I736,"MEN*"))),3000,0),0))),"")</f>
        <v/>
      </c>
      <c r="L736" s="35" t="s">
        <v>1126</v>
      </c>
      <c r="M736" s="36"/>
      <c r="N736" s="36"/>
      <c r="O736" s="98"/>
      <c r="P736" s="38" t="str">
        <f t="shared" si="9"/>
        <v/>
      </c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ht="15.75" customHeight="1">
      <c r="A737" s="96" t="s">
        <v>1297</v>
      </c>
      <c r="B737" s="89">
        <v>3.6954457E7</v>
      </c>
      <c r="C737" s="89" t="s">
        <v>1298</v>
      </c>
      <c r="D737" s="4"/>
      <c r="E737" s="28" t="s">
        <v>1028</v>
      </c>
      <c r="F737" s="4"/>
      <c r="G737" s="30" t="str">
        <f t="shared" si="10"/>
        <v> </v>
      </c>
      <c r="H737" s="4"/>
      <c r="I737" s="2"/>
      <c r="J737" s="68" t="str">
        <f t="shared" si="2"/>
        <v/>
      </c>
      <c r="K737" s="69" t="str">
        <f>IFERROR(SUM(IF(DATEDIF($H737,$A$1,"M")&gt;=VLOOKUP($I737,INDIRECT(VLOOKUP(DATEVALUE($H737),FECHAS,2,0)),5,0),0 ,VLOOKUP($I737,INDIRECT(VLOOKUP(DATEVALUE($H737),FECHAS,2,0)),3,0)),IF(AND($G737=$A$1,AND(TODAY()&gt;$G737,COUNTIF($I737,"TRI*"))),2500,IF($G737=$A$1,IF(AND(TODAY()&gt;$G737,OR(COUNTIF($I737," ---"),COUNTIF($I737,"MEN*"))),3000,0),0))),"")</f>
        <v/>
      </c>
      <c r="L737" s="35" t="s">
        <v>1030</v>
      </c>
      <c r="M737" s="43" t="s">
        <v>1100</v>
      </c>
      <c r="N737" s="36"/>
      <c r="O737" s="98"/>
      <c r="P737" s="38" t="str">
        <f t="shared" si="9"/>
        <v/>
      </c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ht="15.75" customHeight="1">
      <c r="A738" s="96" t="s">
        <v>1299</v>
      </c>
      <c r="B738" s="89">
        <v>4.3672577E7</v>
      </c>
      <c r="C738" s="89" t="s">
        <v>1298</v>
      </c>
      <c r="D738" s="4"/>
      <c r="E738" s="28" t="s">
        <v>1028</v>
      </c>
      <c r="F738" s="4"/>
      <c r="G738" s="30" t="str">
        <f t="shared" si="10"/>
        <v> </v>
      </c>
      <c r="H738" s="4"/>
      <c r="I738" s="2"/>
      <c r="J738" s="68" t="str">
        <f t="shared" si="2"/>
        <v/>
      </c>
      <c r="K738" s="69" t="str">
        <f>IFERROR(SUM(IF(DATEDIF($H738,$A$1,"M")&gt;=VLOOKUP($I738,INDIRECT(VLOOKUP(DATEVALUE($H738),FECHAS,2,0)),5,0),0 ,VLOOKUP($I738,INDIRECT(VLOOKUP(DATEVALUE($H738),FECHAS,2,0)),3,0)),IF(AND($G738=$A$1,AND(TODAY()&gt;$G738,COUNTIF($I738,"TRI*"))),2500,IF($G738=$A$1,IF(AND(TODAY()&gt;$G738,OR(COUNTIF($I738," ---"),COUNTIF($I738,"MEN*"))),3000,0),0))),"")</f>
        <v/>
      </c>
      <c r="L738" s="35" t="s">
        <v>1030</v>
      </c>
      <c r="M738" s="43" t="s">
        <v>1100</v>
      </c>
      <c r="N738" s="36"/>
      <c r="O738" s="98"/>
      <c r="P738" s="38" t="str">
        <f t="shared" si="9"/>
        <v/>
      </c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ht="15.75" customHeight="1">
      <c r="A739" s="94" t="s">
        <v>1300</v>
      </c>
      <c r="B739" s="108" t="s">
        <v>1301</v>
      </c>
      <c r="C739" s="108">
        <v>1.140752601E9</v>
      </c>
      <c r="D739" s="4"/>
      <c r="E739" s="28" t="s">
        <v>1028</v>
      </c>
      <c r="F739" s="4"/>
      <c r="G739" s="30" t="str">
        <f t="shared" si="10"/>
        <v> </v>
      </c>
      <c r="H739" s="4"/>
      <c r="I739" s="2"/>
      <c r="J739" s="68" t="str">
        <f t="shared" si="2"/>
        <v/>
      </c>
      <c r="K739" s="69" t="str">
        <f>IFERROR(SUM(IF(DATEDIF($H739,$A$1,"M")&gt;=VLOOKUP($I739,INDIRECT(VLOOKUP(DATEVALUE($H739),FECHAS,2,0)),5,0),0 ,VLOOKUP($I739,INDIRECT(VLOOKUP(DATEVALUE($H739),FECHAS,2,0)),3,0)),IF(AND($G739=$A$1,AND(TODAY()&gt;$G739,COUNTIF($I739,"TRI*"))),2500,IF($G739=$A$1,IF(AND(TODAY()&gt;$G739,OR(COUNTIF($I739," ---"),COUNTIF($I739,"MEN*"))),3000,0),0))),"")</f>
        <v/>
      </c>
      <c r="L739" s="35" t="s">
        <v>1164</v>
      </c>
      <c r="M739" s="36"/>
      <c r="N739" s="36"/>
      <c r="O739" s="98"/>
      <c r="P739" s="38" t="str">
        <f t="shared" si="9"/>
        <v/>
      </c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ht="15.75" customHeight="1">
      <c r="A740" s="114" t="s">
        <v>1302</v>
      </c>
      <c r="B740" s="114" t="s">
        <v>1303</v>
      </c>
      <c r="C740" s="114" t="s">
        <v>1304</v>
      </c>
      <c r="D740" s="4"/>
      <c r="E740" s="28" t="s">
        <v>1028</v>
      </c>
      <c r="F740" s="4"/>
      <c r="G740" s="30" t="str">
        <f t="shared" si="10"/>
        <v> </v>
      </c>
      <c r="H740" s="4"/>
      <c r="I740" s="2"/>
      <c r="J740" s="68" t="str">
        <f t="shared" si="2"/>
        <v/>
      </c>
      <c r="K740" s="69" t="str">
        <f>IFERROR(SUM(IF(DATEDIF($H740,$A$1,"M")&gt;=VLOOKUP($I740,INDIRECT(VLOOKUP(DATEVALUE($H740),FECHAS,2,0)),5,0),0 ,VLOOKUP($I740,INDIRECT(VLOOKUP(DATEVALUE($H740),FECHAS,2,0)),3,0)),IF(AND($G740=$A$1,AND(TODAY()&gt;$G740,COUNTIF($I740,"TRI*"))),2500,IF($G740=$A$1,IF(AND(TODAY()&gt;$G740,OR(COUNTIF($I740," ---"),COUNTIF($I740,"MEN*"))),3000,0),0))),"")</f>
        <v/>
      </c>
      <c r="L740" s="35" t="s">
        <v>1164</v>
      </c>
      <c r="M740" s="36"/>
      <c r="N740" s="36"/>
      <c r="O740" s="98"/>
      <c r="P740" s="38" t="str">
        <f t="shared" si="9"/>
        <v/>
      </c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ht="15.75" customHeight="1">
      <c r="A741" s="96" t="s">
        <v>1305</v>
      </c>
      <c r="B741" s="89">
        <v>2.3678555E7</v>
      </c>
      <c r="C741" s="89">
        <v>1.168138817E9</v>
      </c>
      <c r="D741" s="4"/>
      <c r="E741" s="28" t="s">
        <v>1028</v>
      </c>
      <c r="F741" s="4"/>
      <c r="G741" s="30" t="str">
        <f t="shared" si="10"/>
        <v> </v>
      </c>
      <c r="H741" s="4"/>
      <c r="I741" s="2"/>
      <c r="J741" s="68" t="str">
        <f t="shared" si="2"/>
        <v/>
      </c>
      <c r="K741" s="69" t="str">
        <f>IFERROR(SUM(IF(DATEDIF($H741,$A$1,"M")&gt;=VLOOKUP($I741,INDIRECT(VLOOKUP(DATEVALUE($H741),FECHAS,2,0)),5,0),0 ,VLOOKUP($I741,INDIRECT(VLOOKUP(DATEVALUE($H741),FECHAS,2,0)),3,0)),IF(AND($G741=$A$1,AND(TODAY()&gt;$G741,COUNTIF($I741,"TRI*"))),2500,IF($G741=$A$1,IF(AND(TODAY()&gt;$G741,OR(COUNTIF($I741," ---"),COUNTIF($I741,"MEN*"))),3000,0),0))),"")</f>
        <v/>
      </c>
      <c r="L741" s="35" t="s">
        <v>1164</v>
      </c>
      <c r="M741" s="36"/>
      <c r="N741" s="36"/>
      <c r="O741" s="98"/>
      <c r="P741" s="38" t="str">
        <f t="shared" si="9"/>
        <v/>
      </c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ht="15.75" customHeight="1">
      <c r="A742" s="118" t="s">
        <v>1306</v>
      </c>
      <c r="B742" s="89">
        <v>2.3510408E7</v>
      </c>
      <c r="C742" s="97">
        <v>1.130452013E9</v>
      </c>
      <c r="D742" s="4"/>
      <c r="E742" s="28" t="s">
        <v>1028</v>
      </c>
      <c r="F742" s="4"/>
      <c r="G742" s="30" t="str">
        <f t="shared" si="10"/>
        <v> </v>
      </c>
      <c r="H742" s="4"/>
      <c r="I742" s="2"/>
      <c r="J742" s="68" t="str">
        <f t="shared" si="2"/>
        <v/>
      </c>
      <c r="K742" s="69" t="str">
        <f>IFERROR(SUM(IF(DATEDIF($H742,$A$1,"M")&gt;=VLOOKUP($I742,INDIRECT(VLOOKUP(DATEVALUE($H742),FECHAS,2,0)),5,0),0 ,VLOOKUP($I742,INDIRECT(VLOOKUP(DATEVALUE($H742),FECHAS,2,0)),3,0)),IF(AND($G742=$A$1,AND(TODAY()&gt;$G742,COUNTIF($I742,"TRI*"))),2500,IF($G742=$A$1,IF(AND(TODAY()&gt;$G742,OR(COUNTIF($I742," ---"),COUNTIF($I742,"MEN*"))),3000,0),0))),"")</f>
        <v/>
      </c>
      <c r="L742" s="35" t="s">
        <v>1164</v>
      </c>
      <c r="M742" s="36"/>
      <c r="N742" s="36"/>
      <c r="O742" s="98"/>
      <c r="P742" s="38" t="str">
        <f t="shared" si="9"/>
        <v/>
      </c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ht="15.75" customHeight="1">
      <c r="A743" s="94" t="s">
        <v>1307</v>
      </c>
      <c r="B743" s="93">
        <v>1.8111643E7</v>
      </c>
      <c r="C743" s="89">
        <v>1.156675438E9</v>
      </c>
      <c r="D743" s="4"/>
      <c r="E743" s="28" t="s">
        <v>1028</v>
      </c>
      <c r="F743" s="4"/>
      <c r="G743" s="30" t="str">
        <f t="shared" si="10"/>
        <v> </v>
      </c>
      <c r="H743" s="4"/>
      <c r="I743" s="2"/>
      <c r="J743" s="68" t="str">
        <f t="shared" si="2"/>
        <v/>
      </c>
      <c r="K743" s="69" t="str">
        <f>IFERROR(SUM(IF(DATEDIF($H743,$A$1,"M")&gt;=VLOOKUP($I743,INDIRECT(VLOOKUP(DATEVALUE($H743),FECHAS,2,0)),5,0),0 ,VLOOKUP($I743,INDIRECT(VLOOKUP(DATEVALUE($H743),FECHAS,2,0)),3,0)),IF(AND($G743=$A$1,AND(TODAY()&gt;$G743,COUNTIF($I743,"TRI*"))),2500,IF($G743=$A$1,IF(AND(TODAY()&gt;$G743,OR(COUNTIF($I743," ---"),COUNTIF($I743,"MEN*"))),3000,0),0))),"")</f>
        <v/>
      </c>
      <c r="L743" s="35" t="s">
        <v>1164</v>
      </c>
      <c r="M743" s="36"/>
      <c r="N743" s="36"/>
      <c r="O743" s="98"/>
      <c r="P743" s="38" t="str">
        <f t="shared" si="9"/>
        <v/>
      </c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ht="15.75" customHeight="1">
      <c r="A744" s="94" t="s">
        <v>1308</v>
      </c>
      <c r="B744" s="89">
        <v>3.8040155E7</v>
      </c>
      <c r="C744" s="89" t="s">
        <v>1309</v>
      </c>
      <c r="D744" s="4"/>
      <c r="E744" s="28" t="s">
        <v>1028</v>
      </c>
      <c r="F744" s="4"/>
      <c r="G744" s="30" t="str">
        <f t="shared" si="10"/>
        <v> </v>
      </c>
      <c r="H744" s="4"/>
      <c r="I744" s="2"/>
      <c r="J744" s="68" t="str">
        <f t="shared" si="2"/>
        <v/>
      </c>
      <c r="K744" s="69" t="str">
        <f>IFERROR(SUM(IF(DATEDIF($H744,$A$1,"M")&gt;=VLOOKUP($I744,INDIRECT(VLOOKUP(DATEVALUE($H744),FECHAS,2,0)),5,0),0 ,VLOOKUP($I744,INDIRECT(VLOOKUP(DATEVALUE($H744),FECHAS,2,0)),3,0)),IF(AND($G744=$A$1,AND(TODAY()&gt;$G744,COUNTIF($I744,"TRI*"))),2500,IF($G744=$A$1,IF(AND(TODAY()&gt;$G744,OR(COUNTIF($I744," ---"),COUNTIF($I744,"MEN*"))),3000,0),0))),"")</f>
        <v/>
      </c>
      <c r="L744" s="35" t="s">
        <v>1164</v>
      </c>
      <c r="M744" s="36"/>
      <c r="N744" s="36"/>
      <c r="O744" s="98"/>
      <c r="P744" s="38" t="str">
        <f t="shared" si="9"/>
        <v/>
      </c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ht="15.75" customHeight="1">
      <c r="A745" s="114" t="s">
        <v>1310</v>
      </c>
      <c r="B745" s="108">
        <v>4.5314663E7</v>
      </c>
      <c r="C745" s="108">
        <v>1.131704319E9</v>
      </c>
      <c r="D745" s="4"/>
      <c r="E745" s="28" t="s">
        <v>1028</v>
      </c>
      <c r="F745" s="4"/>
      <c r="G745" s="30" t="str">
        <f t="shared" si="10"/>
        <v> </v>
      </c>
      <c r="H745" s="4"/>
      <c r="I745" s="2"/>
      <c r="J745" s="68" t="str">
        <f t="shared" si="2"/>
        <v/>
      </c>
      <c r="K745" s="69" t="str">
        <f>IFERROR(SUM(IF(DATEDIF($H745,$A$1,"M")&gt;=VLOOKUP($I745,INDIRECT(VLOOKUP(DATEVALUE($H745),FECHAS,2,0)),5,0),0 ,VLOOKUP($I745,INDIRECT(VLOOKUP(DATEVALUE($H745),FECHAS,2,0)),3,0)),IF(AND($G745=$A$1,AND(TODAY()&gt;$G745,COUNTIF($I745,"TRI*"))),2500,IF($G745=$A$1,IF(AND(TODAY()&gt;$G745,OR(COUNTIF($I745," ---"),COUNTIF($I745,"MEN*"))),3000,0),0))),"")</f>
        <v/>
      </c>
      <c r="L745" s="35" t="s">
        <v>1225</v>
      </c>
      <c r="M745" s="36"/>
      <c r="N745" s="36"/>
      <c r="O745" s="98"/>
      <c r="P745" s="38" t="str">
        <f t="shared" si="9"/>
        <v/>
      </c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ht="15.75" customHeight="1">
      <c r="A746" s="114" t="s">
        <v>1311</v>
      </c>
      <c r="B746" s="108">
        <v>9.2853392E7</v>
      </c>
      <c r="C746" s="108">
        <v>1.156199928E9</v>
      </c>
      <c r="D746" s="4"/>
      <c r="E746" s="28" t="s">
        <v>1028</v>
      </c>
      <c r="F746" s="4"/>
      <c r="G746" s="30" t="str">
        <f t="shared" si="10"/>
        <v> </v>
      </c>
      <c r="H746" s="4"/>
      <c r="I746" s="2"/>
      <c r="J746" s="68" t="str">
        <f t="shared" si="2"/>
        <v/>
      </c>
      <c r="K746" s="69" t="str">
        <f>IFERROR(SUM(IF(DATEDIF($H746,$A$1,"M")&gt;=VLOOKUP($I746,INDIRECT(VLOOKUP(DATEVALUE($H746),FECHAS,2,0)),5,0),0 ,VLOOKUP($I746,INDIRECT(VLOOKUP(DATEVALUE($H746),FECHAS,2,0)),3,0)),IF(AND($G746=$A$1,AND(TODAY()&gt;$G746,COUNTIF($I746,"TRI*"))),2500,IF($G746=$A$1,IF(AND(TODAY()&gt;$G746,OR(COUNTIF($I746," ---"),COUNTIF($I746,"MEN*"))),3000,0),0))),"")</f>
        <v/>
      </c>
      <c r="L746" s="35" t="s">
        <v>1225</v>
      </c>
      <c r="M746" s="36"/>
      <c r="N746" s="36"/>
      <c r="O746" s="98"/>
      <c r="P746" s="38" t="str">
        <f t="shared" si="9"/>
        <v/>
      </c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ht="15.75" customHeight="1">
      <c r="A747" s="96" t="s">
        <v>1312</v>
      </c>
      <c r="B747" s="89">
        <v>3.8862023E7</v>
      </c>
      <c r="C747" s="89" t="s">
        <v>1313</v>
      </c>
      <c r="D747" s="4"/>
      <c r="E747" s="28" t="s">
        <v>1028</v>
      </c>
      <c r="F747" s="4"/>
      <c r="G747" s="30" t="str">
        <f t="shared" si="10"/>
        <v> </v>
      </c>
      <c r="H747" s="4"/>
      <c r="I747" s="2"/>
      <c r="J747" s="68" t="str">
        <f t="shared" si="2"/>
        <v/>
      </c>
      <c r="K747" s="69" t="str">
        <f>IFERROR(SUM(IF(DATEDIF($H747,$A$1,"M")&gt;=VLOOKUP($I747,INDIRECT(VLOOKUP(DATEVALUE($H747),FECHAS,2,0)),5,0),0 ,VLOOKUP($I747,INDIRECT(VLOOKUP(DATEVALUE($H747),FECHAS,2,0)),3,0)),IF(AND($G747=$A$1,AND(TODAY()&gt;$G747,COUNTIF($I747,"TRI*"))),2500,IF($G747=$A$1,IF(AND(TODAY()&gt;$G747,OR(COUNTIF($I747," ---"),COUNTIF($I747,"MEN*"))),3000,0),0))),"")</f>
        <v/>
      </c>
      <c r="L747" s="35" t="s">
        <v>1225</v>
      </c>
      <c r="M747" s="36"/>
      <c r="N747" s="36"/>
      <c r="O747" s="98"/>
      <c r="P747" s="38" t="str">
        <f t="shared" si="9"/>
        <v/>
      </c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ht="15.75" customHeight="1">
      <c r="A748" s="94" t="s">
        <v>1314</v>
      </c>
      <c r="B748" s="93">
        <v>2.1310976E7</v>
      </c>
      <c r="C748" s="89" t="s">
        <v>1315</v>
      </c>
      <c r="D748" s="4"/>
      <c r="E748" s="28" t="s">
        <v>1028</v>
      </c>
      <c r="F748" s="4"/>
      <c r="G748" s="30" t="str">
        <f t="shared" si="10"/>
        <v> </v>
      </c>
      <c r="H748" s="4"/>
      <c r="I748" s="2"/>
      <c r="J748" s="68" t="str">
        <f t="shared" si="2"/>
        <v/>
      </c>
      <c r="K748" s="69" t="str">
        <f>IFERROR(SUM(IF(DATEDIF($H748,$A$1,"M")&gt;=VLOOKUP($I748,INDIRECT(VLOOKUP(DATEVALUE($H748),FECHAS,2,0)),5,0),0 ,VLOOKUP($I748,INDIRECT(VLOOKUP(DATEVALUE($H748),FECHAS,2,0)),3,0)),IF(AND($G748=$A$1,AND(TODAY()&gt;$G748,COUNTIF($I748,"TRI*"))),2500,IF($G748=$A$1,IF(AND(TODAY()&gt;$G748,OR(COUNTIF($I748," ---"),COUNTIF($I748,"MEN*"))),3000,0),0))),"")</f>
        <v/>
      </c>
      <c r="L748" s="35" t="s">
        <v>1225</v>
      </c>
      <c r="M748" s="36"/>
      <c r="N748" s="36"/>
      <c r="O748" s="98"/>
      <c r="P748" s="38" t="str">
        <f t="shared" si="9"/>
        <v/>
      </c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ht="15.75" customHeight="1">
      <c r="A749" s="94" t="s">
        <v>1316</v>
      </c>
      <c r="B749" s="93">
        <v>3.6672085E7</v>
      </c>
      <c r="C749" s="89">
        <v>1.132326981E9</v>
      </c>
      <c r="D749" s="4"/>
      <c r="E749" s="28" t="s">
        <v>1028</v>
      </c>
      <c r="F749" s="4"/>
      <c r="G749" s="30" t="str">
        <f t="shared" si="10"/>
        <v> </v>
      </c>
      <c r="H749" s="4"/>
      <c r="I749" s="2"/>
      <c r="J749" s="68" t="str">
        <f t="shared" si="2"/>
        <v/>
      </c>
      <c r="K749" s="69" t="str">
        <f>IFERROR(SUM(IF(DATEDIF($H749,$A$1,"M")&gt;=VLOOKUP($I749,INDIRECT(VLOOKUP(DATEVALUE($H749),FECHAS,2,0)),5,0),0 ,VLOOKUP($I749,INDIRECT(VLOOKUP(DATEVALUE($H749),FECHAS,2,0)),3,0)),IF(AND($G749=$A$1,AND(TODAY()&gt;$G749,COUNTIF($I749,"TRI*"))),2500,IF($G749=$A$1,IF(AND(TODAY()&gt;$G749,OR(COUNTIF($I749," ---"),COUNTIF($I749,"MEN*"))),3000,0),0))),"")</f>
        <v/>
      </c>
      <c r="L749" s="35" t="s">
        <v>1225</v>
      </c>
      <c r="M749" s="36"/>
      <c r="N749" s="36"/>
      <c r="O749" s="98"/>
      <c r="P749" s="38" t="str">
        <f t="shared" si="9"/>
        <v/>
      </c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ht="15.75" customHeight="1">
      <c r="A750" s="99" t="s">
        <v>1317</v>
      </c>
      <c r="B750" s="108" t="s">
        <v>1318</v>
      </c>
      <c r="C750" s="108" t="s">
        <v>1319</v>
      </c>
      <c r="D750" s="4"/>
      <c r="E750" s="28" t="s">
        <v>1028</v>
      </c>
      <c r="F750" s="4"/>
      <c r="G750" s="30" t="str">
        <f t="shared" si="10"/>
        <v> </v>
      </c>
      <c r="H750" s="4"/>
      <c r="I750" s="2"/>
      <c r="J750" s="68" t="str">
        <f t="shared" si="2"/>
        <v/>
      </c>
      <c r="K750" s="69" t="str">
        <f>IFERROR(SUM(IF(DATEDIF($H750,$A$1,"M")&gt;=VLOOKUP($I750,INDIRECT(VLOOKUP(DATEVALUE($H750),FECHAS,2,0)),5,0),0 ,VLOOKUP($I750,INDIRECT(VLOOKUP(DATEVALUE($H750),FECHAS,2,0)),3,0)),IF(AND($G750=$A$1,AND(TODAY()&gt;$G750,COUNTIF($I750,"TRI*"))),2500,IF($G750=$A$1,IF(AND(TODAY()&gt;$G750,OR(COUNTIF($I750," ---"),COUNTIF($I750,"MEN*"))),3000,0),0))),"")</f>
        <v/>
      </c>
      <c r="L750" s="35" t="s">
        <v>1145</v>
      </c>
      <c r="M750" s="36"/>
      <c r="N750" s="36"/>
      <c r="O750" s="98"/>
      <c r="P750" s="38" t="str">
        <f t="shared" si="9"/>
        <v/>
      </c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ht="15.75" customHeight="1">
      <c r="A751" s="114" t="s">
        <v>1320</v>
      </c>
      <c r="B751" s="108">
        <v>3.448459E7</v>
      </c>
      <c r="C751" s="108">
        <v>1.122780921E9</v>
      </c>
      <c r="D751" s="4"/>
      <c r="E751" s="28" t="s">
        <v>1028</v>
      </c>
      <c r="F751" s="4"/>
      <c r="G751" s="30" t="str">
        <f t="shared" si="10"/>
        <v> </v>
      </c>
      <c r="H751" s="4"/>
      <c r="I751" s="2"/>
      <c r="J751" s="68" t="str">
        <f t="shared" si="2"/>
        <v/>
      </c>
      <c r="K751" s="69" t="str">
        <f>IFERROR(SUM(IF(DATEDIF($H751,$A$1,"M")&gt;=VLOOKUP($I751,INDIRECT(VLOOKUP(DATEVALUE($H751),FECHAS,2,0)),5,0),0 ,VLOOKUP($I751,INDIRECT(VLOOKUP(DATEVALUE($H751),FECHAS,2,0)),3,0)),IF(AND($G751=$A$1,AND(TODAY()&gt;$G751,COUNTIF($I751,"TRI*"))),2500,IF($G751=$A$1,IF(AND(TODAY()&gt;$G751,OR(COUNTIF($I751," ---"),COUNTIF($I751,"MEN*"))),3000,0),0))),"")</f>
        <v/>
      </c>
      <c r="L751" s="35" t="s">
        <v>1145</v>
      </c>
      <c r="M751" s="36"/>
      <c r="N751" s="36"/>
      <c r="O751" s="98"/>
      <c r="P751" s="38" t="str">
        <f t="shared" si="9"/>
        <v/>
      </c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ht="15.75" customHeight="1">
      <c r="A752" s="94" t="s">
        <v>1321</v>
      </c>
      <c r="B752" s="93">
        <v>3.5138525E7</v>
      </c>
      <c r="C752" s="89">
        <v>1.121939827E9</v>
      </c>
      <c r="D752" s="4"/>
      <c r="E752" s="28" t="s">
        <v>1028</v>
      </c>
      <c r="F752" s="4"/>
      <c r="G752" s="30" t="str">
        <f t="shared" si="10"/>
        <v> </v>
      </c>
      <c r="H752" s="4"/>
      <c r="I752" s="2"/>
      <c r="J752" s="68" t="str">
        <f t="shared" si="2"/>
        <v/>
      </c>
      <c r="K752" s="69" t="str">
        <f>IFERROR(SUM(IF(DATEDIF($H752,$A$1,"M")&gt;=VLOOKUP($I752,INDIRECT(VLOOKUP(DATEVALUE($H752),FECHAS,2,0)),5,0),0 ,VLOOKUP($I752,INDIRECT(VLOOKUP(DATEVALUE($H752),FECHAS,2,0)),3,0)),IF(AND($G752=$A$1,AND(TODAY()&gt;$G752,COUNTIF($I752,"TRI*"))),2500,IF($G752=$A$1,IF(AND(TODAY()&gt;$G752,OR(COUNTIF($I752," ---"),COUNTIF($I752,"MEN*"))),3000,0),0))),"")</f>
        <v/>
      </c>
      <c r="L752" s="35" t="s">
        <v>1145</v>
      </c>
      <c r="M752" s="36"/>
      <c r="N752" s="36"/>
      <c r="O752" s="98"/>
      <c r="P752" s="38" t="str">
        <f t="shared" si="9"/>
        <v/>
      </c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ht="15.75" customHeight="1">
      <c r="A753" s="94" t="s">
        <v>1322</v>
      </c>
      <c r="B753" s="95">
        <v>3.3019883E7</v>
      </c>
      <c r="C753" s="96" t="s">
        <v>865</v>
      </c>
      <c r="D753" s="4"/>
      <c r="E753" s="28" t="s">
        <v>1028</v>
      </c>
      <c r="F753" s="4"/>
      <c r="G753" s="30" t="str">
        <f t="shared" si="10"/>
        <v> </v>
      </c>
      <c r="H753" s="4"/>
      <c r="I753" s="2"/>
      <c r="J753" s="68" t="str">
        <f t="shared" si="2"/>
        <v/>
      </c>
      <c r="K753" s="69" t="str">
        <f>IFERROR(SUM(IF(DATEDIF($H753,$A$1,"M")&gt;=VLOOKUP($I753,INDIRECT(VLOOKUP(DATEVALUE($H753),FECHAS,2,0)),5,0),0 ,VLOOKUP($I753,INDIRECT(VLOOKUP(DATEVALUE($H753),FECHAS,2,0)),3,0)),IF(AND($G753=$A$1,AND(TODAY()&gt;$G753,COUNTIF($I753,"TRI*"))),2500,IF($G753=$A$1,IF(AND(TODAY()&gt;$G753,OR(COUNTIF($I753," ---"),COUNTIF($I753,"MEN*"))),3000,0),0))),"")</f>
        <v/>
      </c>
      <c r="L753" s="35" t="s">
        <v>1145</v>
      </c>
      <c r="M753" s="36"/>
      <c r="N753" s="36"/>
      <c r="O753" s="98"/>
      <c r="P753" s="38" t="str">
        <f t="shared" si="9"/>
        <v/>
      </c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ht="15.75" customHeight="1">
      <c r="A754" s="114" t="s">
        <v>1323</v>
      </c>
      <c r="B754" s="108">
        <v>3.32238E7</v>
      </c>
      <c r="C754" s="108" t="s">
        <v>1324</v>
      </c>
      <c r="D754" s="4"/>
      <c r="E754" s="28" t="s">
        <v>1028</v>
      </c>
      <c r="F754" s="4"/>
      <c r="G754" s="30" t="str">
        <f t="shared" si="10"/>
        <v> </v>
      </c>
      <c r="H754" s="4"/>
      <c r="I754" s="2"/>
      <c r="J754" s="68" t="str">
        <f t="shared" si="2"/>
        <v/>
      </c>
      <c r="K754" s="69" t="str">
        <f>IFERROR(SUM(IF(DATEDIF($H754,$A$1,"M")&gt;=VLOOKUP($I754,INDIRECT(VLOOKUP(DATEVALUE($H754),FECHAS,2,0)),5,0),0 ,VLOOKUP($I754,INDIRECT(VLOOKUP(DATEVALUE($H754),FECHAS,2,0)),3,0)),IF(AND($G754=$A$1,AND(TODAY()&gt;$G754,COUNTIF($I754,"TRI*"))),2500,IF($G754=$A$1,IF(AND(TODAY()&gt;$G754,OR(COUNTIF($I754," ---"),COUNTIF($I754,"MEN*"))),3000,0),0))),"")</f>
        <v/>
      </c>
      <c r="L754" s="35" t="s">
        <v>1100</v>
      </c>
      <c r="M754" s="36"/>
      <c r="N754" s="36"/>
      <c r="O754" s="98"/>
      <c r="P754" s="38" t="str">
        <f t="shared" si="9"/>
        <v/>
      </c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ht="15.75" customHeight="1">
      <c r="A755" s="114" t="s">
        <v>1325</v>
      </c>
      <c r="B755" s="108">
        <v>4.064154E7</v>
      </c>
      <c r="C755" s="108">
        <v>1.125111816E9</v>
      </c>
      <c r="D755" s="4"/>
      <c r="E755" s="28" t="s">
        <v>1028</v>
      </c>
      <c r="F755" s="4"/>
      <c r="G755" s="30" t="str">
        <f t="shared" si="10"/>
        <v> </v>
      </c>
      <c r="H755" s="4"/>
      <c r="I755" s="2"/>
      <c r="J755" s="68" t="str">
        <f t="shared" si="2"/>
        <v/>
      </c>
      <c r="K755" s="69" t="str">
        <f>IFERROR(SUM(IF(DATEDIF($H755,$A$1,"M")&gt;=VLOOKUP($I755,INDIRECT(VLOOKUP(DATEVALUE($H755),FECHAS,2,0)),5,0),0 ,VLOOKUP($I755,INDIRECT(VLOOKUP(DATEVALUE($H755),FECHAS,2,0)),3,0)),IF(AND($G755=$A$1,AND(TODAY()&gt;$G755,COUNTIF($I755,"TRI*"))),2500,IF($G755=$A$1,IF(AND(TODAY()&gt;$G755,OR(COUNTIF($I755," ---"),COUNTIF($I755,"MEN*"))),3000,0),0))),"")</f>
        <v/>
      </c>
      <c r="L755" s="35" t="s">
        <v>1100</v>
      </c>
      <c r="M755" s="36"/>
      <c r="N755" s="36"/>
      <c r="O755" s="98"/>
      <c r="P755" s="38" t="str">
        <f t="shared" si="9"/>
        <v/>
      </c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ht="15.75" customHeight="1">
      <c r="A756" s="114" t="s">
        <v>1326</v>
      </c>
      <c r="B756" s="108">
        <v>9.4149924E7</v>
      </c>
      <c r="C756" s="108" t="s">
        <v>1327</v>
      </c>
      <c r="D756" s="4"/>
      <c r="E756" s="28" t="s">
        <v>1028</v>
      </c>
      <c r="F756" s="4"/>
      <c r="G756" s="30" t="str">
        <f t="shared" si="10"/>
        <v> </v>
      </c>
      <c r="H756" s="4"/>
      <c r="I756" s="2"/>
      <c r="J756" s="68" t="str">
        <f t="shared" si="2"/>
        <v/>
      </c>
      <c r="K756" s="69" t="str">
        <f>IFERROR(SUM(IF(DATEDIF($H756,$A$1,"M")&gt;=VLOOKUP($I756,INDIRECT(VLOOKUP(DATEVALUE($H756),FECHAS,2,0)),5,0),0 ,VLOOKUP($I756,INDIRECT(VLOOKUP(DATEVALUE($H756),FECHAS,2,0)),3,0)),IF(AND($G756=$A$1,AND(TODAY()&gt;$G756,COUNTIF($I756,"TRI*"))),2500,IF($G756=$A$1,IF(AND(TODAY()&gt;$G756,OR(COUNTIF($I756," ---"),COUNTIF($I756,"MEN*"))),3000,0),0))),"")</f>
        <v/>
      </c>
      <c r="L756" s="35" t="s">
        <v>1100</v>
      </c>
      <c r="M756" s="36"/>
      <c r="N756" s="36"/>
      <c r="O756" s="98"/>
      <c r="P756" s="38" t="str">
        <f t="shared" si="9"/>
        <v/>
      </c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ht="15.75" customHeight="1">
      <c r="A757" s="114" t="s">
        <v>1328</v>
      </c>
      <c r="B757" s="108">
        <v>4.5356883E7</v>
      </c>
      <c r="C757" s="108">
        <v>1.136526494E9</v>
      </c>
      <c r="D757" s="4"/>
      <c r="E757" s="28" t="s">
        <v>1028</v>
      </c>
      <c r="F757" s="4"/>
      <c r="G757" s="30" t="str">
        <f t="shared" si="10"/>
        <v> </v>
      </c>
      <c r="H757" s="4"/>
      <c r="I757" s="2"/>
      <c r="J757" s="68" t="str">
        <f t="shared" si="2"/>
        <v/>
      </c>
      <c r="K757" s="69" t="str">
        <f>IFERROR(SUM(IF(DATEDIF($H757,$A$1,"M")&gt;=VLOOKUP($I757,INDIRECT(VLOOKUP(DATEVALUE($H757),FECHAS,2,0)),5,0),0 ,VLOOKUP($I757,INDIRECT(VLOOKUP(DATEVALUE($H757),FECHAS,2,0)),3,0)),IF(AND($G757=$A$1,AND(TODAY()&gt;$G757,COUNTIF($I757,"TRI*"))),2500,IF($G757=$A$1,IF(AND(TODAY()&gt;$G757,OR(COUNTIF($I757," ---"),COUNTIF($I757,"MEN*"))),3000,0),0))),"")</f>
        <v/>
      </c>
      <c r="L757" s="35" t="s">
        <v>1100</v>
      </c>
      <c r="M757" s="36"/>
      <c r="N757" s="36"/>
      <c r="O757" s="98"/>
      <c r="P757" s="38" t="str">
        <f t="shared" si="9"/>
        <v/>
      </c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ht="15.75" customHeight="1">
      <c r="A758" s="109" t="s">
        <v>1329</v>
      </c>
      <c r="B758" s="107">
        <v>4.1129926E7</v>
      </c>
      <c r="C758" s="108" t="s">
        <v>1330</v>
      </c>
      <c r="D758" s="4"/>
      <c r="E758" s="28" t="s">
        <v>1028</v>
      </c>
      <c r="F758" s="4"/>
      <c r="G758" s="30" t="str">
        <f t="shared" si="10"/>
        <v> </v>
      </c>
      <c r="H758" s="4"/>
      <c r="I758" s="2"/>
      <c r="J758" s="68" t="str">
        <f t="shared" si="2"/>
        <v/>
      </c>
      <c r="K758" s="69" t="str">
        <f>IFERROR(SUM(IF(DATEDIF($H758,$A$1,"M")&gt;=VLOOKUP($I758,INDIRECT(VLOOKUP(DATEVALUE($H758),FECHAS,2,0)),5,0),0 ,VLOOKUP($I758,INDIRECT(VLOOKUP(DATEVALUE($H758),FECHAS,2,0)),3,0)),IF(AND($G758=$A$1,AND(TODAY()&gt;$G758,COUNTIF($I758,"TRI*"))),2500,IF($G758=$A$1,IF(AND(TODAY()&gt;$G758,OR(COUNTIF($I758," ---"),COUNTIF($I758,"MEN*"))),3000,0),0))),"")</f>
        <v/>
      </c>
      <c r="L758" s="35" t="s">
        <v>1100</v>
      </c>
      <c r="M758" s="36"/>
      <c r="N758" s="36"/>
      <c r="O758" s="98"/>
      <c r="P758" s="38" t="str">
        <f t="shared" si="9"/>
        <v/>
      </c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ht="15.75" customHeight="1">
      <c r="A759" s="109" t="s">
        <v>1331</v>
      </c>
      <c r="B759" s="107">
        <v>3.6619774E7</v>
      </c>
      <c r="C759" s="108">
        <v>1.138037793E9</v>
      </c>
      <c r="D759" s="4"/>
      <c r="E759" s="28" t="s">
        <v>1028</v>
      </c>
      <c r="F759" s="4"/>
      <c r="G759" s="30" t="str">
        <f t="shared" si="10"/>
        <v> </v>
      </c>
      <c r="H759" s="4"/>
      <c r="I759" s="2"/>
      <c r="J759" s="68" t="str">
        <f t="shared" si="2"/>
        <v/>
      </c>
      <c r="K759" s="69" t="str">
        <f>IFERROR(SUM(IF(DATEDIF($H759,$A$1,"M")&gt;=VLOOKUP($I759,INDIRECT(VLOOKUP(DATEVALUE($H759),FECHAS,2,0)),5,0),0 ,VLOOKUP($I759,INDIRECT(VLOOKUP(DATEVALUE($H759),FECHAS,2,0)),3,0)),IF(AND($G759=$A$1,AND(TODAY()&gt;$G759,COUNTIF($I759,"TRI*"))),2500,IF($G759=$A$1,IF(AND(TODAY()&gt;$G759,OR(COUNTIF($I759," ---"),COUNTIF($I759,"MEN*"))),3000,0),0))),"")</f>
        <v/>
      </c>
      <c r="L759" s="35" t="s">
        <v>1100</v>
      </c>
      <c r="M759" s="36"/>
      <c r="N759" s="36"/>
      <c r="O759" s="98"/>
      <c r="P759" s="38" t="str">
        <f t="shared" si="9"/>
        <v/>
      </c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ht="15.75" customHeight="1">
      <c r="A760" s="109" t="s">
        <v>1332</v>
      </c>
      <c r="B760" s="107">
        <v>1.7825053E7</v>
      </c>
      <c r="C760" s="108" t="s">
        <v>1333</v>
      </c>
      <c r="D760" s="4"/>
      <c r="E760" s="28" t="s">
        <v>1028</v>
      </c>
      <c r="F760" s="4"/>
      <c r="G760" s="30" t="str">
        <f t="shared" si="10"/>
        <v> </v>
      </c>
      <c r="H760" s="4"/>
      <c r="I760" s="2"/>
      <c r="J760" s="68" t="str">
        <f t="shared" si="2"/>
        <v/>
      </c>
      <c r="K760" s="69" t="str">
        <f>IFERROR(SUM(IF(DATEDIF($H760,$A$1,"M")&gt;=VLOOKUP($I760,INDIRECT(VLOOKUP(DATEVALUE($H760),FECHAS,2,0)),5,0),0 ,VLOOKUP($I760,INDIRECT(VLOOKUP(DATEVALUE($H760),FECHAS,2,0)),3,0)),IF(AND($G760=$A$1,AND(TODAY()&gt;$G760,COUNTIF($I760,"TRI*"))),2500,IF($G760=$A$1,IF(AND(TODAY()&gt;$G760,OR(COUNTIF($I760," ---"),COUNTIF($I760,"MEN*"))),3000,0),0))),"")</f>
        <v/>
      </c>
      <c r="L760" s="35" t="s">
        <v>1100</v>
      </c>
      <c r="M760" s="36"/>
      <c r="N760" s="36"/>
      <c r="O760" s="98"/>
      <c r="P760" s="38" t="str">
        <f t="shared" si="9"/>
        <v/>
      </c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ht="15.75" customHeight="1">
      <c r="A761" s="118" t="s">
        <v>1334</v>
      </c>
      <c r="B761" s="89">
        <v>3.201411E7</v>
      </c>
      <c r="C761" s="97">
        <v>1.167170435E9</v>
      </c>
      <c r="D761" s="4"/>
      <c r="E761" s="28" t="s">
        <v>1028</v>
      </c>
      <c r="F761" s="4"/>
      <c r="G761" s="30" t="str">
        <f t="shared" si="10"/>
        <v> </v>
      </c>
      <c r="H761" s="4"/>
      <c r="I761" s="2"/>
      <c r="J761" s="68" t="str">
        <f t="shared" si="2"/>
        <v/>
      </c>
      <c r="K761" s="69" t="str">
        <f>IFERROR(SUM(IF(DATEDIF($H761,$A$1,"M")&gt;=VLOOKUP($I761,INDIRECT(VLOOKUP(DATEVALUE($H761),FECHAS,2,0)),5,0),0 ,VLOOKUP($I761,INDIRECT(VLOOKUP(DATEVALUE($H761),FECHAS,2,0)),3,0)),IF(AND($G761=$A$1,AND(TODAY()&gt;$G761,COUNTIF($I761,"TRI*"))),2500,IF($G761=$A$1,IF(AND(TODAY()&gt;$G761,OR(COUNTIF($I761," ---"),COUNTIF($I761,"MEN*"))),3000,0),0))),"")</f>
        <v/>
      </c>
      <c r="L761" s="35" t="s">
        <v>1100</v>
      </c>
      <c r="M761" s="36"/>
      <c r="N761" s="36"/>
      <c r="O761" s="98"/>
      <c r="P761" s="38" t="str">
        <f t="shared" si="9"/>
        <v/>
      </c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ht="15.75" customHeight="1">
      <c r="A762" s="110" t="s">
        <v>1335</v>
      </c>
      <c r="B762" s="93">
        <v>5.8583818E7</v>
      </c>
      <c r="C762" s="102">
        <v>1.169361113E9</v>
      </c>
      <c r="D762" s="4"/>
      <c r="E762" s="28" t="s">
        <v>1336</v>
      </c>
      <c r="F762" s="4"/>
      <c r="G762" s="30" t="str">
        <f t="shared" si="10"/>
        <v> </v>
      </c>
      <c r="H762" s="4"/>
      <c r="I762" s="2"/>
      <c r="J762" s="68" t="str">
        <f t="shared" si="2"/>
        <v/>
      </c>
      <c r="K762" s="69" t="str">
        <f>IFERROR(SUM(IF(DATEDIF($H762,$A$1,"M")&gt;=VLOOKUP($I762,INDIRECT(VLOOKUP(DATEVALUE($H762),FECHAS,2,0)),5,0),0 ,VLOOKUP($I762,INDIRECT(VLOOKUP(DATEVALUE($H762),FECHAS,2,0)),3,0)),IF(AND($G762=$A$1,AND(TODAY()&gt;$G762,COUNTIF($I762,"TRI*"))),2500,IF($G762=$A$1,IF(AND(TODAY()&gt;$G762,OR(COUNTIF($I762," ---"),COUNTIF($I762,"MEN*"))),3000,0),0))),"")</f>
        <v/>
      </c>
      <c r="L762" s="35" t="s">
        <v>1337</v>
      </c>
      <c r="M762" s="36"/>
      <c r="N762" s="36"/>
      <c r="O762" s="98"/>
      <c r="P762" s="38" t="str">
        <f t="shared" si="9"/>
        <v/>
      </c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ht="15.75" customHeight="1">
      <c r="A763" s="116" t="s">
        <v>1338</v>
      </c>
      <c r="B763" s="102">
        <v>5.9162683E7</v>
      </c>
      <c r="C763" s="97">
        <v>1.121807381E9</v>
      </c>
      <c r="D763" s="4"/>
      <c r="E763" s="28" t="s">
        <v>1336</v>
      </c>
      <c r="F763" s="4"/>
      <c r="G763" s="30" t="str">
        <f t="shared" si="10"/>
        <v> </v>
      </c>
      <c r="H763" s="4"/>
      <c r="I763" s="2"/>
      <c r="J763" s="68" t="str">
        <f t="shared" si="2"/>
        <v/>
      </c>
      <c r="K763" s="69" t="str">
        <f>IFERROR(SUM(IF(DATEDIF($H763,$A$1,"M")&gt;=VLOOKUP($I763,INDIRECT(VLOOKUP(DATEVALUE($H763),FECHAS,2,0)),5,0),0 ,VLOOKUP($I763,INDIRECT(VLOOKUP(DATEVALUE($H763),FECHAS,2,0)),3,0)),IF(AND($G763=$A$1,AND(TODAY()&gt;$G763,COUNTIF($I763,"TRI*"))),2500,IF($G763=$A$1,IF(AND(TODAY()&gt;$G763,OR(COUNTIF($I763," ---"),COUNTIF($I763,"MEN*"))),3000,0),0))),"")</f>
        <v/>
      </c>
      <c r="L763" s="35" t="s">
        <v>1337</v>
      </c>
      <c r="M763" s="43" t="s">
        <v>1339</v>
      </c>
      <c r="N763" s="36"/>
      <c r="O763" s="98"/>
      <c r="P763" s="38" t="str">
        <f t="shared" si="9"/>
        <v/>
      </c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ht="15.75" customHeight="1">
      <c r="A764" s="116" t="s">
        <v>1340</v>
      </c>
      <c r="B764" s="102">
        <v>5.8635482E7</v>
      </c>
      <c r="C764" s="97" t="s">
        <v>1341</v>
      </c>
      <c r="D764" s="4"/>
      <c r="E764" s="28" t="s">
        <v>1336</v>
      </c>
      <c r="F764" s="4"/>
      <c r="G764" s="30" t="str">
        <f t="shared" si="10"/>
        <v> </v>
      </c>
      <c r="H764" s="4"/>
      <c r="I764" s="2"/>
      <c r="J764" s="68" t="str">
        <f t="shared" si="2"/>
        <v/>
      </c>
      <c r="K764" s="69" t="str">
        <f>IFERROR(SUM(IF(DATEDIF($H764,$A$1,"M")&gt;=VLOOKUP($I764,INDIRECT(VLOOKUP(DATEVALUE($H764),FECHAS,2,0)),5,0),0 ,VLOOKUP($I764,INDIRECT(VLOOKUP(DATEVALUE($H764),FECHAS,2,0)),3,0)),IF(AND($G764=$A$1,AND(TODAY()&gt;$G764,COUNTIF($I764,"TRI*"))),2500,IF($G764=$A$1,IF(AND(TODAY()&gt;$G764,OR(COUNTIF($I764," ---"),COUNTIF($I764,"MEN*"))),3000,0),0))),"")</f>
        <v/>
      </c>
      <c r="L764" s="35" t="s">
        <v>1337</v>
      </c>
      <c r="M764" s="43" t="s">
        <v>1342</v>
      </c>
      <c r="N764" s="36"/>
      <c r="O764" s="98"/>
      <c r="P764" s="38" t="str">
        <f t="shared" si="9"/>
        <v/>
      </c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ht="15.75" customHeight="1">
      <c r="A765" s="92" t="s">
        <v>1343</v>
      </c>
      <c r="B765" s="93">
        <v>5.8507184E7</v>
      </c>
      <c r="C765" s="89">
        <v>1.171222609E9</v>
      </c>
      <c r="D765" s="4"/>
      <c r="E765" s="28" t="s">
        <v>1336</v>
      </c>
      <c r="F765" s="4"/>
      <c r="G765" s="30" t="str">
        <f t="shared" si="10"/>
        <v> </v>
      </c>
      <c r="H765" s="4"/>
      <c r="I765" s="2"/>
      <c r="J765" s="68" t="str">
        <f t="shared" si="2"/>
        <v/>
      </c>
      <c r="K765" s="69" t="str">
        <f>IFERROR(SUM(IF(DATEDIF($H765,$A$1,"M")&gt;=VLOOKUP($I765,INDIRECT(VLOOKUP(DATEVALUE($H765),FECHAS,2,0)),5,0),0 ,VLOOKUP($I765,INDIRECT(VLOOKUP(DATEVALUE($H765),FECHAS,2,0)),3,0)),IF(AND($G765=$A$1,AND(TODAY()&gt;$G765,COUNTIF($I765,"TRI*"))),2500,IF($G765=$A$1,IF(AND(TODAY()&gt;$G765,OR(COUNTIF($I765," ---"),COUNTIF($I765,"MEN*"))),3000,0),0))),"")</f>
        <v/>
      </c>
      <c r="L765" s="35" t="s">
        <v>1337</v>
      </c>
      <c r="M765" s="43" t="s">
        <v>1344</v>
      </c>
      <c r="N765" s="36"/>
      <c r="O765" s="98"/>
      <c r="P765" s="38" t="str">
        <f t="shared" si="9"/>
        <v/>
      </c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ht="15.75" customHeight="1">
      <c r="A766" s="92" t="s">
        <v>1345</v>
      </c>
      <c r="B766" s="93">
        <v>5.9167295E7</v>
      </c>
      <c r="C766" s="93">
        <v>1.126592716E9</v>
      </c>
      <c r="D766" s="4"/>
      <c r="E766" s="28" t="s">
        <v>1336</v>
      </c>
      <c r="F766" s="4"/>
      <c r="G766" s="30" t="str">
        <f t="shared" si="10"/>
        <v> </v>
      </c>
      <c r="H766" s="4"/>
      <c r="I766" s="2"/>
      <c r="J766" s="68" t="str">
        <f t="shared" si="2"/>
        <v/>
      </c>
      <c r="K766" s="69" t="str">
        <f>IFERROR(SUM(IF(DATEDIF($H766,$A$1,"M")&gt;=VLOOKUP($I766,INDIRECT(VLOOKUP(DATEVALUE($H766),FECHAS,2,0)),5,0),0 ,VLOOKUP($I766,INDIRECT(VLOOKUP(DATEVALUE($H766),FECHAS,2,0)),3,0)),IF(AND($G766=$A$1,AND(TODAY()&gt;$G766,COUNTIF($I766,"TRI*"))),2500,IF($G766=$A$1,IF(AND(TODAY()&gt;$G766,OR(COUNTIF($I766," ---"),COUNTIF($I766,"MEN*"))),3000,0),0))),"")</f>
        <v/>
      </c>
      <c r="L766" s="35" t="s">
        <v>1337</v>
      </c>
      <c r="M766" s="36"/>
      <c r="N766" s="36"/>
      <c r="O766" s="98"/>
      <c r="P766" s="38" t="str">
        <f t="shared" si="9"/>
        <v/>
      </c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ht="15.75" customHeight="1">
      <c r="A767" s="92" t="s">
        <v>1346</v>
      </c>
      <c r="B767" s="93">
        <v>5.8874348E7</v>
      </c>
      <c r="C767" s="89" t="s">
        <v>1290</v>
      </c>
      <c r="D767" s="4"/>
      <c r="E767" s="28" t="s">
        <v>1336</v>
      </c>
      <c r="F767" s="4"/>
      <c r="G767" s="30" t="str">
        <f t="shared" si="10"/>
        <v> </v>
      </c>
      <c r="H767" s="4"/>
      <c r="I767" s="2"/>
      <c r="J767" s="68" t="str">
        <f t="shared" si="2"/>
        <v/>
      </c>
      <c r="K767" s="69" t="str">
        <f>IFERROR(SUM(IF(DATEDIF($H767,$A$1,"M")&gt;=VLOOKUP($I767,INDIRECT(VLOOKUP(DATEVALUE($H767),FECHAS,2,0)),5,0),0 ,VLOOKUP($I767,INDIRECT(VLOOKUP(DATEVALUE($H767),FECHAS,2,0)),3,0)),IF(AND($G767=$A$1,AND(TODAY()&gt;$G767,COUNTIF($I767,"TRI*"))),2500,IF($G767=$A$1,IF(AND(TODAY()&gt;$G767,OR(COUNTIF($I767," ---"),COUNTIF($I767,"MEN*"))),3000,0),0))),"")</f>
        <v/>
      </c>
      <c r="L767" s="35" t="s">
        <v>1337</v>
      </c>
      <c r="M767" s="43" t="s">
        <v>1344</v>
      </c>
      <c r="N767" s="36"/>
      <c r="O767" s="98"/>
      <c r="P767" s="38" t="str">
        <f t="shared" si="9"/>
        <v/>
      </c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ht="15.75" customHeight="1">
      <c r="A768" s="92" t="s">
        <v>1347</v>
      </c>
      <c r="B768" s="93">
        <v>5.8296775E7</v>
      </c>
      <c r="C768" s="89" t="s">
        <v>259</v>
      </c>
      <c r="D768" s="4"/>
      <c r="E768" s="28" t="s">
        <v>1336</v>
      </c>
      <c r="F768" s="4"/>
      <c r="G768" s="30" t="str">
        <f t="shared" si="10"/>
        <v> </v>
      </c>
      <c r="H768" s="4"/>
      <c r="I768" s="2"/>
      <c r="J768" s="68" t="str">
        <f t="shared" si="2"/>
        <v/>
      </c>
      <c r="K768" s="69" t="str">
        <f>IFERROR(SUM(IF(DATEDIF($H768,$A$1,"M")&gt;=VLOOKUP($I768,INDIRECT(VLOOKUP(DATEVALUE($H768),FECHAS,2,0)),5,0),0 ,VLOOKUP($I768,INDIRECT(VLOOKUP(DATEVALUE($H768),FECHAS,2,0)),3,0)),IF(AND($G768=$A$1,AND(TODAY()&gt;$G768,COUNTIF($I768,"TRI*"))),2500,IF($G768=$A$1,IF(AND(TODAY()&gt;$G768,OR(COUNTIF($I768," ---"),COUNTIF($I768,"MEN*"))),3000,0),0))),"")</f>
        <v/>
      </c>
      <c r="L768" s="35" t="s">
        <v>1337</v>
      </c>
      <c r="M768" s="36"/>
      <c r="N768" s="36"/>
      <c r="O768" s="98"/>
      <c r="P768" s="38" t="str">
        <f t="shared" si="9"/>
        <v/>
      </c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ht="15.75" customHeight="1">
      <c r="A769" s="92" t="s">
        <v>1348</v>
      </c>
      <c r="B769" s="93">
        <v>5.8254531E7</v>
      </c>
      <c r="C769" s="89" t="s">
        <v>1349</v>
      </c>
      <c r="D769" s="4"/>
      <c r="E769" s="28" t="s">
        <v>1336</v>
      </c>
      <c r="F769" s="4"/>
      <c r="G769" s="30" t="str">
        <f t="shared" si="10"/>
        <v> </v>
      </c>
      <c r="H769" s="4"/>
      <c r="I769" s="2"/>
      <c r="J769" s="68" t="str">
        <f t="shared" si="2"/>
        <v/>
      </c>
      <c r="K769" s="69" t="str">
        <f>IFERROR(SUM(IF(DATEDIF($H769,$A$1,"M")&gt;=VLOOKUP($I769,INDIRECT(VLOOKUP(DATEVALUE($H769),FECHAS,2,0)),5,0),0 ,VLOOKUP($I769,INDIRECT(VLOOKUP(DATEVALUE($H769),FECHAS,2,0)),3,0)),IF(AND($G769=$A$1,AND(TODAY()&gt;$G769,COUNTIF($I769,"TRI*"))),2500,IF($G769=$A$1,IF(AND(TODAY()&gt;$G769,OR(COUNTIF($I769," ---"),COUNTIF($I769,"MEN*"))),3000,0),0))),"")</f>
        <v/>
      </c>
      <c r="L769" s="35" t="s">
        <v>1350</v>
      </c>
      <c r="M769" s="43" t="s">
        <v>1339</v>
      </c>
      <c r="N769" s="36"/>
      <c r="O769" s="98"/>
      <c r="P769" s="38" t="str">
        <f t="shared" si="9"/>
        <v/>
      </c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ht="15.75" customHeight="1">
      <c r="A770" s="92" t="s">
        <v>1351</v>
      </c>
      <c r="B770" s="93">
        <v>3.8219767E7</v>
      </c>
      <c r="C770" s="93">
        <v>1.124505295E9</v>
      </c>
      <c r="D770" s="4"/>
      <c r="E770" s="28" t="s">
        <v>1336</v>
      </c>
      <c r="F770" s="4"/>
      <c r="G770" s="30" t="str">
        <f t="shared" si="10"/>
        <v> </v>
      </c>
      <c r="H770" s="4"/>
      <c r="I770" s="2"/>
      <c r="J770" s="68" t="str">
        <f t="shared" si="2"/>
        <v/>
      </c>
      <c r="K770" s="69" t="str">
        <f>IFERROR(SUM(IF(DATEDIF($H770,$A$1,"M")&gt;=VLOOKUP($I770,INDIRECT(VLOOKUP(DATEVALUE($H770),FECHAS,2,0)),5,0),0 ,VLOOKUP($I770,INDIRECT(VLOOKUP(DATEVALUE($H770),FECHAS,2,0)),3,0)),IF(AND($G770=$A$1,AND(TODAY()&gt;$G770,COUNTIF($I770,"TRI*"))),2500,IF($G770=$A$1,IF(AND(TODAY()&gt;$G770,OR(COUNTIF($I770," ---"),COUNTIF($I770,"MEN*"))),3000,0),0))),"")</f>
        <v/>
      </c>
      <c r="L770" s="35" t="s">
        <v>1350</v>
      </c>
      <c r="M770" s="43" t="s">
        <v>1339</v>
      </c>
      <c r="N770" s="36"/>
      <c r="O770" s="98"/>
      <c r="P770" s="38" t="str">
        <f t="shared" si="9"/>
        <v/>
      </c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ht="15.75" customHeight="1">
      <c r="A771" s="116" t="s">
        <v>1352</v>
      </c>
      <c r="B771" s="93">
        <v>5.8494082E7</v>
      </c>
      <c r="C771" s="89">
        <v>1.159248279E9</v>
      </c>
      <c r="D771" s="4"/>
      <c r="E771" s="28" t="s">
        <v>1336</v>
      </c>
      <c r="F771" s="4"/>
      <c r="G771" s="30" t="str">
        <f t="shared" si="10"/>
        <v> </v>
      </c>
      <c r="H771" s="4"/>
      <c r="I771" s="2"/>
      <c r="J771" s="68" t="str">
        <f t="shared" si="2"/>
        <v/>
      </c>
      <c r="K771" s="69" t="str">
        <f>IFERROR(SUM(IF(DATEDIF($H771,$A$1,"M")&gt;=VLOOKUP($I771,INDIRECT(VLOOKUP(DATEVALUE($H771),FECHAS,2,0)),5,0),0 ,VLOOKUP($I771,INDIRECT(VLOOKUP(DATEVALUE($H771),FECHAS,2,0)),3,0)),IF(AND($G771=$A$1,AND(TODAY()&gt;$G771,COUNTIF($I771,"TRI*"))),2500,IF($G771=$A$1,IF(AND(TODAY()&gt;$G771,OR(COUNTIF($I771," ---"),COUNTIF($I771,"MEN*"))),3000,0),0))),"")</f>
        <v/>
      </c>
      <c r="L771" s="35" t="s">
        <v>1350</v>
      </c>
      <c r="M771" s="36"/>
      <c r="N771" s="36"/>
      <c r="O771" s="98"/>
      <c r="P771" s="38" t="str">
        <f t="shared" si="9"/>
        <v/>
      </c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ht="15.75" customHeight="1">
      <c r="A772" s="92" t="s">
        <v>1353</v>
      </c>
      <c r="B772" s="93">
        <v>5.8062749E7</v>
      </c>
      <c r="C772" s="89">
        <v>1.166634597E9</v>
      </c>
      <c r="D772" s="4"/>
      <c r="E772" s="28" t="s">
        <v>1336</v>
      </c>
      <c r="F772" s="4"/>
      <c r="G772" s="30" t="str">
        <f t="shared" si="10"/>
        <v> </v>
      </c>
      <c r="H772" s="4"/>
      <c r="I772" s="2"/>
      <c r="J772" s="68" t="str">
        <f t="shared" si="2"/>
        <v/>
      </c>
      <c r="K772" s="69" t="str">
        <f>IFERROR(SUM(IF(DATEDIF($H772,$A$1,"M")&gt;=VLOOKUP($I772,INDIRECT(VLOOKUP(DATEVALUE($H772),FECHAS,2,0)),5,0),0 ,VLOOKUP($I772,INDIRECT(VLOOKUP(DATEVALUE($H772),FECHAS,2,0)),3,0)),IF(AND($G772=$A$1,AND(TODAY()&gt;$G772,COUNTIF($I772,"TRI*"))),2500,IF($G772=$A$1,IF(AND(TODAY()&gt;$G772,OR(COUNTIF($I772," ---"),COUNTIF($I772,"MEN*"))),3000,0),0))),"")</f>
        <v/>
      </c>
      <c r="L772" s="35" t="s">
        <v>1350</v>
      </c>
      <c r="M772" s="36"/>
      <c r="N772" s="36"/>
      <c r="O772" s="98"/>
      <c r="P772" s="38" t="str">
        <f t="shared" si="9"/>
        <v/>
      </c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ht="15.75" customHeight="1">
      <c r="A773" s="92" t="s">
        <v>1354</v>
      </c>
      <c r="B773" s="93">
        <v>5.7984427E7</v>
      </c>
      <c r="C773" s="89">
        <v>1.127667452E9</v>
      </c>
      <c r="D773" s="4"/>
      <c r="E773" s="28" t="s">
        <v>1336</v>
      </c>
      <c r="F773" s="4"/>
      <c r="G773" s="30" t="str">
        <f t="shared" si="10"/>
        <v> </v>
      </c>
      <c r="H773" s="4"/>
      <c r="I773" s="2"/>
      <c r="J773" s="68" t="str">
        <f t="shared" si="2"/>
        <v/>
      </c>
      <c r="K773" s="69" t="str">
        <f>IFERROR(SUM(IF(DATEDIF($H773,$A$1,"M")&gt;=VLOOKUP($I773,INDIRECT(VLOOKUP(DATEVALUE($H773),FECHAS,2,0)),5,0),0 ,VLOOKUP($I773,INDIRECT(VLOOKUP(DATEVALUE($H773),FECHAS,2,0)),3,0)),IF(AND($G773=$A$1,AND(TODAY()&gt;$G773,COUNTIF($I773,"TRI*"))),2500,IF($G773=$A$1,IF(AND(TODAY()&gt;$G773,OR(COUNTIF($I773," ---"),COUNTIF($I773,"MEN*"))),3000,0),0))),"")</f>
        <v/>
      </c>
      <c r="L773" s="35" t="s">
        <v>1350</v>
      </c>
      <c r="M773" s="36"/>
      <c r="N773" s="36"/>
      <c r="O773" s="98"/>
      <c r="P773" s="38" t="str">
        <f t="shared" si="9"/>
        <v/>
      </c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ht="15.75" customHeight="1">
      <c r="A774" s="116" t="s">
        <v>1355</v>
      </c>
      <c r="B774" s="102">
        <v>5.8060032E7</v>
      </c>
      <c r="C774" s="97">
        <v>1.130615432E9</v>
      </c>
      <c r="D774" s="4"/>
      <c r="E774" s="28" t="s">
        <v>1336</v>
      </c>
      <c r="F774" s="4"/>
      <c r="G774" s="30" t="str">
        <f t="shared" si="10"/>
        <v> </v>
      </c>
      <c r="H774" s="4"/>
      <c r="I774" s="2"/>
      <c r="J774" s="68" t="str">
        <f t="shared" si="2"/>
        <v/>
      </c>
      <c r="K774" s="69" t="str">
        <f>IFERROR(SUM(IF(DATEDIF($H774,$A$1,"M")&gt;=VLOOKUP($I774,INDIRECT(VLOOKUP(DATEVALUE($H774),FECHAS,2,0)),5,0),0 ,VLOOKUP($I774,INDIRECT(VLOOKUP(DATEVALUE($H774),FECHAS,2,0)),3,0)),IF(AND($G774=$A$1,AND(TODAY()&gt;$G774,COUNTIF($I774,"TRI*"))),2500,IF($G774=$A$1,IF(AND(TODAY()&gt;$G774,OR(COUNTIF($I774," ---"),COUNTIF($I774,"MEN*"))),3000,0),0))),"")</f>
        <v/>
      </c>
      <c r="L774" s="35" t="s">
        <v>1350</v>
      </c>
      <c r="M774" s="36"/>
      <c r="N774" s="36"/>
      <c r="O774" s="98"/>
      <c r="P774" s="38" t="str">
        <f t="shared" si="9"/>
        <v/>
      </c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ht="15.75" customHeight="1">
      <c r="A775" s="92" t="s">
        <v>1356</v>
      </c>
      <c r="B775" s="95">
        <v>5.8241422E7</v>
      </c>
      <c r="C775" s="95">
        <v>1.159638054E9</v>
      </c>
      <c r="D775" s="4"/>
      <c r="E775" s="28" t="s">
        <v>1336</v>
      </c>
      <c r="F775" s="4"/>
      <c r="G775" s="30" t="str">
        <f t="shared" si="10"/>
        <v> </v>
      </c>
      <c r="H775" s="4"/>
      <c r="I775" s="2"/>
      <c r="J775" s="68" t="str">
        <f t="shared" si="2"/>
        <v/>
      </c>
      <c r="K775" s="69" t="str">
        <f>IFERROR(SUM(IF(DATEDIF($H775,$A$1,"M")&gt;=VLOOKUP($I775,INDIRECT(VLOOKUP(DATEVALUE($H775),FECHAS,2,0)),5,0),0 ,VLOOKUP($I775,INDIRECT(VLOOKUP(DATEVALUE($H775),FECHAS,2,0)),3,0)),IF(AND($G775=$A$1,AND(TODAY()&gt;$G775,COUNTIF($I775,"TRI*"))),2500,IF($G775=$A$1,IF(AND(TODAY()&gt;$G775,OR(COUNTIF($I775," ---"),COUNTIF($I775,"MEN*"))),3000,0),0))),"")</f>
        <v/>
      </c>
      <c r="L775" s="35" t="s">
        <v>1350</v>
      </c>
      <c r="M775" s="43" t="s">
        <v>1339</v>
      </c>
      <c r="N775" s="36"/>
      <c r="O775" s="98"/>
      <c r="P775" s="38" t="str">
        <f t="shared" si="9"/>
        <v/>
      </c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ht="15.75" customHeight="1">
      <c r="A776" s="92" t="s">
        <v>1357</v>
      </c>
      <c r="B776" s="93">
        <v>5.8922188E7</v>
      </c>
      <c r="C776" s="93">
        <v>1.14099727E9</v>
      </c>
      <c r="D776" s="4"/>
      <c r="E776" s="28" t="s">
        <v>1336</v>
      </c>
      <c r="F776" s="4"/>
      <c r="G776" s="30" t="str">
        <f t="shared" si="10"/>
        <v> </v>
      </c>
      <c r="H776" s="4"/>
      <c r="I776" s="2"/>
      <c r="J776" s="68" t="str">
        <f t="shared" si="2"/>
        <v/>
      </c>
      <c r="K776" s="69" t="str">
        <f>IFERROR(SUM(IF(DATEDIF($H776,$A$1,"M")&gt;=VLOOKUP($I776,INDIRECT(VLOOKUP(DATEVALUE($H776),FECHAS,2,0)),5,0),0 ,VLOOKUP($I776,INDIRECT(VLOOKUP(DATEVALUE($H776),FECHAS,2,0)),3,0)),IF(AND($G776=$A$1,AND(TODAY()&gt;$G776,COUNTIF($I776,"TRI*"))),2500,IF($G776=$A$1,IF(AND(TODAY()&gt;$G776,OR(COUNTIF($I776," ---"),COUNTIF($I776,"MEN*"))),3000,0),0))),"")</f>
        <v/>
      </c>
      <c r="L776" s="35" t="s">
        <v>1350</v>
      </c>
      <c r="M776" s="36"/>
      <c r="N776" s="36"/>
      <c r="O776" s="98"/>
      <c r="P776" s="38" t="str">
        <f t="shared" si="9"/>
        <v/>
      </c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ht="15.75" customHeight="1">
      <c r="A777" s="116" t="s">
        <v>1358</v>
      </c>
      <c r="B777" s="95">
        <v>5.8127538E7</v>
      </c>
      <c r="C777" s="101">
        <v>1.13026447E9</v>
      </c>
      <c r="D777" s="4"/>
      <c r="E777" s="28" t="s">
        <v>1336</v>
      </c>
      <c r="F777" s="4"/>
      <c r="G777" s="30" t="str">
        <f t="shared" si="10"/>
        <v> </v>
      </c>
      <c r="H777" s="4"/>
      <c r="I777" s="2"/>
      <c r="J777" s="68" t="str">
        <f t="shared" si="2"/>
        <v/>
      </c>
      <c r="K777" s="69" t="str">
        <f>IFERROR(SUM(IF(DATEDIF($H777,$A$1,"M")&gt;=VLOOKUP($I777,INDIRECT(VLOOKUP(DATEVALUE($H777),FECHAS,2,0)),5,0),0 ,VLOOKUP($I777,INDIRECT(VLOOKUP(DATEVALUE($H777),FECHAS,2,0)),3,0)),IF(AND($G777=$A$1,AND(TODAY()&gt;$G777,COUNTIF($I777,"TRI*"))),2500,IF($G777=$A$1,IF(AND(TODAY()&gt;$G777,OR(COUNTIF($I777," ---"),COUNTIF($I777,"MEN*"))),3000,0),0))),"")</f>
        <v/>
      </c>
      <c r="L777" s="35" t="s">
        <v>1342</v>
      </c>
      <c r="M777" s="36"/>
      <c r="N777" s="36"/>
      <c r="O777" s="98"/>
      <c r="P777" s="38" t="str">
        <f t="shared" si="9"/>
        <v/>
      </c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ht="15.75" customHeight="1">
      <c r="A778" s="94" t="s">
        <v>1359</v>
      </c>
      <c r="B778" s="95">
        <v>5.9050521E7</v>
      </c>
      <c r="C778" s="96" t="s">
        <v>1360</v>
      </c>
      <c r="D778" s="4"/>
      <c r="E778" s="28" t="s">
        <v>1336</v>
      </c>
      <c r="F778" s="4"/>
      <c r="G778" s="30" t="str">
        <f t="shared" si="10"/>
        <v> </v>
      </c>
      <c r="H778" s="4"/>
      <c r="I778" s="2"/>
      <c r="J778" s="68" t="str">
        <f t="shared" si="2"/>
        <v/>
      </c>
      <c r="K778" s="69" t="str">
        <f>IFERROR(SUM(IF(DATEDIF($H778,$A$1,"M")&gt;=VLOOKUP($I778,INDIRECT(VLOOKUP(DATEVALUE($H778),FECHAS,2,0)),5,0),0 ,VLOOKUP($I778,INDIRECT(VLOOKUP(DATEVALUE($H778),FECHAS,2,0)),3,0)),IF(AND($G778=$A$1,AND(TODAY()&gt;$G778,COUNTIF($I778,"TRI*"))),2500,IF($G778=$A$1,IF(AND(TODAY()&gt;$G778,OR(COUNTIF($I778," ---"),COUNTIF($I778,"MEN*"))),3000,0),0))),"")</f>
        <v/>
      </c>
      <c r="L778" s="35" t="s">
        <v>1342</v>
      </c>
      <c r="M778" s="36"/>
      <c r="N778" s="36"/>
      <c r="O778" s="98"/>
      <c r="P778" s="38" t="str">
        <f t="shared" si="9"/>
        <v/>
      </c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ht="15.75" customHeight="1">
      <c r="A779" s="99" t="s">
        <v>1361</v>
      </c>
      <c r="B779" s="121">
        <v>5.9166961E7</v>
      </c>
      <c r="C779" s="138" t="s">
        <v>1362</v>
      </c>
      <c r="D779" s="4"/>
      <c r="E779" s="28" t="s">
        <v>1336</v>
      </c>
      <c r="F779" s="4"/>
      <c r="G779" s="30" t="str">
        <f t="shared" si="10"/>
        <v> </v>
      </c>
      <c r="H779" s="4"/>
      <c r="I779" s="2"/>
      <c r="J779" s="68" t="str">
        <f t="shared" si="2"/>
        <v/>
      </c>
      <c r="K779" s="69" t="str">
        <f>IFERROR(SUM(IF(DATEDIF($H779,$A$1,"M")&gt;=VLOOKUP($I779,INDIRECT(VLOOKUP(DATEVALUE($H779),FECHAS,2,0)),5,0),0 ,VLOOKUP($I779,INDIRECT(VLOOKUP(DATEVALUE($H779),FECHAS,2,0)),3,0)),IF(AND($G779=$A$1,AND(TODAY()&gt;$G779,COUNTIF($I779,"TRI*"))),2500,IF($G779=$A$1,IF(AND(TODAY()&gt;$G779,OR(COUNTIF($I779," ---"),COUNTIF($I779,"MEN*"))),3000,0),0))),"")</f>
        <v/>
      </c>
      <c r="L779" s="35" t="s">
        <v>1342</v>
      </c>
      <c r="M779" s="36"/>
      <c r="N779" s="36"/>
      <c r="O779" s="98"/>
      <c r="P779" s="38" t="str">
        <f t="shared" si="9"/>
        <v/>
      </c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ht="15.75" customHeight="1">
      <c r="A780" s="94" t="s">
        <v>1363</v>
      </c>
      <c r="B780" s="95">
        <v>5.8594405E7</v>
      </c>
      <c r="C780" s="95">
        <v>1.154942903E9</v>
      </c>
      <c r="D780" s="4"/>
      <c r="E780" s="28" t="s">
        <v>1336</v>
      </c>
      <c r="F780" s="4"/>
      <c r="G780" s="30" t="str">
        <f t="shared" si="10"/>
        <v> </v>
      </c>
      <c r="H780" s="4"/>
      <c r="I780" s="2"/>
      <c r="J780" s="68" t="str">
        <f t="shared" si="2"/>
        <v/>
      </c>
      <c r="K780" s="69" t="str">
        <f>IFERROR(SUM(IF(DATEDIF($H780,$A$1,"M")&gt;=VLOOKUP($I780,INDIRECT(VLOOKUP(DATEVALUE($H780),FECHAS,2,0)),5,0),0 ,VLOOKUP($I780,INDIRECT(VLOOKUP(DATEVALUE($H780),FECHAS,2,0)),3,0)),IF(AND($G780=$A$1,AND(TODAY()&gt;$G780,COUNTIF($I780,"TRI*"))),2500,IF($G780=$A$1,IF(AND(TODAY()&gt;$G780,OR(COUNTIF($I780," ---"),COUNTIF($I780,"MEN*"))),3000,0),0))),"")</f>
        <v/>
      </c>
      <c r="L780" s="35" t="s">
        <v>1342</v>
      </c>
      <c r="M780" s="36"/>
      <c r="N780" s="36"/>
      <c r="O780" s="98"/>
      <c r="P780" s="38" t="str">
        <f t="shared" si="9"/>
        <v/>
      </c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ht="15.75" customHeight="1">
      <c r="A781" s="92" t="s">
        <v>1364</v>
      </c>
      <c r="B781" s="93">
        <v>5.8718859E7</v>
      </c>
      <c r="C781" s="89">
        <v>1.135683757E9</v>
      </c>
      <c r="D781" s="4"/>
      <c r="E781" s="28" t="s">
        <v>1336</v>
      </c>
      <c r="F781" s="4"/>
      <c r="G781" s="30" t="str">
        <f t="shared" si="10"/>
        <v> </v>
      </c>
      <c r="H781" s="4"/>
      <c r="I781" s="2"/>
      <c r="J781" s="68" t="str">
        <f t="shared" si="2"/>
        <v/>
      </c>
      <c r="K781" s="69" t="str">
        <f>IFERROR(SUM(IF(DATEDIF($H781,$A$1,"M")&gt;=VLOOKUP($I781,INDIRECT(VLOOKUP(DATEVALUE($H781),FECHAS,2,0)),5,0),0 ,VLOOKUP($I781,INDIRECT(VLOOKUP(DATEVALUE($H781),FECHAS,2,0)),3,0)),IF(AND($G781=$A$1,AND(TODAY()&gt;$G781,COUNTIF($I781,"TRI*"))),2500,IF($G781=$A$1,IF(AND(TODAY()&gt;$G781,OR(COUNTIF($I781," ---"),COUNTIF($I781,"MEN*"))),3000,0),0))),"")</f>
        <v/>
      </c>
      <c r="L781" s="35" t="s">
        <v>1344</v>
      </c>
      <c r="M781" s="36"/>
      <c r="N781" s="36"/>
      <c r="O781" s="98"/>
      <c r="P781" s="38" t="str">
        <f t="shared" si="9"/>
        <v/>
      </c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ht="15.75" customHeight="1">
      <c r="A782" s="92" t="s">
        <v>1365</v>
      </c>
      <c r="B782" s="93">
        <v>5.8517469E7</v>
      </c>
      <c r="C782" s="93">
        <v>1.138209664E9</v>
      </c>
      <c r="D782" s="4"/>
      <c r="E782" s="28" t="s">
        <v>1336</v>
      </c>
      <c r="F782" s="4"/>
      <c r="G782" s="30" t="str">
        <f t="shared" si="10"/>
        <v> </v>
      </c>
      <c r="H782" s="4"/>
      <c r="I782" s="2"/>
      <c r="J782" s="68" t="str">
        <f t="shared" si="2"/>
        <v/>
      </c>
      <c r="K782" s="69" t="str">
        <f>IFERROR(SUM(IF(DATEDIF($H782,$A$1,"M")&gt;=VLOOKUP($I782,INDIRECT(VLOOKUP(DATEVALUE($H782),FECHAS,2,0)),5,0),0 ,VLOOKUP($I782,INDIRECT(VLOOKUP(DATEVALUE($H782),FECHAS,2,0)),3,0)),IF(AND($G782=$A$1,AND(TODAY()&gt;$G782,COUNTIF($I782,"TRI*"))),2500,IF($G782=$A$1,IF(AND(TODAY()&gt;$G782,OR(COUNTIF($I782," ---"),COUNTIF($I782,"MEN*"))),3000,0),0))),"")</f>
        <v/>
      </c>
      <c r="L782" s="35" t="s">
        <v>1344</v>
      </c>
      <c r="M782" s="36"/>
      <c r="N782" s="36"/>
      <c r="O782" s="98"/>
      <c r="P782" s="38" t="str">
        <f t="shared" si="9"/>
        <v/>
      </c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ht="15.75" customHeight="1">
      <c r="A783" s="92" t="s">
        <v>1366</v>
      </c>
      <c r="B783" s="93">
        <v>5.8812053E7</v>
      </c>
      <c r="C783" s="89" t="s">
        <v>1367</v>
      </c>
      <c r="D783" s="4"/>
      <c r="E783" s="28" t="s">
        <v>1336</v>
      </c>
      <c r="F783" s="4"/>
      <c r="G783" s="30" t="str">
        <f t="shared" si="10"/>
        <v> </v>
      </c>
      <c r="H783" s="4"/>
      <c r="I783" s="2"/>
      <c r="J783" s="68" t="str">
        <f t="shared" si="2"/>
        <v/>
      </c>
      <c r="K783" s="69" t="str">
        <f>IFERROR(SUM(IF(DATEDIF($H783,$A$1,"M")&gt;=VLOOKUP($I783,INDIRECT(VLOOKUP(DATEVALUE($H783),FECHAS,2,0)),5,0),0 ,VLOOKUP($I783,INDIRECT(VLOOKUP(DATEVALUE($H783),FECHAS,2,0)),3,0)),IF(AND($G783=$A$1,AND(TODAY()&gt;$G783,COUNTIF($I783,"TRI*"))),2500,IF($G783=$A$1,IF(AND(TODAY()&gt;$G783,OR(COUNTIF($I783," ---"),COUNTIF($I783,"MEN*"))),3000,0),0))),"")</f>
        <v/>
      </c>
      <c r="L783" s="35" t="s">
        <v>1344</v>
      </c>
      <c r="M783" s="36"/>
      <c r="N783" s="36"/>
      <c r="O783" s="98"/>
      <c r="P783" s="38" t="str">
        <f t="shared" si="9"/>
        <v/>
      </c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ht="15.75" customHeight="1">
      <c r="A784" s="92" t="s">
        <v>1368</v>
      </c>
      <c r="B784" s="93">
        <v>5.8899533E7</v>
      </c>
      <c r="C784" s="93">
        <v>1.170186832E9</v>
      </c>
      <c r="D784" s="4"/>
      <c r="E784" s="28" t="s">
        <v>1336</v>
      </c>
      <c r="F784" s="4"/>
      <c r="G784" s="30" t="str">
        <f t="shared" si="10"/>
        <v> </v>
      </c>
      <c r="H784" s="4"/>
      <c r="I784" s="2"/>
      <c r="J784" s="68" t="str">
        <f t="shared" si="2"/>
        <v/>
      </c>
      <c r="K784" s="69" t="str">
        <f>IFERROR(SUM(IF(DATEDIF($H784,$A$1,"M")&gt;=VLOOKUP($I784,INDIRECT(VLOOKUP(DATEVALUE($H784),FECHAS,2,0)),5,0),0 ,VLOOKUP($I784,INDIRECT(VLOOKUP(DATEVALUE($H784),FECHAS,2,0)),3,0)),IF(AND($G784=$A$1,AND(TODAY()&gt;$G784,COUNTIF($I784,"TRI*"))),2500,IF($G784=$A$1,IF(AND(TODAY()&gt;$G784,OR(COUNTIF($I784," ---"),COUNTIF($I784,"MEN*"))),3000,0),0))),"")</f>
        <v/>
      </c>
      <c r="L784" s="35" t="s">
        <v>1344</v>
      </c>
      <c r="M784" s="36"/>
      <c r="N784" s="36"/>
      <c r="O784" s="98"/>
      <c r="P784" s="38" t="str">
        <f t="shared" si="9"/>
        <v/>
      </c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ht="15.75" customHeight="1">
      <c r="A785" s="92" t="s">
        <v>1369</v>
      </c>
      <c r="B785" s="121">
        <v>5.9352367E7</v>
      </c>
      <c r="C785" s="121">
        <v>1.138032376E9</v>
      </c>
      <c r="D785" s="4"/>
      <c r="E785" s="28" t="s">
        <v>1336</v>
      </c>
      <c r="F785" s="4"/>
      <c r="G785" s="30" t="str">
        <f t="shared" si="10"/>
        <v> </v>
      </c>
      <c r="H785" s="4"/>
      <c r="I785" s="2"/>
      <c r="J785" s="68" t="str">
        <f t="shared" si="2"/>
        <v/>
      </c>
      <c r="K785" s="69" t="str">
        <f>IFERROR(SUM(IF(DATEDIF($H785,$A$1,"M")&gt;=VLOOKUP($I785,INDIRECT(VLOOKUP(DATEVALUE($H785),FECHAS,2,0)),5,0),0 ,VLOOKUP($I785,INDIRECT(VLOOKUP(DATEVALUE($H785),FECHAS,2,0)),3,0)),IF(AND($G785=$A$1,AND(TODAY()&gt;$G785,COUNTIF($I785,"TRI*"))),2500,IF($G785=$A$1,IF(AND(TODAY()&gt;$G785,OR(COUNTIF($I785," ---"),COUNTIF($I785,"MEN*"))),3000,0),0))),"")</f>
        <v/>
      </c>
      <c r="L785" s="35" t="s">
        <v>1344</v>
      </c>
      <c r="M785" s="36"/>
      <c r="N785" s="36"/>
      <c r="O785" s="98"/>
      <c r="P785" s="38" t="str">
        <f t="shared" si="9"/>
        <v/>
      </c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ht="15.75" customHeight="1">
      <c r="A786" s="116" t="s">
        <v>1370</v>
      </c>
      <c r="B786" s="139">
        <v>5.8798021E7</v>
      </c>
      <c r="C786" s="139">
        <v>1.151601662E9</v>
      </c>
      <c r="D786" s="4"/>
      <c r="E786" s="28" t="s">
        <v>1336</v>
      </c>
      <c r="F786" s="4"/>
      <c r="G786" s="30" t="str">
        <f t="shared" si="10"/>
        <v> </v>
      </c>
      <c r="H786" s="4"/>
      <c r="I786" s="2"/>
      <c r="J786" s="68" t="str">
        <f t="shared" si="2"/>
        <v/>
      </c>
      <c r="K786" s="69" t="str">
        <f>IFERROR(SUM(IF(DATEDIF($H786,$A$1,"M")&gt;=VLOOKUP($I786,INDIRECT(VLOOKUP(DATEVALUE($H786),FECHAS,2,0)),5,0),0 ,VLOOKUP($I786,INDIRECT(VLOOKUP(DATEVALUE($H786),FECHAS,2,0)),3,0)),IF(AND($G786=$A$1,AND(TODAY()&gt;$G786,COUNTIF($I786,"TRI*"))),2500,IF($G786=$A$1,IF(AND(TODAY()&gt;$G786,OR(COUNTIF($I786," ---"),COUNTIF($I786,"MEN*"))),3000,0),0))),"")</f>
        <v/>
      </c>
      <c r="L786" s="35" t="s">
        <v>1344</v>
      </c>
      <c r="M786" s="36"/>
      <c r="N786" s="36"/>
      <c r="O786" s="98"/>
      <c r="P786" s="38" t="str">
        <f t="shared" si="9"/>
        <v/>
      </c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ht="15.75" customHeight="1">
      <c r="A787" s="92" t="s">
        <v>1371</v>
      </c>
      <c r="B787" s="93">
        <v>5.8739345E7</v>
      </c>
      <c r="C787" s="93">
        <v>1.138125804E9</v>
      </c>
      <c r="D787" s="4"/>
      <c r="E787" s="28" t="s">
        <v>1336</v>
      </c>
      <c r="F787" s="4"/>
      <c r="G787" s="30" t="str">
        <f t="shared" si="10"/>
        <v> </v>
      </c>
      <c r="H787" s="4"/>
      <c r="I787" s="2"/>
      <c r="J787" s="68" t="str">
        <f t="shared" si="2"/>
        <v/>
      </c>
      <c r="K787" s="69" t="str">
        <f>IFERROR(SUM(IF(DATEDIF($H787,$A$1,"M")&gt;=VLOOKUP($I787,INDIRECT(VLOOKUP(DATEVALUE($H787),FECHAS,2,0)),5,0),0 ,VLOOKUP($I787,INDIRECT(VLOOKUP(DATEVALUE($H787),FECHAS,2,0)),3,0)),IF(AND($G787=$A$1,AND(TODAY()&gt;$G787,COUNTIF($I787,"TRI*"))),2500,IF($G787=$A$1,IF(AND(TODAY()&gt;$G787,OR(COUNTIF($I787," ---"),COUNTIF($I787,"MEN*"))),3000,0),0))),"")</f>
        <v/>
      </c>
      <c r="L787" s="35" t="s">
        <v>1339</v>
      </c>
      <c r="M787" s="36"/>
      <c r="N787" s="36"/>
      <c r="O787" s="98"/>
      <c r="P787" s="38" t="str">
        <f t="shared" si="9"/>
        <v/>
      </c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ht="15.75" customHeight="1">
      <c r="A788" s="94" t="s">
        <v>1372</v>
      </c>
      <c r="B788" s="93">
        <v>5.8707881E7</v>
      </c>
      <c r="C788" s="89" t="s">
        <v>424</v>
      </c>
      <c r="D788" s="4"/>
      <c r="E788" s="28" t="s">
        <v>1336</v>
      </c>
      <c r="F788" s="4"/>
      <c r="G788" s="30" t="str">
        <f t="shared" si="10"/>
        <v> </v>
      </c>
      <c r="H788" s="4"/>
      <c r="I788" s="2"/>
      <c r="J788" s="68" t="str">
        <f t="shared" si="2"/>
        <v/>
      </c>
      <c r="K788" s="69" t="str">
        <f>IFERROR(SUM(IF(DATEDIF($H788,$A$1,"M")&gt;=VLOOKUP($I788,INDIRECT(VLOOKUP(DATEVALUE($H788),FECHAS,2,0)),5,0),0 ,VLOOKUP($I788,INDIRECT(VLOOKUP(DATEVALUE($H788),FECHAS,2,0)),3,0)),IF(AND($G788=$A$1,AND(TODAY()&gt;$G788,COUNTIF($I788,"TRI*"))),2500,IF($G788=$A$1,IF(AND(TODAY()&gt;$G788,OR(COUNTIF($I788," ---"),COUNTIF($I788,"MEN*"))),3000,0),0))),"")</f>
        <v/>
      </c>
      <c r="L788" s="35" t="s">
        <v>1339</v>
      </c>
      <c r="M788" s="36"/>
      <c r="N788" s="36"/>
      <c r="O788" s="98"/>
      <c r="P788" s="38" t="str">
        <f t="shared" si="9"/>
        <v/>
      </c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ht="15.75" customHeight="1">
      <c r="A789" s="94" t="s">
        <v>1373</v>
      </c>
      <c r="B789" s="93">
        <v>5.8380673E7</v>
      </c>
      <c r="C789" s="93">
        <v>1.166938793E9</v>
      </c>
      <c r="D789" s="4"/>
      <c r="E789" s="28" t="s">
        <v>1336</v>
      </c>
      <c r="F789" s="4"/>
      <c r="G789" s="30" t="str">
        <f t="shared" si="10"/>
        <v> </v>
      </c>
      <c r="H789" s="4"/>
      <c r="I789" s="2"/>
      <c r="J789" s="68" t="str">
        <f t="shared" si="2"/>
        <v/>
      </c>
      <c r="K789" s="69" t="str">
        <f>IFERROR(SUM(IF(DATEDIF($H789,$A$1,"M")&gt;=VLOOKUP($I789,INDIRECT(VLOOKUP(DATEVALUE($H789),FECHAS,2,0)),5,0),0 ,VLOOKUP($I789,INDIRECT(VLOOKUP(DATEVALUE($H789),FECHAS,2,0)),3,0)),IF(AND($G789=$A$1,AND(TODAY()&gt;$G789,COUNTIF($I789,"TRI*"))),2500,IF($G789=$A$1,IF(AND(TODAY()&gt;$G789,OR(COUNTIF($I789," ---"),COUNTIF($I789,"MEN*"))),3000,0),0))),"")</f>
        <v/>
      </c>
      <c r="L789" s="35" t="s">
        <v>1339</v>
      </c>
      <c r="M789" s="43" t="s">
        <v>1374</v>
      </c>
      <c r="N789" s="36"/>
      <c r="O789" s="98"/>
      <c r="P789" s="38" t="str">
        <f t="shared" si="9"/>
        <v/>
      </c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ht="15.75" customHeight="1">
      <c r="A790" s="99" t="s">
        <v>1375</v>
      </c>
      <c r="B790" s="102">
        <v>5.9260212E7</v>
      </c>
      <c r="C790" s="102">
        <v>1.153444035E9</v>
      </c>
      <c r="D790" s="4"/>
      <c r="E790" s="28" t="s">
        <v>1336</v>
      </c>
      <c r="F790" s="4"/>
      <c r="G790" s="30" t="str">
        <f t="shared" si="10"/>
        <v> </v>
      </c>
      <c r="H790" s="4"/>
      <c r="I790" s="2"/>
      <c r="J790" s="68" t="str">
        <f t="shared" si="2"/>
        <v/>
      </c>
      <c r="K790" s="69" t="str">
        <f>IFERROR(SUM(IF(DATEDIF($H790,$A$1,"M")&gt;=VLOOKUP($I790,INDIRECT(VLOOKUP(DATEVALUE($H790),FECHAS,2,0)),5,0),0 ,VLOOKUP($I790,INDIRECT(VLOOKUP(DATEVALUE($H790),FECHAS,2,0)),3,0)),IF(AND($G790=$A$1,AND(TODAY()&gt;$G790,COUNTIF($I790,"TRI*"))),2500,IF($G790=$A$1,IF(AND(TODAY()&gt;$G790,OR(COUNTIF($I790," ---"),COUNTIF($I790,"MEN*"))),3000,0),0))),"")</f>
        <v/>
      </c>
      <c r="L790" s="35" t="s">
        <v>1339</v>
      </c>
      <c r="M790" s="36"/>
      <c r="N790" s="36"/>
      <c r="O790" s="98"/>
      <c r="P790" s="38" t="str">
        <f t="shared" si="9"/>
        <v/>
      </c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ht="15.75" customHeight="1">
      <c r="A791" s="116" t="s">
        <v>1376</v>
      </c>
      <c r="B791" s="102">
        <v>5.7310826E7</v>
      </c>
      <c r="C791" s="97" t="s">
        <v>1377</v>
      </c>
      <c r="D791" s="4"/>
      <c r="E791" s="28" t="s">
        <v>1336</v>
      </c>
      <c r="F791" s="4"/>
      <c r="G791" s="30" t="str">
        <f t="shared" si="10"/>
        <v> </v>
      </c>
      <c r="H791" s="4"/>
      <c r="I791" s="2"/>
      <c r="J791" s="68" t="str">
        <f t="shared" si="2"/>
        <v/>
      </c>
      <c r="K791" s="69" t="str">
        <f>IFERROR(SUM(IF(DATEDIF($H791,$A$1,"M")&gt;=VLOOKUP($I791,INDIRECT(VLOOKUP(DATEVALUE($H791),FECHAS,2,0)),5,0),0 ,VLOOKUP($I791,INDIRECT(VLOOKUP(DATEVALUE($H791),FECHAS,2,0)),3,0)),IF(AND($G791=$A$1,AND(TODAY()&gt;$G791,COUNTIF($I791,"TRI*"))),2500,IF($G791=$A$1,IF(AND(TODAY()&gt;$G791,OR(COUNTIF($I791," ---"),COUNTIF($I791,"MEN*"))),3000,0),0))),"")</f>
        <v/>
      </c>
      <c r="L791" s="35" t="s">
        <v>1378</v>
      </c>
      <c r="M791" s="36"/>
      <c r="N791" s="36"/>
      <c r="O791" s="98"/>
      <c r="P791" s="38" t="str">
        <f t="shared" si="9"/>
        <v/>
      </c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ht="15.75" customHeight="1">
      <c r="A792" s="92" t="s">
        <v>1379</v>
      </c>
      <c r="B792" s="93">
        <v>5.8719064E7</v>
      </c>
      <c r="C792" s="89">
        <v>1.158678026E9</v>
      </c>
      <c r="D792" s="4"/>
      <c r="E792" s="28" t="s">
        <v>1336</v>
      </c>
      <c r="F792" s="4"/>
      <c r="G792" s="30" t="str">
        <f t="shared" si="10"/>
        <v> </v>
      </c>
      <c r="H792" s="4"/>
      <c r="I792" s="2"/>
      <c r="J792" s="68" t="str">
        <f t="shared" si="2"/>
        <v/>
      </c>
      <c r="K792" s="69" t="str">
        <f>IFERROR(SUM(IF(DATEDIF($H792,$A$1,"M")&gt;=VLOOKUP($I792,INDIRECT(VLOOKUP(DATEVALUE($H792),FECHAS,2,0)),5,0),0 ,VLOOKUP($I792,INDIRECT(VLOOKUP(DATEVALUE($H792),FECHAS,2,0)),3,0)),IF(AND($G792=$A$1,AND(TODAY()&gt;$G792,COUNTIF($I792,"TRI*"))),2500,IF($G792=$A$1,IF(AND(TODAY()&gt;$G792,OR(COUNTIF($I792," ---"),COUNTIF($I792,"MEN*"))),3000,0),0))),"")</f>
        <v/>
      </c>
      <c r="L792" s="35" t="s">
        <v>1378</v>
      </c>
      <c r="M792" s="36"/>
      <c r="N792" s="36"/>
      <c r="O792" s="98"/>
      <c r="P792" s="38" t="str">
        <f t="shared" si="9"/>
        <v/>
      </c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ht="15.75" customHeight="1">
      <c r="A793" s="92" t="s">
        <v>1380</v>
      </c>
      <c r="B793" s="93">
        <v>5.8216273E7</v>
      </c>
      <c r="C793" s="89" t="s">
        <v>1381</v>
      </c>
      <c r="D793" s="4"/>
      <c r="E793" s="28" t="s">
        <v>1336</v>
      </c>
      <c r="F793" s="4"/>
      <c r="G793" s="30" t="str">
        <f t="shared" si="10"/>
        <v> </v>
      </c>
      <c r="H793" s="4"/>
      <c r="I793" s="2"/>
      <c r="J793" s="68" t="str">
        <f t="shared" si="2"/>
        <v/>
      </c>
      <c r="K793" s="69" t="str">
        <f>IFERROR(SUM(IF(DATEDIF($H793,$A$1,"M")&gt;=VLOOKUP($I793,INDIRECT(VLOOKUP(DATEVALUE($H793),FECHAS,2,0)),5,0),0 ,VLOOKUP($I793,INDIRECT(VLOOKUP(DATEVALUE($H793),FECHAS,2,0)),3,0)),IF(AND($G793=$A$1,AND(TODAY()&gt;$G793,COUNTIF($I793,"TRI*"))),2500,IF($G793=$A$1,IF(AND(TODAY()&gt;$G793,OR(COUNTIF($I793," ---"),COUNTIF($I793,"MEN*"))),3000,0),0))),"")</f>
        <v/>
      </c>
      <c r="L793" s="35" t="s">
        <v>1378</v>
      </c>
      <c r="M793" s="36"/>
      <c r="N793" s="36"/>
      <c r="O793" s="98"/>
      <c r="P793" s="38" t="str">
        <f t="shared" si="9"/>
        <v/>
      </c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ht="15.75" customHeight="1">
      <c r="A794" s="92" t="s">
        <v>1382</v>
      </c>
      <c r="B794" s="93">
        <v>5.9260104E7</v>
      </c>
      <c r="C794" s="93">
        <v>1.126442303E9</v>
      </c>
      <c r="D794" s="4"/>
      <c r="E794" s="28" t="s">
        <v>1336</v>
      </c>
      <c r="F794" s="4"/>
      <c r="G794" s="30" t="str">
        <f t="shared" si="10"/>
        <v> </v>
      </c>
      <c r="H794" s="4"/>
      <c r="I794" s="2"/>
      <c r="J794" s="68" t="str">
        <f t="shared" si="2"/>
        <v/>
      </c>
      <c r="K794" s="69" t="str">
        <f>IFERROR(SUM(IF(DATEDIF($H794,$A$1,"M")&gt;=VLOOKUP($I794,INDIRECT(VLOOKUP(DATEVALUE($H794),FECHAS,2,0)),5,0),0 ,VLOOKUP($I794,INDIRECT(VLOOKUP(DATEVALUE($H794),FECHAS,2,0)),3,0)),IF(AND($G794=$A$1,AND(TODAY()&gt;$G794,COUNTIF($I794,"TRI*"))),2500,IF($G794=$A$1,IF(AND(TODAY()&gt;$G794,OR(COUNTIF($I794," ---"),COUNTIF($I794,"MEN*"))),3000,0),0))),"")</f>
        <v/>
      </c>
      <c r="L794" s="35" t="s">
        <v>1378</v>
      </c>
      <c r="M794" s="36"/>
      <c r="N794" s="36"/>
      <c r="O794" s="98"/>
      <c r="P794" s="38" t="str">
        <f t="shared" si="9"/>
        <v/>
      </c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ht="15.75" customHeight="1">
      <c r="A795" s="92" t="s">
        <v>1383</v>
      </c>
      <c r="B795" s="93">
        <v>5.8247729E7</v>
      </c>
      <c r="C795" s="102">
        <v>1.168830457E9</v>
      </c>
      <c r="D795" s="4"/>
      <c r="E795" s="28" t="s">
        <v>1336</v>
      </c>
      <c r="F795" s="4"/>
      <c r="G795" s="30" t="str">
        <f t="shared" si="10"/>
        <v> </v>
      </c>
      <c r="H795" s="4"/>
      <c r="I795" s="2"/>
      <c r="J795" s="68" t="str">
        <f t="shared" si="2"/>
        <v/>
      </c>
      <c r="K795" s="69" t="str">
        <f>IFERROR(SUM(IF(DATEDIF($H795,$A$1,"M")&gt;=VLOOKUP($I795,INDIRECT(VLOOKUP(DATEVALUE($H795),FECHAS,2,0)),5,0),0 ,VLOOKUP($I795,INDIRECT(VLOOKUP(DATEVALUE($H795),FECHAS,2,0)),3,0)),IF(AND($G795=$A$1,AND(TODAY()&gt;$G795,COUNTIF($I795,"TRI*"))),2500,IF($G795=$A$1,IF(AND(TODAY()&gt;$G795,OR(COUNTIF($I795," ---"),COUNTIF($I795,"MEN*"))),3000,0),0))),"")</f>
        <v/>
      </c>
      <c r="L795" s="35" t="s">
        <v>1378</v>
      </c>
      <c r="M795" s="36"/>
      <c r="N795" s="36"/>
      <c r="O795" s="98"/>
      <c r="P795" s="38" t="str">
        <f t="shared" si="9"/>
        <v/>
      </c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ht="15.75" customHeight="1">
      <c r="A796" s="94" t="s">
        <v>1384</v>
      </c>
      <c r="B796" s="93">
        <v>5.8625254E7</v>
      </c>
      <c r="C796" s="93">
        <v>1.157080023E9</v>
      </c>
      <c r="D796" s="4"/>
      <c r="E796" s="28" t="s">
        <v>1336</v>
      </c>
      <c r="F796" s="4"/>
      <c r="G796" s="30" t="str">
        <f t="shared" si="10"/>
        <v> </v>
      </c>
      <c r="H796" s="4"/>
      <c r="I796" s="2"/>
      <c r="J796" s="68" t="str">
        <f t="shared" si="2"/>
        <v/>
      </c>
      <c r="K796" s="69" t="str">
        <f>IFERROR(SUM(IF(DATEDIF($H796,$A$1,"M")&gt;=VLOOKUP($I796,INDIRECT(VLOOKUP(DATEVALUE($H796),FECHAS,2,0)),5,0),0 ,VLOOKUP($I796,INDIRECT(VLOOKUP(DATEVALUE($H796),FECHAS,2,0)),3,0)),IF(AND($G796=$A$1,AND(TODAY()&gt;$G796,COUNTIF($I796,"TRI*"))),2500,IF($G796=$A$1,IF(AND(TODAY()&gt;$G796,OR(COUNTIF($I796," ---"),COUNTIF($I796,"MEN*"))),3000,0),0))),"")</f>
        <v/>
      </c>
      <c r="L796" s="35" t="s">
        <v>1378</v>
      </c>
      <c r="M796" s="36"/>
      <c r="N796" s="36"/>
      <c r="O796" s="98"/>
      <c r="P796" s="38" t="str">
        <f t="shared" si="9"/>
        <v/>
      </c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ht="15.75" customHeight="1">
      <c r="A797" s="99" t="s">
        <v>1385</v>
      </c>
      <c r="B797" s="102">
        <v>5.859432E7</v>
      </c>
      <c r="C797" s="102">
        <v>1.138234734E9</v>
      </c>
      <c r="D797" s="4"/>
      <c r="E797" s="28" t="s">
        <v>1336</v>
      </c>
      <c r="F797" s="4"/>
      <c r="G797" s="30" t="str">
        <f t="shared" si="10"/>
        <v> </v>
      </c>
      <c r="H797" s="4"/>
      <c r="I797" s="2"/>
      <c r="J797" s="68" t="str">
        <f t="shared" si="2"/>
        <v/>
      </c>
      <c r="K797" s="69" t="str">
        <f>IFERROR(SUM(IF(DATEDIF($H797,$A$1,"M")&gt;=VLOOKUP($I797,INDIRECT(VLOOKUP(DATEVALUE($H797),FECHAS,2,0)),5,0),0 ,VLOOKUP($I797,INDIRECT(VLOOKUP(DATEVALUE($H797),FECHAS,2,0)),3,0)),IF(AND($G797=$A$1,AND(TODAY()&gt;$G797,COUNTIF($I797,"TRI*"))),2500,IF($G797=$A$1,IF(AND(TODAY()&gt;$G797,OR(COUNTIF($I797," ---"),COUNTIF($I797,"MEN*"))),3000,0),0))),"")</f>
        <v/>
      </c>
      <c r="L797" s="35" t="s">
        <v>1378</v>
      </c>
      <c r="M797" s="36"/>
      <c r="N797" s="36"/>
      <c r="O797" s="98"/>
      <c r="P797" s="38" t="str">
        <f t="shared" si="9"/>
        <v/>
      </c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ht="15.75" customHeight="1">
      <c r="A798" s="92" t="s">
        <v>1386</v>
      </c>
      <c r="B798" s="93">
        <v>5.8508394E7</v>
      </c>
      <c r="C798" s="89">
        <v>1.163777939E9</v>
      </c>
      <c r="D798" s="4"/>
      <c r="E798" s="28" t="s">
        <v>1336</v>
      </c>
      <c r="F798" s="4"/>
      <c r="G798" s="30" t="str">
        <f t="shared" si="10"/>
        <v> </v>
      </c>
      <c r="H798" s="4"/>
      <c r="I798" s="2"/>
      <c r="J798" s="68" t="str">
        <f t="shared" si="2"/>
        <v/>
      </c>
      <c r="K798" s="69" t="str">
        <f>IFERROR(SUM(IF(DATEDIF($H798,$A$1,"M")&gt;=VLOOKUP($I798,INDIRECT(VLOOKUP(DATEVALUE($H798),FECHAS,2,0)),5,0),0 ,VLOOKUP($I798,INDIRECT(VLOOKUP(DATEVALUE($H798),FECHAS,2,0)),3,0)),IF(AND($G798=$A$1,AND(TODAY()&gt;$G798,COUNTIF($I798,"TRI*"))),2500,IF($G798=$A$1,IF(AND(TODAY()&gt;$G798,OR(COUNTIF($I798," ---"),COUNTIF($I798,"MEN*"))),3000,0),0))),"")</f>
        <v/>
      </c>
      <c r="L798" s="35" t="s">
        <v>1374</v>
      </c>
      <c r="M798" s="36"/>
      <c r="N798" s="36"/>
      <c r="O798" s="98"/>
      <c r="P798" s="38" t="str">
        <f t="shared" si="9"/>
        <v/>
      </c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ht="15.75" customHeight="1">
      <c r="A799" s="92" t="s">
        <v>1387</v>
      </c>
      <c r="B799" s="93">
        <v>5.798156E7</v>
      </c>
      <c r="C799" s="93">
        <v>1.166964839E9</v>
      </c>
      <c r="D799" s="4"/>
      <c r="E799" s="28" t="s">
        <v>1336</v>
      </c>
      <c r="F799" s="4"/>
      <c r="G799" s="30" t="str">
        <f t="shared" si="10"/>
        <v> </v>
      </c>
      <c r="H799" s="4"/>
      <c r="I799" s="2"/>
      <c r="J799" s="68" t="str">
        <f t="shared" si="2"/>
        <v/>
      </c>
      <c r="K799" s="69" t="str">
        <f>IFERROR(SUM(IF(DATEDIF($H799,$A$1,"M")&gt;=VLOOKUP($I799,INDIRECT(VLOOKUP(DATEVALUE($H799),FECHAS,2,0)),5,0),0 ,VLOOKUP($I799,INDIRECT(VLOOKUP(DATEVALUE($H799),FECHAS,2,0)),3,0)),IF(AND($G799=$A$1,AND(TODAY()&gt;$G799,COUNTIF($I799,"TRI*"))),2500,IF($G799=$A$1,IF(AND(TODAY()&gt;$G799,OR(COUNTIF($I799," ---"),COUNTIF($I799,"MEN*"))),3000,0),0))),"")</f>
        <v/>
      </c>
      <c r="L799" s="35" t="s">
        <v>1374</v>
      </c>
      <c r="M799" s="36"/>
      <c r="N799" s="36"/>
      <c r="O799" s="98"/>
      <c r="P799" s="38" t="str">
        <f t="shared" si="9"/>
        <v/>
      </c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ht="15.75" customHeight="1">
      <c r="A800" s="92" t="s">
        <v>1388</v>
      </c>
      <c r="B800" s="93">
        <v>5.8571671E7</v>
      </c>
      <c r="C800" s="89" t="s">
        <v>435</v>
      </c>
      <c r="D800" s="4"/>
      <c r="E800" s="28" t="s">
        <v>1336</v>
      </c>
      <c r="F800" s="4"/>
      <c r="G800" s="30" t="str">
        <f t="shared" si="10"/>
        <v> </v>
      </c>
      <c r="H800" s="4"/>
      <c r="I800" s="2"/>
      <c r="J800" s="68" t="str">
        <f t="shared" si="2"/>
        <v/>
      </c>
      <c r="K800" s="69" t="str">
        <f>IFERROR(SUM(IF(DATEDIF($H800,$A$1,"M")&gt;=VLOOKUP($I800,INDIRECT(VLOOKUP(DATEVALUE($H800),FECHAS,2,0)),5,0),0 ,VLOOKUP($I800,INDIRECT(VLOOKUP(DATEVALUE($H800),FECHAS,2,0)),3,0)),IF(AND($G800=$A$1,AND(TODAY()&gt;$G800,COUNTIF($I800,"TRI*"))),2500,IF($G800=$A$1,IF(AND(TODAY()&gt;$G800,OR(COUNTIF($I800," ---"),COUNTIF($I800,"MEN*"))),3000,0),0))),"")</f>
        <v/>
      </c>
      <c r="L800" s="35" t="s">
        <v>1374</v>
      </c>
      <c r="M800" s="36"/>
      <c r="N800" s="36"/>
      <c r="O800" s="98"/>
      <c r="P800" s="38" t="str">
        <f t="shared" si="9"/>
        <v/>
      </c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ht="15.75" customHeight="1">
      <c r="A801" s="92" t="s">
        <v>1389</v>
      </c>
      <c r="B801" s="89" t="s">
        <v>1390</v>
      </c>
      <c r="C801" s="89" t="s">
        <v>1391</v>
      </c>
      <c r="D801" s="4"/>
      <c r="E801" s="28" t="s">
        <v>1336</v>
      </c>
      <c r="F801" s="4"/>
      <c r="G801" s="30" t="str">
        <f t="shared" si="10"/>
        <v> </v>
      </c>
      <c r="H801" s="4"/>
      <c r="I801" s="2"/>
      <c r="J801" s="68" t="str">
        <f t="shared" si="2"/>
        <v/>
      </c>
      <c r="K801" s="69" t="str">
        <f>IFERROR(SUM(IF(DATEDIF($H801,$A$1,"M")&gt;=VLOOKUP($I801,INDIRECT(VLOOKUP(DATEVALUE($H801),FECHAS,2,0)),5,0),0 ,VLOOKUP($I801,INDIRECT(VLOOKUP(DATEVALUE($H801),FECHAS,2,0)),3,0)),IF(AND($G801=$A$1,AND(TODAY()&gt;$G801,COUNTIF($I801,"TRI*"))),2500,IF($G801=$A$1,IF(AND(TODAY()&gt;$G801,OR(COUNTIF($I801," ---"),COUNTIF($I801,"MEN*"))),3000,0),0))),"")</f>
        <v/>
      </c>
      <c r="L801" s="35" t="s">
        <v>1374</v>
      </c>
      <c r="M801" s="36"/>
      <c r="N801" s="36"/>
      <c r="O801" s="98"/>
      <c r="P801" s="38" t="str">
        <f t="shared" si="9"/>
        <v/>
      </c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ht="15.75" customHeight="1">
      <c r="A802" s="92" t="s">
        <v>1392</v>
      </c>
      <c r="B802" s="95">
        <v>5.8441592E7</v>
      </c>
      <c r="C802" s="95">
        <v>1.164704781E9</v>
      </c>
      <c r="D802" s="4"/>
      <c r="E802" s="28" t="s">
        <v>1336</v>
      </c>
      <c r="F802" s="4"/>
      <c r="G802" s="30" t="str">
        <f t="shared" si="10"/>
        <v> </v>
      </c>
      <c r="H802" s="4"/>
      <c r="I802" s="2"/>
      <c r="J802" s="68" t="str">
        <f t="shared" si="2"/>
        <v/>
      </c>
      <c r="K802" s="69" t="str">
        <f>IFERROR(SUM(IF(DATEDIF($H802,$A$1,"M")&gt;=VLOOKUP($I802,INDIRECT(VLOOKUP(DATEVALUE($H802),FECHAS,2,0)),5,0),0 ,VLOOKUP($I802,INDIRECT(VLOOKUP(DATEVALUE($H802),FECHAS,2,0)),3,0)),IF(AND($G802=$A$1,AND(TODAY()&gt;$G802,COUNTIF($I802,"TRI*"))),2500,IF($G802=$A$1,IF(AND(TODAY()&gt;$G802,OR(COUNTIF($I802," ---"),COUNTIF($I802,"MEN*"))),3000,0),0))),"")</f>
        <v/>
      </c>
      <c r="L802" s="35" t="s">
        <v>1374</v>
      </c>
      <c r="M802" s="36"/>
      <c r="N802" s="36"/>
      <c r="O802" s="98"/>
      <c r="P802" s="38" t="str">
        <f t="shared" si="9"/>
        <v/>
      </c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ht="15.75" customHeight="1">
      <c r="A803" s="92" t="s">
        <v>1393</v>
      </c>
      <c r="B803" s="93">
        <v>5.8851909E7</v>
      </c>
      <c r="C803" s="89">
        <v>1.131001382E9</v>
      </c>
      <c r="D803" s="4"/>
      <c r="E803" s="28" t="s">
        <v>1336</v>
      </c>
      <c r="F803" s="4"/>
      <c r="G803" s="30" t="str">
        <f t="shared" si="10"/>
        <v> </v>
      </c>
      <c r="H803" s="4"/>
      <c r="I803" s="2"/>
      <c r="J803" s="68" t="str">
        <f t="shared" si="2"/>
        <v/>
      </c>
      <c r="K803" s="69" t="str">
        <f>IFERROR(SUM(IF(DATEDIF($H803,$A$1,"M")&gt;=VLOOKUP($I803,INDIRECT(VLOOKUP(DATEVALUE($H803),FECHAS,2,0)),5,0),0 ,VLOOKUP($I803,INDIRECT(VLOOKUP(DATEVALUE($H803),FECHAS,2,0)),3,0)),IF(AND($G803=$A$1,AND(TODAY()&gt;$G803,COUNTIF($I803,"TRI*"))),2500,IF($G803=$A$1,IF(AND(TODAY()&gt;$G803,OR(COUNTIF($I803," ---"),COUNTIF($I803,"MEN*"))),3000,0),0))),"")</f>
        <v/>
      </c>
      <c r="L803" s="35" t="s">
        <v>1374</v>
      </c>
      <c r="M803" s="36"/>
      <c r="N803" s="36"/>
      <c r="O803" s="98"/>
      <c r="P803" s="38" t="str">
        <f t="shared" si="9"/>
        <v/>
      </c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ht="15.75" customHeight="1">
      <c r="A804" s="92" t="s">
        <v>1394</v>
      </c>
      <c r="B804" s="93">
        <v>5.9035077E7</v>
      </c>
      <c r="C804" s="89">
        <v>1.135031416E9</v>
      </c>
      <c r="D804" s="4"/>
      <c r="E804" s="28" t="s">
        <v>1336</v>
      </c>
      <c r="F804" s="4"/>
      <c r="G804" s="30" t="str">
        <f t="shared" si="10"/>
        <v> </v>
      </c>
      <c r="H804" s="4"/>
      <c r="I804" s="2"/>
      <c r="J804" s="68" t="str">
        <f t="shared" si="2"/>
        <v/>
      </c>
      <c r="K804" s="69" t="str">
        <f>IFERROR(SUM(IF(DATEDIF($H804,$A$1,"M")&gt;=VLOOKUP($I804,INDIRECT(VLOOKUP(DATEVALUE($H804),FECHAS,2,0)),5,0),0 ,VLOOKUP($I804,INDIRECT(VLOOKUP(DATEVALUE($H804),FECHAS,2,0)),3,0)),IF(AND($G804=$A$1,AND(TODAY()&gt;$G804,COUNTIF($I804,"TRI*"))),2500,IF($G804=$A$1,IF(AND(TODAY()&gt;$G804,OR(COUNTIF($I804," ---"),COUNTIF($I804,"MEN*"))),3000,0),0))),"")</f>
        <v/>
      </c>
      <c r="L804" s="35" t="s">
        <v>1374</v>
      </c>
      <c r="M804" s="36"/>
      <c r="N804" s="36"/>
      <c r="O804" s="98"/>
      <c r="P804" s="38" t="str">
        <f t="shared" si="9"/>
        <v/>
      </c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ht="15.75" customHeight="1">
      <c r="A805" s="94" t="s">
        <v>1395</v>
      </c>
      <c r="B805" s="95">
        <v>2.1526371E7</v>
      </c>
      <c r="C805" s="96" t="s">
        <v>1396</v>
      </c>
      <c r="D805" s="4"/>
      <c r="E805" s="28" t="s">
        <v>1397</v>
      </c>
      <c r="F805" s="4"/>
      <c r="G805" s="30" t="str">
        <f t="shared" si="10"/>
        <v> </v>
      </c>
      <c r="H805" s="4"/>
      <c r="I805" s="2"/>
      <c r="J805" s="68" t="str">
        <f t="shared" si="2"/>
        <v/>
      </c>
      <c r="K805" s="69" t="str">
        <f>IFERROR(SUM(IF(DATEDIF($H805,$A$1,"M")&gt;=VLOOKUP($I805,INDIRECT(VLOOKUP(DATEVALUE($H805),FECHAS,2,0)),5,0),0 ,VLOOKUP($I805,INDIRECT(VLOOKUP(DATEVALUE($H805),FECHAS,2,0)),3,0)),IF(AND($G805=$A$1,AND(TODAY()&gt;$G805,COUNTIF($I805,"TRI*"))),2500,IF($G805=$A$1,IF(AND(TODAY()&gt;$G805,OR(COUNTIF($I805," ---"),COUNTIF($I805,"MEN*"))),3000,0),0))),"")</f>
        <v/>
      </c>
      <c r="L805" s="35" t="s">
        <v>1398</v>
      </c>
      <c r="M805" s="36"/>
      <c r="N805" s="36"/>
      <c r="O805" s="98"/>
      <c r="P805" s="38" t="str">
        <f t="shared" si="9"/>
        <v/>
      </c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ht="15.75" customHeight="1">
      <c r="A806" s="94" t="s">
        <v>1399</v>
      </c>
      <c r="B806" s="95">
        <v>1.6775745E7</v>
      </c>
      <c r="C806" s="95">
        <v>1.166591054E9</v>
      </c>
      <c r="D806" s="4"/>
      <c r="E806" s="28" t="s">
        <v>1397</v>
      </c>
      <c r="F806" s="4"/>
      <c r="G806" s="30" t="str">
        <f t="shared" si="10"/>
        <v> </v>
      </c>
      <c r="H806" s="4"/>
      <c r="I806" s="2"/>
      <c r="J806" s="68" t="str">
        <f t="shared" si="2"/>
        <v/>
      </c>
      <c r="K806" s="69" t="str">
        <f>IFERROR(SUM(IF(DATEDIF($H806,$A$1,"M")&gt;=VLOOKUP($I806,INDIRECT(VLOOKUP(DATEVALUE($H806),FECHAS,2,0)),5,0),0 ,VLOOKUP($I806,INDIRECT(VLOOKUP(DATEVALUE($H806),FECHAS,2,0)),3,0)),IF(AND($G806=$A$1,AND(TODAY()&gt;$G806,COUNTIF($I806,"TRI*"))),2500,IF($G806=$A$1,IF(AND(TODAY()&gt;$G806,OR(COUNTIF($I806," ---"),COUNTIF($I806,"MEN*"))),3000,0),0))),"")</f>
        <v/>
      </c>
      <c r="L806" s="35" t="s">
        <v>1398</v>
      </c>
      <c r="M806" s="36"/>
      <c r="N806" s="36"/>
      <c r="O806" s="98"/>
      <c r="P806" s="38" t="str">
        <f t="shared" si="9"/>
        <v/>
      </c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ht="15.75" customHeight="1">
      <c r="A807" s="94" t="s">
        <v>1400</v>
      </c>
      <c r="B807" s="95">
        <v>2.4212175E7</v>
      </c>
      <c r="C807" s="95">
        <v>1.123515049E9</v>
      </c>
      <c r="D807" s="4"/>
      <c r="E807" s="28" t="s">
        <v>1397</v>
      </c>
      <c r="F807" s="4"/>
      <c r="G807" s="30" t="str">
        <f t="shared" si="10"/>
        <v> </v>
      </c>
      <c r="H807" s="4"/>
      <c r="I807" s="2"/>
      <c r="J807" s="68" t="str">
        <f t="shared" si="2"/>
        <v/>
      </c>
      <c r="K807" s="69" t="str">
        <f>IFERROR(SUM(IF(DATEDIF($H807,$A$1,"M")&gt;=VLOOKUP($I807,INDIRECT(VLOOKUP(DATEVALUE($H807),FECHAS,2,0)),5,0),0 ,VLOOKUP($I807,INDIRECT(VLOOKUP(DATEVALUE($H807),FECHAS,2,0)),3,0)),IF(AND($G807=$A$1,AND(TODAY()&gt;$G807,COUNTIF($I807,"TRI*"))),2500,IF($G807=$A$1,IF(AND(TODAY()&gt;$G807,OR(COUNTIF($I807," ---"),COUNTIF($I807,"MEN*"))),3000,0),0))),"")</f>
        <v/>
      </c>
      <c r="L807" s="35" t="s">
        <v>1398</v>
      </c>
      <c r="M807" s="36"/>
      <c r="N807" s="36"/>
      <c r="O807" s="98"/>
      <c r="P807" s="38" t="str">
        <f t="shared" si="9"/>
        <v/>
      </c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ht="15.75" customHeight="1">
      <c r="A808" s="94" t="s">
        <v>1401</v>
      </c>
      <c r="B808" s="95">
        <v>2.0217881E7</v>
      </c>
      <c r="C808" s="95">
        <v>1.165470005E9</v>
      </c>
      <c r="D808" s="4"/>
      <c r="E808" s="28" t="s">
        <v>1397</v>
      </c>
      <c r="F808" s="4"/>
      <c r="G808" s="30" t="str">
        <f t="shared" si="10"/>
        <v> </v>
      </c>
      <c r="H808" s="4"/>
      <c r="I808" s="2"/>
      <c r="J808" s="68" t="str">
        <f t="shared" si="2"/>
        <v/>
      </c>
      <c r="K808" s="69" t="str">
        <f>IFERROR(SUM(IF(DATEDIF($H808,$A$1,"M")&gt;=VLOOKUP($I808,INDIRECT(VLOOKUP(DATEVALUE($H808),FECHAS,2,0)),5,0),0 ,VLOOKUP($I808,INDIRECT(VLOOKUP(DATEVALUE($H808),FECHAS,2,0)),3,0)),IF(AND($G808=$A$1,AND(TODAY()&gt;$G808,COUNTIF($I808,"TRI*"))),2500,IF($G808=$A$1,IF(AND(TODAY()&gt;$G808,OR(COUNTIF($I808," ---"),COUNTIF($I808,"MEN*"))),3000,0),0))),"")</f>
        <v/>
      </c>
      <c r="L808" s="35" t="s">
        <v>1398</v>
      </c>
      <c r="M808" s="36"/>
      <c r="N808" s="36"/>
      <c r="O808" s="98"/>
      <c r="P808" s="38" t="str">
        <f t="shared" si="9"/>
        <v/>
      </c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ht="15.75" customHeight="1">
      <c r="A809" s="99" t="s">
        <v>1402</v>
      </c>
      <c r="B809" s="121">
        <v>2.2157895E7</v>
      </c>
      <c r="C809" s="121">
        <v>1.163045259E9</v>
      </c>
      <c r="D809" s="4"/>
      <c r="E809" s="28" t="s">
        <v>1397</v>
      </c>
      <c r="F809" s="4"/>
      <c r="G809" s="30" t="str">
        <f t="shared" si="10"/>
        <v> </v>
      </c>
      <c r="H809" s="4"/>
      <c r="I809" s="2"/>
      <c r="J809" s="68" t="str">
        <f t="shared" si="2"/>
        <v/>
      </c>
      <c r="K809" s="69" t="str">
        <f>IFERROR(SUM(IF(DATEDIF($H809,$A$1,"M")&gt;=VLOOKUP($I809,INDIRECT(VLOOKUP(DATEVALUE($H809),FECHAS,2,0)),5,0),0 ,VLOOKUP($I809,INDIRECT(VLOOKUP(DATEVALUE($H809),FECHAS,2,0)),3,0)),IF(AND($G809=$A$1,AND(TODAY()&gt;$G809,COUNTIF($I809,"TRI*"))),2500,IF($G809=$A$1,IF(AND(TODAY()&gt;$G809,OR(COUNTIF($I809," ---"),COUNTIF($I809,"MEN*"))),3000,0),0))),"")</f>
        <v/>
      </c>
      <c r="L809" s="35" t="s">
        <v>1398</v>
      </c>
      <c r="M809" s="36"/>
      <c r="N809" s="36"/>
      <c r="O809" s="98"/>
      <c r="P809" s="38" t="str">
        <f t="shared" si="9"/>
        <v/>
      </c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ht="15.75" customHeight="1">
      <c r="A810" s="103" t="s">
        <v>1038</v>
      </c>
      <c r="B810" s="105" t="s">
        <v>1039</v>
      </c>
      <c r="C810" s="108" t="s">
        <v>1040</v>
      </c>
      <c r="D810" s="4"/>
      <c r="E810" s="28" t="s">
        <v>1403</v>
      </c>
      <c r="F810" s="4"/>
      <c r="G810" s="30" t="str">
        <f t="shared" si="10"/>
        <v> </v>
      </c>
      <c r="H810" s="4"/>
      <c r="I810" s="2"/>
      <c r="J810" s="68" t="str">
        <f t="shared" si="2"/>
        <v/>
      </c>
      <c r="K810" s="69" t="str">
        <f>IFERROR(SUM(IF(DATEDIF($H810,$A$1,"M")&gt;=VLOOKUP($I810,INDIRECT(VLOOKUP(DATEVALUE($H810),FECHAS,2,0)),5,0),0 ,VLOOKUP($I810,INDIRECT(VLOOKUP(DATEVALUE($H810),FECHAS,2,0)),3,0)),IF(AND($G810=$A$1,AND(TODAY()&gt;$G810,COUNTIF($I810,"TRI*"))),2500,IF($G810=$A$1,IF(AND(TODAY()&gt;$G810,OR(COUNTIF($I810," ---"),COUNTIF($I810,"MEN*"))),3000,0),0))),"")</f>
        <v/>
      </c>
      <c r="L810" s="140" t="s">
        <v>1404</v>
      </c>
      <c r="M810" s="43" t="s">
        <v>1405</v>
      </c>
      <c r="N810" s="36"/>
      <c r="O810" s="98"/>
      <c r="P810" s="38" t="str">
        <f t="shared" si="9"/>
        <v/>
      </c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ht="15.75" customHeight="1">
      <c r="A811" s="103" t="s">
        <v>1005</v>
      </c>
      <c r="B811" s="105">
        <v>1.0700735E7</v>
      </c>
      <c r="C811" s="89">
        <v>1.131593171E9</v>
      </c>
      <c r="D811" s="4"/>
      <c r="E811" s="28" t="s">
        <v>1403</v>
      </c>
      <c r="F811" s="4"/>
      <c r="G811" s="30" t="str">
        <f t="shared" si="10"/>
        <v> </v>
      </c>
      <c r="H811" s="4"/>
      <c r="I811" s="2"/>
      <c r="J811" s="68" t="str">
        <f t="shared" si="2"/>
        <v/>
      </c>
      <c r="K811" s="69" t="str">
        <f>IFERROR(SUM(IF(DATEDIF($H811,$A$1,"M")&gt;=VLOOKUP($I811,INDIRECT(VLOOKUP(DATEVALUE($H811),FECHAS,2,0)),5,0),0 ,VLOOKUP($I811,INDIRECT(VLOOKUP(DATEVALUE($H811),FECHAS,2,0)),3,0)),IF(AND($G811=$A$1,AND(TODAY()&gt;$G811,COUNTIF($I811,"TRI*"))),2500,IF($G811=$A$1,IF(AND(TODAY()&gt;$G811,OR(COUNTIF($I811," ---"),COUNTIF($I811,"MEN*"))),3000,0),0))),"")</f>
        <v/>
      </c>
      <c r="L811" s="35" t="s">
        <v>1404</v>
      </c>
      <c r="M811" s="36"/>
      <c r="N811" s="36"/>
      <c r="O811" s="98"/>
      <c r="P811" s="38" t="str">
        <f t="shared" si="9"/>
        <v/>
      </c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ht="15.75" customHeight="1">
      <c r="A812" s="118" t="s">
        <v>1406</v>
      </c>
      <c r="B812" s="97">
        <v>1.4147817E7</v>
      </c>
      <c r="C812" s="97">
        <v>1.161403395E9</v>
      </c>
      <c r="D812" s="4"/>
      <c r="E812" s="28" t="s">
        <v>1403</v>
      </c>
      <c r="F812" s="4"/>
      <c r="G812" s="30" t="str">
        <f t="shared" si="10"/>
        <v> </v>
      </c>
      <c r="H812" s="4"/>
      <c r="I812" s="2"/>
      <c r="J812" s="68" t="str">
        <f t="shared" si="2"/>
        <v/>
      </c>
      <c r="K812" s="69" t="str">
        <f>IFERROR(SUM(IF(DATEDIF($H812,$A$1,"M")&gt;=VLOOKUP($I812,INDIRECT(VLOOKUP(DATEVALUE($H812),FECHAS,2,0)),5,0),0 ,VLOOKUP($I812,INDIRECT(VLOOKUP(DATEVALUE($H812),FECHAS,2,0)),3,0)),IF(AND($G812=$A$1,AND(TODAY()&gt;$G812,COUNTIF($I812,"TRI*"))),2500,IF($G812=$A$1,IF(AND(TODAY()&gt;$G812,OR(COUNTIF($I812," ---"),COUNTIF($I812,"MEN*"))),3000,0),0))),"")</f>
        <v/>
      </c>
      <c r="L812" s="35" t="s">
        <v>1404</v>
      </c>
      <c r="M812" s="43" t="s">
        <v>1407</v>
      </c>
      <c r="N812" s="36"/>
      <c r="O812" s="98"/>
      <c r="P812" s="38" t="str">
        <f t="shared" si="9"/>
        <v/>
      </c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ht="15.75" customHeight="1">
      <c r="A813" s="132" t="s">
        <v>1134</v>
      </c>
      <c r="B813" s="105">
        <v>2.6071225E7</v>
      </c>
      <c r="C813" s="108" t="s">
        <v>1135</v>
      </c>
      <c r="D813" s="4"/>
      <c r="E813" s="28" t="s">
        <v>1403</v>
      </c>
      <c r="F813" s="4"/>
      <c r="G813" s="30" t="str">
        <f t="shared" si="10"/>
        <v> </v>
      </c>
      <c r="H813" s="4"/>
      <c r="I813" s="2"/>
      <c r="J813" s="68" t="str">
        <f t="shared" si="2"/>
        <v/>
      </c>
      <c r="K813" s="69" t="str">
        <f>IFERROR(SUM(IF(DATEDIF($H813,$A$1,"M")&gt;=VLOOKUP($I813,INDIRECT(VLOOKUP(DATEVALUE($H813),FECHAS,2,0)),5,0),0 ,VLOOKUP($I813,INDIRECT(VLOOKUP(DATEVALUE($H813),FECHAS,2,0)),3,0)),IF(AND($G813=$A$1,AND(TODAY()&gt;$G813,COUNTIF($I813,"TRI*"))),2500,IF($G813=$A$1,IF(AND(TODAY()&gt;$G813,OR(COUNTIF($I813," ---"),COUNTIF($I813,"MEN*"))),3000,0),0))),"")</f>
        <v/>
      </c>
      <c r="L813" s="35" t="s">
        <v>1405</v>
      </c>
      <c r="M813" s="43" t="s">
        <v>1407</v>
      </c>
      <c r="N813" s="36"/>
      <c r="O813" s="98"/>
      <c r="P813" s="38" t="str">
        <f t="shared" si="9"/>
        <v/>
      </c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ht="15.75" customHeight="1">
      <c r="A814" s="141"/>
      <c r="B814" s="2"/>
      <c r="C814" s="2"/>
      <c r="D814" s="4"/>
      <c r="E814" s="2"/>
      <c r="F814" s="4"/>
      <c r="G814" s="30" t="str">
        <f t="shared" si="10"/>
        <v> </v>
      </c>
      <c r="H814" s="4"/>
      <c r="I814" s="2"/>
      <c r="J814" s="68" t="str">
        <f t="shared" si="2"/>
        <v/>
      </c>
      <c r="K814" s="69" t="str">
        <f>IFERROR(SUM(IF(DATEDIF($H814,$A$1,"M")&gt;=VLOOKUP($I814,INDIRECT(VLOOKUP(DATEVALUE($H814),FECHAS,2,0)),5,0),0 ,VLOOKUP($I814,INDIRECT(VLOOKUP(DATEVALUE($H814),FECHAS,2,0)),3,0)),IF(AND($G814=$A$1,AND(TODAY()&gt;$G814,COUNTIF($I814,"TRI*"))),2500,IF($G814=$A$1,IF(AND(TODAY()&gt;$G814,OR(COUNTIF($I814," ---"),COUNTIF($I814,"MEN*"))),3000,0),0))),"")</f>
        <v/>
      </c>
      <c r="L814" s="70"/>
      <c r="M814" s="36"/>
      <c r="N814" s="36"/>
      <c r="O814" s="98"/>
      <c r="P814" s="38" t="str">
        <f t="shared" si="9"/>
        <v/>
      </c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ht="15.75" customHeight="1">
      <c r="A815" s="2"/>
      <c r="B815" s="2"/>
      <c r="C815" s="2"/>
      <c r="D815" s="4"/>
      <c r="E815" s="2"/>
      <c r="F815" s="4"/>
      <c r="G815" s="30" t="str">
        <f t="shared" si="10"/>
        <v> </v>
      </c>
      <c r="H815" s="4"/>
      <c r="I815" s="2"/>
      <c r="J815" s="68" t="str">
        <f t="shared" si="2"/>
        <v/>
      </c>
      <c r="K815" s="69" t="str">
        <f>IFERROR(SUM(IF(DATEDIF($H815,$A$1,"M")&gt;=VLOOKUP($I815,INDIRECT(VLOOKUP(DATEVALUE($H815),FECHAS,2,0)),5,0),0 ,VLOOKUP($I815,INDIRECT(VLOOKUP(DATEVALUE($H815),FECHAS,2,0)),3,0)),IF(AND($G815=$A$1,AND(TODAY()&gt;$G815,COUNTIF($I815,"TRI*"))),2500,IF($G815=$A$1,IF(AND(TODAY()&gt;$G815,OR(COUNTIF($I815," ---"),COUNTIF($I815,"MEN*"))),3000,0),0))),"")</f>
        <v/>
      </c>
      <c r="L815" s="70"/>
      <c r="M815" s="36"/>
      <c r="N815" s="36"/>
      <c r="O815" s="98"/>
      <c r="P815" s="38" t="str">
        <f t="shared" si="9"/>
        <v/>
      </c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ht="15.75" customHeight="1">
      <c r="A816" s="2"/>
      <c r="B816" s="2"/>
      <c r="C816" s="2"/>
      <c r="D816" s="4"/>
      <c r="E816" s="2"/>
      <c r="F816" s="4"/>
      <c r="G816" s="30" t="str">
        <f t="shared" si="10"/>
        <v> </v>
      </c>
      <c r="H816" s="4"/>
      <c r="I816" s="2"/>
      <c r="J816" s="68" t="str">
        <f t="shared" si="2"/>
        <v/>
      </c>
      <c r="K816" s="69" t="str">
        <f>IFERROR(SUM(IF(DATEDIF($H816,$A$1,"M")&gt;=VLOOKUP($I816,INDIRECT(VLOOKUP(DATEVALUE($H816),FECHAS,2,0)),5,0),0 ,VLOOKUP($I816,INDIRECT(VLOOKUP(DATEVALUE($H816),FECHAS,2,0)),3,0)),IF(AND($G816=$A$1,AND(TODAY()&gt;$G816,COUNTIF($I816,"TRI*"))),2500,IF($G816=$A$1,IF(AND(TODAY()&gt;$G816,OR(COUNTIF($I816," ---"),COUNTIF($I816,"MEN*"))),3000,0),0))),"")</f>
        <v/>
      </c>
      <c r="L816" s="70"/>
      <c r="M816" s="36"/>
      <c r="N816" s="36"/>
      <c r="O816" s="98"/>
      <c r="P816" s="38" t="str">
        <f t="shared" si="9"/>
        <v/>
      </c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ht="15.75" customHeight="1">
      <c r="A817" s="2"/>
      <c r="B817" s="2"/>
      <c r="C817" s="2"/>
      <c r="D817" s="4"/>
      <c r="E817" s="2"/>
      <c r="F817" s="4"/>
      <c r="G817" s="30" t="str">
        <f t="shared" si="10"/>
        <v> </v>
      </c>
      <c r="H817" s="4"/>
      <c r="I817" s="2"/>
      <c r="J817" s="68" t="str">
        <f t="shared" si="2"/>
        <v/>
      </c>
      <c r="K817" s="69" t="str">
        <f>IFERROR(SUM(IF(DATEDIF($H817,$A$1,"M")&gt;=VLOOKUP($I817,INDIRECT(VLOOKUP(DATEVALUE($H817),FECHAS,2,0)),5,0),0 ,VLOOKUP($I817,INDIRECT(VLOOKUP(DATEVALUE($H817),FECHAS,2,0)),3,0)),IF(AND($G817=$A$1,AND(TODAY()&gt;$G817,COUNTIF($I817,"TRI*"))),2500,IF($G817=$A$1,IF(AND(TODAY()&gt;$G817,OR(COUNTIF($I817," ---"),COUNTIF($I817,"MEN*"))),3000,0),0))),"")</f>
        <v/>
      </c>
      <c r="L817" s="70"/>
      <c r="M817" s="36"/>
      <c r="N817" s="36"/>
      <c r="O817" s="98"/>
      <c r="P817" s="38" t="str">
        <f t="shared" si="9"/>
        <v/>
      </c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ht="15.75" customHeight="1">
      <c r="A818" s="2"/>
      <c r="B818" s="2"/>
      <c r="C818" s="2"/>
      <c r="D818" s="4"/>
      <c r="E818" s="2"/>
      <c r="F818" s="4"/>
      <c r="G818" s="30" t="str">
        <f t="shared" si="10"/>
        <v> </v>
      </c>
      <c r="H818" s="4"/>
      <c r="I818" s="2"/>
      <c r="J818" s="68" t="str">
        <f t="shared" si="2"/>
        <v/>
      </c>
      <c r="K818" s="69" t="str">
        <f>IFERROR(SUM(IF(DATEDIF($H818,$A$1,"M")&gt;=VLOOKUP($I818,INDIRECT(VLOOKUP(DATEVALUE($H818),FECHAS,2,0)),5,0),0 ,VLOOKUP($I818,INDIRECT(VLOOKUP(DATEVALUE($H818),FECHAS,2,0)),3,0)),IF(AND($G818=$A$1,AND(TODAY()&gt;$G818,COUNTIF($I818,"TRI*"))),2500,IF($G818=$A$1,IF(AND(TODAY()&gt;$G818,OR(COUNTIF($I818," ---"),COUNTIF($I818,"MEN*"))),3000,0),0))),"")</f>
        <v/>
      </c>
      <c r="L818" s="70"/>
      <c r="M818" s="36"/>
      <c r="N818" s="36"/>
      <c r="O818" s="98"/>
      <c r="P818" s="38" t="str">
        <f t="shared" si="9"/>
        <v/>
      </c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ht="15.75" customHeight="1">
      <c r="A819" s="2"/>
      <c r="B819" s="2"/>
      <c r="C819" s="2"/>
      <c r="D819" s="4"/>
      <c r="E819" s="2"/>
      <c r="F819" s="4"/>
      <c r="G819" s="30" t="str">
        <f t="shared" si="10"/>
        <v> </v>
      </c>
      <c r="H819" s="4"/>
      <c r="I819" s="2"/>
      <c r="J819" s="68" t="str">
        <f t="shared" si="2"/>
        <v/>
      </c>
      <c r="K819" s="69" t="str">
        <f>IFERROR(SUM(IF(DATEDIF($H819,$A$1,"M")&gt;=VLOOKUP($I819,INDIRECT(VLOOKUP(DATEVALUE($H819),FECHAS,2,0)),5,0),0 ,VLOOKUP($I819,INDIRECT(VLOOKUP(DATEVALUE($H819),FECHAS,2,0)),3,0)),IF(AND($G819=$A$1,AND(TODAY()&gt;$G819,COUNTIF($I819,"TRI*"))),2500,IF($G819=$A$1,IF(AND(TODAY()&gt;$G819,OR(COUNTIF($I819," ---"),COUNTIF($I819,"MEN*"))),3000,0),0))),"")</f>
        <v/>
      </c>
      <c r="L819" s="70"/>
      <c r="M819" s="36"/>
      <c r="N819" s="36"/>
      <c r="O819" s="98"/>
      <c r="P819" s="38" t="str">
        <f t="shared" si="9"/>
        <v/>
      </c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ht="15.75" customHeight="1">
      <c r="A820" s="2"/>
      <c r="B820" s="2"/>
      <c r="C820" s="2"/>
      <c r="D820" s="4"/>
      <c r="E820" s="2"/>
      <c r="F820" s="4"/>
      <c r="G820" s="30" t="str">
        <f t="shared" si="10"/>
        <v> </v>
      </c>
      <c r="H820" s="4"/>
      <c r="I820" s="2"/>
      <c r="J820" s="68" t="str">
        <f t="shared" si="2"/>
        <v/>
      </c>
      <c r="K820" s="69" t="str">
        <f>IFERROR(SUM(IF(DATEDIF($H820,$A$1,"M")&gt;=VLOOKUP($I820,INDIRECT(VLOOKUP(DATEVALUE($H820),FECHAS,2,0)),5,0),0 ,VLOOKUP($I820,INDIRECT(VLOOKUP(DATEVALUE($H820),FECHAS,2,0)),3,0)),IF(AND($G820=$A$1,AND(TODAY()&gt;$G820,COUNTIF($I820,"TRI*"))),2500,IF($G820=$A$1,IF(AND(TODAY()&gt;$G820,OR(COUNTIF($I820," ---"),COUNTIF($I820,"MEN*"))),3000,0),0))),"")</f>
        <v/>
      </c>
      <c r="L820" s="70"/>
      <c r="M820" s="36"/>
      <c r="N820" s="36"/>
      <c r="O820" s="98"/>
      <c r="P820" s="38" t="str">
        <f t="shared" si="9"/>
        <v/>
      </c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ht="15.75" customHeight="1">
      <c r="A821" s="2"/>
      <c r="B821" s="2"/>
      <c r="C821" s="2"/>
      <c r="D821" s="4"/>
      <c r="E821" s="2"/>
      <c r="F821" s="4"/>
      <c r="G821" s="30" t="str">
        <f t="shared" si="10"/>
        <v> </v>
      </c>
      <c r="H821" s="4"/>
      <c r="I821" s="2"/>
      <c r="J821" s="68" t="str">
        <f t="shared" si="2"/>
        <v/>
      </c>
      <c r="K821" s="69" t="str">
        <f>IFERROR(SUM(IF(DATEDIF($H821,$A$1,"M")&gt;=VLOOKUP($I821,INDIRECT(VLOOKUP(DATEVALUE($H821),FECHAS,2,0)),5,0),0 ,VLOOKUP($I821,INDIRECT(VLOOKUP(DATEVALUE($H821),FECHAS,2,0)),3,0)),IF(AND($G821=$A$1,AND(TODAY()&gt;$G821,COUNTIF($I821,"TRI*"))),2500,IF($G821=$A$1,IF(AND(TODAY()&gt;$G821,OR(COUNTIF($I821," ---"),COUNTIF($I821,"MEN*"))),3000,0),0))),"")</f>
        <v/>
      </c>
      <c r="L821" s="70"/>
      <c r="M821" s="36"/>
      <c r="N821" s="36"/>
      <c r="O821" s="98"/>
      <c r="P821" s="38" t="str">
        <f t="shared" si="9"/>
        <v/>
      </c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ht="15.75" customHeight="1">
      <c r="A822" s="2"/>
      <c r="B822" s="2"/>
      <c r="C822" s="2"/>
      <c r="D822" s="4"/>
      <c r="E822" s="2"/>
      <c r="F822" s="4"/>
      <c r="G822" s="30" t="str">
        <f t="shared" si="10"/>
        <v> </v>
      </c>
      <c r="H822" s="4"/>
      <c r="I822" s="2"/>
      <c r="J822" s="68" t="str">
        <f t="shared" si="2"/>
        <v/>
      </c>
      <c r="K822" s="69" t="str">
        <f>IFERROR(SUM(IF(DATEDIF($H822,$A$1,"M")&gt;=VLOOKUP($I822,INDIRECT(VLOOKUP(DATEVALUE($H822),FECHAS,2,0)),5,0),0 ,VLOOKUP($I822,INDIRECT(VLOOKUP(DATEVALUE($H822),FECHAS,2,0)),3,0)),IF(AND($G822=$A$1,AND(TODAY()&gt;$G822,COUNTIF($I822,"TRI*"))),2500,IF($G822=$A$1,IF(AND(TODAY()&gt;$G822,OR(COUNTIF($I822," ---"),COUNTIF($I822,"MEN*"))),3000,0),0))),"")</f>
        <v/>
      </c>
      <c r="L822" s="70"/>
      <c r="M822" s="36"/>
      <c r="N822" s="36"/>
      <c r="O822" s="98"/>
      <c r="P822" s="38" t="str">
        <f t="shared" si="9"/>
        <v/>
      </c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ht="15.75" customHeight="1">
      <c r="A823" s="2"/>
      <c r="B823" s="2"/>
      <c r="C823" s="2"/>
      <c r="D823" s="4"/>
      <c r="E823" s="2"/>
      <c r="F823" s="4"/>
      <c r="G823" s="30" t="str">
        <f t="shared" si="10"/>
        <v> </v>
      </c>
      <c r="H823" s="4"/>
      <c r="I823" s="2"/>
      <c r="J823" s="68" t="str">
        <f t="shared" si="2"/>
        <v/>
      </c>
      <c r="K823" s="69" t="str">
        <f>IFERROR(SUM(IF(DATEDIF($H823,$A$1,"M")&gt;=VLOOKUP($I823,INDIRECT(VLOOKUP(DATEVALUE($H823),FECHAS,2,0)),5,0),0 ,VLOOKUP($I823,INDIRECT(VLOOKUP(DATEVALUE($H823),FECHAS,2,0)),3,0)),IF(AND($G823=$A$1,AND(TODAY()&gt;$G823,COUNTIF($I823,"TRI*"))),2500,IF($G823=$A$1,IF(AND(TODAY()&gt;$G823,OR(COUNTIF($I823," ---"),COUNTIF($I823,"MEN*"))),3000,0),0))),"")</f>
        <v/>
      </c>
      <c r="L823" s="70"/>
      <c r="M823" s="36"/>
      <c r="N823" s="36"/>
      <c r="O823" s="98"/>
      <c r="P823" s="38" t="str">
        <f t="shared" si="9"/>
        <v/>
      </c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ht="15.75" customHeight="1">
      <c r="A824" s="2"/>
      <c r="B824" s="2"/>
      <c r="C824" s="2"/>
      <c r="D824" s="4"/>
      <c r="E824" s="2"/>
      <c r="F824" s="4"/>
      <c r="G824" s="30" t="str">
        <f t="shared" si="10"/>
        <v> </v>
      </c>
      <c r="H824" s="4"/>
      <c r="I824" s="2"/>
      <c r="J824" s="68" t="str">
        <f t="shared" si="2"/>
        <v/>
      </c>
      <c r="K824" s="69" t="str">
        <f>IFERROR(SUM(IF(DATEDIF($H824,$A$1,"M")&gt;=VLOOKUP($I824,INDIRECT(VLOOKUP(DATEVALUE($H824),FECHAS,2,0)),5,0),0 ,VLOOKUP($I824,INDIRECT(VLOOKUP(DATEVALUE($H824),FECHAS,2,0)),3,0)),IF(AND($G824=$A$1,AND(TODAY()&gt;$G824,COUNTIF($I824,"TRI*"))),2500,IF($G824=$A$1,IF(AND(TODAY()&gt;$G824,OR(COUNTIF($I824," ---"),COUNTIF($I824,"MEN*"))),3000,0),0))),"")</f>
        <v/>
      </c>
      <c r="L824" s="70"/>
      <c r="M824" s="36"/>
      <c r="N824" s="36"/>
      <c r="O824" s="98"/>
      <c r="P824" s="38" t="str">
        <f t="shared" si="9"/>
        <v/>
      </c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ht="15.75" customHeight="1">
      <c r="A825" s="2"/>
      <c r="B825" s="2"/>
      <c r="C825" s="2"/>
      <c r="D825" s="4"/>
      <c r="E825" s="2"/>
      <c r="F825" s="4"/>
      <c r="G825" s="30" t="str">
        <f t="shared" si="10"/>
        <v> </v>
      </c>
      <c r="H825" s="4"/>
      <c r="I825" s="2"/>
      <c r="J825" s="68" t="str">
        <f t="shared" si="2"/>
        <v/>
      </c>
      <c r="K825" s="69" t="str">
        <f>IFERROR(SUM(IF(DATEDIF($H825,$A$1,"M")&gt;=VLOOKUP($I825,INDIRECT(VLOOKUP(DATEVALUE($H825),FECHAS,2,0)),5,0),0 ,VLOOKUP($I825,INDIRECT(VLOOKUP(DATEVALUE($H825),FECHAS,2,0)),3,0)),IF(AND($G825=$A$1,AND(TODAY()&gt;$G825,COUNTIF($I825,"TRI*"))),2500,IF($G825=$A$1,IF(AND(TODAY()&gt;$G825,OR(COUNTIF($I825," ---"),COUNTIF($I825,"MEN*"))),3000,0),0))),"")</f>
        <v/>
      </c>
      <c r="L825" s="70"/>
      <c r="M825" s="36"/>
      <c r="N825" s="36"/>
      <c r="O825" s="98"/>
      <c r="P825" s="38" t="str">
        <f t="shared" si="9"/>
        <v/>
      </c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ht="15.75" customHeight="1">
      <c r="A826" s="2"/>
      <c r="B826" s="2"/>
      <c r="C826" s="2"/>
      <c r="D826" s="4"/>
      <c r="E826" s="2"/>
      <c r="F826" s="4"/>
      <c r="G826" s="30" t="str">
        <f t="shared" si="10"/>
        <v> </v>
      </c>
      <c r="H826" s="4"/>
      <c r="I826" s="2"/>
      <c r="J826" s="68" t="str">
        <f t="shared" si="2"/>
        <v/>
      </c>
      <c r="K826" s="69" t="str">
        <f>IFERROR(SUM(IF(DATEDIF($H826,$A$1,"M")&gt;=VLOOKUP($I826,INDIRECT(VLOOKUP(DATEVALUE($H826),FECHAS,2,0)),5,0),0 ,VLOOKUP($I826,INDIRECT(VLOOKUP(DATEVALUE($H826),FECHAS,2,0)),3,0)),IF(AND($G826=$A$1,AND(TODAY()&gt;$G826,COUNTIF($I826,"TRI*"))),2500,IF($G826=$A$1,IF(AND(TODAY()&gt;$G826,OR(COUNTIF($I826," ---"),COUNTIF($I826,"MEN*"))),3000,0),0))),"")</f>
        <v/>
      </c>
      <c r="L826" s="70"/>
      <c r="M826" s="36"/>
      <c r="N826" s="36"/>
      <c r="O826" s="98"/>
      <c r="P826" s="38" t="str">
        <f t="shared" si="9"/>
        <v/>
      </c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ht="15.75" customHeight="1">
      <c r="A827" s="2"/>
      <c r="B827" s="2"/>
      <c r="C827" s="2"/>
      <c r="D827" s="4"/>
      <c r="E827" s="2"/>
      <c r="F827" s="4"/>
      <c r="G827" s="30" t="str">
        <f t="shared" si="10"/>
        <v> </v>
      </c>
      <c r="H827" s="4"/>
      <c r="I827" s="2"/>
      <c r="J827" s="68" t="str">
        <f t="shared" si="2"/>
        <v/>
      </c>
      <c r="K827" s="69" t="str">
        <f>IFERROR(SUM(IF(DATEDIF($H827,$A$1,"M")&gt;=VLOOKUP($I827,INDIRECT(VLOOKUP(DATEVALUE($H827),FECHAS,2,0)),5,0),0 ,VLOOKUP($I827,INDIRECT(VLOOKUP(DATEVALUE($H827),FECHAS,2,0)),3,0)),IF(AND($G827=$A$1,AND(TODAY()&gt;$G827,COUNTIF($I827,"TRI*"))),2500,IF($G827=$A$1,IF(AND(TODAY()&gt;$G827,OR(COUNTIF($I827," ---"),COUNTIF($I827,"MEN*"))),3000,0),0))),"")</f>
        <v/>
      </c>
      <c r="L827" s="70"/>
      <c r="M827" s="36"/>
      <c r="N827" s="36"/>
      <c r="O827" s="98"/>
      <c r="P827" s="38" t="str">
        <f t="shared" si="9"/>
        <v/>
      </c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ht="15.75" customHeight="1">
      <c r="A828" s="2"/>
      <c r="B828" s="2"/>
      <c r="C828" s="2"/>
      <c r="D828" s="4"/>
      <c r="E828" s="2"/>
      <c r="F828" s="4"/>
      <c r="G828" s="30" t="str">
        <f t="shared" si="10"/>
        <v> </v>
      </c>
      <c r="H828" s="4"/>
      <c r="I828" s="2"/>
      <c r="J828" s="68" t="str">
        <f t="shared" si="2"/>
        <v/>
      </c>
      <c r="K828" s="69" t="str">
        <f>IFERROR(SUM(IF(DATEDIF($H828,$A$1,"M")&gt;=VLOOKUP($I828,INDIRECT(VLOOKUP(DATEVALUE($H828),FECHAS,2,0)),5,0),0 ,VLOOKUP($I828,INDIRECT(VLOOKUP(DATEVALUE($H828),FECHAS,2,0)),3,0)),IF(AND($G828=$A$1,AND(TODAY()&gt;$G828,COUNTIF($I828,"TRI*"))),2500,IF($G828=$A$1,IF(AND(TODAY()&gt;$G828,OR(COUNTIF($I828," ---"),COUNTIF($I828,"MEN*"))),3000,0),0))),"")</f>
        <v/>
      </c>
      <c r="L828" s="70"/>
      <c r="M828" s="36"/>
      <c r="N828" s="36"/>
      <c r="O828" s="98"/>
      <c r="P828" s="38" t="str">
        <f t="shared" si="9"/>
        <v/>
      </c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ht="15.75" customHeight="1">
      <c r="A829" s="2"/>
      <c r="B829" s="2"/>
      <c r="C829" s="2"/>
      <c r="D829" s="4"/>
      <c r="E829" s="2"/>
      <c r="F829" s="4"/>
      <c r="G829" s="30" t="str">
        <f t="shared" si="10"/>
        <v> </v>
      </c>
      <c r="H829" s="4"/>
      <c r="I829" s="2"/>
      <c r="J829" s="68" t="str">
        <f t="shared" si="2"/>
        <v/>
      </c>
      <c r="K829" s="69" t="str">
        <f>IFERROR(SUM(IF(DATEDIF($H829,$A$1,"M")&gt;=VLOOKUP($I829,INDIRECT(VLOOKUP(DATEVALUE($H829),FECHAS,2,0)),5,0),0 ,VLOOKUP($I829,INDIRECT(VLOOKUP(DATEVALUE($H829),FECHAS,2,0)),3,0)),IF(AND($G829=$A$1,AND(TODAY()&gt;$G829,COUNTIF($I829,"TRI*"))),2500,IF($G829=$A$1,IF(AND(TODAY()&gt;$G829,OR(COUNTIF($I829," ---"),COUNTIF($I829,"MEN*"))),3000,0),0))),"")</f>
        <v/>
      </c>
      <c r="L829" s="70"/>
      <c r="M829" s="36"/>
      <c r="N829" s="36"/>
      <c r="O829" s="98"/>
      <c r="P829" s="38" t="str">
        <f t="shared" si="9"/>
        <v/>
      </c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ht="15.75" customHeight="1">
      <c r="A830" s="2"/>
      <c r="B830" s="2"/>
      <c r="C830" s="2"/>
      <c r="D830" s="4"/>
      <c r="E830" s="2"/>
      <c r="F830" s="4"/>
      <c r="G830" s="30" t="str">
        <f t="shared" si="10"/>
        <v> </v>
      </c>
      <c r="H830" s="4"/>
      <c r="I830" s="2"/>
      <c r="J830" s="68" t="str">
        <f t="shared" si="2"/>
        <v/>
      </c>
      <c r="K830" s="69" t="str">
        <f>IFERROR(SUM(IF(DATEDIF($H830,$A$1,"M")&gt;=VLOOKUP($I830,INDIRECT(VLOOKUP(DATEVALUE($H830),FECHAS,2,0)),5,0),0 ,VLOOKUP($I830,INDIRECT(VLOOKUP(DATEVALUE($H830),FECHAS,2,0)),3,0)),IF(AND($G830=$A$1,AND(TODAY()&gt;$G830,COUNTIF($I830,"TRI*"))),2500,IF($G830=$A$1,IF(AND(TODAY()&gt;$G830,OR(COUNTIF($I830," ---"),COUNTIF($I830,"MEN*"))),3000,0),0))),"")</f>
        <v/>
      </c>
      <c r="L830" s="70"/>
      <c r="M830" s="36"/>
      <c r="N830" s="36"/>
      <c r="O830" s="98"/>
      <c r="P830" s="38" t="str">
        <f t="shared" si="9"/>
        <v/>
      </c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ht="15.75" customHeight="1">
      <c r="A831" s="2"/>
      <c r="B831" s="2"/>
      <c r="C831" s="2"/>
      <c r="D831" s="4"/>
      <c r="E831" s="2"/>
      <c r="F831" s="4"/>
      <c r="G831" s="30" t="str">
        <f t="shared" si="10"/>
        <v> </v>
      </c>
      <c r="H831" s="4"/>
      <c r="I831" s="2"/>
      <c r="J831" s="68" t="str">
        <f t="shared" si="2"/>
        <v/>
      </c>
      <c r="K831" s="69" t="str">
        <f>IFERROR(SUM(IF(DATEDIF($H831,$A$1,"M")&gt;=VLOOKUP($I831,INDIRECT(VLOOKUP(DATEVALUE($H831),FECHAS,2,0)),5,0),0 ,VLOOKUP($I831,INDIRECT(VLOOKUP(DATEVALUE($H831),FECHAS,2,0)),3,0)),IF(AND($G831=$A$1,AND(TODAY()&gt;$G831,COUNTIF($I831,"TRI*"))),2500,IF($G831=$A$1,IF(AND(TODAY()&gt;$G831,OR(COUNTIF($I831," ---"),COUNTIF($I831,"MEN*"))),3000,0),0))),"")</f>
        <v/>
      </c>
      <c r="L831" s="70"/>
      <c r="M831" s="36"/>
      <c r="N831" s="36"/>
      <c r="O831" s="98"/>
      <c r="P831" s="38" t="str">
        <f t="shared" si="9"/>
        <v/>
      </c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ht="15.75" customHeight="1">
      <c r="A832" s="2"/>
      <c r="B832" s="2"/>
      <c r="C832" s="2"/>
      <c r="D832" s="4"/>
      <c r="E832" s="2"/>
      <c r="F832" s="4"/>
      <c r="G832" s="30" t="str">
        <f t="shared" si="10"/>
        <v> </v>
      </c>
      <c r="H832" s="4"/>
      <c r="I832" s="2"/>
      <c r="J832" s="68" t="str">
        <f t="shared" si="2"/>
        <v/>
      </c>
      <c r="K832" s="69" t="str">
        <f>IFERROR(SUM(IF(DATEDIF($H832,$A$1,"M")&gt;=VLOOKUP($I832,INDIRECT(VLOOKUP(DATEVALUE($H832),FECHAS,2,0)),5,0),0 ,VLOOKUP($I832,INDIRECT(VLOOKUP(DATEVALUE($H832),FECHAS,2,0)),3,0)),IF(AND($G832=$A$1,AND(TODAY()&gt;$G832,COUNTIF($I832,"TRI*"))),2500,IF($G832=$A$1,IF(AND(TODAY()&gt;$G832,OR(COUNTIF($I832," ---"),COUNTIF($I832,"MEN*"))),3000,0),0))),"")</f>
        <v/>
      </c>
      <c r="L832" s="70"/>
      <c r="M832" s="36"/>
      <c r="N832" s="36"/>
      <c r="O832" s="98"/>
      <c r="P832" s="38" t="str">
        <f t="shared" si="9"/>
        <v/>
      </c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ht="15.75" customHeight="1">
      <c r="A833" s="2"/>
      <c r="B833" s="2"/>
      <c r="C833" s="2"/>
      <c r="D833" s="4"/>
      <c r="E833" s="2"/>
      <c r="F833" s="4"/>
      <c r="G833" s="30" t="str">
        <f t="shared" si="10"/>
        <v> </v>
      </c>
      <c r="H833" s="4"/>
      <c r="I833" s="2"/>
      <c r="J833" s="68" t="str">
        <f t="shared" si="2"/>
        <v/>
      </c>
      <c r="K833" s="69" t="str">
        <f>IFERROR(SUM(IF(DATEDIF($H833,$A$1,"M")&gt;=VLOOKUP($I833,INDIRECT(VLOOKUP(DATEVALUE($H833),FECHAS,2,0)),5,0),0 ,VLOOKUP($I833,INDIRECT(VLOOKUP(DATEVALUE($H833),FECHAS,2,0)),3,0)),IF(AND($G833=$A$1,AND(TODAY()&gt;$G833,COUNTIF($I833,"TRI*"))),2500,IF($G833=$A$1,IF(AND(TODAY()&gt;$G833,OR(COUNTIF($I833," ---"),COUNTIF($I833,"MEN*"))),3000,0),0))),"")</f>
        <v/>
      </c>
      <c r="L833" s="70"/>
      <c r="M833" s="36"/>
      <c r="N833" s="36"/>
      <c r="O833" s="98"/>
      <c r="P833" s="38" t="str">
        <f t="shared" si="9"/>
        <v/>
      </c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ht="15.75" customHeight="1">
      <c r="A834" s="2"/>
      <c r="B834" s="2"/>
      <c r="C834" s="2"/>
      <c r="D834" s="4"/>
      <c r="E834" s="2"/>
      <c r="F834" s="4"/>
      <c r="G834" s="30" t="str">
        <f t="shared" si="10"/>
        <v> </v>
      </c>
      <c r="H834" s="4"/>
      <c r="I834" s="2"/>
      <c r="J834" s="68" t="str">
        <f t="shared" si="2"/>
        <v/>
      </c>
      <c r="K834" s="69" t="str">
        <f>IFERROR(SUM(IF(DATEDIF($H834,$A$1,"M")&gt;=VLOOKUP($I834,INDIRECT(VLOOKUP(DATEVALUE($H834),FECHAS,2,0)),5,0),0 ,VLOOKUP($I834,INDIRECT(VLOOKUP(DATEVALUE($H834),FECHAS,2,0)),3,0)),IF(AND($G834=$A$1,AND(TODAY()&gt;$G834,COUNTIF($I834,"TRI*"))),2500,IF($G834=$A$1,IF(AND(TODAY()&gt;$G834,OR(COUNTIF($I834," ---"),COUNTIF($I834,"MEN*"))),3000,0),0))),"")</f>
        <v/>
      </c>
      <c r="L834" s="70"/>
      <c r="M834" s="36"/>
      <c r="N834" s="36"/>
      <c r="O834" s="98"/>
      <c r="P834" s="38" t="str">
        <f t="shared" si="9"/>
        <v/>
      </c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ht="15.75" customHeight="1">
      <c r="A835" s="2"/>
      <c r="B835" s="2"/>
      <c r="C835" s="2"/>
      <c r="D835" s="4"/>
      <c r="E835" s="2"/>
      <c r="F835" s="4"/>
      <c r="G835" s="30" t="str">
        <f t="shared" si="10"/>
        <v> </v>
      </c>
      <c r="H835" s="4"/>
      <c r="I835" s="2"/>
      <c r="J835" s="68" t="str">
        <f t="shared" si="2"/>
        <v/>
      </c>
      <c r="K835" s="69" t="str">
        <f>IFERROR(SUM(IF(DATEDIF($H835,$A$1,"M")&gt;=VLOOKUP($I835,INDIRECT(VLOOKUP(DATEVALUE($H835),FECHAS,2,0)),5,0),0 ,VLOOKUP($I835,INDIRECT(VLOOKUP(DATEVALUE($H835),FECHAS,2,0)),3,0)),IF(AND($G835=$A$1,AND(TODAY()&gt;$G835,COUNTIF($I835,"TRI*"))),2500,IF($G835=$A$1,IF(AND(TODAY()&gt;$G835,OR(COUNTIF($I835," ---"),COUNTIF($I835,"MEN*"))),3000,0),0))),"")</f>
        <v/>
      </c>
      <c r="L835" s="70"/>
      <c r="M835" s="36"/>
      <c r="N835" s="36"/>
      <c r="O835" s="98"/>
      <c r="P835" s="38" t="str">
        <f t="shared" si="9"/>
        <v/>
      </c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ht="15.75" customHeight="1">
      <c r="A836" s="2"/>
      <c r="B836" s="2"/>
      <c r="C836" s="2"/>
      <c r="D836" s="4"/>
      <c r="E836" s="2"/>
      <c r="F836" s="4"/>
      <c r="G836" s="30" t="str">
        <f t="shared" si="10"/>
        <v> </v>
      </c>
      <c r="H836" s="4"/>
      <c r="I836" s="2"/>
      <c r="J836" s="68" t="str">
        <f t="shared" si="2"/>
        <v/>
      </c>
      <c r="K836" s="69" t="str">
        <f>IFERROR(SUM(IF(DATEDIF($H836,$A$1,"M")&gt;=VLOOKUP($I836,INDIRECT(VLOOKUP(DATEVALUE($H836),FECHAS,2,0)),5,0),0 ,VLOOKUP($I836,INDIRECT(VLOOKUP(DATEVALUE($H836),FECHAS,2,0)),3,0)),IF(AND($G836=$A$1,AND(TODAY()&gt;$G836,COUNTIF($I836,"TRI*"))),2500,IF($G836=$A$1,IF(AND(TODAY()&gt;$G836,OR(COUNTIF($I836," ---"),COUNTIF($I836,"MEN*"))),3000,0),0))),"")</f>
        <v/>
      </c>
      <c r="L836" s="70"/>
      <c r="M836" s="36"/>
      <c r="N836" s="36"/>
      <c r="O836" s="98"/>
      <c r="P836" s="38" t="str">
        <f t="shared" si="9"/>
        <v/>
      </c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ht="15.75" customHeight="1">
      <c r="A837" s="2"/>
      <c r="B837" s="2"/>
      <c r="C837" s="2"/>
      <c r="D837" s="4"/>
      <c r="E837" s="2"/>
      <c r="F837" s="4"/>
      <c r="G837" s="30" t="str">
        <f t="shared" si="10"/>
        <v> </v>
      </c>
      <c r="H837" s="4"/>
      <c r="I837" s="2"/>
      <c r="J837" s="68" t="str">
        <f t="shared" si="2"/>
        <v/>
      </c>
      <c r="K837" s="69" t="str">
        <f>IFERROR(SUM(IF(DATEDIF($H837,$A$1,"M")&gt;=VLOOKUP($I837,INDIRECT(VLOOKUP(DATEVALUE($H837),FECHAS,2,0)),5,0),0 ,VLOOKUP($I837,INDIRECT(VLOOKUP(DATEVALUE($H837),FECHAS,2,0)),3,0)),IF(AND($G837=$A$1,AND(TODAY()&gt;$G837,COUNTIF($I837,"TRI*"))),2500,IF($G837=$A$1,IF(AND(TODAY()&gt;$G837,OR(COUNTIF($I837," ---"),COUNTIF($I837,"MEN*"))),3000,0),0))),"")</f>
        <v/>
      </c>
      <c r="L837" s="70"/>
      <c r="M837" s="36"/>
      <c r="N837" s="36"/>
      <c r="O837" s="98"/>
      <c r="P837" s="38" t="str">
        <f t="shared" si="9"/>
        <v/>
      </c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ht="15.75" customHeight="1">
      <c r="A838" s="2"/>
      <c r="B838" s="2"/>
      <c r="C838" s="2"/>
      <c r="D838" s="4"/>
      <c r="E838" s="2"/>
      <c r="F838" s="4"/>
      <c r="G838" s="30" t="str">
        <f t="shared" si="10"/>
        <v> </v>
      </c>
      <c r="H838" s="4"/>
      <c r="I838" s="2"/>
      <c r="J838" s="68" t="str">
        <f t="shared" si="2"/>
        <v/>
      </c>
      <c r="K838" s="69" t="str">
        <f>IFERROR(SUM(IF(DATEDIF($H838,$A$1,"M")&gt;=VLOOKUP($I838,INDIRECT(VLOOKUP(DATEVALUE($H838),FECHAS,2,0)),5,0),0 ,VLOOKUP($I838,INDIRECT(VLOOKUP(DATEVALUE($H838),FECHAS,2,0)),3,0)),IF(AND($G838=$A$1,AND(TODAY()&gt;$G838,COUNTIF($I838,"TRI*"))),2500,IF($G838=$A$1,IF(AND(TODAY()&gt;$G838,OR(COUNTIF($I838," ---"),COUNTIF($I838,"MEN*"))),3000,0),0))),"")</f>
        <v/>
      </c>
      <c r="L838" s="70"/>
      <c r="M838" s="36"/>
      <c r="N838" s="36"/>
      <c r="O838" s="98"/>
      <c r="P838" s="38" t="str">
        <f t="shared" si="9"/>
        <v/>
      </c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ht="15.75" customHeight="1">
      <c r="A839" s="2"/>
      <c r="B839" s="2"/>
      <c r="C839" s="2"/>
      <c r="D839" s="4"/>
      <c r="E839" s="2"/>
      <c r="F839" s="4"/>
      <c r="G839" s="30" t="str">
        <f t="shared" si="10"/>
        <v> </v>
      </c>
      <c r="H839" s="4"/>
      <c r="I839" s="2"/>
      <c r="J839" s="68" t="str">
        <f t="shared" si="2"/>
        <v/>
      </c>
      <c r="K839" s="69" t="str">
        <f>IFERROR(SUM(IF(DATEDIF($H839,$A$1,"M")&gt;=VLOOKUP($I839,INDIRECT(VLOOKUP(DATEVALUE($H839),FECHAS,2,0)),5,0),0 ,VLOOKUP($I839,INDIRECT(VLOOKUP(DATEVALUE($H839),FECHAS,2,0)),3,0)),IF(AND($G839=$A$1,AND(TODAY()&gt;$G839,COUNTIF($I839,"TRI*"))),2500,IF($G839=$A$1,IF(AND(TODAY()&gt;$G839,OR(COUNTIF($I839," ---"),COUNTIF($I839,"MEN*"))),3000,0),0))),"")</f>
        <v/>
      </c>
      <c r="L839" s="70"/>
      <c r="M839" s="36"/>
      <c r="N839" s="36"/>
      <c r="O839" s="98"/>
      <c r="P839" s="38" t="str">
        <f t="shared" si="9"/>
        <v/>
      </c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ht="15.75" customHeight="1">
      <c r="A840" s="2"/>
      <c r="B840" s="2"/>
      <c r="C840" s="2"/>
      <c r="D840" s="4"/>
      <c r="E840" s="2"/>
      <c r="F840" s="4"/>
      <c r="G840" s="30" t="str">
        <f t="shared" si="10"/>
        <v> </v>
      </c>
      <c r="H840" s="4"/>
      <c r="I840" s="2"/>
      <c r="J840" s="68" t="str">
        <f t="shared" si="2"/>
        <v/>
      </c>
      <c r="K840" s="69" t="str">
        <f>IFERROR(SUM(IF(DATEDIF($H840,$A$1,"M")&gt;=VLOOKUP($I840,INDIRECT(VLOOKUP(DATEVALUE($H840),FECHAS,2,0)),5,0),0 ,VLOOKUP($I840,INDIRECT(VLOOKUP(DATEVALUE($H840),FECHAS,2,0)),3,0)),IF(AND($G840=$A$1,AND(TODAY()&gt;$G840,COUNTIF($I840,"TRI*"))),2500,IF($G840=$A$1,IF(AND(TODAY()&gt;$G840,OR(COUNTIF($I840," ---"),COUNTIF($I840,"MEN*"))),3000,0),0))),"")</f>
        <v/>
      </c>
      <c r="L840" s="70"/>
      <c r="M840" s="36"/>
      <c r="N840" s="36"/>
      <c r="O840" s="98"/>
      <c r="P840" s="38" t="str">
        <f t="shared" si="9"/>
        <v/>
      </c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ht="15.75" customHeight="1">
      <c r="A841" s="2"/>
      <c r="B841" s="2"/>
      <c r="C841" s="2"/>
      <c r="D841" s="4"/>
      <c r="E841" s="2"/>
      <c r="F841" s="4"/>
      <c r="G841" s="30" t="str">
        <f t="shared" si="10"/>
        <v> </v>
      </c>
      <c r="H841" s="4"/>
      <c r="I841" s="2"/>
      <c r="J841" s="68" t="str">
        <f t="shared" si="2"/>
        <v/>
      </c>
      <c r="K841" s="69" t="str">
        <f>IFERROR(SUM(IF(DATEDIF($H841,$A$1,"M")&gt;=VLOOKUP($I841,INDIRECT(VLOOKUP(DATEVALUE($H841),FECHAS,2,0)),5,0),0 ,VLOOKUP($I841,INDIRECT(VLOOKUP(DATEVALUE($H841),FECHAS,2,0)),3,0)),IF(AND($G841=$A$1,AND(TODAY()&gt;$G841,COUNTIF($I841,"TRI*"))),2500,IF($G841=$A$1,IF(AND(TODAY()&gt;$G841,OR(COUNTIF($I841," ---"),COUNTIF($I841,"MEN*"))),3000,0),0))),"")</f>
        <v/>
      </c>
      <c r="L841" s="70"/>
      <c r="M841" s="36"/>
      <c r="N841" s="36"/>
      <c r="O841" s="98"/>
      <c r="P841" s="38" t="str">
        <f t="shared" si="9"/>
        <v/>
      </c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ht="15.75" customHeight="1">
      <c r="A842" s="2"/>
      <c r="B842" s="2"/>
      <c r="C842" s="2"/>
      <c r="D842" s="4"/>
      <c r="E842" s="2"/>
      <c r="F842" s="4"/>
      <c r="G842" s="30" t="str">
        <f t="shared" si="10"/>
        <v> </v>
      </c>
      <c r="H842" s="4"/>
      <c r="I842" s="2"/>
      <c r="J842" s="68" t="str">
        <f t="shared" si="2"/>
        <v/>
      </c>
      <c r="K842" s="69" t="str">
        <f>IFERROR(SUM(IF(DATEDIF($H842,$A$1,"M")&gt;=VLOOKUP($I842,INDIRECT(VLOOKUP(DATEVALUE($H842),FECHAS,2,0)),5,0),0 ,VLOOKUP($I842,INDIRECT(VLOOKUP(DATEVALUE($H842),FECHAS,2,0)),3,0)),IF(AND($G842=$A$1,AND(TODAY()&gt;$G842,COUNTIF($I842,"TRI*"))),2500,IF($G842=$A$1,IF(AND(TODAY()&gt;$G842,OR(COUNTIF($I842," ---"),COUNTIF($I842,"MEN*"))),3000,0),0))),"")</f>
        <v/>
      </c>
      <c r="L842" s="70"/>
      <c r="M842" s="36"/>
      <c r="N842" s="36"/>
      <c r="O842" s="98"/>
      <c r="P842" s="38" t="str">
        <f t="shared" si="9"/>
        <v/>
      </c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ht="15.75" customHeight="1">
      <c r="A843" s="2"/>
      <c r="B843" s="2"/>
      <c r="C843" s="2"/>
      <c r="D843" s="4"/>
      <c r="E843" s="2"/>
      <c r="F843" s="4"/>
      <c r="G843" s="30" t="str">
        <f t="shared" si="10"/>
        <v> </v>
      </c>
      <c r="H843" s="4"/>
      <c r="I843" s="2"/>
      <c r="J843" s="68" t="str">
        <f t="shared" si="2"/>
        <v/>
      </c>
      <c r="K843" s="69" t="str">
        <f>IFERROR(SUM(IF(DATEDIF($H843,$A$1,"M")&gt;=VLOOKUP($I843,INDIRECT(VLOOKUP(DATEVALUE($H843),FECHAS,2,0)),5,0),0 ,VLOOKUP($I843,INDIRECT(VLOOKUP(DATEVALUE($H843),FECHAS,2,0)),3,0)),IF(AND($G843=$A$1,AND(TODAY()&gt;$G843,COUNTIF($I843,"TRI*"))),2500,IF($G843=$A$1,IF(AND(TODAY()&gt;$G843,OR(COUNTIF($I843," ---"),COUNTIF($I843,"MEN*"))),3000,0),0))),"")</f>
        <v/>
      </c>
      <c r="L843" s="70"/>
      <c r="M843" s="36"/>
      <c r="N843" s="36"/>
      <c r="O843" s="98"/>
      <c r="P843" s="38" t="str">
        <f t="shared" si="9"/>
        <v/>
      </c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ht="15.75" customHeight="1">
      <c r="A844" s="2"/>
      <c r="B844" s="2"/>
      <c r="C844" s="2"/>
      <c r="D844" s="4"/>
      <c r="E844" s="2"/>
      <c r="F844" s="4"/>
      <c r="G844" s="30" t="str">
        <f t="shared" si="10"/>
        <v> </v>
      </c>
      <c r="H844" s="4"/>
      <c r="I844" s="2"/>
      <c r="J844" s="68" t="str">
        <f t="shared" si="2"/>
        <v/>
      </c>
      <c r="K844" s="69" t="str">
        <f>IFERROR(SUM(IF(DATEDIF($H844,$A$1,"M")&gt;=VLOOKUP($I844,INDIRECT(VLOOKUP(DATEVALUE($H844),FECHAS,2,0)),5,0),0 ,VLOOKUP($I844,INDIRECT(VLOOKUP(DATEVALUE($H844),FECHAS,2,0)),3,0)),IF(AND($G844=$A$1,AND(TODAY()&gt;$G844,COUNTIF($I844,"TRI*"))),2500,IF($G844=$A$1,IF(AND(TODAY()&gt;$G844,OR(COUNTIF($I844," ---"),COUNTIF($I844,"MEN*"))),3000,0),0))),"")</f>
        <v/>
      </c>
      <c r="L844" s="70"/>
      <c r="M844" s="36"/>
      <c r="N844" s="36"/>
      <c r="O844" s="98"/>
      <c r="P844" s="38" t="str">
        <f t="shared" si="9"/>
        <v/>
      </c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ht="15.75" customHeight="1">
      <c r="A845" s="2"/>
      <c r="B845" s="2"/>
      <c r="C845" s="2"/>
      <c r="D845" s="4"/>
      <c r="E845" s="2"/>
      <c r="F845" s="4"/>
      <c r="G845" s="30" t="str">
        <f t="shared" si="10"/>
        <v> </v>
      </c>
      <c r="H845" s="4"/>
      <c r="I845" s="2"/>
      <c r="J845" s="68" t="str">
        <f t="shared" si="2"/>
        <v/>
      </c>
      <c r="K845" s="69" t="str">
        <f>IFERROR(SUM(IF(DATEDIF($H845,$A$1,"M")&gt;=VLOOKUP($I845,INDIRECT(VLOOKUP(DATEVALUE($H845),FECHAS,2,0)),5,0),0 ,VLOOKUP($I845,INDIRECT(VLOOKUP(DATEVALUE($H845),FECHAS,2,0)),3,0)),IF(AND($G845=$A$1,AND(TODAY()&gt;$G845,COUNTIF($I845,"TRI*"))),2500,IF($G845=$A$1,IF(AND(TODAY()&gt;$G845,OR(COUNTIF($I845," ---"),COUNTIF($I845,"MEN*"))),3000,0),0))),"")</f>
        <v/>
      </c>
      <c r="L845" s="70"/>
      <c r="M845" s="36"/>
      <c r="N845" s="36"/>
      <c r="O845" s="98"/>
      <c r="P845" s="38" t="str">
        <f t="shared" si="9"/>
        <v/>
      </c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ht="15.75" customHeight="1">
      <c r="A846" s="2"/>
      <c r="B846" s="2"/>
      <c r="C846" s="2"/>
      <c r="D846" s="4"/>
      <c r="E846" s="2"/>
      <c r="F846" s="4"/>
      <c r="G846" s="30" t="str">
        <f t="shared" si="10"/>
        <v> </v>
      </c>
      <c r="H846" s="4"/>
      <c r="I846" s="2"/>
      <c r="J846" s="68" t="str">
        <f t="shared" si="2"/>
        <v/>
      </c>
      <c r="K846" s="69" t="str">
        <f>IFERROR(SUM(IF(DATEDIF($H846,$A$1,"M")&gt;=VLOOKUP($I846,INDIRECT(VLOOKUP(DATEVALUE($H846),FECHAS,2,0)),5,0),0 ,VLOOKUP($I846,INDIRECT(VLOOKUP(DATEVALUE($H846),FECHAS,2,0)),3,0)),IF(AND($G846=$A$1,AND(TODAY()&gt;$G846,COUNTIF($I846,"TRI*"))),2500,IF($G846=$A$1,IF(AND(TODAY()&gt;$G846,OR(COUNTIF($I846," ---"),COUNTIF($I846,"MEN*"))),3000,0),0))),"")</f>
        <v/>
      </c>
      <c r="L846" s="70"/>
      <c r="M846" s="36"/>
      <c r="N846" s="36"/>
      <c r="O846" s="98"/>
      <c r="P846" s="38" t="str">
        <f t="shared" si="9"/>
        <v/>
      </c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ht="15.75" customHeight="1">
      <c r="A847" s="2"/>
      <c r="B847" s="2"/>
      <c r="C847" s="2"/>
      <c r="D847" s="4"/>
      <c r="E847" s="2"/>
      <c r="F847" s="4"/>
      <c r="G847" s="30" t="str">
        <f t="shared" si="10"/>
        <v> </v>
      </c>
      <c r="H847" s="4"/>
      <c r="I847" s="2"/>
      <c r="J847" s="68" t="str">
        <f t="shared" si="2"/>
        <v/>
      </c>
      <c r="K847" s="69" t="str">
        <f>IFERROR(SUM(IF(DATEDIF($H847,$A$1,"M")&gt;=VLOOKUP($I847,INDIRECT(VLOOKUP(DATEVALUE($H847),FECHAS,2,0)),5,0),0 ,VLOOKUP($I847,INDIRECT(VLOOKUP(DATEVALUE($H847),FECHAS,2,0)),3,0)),IF(AND($G847=$A$1,AND(TODAY()&gt;$G847,COUNTIF($I847,"TRI*"))),2500,IF($G847=$A$1,IF(AND(TODAY()&gt;$G847,OR(COUNTIF($I847," ---"),COUNTIF($I847,"MEN*"))),3000,0),0))),"")</f>
        <v/>
      </c>
      <c r="L847" s="70"/>
      <c r="M847" s="36"/>
      <c r="N847" s="36"/>
      <c r="O847" s="98"/>
      <c r="P847" s="38" t="str">
        <f t="shared" si="9"/>
        <v/>
      </c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ht="15.75" customHeight="1">
      <c r="A848" s="2"/>
      <c r="B848" s="2"/>
      <c r="C848" s="2"/>
      <c r="D848" s="4"/>
      <c r="E848" s="2"/>
      <c r="F848" s="4"/>
      <c r="G848" s="30" t="str">
        <f t="shared" si="10"/>
        <v> </v>
      </c>
      <c r="H848" s="4"/>
      <c r="I848" s="2"/>
      <c r="J848" s="68" t="str">
        <f t="shared" si="2"/>
        <v/>
      </c>
      <c r="K848" s="69" t="str">
        <f>IFERROR(SUM(IF(DATEDIF($H848,$A$1,"M")&gt;=VLOOKUP($I848,INDIRECT(VLOOKUP(DATEVALUE($H848),FECHAS,2,0)),5,0),0 ,VLOOKUP($I848,INDIRECT(VLOOKUP(DATEVALUE($H848),FECHAS,2,0)),3,0)),IF(AND($G848=$A$1,AND(TODAY()&gt;$G848,COUNTIF($I848,"TRI*"))),2500,IF($G848=$A$1,IF(AND(TODAY()&gt;$G848,OR(COUNTIF($I848," ---"),COUNTIF($I848,"MEN*"))),3000,0),0))),"")</f>
        <v/>
      </c>
      <c r="L848" s="70"/>
      <c r="M848" s="36"/>
      <c r="N848" s="36"/>
      <c r="O848" s="98"/>
      <c r="P848" s="38" t="str">
        <f t="shared" si="9"/>
        <v/>
      </c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ht="15.75" customHeight="1">
      <c r="A849" s="2"/>
      <c r="B849" s="2"/>
      <c r="C849" s="2"/>
      <c r="D849" s="4"/>
      <c r="E849" s="2"/>
      <c r="F849" s="4"/>
      <c r="G849" s="30" t="str">
        <f t="shared" si="10"/>
        <v> </v>
      </c>
      <c r="H849" s="4"/>
      <c r="I849" s="2"/>
      <c r="J849" s="68" t="str">
        <f t="shared" si="2"/>
        <v/>
      </c>
      <c r="K849" s="69" t="str">
        <f>IFERROR(SUM(IF(DATEDIF($H849,$A$1,"M")&gt;=VLOOKUP($I849,INDIRECT(VLOOKUP(DATEVALUE($H849),FECHAS,2,0)),5,0),0 ,VLOOKUP($I849,INDIRECT(VLOOKUP(DATEVALUE($H849),FECHAS,2,0)),3,0)),IF(AND($G849=$A$1,AND(TODAY()&gt;$G849,COUNTIF($I849,"TRI*"))),2500,IF($G849=$A$1,IF(AND(TODAY()&gt;$G849,OR(COUNTIF($I849," ---"),COUNTIF($I849,"MEN*"))),3000,0),0))),"")</f>
        <v/>
      </c>
      <c r="L849" s="70"/>
      <c r="M849" s="36"/>
      <c r="N849" s="36"/>
      <c r="O849" s="98"/>
      <c r="P849" s="38" t="str">
        <f t="shared" si="9"/>
        <v/>
      </c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ht="15.75" customHeight="1">
      <c r="A850" s="2"/>
      <c r="B850" s="2"/>
      <c r="C850" s="2"/>
      <c r="D850" s="4"/>
      <c r="E850" s="2"/>
      <c r="F850" s="4"/>
      <c r="G850" s="30" t="str">
        <f t="shared" si="10"/>
        <v> </v>
      </c>
      <c r="H850" s="4"/>
      <c r="I850" s="2"/>
      <c r="J850" s="68" t="str">
        <f t="shared" si="2"/>
        <v/>
      </c>
      <c r="K850" s="69" t="str">
        <f>IFERROR(SUM(IF(DATEDIF($H850,$A$1,"M")&gt;=VLOOKUP($I850,INDIRECT(VLOOKUP(DATEVALUE($H850),FECHAS,2,0)),5,0),0 ,VLOOKUP($I850,INDIRECT(VLOOKUP(DATEVALUE($H850),FECHAS,2,0)),3,0)),IF(AND($G850=$A$1,AND(TODAY()&gt;$G850,COUNTIF($I850,"TRI*"))),2500,IF($G850=$A$1,IF(AND(TODAY()&gt;$G850,OR(COUNTIF($I850," ---"),COUNTIF($I850,"MEN*"))),3000,0),0))),"")</f>
        <v/>
      </c>
      <c r="L850" s="70"/>
      <c r="M850" s="36"/>
      <c r="N850" s="36"/>
      <c r="O850" s="98"/>
      <c r="P850" s="38" t="str">
        <f t="shared" si="9"/>
        <v/>
      </c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ht="15.75" customHeight="1">
      <c r="A851" s="2"/>
      <c r="B851" s="2"/>
      <c r="C851" s="2"/>
      <c r="D851" s="4"/>
      <c r="E851" s="2"/>
      <c r="F851" s="4"/>
      <c r="G851" s="30" t="str">
        <f t="shared" si="10"/>
        <v> </v>
      </c>
      <c r="H851" s="4"/>
      <c r="I851" s="2"/>
      <c r="J851" s="68" t="str">
        <f t="shared" si="2"/>
        <v/>
      </c>
      <c r="K851" s="69" t="str">
        <f>IFERROR(SUM(IF(DATEDIF($H851,$A$1,"M")&gt;=VLOOKUP($I851,INDIRECT(VLOOKUP(DATEVALUE($H851),FECHAS,2,0)),5,0),0 ,VLOOKUP($I851,INDIRECT(VLOOKUP(DATEVALUE($H851),FECHAS,2,0)),3,0)),IF(AND($G851=$A$1,AND(TODAY()&gt;$G851,COUNTIF($I851,"TRI*"))),2500,IF($G851=$A$1,IF(AND(TODAY()&gt;$G851,OR(COUNTIF($I851," ---"),COUNTIF($I851,"MEN*"))),3000,0),0))),"")</f>
        <v/>
      </c>
      <c r="L851" s="70"/>
      <c r="M851" s="36"/>
      <c r="N851" s="36"/>
      <c r="O851" s="98"/>
      <c r="P851" s="38" t="str">
        <f t="shared" si="9"/>
        <v/>
      </c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ht="15.75" customHeight="1">
      <c r="A852" s="2"/>
      <c r="B852" s="2"/>
      <c r="C852" s="2"/>
      <c r="D852" s="4"/>
      <c r="E852" s="2"/>
      <c r="F852" s="4"/>
      <c r="G852" s="30" t="str">
        <f t="shared" si="10"/>
        <v> </v>
      </c>
      <c r="H852" s="4"/>
      <c r="I852" s="2"/>
      <c r="J852" s="68" t="str">
        <f t="shared" si="2"/>
        <v/>
      </c>
      <c r="K852" s="69" t="str">
        <f>IFERROR(SUM(IF(DATEDIF($H852,$A$1,"M")&gt;=VLOOKUP($I852,INDIRECT(VLOOKUP(DATEVALUE($H852),FECHAS,2,0)),5,0),0 ,VLOOKUP($I852,INDIRECT(VLOOKUP(DATEVALUE($H852),FECHAS,2,0)),3,0)),IF(AND($G852=$A$1,AND(TODAY()&gt;$G852,COUNTIF($I852,"TRI*"))),2500,IF($G852=$A$1,IF(AND(TODAY()&gt;$G852,OR(COUNTIF($I852," ---"),COUNTIF($I852,"MEN*"))),3000,0),0))),"")</f>
        <v/>
      </c>
      <c r="L852" s="70"/>
      <c r="M852" s="36"/>
      <c r="N852" s="36"/>
      <c r="O852" s="98"/>
      <c r="P852" s="38" t="str">
        <f t="shared" si="9"/>
        <v/>
      </c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ht="15.75" customHeight="1">
      <c r="A853" s="2"/>
      <c r="B853" s="2"/>
      <c r="C853" s="2"/>
      <c r="D853" s="4"/>
      <c r="E853" s="2"/>
      <c r="F853" s="4"/>
      <c r="G853" s="30" t="str">
        <f t="shared" si="10"/>
        <v> </v>
      </c>
      <c r="H853" s="4"/>
      <c r="I853" s="2"/>
      <c r="J853" s="68" t="str">
        <f t="shared" si="2"/>
        <v/>
      </c>
      <c r="K853" s="69" t="str">
        <f>IFERROR(SUM(IF(DATEDIF($H853,$A$1,"M")&gt;=VLOOKUP($I853,INDIRECT(VLOOKUP(DATEVALUE($H853),FECHAS,2,0)),5,0),0 ,VLOOKUP($I853,INDIRECT(VLOOKUP(DATEVALUE($H853),FECHAS,2,0)),3,0)),IF(AND($G853=$A$1,AND(TODAY()&gt;$G853,COUNTIF($I853,"TRI*"))),2500,IF($G853=$A$1,IF(AND(TODAY()&gt;$G853,OR(COUNTIF($I853," ---"),COUNTIF($I853,"MEN*"))),3000,0),0))),"")</f>
        <v/>
      </c>
      <c r="L853" s="70"/>
      <c r="M853" s="36"/>
      <c r="N853" s="36"/>
      <c r="O853" s="98"/>
      <c r="P853" s="38" t="str">
        <f t="shared" si="9"/>
        <v/>
      </c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ht="15.75" customHeight="1">
      <c r="A854" s="2"/>
      <c r="B854" s="2"/>
      <c r="C854" s="2"/>
      <c r="D854" s="4"/>
      <c r="E854" s="2"/>
      <c r="F854" s="4"/>
      <c r="G854" s="30" t="str">
        <f t="shared" si="10"/>
        <v> </v>
      </c>
      <c r="H854" s="4"/>
      <c r="I854" s="2"/>
      <c r="J854" s="68" t="str">
        <f t="shared" si="2"/>
        <v/>
      </c>
      <c r="K854" s="69" t="str">
        <f>IFERROR(SUM(IF(DATEDIF($H854,$A$1,"M")&gt;=VLOOKUP($I854,INDIRECT(VLOOKUP(DATEVALUE($H854),FECHAS,2,0)),5,0),0 ,VLOOKUP($I854,INDIRECT(VLOOKUP(DATEVALUE($H854),FECHAS,2,0)),3,0)),IF(AND($G854=$A$1,AND(TODAY()&gt;$G854,COUNTIF($I854,"TRI*"))),2500,IF($G854=$A$1,IF(AND(TODAY()&gt;$G854,OR(COUNTIF($I854," ---"),COUNTIF($I854,"MEN*"))),3000,0),0))),"")</f>
        <v/>
      </c>
      <c r="L854" s="70"/>
      <c r="M854" s="36"/>
      <c r="N854" s="36"/>
      <c r="O854" s="98"/>
      <c r="P854" s="38" t="str">
        <f t="shared" si="9"/>
        <v/>
      </c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ht="15.75" customHeight="1">
      <c r="A855" s="2"/>
      <c r="B855" s="2"/>
      <c r="C855" s="2"/>
      <c r="D855" s="4"/>
      <c r="E855" s="2"/>
      <c r="F855" s="4"/>
      <c r="G855" s="30" t="str">
        <f t="shared" si="10"/>
        <v> </v>
      </c>
      <c r="H855" s="4"/>
      <c r="I855" s="2"/>
      <c r="J855" s="68" t="str">
        <f t="shared" si="2"/>
        <v/>
      </c>
      <c r="K855" s="69" t="str">
        <f>IFERROR(SUM(IF(DATEDIF($H855,$A$1,"M")&gt;=VLOOKUP($I855,INDIRECT(VLOOKUP(DATEVALUE($H855),FECHAS,2,0)),5,0),0 ,VLOOKUP($I855,INDIRECT(VLOOKUP(DATEVALUE($H855),FECHAS,2,0)),3,0)),IF(AND($G855=$A$1,AND(TODAY()&gt;$G855,COUNTIF($I855,"TRI*"))),2500,IF($G855=$A$1,IF(AND(TODAY()&gt;$G855,OR(COUNTIF($I855," ---"),COUNTIF($I855,"MEN*"))),3000,0),0))),"")</f>
        <v/>
      </c>
      <c r="L855" s="70"/>
      <c r="M855" s="36"/>
      <c r="N855" s="36"/>
      <c r="O855" s="98"/>
      <c r="P855" s="38" t="str">
        <f t="shared" si="9"/>
        <v/>
      </c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ht="15.75" customHeight="1">
      <c r="A856" s="2"/>
      <c r="B856" s="2"/>
      <c r="C856" s="2"/>
      <c r="D856" s="4"/>
      <c r="E856" s="2"/>
      <c r="F856" s="4"/>
      <c r="G856" s="30" t="str">
        <f t="shared" si="10"/>
        <v> </v>
      </c>
      <c r="H856" s="4"/>
      <c r="I856" s="2"/>
      <c r="J856" s="68" t="str">
        <f t="shared" si="2"/>
        <v/>
      </c>
      <c r="K856" s="69" t="str">
        <f>IFERROR(SUM(IF(DATEDIF($H856,$A$1,"M")&gt;=VLOOKUP($I856,INDIRECT(VLOOKUP(DATEVALUE($H856),FECHAS,2,0)),5,0),0 ,VLOOKUP($I856,INDIRECT(VLOOKUP(DATEVALUE($H856),FECHAS,2,0)),3,0)),IF(AND($G856=$A$1,AND(TODAY()&gt;$G856,COUNTIF($I856,"TRI*"))),2500,IF($G856=$A$1,IF(AND(TODAY()&gt;$G856,OR(COUNTIF($I856," ---"),COUNTIF($I856,"MEN*"))),3000,0),0))),"")</f>
        <v/>
      </c>
      <c r="L856" s="70"/>
      <c r="M856" s="36"/>
      <c r="N856" s="36"/>
      <c r="O856" s="98"/>
      <c r="P856" s="38" t="str">
        <f t="shared" si="9"/>
        <v/>
      </c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ht="15.75" customHeight="1">
      <c r="A857" s="2"/>
      <c r="B857" s="2"/>
      <c r="C857" s="2"/>
      <c r="D857" s="4"/>
      <c r="E857" s="2"/>
      <c r="F857" s="4"/>
      <c r="G857" s="30" t="str">
        <f t="shared" si="10"/>
        <v> </v>
      </c>
      <c r="H857" s="4"/>
      <c r="I857" s="2"/>
      <c r="J857" s="68" t="str">
        <f t="shared" si="2"/>
        <v/>
      </c>
      <c r="K857" s="69" t="str">
        <f>IFERROR(SUM(IF(DATEDIF($H857,$A$1,"M")&gt;=VLOOKUP($I857,INDIRECT(VLOOKUP(DATEVALUE($H857),FECHAS,2,0)),5,0),0 ,VLOOKUP($I857,INDIRECT(VLOOKUP(DATEVALUE($H857),FECHAS,2,0)),3,0)),IF(AND($G857=$A$1,AND(TODAY()&gt;$G857,COUNTIF($I857,"TRI*"))),2500,IF($G857=$A$1,IF(AND(TODAY()&gt;$G857,OR(COUNTIF($I857," ---"),COUNTIF($I857,"MEN*"))),3000,0),0))),"")</f>
        <v/>
      </c>
      <c r="L857" s="70"/>
      <c r="M857" s="36"/>
      <c r="N857" s="36"/>
      <c r="O857" s="98"/>
      <c r="P857" s="38" t="str">
        <f t="shared" si="9"/>
        <v/>
      </c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ht="15.75" customHeight="1">
      <c r="A858" s="2"/>
      <c r="B858" s="2"/>
      <c r="C858" s="2"/>
      <c r="D858" s="4"/>
      <c r="E858" s="2"/>
      <c r="F858" s="4"/>
      <c r="G858" s="30" t="str">
        <f t="shared" si="10"/>
        <v> </v>
      </c>
      <c r="H858" s="4"/>
      <c r="I858" s="2"/>
      <c r="J858" s="68" t="str">
        <f t="shared" si="2"/>
        <v/>
      </c>
      <c r="K858" s="69" t="str">
        <f>IFERROR(SUM(IF(DATEDIF($H858,$A$1,"M")&gt;=VLOOKUP($I858,INDIRECT(VLOOKUP(DATEVALUE($H858),FECHAS,2,0)),5,0),0 ,VLOOKUP($I858,INDIRECT(VLOOKUP(DATEVALUE($H858),FECHAS,2,0)),3,0)),IF(AND($G858=$A$1,AND(TODAY()&gt;$G858,COUNTIF($I858,"TRI*"))),2500,IF($G858=$A$1,IF(AND(TODAY()&gt;$G858,OR(COUNTIF($I858," ---"),COUNTIF($I858,"MEN*"))),3000,0),0))),"")</f>
        <v/>
      </c>
      <c r="L858" s="70"/>
      <c r="M858" s="36"/>
      <c r="N858" s="36"/>
      <c r="O858" s="98"/>
      <c r="P858" s="38" t="str">
        <f t="shared" si="9"/>
        <v/>
      </c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ht="15.75" customHeight="1">
      <c r="A859" s="2"/>
      <c r="B859" s="2"/>
      <c r="C859" s="2"/>
      <c r="D859" s="4"/>
      <c r="E859" s="2"/>
      <c r="F859" s="4"/>
      <c r="G859" s="30" t="str">
        <f t="shared" si="10"/>
        <v> </v>
      </c>
      <c r="H859" s="4"/>
      <c r="I859" s="2"/>
      <c r="J859" s="68" t="str">
        <f t="shared" si="2"/>
        <v/>
      </c>
      <c r="K859" s="69" t="str">
        <f>IFERROR(SUM(IF(DATEDIF($H859,$A$1,"M")&gt;=VLOOKUP($I859,INDIRECT(VLOOKUP(DATEVALUE($H859),FECHAS,2,0)),5,0),0 ,VLOOKUP($I859,INDIRECT(VLOOKUP(DATEVALUE($H859),FECHAS,2,0)),3,0)),IF(AND($G859=$A$1,AND(TODAY()&gt;$G859,COUNTIF($I859,"TRI*"))),2500,IF($G859=$A$1,IF(AND(TODAY()&gt;$G859,OR(COUNTIF($I859," ---"),COUNTIF($I859,"MEN*"))),3000,0),0))),"")</f>
        <v/>
      </c>
      <c r="L859" s="70"/>
      <c r="M859" s="36"/>
      <c r="N859" s="36"/>
      <c r="O859" s="98"/>
      <c r="P859" s="38" t="str">
        <f t="shared" si="9"/>
        <v/>
      </c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ht="15.75" customHeight="1">
      <c r="A860" s="2"/>
      <c r="B860" s="2"/>
      <c r="C860" s="2"/>
      <c r="D860" s="4"/>
      <c r="E860" s="2"/>
      <c r="F860" s="4"/>
      <c r="G860" s="30" t="str">
        <f t="shared" si="10"/>
        <v> </v>
      </c>
      <c r="H860" s="4"/>
      <c r="I860" s="2"/>
      <c r="J860" s="68" t="str">
        <f t="shared" si="2"/>
        <v/>
      </c>
      <c r="K860" s="69" t="str">
        <f>IFERROR(SUM(IF(DATEDIF($H860,$A$1,"M")&gt;=VLOOKUP($I860,INDIRECT(VLOOKUP(DATEVALUE($H860),FECHAS,2,0)),5,0),0 ,VLOOKUP($I860,INDIRECT(VLOOKUP(DATEVALUE($H860),FECHAS,2,0)),3,0)),IF(AND($G860=$A$1,AND(TODAY()&gt;$G860,COUNTIF($I860,"TRI*"))),2500,IF($G860=$A$1,IF(AND(TODAY()&gt;$G860,OR(COUNTIF($I860," ---"),COUNTIF($I860,"MEN*"))),3000,0),0))),"")</f>
        <v/>
      </c>
      <c r="L860" s="70"/>
      <c r="M860" s="36"/>
      <c r="N860" s="36"/>
      <c r="O860" s="98"/>
      <c r="P860" s="38" t="str">
        <f t="shared" si="9"/>
        <v/>
      </c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ht="15.75" customHeight="1">
      <c r="A861" s="2"/>
      <c r="B861" s="2"/>
      <c r="C861" s="2"/>
      <c r="D861" s="4"/>
      <c r="E861" s="2"/>
      <c r="F861" s="4"/>
      <c r="G861" s="30" t="str">
        <f t="shared" si="10"/>
        <v> </v>
      </c>
      <c r="H861" s="4"/>
      <c r="I861" s="2"/>
      <c r="J861" s="68" t="str">
        <f t="shared" si="2"/>
        <v/>
      </c>
      <c r="K861" s="69" t="str">
        <f>IFERROR(SUM(IF(DATEDIF($H861,$A$1,"M")&gt;=VLOOKUP($I861,INDIRECT(VLOOKUP(DATEVALUE($H861),FECHAS,2,0)),5,0),0 ,VLOOKUP($I861,INDIRECT(VLOOKUP(DATEVALUE($H861),FECHAS,2,0)),3,0)),IF(AND($G861=$A$1,AND(TODAY()&gt;$G861,COUNTIF($I861,"TRI*"))),2500,IF($G861=$A$1,IF(AND(TODAY()&gt;$G861,OR(COUNTIF($I861," ---"),COUNTIF($I861,"MEN*"))),3000,0),0))),"")</f>
        <v/>
      </c>
      <c r="L861" s="70"/>
      <c r="M861" s="36"/>
      <c r="N861" s="36"/>
      <c r="O861" s="98"/>
      <c r="P861" s="38" t="str">
        <f t="shared" si="9"/>
        <v/>
      </c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ht="15.75" customHeight="1">
      <c r="A862" s="2"/>
      <c r="B862" s="2"/>
      <c r="C862" s="2"/>
      <c r="D862" s="4"/>
      <c r="E862" s="2"/>
      <c r="F862" s="4"/>
      <c r="G862" s="30" t="str">
        <f t="shared" si="10"/>
        <v> </v>
      </c>
      <c r="H862" s="4"/>
      <c r="I862" s="2"/>
      <c r="J862" s="68" t="str">
        <f t="shared" si="2"/>
        <v/>
      </c>
      <c r="K862" s="69" t="str">
        <f>IFERROR(SUM(IF(DATEDIF($H862,$A$1,"M")&gt;=VLOOKUP($I862,INDIRECT(VLOOKUP(DATEVALUE($H862),FECHAS,2,0)),5,0),0 ,VLOOKUP($I862,INDIRECT(VLOOKUP(DATEVALUE($H862),FECHAS,2,0)),3,0)),IF(AND($G862=$A$1,AND(TODAY()&gt;$G862,COUNTIF($I862,"TRI*"))),2500,IF($G862=$A$1,IF(AND(TODAY()&gt;$G862,OR(COUNTIF($I862," ---"),COUNTIF($I862,"MEN*"))),3000,0),0))),"")</f>
        <v/>
      </c>
      <c r="L862" s="70"/>
      <c r="M862" s="36"/>
      <c r="N862" s="36"/>
      <c r="O862" s="98"/>
      <c r="P862" s="38" t="str">
        <f t="shared" si="9"/>
        <v/>
      </c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ht="15.75" customHeight="1">
      <c r="A863" s="2"/>
      <c r="B863" s="2"/>
      <c r="C863" s="2"/>
      <c r="D863" s="4"/>
      <c r="E863" s="2"/>
      <c r="F863" s="4"/>
      <c r="G863" s="30" t="str">
        <f t="shared" si="10"/>
        <v> </v>
      </c>
      <c r="H863" s="4"/>
      <c r="I863" s="2"/>
      <c r="J863" s="68" t="str">
        <f t="shared" si="2"/>
        <v/>
      </c>
      <c r="K863" s="69" t="str">
        <f>IFERROR(SUM(IF(DATEDIF($H863,$A$1,"M")&gt;=VLOOKUP($I863,INDIRECT(VLOOKUP(DATEVALUE($H863),FECHAS,2,0)),5,0),0 ,VLOOKUP($I863,INDIRECT(VLOOKUP(DATEVALUE($H863),FECHAS,2,0)),3,0)),IF(AND($G863=$A$1,AND(TODAY()&gt;$G863,COUNTIF($I863,"TRI*"))),2500,IF($G863=$A$1,IF(AND(TODAY()&gt;$G863,OR(COUNTIF($I863," ---"),COUNTIF($I863,"MEN*"))),3000,0),0))),"")</f>
        <v/>
      </c>
      <c r="L863" s="70"/>
      <c r="M863" s="36"/>
      <c r="N863" s="36"/>
      <c r="O863" s="98"/>
      <c r="P863" s="38" t="str">
        <f t="shared" si="9"/>
        <v/>
      </c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ht="15.75" customHeight="1">
      <c r="A864" s="2"/>
      <c r="B864" s="2"/>
      <c r="C864" s="2"/>
      <c r="D864" s="4"/>
      <c r="E864" s="2"/>
      <c r="F864" s="4"/>
      <c r="G864" s="30" t="str">
        <f t="shared" si="10"/>
        <v> </v>
      </c>
      <c r="H864" s="4"/>
      <c r="I864" s="2"/>
      <c r="J864" s="68" t="str">
        <f t="shared" si="2"/>
        <v/>
      </c>
      <c r="K864" s="69" t="str">
        <f>IFERROR(SUM(IF(DATEDIF($H864,$A$1,"M")&gt;=VLOOKUP($I864,INDIRECT(VLOOKUP(DATEVALUE($H864),FECHAS,2,0)),5,0),0 ,VLOOKUP($I864,INDIRECT(VLOOKUP(DATEVALUE($H864),FECHAS,2,0)),3,0)),IF(AND($G864=$A$1,AND(TODAY()&gt;$G864,COUNTIF($I864,"TRI*"))),2500,IF($G864=$A$1,IF(AND(TODAY()&gt;$G864,OR(COUNTIF($I864," ---"),COUNTIF($I864,"MEN*"))),3000,0),0))),"")</f>
        <v/>
      </c>
      <c r="L864" s="70"/>
      <c r="M864" s="36"/>
      <c r="N864" s="36"/>
      <c r="O864" s="98"/>
      <c r="P864" s="38" t="str">
        <f t="shared" si="9"/>
        <v/>
      </c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ht="15.75" customHeight="1">
      <c r="A865" s="2"/>
      <c r="B865" s="2"/>
      <c r="C865" s="2"/>
      <c r="D865" s="4"/>
      <c r="E865" s="2"/>
      <c r="F865" s="4"/>
      <c r="G865" s="30" t="str">
        <f t="shared" si="10"/>
        <v> </v>
      </c>
      <c r="H865" s="4"/>
      <c r="I865" s="2"/>
      <c r="J865" s="68" t="str">
        <f t="shared" si="2"/>
        <v/>
      </c>
      <c r="K865" s="69" t="str">
        <f>IFERROR(SUM(IF(DATEDIF($H865,$A$1,"M")&gt;=VLOOKUP($I865,INDIRECT(VLOOKUP(DATEVALUE($H865),FECHAS,2,0)),5,0),0 ,VLOOKUP($I865,INDIRECT(VLOOKUP(DATEVALUE($H865),FECHAS,2,0)),3,0)),IF(AND($G865=$A$1,AND(TODAY()&gt;$G865,COUNTIF($I865,"TRI*"))),2500,IF($G865=$A$1,IF(AND(TODAY()&gt;$G865,OR(COUNTIF($I865," ---"),COUNTIF($I865,"MEN*"))),3000,0),0))),"")</f>
        <v/>
      </c>
      <c r="L865" s="70"/>
      <c r="M865" s="36"/>
      <c r="N865" s="36"/>
      <c r="O865" s="98"/>
      <c r="P865" s="38" t="str">
        <f t="shared" si="9"/>
        <v/>
      </c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ht="15.75" customHeight="1">
      <c r="A866" s="2"/>
      <c r="B866" s="2"/>
      <c r="C866" s="2"/>
      <c r="D866" s="4"/>
      <c r="E866" s="2"/>
      <c r="F866" s="4"/>
      <c r="G866" s="30" t="str">
        <f t="shared" si="10"/>
        <v> </v>
      </c>
      <c r="H866" s="4"/>
      <c r="I866" s="2"/>
      <c r="J866" s="68" t="str">
        <f t="shared" si="2"/>
        <v/>
      </c>
      <c r="K866" s="69" t="str">
        <f>IFERROR(SUM(IF(DATEDIF($H866,$A$1,"M")&gt;=VLOOKUP($I866,INDIRECT(VLOOKUP(DATEVALUE($H866),FECHAS,2,0)),5,0),0 ,VLOOKUP($I866,INDIRECT(VLOOKUP(DATEVALUE($H866),FECHAS,2,0)),3,0)),IF(AND($G866=$A$1,AND(TODAY()&gt;$G866,COUNTIF($I866,"TRI*"))),2500,IF($G866=$A$1,IF(AND(TODAY()&gt;$G866,OR(COUNTIF($I866," ---"),COUNTIF($I866,"MEN*"))),3000,0),0))),"")</f>
        <v/>
      </c>
      <c r="L866" s="70"/>
      <c r="M866" s="36"/>
      <c r="N866" s="36"/>
      <c r="O866" s="98"/>
      <c r="P866" s="38" t="str">
        <f t="shared" si="9"/>
        <v/>
      </c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ht="15.75" customHeight="1">
      <c r="A867" s="2"/>
      <c r="B867" s="2"/>
      <c r="C867" s="2"/>
      <c r="D867" s="4"/>
      <c r="E867" s="2"/>
      <c r="F867" s="4"/>
      <c r="G867" s="30" t="str">
        <f t="shared" si="10"/>
        <v> </v>
      </c>
      <c r="H867" s="4"/>
      <c r="I867" s="2"/>
      <c r="J867" s="68" t="str">
        <f t="shared" si="2"/>
        <v/>
      </c>
      <c r="K867" s="69" t="str">
        <f>IFERROR(SUM(IF(DATEDIF($H867,$A$1,"M")&gt;=VLOOKUP($I867,INDIRECT(VLOOKUP(DATEVALUE($H867),FECHAS,2,0)),5,0),0 ,VLOOKUP($I867,INDIRECT(VLOOKUP(DATEVALUE($H867),FECHAS,2,0)),3,0)),IF(AND($G867=$A$1,AND(TODAY()&gt;$G867,COUNTIF($I867,"TRI*"))),2500,IF($G867=$A$1,IF(AND(TODAY()&gt;$G867,OR(COUNTIF($I867," ---"),COUNTIF($I867,"MEN*"))),3000,0),0))),"")</f>
        <v/>
      </c>
      <c r="L867" s="70"/>
      <c r="M867" s="36"/>
      <c r="N867" s="36"/>
      <c r="O867" s="98"/>
      <c r="P867" s="38" t="str">
        <f t="shared" si="9"/>
        <v/>
      </c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ht="15.75" customHeight="1">
      <c r="A868" s="2"/>
      <c r="B868" s="2"/>
      <c r="C868" s="2"/>
      <c r="D868" s="4"/>
      <c r="E868" s="2"/>
      <c r="F868" s="4"/>
      <c r="G868" s="30" t="str">
        <f t="shared" si="10"/>
        <v> </v>
      </c>
      <c r="H868" s="4"/>
      <c r="I868" s="2"/>
      <c r="J868" s="68" t="str">
        <f t="shared" si="2"/>
        <v/>
      </c>
      <c r="K868" s="69" t="str">
        <f>IFERROR(SUM(IF(DATEDIF($H868,$A$1,"M")&gt;=VLOOKUP($I868,INDIRECT(VLOOKUP(DATEVALUE($H868),FECHAS,2,0)),5,0),0 ,VLOOKUP($I868,INDIRECT(VLOOKUP(DATEVALUE($H868),FECHAS,2,0)),3,0)),IF(AND($G868=$A$1,AND(TODAY()&gt;$G868,COUNTIF($I868,"TRI*"))),2500,IF($G868=$A$1,IF(AND(TODAY()&gt;$G868,OR(COUNTIF($I868," ---"),COUNTIF($I868,"MEN*"))),3000,0),0))),"")</f>
        <v/>
      </c>
      <c r="L868" s="70"/>
      <c r="M868" s="36"/>
      <c r="N868" s="36"/>
      <c r="O868" s="98"/>
      <c r="P868" s="38" t="str">
        <f t="shared" si="9"/>
        <v/>
      </c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ht="15.75" customHeight="1">
      <c r="A869" s="2"/>
      <c r="B869" s="2"/>
      <c r="C869" s="2"/>
      <c r="D869" s="4"/>
      <c r="E869" s="2"/>
      <c r="F869" s="4"/>
      <c r="G869" s="30" t="str">
        <f t="shared" si="10"/>
        <v> </v>
      </c>
      <c r="H869" s="4"/>
      <c r="I869" s="2"/>
      <c r="J869" s="68" t="str">
        <f t="shared" si="2"/>
        <v/>
      </c>
      <c r="K869" s="69" t="str">
        <f>IFERROR(SUM(IF(DATEDIF($H869,$A$1,"M")&gt;=VLOOKUP($I869,INDIRECT(VLOOKUP(DATEVALUE($H869),FECHAS,2,0)),5,0),0 ,VLOOKUP($I869,INDIRECT(VLOOKUP(DATEVALUE($H869),FECHAS,2,0)),3,0)),IF(AND($G869=$A$1,AND(TODAY()&gt;$G869,COUNTIF($I869,"TRI*"))),2500,IF($G869=$A$1,IF(AND(TODAY()&gt;$G869,OR(COUNTIF($I869," ---"),COUNTIF($I869,"MEN*"))),3000,0),0))),"")</f>
        <v/>
      </c>
      <c r="L869" s="70"/>
      <c r="M869" s="36"/>
      <c r="N869" s="36"/>
      <c r="O869" s="98"/>
      <c r="P869" s="38" t="str">
        <f t="shared" si="9"/>
        <v/>
      </c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ht="15.75" customHeight="1">
      <c r="A870" s="2"/>
      <c r="B870" s="2"/>
      <c r="C870" s="2"/>
      <c r="D870" s="4"/>
      <c r="E870" s="2"/>
      <c r="F870" s="4"/>
      <c r="G870" s="30" t="str">
        <f t="shared" si="10"/>
        <v> </v>
      </c>
      <c r="H870" s="4"/>
      <c r="I870" s="2"/>
      <c r="J870" s="68" t="str">
        <f t="shared" si="2"/>
        <v/>
      </c>
      <c r="K870" s="69" t="str">
        <f>IFERROR(SUM(IF(DATEDIF($H870,$A$1,"M")&gt;=VLOOKUP($I870,INDIRECT(VLOOKUP(DATEVALUE($H870),FECHAS,2,0)),5,0),0 ,VLOOKUP($I870,INDIRECT(VLOOKUP(DATEVALUE($H870),FECHAS,2,0)),3,0)),IF(AND($G870=$A$1,AND(TODAY()&gt;$G870,COUNTIF($I870,"TRI*"))),2500,IF($G870=$A$1,IF(AND(TODAY()&gt;$G870,OR(COUNTIF($I870," ---"),COUNTIF($I870,"MEN*"))),3000,0),0))),"")</f>
        <v/>
      </c>
      <c r="L870" s="70"/>
      <c r="M870" s="36"/>
      <c r="N870" s="36"/>
      <c r="O870" s="98"/>
      <c r="P870" s="38" t="str">
        <f t="shared" si="9"/>
        <v/>
      </c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ht="15.75" customHeight="1">
      <c r="A871" s="2"/>
      <c r="B871" s="2"/>
      <c r="C871" s="2"/>
      <c r="D871" s="4"/>
      <c r="E871" s="2"/>
      <c r="F871" s="4"/>
      <c r="G871" s="30" t="str">
        <f t="shared" si="10"/>
        <v> </v>
      </c>
      <c r="H871" s="4"/>
      <c r="I871" s="2"/>
      <c r="J871" s="68" t="str">
        <f t="shared" si="2"/>
        <v/>
      </c>
      <c r="K871" s="69" t="str">
        <f>IFERROR(SUM(IF(DATEDIF($H871,$A$1,"M")&gt;=VLOOKUP($I871,INDIRECT(VLOOKUP(DATEVALUE($H871),FECHAS,2,0)),5,0),0 ,VLOOKUP($I871,INDIRECT(VLOOKUP(DATEVALUE($H871),FECHAS,2,0)),3,0)),IF(AND($G871=$A$1,AND(TODAY()&gt;$G871,COUNTIF($I871,"TRI*"))),2500,IF($G871=$A$1,IF(AND(TODAY()&gt;$G871,OR(COUNTIF($I871," ---"),COUNTIF($I871,"MEN*"))),3000,0),0))),"")</f>
        <v/>
      </c>
      <c r="L871" s="70"/>
      <c r="M871" s="36"/>
      <c r="N871" s="36"/>
      <c r="O871" s="98"/>
      <c r="P871" s="38" t="str">
        <f t="shared" si="9"/>
        <v/>
      </c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ht="15.75" customHeight="1">
      <c r="A872" s="2"/>
      <c r="B872" s="2"/>
      <c r="C872" s="2"/>
      <c r="D872" s="4"/>
      <c r="E872" s="2"/>
      <c r="F872" s="4"/>
      <c r="G872" s="30" t="str">
        <f t="shared" si="10"/>
        <v> </v>
      </c>
      <c r="H872" s="4"/>
      <c r="I872" s="2"/>
      <c r="J872" s="68" t="str">
        <f t="shared" si="2"/>
        <v/>
      </c>
      <c r="K872" s="69" t="str">
        <f>IFERROR(SUM(IF(DATEDIF($H872,$A$1,"M")&gt;=VLOOKUP($I872,INDIRECT(VLOOKUP(DATEVALUE($H872),FECHAS,2,0)),5,0),0 ,VLOOKUP($I872,INDIRECT(VLOOKUP(DATEVALUE($H872),FECHAS,2,0)),3,0)),IF(AND($G872=$A$1,AND(TODAY()&gt;$G872,COUNTIF($I872,"TRI*"))),2500,IF($G872=$A$1,IF(AND(TODAY()&gt;$G872,OR(COUNTIF($I872," ---"),COUNTIF($I872,"MEN*"))),3000,0),0))),"")</f>
        <v/>
      </c>
      <c r="L872" s="70"/>
      <c r="M872" s="36"/>
      <c r="N872" s="36"/>
      <c r="O872" s="98"/>
      <c r="P872" s="38" t="str">
        <f t="shared" si="9"/>
        <v/>
      </c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ht="15.75" customHeight="1">
      <c r="A873" s="2"/>
      <c r="B873" s="2"/>
      <c r="C873" s="2"/>
      <c r="D873" s="4"/>
      <c r="E873" s="2"/>
      <c r="F873" s="4"/>
      <c r="G873" s="30" t="str">
        <f t="shared" si="10"/>
        <v> </v>
      </c>
      <c r="H873" s="4"/>
      <c r="I873" s="2"/>
      <c r="J873" s="68" t="str">
        <f t="shared" si="2"/>
        <v/>
      </c>
      <c r="K873" s="69" t="str">
        <f>IFERROR(SUM(IF(DATEDIF($H873,$A$1,"M")&gt;=VLOOKUP($I873,INDIRECT(VLOOKUP(DATEVALUE($H873),FECHAS,2,0)),5,0),0 ,VLOOKUP($I873,INDIRECT(VLOOKUP(DATEVALUE($H873),FECHAS,2,0)),3,0)),IF(AND($G873=$A$1,AND(TODAY()&gt;$G873,COUNTIF($I873,"TRI*"))),2500,IF($G873=$A$1,IF(AND(TODAY()&gt;$G873,OR(COUNTIF($I873," ---"),COUNTIF($I873,"MEN*"))),3000,0),0))),"")</f>
        <v/>
      </c>
      <c r="L873" s="70"/>
      <c r="M873" s="36"/>
      <c r="N873" s="36"/>
      <c r="O873" s="98"/>
      <c r="P873" s="38" t="str">
        <f t="shared" si="9"/>
        <v/>
      </c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ht="15.75" customHeight="1">
      <c r="A874" s="2"/>
      <c r="B874" s="2"/>
      <c r="C874" s="2"/>
      <c r="D874" s="4"/>
      <c r="E874" s="2"/>
      <c r="F874" s="4"/>
      <c r="G874" s="30" t="str">
        <f t="shared" si="10"/>
        <v> </v>
      </c>
      <c r="H874" s="4"/>
      <c r="I874" s="2"/>
      <c r="J874" s="68" t="str">
        <f t="shared" si="2"/>
        <v/>
      </c>
      <c r="K874" s="69" t="str">
        <f>IFERROR(SUM(IF(DATEDIF($H874,$A$1,"M")&gt;=VLOOKUP($I874,INDIRECT(VLOOKUP(DATEVALUE($H874),FECHAS,2,0)),5,0),0 ,VLOOKUP($I874,INDIRECT(VLOOKUP(DATEVALUE($H874),FECHAS,2,0)),3,0)),IF(AND($G874=$A$1,AND(TODAY()&gt;$G874,COUNTIF($I874,"TRI*"))),2500,IF($G874=$A$1,IF(AND(TODAY()&gt;$G874,OR(COUNTIF($I874," ---"),COUNTIF($I874,"MEN*"))),3000,0),0))),"")</f>
        <v/>
      </c>
      <c r="L874" s="70"/>
      <c r="M874" s="36"/>
      <c r="N874" s="36"/>
      <c r="O874" s="98"/>
      <c r="P874" s="38" t="str">
        <f t="shared" si="9"/>
        <v/>
      </c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ht="15.75" customHeight="1">
      <c r="A875" s="2"/>
      <c r="B875" s="2"/>
      <c r="C875" s="2"/>
      <c r="D875" s="4"/>
      <c r="E875" s="2"/>
      <c r="F875" s="4"/>
      <c r="G875" s="30" t="str">
        <f t="shared" si="10"/>
        <v> </v>
      </c>
      <c r="H875" s="4"/>
      <c r="I875" s="2"/>
      <c r="J875" s="68" t="str">
        <f t="shared" si="2"/>
        <v/>
      </c>
      <c r="K875" s="69" t="str">
        <f>IFERROR(SUM(IF(DATEDIF($H875,$A$1,"M")&gt;=VLOOKUP($I875,INDIRECT(VLOOKUP(DATEVALUE($H875),FECHAS,2,0)),5,0),0 ,VLOOKUP($I875,INDIRECT(VLOOKUP(DATEVALUE($H875),FECHAS,2,0)),3,0)),IF(AND($G875=$A$1,AND(TODAY()&gt;$G875,COUNTIF($I875,"TRI*"))),2500,IF($G875=$A$1,IF(AND(TODAY()&gt;$G875,OR(COUNTIF($I875," ---"),COUNTIF($I875,"MEN*"))),3000,0),0))),"")</f>
        <v/>
      </c>
      <c r="L875" s="70"/>
      <c r="M875" s="36"/>
      <c r="N875" s="36"/>
      <c r="O875" s="98"/>
      <c r="P875" s="38" t="str">
        <f t="shared" si="9"/>
        <v/>
      </c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ht="15.75" customHeight="1">
      <c r="A876" s="2"/>
      <c r="B876" s="2"/>
      <c r="C876" s="2"/>
      <c r="D876" s="4"/>
      <c r="E876" s="2"/>
      <c r="F876" s="4"/>
      <c r="G876" s="30" t="str">
        <f t="shared" si="10"/>
        <v> </v>
      </c>
      <c r="H876" s="4"/>
      <c r="I876" s="2"/>
      <c r="J876" s="68" t="str">
        <f t="shared" si="2"/>
        <v/>
      </c>
      <c r="K876" s="69" t="str">
        <f>IFERROR(SUM(IF(DATEDIF($H876,$A$1,"M")&gt;=VLOOKUP($I876,INDIRECT(VLOOKUP(DATEVALUE($H876),FECHAS,2,0)),5,0),0 ,VLOOKUP($I876,INDIRECT(VLOOKUP(DATEVALUE($H876),FECHAS,2,0)),3,0)),IF(AND($G876=$A$1,AND(TODAY()&gt;$G876,COUNTIF($I876,"TRI*"))),2500,IF($G876=$A$1,IF(AND(TODAY()&gt;$G876,OR(COUNTIF($I876," ---"),COUNTIF($I876,"MEN*"))),3000,0),0))),"")</f>
        <v/>
      </c>
      <c r="L876" s="70"/>
      <c r="M876" s="36"/>
      <c r="N876" s="36"/>
      <c r="O876" s="98"/>
      <c r="P876" s="38" t="str">
        <f t="shared" si="9"/>
        <v/>
      </c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ht="15.75" customHeight="1">
      <c r="A877" s="2"/>
      <c r="B877" s="2"/>
      <c r="C877" s="2"/>
      <c r="D877" s="4"/>
      <c r="E877" s="2"/>
      <c r="F877" s="4"/>
      <c r="G877" s="30" t="str">
        <f t="shared" si="10"/>
        <v> </v>
      </c>
      <c r="H877" s="4"/>
      <c r="I877" s="2"/>
      <c r="J877" s="68" t="str">
        <f t="shared" si="2"/>
        <v/>
      </c>
      <c r="K877" s="69" t="str">
        <f>IFERROR(SUM(IF(DATEDIF($H877,$A$1,"M")&gt;=VLOOKUP($I877,INDIRECT(VLOOKUP(DATEVALUE($H877),FECHAS,2,0)),5,0),0 ,VLOOKUP($I877,INDIRECT(VLOOKUP(DATEVALUE($H877),FECHAS,2,0)),3,0)),IF(AND($G877=$A$1,AND(TODAY()&gt;$G877,COUNTIF($I877,"TRI*"))),2500,IF($G877=$A$1,IF(AND(TODAY()&gt;$G877,OR(COUNTIF($I877," ---"),COUNTIF($I877,"MEN*"))),3000,0),0))),"")</f>
        <v/>
      </c>
      <c r="L877" s="70"/>
      <c r="M877" s="36"/>
      <c r="N877" s="36"/>
      <c r="O877" s="98"/>
      <c r="P877" s="38" t="str">
        <f t="shared" si="9"/>
        <v/>
      </c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ht="15.75" customHeight="1">
      <c r="A878" s="2"/>
      <c r="B878" s="2"/>
      <c r="C878" s="2"/>
      <c r="D878" s="4"/>
      <c r="E878" s="2"/>
      <c r="F878" s="4"/>
      <c r="G878" s="30" t="str">
        <f t="shared" si="10"/>
        <v> </v>
      </c>
      <c r="H878" s="4"/>
      <c r="I878" s="2"/>
      <c r="J878" s="68" t="str">
        <f t="shared" si="2"/>
        <v/>
      </c>
      <c r="K878" s="69" t="str">
        <f>IFERROR(SUM(IF(DATEDIF($H878,$A$1,"M")&gt;=VLOOKUP($I878,INDIRECT(VLOOKUP(DATEVALUE($H878),FECHAS,2,0)),5,0),0 ,VLOOKUP($I878,INDIRECT(VLOOKUP(DATEVALUE($H878),FECHAS,2,0)),3,0)),IF(AND($G878=$A$1,AND(TODAY()&gt;$G878,COUNTIF($I878,"TRI*"))),2500,IF($G878=$A$1,IF(AND(TODAY()&gt;$G878,OR(COUNTIF($I878," ---"),COUNTIF($I878,"MEN*"))),3000,0),0))),"")</f>
        <v/>
      </c>
      <c r="L878" s="70"/>
      <c r="M878" s="36"/>
      <c r="N878" s="36"/>
      <c r="O878" s="98"/>
      <c r="P878" s="38" t="str">
        <f t="shared" si="9"/>
        <v/>
      </c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ht="15.75" customHeight="1">
      <c r="A879" s="2"/>
      <c r="B879" s="2"/>
      <c r="C879" s="2"/>
      <c r="D879" s="4"/>
      <c r="E879" s="2"/>
      <c r="F879" s="4"/>
      <c r="G879" s="30" t="str">
        <f t="shared" si="10"/>
        <v> </v>
      </c>
      <c r="H879" s="4"/>
      <c r="I879" s="2"/>
      <c r="J879" s="68" t="str">
        <f t="shared" si="2"/>
        <v/>
      </c>
      <c r="K879" s="69" t="str">
        <f>IFERROR(SUM(IF(DATEDIF($H879,$A$1,"M")&gt;=VLOOKUP($I879,INDIRECT(VLOOKUP(DATEVALUE($H879),FECHAS,2,0)),5,0),0 ,VLOOKUP($I879,INDIRECT(VLOOKUP(DATEVALUE($H879),FECHAS,2,0)),3,0)),IF(AND($G879=$A$1,AND(TODAY()&gt;$G879,COUNTIF($I879,"TRI*"))),2500,IF($G879=$A$1,IF(AND(TODAY()&gt;$G879,OR(COUNTIF($I879," ---"),COUNTIF($I879,"MEN*"))),3000,0),0))),"")</f>
        <v/>
      </c>
      <c r="L879" s="70"/>
      <c r="M879" s="36"/>
      <c r="N879" s="36"/>
      <c r="O879" s="98"/>
      <c r="P879" s="38" t="str">
        <f t="shared" si="9"/>
        <v/>
      </c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ht="15.75" customHeight="1">
      <c r="A880" s="2"/>
      <c r="B880" s="2"/>
      <c r="C880" s="2"/>
      <c r="D880" s="4"/>
      <c r="E880" s="2"/>
      <c r="F880" s="4"/>
      <c r="G880" s="30" t="str">
        <f t="shared" si="10"/>
        <v> </v>
      </c>
      <c r="H880" s="4"/>
      <c r="I880" s="2"/>
      <c r="J880" s="68" t="str">
        <f t="shared" si="2"/>
        <v/>
      </c>
      <c r="K880" s="69" t="str">
        <f>IFERROR(SUM(IF(DATEDIF($H880,$A$1,"M")&gt;=VLOOKUP($I880,INDIRECT(VLOOKUP(DATEVALUE($H880),FECHAS,2,0)),5,0),0 ,VLOOKUP($I880,INDIRECT(VLOOKUP(DATEVALUE($H880),FECHAS,2,0)),3,0)),IF(AND($G880=$A$1,AND(TODAY()&gt;$G880,COUNTIF($I880,"TRI*"))),2500,IF($G880=$A$1,IF(AND(TODAY()&gt;$G880,OR(COUNTIF($I880," ---"),COUNTIF($I880,"MEN*"))),3000,0),0))),"")</f>
        <v/>
      </c>
      <c r="L880" s="70"/>
      <c r="M880" s="36"/>
      <c r="N880" s="36"/>
      <c r="O880" s="98"/>
      <c r="P880" s="38" t="str">
        <f t="shared" si="9"/>
        <v/>
      </c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ht="15.75" customHeight="1">
      <c r="A881" s="2"/>
      <c r="B881" s="2"/>
      <c r="C881" s="2"/>
      <c r="D881" s="4"/>
      <c r="E881" s="2"/>
      <c r="F881" s="4"/>
      <c r="G881" s="30" t="str">
        <f t="shared" si="10"/>
        <v> </v>
      </c>
      <c r="H881" s="4"/>
      <c r="I881" s="2"/>
      <c r="J881" s="68" t="str">
        <f t="shared" si="2"/>
        <v/>
      </c>
      <c r="K881" s="69" t="str">
        <f>IFERROR(SUM(IF(DATEDIF($H881,$A$1,"M")&gt;=VLOOKUP($I881,INDIRECT(VLOOKUP(DATEVALUE($H881),FECHAS,2,0)),5,0),0 ,VLOOKUP($I881,INDIRECT(VLOOKUP(DATEVALUE($H881),FECHAS,2,0)),3,0)),IF(AND($G881=$A$1,AND(TODAY()&gt;$G881,COUNTIF($I881,"TRI*"))),2500,IF($G881=$A$1,IF(AND(TODAY()&gt;$G881,OR(COUNTIF($I881," ---"),COUNTIF($I881,"MEN*"))),3000,0),0))),"")</f>
        <v/>
      </c>
      <c r="L881" s="70"/>
      <c r="M881" s="36"/>
      <c r="N881" s="36"/>
      <c r="O881" s="98"/>
      <c r="P881" s="38" t="str">
        <f t="shared" si="9"/>
        <v/>
      </c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ht="15.75" customHeight="1">
      <c r="A882" s="2"/>
      <c r="B882" s="2"/>
      <c r="C882" s="2"/>
      <c r="D882" s="4"/>
      <c r="E882" s="2"/>
      <c r="F882" s="4"/>
      <c r="G882" s="30" t="str">
        <f t="shared" si="10"/>
        <v> </v>
      </c>
      <c r="H882" s="4"/>
      <c r="I882" s="2"/>
      <c r="J882" s="68" t="str">
        <f t="shared" si="2"/>
        <v/>
      </c>
      <c r="K882" s="69" t="str">
        <f>IFERROR(SUM(IF(DATEDIF($H882,$A$1,"M")&gt;=VLOOKUP($I882,INDIRECT(VLOOKUP(DATEVALUE($H882),FECHAS,2,0)),5,0),0 ,VLOOKUP($I882,INDIRECT(VLOOKUP(DATEVALUE($H882),FECHAS,2,0)),3,0)),IF(AND($G882=$A$1,AND(TODAY()&gt;$G882,COUNTIF($I882,"TRI*"))),2500,IF($G882=$A$1,IF(AND(TODAY()&gt;$G882,OR(COUNTIF($I882," ---"),COUNTIF($I882,"MEN*"))),3000,0),0))),"")</f>
        <v/>
      </c>
      <c r="L882" s="70"/>
      <c r="M882" s="36"/>
      <c r="N882" s="36"/>
      <c r="O882" s="98"/>
      <c r="P882" s="38" t="str">
        <f t="shared" si="9"/>
        <v/>
      </c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ht="15.75" customHeight="1">
      <c r="A883" s="2"/>
      <c r="B883" s="2"/>
      <c r="C883" s="2"/>
      <c r="D883" s="4"/>
      <c r="E883" s="2"/>
      <c r="F883" s="4"/>
      <c r="G883" s="30" t="str">
        <f t="shared" si="10"/>
        <v> </v>
      </c>
      <c r="H883" s="4"/>
      <c r="I883" s="2"/>
      <c r="J883" s="68" t="str">
        <f t="shared" si="2"/>
        <v/>
      </c>
      <c r="K883" s="69" t="str">
        <f>IFERROR(SUM(IF(DATEDIF($H883,$A$1,"M")&gt;=VLOOKUP($I883,INDIRECT(VLOOKUP(DATEVALUE($H883),FECHAS,2,0)),5,0),0 ,VLOOKUP($I883,INDIRECT(VLOOKUP(DATEVALUE($H883),FECHAS,2,0)),3,0)),IF(AND($G883=$A$1,AND(TODAY()&gt;$G883,COUNTIF($I883,"TRI*"))),2500,IF($G883=$A$1,IF(AND(TODAY()&gt;$G883,OR(COUNTIF($I883," ---"),COUNTIF($I883,"MEN*"))),3000,0),0))),"")</f>
        <v/>
      </c>
      <c r="L883" s="70"/>
      <c r="M883" s="36"/>
      <c r="N883" s="36"/>
      <c r="O883" s="98"/>
      <c r="P883" s="38" t="str">
        <f t="shared" si="9"/>
        <v/>
      </c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ht="15.75" customHeight="1">
      <c r="A884" s="2"/>
      <c r="B884" s="2"/>
      <c r="C884" s="2"/>
      <c r="D884" s="4"/>
      <c r="E884" s="2"/>
      <c r="F884" s="4"/>
      <c r="G884" s="30" t="str">
        <f t="shared" si="10"/>
        <v> </v>
      </c>
      <c r="H884" s="4"/>
      <c r="I884" s="2"/>
      <c r="J884" s="68" t="str">
        <f t="shared" si="2"/>
        <v/>
      </c>
      <c r="K884" s="69" t="str">
        <f>IFERROR(SUM(IF(DATEDIF($H884,$A$1,"M")&gt;=VLOOKUP($I884,INDIRECT(VLOOKUP(DATEVALUE($H884),FECHAS,2,0)),5,0),0 ,VLOOKUP($I884,INDIRECT(VLOOKUP(DATEVALUE($H884),FECHAS,2,0)),3,0)),IF(AND($G884=$A$1,AND(TODAY()&gt;$G884,COUNTIF($I884,"TRI*"))),2500,IF($G884=$A$1,IF(AND(TODAY()&gt;$G884,OR(COUNTIF($I884," ---"),COUNTIF($I884,"MEN*"))),3000,0),0))),"")</f>
        <v/>
      </c>
      <c r="L884" s="70"/>
      <c r="M884" s="36"/>
      <c r="N884" s="36"/>
      <c r="O884" s="98"/>
      <c r="P884" s="38" t="str">
        <f t="shared" si="9"/>
        <v/>
      </c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ht="15.75" customHeight="1">
      <c r="A885" s="2"/>
      <c r="B885" s="2"/>
      <c r="C885" s="2"/>
      <c r="D885" s="4"/>
      <c r="E885" s="2"/>
      <c r="F885" s="4"/>
      <c r="G885" s="30" t="str">
        <f t="shared" si="10"/>
        <v> </v>
      </c>
      <c r="H885" s="4"/>
      <c r="I885" s="2"/>
      <c r="J885" s="68" t="str">
        <f t="shared" si="2"/>
        <v/>
      </c>
      <c r="K885" s="69" t="str">
        <f>IFERROR(SUM(IF(DATEDIF($H885,$A$1,"M")&gt;=VLOOKUP($I885,INDIRECT(VLOOKUP(DATEVALUE($H885),FECHAS,2,0)),5,0),0 ,VLOOKUP($I885,INDIRECT(VLOOKUP(DATEVALUE($H885),FECHAS,2,0)),3,0)),IF(AND($G885=$A$1,AND(TODAY()&gt;$G885,COUNTIF($I885,"TRI*"))),2500,IF($G885=$A$1,IF(AND(TODAY()&gt;$G885,OR(COUNTIF($I885," ---"),COUNTIF($I885,"MEN*"))),3000,0),0))),"")</f>
        <v/>
      </c>
      <c r="L885" s="70"/>
      <c r="M885" s="36"/>
      <c r="N885" s="36"/>
      <c r="O885" s="98"/>
      <c r="P885" s="38" t="str">
        <f t="shared" si="9"/>
        <v/>
      </c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ht="15.75" customHeight="1">
      <c r="A886" s="2"/>
      <c r="B886" s="2"/>
      <c r="C886" s="2"/>
      <c r="D886" s="4"/>
      <c r="E886" s="2"/>
      <c r="F886" s="4"/>
      <c r="G886" s="30" t="str">
        <f t="shared" si="10"/>
        <v> </v>
      </c>
      <c r="H886" s="4"/>
      <c r="I886" s="2"/>
      <c r="J886" s="68" t="str">
        <f t="shared" si="2"/>
        <v/>
      </c>
      <c r="K886" s="69" t="str">
        <f>IFERROR(SUM(IF(DATEDIF($H886,$A$1,"M")&gt;=VLOOKUP($I886,INDIRECT(VLOOKUP(DATEVALUE($H886),FECHAS,2,0)),5,0),0 ,VLOOKUP($I886,INDIRECT(VLOOKUP(DATEVALUE($H886),FECHAS,2,0)),3,0)),IF(AND($G886=$A$1,AND(TODAY()&gt;$G886,COUNTIF($I886,"TRI*"))),2500,IF($G886=$A$1,IF(AND(TODAY()&gt;$G886,OR(COUNTIF($I886," ---"),COUNTIF($I886,"MEN*"))),3000,0),0))),"")</f>
        <v/>
      </c>
      <c r="L886" s="70"/>
      <c r="M886" s="36"/>
      <c r="N886" s="36"/>
      <c r="O886" s="98"/>
      <c r="P886" s="38" t="str">
        <f t="shared" si="9"/>
        <v/>
      </c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ht="15.75" customHeight="1">
      <c r="A887" s="2"/>
      <c r="B887" s="2"/>
      <c r="C887" s="2"/>
      <c r="D887" s="4"/>
      <c r="E887" s="2"/>
      <c r="F887" s="4"/>
      <c r="G887" s="30" t="str">
        <f t="shared" si="10"/>
        <v> </v>
      </c>
      <c r="H887" s="4"/>
      <c r="I887" s="2"/>
      <c r="J887" s="68" t="str">
        <f t="shared" si="2"/>
        <v/>
      </c>
      <c r="K887" s="69" t="str">
        <f>IFERROR(SUM(IF(DATEDIF($H887,$A$1,"M")&gt;=VLOOKUP($I887,INDIRECT(VLOOKUP(DATEVALUE($H887),FECHAS,2,0)),5,0),0 ,VLOOKUP($I887,INDIRECT(VLOOKUP(DATEVALUE($H887),FECHAS,2,0)),3,0)),IF(AND($G887=$A$1,AND(TODAY()&gt;$G887,COUNTIF($I887,"TRI*"))),2500,IF($G887=$A$1,IF(AND(TODAY()&gt;$G887,OR(COUNTIF($I887," ---"),COUNTIF($I887,"MEN*"))),3000,0),0))),"")</f>
        <v/>
      </c>
      <c r="L887" s="70"/>
      <c r="M887" s="36"/>
      <c r="N887" s="36"/>
      <c r="O887" s="98"/>
      <c r="P887" s="38" t="str">
        <f t="shared" si="9"/>
        <v/>
      </c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ht="15.75" customHeight="1">
      <c r="A888" s="2"/>
      <c r="B888" s="2"/>
      <c r="C888" s="2"/>
      <c r="D888" s="4"/>
      <c r="E888" s="2"/>
      <c r="F888" s="4"/>
      <c r="G888" s="30" t="str">
        <f t="shared" si="10"/>
        <v> </v>
      </c>
      <c r="H888" s="4"/>
      <c r="I888" s="2"/>
      <c r="J888" s="68" t="str">
        <f t="shared" si="2"/>
        <v/>
      </c>
      <c r="K888" s="69" t="str">
        <f>IFERROR(SUM(IF(DATEDIF($H888,$A$1,"M")&gt;=VLOOKUP($I888,INDIRECT(VLOOKUP(DATEVALUE($H888),FECHAS,2,0)),5,0),0 ,VLOOKUP($I888,INDIRECT(VLOOKUP(DATEVALUE($H888),FECHAS,2,0)),3,0)),IF(AND($G888=$A$1,AND(TODAY()&gt;$G888,COUNTIF($I888,"TRI*"))),2500,IF($G888=$A$1,IF(AND(TODAY()&gt;$G888,OR(COUNTIF($I888," ---"),COUNTIF($I888,"MEN*"))),3000,0),0))),"")</f>
        <v/>
      </c>
      <c r="L888" s="70"/>
      <c r="M888" s="36"/>
      <c r="N888" s="36"/>
      <c r="O888" s="98"/>
      <c r="P888" s="38" t="str">
        <f t="shared" si="9"/>
        <v/>
      </c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ht="15.75" customHeight="1">
      <c r="A889" s="2"/>
      <c r="B889" s="2"/>
      <c r="C889" s="2"/>
      <c r="D889" s="4"/>
      <c r="E889" s="2"/>
      <c r="F889" s="4"/>
      <c r="G889" s="30" t="str">
        <f t="shared" si="10"/>
        <v> </v>
      </c>
      <c r="H889" s="4"/>
      <c r="I889" s="2"/>
      <c r="J889" s="68" t="str">
        <f t="shared" si="2"/>
        <v/>
      </c>
      <c r="K889" s="69" t="str">
        <f>IFERROR(SUM(IF(DATEDIF($H889,$A$1,"M")&gt;=VLOOKUP($I889,INDIRECT(VLOOKUP(DATEVALUE($H889),FECHAS,2,0)),5,0),0 ,VLOOKUP($I889,INDIRECT(VLOOKUP(DATEVALUE($H889),FECHAS,2,0)),3,0)),IF(AND($G889=$A$1,AND(TODAY()&gt;$G889,COUNTIF($I889,"TRI*"))),2500,IF($G889=$A$1,IF(AND(TODAY()&gt;$G889,OR(COUNTIF($I889," ---"),COUNTIF($I889,"MEN*"))),3000,0),0))),"")</f>
        <v/>
      </c>
      <c r="L889" s="70"/>
      <c r="M889" s="36"/>
      <c r="N889" s="36"/>
      <c r="O889" s="98"/>
      <c r="P889" s="38" t="str">
        <f t="shared" si="9"/>
        <v/>
      </c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ht="15.75" customHeight="1">
      <c r="A890" s="2"/>
      <c r="B890" s="2"/>
      <c r="C890" s="2"/>
      <c r="D890" s="4"/>
      <c r="E890" s="2"/>
      <c r="F890" s="4"/>
      <c r="G890" s="30" t="str">
        <f t="shared" si="10"/>
        <v> </v>
      </c>
      <c r="H890" s="4"/>
      <c r="I890" s="2"/>
      <c r="J890" s="68" t="str">
        <f t="shared" si="2"/>
        <v/>
      </c>
      <c r="K890" s="69" t="str">
        <f>IFERROR(SUM(IF(DATEDIF($H890,$A$1,"M")&gt;=VLOOKUP($I890,INDIRECT(VLOOKUP(DATEVALUE($H890),FECHAS,2,0)),5,0),0 ,VLOOKUP($I890,INDIRECT(VLOOKUP(DATEVALUE($H890),FECHAS,2,0)),3,0)),IF(AND($G890=$A$1,AND(TODAY()&gt;$G890,COUNTIF($I890,"TRI*"))),2500,IF($G890=$A$1,IF(AND(TODAY()&gt;$G890,OR(COUNTIF($I890," ---"),COUNTIF($I890,"MEN*"))),3000,0),0))),"")</f>
        <v/>
      </c>
      <c r="L890" s="70"/>
      <c r="M890" s="36"/>
      <c r="N890" s="36"/>
      <c r="O890" s="98"/>
      <c r="P890" s="38" t="str">
        <f t="shared" si="9"/>
        <v/>
      </c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ht="15.75" customHeight="1">
      <c r="A891" s="2"/>
      <c r="B891" s="2"/>
      <c r="C891" s="2"/>
      <c r="D891" s="4"/>
      <c r="E891" s="2"/>
      <c r="F891" s="4"/>
      <c r="G891" s="30" t="str">
        <f t="shared" si="10"/>
        <v> </v>
      </c>
      <c r="H891" s="4"/>
      <c r="I891" s="2"/>
      <c r="J891" s="68" t="str">
        <f t="shared" si="2"/>
        <v/>
      </c>
      <c r="K891" s="69" t="str">
        <f>IFERROR(SUM(IF(DATEDIF($H891,$A$1,"M")&gt;=VLOOKUP($I891,INDIRECT(VLOOKUP(DATEVALUE($H891),FECHAS,2,0)),5,0),0 ,VLOOKUP($I891,INDIRECT(VLOOKUP(DATEVALUE($H891),FECHAS,2,0)),3,0)),IF(AND($G891=$A$1,AND(TODAY()&gt;$G891,COUNTIF($I891,"TRI*"))),2500,IF($G891=$A$1,IF(AND(TODAY()&gt;$G891,OR(COUNTIF($I891," ---"),COUNTIF($I891,"MEN*"))),3000,0),0))),"")</f>
        <v/>
      </c>
      <c r="L891" s="70"/>
      <c r="M891" s="36"/>
      <c r="N891" s="36"/>
      <c r="O891" s="98"/>
      <c r="P891" s="38" t="str">
        <f t="shared" si="9"/>
        <v/>
      </c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ht="15.75" customHeight="1">
      <c r="A892" s="2"/>
      <c r="B892" s="2"/>
      <c r="C892" s="2"/>
      <c r="D892" s="4"/>
      <c r="E892" s="2"/>
      <c r="F892" s="4"/>
      <c r="G892" s="30" t="str">
        <f t="shared" si="10"/>
        <v> </v>
      </c>
      <c r="H892" s="4"/>
      <c r="I892" s="2"/>
      <c r="J892" s="68" t="str">
        <f t="shared" si="2"/>
        <v/>
      </c>
      <c r="K892" s="69" t="str">
        <f>IFERROR(SUM(IF(DATEDIF($H892,$A$1,"M")&gt;=VLOOKUP($I892,INDIRECT(VLOOKUP(DATEVALUE($H892),FECHAS,2,0)),5,0),0 ,VLOOKUP($I892,INDIRECT(VLOOKUP(DATEVALUE($H892),FECHAS,2,0)),3,0)),IF(AND($G892=$A$1,AND(TODAY()&gt;$G892,COUNTIF($I892,"TRI*"))),2500,IF($G892=$A$1,IF(AND(TODAY()&gt;$G892,OR(COUNTIF($I892," ---"),COUNTIF($I892,"MEN*"))),3000,0),0))),"")</f>
        <v/>
      </c>
      <c r="L892" s="70"/>
      <c r="M892" s="36"/>
      <c r="N892" s="36"/>
      <c r="O892" s="98"/>
      <c r="P892" s="38" t="str">
        <f t="shared" si="9"/>
        <v/>
      </c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ht="15.75" customHeight="1">
      <c r="A893" s="2"/>
      <c r="B893" s="2"/>
      <c r="C893" s="2"/>
      <c r="D893" s="4"/>
      <c r="E893" s="2"/>
      <c r="F893" s="4"/>
      <c r="G893" s="30" t="str">
        <f t="shared" si="10"/>
        <v> </v>
      </c>
      <c r="H893" s="4"/>
      <c r="I893" s="2"/>
      <c r="J893" s="68" t="str">
        <f t="shared" si="2"/>
        <v/>
      </c>
      <c r="K893" s="69" t="str">
        <f>IFERROR(SUM(IF(DATEDIF($H893,$A$1,"M")&gt;=VLOOKUP($I893,INDIRECT(VLOOKUP(DATEVALUE($H893),FECHAS,2,0)),5,0),0 ,VLOOKUP($I893,INDIRECT(VLOOKUP(DATEVALUE($H893),FECHAS,2,0)),3,0)),IF(AND($G893=$A$1,AND(TODAY()&gt;$G893,COUNTIF($I893,"TRI*"))),2500,IF($G893=$A$1,IF(AND(TODAY()&gt;$G893,OR(COUNTIF($I893," ---"),COUNTIF($I893,"MEN*"))),3000,0),0))),"")</f>
        <v/>
      </c>
      <c r="L893" s="70"/>
      <c r="M893" s="36"/>
      <c r="N893" s="36"/>
      <c r="O893" s="98"/>
      <c r="P893" s="38" t="str">
        <f t="shared" si="9"/>
        <v/>
      </c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ht="15.75" customHeight="1">
      <c r="A894" s="2"/>
      <c r="B894" s="2"/>
      <c r="C894" s="2"/>
      <c r="D894" s="4"/>
      <c r="E894" s="2"/>
      <c r="F894" s="4"/>
      <c r="G894" s="30" t="str">
        <f t="shared" si="10"/>
        <v> </v>
      </c>
      <c r="H894" s="4"/>
      <c r="I894" s="2"/>
      <c r="J894" s="68" t="str">
        <f t="shared" si="2"/>
        <v/>
      </c>
      <c r="K894" s="69" t="str">
        <f>IFERROR(SUM(IF(DATEDIF($H894,$A$1,"M")&gt;=VLOOKUP($I894,INDIRECT(VLOOKUP(DATEVALUE($H894),FECHAS,2,0)),5,0),0 ,VLOOKUP($I894,INDIRECT(VLOOKUP(DATEVALUE($H894),FECHAS,2,0)),3,0)),IF(AND($G894=$A$1,AND(TODAY()&gt;$G894,COUNTIF($I894,"TRI*"))),2500,IF($G894=$A$1,IF(AND(TODAY()&gt;$G894,OR(COUNTIF($I894," ---"),COUNTIF($I894,"MEN*"))),3000,0),0))),"")</f>
        <v/>
      </c>
      <c r="L894" s="70"/>
      <c r="M894" s="36"/>
      <c r="N894" s="36"/>
      <c r="O894" s="98"/>
      <c r="P894" s="38" t="str">
        <f t="shared" si="9"/>
        <v/>
      </c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ht="15.75" customHeight="1">
      <c r="A895" s="2"/>
      <c r="B895" s="2"/>
      <c r="C895" s="2"/>
      <c r="D895" s="4"/>
      <c r="E895" s="2"/>
      <c r="F895" s="4"/>
      <c r="G895" s="30" t="str">
        <f t="shared" si="10"/>
        <v> </v>
      </c>
      <c r="H895" s="4"/>
      <c r="I895" s="2"/>
      <c r="J895" s="68" t="str">
        <f t="shared" si="2"/>
        <v/>
      </c>
      <c r="K895" s="69" t="str">
        <f>IFERROR(SUM(IF(DATEDIF($H895,$A$1,"M")&gt;=VLOOKUP($I895,INDIRECT(VLOOKUP(DATEVALUE($H895),FECHAS,2,0)),5,0),0 ,VLOOKUP($I895,INDIRECT(VLOOKUP(DATEVALUE($H895),FECHAS,2,0)),3,0)),IF(AND($G895=$A$1,AND(TODAY()&gt;$G895,COUNTIF($I895,"TRI*"))),2500,IF($G895=$A$1,IF(AND(TODAY()&gt;$G895,OR(COUNTIF($I895," ---"),COUNTIF($I895,"MEN*"))),3000,0),0))),"")</f>
        <v/>
      </c>
      <c r="L895" s="70"/>
      <c r="M895" s="36"/>
      <c r="N895" s="36"/>
      <c r="O895" s="98"/>
      <c r="P895" s="38" t="str">
        <f t="shared" si="9"/>
        <v/>
      </c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ht="15.75" customHeight="1">
      <c r="A896" s="2"/>
      <c r="B896" s="2"/>
      <c r="C896" s="2"/>
      <c r="D896" s="4"/>
      <c r="E896" s="2"/>
      <c r="F896" s="4"/>
      <c r="G896" s="30" t="str">
        <f t="shared" si="10"/>
        <v> </v>
      </c>
      <c r="H896" s="4"/>
      <c r="I896" s="2"/>
      <c r="J896" s="68" t="str">
        <f t="shared" si="2"/>
        <v/>
      </c>
      <c r="K896" s="69" t="str">
        <f>IFERROR(SUM(IF(DATEDIF($H896,$A$1,"M")&gt;=VLOOKUP($I896,INDIRECT(VLOOKUP(DATEVALUE($H896),FECHAS,2,0)),5,0),0 ,VLOOKUP($I896,INDIRECT(VLOOKUP(DATEVALUE($H896),FECHAS,2,0)),3,0)),IF(AND($G896=$A$1,AND(TODAY()&gt;$G896,COUNTIF($I896,"TRI*"))),2500,IF($G896=$A$1,IF(AND(TODAY()&gt;$G896,OR(COUNTIF($I896," ---"),COUNTIF($I896,"MEN*"))),3000,0),0))),"")</f>
        <v/>
      </c>
      <c r="L896" s="70"/>
      <c r="M896" s="36"/>
      <c r="N896" s="36"/>
      <c r="O896" s="98"/>
      <c r="P896" s="38" t="str">
        <f t="shared" si="9"/>
        <v/>
      </c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ht="15.75" customHeight="1">
      <c r="A897" s="2"/>
      <c r="B897" s="2"/>
      <c r="C897" s="2"/>
      <c r="D897" s="4"/>
      <c r="E897" s="2"/>
      <c r="F897" s="4"/>
      <c r="G897" s="30" t="str">
        <f t="shared" si="10"/>
        <v> </v>
      </c>
      <c r="H897" s="4"/>
      <c r="I897" s="2"/>
      <c r="J897" s="68" t="str">
        <f t="shared" si="2"/>
        <v/>
      </c>
      <c r="K897" s="69" t="str">
        <f>IFERROR(SUM(IF(DATEDIF($H897,$A$1,"M")&gt;=VLOOKUP($I897,INDIRECT(VLOOKUP(DATEVALUE($H897),FECHAS,2,0)),5,0),0 ,VLOOKUP($I897,INDIRECT(VLOOKUP(DATEVALUE($H897),FECHAS,2,0)),3,0)),IF(AND($G897=$A$1,AND(TODAY()&gt;$G897,COUNTIF($I897,"TRI*"))),2500,IF($G897=$A$1,IF(AND(TODAY()&gt;$G897,OR(COUNTIF($I897," ---"),COUNTIF($I897,"MEN*"))),3000,0),0))),"")</f>
        <v/>
      </c>
      <c r="L897" s="70"/>
      <c r="M897" s="36"/>
      <c r="N897" s="36"/>
      <c r="O897" s="98"/>
      <c r="P897" s="38" t="str">
        <f t="shared" si="9"/>
        <v/>
      </c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ht="15.75" customHeight="1">
      <c r="A898" s="2"/>
      <c r="B898" s="2"/>
      <c r="C898" s="2"/>
      <c r="D898" s="4"/>
      <c r="E898" s="2"/>
      <c r="F898" s="4"/>
      <c r="G898" s="30" t="str">
        <f t="shared" si="10"/>
        <v> </v>
      </c>
      <c r="H898" s="4"/>
      <c r="I898" s="2"/>
      <c r="J898" s="68" t="str">
        <f t="shared" si="2"/>
        <v/>
      </c>
      <c r="K898" s="69" t="str">
        <f>IFERROR(SUM(IF(DATEDIF($H898,$A$1,"M")&gt;=VLOOKUP($I898,INDIRECT(VLOOKUP(DATEVALUE($H898),FECHAS,2,0)),5,0),0 ,VLOOKUP($I898,INDIRECT(VLOOKUP(DATEVALUE($H898),FECHAS,2,0)),3,0)),IF(AND($G898=$A$1,AND(TODAY()&gt;$G898,COUNTIF($I898,"TRI*"))),2500,IF($G898=$A$1,IF(AND(TODAY()&gt;$G898,OR(COUNTIF($I898," ---"),COUNTIF($I898,"MEN*"))),3000,0),0))),"")</f>
        <v/>
      </c>
      <c r="L898" s="70"/>
      <c r="M898" s="36"/>
      <c r="N898" s="36"/>
      <c r="O898" s="98"/>
      <c r="P898" s="38" t="str">
        <f t="shared" si="9"/>
        <v/>
      </c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ht="15.75" customHeight="1">
      <c r="A899" s="2"/>
      <c r="B899" s="2"/>
      <c r="C899" s="2"/>
      <c r="D899" s="4"/>
      <c r="E899" s="2"/>
      <c r="F899" s="4"/>
      <c r="G899" s="30" t="str">
        <f t="shared" si="10"/>
        <v> </v>
      </c>
      <c r="H899" s="4"/>
      <c r="I899" s="2"/>
      <c r="J899" s="68" t="str">
        <f t="shared" si="2"/>
        <v/>
      </c>
      <c r="K899" s="69" t="str">
        <f>IFERROR(SUM(IF(DATEDIF($H899,$A$1,"M")&gt;=VLOOKUP($I899,INDIRECT(VLOOKUP(DATEVALUE($H899),FECHAS,2,0)),5,0),0 ,VLOOKUP($I899,INDIRECT(VLOOKUP(DATEVALUE($H899),FECHAS,2,0)),3,0)),IF(AND($G899=$A$1,AND(TODAY()&gt;$G899,COUNTIF($I899,"TRI*"))),2500,IF($G899=$A$1,IF(AND(TODAY()&gt;$G899,OR(COUNTIF($I899," ---"),COUNTIF($I899,"MEN*"))),3000,0),0))),"")</f>
        <v/>
      </c>
      <c r="L899" s="70"/>
      <c r="M899" s="36"/>
      <c r="N899" s="36"/>
      <c r="O899" s="98"/>
      <c r="P899" s="38" t="str">
        <f t="shared" si="9"/>
        <v/>
      </c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ht="15.75" customHeight="1">
      <c r="A900" s="2"/>
      <c r="B900" s="2"/>
      <c r="C900" s="2"/>
      <c r="D900" s="4"/>
      <c r="E900" s="2"/>
      <c r="F900" s="4"/>
      <c r="G900" s="30" t="str">
        <f t="shared" si="10"/>
        <v> </v>
      </c>
      <c r="H900" s="4"/>
      <c r="I900" s="2"/>
      <c r="J900" s="68" t="str">
        <f t="shared" si="2"/>
        <v/>
      </c>
      <c r="K900" s="69" t="str">
        <f>IFERROR(SUM(IF(DATEDIF($H900,$A$1,"M")&gt;=VLOOKUP($I900,INDIRECT(VLOOKUP(DATEVALUE($H900),FECHAS,2,0)),5,0),0 ,VLOOKUP($I900,INDIRECT(VLOOKUP(DATEVALUE($H900),FECHAS,2,0)),3,0)),IF(AND($G900=$A$1,AND(TODAY()&gt;$G900,COUNTIF($I900,"TRI*"))),2500,IF($G900=$A$1,IF(AND(TODAY()&gt;$G900,OR(COUNTIF($I900," ---"),COUNTIF($I900,"MEN*"))),3000,0),0))),"")</f>
        <v/>
      </c>
      <c r="L900" s="70"/>
      <c r="M900" s="36"/>
      <c r="N900" s="36"/>
      <c r="O900" s="98"/>
      <c r="P900" s="38" t="str">
        <f t="shared" si="9"/>
        <v/>
      </c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ht="15.75" customHeight="1">
      <c r="A901" s="2"/>
      <c r="B901" s="2"/>
      <c r="C901" s="2"/>
      <c r="D901" s="4"/>
      <c r="E901" s="2"/>
      <c r="F901" s="4"/>
      <c r="G901" s="30" t="str">
        <f t="shared" si="10"/>
        <v> </v>
      </c>
      <c r="H901" s="4"/>
      <c r="I901" s="2"/>
      <c r="J901" s="68" t="str">
        <f t="shared" si="2"/>
        <v/>
      </c>
      <c r="K901" s="69" t="str">
        <f>IFERROR(SUM(IF(DATEDIF($H901,$A$1,"M")&gt;=VLOOKUP($I901,INDIRECT(VLOOKUP(DATEVALUE($H901),FECHAS,2,0)),5,0),0 ,VLOOKUP($I901,INDIRECT(VLOOKUP(DATEVALUE($H901),FECHAS,2,0)),3,0)),IF(AND($G901=$A$1,AND(TODAY()&gt;$G901,COUNTIF($I901,"TRI*"))),2500,IF($G901=$A$1,IF(AND(TODAY()&gt;$G901,OR(COUNTIF($I901," ---"),COUNTIF($I901,"MEN*"))),3000,0),0))),"")</f>
        <v/>
      </c>
      <c r="L901" s="70"/>
      <c r="M901" s="36"/>
      <c r="N901" s="36"/>
      <c r="O901" s="98"/>
      <c r="P901" s="38" t="str">
        <f t="shared" si="9"/>
        <v/>
      </c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ht="15.75" customHeight="1">
      <c r="A902" s="2"/>
      <c r="B902" s="2"/>
      <c r="C902" s="2"/>
      <c r="D902" s="4"/>
      <c r="E902" s="2"/>
      <c r="F902" s="4"/>
      <c r="G902" s="30" t="str">
        <f t="shared" si="10"/>
        <v> </v>
      </c>
      <c r="H902" s="4"/>
      <c r="I902" s="2"/>
      <c r="J902" s="68" t="str">
        <f t="shared" si="2"/>
        <v/>
      </c>
      <c r="K902" s="69" t="str">
        <f>IFERROR(SUM(IF(DATEDIF($H902,$A$1,"M")&gt;=VLOOKUP($I902,INDIRECT(VLOOKUP(DATEVALUE($H902),FECHAS,2,0)),5,0),0 ,VLOOKUP($I902,INDIRECT(VLOOKUP(DATEVALUE($H902),FECHAS,2,0)),3,0)),IF(AND($G902=$A$1,AND(TODAY()&gt;$G902,COUNTIF($I902,"TRI*"))),2500,IF($G902=$A$1,IF(AND(TODAY()&gt;$G902,OR(COUNTIF($I902," ---"),COUNTIF($I902,"MEN*"))),3000,0),0))),"")</f>
        <v/>
      </c>
      <c r="L902" s="70"/>
      <c r="M902" s="36"/>
      <c r="N902" s="36"/>
      <c r="O902" s="98"/>
      <c r="P902" s="38" t="str">
        <f t="shared" si="9"/>
        <v/>
      </c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ht="15.75" customHeight="1">
      <c r="A903" s="2"/>
      <c r="B903" s="2"/>
      <c r="C903" s="2"/>
      <c r="D903" s="4"/>
      <c r="E903" s="2"/>
      <c r="F903" s="4"/>
      <c r="G903" s="30" t="str">
        <f t="shared" si="10"/>
        <v> </v>
      </c>
      <c r="H903" s="4"/>
      <c r="I903" s="2"/>
      <c r="J903" s="68" t="str">
        <f t="shared" si="2"/>
        <v/>
      </c>
      <c r="K903" s="69" t="str">
        <f>IFERROR(SUM(IF(DATEDIF($H903,$A$1,"M")&gt;=VLOOKUP($I903,INDIRECT(VLOOKUP(DATEVALUE($H903),FECHAS,2,0)),5,0),0 ,VLOOKUP($I903,INDIRECT(VLOOKUP(DATEVALUE($H903),FECHAS,2,0)),3,0)),IF(AND($G903=$A$1,AND(TODAY()&gt;$G903,COUNTIF($I903,"TRI*"))),2500,IF($G903=$A$1,IF(AND(TODAY()&gt;$G903,OR(COUNTIF($I903," ---"),COUNTIF($I903,"MEN*"))),3000,0),0))),"")</f>
        <v/>
      </c>
      <c r="L903" s="70"/>
      <c r="M903" s="36"/>
      <c r="N903" s="36"/>
      <c r="O903" s="98"/>
      <c r="P903" s="38" t="str">
        <f t="shared" si="9"/>
        <v/>
      </c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ht="15.75" customHeight="1">
      <c r="A904" s="2"/>
      <c r="B904" s="2"/>
      <c r="C904" s="2"/>
      <c r="D904" s="4"/>
      <c r="E904" s="2"/>
      <c r="F904" s="4"/>
      <c r="G904" s="30" t="str">
        <f t="shared" si="10"/>
        <v> </v>
      </c>
      <c r="H904" s="4"/>
      <c r="I904" s="2"/>
      <c r="J904" s="68" t="str">
        <f t="shared" si="2"/>
        <v/>
      </c>
      <c r="K904" s="69" t="str">
        <f>IFERROR(SUM(IF(DATEDIF($H904,$A$1,"M")&gt;=VLOOKUP($I904,INDIRECT(VLOOKUP(DATEVALUE($H904),FECHAS,2,0)),5,0),0 ,VLOOKUP($I904,INDIRECT(VLOOKUP(DATEVALUE($H904),FECHAS,2,0)),3,0)),IF(AND($G904=$A$1,AND(TODAY()&gt;$G904,COUNTIF($I904,"TRI*"))),2500,IF($G904=$A$1,IF(AND(TODAY()&gt;$G904,OR(COUNTIF($I904," ---"),COUNTIF($I904,"MEN*"))),3000,0),0))),"")</f>
        <v/>
      </c>
      <c r="L904" s="70"/>
      <c r="M904" s="36"/>
      <c r="N904" s="36"/>
      <c r="O904" s="98"/>
      <c r="P904" s="38" t="str">
        <f t="shared" si="9"/>
        <v/>
      </c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ht="15.75" customHeight="1">
      <c r="A905" s="2"/>
      <c r="B905" s="2"/>
      <c r="C905" s="2"/>
      <c r="D905" s="4"/>
      <c r="E905" s="2"/>
      <c r="F905" s="4"/>
      <c r="G905" s="30" t="str">
        <f t="shared" si="10"/>
        <v> </v>
      </c>
      <c r="H905" s="4"/>
      <c r="I905" s="2"/>
      <c r="J905" s="68" t="str">
        <f t="shared" si="2"/>
        <v/>
      </c>
      <c r="K905" s="69" t="str">
        <f>IFERROR(SUM(IF(DATEDIF($H905,$A$1,"M")&gt;=VLOOKUP($I905,INDIRECT(VLOOKUP(DATEVALUE($H905),FECHAS,2,0)),5,0),0 ,VLOOKUP($I905,INDIRECT(VLOOKUP(DATEVALUE($H905),FECHAS,2,0)),3,0)),IF(AND($G905=$A$1,AND(TODAY()&gt;$G905,COUNTIF($I905,"TRI*"))),2500,IF($G905=$A$1,IF(AND(TODAY()&gt;$G905,OR(COUNTIF($I905," ---"),COUNTIF($I905,"MEN*"))),3000,0),0))),"")</f>
        <v/>
      </c>
      <c r="L905" s="70"/>
      <c r="M905" s="36"/>
      <c r="N905" s="36"/>
      <c r="O905" s="98"/>
      <c r="P905" s="38" t="str">
        <f t="shared" si="9"/>
        <v/>
      </c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ht="15.75" customHeight="1">
      <c r="A906" s="2"/>
      <c r="B906" s="2"/>
      <c r="C906" s="2"/>
      <c r="D906" s="4"/>
      <c r="E906" s="2"/>
      <c r="F906" s="4"/>
      <c r="G906" s="30" t="str">
        <f t="shared" si="10"/>
        <v> </v>
      </c>
      <c r="H906" s="4"/>
      <c r="I906" s="2"/>
      <c r="J906" s="68" t="str">
        <f t="shared" si="2"/>
        <v/>
      </c>
      <c r="K906" s="69" t="str">
        <f>IFERROR(SUM(IF(DATEDIF($H906,$A$1,"M")&gt;=VLOOKUP($I906,INDIRECT(VLOOKUP(DATEVALUE($H906),FECHAS,2,0)),5,0),0 ,VLOOKUP($I906,INDIRECT(VLOOKUP(DATEVALUE($H906),FECHAS,2,0)),3,0)),IF(AND($G906=$A$1,AND(TODAY()&gt;$G906,COUNTIF($I906,"TRI*"))),2500,IF($G906=$A$1,IF(AND(TODAY()&gt;$G906,OR(COUNTIF($I906," ---"),COUNTIF($I906,"MEN*"))),3000,0),0))),"")</f>
        <v/>
      </c>
      <c r="L906" s="70"/>
      <c r="M906" s="36"/>
      <c r="N906" s="36"/>
      <c r="O906" s="98"/>
      <c r="P906" s="38" t="str">
        <f t="shared" si="9"/>
        <v/>
      </c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ht="15.75" customHeight="1">
      <c r="A907" s="2"/>
      <c r="B907" s="2"/>
      <c r="C907" s="2"/>
      <c r="D907" s="4"/>
      <c r="E907" s="2"/>
      <c r="F907" s="4"/>
      <c r="G907" s="30" t="str">
        <f t="shared" si="10"/>
        <v> </v>
      </c>
      <c r="H907" s="4"/>
      <c r="I907" s="2"/>
      <c r="J907" s="68" t="str">
        <f t="shared" si="2"/>
        <v/>
      </c>
      <c r="K907" s="69" t="str">
        <f>IFERROR(SUM(IF(DATEDIF($H907,$A$1,"M")&gt;=VLOOKUP($I907,INDIRECT(VLOOKUP(DATEVALUE($H907),FECHAS,2,0)),5,0),0 ,VLOOKUP($I907,INDIRECT(VLOOKUP(DATEVALUE($H907),FECHAS,2,0)),3,0)),IF(AND($G907=$A$1,AND(TODAY()&gt;$G907,COUNTIF($I907,"TRI*"))),2500,IF($G907=$A$1,IF(AND(TODAY()&gt;$G907,OR(COUNTIF($I907," ---"),COUNTIF($I907,"MEN*"))),3000,0),0))),"")</f>
        <v/>
      </c>
      <c r="L907" s="70"/>
      <c r="M907" s="36"/>
      <c r="N907" s="36"/>
      <c r="O907" s="98"/>
      <c r="P907" s="38" t="str">
        <f t="shared" si="9"/>
        <v/>
      </c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ht="15.75" customHeight="1">
      <c r="A908" s="2"/>
      <c r="B908" s="2"/>
      <c r="C908" s="2"/>
      <c r="D908" s="4"/>
      <c r="E908" s="2"/>
      <c r="F908" s="4"/>
      <c r="G908" s="30" t="str">
        <f t="shared" si="10"/>
        <v> </v>
      </c>
      <c r="H908" s="4"/>
      <c r="I908" s="2"/>
      <c r="J908" s="68" t="str">
        <f t="shared" si="2"/>
        <v/>
      </c>
      <c r="K908" s="69" t="str">
        <f>IFERROR(SUM(IF(DATEDIF($H908,$A$1,"M")&gt;=VLOOKUP($I908,INDIRECT(VLOOKUP(DATEVALUE($H908),FECHAS,2,0)),5,0),0 ,VLOOKUP($I908,INDIRECT(VLOOKUP(DATEVALUE($H908),FECHAS,2,0)),3,0)),IF(AND($G908=$A$1,AND(TODAY()&gt;$G908,COUNTIF($I908,"TRI*"))),2500,IF($G908=$A$1,IF(AND(TODAY()&gt;$G908,OR(COUNTIF($I908," ---"),COUNTIF($I908,"MEN*"))),3000,0),0))),"")</f>
        <v/>
      </c>
      <c r="L908" s="70"/>
      <c r="M908" s="36"/>
      <c r="N908" s="36"/>
      <c r="O908" s="98"/>
      <c r="P908" s="38" t="str">
        <f t="shared" si="9"/>
        <v/>
      </c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ht="15.75" customHeight="1">
      <c r="A909" s="2"/>
      <c r="B909" s="2"/>
      <c r="C909" s="2"/>
      <c r="D909" s="4"/>
      <c r="E909" s="2"/>
      <c r="F909" s="4"/>
      <c r="G909" s="30" t="str">
        <f t="shared" si="10"/>
        <v> </v>
      </c>
      <c r="H909" s="4"/>
      <c r="I909" s="2"/>
      <c r="J909" s="68" t="str">
        <f t="shared" si="2"/>
        <v/>
      </c>
      <c r="K909" s="69" t="str">
        <f>IFERROR(SUM(IF(DATEDIF($H909,$A$1,"M")&gt;=VLOOKUP($I909,INDIRECT(VLOOKUP(DATEVALUE($H909),FECHAS,2,0)),5,0),0 ,VLOOKUP($I909,INDIRECT(VLOOKUP(DATEVALUE($H909),FECHAS,2,0)),3,0)),IF(AND($G909=$A$1,AND(TODAY()&gt;$G909,COUNTIF($I909,"TRI*"))),2500,IF($G909=$A$1,IF(AND(TODAY()&gt;$G909,OR(COUNTIF($I909," ---"),COUNTIF($I909,"MEN*"))),3000,0),0))),"")</f>
        <v/>
      </c>
      <c r="L909" s="70"/>
      <c r="M909" s="36"/>
      <c r="N909" s="36"/>
      <c r="O909" s="98"/>
      <c r="P909" s="38" t="str">
        <f t="shared" si="9"/>
        <v/>
      </c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ht="15.75" customHeight="1">
      <c r="A910" s="2"/>
      <c r="B910" s="2"/>
      <c r="C910" s="2"/>
      <c r="D910" s="4"/>
      <c r="E910" s="2"/>
      <c r="F910" s="4"/>
      <c r="G910" s="30" t="str">
        <f t="shared" si="10"/>
        <v> </v>
      </c>
      <c r="H910" s="4"/>
      <c r="I910" s="2"/>
      <c r="J910" s="68" t="str">
        <f t="shared" si="2"/>
        <v/>
      </c>
      <c r="K910" s="69" t="str">
        <f>IFERROR(SUM(IF(DATEDIF($H910,$A$1,"M")&gt;=VLOOKUP($I910,INDIRECT(VLOOKUP(DATEVALUE($H910),FECHAS,2,0)),5,0),0 ,VLOOKUP($I910,INDIRECT(VLOOKUP(DATEVALUE($H910),FECHAS,2,0)),3,0)),IF(AND($G910=$A$1,AND(TODAY()&gt;$G910,COUNTIF($I910,"TRI*"))),2500,IF($G910=$A$1,IF(AND(TODAY()&gt;$G910,OR(COUNTIF($I910," ---"),COUNTIF($I910,"MEN*"))),3000,0),0))),"")</f>
        <v/>
      </c>
      <c r="L910" s="70"/>
      <c r="M910" s="36"/>
      <c r="N910" s="36"/>
      <c r="O910" s="98"/>
      <c r="P910" s="38" t="str">
        <f t="shared" si="9"/>
        <v/>
      </c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ht="15.75" customHeight="1">
      <c r="A911" s="2"/>
      <c r="B911" s="2"/>
      <c r="C911" s="2"/>
      <c r="D911" s="4"/>
      <c r="E911" s="2"/>
      <c r="F911" s="4"/>
      <c r="G911" s="30" t="str">
        <f t="shared" si="10"/>
        <v> </v>
      </c>
      <c r="H911" s="4"/>
      <c r="I911" s="2"/>
      <c r="J911" s="68" t="str">
        <f t="shared" si="2"/>
        <v/>
      </c>
      <c r="K911" s="69" t="str">
        <f>IFERROR(SUM(IF(DATEDIF($H911,$A$1,"M")&gt;=VLOOKUP($I911,INDIRECT(VLOOKUP(DATEVALUE($H911),FECHAS,2,0)),5,0),0 ,VLOOKUP($I911,INDIRECT(VLOOKUP(DATEVALUE($H911),FECHAS,2,0)),3,0)),IF(AND($G911=$A$1,AND(TODAY()&gt;$G911,COUNTIF($I911,"TRI*"))),2500,IF($G911=$A$1,IF(AND(TODAY()&gt;$G911,OR(COUNTIF($I911," ---"),COUNTIF($I911,"MEN*"))),3000,0),0))),"")</f>
        <v/>
      </c>
      <c r="L911" s="70"/>
      <c r="M911" s="36"/>
      <c r="N911" s="36"/>
      <c r="O911" s="98"/>
      <c r="P911" s="38" t="str">
        <f t="shared" si="9"/>
        <v/>
      </c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ht="15.75" customHeight="1">
      <c r="A912" s="2"/>
      <c r="B912" s="2"/>
      <c r="C912" s="2"/>
      <c r="D912" s="4"/>
      <c r="E912" s="2"/>
      <c r="F912" s="4"/>
      <c r="G912" s="30" t="str">
        <f t="shared" si="10"/>
        <v> </v>
      </c>
      <c r="H912" s="4"/>
      <c r="I912" s="2"/>
      <c r="J912" s="68" t="str">
        <f t="shared" si="2"/>
        <v/>
      </c>
      <c r="K912" s="69" t="str">
        <f>IFERROR(SUM(IF(DATEDIF($H912,$A$1,"M")&gt;=VLOOKUP($I912,INDIRECT(VLOOKUP(DATEVALUE($H912),FECHAS,2,0)),5,0),0 ,VLOOKUP($I912,INDIRECT(VLOOKUP(DATEVALUE($H912),FECHAS,2,0)),3,0)),IF(AND($G912=$A$1,AND(TODAY()&gt;$G912,COUNTIF($I912,"TRI*"))),2500,IF($G912=$A$1,IF(AND(TODAY()&gt;$G912,OR(COUNTIF($I912," ---"),COUNTIF($I912,"MEN*"))),3000,0),0))),"")</f>
        <v/>
      </c>
      <c r="L912" s="70"/>
      <c r="M912" s="36"/>
      <c r="N912" s="36"/>
      <c r="O912" s="98"/>
      <c r="P912" s="38" t="str">
        <f t="shared" si="9"/>
        <v/>
      </c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ht="15.75" customHeight="1">
      <c r="A913" s="2"/>
      <c r="B913" s="2"/>
      <c r="C913" s="2"/>
      <c r="D913" s="4"/>
      <c r="E913" s="2"/>
      <c r="F913" s="4"/>
      <c r="G913" s="30" t="str">
        <f t="shared" si="10"/>
        <v> </v>
      </c>
      <c r="H913" s="4"/>
      <c r="I913" s="2"/>
      <c r="J913" s="68" t="str">
        <f t="shared" si="2"/>
        <v/>
      </c>
      <c r="K913" s="69" t="str">
        <f>IFERROR(SUM(IF(DATEDIF($H913,$A$1,"M")&gt;=VLOOKUP($I913,INDIRECT(VLOOKUP(DATEVALUE($H913),FECHAS,2,0)),5,0),0 ,VLOOKUP($I913,INDIRECT(VLOOKUP(DATEVALUE($H913),FECHAS,2,0)),3,0)),IF(AND($G913=$A$1,AND(TODAY()&gt;$G913,COUNTIF($I913,"TRI*"))),2500,IF($G913=$A$1,IF(AND(TODAY()&gt;$G913,OR(COUNTIF($I913," ---"),COUNTIF($I913,"MEN*"))),3000,0),0))),"")</f>
        <v/>
      </c>
      <c r="L913" s="70"/>
      <c r="M913" s="36"/>
      <c r="N913" s="36"/>
      <c r="O913" s="98"/>
      <c r="P913" s="38" t="str">
        <f t="shared" si="9"/>
        <v/>
      </c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ht="15.75" customHeight="1">
      <c r="A914" s="2"/>
      <c r="B914" s="2"/>
      <c r="C914" s="2"/>
      <c r="D914" s="4"/>
      <c r="E914" s="2"/>
      <c r="F914" s="4"/>
      <c r="G914" s="30" t="str">
        <f t="shared" si="10"/>
        <v> </v>
      </c>
      <c r="H914" s="4"/>
      <c r="I914" s="2"/>
      <c r="J914" s="68" t="str">
        <f t="shared" si="2"/>
        <v/>
      </c>
      <c r="K914" s="69" t="str">
        <f>IFERROR(SUM(IF(DATEDIF($H914,$A$1,"M")&gt;=VLOOKUP($I914,INDIRECT(VLOOKUP(DATEVALUE($H914),FECHAS,2,0)),5,0),0 ,VLOOKUP($I914,INDIRECT(VLOOKUP(DATEVALUE($H914),FECHAS,2,0)),3,0)),IF(AND($G914=$A$1,AND(TODAY()&gt;$G914,COUNTIF($I914,"TRI*"))),2500,IF($G914=$A$1,IF(AND(TODAY()&gt;$G914,OR(COUNTIF($I914," ---"),COUNTIF($I914,"MEN*"))),3000,0),0))),"")</f>
        <v/>
      </c>
      <c r="L914" s="70"/>
      <c r="M914" s="36"/>
      <c r="N914" s="36"/>
      <c r="O914" s="98"/>
      <c r="P914" s="38" t="str">
        <f t="shared" si="9"/>
        <v/>
      </c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ht="15.75" customHeight="1">
      <c r="A915" s="2"/>
      <c r="B915" s="2"/>
      <c r="C915" s="2"/>
      <c r="D915" s="4"/>
      <c r="E915" s="2"/>
      <c r="F915" s="4"/>
      <c r="G915" s="30" t="str">
        <f t="shared" si="10"/>
        <v> </v>
      </c>
      <c r="H915" s="4"/>
      <c r="I915" s="2"/>
      <c r="J915" s="68" t="str">
        <f t="shared" si="2"/>
        <v/>
      </c>
      <c r="K915" s="69" t="str">
        <f>IFERROR(SUM(IF(DATEDIF($H915,$A$1,"M")&gt;=VLOOKUP($I915,INDIRECT(VLOOKUP(DATEVALUE($H915),FECHAS,2,0)),5,0),0 ,VLOOKUP($I915,INDIRECT(VLOOKUP(DATEVALUE($H915),FECHAS,2,0)),3,0)),IF(AND($G915=$A$1,AND(TODAY()&gt;$G915,COUNTIF($I915,"TRI*"))),2500,IF($G915=$A$1,IF(AND(TODAY()&gt;$G915,OR(COUNTIF($I915," ---"),COUNTIF($I915,"MEN*"))),3000,0),0))),"")</f>
        <v/>
      </c>
      <c r="L915" s="70"/>
      <c r="M915" s="36"/>
      <c r="N915" s="36"/>
      <c r="O915" s="98"/>
      <c r="P915" s="38" t="str">
        <f t="shared" si="9"/>
        <v/>
      </c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ht="15.75" customHeight="1">
      <c r="A916" s="2"/>
      <c r="B916" s="2"/>
      <c r="C916" s="2"/>
      <c r="D916" s="4"/>
      <c r="E916" s="2"/>
      <c r="F916" s="4"/>
      <c r="G916" s="30" t="str">
        <f t="shared" si="10"/>
        <v> </v>
      </c>
      <c r="H916" s="4"/>
      <c r="I916" s="2"/>
      <c r="J916" s="68" t="str">
        <f t="shared" si="2"/>
        <v/>
      </c>
      <c r="K916" s="69" t="str">
        <f>IFERROR(SUM(IF(DATEDIF($H916,$A$1,"M")&gt;=VLOOKUP($I916,INDIRECT(VLOOKUP(DATEVALUE($H916),FECHAS,2,0)),5,0),0 ,VLOOKUP($I916,INDIRECT(VLOOKUP(DATEVALUE($H916),FECHAS,2,0)),3,0)),IF(AND($G916=$A$1,AND(TODAY()&gt;$G916,COUNTIF($I916,"TRI*"))),2500,IF($G916=$A$1,IF(AND(TODAY()&gt;$G916,OR(COUNTIF($I916," ---"),COUNTIF($I916,"MEN*"))),3000,0),0))),"")</f>
        <v/>
      </c>
      <c r="L916" s="70"/>
      <c r="M916" s="36"/>
      <c r="N916" s="36"/>
      <c r="O916" s="98"/>
      <c r="P916" s="38" t="str">
        <f t="shared" si="9"/>
        <v/>
      </c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ht="15.75" customHeight="1">
      <c r="A917" s="2"/>
      <c r="B917" s="2"/>
      <c r="C917" s="2"/>
      <c r="D917" s="4"/>
      <c r="E917" s="2"/>
      <c r="F917" s="4"/>
      <c r="G917" s="30" t="str">
        <f t="shared" si="10"/>
        <v> </v>
      </c>
      <c r="H917" s="4"/>
      <c r="I917" s="2"/>
      <c r="J917" s="68" t="str">
        <f t="shared" si="2"/>
        <v/>
      </c>
      <c r="K917" s="69" t="str">
        <f>IFERROR(SUM(IF(DATEDIF($H917,$A$1,"M")&gt;=VLOOKUP($I917,INDIRECT(VLOOKUP(DATEVALUE($H917),FECHAS,2,0)),5,0),0 ,VLOOKUP($I917,INDIRECT(VLOOKUP(DATEVALUE($H917),FECHAS,2,0)),3,0)),IF(AND($G917=$A$1,AND(TODAY()&gt;$G917,COUNTIF($I917,"TRI*"))),2500,IF($G917=$A$1,IF(AND(TODAY()&gt;$G917,OR(COUNTIF($I917," ---"),COUNTIF($I917,"MEN*"))),3000,0),0))),"")</f>
        <v/>
      </c>
      <c r="L917" s="70"/>
      <c r="M917" s="36"/>
      <c r="N917" s="36"/>
      <c r="O917" s="98"/>
      <c r="P917" s="38" t="str">
        <f t="shared" si="9"/>
        <v/>
      </c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ht="15.75" customHeight="1">
      <c r="A918" s="2"/>
      <c r="B918" s="2"/>
      <c r="C918" s="2"/>
      <c r="D918" s="4"/>
      <c r="E918" s="2"/>
      <c r="F918" s="4"/>
      <c r="G918" s="30" t="str">
        <f t="shared" si="10"/>
        <v> </v>
      </c>
      <c r="H918" s="4"/>
      <c r="I918" s="2"/>
      <c r="J918" s="68" t="str">
        <f t="shared" si="2"/>
        <v/>
      </c>
      <c r="K918" s="69" t="str">
        <f>IFERROR(SUM(IF(DATEDIF($H918,$A$1,"M")&gt;=VLOOKUP($I918,INDIRECT(VLOOKUP(DATEVALUE($H918),FECHAS,2,0)),5,0),0 ,VLOOKUP($I918,INDIRECT(VLOOKUP(DATEVALUE($H918),FECHAS,2,0)),3,0)),IF(AND($G918=$A$1,AND(TODAY()&gt;$G918,COUNTIF($I918,"TRI*"))),2500,IF($G918=$A$1,IF(AND(TODAY()&gt;$G918,OR(COUNTIF($I918," ---"),COUNTIF($I918,"MEN*"))),3000,0),0))),"")</f>
        <v/>
      </c>
      <c r="L918" s="70"/>
      <c r="M918" s="36"/>
      <c r="N918" s="36"/>
      <c r="O918" s="98"/>
      <c r="P918" s="38" t="str">
        <f t="shared" si="9"/>
        <v/>
      </c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ht="15.75" customHeight="1">
      <c r="A919" s="2"/>
      <c r="B919" s="2"/>
      <c r="C919" s="2"/>
      <c r="D919" s="4"/>
      <c r="E919" s="2"/>
      <c r="F919" s="4"/>
      <c r="G919" s="30" t="str">
        <f t="shared" si="10"/>
        <v> </v>
      </c>
      <c r="H919" s="4"/>
      <c r="I919" s="2"/>
      <c r="J919" s="68" t="str">
        <f t="shared" si="2"/>
        <v/>
      </c>
      <c r="K919" s="69" t="str">
        <f>IFERROR(SUM(IF(DATEDIF($H919,$A$1,"M")&gt;=VLOOKUP($I919,INDIRECT(VLOOKUP(DATEVALUE($H919),FECHAS,2,0)),5,0),0 ,VLOOKUP($I919,INDIRECT(VLOOKUP(DATEVALUE($H919),FECHAS,2,0)),3,0)),IF(AND($G919=$A$1,AND(TODAY()&gt;$G919,COUNTIF($I919,"TRI*"))),2500,IF($G919=$A$1,IF(AND(TODAY()&gt;$G919,OR(COUNTIF($I919," ---"),COUNTIF($I919,"MEN*"))),3000,0),0))),"")</f>
        <v/>
      </c>
      <c r="L919" s="70"/>
      <c r="M919" s="36"/>
      <c r="N919" s="36"/>
      <c r="O919" s="98"/>
      <c r="P919" s="38" t="str">
        <f t="shared" si="9"/>
        <v/>
      </c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ht="15.75" customHeight="1">
      <c r="A920" s="2"/>
      <c r="B920" s="2"/>
      <c r="C920" s="2"/>
      <c r="D920" s="4"/>
      <c r="E920" s="2"/>
      <c r="F920" s="4"/>
      <c r="G920" s="30" t="str">
        <f t="shared" si="10"/>
        <v> </v>
      </c>
      <c r="H920" s="4"/>
      <c r="I920" s="2"/>
      <c r="J920" s="68" t="str">
        <f t="shared" si="2"/>
        <v/>
      </c>
      <c r="K920" s="69" t="str">
        <f>IFERROR(SUM(IF(DATEDIF($H920,$A$1,"M")&gt;=VLOOKUP($I920,INDIRECT(VLOOKUP(DATEVALUE($H920),FECHAS,2,0)),5,0),0 ,VLOOKUP($I920,INDIRECT(VLOOKUP(DATEVALUE($H920),FECHAS,2,0)),3,0)),IF(AND($G920=$A$1,AND(TODAY()&gt;$G920,COUNTIF($I920,"TRI*"))),2500,IF($G920=$A$1,IF(AND(TODAY()&gt;$G920,OR(COUNTIF($I920," ---"),COUNTIF($I920,"MEN*"))),3000,0),0))),"")</f>
        <v/>
      </c>
      <c r="L920" s="70"/>
      <c r="M920" s="36"/>
      <c r="N920" s="36"/>
      <c r="O920" s="98"/>
      <c r="P920" s="38" t="str">
        <f t="shared" si="9"/>
        <v/>
      </c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ht="15.75" customHeight="1">
      <c r="A921" s="2"/>
      <c r="B921" s="2"/>
      <c r="C921" s="2"/>
      <c r="D921" s="4"/>
      <c r="E921" s="2"/>
      <c r="F921" s="4"/>
      <c r="G921" s="30" t="str">
        <f t="shared" si="10"/>
        <v> </v>
      </c>
      <c r="H921" s="4"/>
      <c r="I921" s="2"/>
      <c r="J921" s="68" t="str">
        <f t="shared" si="2"/>
        <v/>
      </c>
      <c r="K921" s="69" t="str">
        <f>IFERROR(SUM(IF(DATEDIF($H921,$A$1,"M")&gt;=VLOOKUP($I921,INDIRECT(VLOOKUP(DATEVALUE($H921),FECHAS,2,0)),5,0),0 ,VLOOKUP($I921,INDIRECT(VLOOKUP(DATEVALUE($H921),FECHAS,2,0)),3,0)),IF(AND($G921=$A$1,AND(TODAY()&gt;$G921,COUNTIF($I921,"TRI*"))),2500,IF($G921=$A$1,IF(AND(TODAY()&gt;$G921,OR(COUNTIF($I921," ---"),COUNTIF($I921,"MEN*"))),3000,0),0))),"")</f>
        <v/>
      </c>
      <c r="L921" s="70"/>
      <c r="M921" s="36"/>
      <c r="N921" s="36"/>
      <c r="O921" s="98"/>
      <c r="P921" s="38" t="str">
        <f t="shared" si="9"/>
        <v/>
      </c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ht="15.75" customHeight="1">
      <c r="A922" s="2"/>
      <c r="B922" s="2"/>
      <c r="C922" s="2"/>
      <c r="D922" s="4"/>
      <c r="E922" s="2"/>
      <c r="F922" s="4"/>
      <c r="G922" s="30" t="str">
        <f t="shared" si="10"/>
        <v> </v>
      </c>
      <c r="H922" s="4"/>
      <c r="I922" s="2"/>
      <c r="J922" s="68" t="str">
        <f t="shared" si="2"/>
        <v/>
      </c>
      <c r="K922" s="69" t="str">
        <f>IFERROR(SUM(IF(DATEDIF($H922,$A$1,"M")&gt;=VLOOKUP($I922,INDIRECT(VLOOKUP(DATEVALUE($H922),FECHAS,2,0)),5,0),0 ,VLOOKUP($I922,INDIRECT(VLOOKUP(DATEVALUE($H922),FECHAS,2,0)),3,0)),IF(AND($G922=$A$1,AND(TODAY()&gt;$G922,COUNTIF($I922,"TRI*"))),2500,IF($G922=$A$1,IF(AND(TODAY()&gt;$G922,OR(COUNTIF($I922," ---"),COUNTIF($I922,"MEN*"))),3000,0),0))),"")</f>
        <v/>
      </c>
      <c r="L922" s="70"/>
      <c r="M922" s="36"/>
      <c r="N922" s="36"/>
      <c r="O922" s="98"/>
      <c r="P922" s="38" t="str">
        <f t="shared" si="9"/>
        <v/>
      </c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ht="15.75" customHeight="1">
      <c r="A923" s="2"/>
      <c r="B923" s="2"/>
      <c r="C923" s="2"/>
      <c r="D923" s="4"/>
      <c r="E923" s="2"/>
      <c r="F923" s="4"/>
      <c r="G923" s="30" t="str">
        <f t="shared" si="10"/>
        <v> </v>
      </c>
      <c r="H923" s="4"/>
      <c r="I923" s="2"/>
      <c r="J923" s="68" t="str">
        <f t="shared" si="2"/>
        <v/>
      </c>
      <c r="K923" s="69" t="str">
        <f>IFERROR(SUM(IF(DATEDIF($H923,$A$1,"M")&gt;=VLOOKUP($I923,INDIRECT(VLOOKUP(DATEVALUE($H923),FECHAS,2,0)),5,0),0 ,VLOOKUP($I923,INDIRECT(VLOOKUP(DATEVALUE($H923),FECHAS,2,0)),3,0)),IF(AND($G923=$A$1,AND(TODAY()&gt;$G923,COUNTIF($I923,"TRI*"))),2500,IF($G923=$A$1,IF(AND(TODAY()&gt;$G923,OR(COUNTIF($I923," ---"),COUNTIF($I923,"MEN*"))),3000,0),0))),"")</f>
        <v/>
      </c>
      <c r="L923" s="70"/>
      <c r="M923" s="36"/>
      <c r="N923" s="36"/>
      <c r="O923" s="98"/>
      <c r="P923" s="38" t="str">
        <f t="shared" si="9"/>
        <v/>
      </c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ht="15.75" customHeight="1">
      <c r="A924" s="2"/>
      <c r="B924" s="2"/>
      <c r="C924" s="2"/>
      <c r="D924" s="4"/>
      <c r="E924" s="2"/>
      <c r="F924" s="4"/>
      <c r="G924" s="30" t="str">
        <f t="shared" si="10"/>
        <v> </v>
      </c>
      <c r="H924" s="4"/>
      <c r="I924" s="2"/>
      <c r="J924" s="68" t="str">
        <f t="shared" si="2"/>
        <v/>
      </c>
      <c r="K924" s="69" t="str">
        <f>IFERROR(SUM(IF(DATEDIF($H924,$A$1,"M")&gt;=VLOOKUP($I924,INDIRECT(VLOOKUP(DATEVALUE($H924),FECHAS,2,0)),5,0),0 ,VLOOKUP($I924,INDIRECT(VLOOKUP(DATEVALUE($H924),FECHAS,2,0)),3,0)),IF(AND($G924=$A$1,AND(TODAY()&gt;$G924,COUNTIF($I924,"TRI*"))),2500,IF($G924=$A$1,IF(AND(TODAY()&gt;$G924,OR(COUNTIF($I924," ---"),COUNTIF($I924,"MEN*"))),3000,0),0))),"")</f>
        <v/>
      </c>
      <c r="L924" s="70"/>
      <c r="M924" s="36"/>
      <c r="N924" s="36"/>
      <c r="O924" s="98"/>
      <c r="P924" s="38" t="str">
        <f t="shared" si="9"/>
        <v/>
      </c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ht="15.75" customHeight="1">
      <c r="A925" s="2"/>
      <c r="B925" s="2"/>
      <c r="C925" s="2"/>
      <c r="D925" s="4"/>
      <c r="E925" s="2"/>
      <c r="F925" s="4"/>
      <c r="G925" s="30" t="str">
        <f t="shared" si="10"/>
        <v> </v>
      </c>
      <c r="H925" s="4"/>
      <c r="I925" s="2"/>
      <c r="J925" s="68" t="str">
        <f t="shared" si="2"/>
        <v/>
      </c>
      <c r="K925" s="69" t="str">
        <f>IFERROR(SUM(IF(DATEDIF($H925,$A$1,"M")&gt;=VLOOKUP($I925,INDIRECT(VLOOKUP(DATEVALUE($H925),FECHAS,2,0)),5,0),0 ,VLOOKUP($I925,INDIRECT(VLOOKUP(DATEVALUE($H925),FECHAS,2,0)),3,0)),IF(AND($G925=$A$1,AND(TODAY()&gt;$G925,COUNTIF($I925,"TRI*"))),2500,IF($G925=$A$1,IF(AND(TODAY()&gt;$G925,OR(COUNTIF($I925," ---"),COUNTIF($I925,"MEN*"))),3000,0),0))),"")</f>
        <v/>
      </c>
      <c r="L925" s="70"/>
      <c r="M925" s="36"/>
      <c r="N925" s="36"/>
      <c r="O925" s="98"/>
      <c r="P925" s="38" t="str">
        <f t="shared" si="9"/>
        <v/>
      </c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ht="15.75" customHeight="1">
      <c r="A926" s="2"/>
      <c r="B926" s="2"/>
      <c r="C926" s="2"/>
      <c r="D926" s="4"/>
      <c r="E926" s="2"/>
      <c r="F926" s="4"/>
      <c r="G926" s="30" t="str">
        <f t="shared" si="10"/>
        <v> </v>
      </c>
      <c r="H926" s="4"/>
      <c r="I926" s="2"/>
      <c r="J926" s="68" t="str">
        <f t="shared" si="2"/>
        <v/>
      </c>
      <c r="K926" s="69" t="str">
        <f>IFERROR(SUM(IF(DATEDIF($H926,$A$1,"M")&gt;=VLOOKUP($I926,INDIRECT(VLOOKUP(DATEVALUE($H926),FECHAS,2,0)),5,0),0 ,VLOOKUP($I926,INDIRECT(VLOOKUP(DATEVALUE($H926),FECHAS,2,0)),3,0)),IF(AND($G926=$A$1,AND(TODAY()&gt;$G926,COUNTIF($I926,"TRI*"))),2500,IF($G926=$A$1,IF(AND(TODAY()&gt;$G926,OR(COUNTIF($I926," ---"),COUNTIF($I926,"MEN*"))),3000,0),0))),"")</f>
        <v/>
      </c>
      <c r="L926" s="70"/>
      <c r="M926" s="36"/>
      <c r="N926" s="36"/>
      <c r="O926" s="98"/>
      <c r="P926" s="38" t="str">
        <f t="shared" si="9"/>
        <v/>
      </c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ht="15.75" customHeight="1">
      <c r="A927" s="2"/>
      <c r="B927" s="2"/>
      <c r="C927" s="2"/>
      <c r="D927" s="4"/>
      <c r="E927" s="2"/>
      <c r="F927" s="4"/>
      <c r="G927" s="30" t="str">
        <f t="shared" si="10"/>
        <v> </v>
      </c>
      <c r="H927" s="4"/>
      <c r="I927" s="2"/>
      <c r="J927" s="68" t="str">
        <f t="shared" si="2"/>
        <v/>
      </c>
      <c r="K927" s="69" t="str">
        <f>IFERROR(SUM(IF(DATEDIF($H927,$A$1,"M")&gt;=VLOOKUP($I927,INDIRECT(VLOOKUP(DATEVALUE($H927),FECHAS,2,0)),5,0),0 ,VLOOKUP($I927,INDIRECT(VLOOKUP(DATEVALUE($H927),FECHAS,2,0)),3,0)),IF(AND($G927=$A$1,AND(TODAY()&gt;$G927,COUNTIF($I927,"TRI*"))),2500,IF($G927=$A$1,IF(AND(TODAY()&gt;$G927,OR(COUNTIF($I927," ---"),COUNTIF($I927,"MEN*"))),3000,0),0))),"")</f>
        <v/>
      </c>
      <c r="L927" s="70"/>
      <c r="M927" s="36"/>
      <c r="N927" s="36"/>
      <c r="O927" s="98"/>
      <c r="P927" s="38" t="str">
        <f t="shared" si="9"/>
        <v/>
      </c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ht="15.75" customHeight="1">
      <c r="A928" s="2"/>
      <c r="B928" s="2"/>
      <c r="C928" s="2"/>
      <c r="D928" s="4"/>
      <c r="E928" s="2"/>
      <c r="F928" s="4"/>
      <c r="G928" s="30" t="str">
        <f t="shared" si="10"/>
        <v> </v>
      </c>
      <c r="H928" s="4"/>
      <c r="I928" s="2"/>
      <c r="J928" s="68" t="str">
        <f t="shared" si="2"/>
        <v/>
      </c>
      <c r="K928" s="69" t="str">
        <f>IFERROR(SUM(IF(DATEDIF($H928,$A$1,"M")&gt;=VLOOKUP($I928,INDIRECT(VLOOKUP(DATEVALUE($H928),FECHAS,2,0)),5,0),0 ,VLOOKUP($I928,INDIRECT(VLOOKUP(DATEVALUE($H928),FECHAS,2,0)),3,0)),IF(AND($G928=$A$1,AND(TODAY()&gt;$G928,COUNTIF($I928,"TRI*"))),2500,IF($G928=$A$1,IF(AND(TODAY()&gt;$G928,OR(COUNTIF($I928," ---"),COUNTIF($I928,"MEN*"))),3000,0),0))),"")</f>
        <v/>
      </c>
      <c r="L928" s="70"/>
      <c r="M928" s="36"/>
      <c r="N928" s="36"/>
      <c r="O928" s="98"/>
      <c r="P928" s="38" t="str">
        <f t="shared" si="9"/>
        <v/>
      </c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ht="15.75" customHeight="1">
      <c r="A929" s="2"/>
      <c r="B929" s="2"/>
      <c r="C929" s="2"/>
      <c r="D929" s="4"/>
      <c r="E929" s="2"/>
      <c r="F929" s="4"/>
      <c r="G929" s="30" t="str">
        <f t="shared" si="10"/>
        <v> </v>
      </c>
      <c r="H929" s="4"/>
      <c r="I929" s="2"/>
      <c r="J929" s="68" t="str">
        <f t="shared" si="2"/>
        <v/>
      </c>
      <c r="K929" s="69" t="str">
        <f>IFERROR(SUM(IF(DATEDIF($H929,$A$1,"M")&gt;=VLOOKUP($I929,INDIRECT(VLOOKUP(DATEVALUE($H929),FECHAS,2,0)),5,0),0 ,VLOOKUP($I929,INDIRECT(VLOOKUP(DATEVALUE($H929),FECHAS,2,0)),3,0)),IF(AND($G929=$A$1,AND(TODAY()&gt;$G929,COUNTIF($I929,"TRI*"))),2500,IF($G929=$A$1,IF(AND(TODAY()&gt;$G929,OR(COUNTIF($I929," ---"),COUNTIF($I929,"MEN*"))),3000,0),0))),"")</f>
        <v/>
      </c>
      <c r="L929" s="70"/>
      <c r="M929" s="36"/>
      <c r="N929" s="36"/>
      <c r="O929" s="98"/>
      <c r="P929" s="38" t="str">
        <f t="shared" si="9"/>
        <v/>
      </c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ht="15.75" customHeight="1">
      <c r="A930" s="2"/>
      <c r="B930" s="2"/>
      <c r="C930" s="2"/>
      <c r="D930" s="4"/>
      <c r="E930" s="2"/>
      <c r="F930" s="4"/>
      <c r="G930" s="30" t="str">
        <f t="shared" si="10"/>
        <v> </v>
      </c>
      <c r="H930" s="4"/>
      <c r="I930" s="2"/>
      <c r="J930" s="68" t="str">
        <f t="shared" si="2"/>
        <v/>
      </c>
      <c r="K930" s="69" t="str">
        <f>IFERROR(SUM(IF(DATEDIF($H930,$A$1,"M")&gt;=VLOOKUP($I930,INDIRECT(VLOOKUP(DATEVALUE($H930),FECHAS,2,0)),5,0),0 ,VLOOKUP($I930,INDIRECT(VLOOKUP(DATEVALUE($H930),FECHAS,2,0)),3,0)),IF(AND($G930=$A$1,AND(TODAY()&gt;$G930,COUNTIF($I930,"TRI*"))),2500,IF($G930=$A$1,IF(AND(TODAY()&gt;$G930,OR(COUNTIF($I930," ---"),COUNTIF($I930,"MEN*"))),3000,0),0))),"")</f>
        <v/>
      </c>
      <c r="L930" s="70"/>
      <c r="M930" s="36"/>
      <c r="N930" s="36"/>
      <c r="O930" s="98"/>
      <c r="P930" s="38" t="str">
        <f t="shared" si="9"/>
        <v/>
      </c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ht="15.75" customHeight="1">
      <c r="A931" s="2"/>
      <c r="B931" s="2"/>
      <c r="C931" s="2"/>
      <c r="D931" s="4"/>
      <c r="E931" s="2"/>
      <c r="F931" s="4"/>
      <c r="G931" s="30" t="str">
        <f t="shared" si="10"/>
        <v> </v>
      </c>
      <c r="H931" s="4"/>
      <c r="I931" s="2"/>
      <c r="J931" s="68" t="str">
        <f t="shared" si="2"/>
        <v/>
      </c>
      <c r="K931" s="69" t="str">
        <f>IFERROR(SUM(IF(DATEDIF($H931,$A$1,"M")&gt;=VLOOKUP($I931,INDIRECT(VLOOKUP(DATEVALUE($H931),FECHAS,2,0)),5,0),0 ,VLOOKUP($I931,INDIRECT(VLOOKUP(DATEVALUE($H931),FECHAS,2,0)),3,0)),IF(AND($G931=$A$1,AND(TODAY()&gt;$G931,COUNTIF($I931,"TRI*"))),2500,IF($G931=$A$1,IF(AND(TODAY()&gt;$G931,OR(COUNTIF($I931," ---"),COUNTIF($I931,"MEN*"))),3000,0),0))),"")</f>
        <v/>
      </c>
      <c r="L931" s="70"/>
      <c r="M931" s="36"/>
      <c r="N931" s="36"/>
      <c r="O931" s="98"/>
      <c r="P931" s="38" t="str">
        <f t="shared" si="9"/>
        <v/>
      </c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ht="15.75" customHeight="1">
      <c r="A932" s="2"/>
      <c r="B932" s="2"/>
      <c r="C932" s="2"/>
      <c r="D932" s="4"/>
      <c r="E932" s="2"/>
      <c r="F932" s="4"/>
      <c r="G932" s="30" t="str">
        <f t="shared" si="10"/>
        <v> </v>
      </c>
      <c r="H932" s="4"/>
      <c r="I932" s="2"/>
      <c r="J932" s="68" t="str">
        <f t="shared" si="2"/>
        <v/>
      </c>
      <c r="K932" s="69" t="str">
        <f>IFERROR(SUM(IF(DATEDIF($H932,$A$1,"M")&gt;=VLOOKUP($I932,INDIRECT(VLOOKUP(DATEVALUE($H932),FECHAS,2,0)),5,0),0 ,VLOOKUP($I932,INDIRECT(VLOOKUP(DATEVALUE($H932),FECHAS,2,0)),3,0)),IF(AND($G932=$A$1,AND(TODAY()&gt;$G932,COUNTIF($I932,"TRI*"))),2500,IF($G932=$A$1,IF(AND(TODAY()&gt;$G932,OR(COUNTIF($I932," ---"),COUNTIF($I932,"MEN*"))),3000,0),0))),"")</f>
        <v/>
      </c>
      <c r="L932" s="70"/>
      <c r="M932" s="36"/>
      <c r="N932" s="36"/>
      <c r="O932" s="98"/>
      <c r="P932" s="38" t="str">
        <f t="shared" si="9"/>
        <v/>
      </c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ht="15.75" customHeight="1">
      <c r="A933" s="2"/>
      <c r="B933" s="2"/>
      <c r="C933" s="2"/>
      <c r="D933" s="4"/>
      <c r="E933" s="2"/>
      <c r="F933" s="4"/>
      <c r="G933" s="30" t="str">
        <f t="shared" si="10"/>
        <v> </v>
      </c>
      <c r="H933" s="4"/>
      <c r="I933" s="2"/>
      <c r="J933" s="68" t="str">
        <f t="shared" si="2"/>
        <v/>
      </c>
      <c r="K933" s="69" t="str">
        <f>IFERROR(SUM(IF(DATEDIF($H933,$A$1,"M")&gt;=VLOOKUP($I933,INDIRECT(VLOOKUP(DATEVALUE($H933),FECHAS,2,0)),5,0),0 ,VLOOKUP($I933,INDIRECT(VLOOKUP(DATEVALUE($H933),FECHAS,2,0)),3,0)),IF(AND($G933=$A$1,AND(TODAY()&gt;$G933,COUNTIF($I933,"TRI*"))),2500,IF($G933=$A$1,IF(AND(TODAY()&gt;$G933,OR(COUNTIF($I933," ---"),COUNTIF($I933,"MEN*"))),3000,0),0))),"")</f>
        <v/>
      </c>
      <c r="L933" s="70"/>
      <c r="M933" s="36"/>
      <c r="N933" s="36"/>
      <c r="O933" s="98"/>
      <c r="P933" s="38" t="str">
        <f t="shared" si="9"/>
        <v/>
      </c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ht="15.75" customHeight="1">
      <c r="A934" s="2"/>
      <c r="B934" s="2"/>
      <c r="C934" s="2"/>
      <c r="D934" s="4"/>
      <c r="E934" s="2"/>
      <c r="F934" s="4"/>
      <c r="G934" s="30" t="str">
        <f t="shared" si="10"/>
        <v> </v>
      </c>
      <c r="H934" s="4"/>
      <c r="I934" s="2"/>
      <c r="J934" s="68" t="str">
        <f t="shared" si="2"/>
        <v/>
      </c>
      <c r="K934" s="69" t="str">
        <f>IFERROR(SUM(IF(DATEDIF($H934,$A$1,"M")&gt;=VLOOKUP($I934,INDIRECT(VLOOKUP(DATEVALUE($H934),FECHAS,2,0)),5,0),0 ,VLOOKUP($I934,INDIRECT(VLOOKUP(DATEVALUE($H934),FECHAS,2,0)),3,0)),IF(AND($G934=$A$1,AND(TODAY()&gt;$G934,COUNTIF($I934,"TRI*"))),2500,IF($G934=$A$1,IF(AND(TODAY()&gt;$G934,OR(COUNTIF($I934," ---"),COUNTIF($I934,"MEN*"))),3000,0),0))),"")</f>
        <v/>
      </c>
      <c r="L934" s="70"/>
      <c r="M934" s="36"/>
      <c r="N934" s="36"/>
      <c r="O934" s="98"/>
      <c r="P934" s="38" t="str">
        <f t="shared" si="9"/>
        <v/>
      </c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ht="15.75" customHeight="1">
      <c r="A935" s="2"/>
      <c r="B935" s="2"/>
      <c r="C935" s="2"/>
      <c r="D935" s="4"/>
      <c r="E935" s="2"/>
      <c r="F935" s="4"/>
      <c r="G935" s="30" t="str">
        <f t="shared" si="10"/>
        <v> </v>
      </c>
      <c r="H935" s="4"/>
      <c r="I935" s="2"/>
      <c r="J935" s="68" t="str">
        <f t="shared" si="2"/>
        <v/>
      </c>
      <c r="K935" s="69" t="str">
        <f>IFERROR(SUM(IF(DATEDIF($H935,$A$1,"M")&gt;=VLOOKUP($I935,INDIRECT(VLOOKUP(DATEVALUE($H935),FECHAS,2,0)),5,0),0 ,VLOOKUP($I935,INDIRECT(VLOOKUP(DATEVALUE($H935),FECHAS,2,0)),3,0)),IF(AND($G935=$A$1,AND(TODAY()&gt;$G935,COUNTIF($I935,"TRI*"))),2500,IF($G935=$A$1,IF(AND(TODAY()&gt;$G935,OR(COUNTIF($I935," ---"),COUNTIF($I935,"MEN*"))),3000,0),0))),"")</f>
        <v/>
      </c>
      <c r="L935" s="70"/>
      <c r="M935" s="36"/>
      <c r="N935" s="36"/>
      <c r="O935" s="98"/>
      <c r="P935" s="38" t="str">
        <f t="shared" si="9"/>
        <v/>
      </c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ht="15.75" customHeight="1">
      <c r="A936" s="2"/>
      <c r="B936" s="2"/>
      <c r="C936" s="2"/>
      <c r="D936" s="4"/>
      <c r="E936" s="2"/>
      <c r="F936" s="4"/>
      <c r="G936" s="30" t="str">
        <f t="shared" si="10"/>
        <v> </v>
      </c>
      <c r="H936" s="4"/>
      <c r="I936" s="2"/>
      <c r="J936" s="68" t="str">
        <f t="shared" si="2"/>
        <v/>
      </c>
      <c r="K936" s="69" t="str">
        <f>IFERROR(SUM(IF(DATEDIF($H936,$A$1,"M")&gt;=VLOOKUP($I936,INDIRECT(VLOOKUP(DATEVALUE($H936),FECHAS,2,0)),5,0),0 ,VLOOKUP($I936,INDIRECT(VLOOKUP(DATEVALUE($H936),FECHAS,2,0)),3,0)),IF(AND($G936=$A$1,AND(TODAY()&gt;$G936,COUNTIF($I936,"TRI*"))),2500,IF($G936=$A$1,IF(AND(TODAY()&gt;$G936,OR(COUNTIF($I936," ---"),COUNTIF($I936,"MEN*"))),3000,0),0))),"")</f>
        <v/>
      </c>
      <c r="L936" s="70"/>
      <c r="M936" s="36"/>
      <c r="N936" s="36"/>
      <c r="O936" s="98"/>
      <c r="P936" s="38" t="str">
        <f t="shared" si="9"/>
        <v/>
      </c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ht="15.75" customHeight="1">
      <c r="A937" s="2"/>
      <c r="B937" s="2"/>
      <c r="C937" s="2"/>
      <c r="D937" s="4"/>
      <c r="E937" s="2"/>
      <c r="F937" s="4"/>
      <c r="G937" s="30" t="str">
        <f t="shared" si="10"/>
        <v> </v>
      </c>
      <c r="H937" s="4"/>
      <c r="I937" s="2"/>
      <c r="J937" s="68" t="str">
        <f t="shared" si="2"/>
        <v/>
      </c>
      <c r="K937" s="69" t="str">
        <f>IFERROR(SUM(IF(DATEDIF($H937,$A$1,"M")&gt;=VLOOKUP($I937,INDIRECT(VLOOKUP(DATEVALUE($H937),FECHAS,2,0)),5,0),0 ,VLOOKUP($I937,INDIRECT(VLOOKUP(DATEVALUE($H937),FECHAS,2,0)),3,0)),IF(AND($G937=$A$1,AND(TODAY()&gt;$G937,COUNTIF($I937,"TRI*"))),2500,IF($G937=$A$1,IF(AND(TODAY()&gt;$G937,OR(COUNTIF($I937," ---"),COUNTIF($I937,"MEN*"))),3000,0),0))),"")</f>
        <v/>
      </c>
      <c r="L937" s="70"/>
      <c r="M937" s="36"/>
      <c r="N937" s="36"/>
      <c r="O937" s="98"/>
      <c r="P937" s="38" t="str">
        <f t="shared" si="9"/>
        <v/>
      </c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ht="15.75" customHeight="1">
      <c r="A938" s="2"/>
      <c r="B938" s="2"/>
      <c r="C938" s="2"/>
      <c r="D938" s="4"/>
      <c r="E938" s="2"/>
      <c r="F938" s="4"/>
      <c r="G938" s="30" t="str">
        <f t="shared" si="10"/>
        <v> </v>
      </c>
      <c r="H938" s="4"/>
      <c r="I938" s="2"/>
      <c r="J938" s="68" t="str">
        <f t="shared" si="2"/>
        <v/>
      </c>
      <c r="K938" s="69" t="str">
        <f>IFERROR(SUM(IF(DATEDIF($H938,$A$1,"M")&gt;=VLOOKUP($I938,INDIRECT(VLOOKUP(DATEVALUE($H938),FECHAS,2,0)),5,0),0 ,VLOOKUP($I938,INDIRECT(VLOOKUP(DATEVALUE($H938),FECHAS,2,0)),3,0)),IF(AND($G938=$A$1,AND(TODAY()&gt;$G938,COUNTIF($I938,"TRI*"))),2500,IF($G938=$A$1,IF(AND(TODAY()&gt;$G938,OR(COUNTIF($I938," ---"),COUNTIF($I938,"MEN*"))),3000,0),0))),"")</f>
        <v/>
      </c>
      <c r="L938" s="70"/>
      <c r="M938" s="36"/>
      <c r="N938" s="36"/>
      <c r="O938" s="98"/>
      <c r="P938" s="38" t="str">
        <f t="shared" si="9"/>
        <v/>
      </c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ht="15.75" customHeight="1">
      <c r="A939" s="2"/>
      <c r="B939" s="2"/>
      <c r="C939" s="2"/>
      <c r="D939" s="4"/>
      <c r="E939" s="2"/>
      <c r="F939" s="4"/>
      <c r="G939" s="30" t="str">
        <f t="shared" si="10"/>
        <v> </v>
      </c>
      <c r="H939" s="4"/>
      <c r="I939" s="2"/>
      <c r="J939" s="68" t="str">
        <f t="shared" si="2"/>
        <v/>
      </c>
      <c r="K939" s="69" t="str">
        <f>IFERROR(SUM(IF(DATEDIF($H939,$A$1,"M")&gt;=VLOOKUP($I939,INDIRECT(VLOOKUP(DATEVALUE($H939),FECHAS,2,0)),5,0),0 ,VLOOKUP($I939,INDIRECT(VLOOKUP(DATEVALUE($H939),FECHAS,2,0)),3,0)),IF(AND($G939=$A$1,AND(TODAY()&gt;$G939,COUNTIF($I939,"TRI*"))),2500,IF($G939=$A$1,IF(AND(TODAY()&gt;$G939,OR(COUNTIF($I939," ---"),COUNTIF($I939,"MEN*"))),3000,0),0))),"")</f>
        <v/>
      </c>
      <c r="L939" s="70"/>
      <c r="M939" s="36"/>
      <c r="N939" s="36"/>
      <c r="O939" s="98"/>
      <c r="P939" s="38" t="str">
        <f t="shared" si="9"/>
        <v/>
      </c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ht="15.75" customHeight="1">
      <c r="A940" s="2"/>
      <c r="B940" s="2"/>
      <c r="C940" s="2"/>
      <c r="D940" s="4"/>
      <c r="E940" s="2"/>
      <c r="F940" s="4"/>
      <c r="G940" s="30" t="str">
        <f t="shared" si="10"/>
        <v> </v>
      </c>
      <c r="H940" s="4"/>
      <c r="I940" s="2"/>
      <c r="J940" s="68" t="str">
        <f t="shared" si="2"/>
        <v/>
      </c>
      <c r="K940" s="69" t="str">
        <f>IFERROR(SUM(IF(DATEDIF($H940,$A$1,"M")&gt;=VLOOKUP($I940,INDIRECT(VLOOKUP(DATEVALUE($H940),FECHAS,2,0)),5,0),0 ,VLOOKUP($I940,INDIRECT(VLOOKUP(DATEVALUE($H940),FECHAS,2,0)),3,0)),IF(AND($G940=$A$1,AND(TODAY()&gt;$G940,COUNTIF($I940,"TRI*"))),2500,IF($G940=$A$1,IF(AND(TODAY()&gt;$G940,OR(COUNTIF($I940," ---"),COUNTIF($I940,"MEN*"))),3000,0),0))),"")</f>
        <v/>
      </c>
      <c r="L940" s="70"/>
      <c r="M940" s="36"/>
      <c r="N940" s="36"/>
      <c r="O940" s="98"/>
      <c r="P940" s="38" t="str">
        <f t="shared" si="9"/>
        <v/>
      </c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ht="15.75" customHeight="1">
      <c r="A941" s="2"/>
      <c r="B941" s="2"/>
      <c r="C941" s="2"/>
      <c r="D941" s="4"/>
      <c r="E941" s="2"/>
      <c r="F941" s="4"/>
      <c r="G941" s="30" t="str">
        <f t="shared" si="10"/>
        <v> </v>
      </c>
      <c r="H941" s="4"/>
      <c r="I941" s="2"/>
      <c r="J941" s="68" t="str">
        <f t="shared" si="2"/>
        <v/>
      </c>
      <c r="K941" s="69" t="str">
        <f>IFERROR(SUM(IF(DATEDIF($H941,$A$1,"M")&gt;=VLOOKUP($I941,INDIRECT(VLOOKUP(DATEVALUE($H941),FECHAS,2,0)),5,0),0 ,VLOOKUP($I941,INDIRECT(VLOOKUP(DATEVALUE($H941),FECHAS,2,0)),3,0)),IF(AND($G941=$A$1,AND(TODAY()&gt;$G941,COUNTIF($I941,"TRI*"))),2500,IF($G941=$A$1,IF(AND(TODAY()&gt;$G941,OR(COUNTIF($I941," ---"),COUNTIF($I941,"MEN*"))),3000,0),0))),"")</f>
        <v/>
      </c>
      <c r="L941" s="70"/>
      <c r="M941" s="36"/>
      <c r="N941" s="36"/>
      <c r="O941" s="98"/>
      <c r="P941" s="38" t="str">
        <f t="shared" si="9"/>
        <v/>
      </c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ht="15.75" customHeight="1">
      <c r="A942" s="2"/>
      <c r="B942" s="2"/>
      <c r="C942" s="2"/>
      <c r="D942" s="4"/>
      <c r="E942" s="2"/>
      <c r="F942" s="4"/>
      <c r="G942" s="30" t="str">
        <f t="shared" si="10"/>
        <v> </v>
      </c>
      <c r="H942" s="4"/>
      <c r="I942" s="2"/>
      <c r="J942" s="68" t="str">
        <f t="shared" si="2"/>
        <v/>
      </c>
      <c r="K942" s="69" t="str">
        <f>IFERROR(SUM(IF(DATEDIF($H942,$A$1,"M")&gt;=VLOOKUP($I942,INDIRECT(VLOOKUP(DATEVALUE($H942),FECHAS,2,0)),5,0),0 ,VLOOKUP($I942,INDIRECT(VLOOKUP(DATEVALUE($H942),FECHAS,2,0)),3,0)),IF(AND($G942=$A$1,AND(TODAY()&gt;$G942,COUNTIF($I942,"TRI*"))),2500,IF($G942=$A$1,IF(AND(TODAY()&gt;$G942,OR(COUNTIF($I942," ---"),COUNTIF($I942,"MEN*"))),3000,0),0))),"")</f>
        <v/>
      </c>
      <c r="L942" s="70"/>
      <c r="M942" s="36"/>
      <c r="N942" s="36"/>
      <c r="O942" s="98"/>
      <c r="P942" s="38" t="str">
        <f t="shared" si="9"/>
        <v/>
      </c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ht="15.75" customHeight="1">
      <c r="A943" s="2"/>
      <c r="B943" s="2"/>
      <c r="C943" s="2"/>
      <c r="D943" s="4"/>
      <c r="E943" s="2"/>
      <c r="F943" s="4"/>
      <c r="G943" s="30" t="str">
        <f t="shared" si="10"/>
        <v> </v>
      </c>
      <c r="H943" s="4"/>
      <c r="I943" s="2"/>
      <c r="J943" s="68" t="str">
        <f t="shared" si="2"/>
        <v/>
      </c>
      <c r="K943" s="69" t="str">
        <f>IFERROR(SUM(IF(DATEDIF($H943,$A$1,"M")&gt;=VLOOKUP($I943,INDIRECT(VLOOKUP(DATEVALUE($H943),FECHAS,2,0)),5,0),0 ,VLOOKUP($I943,INDIRECT(VLOOKUP(DATEVALUE($H943),FECHAS,2,0)),3,0)),IF(AND($G943=$A$1,AND(TODAY()&gt;$G943,COUNTIF($I943,"TRI*"))),2500,IF($G943=$A$1,IF(AND(TODAY()&gt;$G943,OR(COUNTIF($I943," ---"),COUNTIF($I943,"MEN*"))),3000,0),0))),"")</f>
        <v/>
      </c>
      <c r="L943" s="70"/>
      <c r="M943" s="36"/>
      <c r="N943" s="36"/>
      <c r="O943" s="98"/>
      <c r="P943" s="38" t="str">
        <f t="shared" si="9"/>
        <v/>
      </c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ht="15.75" customHeight="1">
      <c r="A944" s="2"/>
      <c r="B944" s="2"/>
      <c r="C944" s="2"/>
      <c r="D944" s="4"/>
      <c r="E944" s="2"/>
      <c r="F944" s="4"/>
      <c r="G944" s="30" t="str">
        <f t="shared" si="10"/>
        <v> </v>
      </c>
      <c r="H944" s="4"/>
      <c r="I944" s="2"/>
      <c r="J944" s="68" t="str">
        <f t="shared" si="2"/>
        <v/>
      </c>
      <c r="K944" s="69" t="str">
        <f>IFERROR(SUM(IF(DATEDIF($H944,$A$1,"M")&gt;=VLOOKUP($I944,INDIRECT(VLOOKUP(DATEVALUE($H944),FECHAS,2,0)),5,0),0 ,VLOOKUP($I944,INDIRECT(VLOOKUP(DATEVALUE($H944),FECHAS,2,0)),3,0)),IF(AND($G944=$A$1,AND(TODAY()&gt;$G944,COUNTIF($I944,"TRI*"))),2500,IF($G944=$A$1,IF(AND(TODAY()&gt;$G944,OR(COUNTIF($I944," ---"),COUNTIF($I944,"MEN*"))),3000,0),0))),"")</f>
        <v/>
      </c>
      <c r="L944" s="70"/>
      <c r="M944" s="36"/>
      <c r="N944" s="36"/>
      <c r="O944" s="98"/>
      <c r="P944" s="38" t="str">
        <f t="shared" si="9"/>
        <v/>
      </c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ht="15.75" customHeight="1">
      <c r="A945" s="2"/>
      <c r="B945" s="2"/>
      <c r="C945" s="2"/>
      <c r="D945" s="4"/>
      <c r="E945" s="2"/>
      <c r="F945" s="4"/>
      <c r="G945" s="30" t="str">
        <f t="shared" si="10"/>
        <v> </v>
      </c>
      <c r="H945" s="4"/>
      <c r="I945" s="2"/>
      <c r="J945" s="68" t="str">
        <f t="shared" si="2"/>
        <v/>
      </c>
      <c r="K945" s="69" t="str">
        <f>IFERROR(SUM(IF(DATEDIF($H945,$A$1,"M")&gt;=VLOOKUP($I945,INDIRECT(VLOOKUP(DATEVALUE($H945),FECHAS,2,0)),5,0),0 ,VLOOKUP($I945,INDIRECT(VLOOKUP(DATEVALUE($H945),FECHAS,2,0)),3,0)),IF(AND($G945=$A$1,AND(TODAY()&gt;$G945,COUNTIF($I945,"TRI*"))),2500,IF($G945=$A$1,IF(AND(TODAY()&gt;$G945,OR(COUNTIF($I945," ---"),COUNTIF($I945,"MEN*"))),3000,0),0))),"")</f>
        <v/>
      </c>
      <c r="L945" s="70"/>
      <c r="M945" s="36"/>
      <c r="N945" s="36"/>
      <c r="O945" s="98"/>
      <c r="P945" s="38" t="str">
        <f t="shared" si="9"/>
        <v/>
      </c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ht="15.75" customHeight="1">
      <c r="A946" s="2"/>
      <c r="B946" s="2"/>
      <c r="C946" s="2"/>
      <c r="D946" s="4"/>
      <c r="E946" s="2"/>
      <c r="F946" s="4"/>
      <c r="G946" s="30" t="str">
        <f t="shared" si="10"/>
        <v> </v>
      </c>
      <c r="H946" s="4"/>
      <c r="I946" s="2"/>
      <c r="J946" s="68" t="str">
        <f t="shared" si="2"/>
        <v/>
      </c>
      <c r="K946" s="69" t="str">
        <f>IFERROR(SUM(IF(DATEDIF($H946,$A$1,"M")&gt;=VLOOKUP($I946,INDIRECT(VLOOKUP(DATEVALUE($H946),FECHAS,2,0)),5,0),0 ,VLOOKUP($I946,INDIRECT(VLOOKUP(DATEVALUE($H946),FECHAS,2,0)),3,0)),IF(AND($G946=$A$1,AND(TODAY()&gt;$G946,COUNTIF($I946,"TRI*"))),2500,IF($G946=$A$1,IF(AND(TODAY()&gt;$G946,OR(COUNTIF($I946," ---"),COUNTIF($I946,"MEN*"))),3000,0),0))),"")</f>
        <v/>
      </c>
      <c r="L946" s="70"/>
      <c r="M946" s="36"/>
      <c r="N946" s="36"/>
      <c r="O946" s="98"/>
      <c r="P946" s="38" t="str">
        <f t="shared" si="9"/>
        <v/>
      </c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ht="15.75" customHeight="1">
      <c r="A947" s="2"/>
      <c r="B947" s="2"/>
      <c r="C947" s="2"/>
      <c r="D947" s="4"/>
      <c r="E947" s="2"/>
      <c r="F947" s="4"/>
      <c r="G947" s="30" t="str">
        <f t="shared" si="10"/>
        <v> </v>
      </c>
      <c r="H947" s="4"/>
      <c r="I947" s="2"/>
      <c r="J947" s="68" t="str">
        <f t="shared" si="2"/>
        <v/>
      </c>
      <c r="K947" s="69" t="str">
        <f>IFERROR(SUM(IF(DATEDIF($H947,$A$1,"M")&gt;=VLOOKUP($I947,INDIRECT(VLOOKUP(DATEVALUE($H947),FECHAS,2,0)),5,0),0 ,VLOOKUP($I947,INDIRECT(VLOOKUP(DATEVALUE($H947),FECHAS,2,0)),3,0)),IF(AND($G947=$A$1,AND(TODAY()&gt;$G947,COUNTIF($I947,"TRI*"))),2500,IF($G947=$A$1,IF(AND(TODAY()&gt;$G947,OR(COUNTIF($I947," ---"),COUNTIF($I947,"MEN*"))),3000,0),0))),"")</f>
        <v/>
      </c>
      <c r="L947" s="70"/>
      <c r="M947" s="36"/>
      <c r="N947" s="36"/>
      <c r="O947" s="98"/>
      <c r="P947" s="38" t="str">
        <f t="shared" si="9"/>
        <v/>
      </c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ht="15.75" customHeight="1">
      <c r="A948" s="2"/>
      <c r="B948" s="2"/>
      <c r="C948" s="2"/>
      <c r="D948" s="4"/>
      <c r="E948" s="2"/>
      <c r="F948" s="4"/>
      <c r="G948" s="30" t="str">
        <f t="shared" si="10"/>
        <v> </v>
      </c>
      <c r="H948" s="4"/>
      <c r="I948" s="2"/>
      <c r="J948" s="68" t="str">
        <f t="shared" si="2"/>
        <v/>
      </c>
      <c r="K948" s="69" t="str">
        <f>IFERROR(SUM(IF(DATEDIF($H948,$A$1,"M")&gt;=VLOOKUP($I948,INDIRECT(VLOOKUP(DATEVALUE($H948),FECHAS,2,0)),5,0),0 ,VLOOKUP($I948,INDIRECT(VLOOKUP(DATEVALUE($H948),FECHAS,2,0)),3,0)),IF(AND($G948=$A$1,AND(TODAY()&gt;$G948,COUNTIF($I948,"TRI*"))),2500,IF($G948=$A$1,IF(AND(TODAY()&gt;$G948,OR(COUNTIF($I948," ---"),COUNTIF($I948,"MEN*"))),3000,0),0))),"")</f>
        <v/>
      </c>
      <c r="L948" s="70"/>
      <c r="M948" s="36"/>
      <c r="N948" s="36"/>
      <c r="O948" s="98"/>
      <c r="P948" s="38" t="str">
        <f t="shared" si="9"/>
        <v/>
      </c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ht="15.75" customHeight="1">
      <c r="A949" s="2"/>
      <c r="B949" s="2"/>
      <c r="C949" s="2"/>
      <c r="D949" s="4"/>
      <c r="E949" s="2"/>
      <c r="F949" s="4"/>
      <c r="G949" s="30" t="str">
        <f t="shared" si="10"/>
        <v> </v>
      </c>
      <c r="H949" s="4"/>
      <c r="I949" s="2"/>
      <c r="J949" s="68" t="str">
        <f t="shared" si="2"/>
        <v/>
      </c>
      <c r="K949" s="69" t="str">
        <f>IFERROR(SUM(IF(DATEDIF($H949,$A$1,"M")&gt;=VLOOKUP($I949,INDIRECT(VLOOKUP(DATEVALUE($H949),FECHAS,2,0)),5,0),0 ,VLOOKUP($I949,INDIRECT(VLOOKUP(DATEVALUE($H949),FECHAS,2,0)),3,0)),IF(AND($G949=$A$1,AND(TODAY()&gt;$G949,COUNTIF($I949,"TRI*"))),2500,IF($G949=$A$1,IF(AND(TODAY()&gt;$G949,OR(COUNTIF($I949," ---"),COUNTIF($I949,"MEN*"))),3000,0),0))),"")</f>
        <v/>
      </c>
      <c r="L949" s="70"/>
      <c r="M949" s="36"/>
      <c r="N949" s="36"/>
      <c r="O949" s="98"/>
      <c r="P949" s="38" t="str">
        <f t="shared" si="9"/>
        <v/>
      </c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ht="15.75" customHeight="1">
      <c r="A950" s="2"/>
      <c r="B950" s="2"/>
      <c r="C950" s="2"/>
      <c r="D950" s="4"/>
      <c r="E950" s="2"/>
      <c r="F950" s="4"/>
      <c r="G950" s="30" t="str">
        <f t="shared" si="10"/>
        <v> </v>
      </c>
      <c r="H950" s="4"/>
      <c r="I950" s="2"/>
      <c r="J950" s="68" t="str">
        <f t="shared" si="2"/>
        <v/>
      </c>
      <c r="K950" s="69" t="str">
        <f>IFERROR(SUM(IF(DATEDIF($H950,$A$1,"M")&gt;=VLOOKUP($I950,INDIRECT(VLOOKUP(DATEVALUE($H950),FECHAS,2,0)),5,0),0 ,VLOOKUP($I950,INDIRECT(VLOOKUP(DATEVALUE($H950),FECHAS,2,0)),3,0)),IF(AND($G950=$A$1,AND(TODAY()&gt;$G950,COUNTIF($I950,"TRI*"))),2500,IF($G950=$A$1,IF(AND(TODAY()&gt;$G950,OR(COUNTIF($I950," ---"),COUNTIF($I950,"MEN*"))),3000,0),0))),"")</f>
        <v/>
      </c>
      <c r="L950" s="70"/>
      <c r="M950" s="36"/>
      <c r="N950" s="36"/>
      <c r="O950" s="98"/>
      <c r="P950" s="38" t="str">
        <f t="shared" si="9"/>
        <v/>
      </c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ht="15.75" customHeight="1">
      <c r="A951" s="2"/>
      <c r="B951" s="2"/>
      <c r="C951" s="2"/>
      <c r="D951" s="4"/>
      <c r="E951" s="2"/>
      <c r="F951" s="4"/>
      <c r="G951" s="30" t="str">
        <f t="shared" si="10"/>
        <v> </v>
      </c>
      <c r="H951" s="4"/>
      <c r="I951" s="2"/>
      <c r="J951" s="68" t="str">
        <f t="shared" si="2"/>
        <v/>
      </c>
      <c r="K951" s="69" t="str">
        <f>IFERROR(SUM(IF(DATEDIF($H951,$A$1,"M")&gt;=VLOOKUP($I951,INDIRECT(VLOOKUP(DATEVALUE($H951),FECHAS,2,0)),5,0),0 ,VLOOKUP($I951,INDIRECT(VLOOKUP(DATEVALUE($H951),FECHAS,2,0)),3,0)),IF(AND($G951=$A$1,AND(TODAY()&gt;$G951,COUNTIF($I951,"TRI*"))),2500,IF($G951=$A$1,IF(AND(TODAY()&gt;$G951,OR(COUNTIF($I951," ---"),COUNTIF($I951,"MEN*"))),3000,0),0))),"")</f>
        <v/>
      </c>
      <c r="L951" s="70"/>
      <c r="M951" s="36"/>
      <c r="N951" s="36"/>
      <c r="O951" s="98"/>
      <c r="P951" s="38" t="str">
        <f t="shared" si="9"/>
        <v/>
      </c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ht="15.75" customHeight="1">
      <c r="A952" s="2"/>
      <c r="B952" s="2"/>
      <c r="C952" s="2"/>
      <c r="D952" s="4"/>
      <c r="E952" s="2"/>
      <c r="F952" s="4"/>
      <c r="G952" s="30" t="str">
        <f t="shared" si="10"/>
        <v> </v>
      </c>
      <c r="H952" s="4"/>
      <c r="I952" s="2"/>
      <c r="J952" s="68" t="str">
        <f t="shared" si="2"/>
        <v/>
      </c>
      <c r="K952" s="69" t="str">
        <f>IFERROR(SUM(IF(DATEDIF($H952,$A$1,"M")&gt;=VLOOKUP($I952,INDIRECT(VLOOKUP(DATEVALUE($H952),FECHAS,2,0)),5,0),0 ,VLOOKUP($I952,INDIRECT(VLOOKUP(DATEVALUE($H952),FECHAS,2,0)),3,0)),IF(AND($G952=$A$1,AND(TODAY()&gt;$G952,COUNTIF($I952,"TRI*"))),2500,IF($G952=$A$1,IF(AND(TODAY()&gt;$G952,OR(COUNTIF($I952," ---"),COUNTIF($I952,"MEN*"))),3000,0),0))),"")</f>
        <v/>
      </c>
      <c r="L952" s="70"/>
      <c r="M952" s="36"/>
      <c r="N952" s="36"/>
      <c r="O952" s="98"/>
      <c r="P952" s="38" t="str">
        <f t="shared" si="9"/>
        <v/>
      </c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ht="15.75" customHeight="1">
      <c r="A953" s="2"/>
      <c r="B953" s="2"/>
      <c r="C953" s="2"/>
      <c r="D953" s="4"/>
      <c r="E953" s="2"/>
      <c r="F953" s="4"/>
      <c r="G953" s="30" t="str">
        <f t="shared" si="10"/>
        <v> </v>
      </c>
      <c r="H953" s="4"/>
      <c r="I953" s="2"/>
      <c r="J953" s="68" t="str">
        <f t="shared" si="2"/>
        <v/>
      </c>
      <c r="K953" s="69" t="str">
        <f>IFERROR(SUM(IF(DATEDIF($H953,$A$1,"M")&gt;=VLOOKUP($I953,INDIRECT(VLOOKUP(DATEVALUE($H953),FECHAS,2,0)),5,0),0 ,VLOOKUP($I953,INDIRECT(VLOOKUP(DATEVALUE($H953),FECHAS,2,0)),3,0)),IF(AND($G953=$A$1,AND(TODAY()&gt;$G953,COUNTIF($I953,"TRI*"))),2500,IF($G953=$A$1,IF(AND(TODAY()&gt;$G953,OR(COUNTIF($I953," ---"),COUNTIF($I953,"MEN*"))),3000,0),0))),"")</f>
        <v/>
      </c>
      <c r="L953" s="70"/>
      <c r="M953" s="36"/>
      <c r="N953" s="36"/>
      <c r="O953" s="98"/>
      <c r="P953" s="38" t="str">
        <f t="shared" si="9"/>
        <v/>
      </c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ht="15.75" customHeight="1">
      <c r="A954" s="2"/>
      <c r="B954" s="2"/>
      <c r="C954" s="2"/>
      <c r="D954" s="4"/>
      <c r="E954" s="2"/>
      <c r="F954" s="4"/>
      <c r="G954" s="30" t="str">
        <f t="shared" si="10"/>
        <v> </v>
      </c>
      <c r="H954" s="4"/>
      <c r="I954" s="2"/>
      <c r="J954" s="68" t="str">
        <f t="shared" si="2"/>
        <v/>
      </c>
      <c r="K954" s="69" t="str">
        <f>IFERROR(SUM(IF(DATEDIF($H954,$A$1,"M")&gt;=VLOOKUP($I954,INDIRECT(VLOOKUP(DATEVALUE($H954),FECHAS,2,0)),5,0),0 ,VLOOKUP($I954,INDIRECT(VLOOKUP(DATEVALUE($H954),FECHAS,2,0)),3,0)),IF(AND($G954=$A$1,AND(TODAY()&gt;$G954,COUNTIF($I954,"TRI*"))),2500,IF($G954=$A$1,IF(AND(TODAY()&gt;$G954,OR(COUNTIF($I954," ---"),COUNTIF($I954,"MEN*"))),3000,0),0))),"")</f>
        <v/>
      </c>
      <c r="L954" s="70"/>
      <c r="M954" s="36"/>
      <c r="N954" s="36"/>
      <c r="O954" s="98"/>
      <c r="P954" s="38" t="str">
        <f t="shared" si="9"/>
        <v/>
      </c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ht="15.75" customHeight="1">
      <c r="A955" s="2"/>
      <c r="B955" s="2"/>
      <c r="C955" s="2"/>
      <c r="D955" s="4"/>
      <c r="E955" s="2"/>
      <c r="F955" s="4"/>
      <c r="G955" s="30" t="str">
        <f t="shared" si="10"/>
        <v> </v>
      </c>
      <c r="H955" s="4"/>
      <c r="I955" s="2"/>
      <c r="J955" s="68" t="str">
        <f t="shared" si="2"/>
        <v/>
      </c>
      <c r="K955" s="69" t="str">
        <f>IFERROR(SUM(IF(DATEDIF($H955,$A$1,"M")&gt;=VLOOKUP($I955,INDIRECT(VLOOKUP(DATEVALUE($H955),FECHAS,2,0)),5,0),0 ,VLOOKUP($I955,INDIRECT(VLOOKUP(DATEVALUE($H955),FECHAS,2,0)),3,0)),IF(AND($G955=$A$1,AND(TODAY()&gt;$G955,COUNTIF($I955,"TRI*"))),2500,IF($G955=$A$1,IF(AND(TODAY()&gt;$G955,OR(COUNTIF($I955," ---"),COUNTIF($I955,"MEN*"))),3000,0),0))),"")</f>
        <v/>
      </c>
      <c r="L955" s="70"/>
      <c r="M955" s="36"/>
      <c r="N955" s="36"/>
      <c r="O955" s="98"/>
      <c r="P955" s="38" t="str">
        <f t="shared" si="9"/>
        <v/>
      </c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ht="15.75" customHeight="1">
      <c r="A956" s="2"/>
      <c r="B956" s="2"/>
      <c r="C956" s="2"/>
      <c r="D956" s="4"/>
      <c r="E956" s="2"/>
      <c r="F956" s="4"/>
      <c r="G956" s="30" t="str">
        <f t="shared" si="10"/>
        <v> </v>
      </c>
      <c r="H956" s="4"/>
      <c r="I956" s="2"/>
      <c r="J956" s="68" t="str">
        <f t="shared" si="2"/>
        <v/>
      </c>
      <c r="K956" s="69" t="str">
        <f>IFERROR(SUM(IF(DATEDIF($H956,$A$1,"M")&gt;=VLOOKUP($I956,INDIRECT(VLOOKUP(DATEVALUE($H956),FECHAS,2,0)),5,0),0 ,VLOOKUP($I956,INDIRECT(VLOOKUP(DATEVALUE($H956),FECHAS,2,0)),3,0)),IF(AND($G956=$A$1,AND(TODAY()&gt;$G956,COUNTIF($I956,"TRI*"))),2500,IF($G956=$A$1,IF(AND(TODAY()&gt;$G956,OR(COUNTIF($I956," ---"),COUNTIF($I956,"MEN*"))),3000,0),0))),"")</f>
        <v/>
      </c>
      <c r="L956" s="70"/>
      <c r="M956" s="36"/>
      <c r="N956" s="36"/>
      <c r="O956" s="98"/>
      <c r="P956" s="38" t="str">
        <f t="shared" si="9"/>
        <v/>
      </c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ht="15.75" customHeight="1">
      <c r="A957" s="2"/>
      <c r="B957" s="2"/>
      <c r="C957" s="2"/>
      <c r="D957" s="4"/>
      <c r="E957" s="2"/>
      <c r="F957" s="4"/>
      <c r="G957" s="30" t="str">
        <f t="shared" si="10"/>
        <v> </v>
      </c>
      <c r="H957" s="4"/>
      <c r="I957" s="2"/>
      <c r="J957" s="68" t="str">
        <f t="shared" si="2"/>
        <v/>
      </c>
      <c r="K957" s="69" t="str">
        <f>IFERROR(SUM(IF(DATEDIF($H957,$A$1,"M")&gt;=VLOOKUP($I957,INDIRECT(VLOOKUP(DATEVALUE($H957),FECHAS,2,0)),5,0),0 ,VLOOKUP($I957,INDIRECT(VLOOKUP(DATEVALUE($H957),FECHAS,2,0)),3,0)),IF(AND($G957=$A$1,AND(TODAY()&gt;$G957,COUNTIF($I957,"TRI*"))),2500,IF($G957=$A$1,IF(AND(TODAY()&gt;$G957,OR(COUNTIF($I957," ---"),COUNTIF($I957,"MEN*"))),3000,0),0))),"")</f>
        <v/>
      </c>
      <c r="L957" s="70"/>
      <c r="M957" s="36"/>
      <c r="N957" s="36"/>
      <c r="O957" s="98"/>
      <c r="P957" s="38" t="str">
        <f t="shared" si="9"/>
        <v/>
      </c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ht="15.75" customHeight="1">
      <c r="A958" s="2"/>
      <c r="B958" s="2"/>
      <c r="C958" s="2"/>
      <c r="D958" s="4"/>
      <c r="E958" s="2"/>
      <c r="F958" s="4"/>
      <c r="G958" s="30" t="str">
        <f t="shared" si="10"/>
        <v> </v>
      </c>
      <c r="H958" s="4"/>
      <c r="I958" s="2"/>
      <c r="J958" s="68" t="str">
        <f t="shared" si="2"/>
        <v/>
      </c>
      <c r="K958" s="69" t="str">
        <f>IFERROR(SUM(IF(DATEDIF($H958,$A$1,"M")&gt;=VLOOKUP($I958,INDIRECT(VLOOKUP(DATEVALUE($H958),FECHAS,2,0)),5,0),0 ,VLOOKUP($I958,INDIRECT(VLOOKUP(DATEVALUE($H958),FECHAS,2,0)),3,0)),IF(AND($G958=$A$1,AND(TODAY()&gt;$G958,COUNTIF($I958,"TRI*"))),2500,IF($G958=$A$1,IF(AND(TODAY()&gt;$G958,OR(COUNTIF($I958," ---"),COUNTIF($I958,"MEN*"))),3000,0),0))),"")</f>
        <v/>
      </c>
      <c r="L958" s="70"/>
      <c r="M958" s="36"/>
      <c r="N958" s="36"/>
      <c r="O958" s="98"/>
      <c r="P958" s="38" t="str">
        <f t="shared" si="9"/>
        <v/>
      </c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ht="15.75" customHeight="1">
      <c r="A959" s="2"/>
      <c r="B959" s="2"/>
      <c r="C959" s="2"/>
      <c r="D959" s="4"/>
      <c r="E959" s="2"/>
      <c r="F959" s="4"/>
      <c r="G959" s="30" t="str">
        <f t="shared" si="10"/>
        <v> </v>
      </c>
      <c r="H959" s="4"/>
      <c r="I959" s="2"/>
      <c r="J959" s="68" t="str">
        <f t="shared" si="2"/>
        <v/>
      </c>
      <c r="K959" s="69" t="str">
        <f>IFERROR(SUM(IF(DATEDIF($H959,$A$1,"M")&gt;=VLOOKUP($I959,INDIRECT(VLOOKUP(DATEVALUE($H959),FECHAS,2,0)),5,0),0 ,VLOOKUP($I959,INDIRECT(VLOOKUP(DATEVALUE($H959),FECHAS,2,0)),3,0)),IF(AND($G959=$A$1,AND(TODAY()&gt;$G959,COUNTIF($I959,"TRI*"))),2500,IF($G959=$A$1,IF(AND(TODAY()&gt;$G959,OR(COUNTIF($I959," ---"),COUNTIF($I959,"MEN*"))),3000,0),0))),"")</f>
        <v/>
      </c>
      <c r="L959" s="70"/>
      <c r="M959" s="36"/>
      <c r="N959" s="36"/>
      <c r="O959" s="98"/>
      <c r="P959" s="38" t="str">
        <f t="shared" si="9"/>
        <v/>
      </c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ht="15.75" customHeight="1">
      <c r="A960" s="2"/>
      <c r="B960" s="2"/>
      <c r="C960" s="2"/>
      <c r="D960" s="4"/>
      <c r="E960" s="2"/>
      <c r="F960" s="4"/>
      <c r="G960" s="30" t="str">
        <f t="shared" si="10"/>
        <v> </v>
      </c>
      <c r="H960" s="4"/>
      <c r="I960" s="2"/>
      <c r="J960" s="68" t="str">
        <f t="shared" si="2"/>
        <v/>
      </c>
      <c r="K960" s="69" t="str">
        <f>IFERROR(SUM(IF(DATEDIF($H960,$A$1,"M")&gt;=VLOOKUP($I960,INDIRECT(VLOOKUP(DATEVALUE($H960),FECHAS,2,0)),5,0),0 ,VLOOKUP($I960,INDIRECT(VLOOKUP(DATEVALUE($H960),FECHAS,2,0)),3,0)),IF(AND($G960=$A$1,AND(TODAY()&gt;$G960,COUNTIF($I960,"TRI*"))),2500,IF($G960=$A$1,IF(AND(TODAY()&gt;$G960,OR(COUNTIF($I960," ---"),COUNTIF($I960,"MEN*"))),3000,0),0))),"")</f>
        <v/>
      </c>
      <c r="L960" s="70"/>
      <c r="M960" s="36"/>
      <c r="N960" s="36"/>
      <c r="O960" s="98"/>
      <c r="P960" s="38" t="str">
        <f t="shared" si="9"/>
        <v/>
      </c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ht="15.75" customHeight="1">
      <c r="A961" s="2"/>
      <c r="B961" s="2"/>
      <c r="C961" s="2"/>
      <c r="D961" s="4"/>
      <c r="E961" s="2"/>
      <c r="F961" s="4"/>
      <c r="G961" s="30" t="str">
        <f t="shared" si="10"/>
        <v> </v>
      </c>
      <c r="H961" s="4"/>
      <c r="I961" s="2"/>
      <c r="J961" s="68" t="str">
        <f t="shared" si="2"/>
        <v/>
      </c>
      <c r="K961" s="69" t="str">
        <f>IFERROR(SUM(IF(DATEDIF($H961,$A$1,"M")&gt;=VLOOKUP($I961,INDIRECT(VLOOKUP(DATEVALUE($H961),FECHAS,2,0)),5,0),0 ,VLOOKUP($I961,INDIRECT(VLOOKUP(DATEVALUE($H961),FECHAS,2,0)),3,0)),IF(AND($G961=$A$1,AND(TODAY()&gt;$G961,COUNTIF($I961,"TRI*"))),2500,IF($G961=$A$1,IF(AND(TODAY()&gt;$G961,OR(COUNTIF($I961," ---"),COUNTIF($I961,"MEN*"))),3000,0),0))),"")</f>
        <v/>
      </c>
      <c r="L961" s="70"/>
      <c r="M961" s="36"/>
      <c r="N961" s="36"/>
      <c r="O961" s="98"/>
      <c r="P961" s="38" t="str">
        <f t="shared" si="9"/>
        <v/>
      </c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ht="15.75" customHeight="1">
      <c r="A962" s="2"/>
      <c r="B962" s="2"/>
      <c r="C962" s="2"/>
      <c r="D962" s="4"/>
      <c r="E962" s="2"/>
      <c r="F962" s="4"/>
      <c r="G962" s="30" t="str">
        <f t="shared" si="10"/>
        <v> </v>
      </c>
      <c r="H962" s="4"/>
      <c r="I962" s="2"/>
      <c r="J962" s="68" t="str">
        <f t="shared" si="2"/>
        <v/>
      </c>
      <c r="K962" s="69" t="str">
        <f>IFERROR(SUM(IF(DATEDIF($H962,$A$1,"M")&gt;=VLOOKUP($I962,INDIRECT(VLOOKUP(DATEVALUE($H962),FECHAS,2,0)),5,0),0 ,VLOOKUP($I962,INDIRECT(VLOOKUP(DATEVALUE($H962),FECHAS,2,0)),3,0)),IF(AND($G962=$A$1,AND(TODAY()&gt;$G962,COUNTIF($I962,"TRI*"))),2500,IF($G962=$A$1,IF(AND(TODAY()&gt;$G962,OR(COUNTIF($I962," ---"),COUNTIF($I962,"MEN*"))),3000,0),0))),"")</f>
        <v/>
      </c>
      <c r="L962" s="70"/>
      <c r="M962" s="36"/>
      <c r="N962" s="36"/>
      <c r="O962" s="98"/>
      <c r="P962" s="38" t="str">
        <f t="shared" si="9"/>
        <v/>
      </c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ht="15.75" customHeight="1">
      <c r="A963" s="2"/>
      <c r="B963" s="2"/>
      <c r="C963" s="2"/>
      <c r="D963" s="4"/>
      <c r="E963" s="2"/>
      <c r="F963" s="4"/>
      <c r="G963" s="30" t="str">
        <f t="shared" si="10"/>
        <v> </v>
      </c>
      <c r="H963" s="4"/>
      <c r="I963" s="2"/>
      <c r="J963" s="68" t="str">
        <f t="shared" si="2"/>
        <v/>
      </c>
      <c r="K963" s="69" t="str">
        <f>IFERROR(SUM(IF(DATEDIF($H963,$A$1,"M")&gt;=VLOOKUP($I963,INDIRECT(VLOOKUP(DATEVALUE($H963),FECHAS,2,0)),5,0),0 ,VLOOKUP($I963,INDIRECT(VLOOKUP(DATEVALUE($H963),FECHAS,2,0)),3,0)),IF(AND($G963=$A$1,AND(TODAY()&gt;$G963,COUNTIF($I963,"TRI*"))),2500,IF($G963=$A$1,IF(AND(TODAY()&gt;$G963,OR(COUNTIF($I963," ---"),COUNTIF($I963,"MEN*"))),3000,0),0))),"")</f>
        <v/>
      </c>
      <c r="L963" s="70"/>
      <c r="M963" s="36"/>
      <c r="N963" s="36"/>
      <c r="O963" s="98"/>
      <c r="P963" s="38" t="str">
        <f t="shared" si="9"/>
        <v/>
      </c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ht="15.75" customHeight="1">
      <c r="A964" s="2"/>
      <c r="B964" s="2"/>
      <c r="C964" s="2"/>
      <c r="D964" s="4"/>
      <c r="E964" s="2"/>
      <c r="F964" s="4"/>
      <c r="G964" s="30" t="str">
        <f t="shared" si="10"/>
        <v> </v>
      </c>
      <c r="H964" s="4"/>
      <c r="I964" s="2"/>
      <c r="J964" s="68" t="str">
        <f t="shared" si="2"/>
        <v/>
      </c>
      <c r="K964" s="69" t="str">
        <f>IFERROR(SUM(IF(DATEDIF($H964,$A$1,"M")&gt;=VLOOKUP($I964,INDIRECT(VLOOKUP(DATEVALUE($H964),FECHAS,2,0)),5,0),0 ,VLOOKUP($I964,INDIRECT(VLOOKUP(DATEVALUE($H964),FECHAS,2,0)),3,0)),IF(AND($G964=$A$1,AND(TODAY()&gt;$G964,COUNTIF($I964,"TRI*"))),2500,IF($G964=$A$1,IF(AND(TODAY()&gt;$G964,OR(COUNTIF($I964," ---"),COUNTIF($I964,"MEN*"))),3000,0),0))),"")</f>
        <v/>
      </c>
      <c r="L964" s="70"/>
      <c r="M964" s="36"/>
      <c r="N964" s="36"/>
      <c r="O964" s="98"/>
      <c r="P964" s="38" t="str">
        <f t="shared" si="9"/>
        <v/>
      </c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ht="15.75" customHeight="1">
      <c r="A965" s="2"/>
      <c r="B965" s="2"/>
      <c r="C965" s="2"/>
      <c r="D965" s="4"/>
      <c r="E965" s="2"/>
      <c r="F965" s="4"/>
      <c r="G965" s="30" t="str">
        <f t="shared" si="10"/>
        <v> </v>
      </c>
      <c r="H965" s="4"/>
      <c r="I965" s="2"/>
      <c r="J965" s="68" t="str">
        <f t="shared" si="2"/>
        <v/>
      </c>
      <c r="K965" s="69" t="str">
        <f>IFERROR(SUM(IF(DATEDIF($H965,$A$1,"M")&gt;=VLOOKUP($I965,INDIRECT(VLOOKUP(DATEVALUE($H965),FECHAS,2,0)),5,0),0 ,VLOOKUP($I965,INDIRECT(VLOOKUP(DATEVALUE($H965),FECHAS,2,0)),3,0)),IF(AND($G965=$A$1,AND(TODAY()&gt;$G965,COUNTIF($I965,"TRI*"))),2500,IF($G965=$A$1,IF(AND(TODAY()&gt;$G965,OR(COUNTIF($I965," ---"),COUNTIF($I965,"MEN*"))),3000,0),0))),"")</f>
        <v/>
      </c>
      <c r="L965" s="70"/>
      <c r="M965" s="36"/>
      <c r="N965" s="36"/>
      <c r="O965" s="98"/>
      <c r="P965" s="38" t="str">
        <f t="shared" si="9"/>
        <v/>
      </c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ht="15.75" customHeight="1">
      <c r="A966" s="2"/>
      <c r="B966" s="2"/>
      <c r="C966" s="2"/>
      <c r="D966" s="4"/>
      <c r="E966" s="2"/>
      <c r="F966" s="4"/>
      <c r="G966" s="30" t="str">
        <f t="shared" si="10"/>
        <v> </v>
      </c>
      <c r="H966" s="4"/>
      <c r="I966" s="2"/>
      <c r="J966" s="68" t="str">
        <f t="shared" si="2"/>
        <v/>
      </c>
      <c r="K966" s="69" t="str">
        <f>IFERROR(SUM(IF(DATEDIF($H966,$A$1,"M")&gt;=VLOOKUP($I966,INDIRECT(VLOOKUP(DATEVALUE($H966),FECHAS,2,0)),5,0),0 ,VLOOKUP($I966,INDIRECT(VLOOKUP(DATEVALUE($H966),FECHAS,2,0)),3,0)),IF(AND($G966=$A$1,AND(TODAY()&gt;$G966,COUNTIF($I966,"TRI*"))),2500,IF($G966=$A$1,IF(AND(TODAY()&gt;$G966,OR(COUNTIF($I966," ---"),COUNTIF($I966,"MEN*"))),3000,0),0))),"")</f>
        <v/>
      </c>
      <c r="L966" s="70"/>
      <c r="M966" s="36"/>
      <c r="N966" s="36"/>
      <c r="O966" s="98"/>
      <c r="P966" s="38" t="str">
        <f t="shared" si="9"/>
        <v/>
      </c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ht="15.75" customHeight="1">
      <c r="A967" s="2"/>
      <c r="B967" s="2"/>
      <c r="C967" s="2"/>
      <c r="D967" s="4"/>
      <c r="E967" s="2"/>
      <c r="F967" s="4"/>
      <c r="G967" s="30" t="str">
        <f t="shared" si="10"/>
        <v> </v>
      </c>
      <c r="H967" s="4"/>
      <c r="I967" s="2"/>
      <c r="J967" s="68" t="str">
        <f t="shared" si="2"/>
        <v/>
      </c>
      <c r="K967" s="69" t="str">
        <f>IFERROR(SUM(IF(DATEDIF($H967,$A$1,"M")&gt;=VLOOKUP($I967,INDIRECT(VLOOKUP(DATEVALUE($H967),FECHAS,2,0)),5,0),0 ,VLOOKUP($I967,INDIRECT(VLOOKUP(DATEVALUE($H967),FECHAS,2,0)),3,0)),IF(AND($G967=$A$1,AND(TODAY()&gt;$G967,COUNTIF($I967,"TRI*"))),2500,IF($G967=$A$1,IF(AND(TODAY()&gt;$G967,OR(COUNTIF($I967," ---"),COUNTIF($I967,"MEN*"))),3000,0),0))),"")</f>
        <v/>
      </c>
      <c r="L967" s="70"/>
      <c r="M967" s="36"/>
      <c r="N967" s="36"/>
      <c r="O967" s="98"/>
      <c r="P967" s="38" t="str">
        <f t="shared" si="9"/>
        <v/>
      </c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ht="15.75" customHeight="1">
      <c r="A968" s="2"/>
      <c r="B968" s="2"/>
      <c r="C968" s="2"/>
      <c r="D968" s="4"/>
      <c r="E968" s="2"/>
      <c r="F968" s="4"/>
      <c r="G968" s="30" t="str">
        <f t="shared" si="10"/>
        <v> </v>
      </c>
      <c r="H968" s="4"/>
      <c r="I968" s="2"/>
      <c r="J968" s="68" t="str">
        <f t="shared" si="2"/>
        <v/>
      </c>
      <c r="K968" s="69" t="str">
        <f>IFERROR(SUM(IF(DATEDIF($H968,$A$1,"M")&gt;=VLOOKUP($I968,INDIRECT(VLOOKUP(DATEVALUE($H968),FECHAS,2,0)),5,0),0 ,VLOOKUP($I968,INDIRECT(VLOOKUP(DATEVALUE($H968),FECHAS,2,0)),3,0)),IF(AND($G968=$A$1,AND(TODAY()&gt;$G968,COUNTIF($I968,"TRI*"))),2500,IF($G968=$A$1,IF(AND(TODAY()&gt;$G968,OR(COUNTIF($I968," ---"),COUNTIF($I968,"MEN*"))),3000,0),0))),"")</f>
        <v/>
      </c>
      <c r="L968" s="70"/>
      <c r="M968" s="36"/>
      <c r="N968" s="36"/>
      <c r="O968" s="98"/>
      <c r="P968" s="38" t="str">
        <f t="shared" si="9"/>
        <v/>
      </c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ht="15.75" customHeight="1">
      <c r="A969" s="2"/>
      <c r="B969" s="2"/>
      <c r="C969" s="2"/>
      <c r="D969" s="4"/>
      <c r="E969" s="2"/>
      <c r="F969" s="4"/>
      <c r="G969" s="30" t="str">
        <f t="shared" si="10"/>
        <v> </v>
      </c>
      <c r="H969" s="4"/>
      <c r="I969" s="2"/>
      <c r="J969" s="68" t="str">
        <f t="shared" si="2"/>
        <v/>
      </c>
      <c r="K969" s="69" t="str">
        <f>IFERROR(SUM(IF(DATEDIF($H969,$A$1,"M")&gt;=VLOOKUP($I969,INDIRECT(VLOOKUP(DATEVALUE($H969),FECHAS,2,0)),5,0),0 ,VLOOKUP($I969,INDIRECT(VLOOKUP(DATEVALUE($H969),FECHAS,2,0)),3,0)),IF(AND($G969=$A$1,AND(TODAY()&gt;$G969,COUNTIF($I969,"TRI*"))),2500,IF($G969=$A$1,IF(AND(TODAY()&gt;$G969,OR(COUNTIF($I969," ---"),COUNTIF($I969,"MEN*"))),3000,0),0))),"")</f>
        <v/>
      </c>
      <c r="L969" s="70"/>
      <c r="M969" s="36"/>
      <c r="N969" s="36"/>
      <c r="O969" s="98"/>
      <c r="P969" s="38" t="str">
        <f t="shared" si="9"/>
        <v/>
      </c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ht="15.75" customHeight="1">
      <c r="A970" s="2"/>
      <c r="B970" s="2"/>
      <c r="C970" s="2"/>
      <c r="D970" s="4"/>
      <c r="E970" s="2"/>
      <c r="F970" s="4"/>
      <c r="G970" s="30" t="str">
        <f t="shared" si="10"/>
        <v> </v>
      </c>
      <c r="H970" s="4"/>
      <c r="I970" s="2"/>
      <c r="J970" s="68" t="str">
        <f t="shared" si="2"/>
        <v/>
      </c>
      <c r="K970" s="69" t="str">
        <f>IFERROR(SUM(IF(DATEDIF($H970,$A$1,"M")&gt;=VLOOKUP($I970,INDIRECT(VLOOKUP(DATEVALUE($H970),FECHAS,2,0)),5,0),0 ,VLOOKUP($I970,INDIRECT(VLOOKUP(DATEVALUE($H970),FECHAS,2,0)),3,0)),IF(AND($G970=$A$1,AND(TODAY()&gt;$G970,COUNTIF($I970,"TRI*"))),2500,IF($G970=$A$1,IF(AND(TODAY()&gt;$G970,OR(COUNTIF($I970," ---"),COUNTIF($I970,"MEN*"))),3000,0),0))),"")</f>
        <v/>
      </c>
      <c r="L970" s="70"/>
      <c r="M970" s="36"/>
      <c r="N970" s="36"/>
      <c r="O970" s="98"/>
      <c r="P970" s="38" t="str">
        <f t="shared" si="9"/>
        <v/>
      </c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ht="15.75" customHeight="1">
      <c r="A971" s="2"/>
      <c r="B971" s="2"/>
      <c r="C971" s="2"/>
      <c r="D971" s="4"/>
      <c r="E971" s="2"/>
      <c r="F971" s="4"/>
      <c r="G971" s="30" t="str">
        <f t="shared" si="10"/>
        <v> </v>
      </c>
      <c r="H971" s="4"/>
      <c r="I971" s="2"/>
      <c r="J971" s="68" t="str">
        <f t="shared" si="2"/>
        <v/>
      </c>
      <c r="K971" s="69" t="str">
        <f>IFERROR(SUM(IF(DATEDIF($H971,$A$1,"M")&gt;=VLOOKUP($I971,INDIRECT(VLOOKUP(DATEVALUE($H971),FECHAS,2,0)),5,0),0 ,VLOOKUP($I971,INDIRECT(VLOOKUP(DATEVALUE($H971),FECHAS,2,0)),3,0)),IF(AND($G971=$A$1,AND(TODAY()&gt;$G971,COUNTIF($I971,"TRI*"))),2500,IF($G971=$A$1,IF(AND(TODAY()&gt;$G971,OR(COUNTIF($I971," ---"),COUNTIF($I971,"MEN*"))),3000,0),0))),"")</f>
        <v/>
      </c>
      <c r="L971" s="70"/>
      <c r="M971" s="36"/>
      <c r="N971" s="36"/>
      <c r="O971" s="98"/>
      <c r="P971" s="38" t="str">
        <f t="shared" si="9"/>
        <v/>
      </c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ht="15.75" customHeight="1">
      <c r="A972" s="2"/>
      <c r="B972" s="2"/>
      <c r="C972" s="2"/>
      <c r="D972" s="4"/>
      <c r="E972" s="2"/>
      <c r="F972" s="4"/>
      <c r="G972" s="30" t="str">
        <f t="shared" si="10"/>
        <v> </v>
      </c>
      <c r="H972" s="4"/>
      <c r="I972" s="2"/>
      <c r="J972" s="68" t="str">
        <f t="shared" si="2"/>
        <v/>
      </c>
      <c r="K972" s="69" t="str">
        <f>IFERROR(SUM(IF(DATEDIF($H972,$A$1,"M")&gt;=VLOOKUP($I972,INDIRECT(VLOOKUP(DATEVALUE($H972),FECHAS,2,0)),5,0),0 ,VLOOKUP($I972,INDIRECT(VLOOKUP(DATEVALUE($H972),FECHAS,2,0)),3,0)),IF(AND($G972=$A$1,AND(TODAY()&gt;$G972,COUNTIF($I972,"TRI*"))),2500,IF($G972=$A$1,IF(AND(TODAY()&gt;$G972,OR(COUNTIF($I972," ---"),COUNTIF($I972,"MEN*"))),3000,0),0))),"")</f>
        <v/>
      </c>
      <c r="L972" s="70"/>
      <c r="M972" s="36"/>
      <c r="N972" s="36"/>
      <c r="O972" s="98"/>
      <c r="P972" s="38" t="str">
        <f t="shared" si="9"/>
        <v/>
      </c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ht="15.75" customHeight="1">
      <c r="A973" s="2"/>
      <c r="B973" s="2"/>
      <c r="C973" s="2"/>
      <c r="D973" s="4"/>
      <c r="E973" s="2"/>
      <c r="F973" s="4"/>
      <c r="G973" s="30" t="str">
        <f t="shared" si="10"/>
        <v> </v>
      </c>
      <c r="H973" s="4"/>
      <c r="I973" s="2"/>
      <c r="J973" s="68" t="str">
        <f t="shared" si="2"/>
        <v/>
      </c>
      <c r="K973" s="69" t="str">
        <f>IFERROR(SUM(IF(DATEDIF($H973,$A$1,"M")&gt;=VLOOKUP($I973,INDIRECT(VLOOKUP(DATEVALUE($H973),FECHAS,2,0)),5,0),0 ,VLOOKUP($I973,INDIRECT(VLOOKUP(DATEVALUE($H973),FECHAS,2,0)),3,0)),IF(AND($G973=$A$1,AND(TODAY()&gt;$G973,COUNTIF($I973,"TRI*"))),2500,IF($G973=$A$1,IF(AND(TODAY()&gt;$G973,OR(COUNTIF($I973," ---"),COUNTIF($I973,"MEN*"))),3000,0),0))),"")</f>
        <v/>
      </c>
      <c r="L973" s="70"/>
      <c r="M973" s="36"/>
      <c r="N973" s="36"/>
      <c r="O973" s="98"/>
      <c r="P973" s="38" t="str">
        <f t="shared" si="9"/>
        <v/>
      </c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ht="15.75" customHeight="1">
      <c r="A974" s="2"/>
      <c r="B974" s="2"/>
      <c r="C974" s="2"/>
      <c r="D974" s="4"/>
      <c r="E974" s="2"/>
      <c r="F974" s="4"/>
      <c r="G974" s="30" t="str">
        <f t="shared" si="10"/>
        <v> </v>
      </c>
      <c r="H974" s="4"/>
      <c r="I974" s="2"/>
      <c r="J974" s="68" t="str">
        <f t="shared" si="2"/>
        <v/>
      </c>
      <c r="K974" s="69" t="str">
        <f>IFERROR(SUM(IF(DATEDIF($H974,$A$1,"M")&gt;=VLOOKUP($I974,INDIRECT(VLOOKUP(DATEVALUE($H974),FECHAS,2,0)),5,0),0 ,VLOOKUP($I974,INDIRECT(VLOOKUP(DATEVALUE($H974),FECHAS,2,0)),3,0)),IF(AND($G974=$A$1,AND(TODAY()&gt;$G974,COUNTIF($I974,"TRI*"))),2500,IF($G974=$A$1,IF(AND(TODAY()&gt;$G974,OR(COUNTIF($I974," ---"),COUNTIF($I974,"MEN*"))),3000,0),0))),"")</f>
        <v/>
      </c>
      <c r="L974" s="70"/>
      <c r="M974" s="36"/>
      <c r="N974" s="36"/>
      <c r="O974" s="98"/>
      <c r="P974" s="38" t="str">
        <f t="shared" si="9"/>
        <v/>
      </c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ht="15.75" customHeight="1">
      <c r="A975" s="2"/>
      <c r="B975" s="2"/>
      <c r="C975" s="2"/>
      <c r="D975" s="4"/>
      <c r="E975" s="2"/>
      <c r="F975" s="4"/>
      <c r="G975" s="30" t="str">
        <f t="shared" si="10"/>
        <v> </v>
      </c>
      <c r="H975" s="4"/>
      <c r="I975" s="2"/>
      <c r="J975" s="68" t="str">
        <f t="shared" si="2"/>
        <v/>
      </c>
      <c r="K975" s="69" t="str">
        <f>IFERROR(SUM(IF(DATEDIF($H975,$A$1,"M")&gt;=VLOOKUP($I975,INDIRECT(VLOOKUP(DATEVALUE($H975),FECHAS,2,0)),5,0),0 ,VLOOKUP($I975,INDIRECT(VLOOKUP(DATEVALUE($H975),FECHAS,2,0)),3,0)),IF(AND($G975=$A$1,AND(TODAY()&gt;$G975,COUNTIF($I975,"TRI*"))),2500,IF($G975=$A$1,IF(AND(TODAY()&gt;$G975,OR(COUNTIF($I975," ---"),COUNTIF($I975,"MEN*"))),3000,0),0))),"")</f>
        <v/>
      </c>
      <c r="L975" s="70"/>
      <c r="M975" s="36"/>
      <c r="N975" s="36"/>
      <c r="O975" s="98"/>
      <c r="P975" s="38" t="str">
        <f t="shared" si="9"/>
        <v/>
      </c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ht="15.75" customHeight="1">
      <c r="A976" s="2"/>
      <c r="B976" s="2"/>
      <c r="C976" s="2"/>
      <c r="D976" s="4"/>
      <c r="E976" s="2"/>
      <c r="F976" s="4"/>
      <c r="G976" s="30" t="str">
        <f t="shared" si="10"/>
        <v> </v>
      </c>
      <c r="H976" s="4"/>
      <c r="I976" s="2"/>
      <c r="J976" s="68" t="str">
        <f t="shared" si="2"/>
        <v/>
      </c>
      <c r="K976" s="69" t="str">
        <f>IFERROR(SUM(IF(DATEDIF($H976,$A$1,"M")&gt;=VLOOKUP($I976,INDIRECT(VLOOKUP(DATEVALUE($H976),FECHAS,2,0)),5,0),0 ,VLOOKUP($I976,INDIRECT(VLOOKUP(DATEVALUE($H976),FECHAS,2,0)),3,0)),IF(AND($G976=$A$1,AND(TODAY()&gt;$G976,COUNTIF($I976,"TRI*"))),2500,IF($G976=$A$1,IF(AND(TODAY()&gt;$G976,OR(COUNTIF($I976," ---"),COUNTIF($I976,"MEN*"))),3000,0),0))),"")</f>
        <v/>
      </c>
      <c r="L976" s="70"/>
      <c r="M976" s="36"/>
      <c r="N976" s="36"/>
      <c r="O976" s="98"/>
      <c r="P976" s="38" t="str">
        <f t="shared" si="9"/>
        <v/>
      </c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ht="15.75" customHeight="1">
      <c r="A977" s="2"/>
      <c r="B977" s="2"/>
      <c r="C977" s="2"/>
      <c r="D977" s="4"/>
      <c r="E977" s="2"/>
      <c r="F977" s="4"/>
      <c r="G977" s="30" t="str">
        <f t="shared" si="10"/>
        <v> </v>
      </c>
      <c r="H977" s="4"/>
      <c r="I977" s="2"/>
      <c r="J977" s="68" t="str">
        <f t="shared" si="2"/>
        <v/>
      </c>
      <c r="K977" s="69" t="str">
        <f>IFERROR(SUM(IF(DATEDIF($H977,$A$1,"M")&gt;=VLOOKUP($I977,INDIRECT(VLOOKUP(DATEVALUE($H977),FECHAS,2,0)),5,0),0 ,VLOOKUP($I977,INDIRECT(VLOOKUP(DATEVALUE($H977),FECHAS,2,0)),3,0)),IF(AND($G977=$A$1,AND(TODAY()&gt;$G977,COUNTIF($I977,"TRI*"))),2500,IF($G977=$A$1,IF(AND(TODAY()&gt;$G977,OR(COUNTIF($I977," ---"),COUNTIF($I977,"MEN*"))),3000,0),0))),"")</f>
        <v/>
      </c>
      <c r="L977" s="70"/>
      <c r="M977" s="36"/>
      <c r="N977" s="36"/>
      <c r="O977" s="98"/>
      <c r="P977" s="38" t="str">
        <f t="shared" si="9"/>
        <v/>
      </c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ht="15.75" customHeight="1">
      <c r="A978" s="2"/>
      <c r="B978" s="2"/>
      <c r="C978" s="2"/>
      <c r="D978" s="4"/>
      <c r="E978" s="2"/>
      <c r="F978" s="4"/>
      <c r="G978" s="30" t="str">
        <f t="shared" si="10"/>
        <v> </v>
      </c>
      <c r="H978" s="4"/>
      <c r="I978" s="2"/>
      <c r="J978" s="68" t="str">
        <f t="shared" si="2"/>
        <v/>
      </c>
      <c r="K978" s="69" t="str">
        <f>IFERROR(SUM(IF(DATEDIF($H978,$A$1,"M")&gt;=VLOOKUP($I978,INDIRECT(VLOOKUP(DATEVALUE($H978),FECHAS,2,0)),5,0),0 ,VLOOKUP($I978,INDIRECT(VLOOKUP(DATEVALUE($H978),FECHAS,2,0)),3,0)),IF(AND($G978=$A$1,AND(TODAY()&gt;$G978,COUNTIF($I978,"TRI*"))),2500,IF($G978=$A$1,IF(AND(TODAY()&gt;$G978,OR(COUNTIF($I978," ---"),COUNTIF($I978,"MEN*"))),3000,0),0))),"")</f>
        <v/>
      </c>
      <c r="L978" s="70"/>
      <c r="M978" s="36"/>
      <c r="N978" s="36"/>
      <c r="O978" s="98"/>
      <c r="P978" s="38" t="str">
        <f t="shared" si="9"/>
        <v/>
      </c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ht="15.75" customHeight="1">
      <c r="A979" s="2"/>
      <c r="B979" s="2"/>
      <c r="C979" s="2"/>
      <c r="D979" s="4"/>
      <c r="E979" s="2"/>
      <c r="F979" s="4"/>
      <c r="G979" s="30" t="str">
        <f t="shared" si="10"/>
        <v> </v>
      </c>
      <c r="H979" s="4"/>
      <c r="I979" s="2"/>
      <c r="J979" s="68" t="str">
        <f t="shared" si="2"/>
        <v/>
      </c>
      <c r="K979" s="69" t="str">
        <f>IFERROR(SUM(IF(DATEDIF($H979,$A$1,"M")&gt;=VLOOKUP($I979,INDIRECT(VLOOKUP(DATEVALUE($H979),FECHAS,2,0)),5,0),0 ,VLOOKUP($I979,INDIRECT(VLOOKUP(DATEVALUE($H979),FECHAS,2,0)),3,0)),IF(AND($G979=$A$1,AND(TODAY()&gt;$G979,COUNTIF($I979,"TRI*"))),2500,IF($G979=$A$1,IF(AND(TODAY()&gt;$G979,OR(COUNTIF($I979," ---"),COUNTIF($I979,"MEN*"))),3000,0),0))),"")</f>
        <v/>
      </c>
      <c r="L979" s="70"/>
      <c r="M979" s="36"/>
      <c r="N979" s="36"/>
      <c r="O979" s="98"/>
      <c r="P979" s="38" t="str">
        <f t="shared" si="9"/>
        <v/>
      </c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ht="15.75" customHeight="1">
      <c r="A980" s="2"/>
      <c r="B980" s="2"/>
      <c r="C980" s="2"/>
      <c r="D980" s="4"/>
      <c r="E980" s="2"/>
      <c r="F980" s="4"/>
      <c r="G980" s="30" t="str">
        <f t="shared" si="10"/>
        <v> </v>
      </c>
      <c r="H980" s="4"/>
      <c r="I980" s="2"/>
      <c r="J980" s="68" t="str">
        <f t="shared" si="2"/>
        <v/>
      </c>
      <c r="K980" s="69" t="str">
        <f>IFERROR(SUM(IF(DATEDIF($H980,$A$1,"M")&gt;=VLOOKUP($I980,INDIRECT(VLOOKUP(DATEVALUE($H980),FECHAS,2,0)),5,0),0 ,VLOOKUP($I980,INDIRECT(VLOOKUP(DATEVALUE($H980),FECHAS,2,0)),3,0)),IF(AND($G980=$A$1,AND(TODAY()&gt;$G980,COUNTIF($I980,"TRI*"))),2500,IF($G980=$A$1,IF(AND(TODAY()&gt;$G980,OR(COUNTIF($I980," ---"),COUNTIF($I980,"MEN*"))),3000,0),0))),"")</f>
        <v/>
      </c>
      <c r="L980" s="70"/>
      <c r="M980" s="36"/>
      <c r="N980" s="36"/>
      <c r="O980" s="98"/>
      <c r="P980" s="38" t="str">
        <f t="shared" si="9"/>
        <v/>
      </c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ht="15.75" customHeight="1">
      <c r="A981" s="2"/>
      <c r="B981" s="2"/>
      <c r="C981" s="2"/>
      <c r="D981" s="4"/>
      <c r="E981" s="2"/>
      <c r="F981" s="4"/>
      <c r="G981" s="30" t="str">
        <f t="shared" si="10"/>
        <v> </v>
      </c>
      <c r="H981" s="4"/>
      <c r="I981" s="2"/>
      <c r="J981" s="68" t="str">
        <f t="shared" si="2"/>
        <v/>
      </c>
      <c r="K981" s="69" t="str">
        <f>IFERROR(SUM(IF(DATEDIF($H981,$A$1,"M")&gt;=VLOOKUP($I981,INDIRECT(VLOOKUP(DATEVALUE($H981),FECHAS,2,0)),5,0),0 ,VLOOKUP($I981,INDIRECT(VLOOKUP(DATEVALUE($H981),FECHAS,2,0)),3,0)),IF(AND($G981=$A$1,AND(TODAY()&gt;$G981,COUNTIF($I981,"TRI*"))),2500,IF($G981=$A$1,IF(AND(TODAY()&gt;$G981,OR(COUNTIF($I981," ---"),COUNTIF($I981,"MEN*"))),3000,0),0))),"")</f>
        <v/>
      </c>
      <c r="L981" s="70"/>
      <c r="M981" s="36"/>
      <c r="N981" s="36"/>
      <c r="O981" s="98"/>
      <c r="P981" s="38" t="str">
        <f t="shared" si="9"/>
        <v/>
      </c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ht="15.75" customHeight="1">
      <c r="A982" s="2"/>
      <c r="B982" s="2"/>
      <c r="C982" s="2"/>
      <c r="D982" s="4"/>
      <c r="E982" s="2"/>
      <c r="F982" s="4"/>
      <c r="G982" s="30" t="str">
        <f t="shared" si="10"/>
        <v> </v>
      </c>
      <c r="H982" s="4"/>
      <c r="I982" s="2"/>
      <c r="J982" s="68" t="str">
        <f t="shared" si="2"/>
        <v/>
      </c>
      <c r="K982" s="69" t="str">
        <f>IFERROR(SUM(IF(DATEDIF($H982,$A$1,"M")&gt;=VLOOKUP($I982,INDIRECT(VLOOKUP(DATEVALUE($H982),FECHAS,2,0)),5,0),0 ,VLOOKUP($I982,INDIRECT(VLOOKUP(DATEVALUE($H982),FECHAS,2,0)),3,0)),IF(AND($G982=$A$1,AND(TODAY()&gt;$G982,COUNTIF($I982,"TRI*"))),2500,IF($G982=$A$1,IF(AND(TODAY()&gt;$G982,OR(COUNTIF($I982," ---"),COUNTIF($I982,"MEN*"))),3000,0),0))),"")</f>
        <v/>
      </c>
      <c r="L982" s="70"/>
      <c r="M982" s="36"/>
      <c r="N982" s="36"/>
      <c r="O982" s="98"/>
      <c r="P982" s="38" t="str">
        <f t="shared" si="9"/>
        <v/>
      </c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ht="15.75" customHeight="1">
      <c r="A983" s="2"/>
      <c r="B983" s="2"/>
      <c r="C983" s="2"/>
      <c r="D983" s="4"/>
      <c r="E983" s="2"/>
      <c r="F983" s="4"/>
      <c r="G983" s="30" t="str">
        <f t="shared" si="10"/>
        <v> </v>
      </c>
      <c r="H983" s="4"/>
      <c r="I983" s="2"/>
      <c r="J983" s="68" t="str">
        <f t="shared" si="2"/>
        <v/>
      </c>
      <c r="K983" s="69" t="str">
        <f>IFERROR(SUM(IF(DATEDIF($H983,$A$1,"M")&gt;=VLOOKUP($I983,INDIRECT(VLOOKUP(DATEVALUE($H983),FECHAS,2,0)),5,0),0 ,VLOOKUP($I983,INDIRECT(VLOOKUP(DATEVALUE($H983),FECHAS,2,0)),3,0)),IF(AND($G983=$A$1,AND(TODAY()&gt;$G983,COUNTIF($I983,"TRI*"))),2500,IF($G983=$A$1,IF(AND(TODAY()&gt;$G983,OR(COUNTIF($I983," ---"),COUNTIF($I983,"MEN*"))),3000,0),0))),"")</f>
        <v/>
      </c>
      <c r="L983" s="70"/>
      <c r="M983" s="36"/>
      <c r="N983" s="36"/>
      <c r="O983" s="98"/>
      <c r="P983" s="38" t="str">
        <f t="shared" si="9"/>
        <v/>
      </c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ht="15.75" customHeight="1">
      <c r="A984" s="2"/>
      <c r="B984" s="2"/>
      <c r="C984" s="2"/>
      <c r="D984" s="4"/>
      <c r="E984" s="2"/>
      <c r="F984" s="4"/>
      <c r="G984" s="30" t="str">
        <f t="shared" si="10"/>
        <v> </v>
      </c>
      <c r="H984" s="4"/>
      <c r="I984" s="2"/>
      <c r="J984" s="68" t="str">
        <f t="shared" si="2"/>
        <v/>
      </c>
      <c r="K984" s="69" t="str">
        <f>IFERROR(SUM(IF(DATEDIF($H984,$A$1,"M")&gt;=VLOOKUP($I984,INDIRECT(VLOOKUP(DATEVALUE($H984),FECHAS,2,0)),5,0),0 ,VLOOKUP($I984,INDIRECT(VLOOKUP(DATEVALUE($H984),FECHAS,2,0)),3,0)),IF(AND($G984=$A$1,AND(TODAY()&gt;$G984,COUNTIF($I984,"TRI*"))),2500,IF($G984=$A$1,IF(AND(TODAY()&gt;$G984,OR(COUNTIF($I984," ---"),COUNTIF($I984,"MEN*"))),3000,0),0))),"")</f>
        <v/>
      </c>
      <c r="L984" s="70"/>
      <c r="M984" s="36"/>
      <c r="N984" s="36"/>
      <c r="O984" s="98"/>
      <c r="P984" s="38" t="str">
        <f t="shared" si="9"/>
        <v/>
      </c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ht="15.75" customHeight="1">
      <c r="A985" s="2"/>
      <c r="B985" s="2"/>
      <c r="C985" s="2"/>
      <c r="D985" s="4"/>
      <c r="E985" s="2"/>
      <c r="F985" s="4"/>
      <c r="G985" s="30" t="str">
        <f t="shared" si="10"/>
        <v> </v>
      </c>
      <c r="H985" s="4"/>
      <c r="I985" s="2"/>
      <c r="J985" s="68" t="str">
        <f t="shared" si="2"/>
        <v/>
      </c>
      <c r="K985" s="69" t="str">
        <f>IFERROR(SUM(IF(DATEDIF($H985,$A$1,"M")&gt;=VLOOKUP($I985,INDIRECT(VLOOKUP(DATEVALUE($H985),FECHAS,2,0)),5,0),0 ,VLOOKUP($I985,INDIRECT(VLOOKUP(DATEVALUE($H985),FECHAS,2,0)),3,0)),IF(AND($G985=$A$1,AND(TODAY()&gt;$G985,COUNTIF($I985,"TRI*"))),2500,IF($G985=$A$1,IF(AND(TODAY()&gt;$G985,OR(COUNTIF($I985," ---"),COUNTIF($I985,"MEN*"))),3000,0),0))),"")</f>
        <v/>
      </c>
      <c r="L985" s="70"/>
      <c r="M985" s="36"/>
      <c r="N985" s="36"/>
      <c r="O985" s="98"/>
      <c r="P985" s="38" t="str">
        <f t="shared" si="9"/>
        <v/>
      </c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ht="15.75" customHeight="1">
      <c r="A986" s="2"/>
      <c r="B986" s="2"/>
      <c r="C986" s="2"/>
      <c r="D986" s="4"/>
      <c r="E986" s="2"/>
      <c r="F986" s="4"/>
      <c r="G986" s="30" t="str">
        <f t="shared" si="10"/>
        <v> </v>
      </c>
      <c r="H986" s="4"/>
      <c r="I986" s="2"/>
      <c r="J986" s="68" t="str">
        <f t="shared" si="2"/>
        <v/>
      </c>
      <c r="K986" s="69" t="str">
        <f>IFERROR(SUM(IF(DATEDIF($H986,$A$1,"M")&gt;=VLOOKUP($I986,INDIRECT(VLOOKUP(DATEVALUE($H986),FECHAS,2,0)),5,0),0 ,VLOOKUP($I986,INDIRECT(VLOOKUP(DATEVALUE($H986),FECHAS,2,0)),3,0)),IF(AND($G986=$A$1,AND(TODAY()&gt;$G986,COUNTIF($I986,"TRI*"))),2500,IF($G986=$A$1,IF(AND(TODAY()&gt;$G986,OR(COUNTIF($I986," ---"),COUNTIF($I986,"MEN*"))),3000,0),0))),"")</f>
        <v/>
      </c>
      <c r="L986" s="70"/>
      <c r="M986" s="36"/>
      <c r="N986" s="36"/>
      <c r="O986" s="98"/>
      <c r="P986" s="38" t="str">
        <f t="shared" si="9"/>
        <v/>
      </c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ht="15.75" customHeight="1">
      <c r="A987" s="2"/>
      <c r="B987" s="2"/>
      <c r="C987" s="2"/>
      <c r="D987" s="4"/>
      <c r="E987" s="2"/>
      <c r="F987" s="4"/>
      <c r="G987" s="30" t="str">
        <f t="shared" si="10"/>
        <v> </v>
      </c>
      <c r="H987" s="4"/>
      <c r="I987" s="2"/>
      <c r="J987" s="68" t="str">
        <f t="shared" si="2"/>
        <v/>
      </c>
      <c r="K987" s="69" t="str">
        <f>IFERROR(SUM(IF(DATEDIF($H987,$A$1,"M")&gt;=VLOOKUP($I987,INDIRECT(VLOOKUP(DATEVALUE($H987),FECHAS,2,0)),5,0),0 ,VLOOKUP($I987,INDIRECT(VLOOKUP(DATEVALUE($H987),FECHAS,2,0)),3,0)),IF(AND($G987=$A$1,AND(TODAY()&gt;$G987,COUNTIF($I987,"TRI*"))),2500,IF($G987=$A$1,IF(AND(TODAY()&gt;$G987,OR(COUNTIF($I987," ---"),COUNTIF($I987,"MEN*"))),3000,0),0))),"")</f>
        <v/>
      </c>
      <c r="L987" s="70"/>
      <c r="M987" s="36"/>
      <c r="N987" s="36"/>
      <c r="O987" s="98"/>
      <c r="P987" s="38" t="str">
        <f t="shared" si="9"/>
        <v/>
      </c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ht="15.75" customHeight="1">
      <c r="A988" s="2"/>
      <c r="B988" s="2"/>
      <c r="C988" s="2"/>
      <c r="D988" s="4"/>
      <c r="E988" s="2"/>
      <c r="F988" s="4"/>
      <c r="G988" s="30" t="str">
        <f t="shared" si="10"/>
        <v> </v>
      </c>
      <c r="H988" s="4"/>
      <c r="I988" s="2"/>
      <c r="J988" s="68" t="str">
        <f t="shared" si="2"/>
        <v/>
      </c>
      <c r="K988" s="69" t="str">
        <f>IFERROR(SUM(IF(DATEDIF($H988,$A$1,"M")&gt;=VLOOKUP($I988,INDIRECT(VLOOKUP(DATEVALUE($H988),FECHAS,2,0)),5,0),0 ,VLOOKUP($I988,INDIRECT(VLOOKUP(DATEVALUE($H988),FECHAS,2,0)),3,0)),IF(AND($G988=$A$1,AND(TODAY()&gt;$G988,COUNTIF($I988,"TRI*"))),2500,IF($G988=$A$1,IF(AND(TODAY()&gt;$G988,OR(COUNTIF($I988," ---"),COUNTIF($I988,"MEN*"))),3000,0),0))),"")</f>
        <v/>
      </c>
      <c r="L988" s="70"/>
      <c r="M988" s="36"/>
      <c r="N988" s="36"/>
      <c r="O988" s="98"/>
      <c r="P988" s="38" t="str">
        <f t="shared" si="9"/>
        <v/>
      </c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ht="15.75" customHeight="1">
      <c r="A989" s="2"/>
      <c r="B989" s="2"/>
      <c r="C989" s="2"/>
      <c r="D989" s="4"/>
      <c r="E989" s="2"/>
      <c r="F989" s="4"/>
      <c r="G989" s="30" t="str">
        <f t="shared" si="10"/>
        <v> </v>
      </c>
      <c r="H989" s="4"/>
      <c r="I989" s="2"/>
      <c r="J989" s="68" t="str">
        <f t="shared" si="2"/>
        <v/>
      </c>
      <c r="K989" s="69" t="str">
        <f>IFERROR(SUM(IF(DATEDIF($H989,$A$1,"M")&gt;=VLOOKUP($I989,INDIRECT(VLOOKUP(DATEVALUE($H989),FECHAS,2,0)),5,0),0 ,VLOOKUP($I989,INDIRECT(VLOOKUP(DATEVALUE($H989),FECHAS,2,0)),3,0)),IF(AND($G989=$A$1,AND(TODAY()&gt;$G989,COUNTIF($I989,"TRI*"))),2500,IF($G989=$A$1,IF(AND(TODAY()&gt;$G989,OR(COUNTIF($I989," ---"),COUNTIF($I989,"MEN*"))),3000,0),0))),"")</f>
        <v/>
      </c>
      <c r="L989" s="70"/>
      <c r="M989" s="36"/>
      <c r="N989" s="36"/>
      <c r="O989" s="98"/>
      <c r="P989" s="38" t="str">
        <f t="shared" si="9"/>
        <v/>
      </c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ht="15.75" customHeight="1">
      <c r="A990" s="2"/>
      <c r="B990" s="2"/>
      <c r="C990" s="2"/>
      <c r="D990" s="4"/>
      <c r="E990" s="2"/>
      <c r="F990" s="4"/>
      <c r="G990" s="30" t="str">
        <f t="shared" si="10"/>
        <v> </v>
      </c>
      <c r="H990" s="4"/>
      <c r="I990" s="2"/>
      <c r="J990" s="68" t="str">
        <f t="shared" si="2"/>
        <v/>
      </c>
      <c r="K990" s="69" t="str">
        <f>IFERROR(SUM(IF(DATEDIF($H990,$A$1,"M")&gt;=VLOOKUP($I990,INDIRECT(VLOOKUP(DATEVALUE($H990),FECHAS,2,0)),5,0),0 ,VLOOKUP($I990,INDIRECT(VLOOKUP(DATEVALUE($H990),FECHAS,2,0)),3,0)),IF(AND($G990=$A$1,AND(TODAY()&gt;$G990,COUNTIF($I990,"TRI*"))),2500,IF($G990=$A$1,IF(AND(TODAY()&gt;$G990,OR(COUNTIF($I990," ---"),COUNTIF($I990,"MEN*"))),3000,0),0))),"")</f>
        <v/>
      </c>
      <c r="L990" s="70"/>
      <c r="M990" s="36"/>
      <c r="N990" s="36"/>
      <c r="O990" s="98"/>
      <c r="P990" s="38" t="str">
        <f t="shared" si="9"/>
        <v/>
      </c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ht="15.75" customHeight="1">
      <c r="A991" s="2"/>
      <c r="B991" s="2"/>
      <c r="C991" s="2"/>
      <c r="D991" s="4"/>
      <c r="E991" s="2"/>
      <c r="F991" s="4"/>
      <c r="G991" s="30" t="str">
        <f t="shared" si="10"/>
        <v> </v>
      </c>
      <c r="H991" s="4"/>
      <c r="I991" s="2"/>
      <c r="J991" s="68" t="str">
        <f t="shared" si="2"/>
        <v/>
      </c>
      <c r="K991" s="69" t="str">
        <f>IFERROR(SUM(IF(DATEDIF($H991,$A$1,"M")&gt;=VLOOKUP($I991,INDIRECT(VLOOKUP(DATEVALUE($H991),FECHAS,2,0)),5,0),0 ,VLOOKUP($I991,INDIRECT(VLOOKUP(DATEVALUE($H991),FECHAS,2,0)),3,0)),IF(AND($G991=$A$1,AND(TODAY()&gt;$G991,COUNTIF($I991,"TRI*"))),2500,IF($G991=$A$1,IF(AND(TODAY()&gt;$G991,OR(COUNTIF($I991," ---"),COUNTIF($I991,"MEN*"))),3000,0),0))),"")</f>
        <v/>
      </c>
      <c r="L991" s="70"/>
      <c r="M991" s="36"/>
      <c r="N991" s="36"/>
      <c r="O991" s="98"/>
      <c r="P991" s="38" t="str">
        <f t="shared" si="9"/>
        <v/>
      </c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ht="15.75" customHeight="1">
      <c r="A992" s="2"/>
      <c r="B992" s="2"/>
      <c r="C992" s="2"/>
      <c r="D992" s="4"/>
      <c r="E992" s="2"/>
      <c r="F992" s="4"/>
      <c r="G992" s="30" t="str">
        <f t="shared" si="10"/>
        <v> </v>
      </c>
      <c r="H992" s="4"/>
      <c r="I992" s="2"/>
      <c r="J992" s="68" t="str">
        <f t="shared" si="2"/>
        <v/>
      </c>
      <c r="K992" s="69" t="str">
        <f>IFERROR(SUM(IF(DATEDIF($H992,$A$1,"M")&gt;=VLOOKUP($I992,INDIRECT(VLOOKUP(DATEVALUE($H992),FECHAS,2,0)),5,0),0 ,VLOOKUP($I992,INDIRECT(VLOOKUP(DATEVALUE($H992),FECHAS,2,0)),3,0)),IF(AND($G992=$A$1,AND(TODAY()&gt;$G992,COUNTIF($I992,"TRI*"))),2500,IF($G992=$A$1,IF(AND(TODAY()&gt;$G992,OR(COUNTIF($I992," ---"),COUNTIF($I992,"MEN*"))),3000,0),0))),"")</f>
        <v/>
      </c>
      <c r="L992" s="70"/>
      <c r="M992" s="36"/>
      <c r="N992" s="36"/>
      <c r="O992" s="98"/>
      <c r="P992" s="38" t="str">
        <f t="shared" si="9"/>
        <v/>
      </c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ht="15.75" customHeight="1">
      <c r="A993" s="2"/>
      <c r="B993" s="2"/>
      <c r="C993" s="2"/>
      <c r="D993" s="4"/>
      <c r="E993" s="142"/>
      <c r="F993" s="4"/>
      <c r="G993" s="30" t="str">
        <f t="shared" si="10"/>
        <v> </v>
      </c>
      <c r="H993" s="4"/>
      <c r="I993" s="2"/>
      <c r="J993" s="68" t="str">
        <f t="shared" si="2"/>
        <v/>
      </c>
      <c r="K993" s="69" t="str">
        <f>IFERROR(SUM(IF(DATEDIF($H993,$A$1,"M")&gt;=VLOOKUP($I993,INDIRECT(VLOOKUP(DATEVALUE($H993),FECHAS,2,0)),5,0),0 ,VLOOKUP($I993,INDIRECT(VLOOKUP(DATEVALUE($H993),FECHAS,2,0)),3,0)),IF(AND($G993=$A$1,AND(TODAY()&gt;$G993,COUNTIF($I993,"TRI*"))),2500,IF($G993=$A$1,IF(AND(TODAY()&gt;$G993,OR(COUNTIF($I993," ---"),COUNTIF($I993,"MEN*"))),3000,0),0))),"")</f>
        <v/>
      </c>
      <c r="L993" s="70"/>
      <c r="M993" s="36"/>
      <c r="N993" s="36"/>
      <c r="O993" s="98"/>
      <c r="P993" s="38" t="str">
        <f t="shared" si="9"/>
        <v/>
      </c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ht="15.75" customHeight="1">
      <c r="A994" s="2"/>
      <c r="B994" s="2"/>
      <c r="C994" s="2"/>
      <c r="D994" s="4"/>
      <c r="E994" s="2"/>
      <c r="F994" s="4"/>
      <c r="G994" s="30" t="str">
        <f t="shared" si="10"/>
        <v> </v>
      </c>
      <c r="H994" s="4"/>
      <c r="I994" s="2"/>
      <c r="J994" s="68" t="str">
        <f t="shared" si="2"/>
        <v/>
      </c>
      <c r="K994" s="69" t="str">
        <f>IFERROR(SUM(IF(DATEDIF($H994,$A$1,"M")&gt;=VLOOKUP($I994,INDIRECT(VLOOKUP(DATEVALUE($H994),FECHAS,2,0)),5,0),0 ,VLOOKUP($I994,INDIRECT(VLOOKUP(DATEVALUE($H994),FECHAS,2,0)),3,0)),IF(AND($G994=$A$1,AND(TODAY()&gt;$G994,COUNTIF($I994,"TRI*"))),2500,IF($G994=$A$1,IF(AND(TODAY()&gt;$G994,OR(COUNTIF($I994," ---"),COUNTIF($I994,"MEN*"))),3000,0),0))),"")</f>
        <v/>
      </c>
      <c r="L994" s="70"/>
      <c r="M994" s="36"/>
      <c r="N994" s="36"/>
      <c r="O994" s="98"/>
      <c r="P994" s="38" t="str">
        <f t="shared" si="9"/>
        <v/>
      </c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ht="15.75" customHeight="1">
      <c r="A995" s="2"/>
      <c r="B995" s="2"/>
      <c r="C995" s="2"/>
      <c r="D995" s="4"/>
      <c r="E995" s="142"/>
      <c r="F995" s="4"/>
      <c r="G995" s="30" t="str">
        <f t="shared" si="10"/>
        <v> </v>
      </c>
      <c r="H995" s="4"/>
      <c r="I995" s="2"/>
      <c r="J995" s="68" t="str">
        <f t="shared" si="2"/>
        <v/>
      </c>
      <c r="K995" s="69" t="str">
        <f>IFERROR(SUM(IF(DATEDIF($H995,$A$1,"M")&gt;=VLOOKUP($I995,INDIRECT(VLOOKUP(DATEVALUE($H995),FECHAS,2,0)),5,0),0 ,VLOOKUP($I995,INDIRECT(VLOOKUP(DATEVALUE($H995),FECHAS,2,0)),3,0)),IF(AND($G995=$A$1,AND(TODAY()&gt;$G995,COUNTIF($I995,"TRI*"))),2500,IF($G995=$A$1,IF(AND(TODAY()&gt;$G995,OR(COUNTIF($I995," ---"),COUNTIF($I995,"MEN*"))),3000,0),0))),"")</f>
        <v/>
      </c>
      <c r="L995" s="70"/>
      <c r="M995" s="36"/>
      <c r="N995" s="36"/>
      <c r="O995" s="98"/>
      <c r="P995" s="38" t="str">
        <f t="shared" si="9"/>
        <v/>
      </c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ht="15.75" customHeight="1">
      <c r="A996" s="2"/>
      <c r="B996" s="2"/>
      <c r="C996" s="2"/>
      <c r="D996" s="4"/>
      <c r="E996" s="2"/>
      <c r="F996" s="4"/>
      <c r="G996" s="30" t="str">
        <f t="shared" si="10"/>
        <v> </v>
      </c>
      <c r="H996" s="4"/>
      <c r="I996" s="2"/>
      <c r="J996" s="68" t="str">
        <f t="shared" si="2"/>
        <v/>
      </c>
      <c r="K996" s="69" t="str">
        <f>IFERROR(SUM(IF(DATEDIF($H996,$A$1,"M")&gt;=VLOOKUP($I996,INDIRECT(VLOOKUP(DATEVALUE($H996),FECHAS,2,0)),5,0),0 ,VLOOKUP($I996,INDIRECT(VLOOKUP(DATEVALUE($H996),FECHAS,2,0)),3,0)),IF(AND($G996=$A$1,AND(TODAY()&gt;$G996,COUNTIF($I996,"TRI*"))),2500,IF($G996=$A$1,IF(AND(TODAY()&gt;$G996,OR(COUNTIF($I996," ---"),COUNTIF($I996,"MEN*"))),3000,0),0))),"")</f>
        <v/>
      </c>
      <c r="L996" s="70"/>
      <c r="M996" s="36"/>
      <c r="N996" s="36"/>
      <c r="O996" s="98"/>
      <c r="P996" s="38" t="str">
        <f t="shared" si="9"/>
        <v/>
      </c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ht="15.75" customHeight="1">
      <c r="A997" s="2"/>
      <c r="B997" s="2"/>
      <c r="C997" s="2"/>
      <c r="D997" s="4"/>
      <c r="E997" s="2"/>
      <c r="F997" s="4"/>
      <c r="G997" s="30" t="str">
        <f t="shared" si="10"/>
        <v> </v>
      </c>
      <c r="H997" s="4"/>
      <c r="I997" s="2"/>
      <c r="J997" s="68" t="str">
        <f t="shared" si="2"/>
        <v/>
      </c>
      <c r="K997" s="69" t="str">
        <f>IFERROR(SUM(IF(DATEDIF($H997,$A$1,"M")&gt;=VLOOKUP($I997,INDIRECT(VLOOKUP(DATEVALUE($H997),FECHAS,2,0)),5,0),0 ,VLOOKUP($I997,INDIRECT(VLOOKUP(DATEVALUE($H997),FECHAS,2,0)),3,0)),IF(AND($G997=$A$1,AND(TODAY()&gt;$G997,COUNTIF($I997,"TRI*"))),2500,IF($G997=$A$1,IF(AND(TODAY()&gt;$G997,OR(COUNTIF($I997," ---"),COUNTIF($I997,"MEN*"))),3000,0),0))),"")</f>
        <v/>
      </c>
      <c r="L997" s="70"/>
      <c r="M997" s="36"/>
      <c r="N997" s="36"/>
      <c r="O997" s="98"/>
      <c r="P997" s="38" t="str">
        <f t="shared" si="9"/>
        <v/>
      </c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ht="15.75" customHeight="1">
      <c r="A998" s="2"/>
      <c r="B998" s="2"/>
      <c r="C998" s="2"/>
      <c r="D998" s="4"/>
      <c r="E998" s="2"/>
      <c r="F998" s="4"/>
      <c r="G998" s="30" t="str">
        <f t="shared" si="10"/>
        <v> </v>
      </c>
      <c r="H998" s="4"/>
      <c r="I998" s="2"/>
      <c r="J998" s="68" t="str">
        <f t="shared" si="2"/>
        <v/>
      </c>
      <c r="K998" s="69" t="str">
        <f>IFERROR(SUM(IF(DATEDIF($H998,$A$1,"M")&gt;=VLOOKUP($I998,INDIRECT(VLOOKUP(DATEVALUE($H998),FECHAS,2,0)),5,0),0 ,VLOOKUP($I998,INDIRECT(VLOOKUP(DATEVALUE($H998),FECHAS,2,0)),3,0)),IF(AND($G998=$A$1,AND(TODAY()&gt;$G998,COUNTIF($I998,"TRI*"))),2500,IF($G998=$A$1,IF(AND(TODAY()&gt;$G998,OR(COUNTIF($I998," ---"),COUNTIF($I998,"MEN*"))),3000,0),0))),"")</f>
        <v/>
      </c>
      <c r="L998" s="70"/>
      <c r="M998" s="36"/>
      <c r="N998" s="36"/>
      <c r="O998" s="98"/>
      <c r="P998" s="38" t="str">
        <f t="shared" si="9"/>
        <v/>
      </c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ht="15.75" customHeight="1">
      <c r="A999" s="2"/>
      <c r="B999" s="2"/>
      <c r="C999" s="2"/>
      <c r="D999" s="4"/>
      <c r="E999" s="2"/>
      <c r="F999" s="4"/>
      <c r="G999" s="30" t="str">
        <f t="shared" si="10"/>
        <v> </v>
      </c>
      <c r="H999" s="4"/>
      <c r="I999" s="2"/>
      <c r="J999" s="68" t="str">
        <f t="shared" si="2"/>
        <v/>
      </c>
      <c r="K999" s="69" t="str">
        <f>IFERROR(SUM(IF(DATEDIF($H999,$A$1,"M")&gt;=VLOOKUP($I999,INDIRECT(VLOOKUP(DATEVALUE($H999),FECHAS,2,0)),5,0),0 ,VLOOKUP($I999,INDIRECT(VLOOKUP(DATEVALUE($H999),FECHAS,2,0)),3,0)),IF(AND($G999=$A$1,AND(TODAY()&gt;$G999,COUNTIF($I999,"TRI*"))),2500,IF($G999=$A$1,IF(AND(TODAY()&gt;$G999,OR(COUNTIF($I999," ---"),COUNTIF($I999,"MEN*"))),3000,0),0))),"")</f>
        <v/>
      </c>
      <c r="L999" s="70"/>
      <c r="M999" s="36"/>
      <c r="N999" s="36"/>
      <c r="O999" s="98"/>
      <c r="P999" s="38" t="str">
        <f t="shared" si="9"/>
        <v/>
      </c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ht="15.75" customHeight="1">
      <c r="A1000" s="2"/>
      <c r="B1000" s="2"/>
      <c r="C1000" s="2"/>
      <c r="D1000" s="4"/>
      <c r="E1000" s="2"/>
      <c r="F1000" s="4"/>
      <c r="G1000" s="30" t="str">
        <f t="shared" si="10"/>
        <v> </v>
      </c>
      <c r="H1000" s="4"/>
      <c r="I1000" s="2"/>
      <c r="J1000" s="68" t="str">
        <f t="shared" si="2"/>
        <v/>
      </c>
      <c r="K1000" s="69" t="str">
        <f>IFERROR(SUM(IF(DATEDIF($H1000,$A$1,"M")&gt;=VLOOKUP($I1000,INDIRECT(VLOOKUP(DATEVALUE($H1000),FECHAS,2,0)),5,0),0 ,VLOOKUP($I1000,INDIRECT(VLOOKUP(DATEVALUE($H1000),FECHAS,2,0)),3,0)),IF(AND($G1000=$A$1,AND(TODAY()&gt;$G1000,COUNTIF($I1000,"TRI*"))),2500,IF($G1000=$A$1,IF(AND(TODAY()&gt;$G1000,OR(COUNTIF($I1000," ---"),COUNTIF($I1000,"MEN*"))),3000,0),0))),"")</f>
        <v/>
      </c>
      <c r="L1000" s="70"/>
      <c r="M1000" s="36"/>
      <c r="N1000" s="36"/>
      <c r="O1000" s="98"/>
      <c r="P1000" s="38" t="str">
        <f t="shared" si="9"/>
        <v/>
      </c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  <row r="1001" ht="15.75" customHeight="1">
      <c r="A1001" s="2"/>
      <c r="B1001" s="2"/>
      <c r="C1001" s="2"/>
      <c r="D1001" s="4"/>
      <c r="E1001" s="2"/>
      <c r="F1001" s="4"/>
      <c r="G1001" s="30" t="str">
        <f t="shared" si="10"/>
        <v> </v>
      </c>
      <c r="H1001" s="4"/>
      <c r="I1001" s="2"/>
      <c r="J1001" s="68" t="str">
        <f t="shared" si="2"/>
        <v/>
      </c>
      <c r="K1001" s="69" t="str">
        <f>IFERROR(SUM(IF(DATEDIF($H1001,$A$1,"M")&gt;=VLOOKUP($I1001,INDIRECT(VLOOKUP(DATEVALUE($H1001),FECHAS,2,0)),5,0),0 ,VLOOKUP($I1001,INDIRECT(VLOOKUP(DATEVALUE($H1001),FECHAS,2,0)),3,0)),IF(AND($G1001=$A$1,AND(TODAY()&gt;$G1001,COUNTIF($I1001,"TRI*"))),2500,IF($G1001=$A$1,IF(AND(TODAY()&gt;$G1001,OR(COUNTIF($I1001," ---"),COUNTIF($I1001,"MEN*"))),3000,0),0))),"")</f>
        <v/>
      </c>
      <c r="L1001" s="70"/>
      <c r="M1001" s="36"/>
      <c r="N1001" s="36"/>
      <c r="O1001" s="98"/>
      <c r="P1001" s="38" t="str">
        <f t="shared" si="9"/>
        <v/>
      </c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</row>
    <row r="1002" ht="15.75" customHeight="1">
      <c r="A1002" s="2"/>
      <c r="B1002" s="2"/>
      <c r="C1002" s="2"/>
      <c r="D1002" s="4"/>
      <c r="E1002" s="2"/>
      <c r="F1002" s="4"/>
      <c r="G1002" s="30" t="str">
        <f t="shared" si="10"/>
        <v> </v>
      </c>
      <c r="H1002" s="4"/>
      <c r="I1002" s="2"/>
      <c r="J1002" s="68" t="str">
        <f t="shared" si="2"/>
        <v/>
      </c>
      <c r="K1002" s="69" t="str">
        <f>IFERROR(SUM(IF(DATEDIF($H1002,$A$1,"M")&gt;=VLOOKUP($I1002,INDIRECT(VLOOKUP(DATEVALUE($H1002),FECHAS,2,0)),5,0),0 ,VLOOKUP($I1002,INDIRECT(VLOOKUP(DATEVALUE($H1002),FECHAS,2,0)),3,0)),IF(AND($G1002=$A$1,AND(TODAY()&gt;$G1002,COUNTIF($I1002,"TRI*"))),2500,IF($G1002=$A$1,IF(AND(TODAY()&gt;$G1002,OR(COUNTIF($I1002," ---"),COUNTIF($I1002,"MEN*"))),3000,0),0))),"")</f>
        <v/>
      </c>
      <c r="L1002" s="70"/>
      <c r="M1002" s="36"/>
      <c r="N1002" s="36"/>
      <c r="O1002" s="98"/>
      <c r="P1002" s="38" t="str">
        <f t="shared" si="9"/>
        <v/>
      </c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</row>
    <row r="1003" ht="15.75" customHeight="1">
      <c r="A1003" s="2"/>
      <c r="B1003" s="2"/>
      <c r="C1003" s="2"/>
      <c r="D1003" s="4"/>
      <c r="E1003" s="2"/>
      <c r="F1003" s="4"/>
      <c r="G1003" s="30" t="str">
        <f t="shared" si="10"/>
        <v> </v>
      </c>
      <c r="H1003" s="4"/>
      <c r="I1003" s="2"/>
      <c r="J1003" s="68" t="str">
        <f t="shared" si="2"/>
        <v/>
      </c>
      <c r="K1003" s="69" t="str">
        <f>IFERROR(SUM(IF(DATEDIF($H1003,$A$1,"M")&gt;=VLOOKUP($I1003,INDIRECT(VLOOKUP(DATEVALUE($H1003),FECHAS,2,0)),5,0),0 ,VLOOKUP($I1003,INDIRECT(VLOOKUP(DATEVALUE($H1003),FECHAS,2,0)),3,0)),IF(AND($G1003=$A$1,AND(TODAY()&gt;$G1003,COUNTIF($I1003,"TRI*"))),2500,IF($G1003=$A$1,IF(AND(TODAY()&gt;$G1003,OR(COUNTIF($I1003," ---"),COUNTIF($I1003,"MEN*"))),3000,0),0))),"")</f>
        <v/>
      </c>
      <c r="L1003" s="70"/>
      <c r="M1003" s="36"/>
      <c r="N1003" s="36"/>
      <c r="O1003" s="98"/>
      <c r="P1003" s="38" t="str">
        <f t="shared" si="9"/>
        <v/>
      </c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</row>
    <row r="1004" ht="15.75" customHeight="1">
      <c r="A1004" s="2"/>
      <c r="B1004" s="2"/>
      <c r="C1004" s="2"/>
      <c r="D1004" s="4"/>
      <c r="E1004" s="2"/>
      <c r="F1004" s="4"/>
      <c r="G1004" s="30" t="str">
        <f t="shared" si="10"/>
        <v> </v>
      </c>
      <c r="H1004" s="4"/>
      <c r="I1004" s="2"/>
      <c r="J1004" s="68" t="str">
        <f t="shared" si="2"/>
        <v/>
      </c>
      <c r="K1004" s="69" t="str">
        <f>IFERROR(SUM(IF(DATEDIF($H1004,$A$1,"M")&gt;=VLOOKUP($I1004,INDIRECT(VLOOKUP(DATEVALUE($H1004),FECHAS,2,0)),5,0),0 ,VLOOKUP($I1004,INDIRECT(VLOOKUP(DATEVALUE($H1004),FECHAS,2,0)),3,0)),IF(AND($G1004=$A$1,AND(TODAY()&gt;$G1004,COUNTIF($I1004,"TRI*"))),2500,IF($G1004=$A$1,IF(AND(TODAY()&gt;$G1004,OR(COUNTIF($I1004," ---"),COUNTIF($I1004,"MEN*"))),3000,0),0))),"")</f>
        <v/>
      </c>
      <c r="L1004" s="70"/>
      <c r="M1004" s="36"/>
      <c r="N1004" s="36"/>
      <c r="O1004" s="98"/>
      <c r="P1004" s="38" t="str">
        <f t="shared" si="9"/>
        <v/>
      </c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</row>
    <row r="1005" ht="15.75" customHeight="1">
      <c r="A1005" s="2"/>
      <c r="B1005" s="2"/>
      <c r="C1005" s="2"/>
      <c r="D1005" s="4"/>
      <c r="E1005" s="2"/>
      <c r="F1005" s="4"/>
      <c r="G1005" s="30" t="str">
        <f t="shared" si="10"/>
        <v> </v>
      </c>
      <c r="H1005" s="4"/>
      <c r="I1005" s="2"/>
      <c r="J1005" s="68" t="str">
        <f t="shared" si="2"/>
        <v/>
      </c>
      <c r="K1005" s="69" t="str">
        <f>IFERROR(SUM(IF(DATEDIF($H1005,$A$1,"M")&gt;=VLOOKUP($I1005,INDIRECT(VLOOKUP(DATEVALUE($H1005),FECHAS,2,0)),5,0),0 ,VLOOKUP($I1005,INDIRECT(VLOOKUP(DATEVALUE($H1005),FECHAS,2,0)),3,0)),IF(AND($G1005=$A$1,AND(TODAY()&gt;$G1005,COUNTIF($I1005,"TRI*"))),2500,IF($G1005=$A$1,IF(AND(TODAY()&gt;$G1005,OR(COUNTIF($I1005," ---"),COUNTIF($I1005,"MEN*"))),3000,0),0))),"")</f>
        <v/>
      </c>
      <c r="L1005" s="70"/>
      <c r="M1005" s="36"/>
      <c r="N1005" s="36"/>
      <c r="O1005" s="98"/>
      <c r="P1005" s="38" t="str">
        <f t="shared" si="9"/>
        <v/>
      </c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</row>
    <row r="1006" ht="15.75" customHeight="1">
      <c r="A1006" s="2"/>
      <c r="B1006" s="2"/>
      <c r="C1006" s="2"/>
      <c r="D1006" s="4"/>
      <c r="E1006" s="2"/>
      <c r="F1006" s="4"/>
      <c r="G1006" s="30" t="str">
        <f t="shared" si="10"/>
        <v> </v>
      </c>
      <c r="H1006" s="4"/>
      <c r="I1006" s="2"/>
      <c r="J1006" s="68" t="str">
        <f t="shared" si="2"/>
        <v/>
      </c>
      <c r="K1006" s="69" t="str">
        <f>IFERROR(SUM(IF(DATEDIF($H1006,$A$1,"M")&gt;=VLOOKUP($I1006,INDIRECT(VLOOKUP(DATEVALUE($H1006),FECHAS,2,0)),5,0),0 ,VLOOKUP($I1006,INDIRECT(VLOOKUP(DATEVALUE($H1006),FECHAS,2,0)),3,0)),IF(AND($G1006=$A$1,AND(TODAY()&gt;$G1006,COUNTIF($I1006,"TRI*"))),2500,IF($G1006=$A$1,IF(AND(TODAY()&gt;$G1006,OR(COUNTIF($I1006," ---"),COUNTIF($I1006,"MEN*"))),3000,0),0))),"")</f>
        <v/>
      </c>
      <c r="L1006" s="70"/>
      <c r="M1006" s="36"/>
      <c r="N1006" s="36"/>
      <c r="O1006" s="98"/>
      <c r="P1006" s="38" t="str">
        <f t="shared" si="9"/>
        <v/>
      </c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</row>
    <row r="1007" ht="15.75" customHeight="1">
      <c r="A1007" s="2"/>
      <c r="B1007" s="2"/>
      <c r="C1007" s="2"/>
      <c r="D1007" s="4"/>
      <c r="E1007" s="2"/>
      <c r="F1007" s="4"/>
      <c r="G1007" s="30" t="str">
        <f t="shared" si="10"/>
        <v> </v>
      </c>
      <c r="H1007" s="4"/>
      <c r="I1007" s="2"/>
      <c r="J1007" s="68" t="str">
        <f t="shared" si="2"/>
        <v/>
      </c>
      <c r="K1007" s="69" t="str">
        <f>IFERROR(SUM(IF(DATEDIF($H1007,$A$1,"M")&gt;=VLOOKUP($I1007,INDIRECT(VLOOKUP(DATEVALUE($H1007),FECHAS,2,0)),5,0),0 ,VLOOKUP($I1007,INDIRECT(VLOOKUP(DATEVALUE($H1007),FECHAS,2,0)),3,0)),IF(AND($G1007=$A$1,AND(TODAY()&gt;$G1007,COUNTIF($I1007,"TRI*"))),2500,IF($G1007=$A$1,IF(AND(TODAY()&gt;$G1007,OR(COUNTIF($I1007," ---"),COUNTIF($I1007,"MEN*"))),3000,0),0))),"")</f>
        <v/>
      </c>
      <c r="L1007" s="70"/>
      <c r="M1007" s="36"/>
      <c r="N1007" s="36"/>
      <c r="O1007" s="98"/>
      <c r="P1007" s="38" t="str">
        <f t="shared" si="9"/>
        <v/>
      </c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</row>
    <row r="1008" ht="15.75" customHeight="1">
      <c r="A1008" s="2"/>
      <c r="B1008" s="2"/>
      <c r="C1008" s="2"/>
      <c r="D1008" s="4"/>
      <c r="E1008" s="2"/>
      <c r="F1008" s="4"/>
      <c r="G1008" s="30" t="str">
        <f t="shared" si="10"/>
        <v> </v>
      </c>
      <c r="H1008" s="4"/>
      <c r="I1008" s="2"/>
      <c r="J1008" s="68" t="str">
        <f t="shared" si="2"/>
        <v/>
      </c>
      <c r="K1008" s="69" t="str">
        <f>IFERROR(SUM(IF(DATEDIF($H1008,$A$1,"M")&gt;=VLOOKUP($I1008,INDIRECT(VLOOKUP(DATEVALUE($H1008),FECHAS,2,0)),5,0),0 ,VLOOKUP($I1008,INDIRECT(VLOOKUP(DATEVALUE($H1008),FECHAS,2,0)),3,0)),IF(AND($G1008=$A$1,AND(TODAY()&gt;$G1008,COUNTIF($I1008,"TRI*"))),2500,IF($G1008=$A$1,IF(AND(TODAY()&gt;$G1008,OR(COUNTIF($I1008," ---"),COUNTIF($I1008,"MEN*"))),3000,0),0))),"")</f>
        <v/>
      </c>
      <c r="L1008" s="70"/>
      <c r="M1008" s="36"/>
      <c r="N1008" s="36"/>
      <c r="O1008" s="98"/>
      <c r="P1008" s="38" t="str">
        <f t="shared" si="9"/>
        <v/>
      </c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</row>
    <row r="1009" ht="15.75" customHeight="1">
      <c r="A1009" s="2"/>
      <c r="B1009" s="2"/>
      <c r="C1009" s="2"/>
      <c r="D1009" s="4"/>
      <c r="E1009" s="2"/>
      <c r="F1009" s="4"/>
      <c r="G1009" s="30" t="str">
        <f t="shared" si="10"/>
        <v> </v>
      </c>
      <c r="H1009" s="4"/>
      <c r="I1009" s="2"/>
      <c r="J1009" s="68" t="str">
        <f t="shared" si="2"/>
        <v/>
      </c>
      <c r="K1009" s="69" t="str">
        <f>IFERROR(SUM(IF(DATEDIF($H1009,$A$1,"M")&gt;=VLOOKUP($I1009,INDIRECT(VLOOKUP(DATEVALUE($H1009),FECHAS,2,0)),5,0),0 ,VLOOKUP($I1009,INDIRECT(VLOOKUP(DATEVALUE($H1009),FECHAS,2,0)),3,0)),IF(AND($G1009=$A$1,AND(TODAY()&gt;$G1009,COUNTIF($I1009,"TRI*"))),2500,IF($G1009=$A$1,IF(AND(TODAY()&gt;$G1009,OR(COUNTIF($I1009," ---"),COUNTIF($I1009,"MEN*"))),3000,0),0))),"")</f>
        <v/>
      </c>
      <c r="L1009" s="70"/>
      <c r="M1009" s="36"/>
      <c r="N1009" s="36"/>
      <c r="O1009" s="98"/>
      <c r="P1009" s="38" t="str">
        <f t="shared" si="9"/>
        <v/>
      </c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</row>
    <row r="1010" ht="15.75" customHeight="1">
      <c r="A1010" s="2"/>
      <c r="B1010" s="2"/>
      <c r="C1010" s="2"/>
      <c r="D1010" s="4"/>
      <c r="E1010" s="2"/>
      <c r="F1010" s="4"/>
      <c r="G1010" s="30" t="str">
        <f t="shared" si="10"/>
        <v> </v>
      </c>
      <c r="H1010" s="4"/>
      <c r="I1010" s="2"/>
      <c r="J1010" s="68" t="str">
        <f t="shared" si="2"/>
        <v/>
      </c>
      <c r="K1010" s="69" t="str">
        <f>IFERROR(SUM(IF(DATEDIF($H1010,$A$1,"M")&gt;=VLOOKUP($I1010,INDIRECT(VLOOKUP(DATEVALUE($H1010),FECHAS,2,0)),5,0),0 ,VLOOKUP($I1010,INDIRECT(VLOOKUP(DATEVALUE($H1010),FECHAS,2,0)),3,0)),IF(AND($G1010=$A$1,AND(TODAY()&gt;$G1010,COUNTIF($I1010,"TRI*"))),2500,IF($G1010=$A$1,IF(AND(TODAY()&gt;$G1010,OR(COUNTIF($I1010," ---"),COUNTIF($I1010,"MEN*"))),3000,0),0))),"")</f>
        <v/>
      </c>
      <c r="L1010" s="70"/>
      <c r="M1010" s="36"/>
      <c r="N1010" s="36"/>
      <c r="O1010" s="98"/>
      <c r="P1010" s="38" t="str">
        <f t="shared" si="9"/>
        <v/>
      </c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</row>
    <row r="1011" ht="15.75" customHeight="1">
      <c r="A1011" s="2"/>
      <c r="B1011" s="2"/>
      <c r="C1011" s="2"/>
      <c r="D1011" s="4"/>
      <c r="E1011" s="2"/>
      <c r="F1011" s="4"/>
      <c r="G1011" s="30" t="str">
        <f t="shared" si="10"/>
        <v> </v>
      </c>
      <c r="H1011" s="4"/>
      <c r="I1011" s="2"/>
      <c r="J1011" s="68" t="str">
        <f t="shared" si="2"/>
        <v/>
      </c>
      <c r="K1011" s="69" t="str">
        <f>IFERROR(SUM(IF(DATEDIF($H1011,$A$1,"M")&gt;=VLOOKUP($I1011,INDIRECT(VLOOKUP(DATEVALUE($H1011),FECHAS,2,0)),5,0),0 ,VLOOKUP($I1011,INDIRECT(VLOOKUP(DATEVALUE($H1011),FECHAS,2,0)),3,0)),IF(AND($G1011=$A$1,AND(TODAY()&gt;$G1011,COUNTIF($I1011,"TRI*"))),2500,IF($G1011=$A$1,IF(AND(TODAY()&gt;$G1011,OR(COUNTIF($I1011," ---"),COUNTIF($I1011,"MEN*"))),3000,0),0))),"")</f>
        <v/>
      </c>
      <c r="L1011" s="70"/>
      <c r="M1011" s="36"/>
      <c r="N1011" s="36"/>
      <c r="O1011" s="143"/>
      <c r="P1011" s="38" t="str">
        <f t="shared" si="9"/>
        <v/>
      </c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</row>
    <row r="1012" ht="15.75" customHeight="1">
      <c r="A1012" s="2"/>
      <c r="B1012" s="2"/>
      <c r="C1012" s="2"/>
      <c r="D1012" s="4"/>
      <c r="E1012" s="2"/>
      <c r="F1012" s="4"/>
      <c r="G1012" s="144"/>
      <c r="H1012" s="4"/>
      <c r="I1012" s="2"/>
      <c r="J1012" s="68" t="str">
        <f t="shared" si="2"/>
        <v/>
      </c>
      <c r="K1012" s="69" t="str">
        <f>IFERROR(SUM(IF(DATEDIF($H1012,$A$1,"M")&gt;=VLOOKUP($I1012,INDIRECT(VLOOKUP(DATEVALUE($H1012),FECHAS,2,0)),5,0),0 ,VLOOKUP($I1012,INDIRECT(VLOOKUP(DATEVALUE($H1012),FECHAS,2,0)),3,0)),IF(AND($G1012=$A$1,AND(TODAY()&gt;$G1012,COUNTIF($I1012,"TRI*"))),2500,IF($G1012=$A$1,IF(AND(TODAY()&gt;$G1012,OR(COUNTIF($I1012," ---"),COUNTIF($I1012,"MEN*"))),3000,0),0))),"")</f>
        <v/>
      </c>
      <c r="L1012" s="70"/>
      <c r="M1012" s="36"/>
      <c r="N1012" s="36"/>
      <c r="O1012" s="145"/>
      <c r="P1012" s="146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</row>
    <row r="1013" ht="15.75" customHeight="1">
      <c r="A1013" s="2"/>
      <c r="B1013" s="2"/>
      <c r="C1013" s="2"/>
      <c r="D1013" s="4"/>
      <c r="E1013" s="2"/>
      <c r="F1013" s="4"/>
      <c r="G1013" s="144"/>
      <c r="H1013" s="4"/>
      <c r="I1013" s="2"/>
      <c r="J1013" s="68" t="str">
        <f t="shared" si="2"/>
        <v/>
      </c>
      <c r="K1013" s="69" t="str">
        <f>IFERROR(SUM(IF(DATEDIF($H1013,$A$1,"M")&gt;=VLOOKUP($I1013,INDIRECT(VLOOKUP(DATEVALUE($H1013),FECHAS,2,0)),5,0),0 ,VLOOKUP($I1013,INDIRECT(VLOOKUP(DATEVALUE($H1013),FECHAS,2,0)),3,0)),IF(AND($G1013=$A$1,AND(TODAY()&gt;$G1013,COUNTIF($I1013,"TRI*"))),2500,IF($G1013=$A$1,IF(AND(TODAY()&gt;$G1013,OR(COUNTIF($I1013," ---"),COUNTIF($I1013,"MEN*"))),3000,0),0))),"")</f>
        <v/>
      </c>
      <c r="L1013" s="70"/>
      <c r="M1013" s="36"/>
      <c r="N1013" s="36"/>
      <c r="O1013" s="145"/>
      <c r="P1013" s="146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</row>
    <row r="1014" ht="15.75" customHeight="1">
      <c r="A1014" s="2"/>
      <c r="B1014" s="2"/>
      <c r="C1014" s="2"/>
      <c r="D1014" s="4"/>
      <c r="E1014" s="2"/>
      <c r="F1014" s="4"/>
      <c r="G1014" s="144"/>
      <c r="H1014" s="4"/>
      <c r="I1014" s="2"/>
      <c r="J1014" s="68" t="str">
        <f t="shared" si="2"/>
        <v/>
      </c>
      <c r="K1014" s="69" t="str">
        <f>IFERROR(SUM(IF(DATEDIF($H1014,$A$1,"M")&gt;=VLOOKUP($I1014,INDIRECT(VLOOKUP(DATEVALUE($H1014),FECHAS,2,0)),5,0),0 ,VLOOKUP($I1014,INDIRECT(VLOOKUP(DATEVALUE($H1014),FECHAS,2,0)),3,0)),IF(AND($G1014=$A$1,AND(TODAY()&gt;$G1014,COUNTIF($I1014,"TRI*"))),2500,IF($G1014=$A$1,IF(AND(TODAY()&gt;$G1014,OR(COUNTIF($I1014," ---"),COUNTIF($I1014,"MEN*"))),3000,0),0))),"")</f>
        <v/>
      </c>
      <c r="L1014" s="70"/>
      <c r="M1014" s="36"/>
      <c r="N1014" s="36"/>
      <c r="O1014" s="145"/>
      <c r="P1014" s="146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</row>
    <row r="1015" ht="15.75" customHeight="1">
      <c r="A1015" s="2"/>
      <c r="B1015" s="2"/>
      <c r="C1015" s="2"/>
      <c r="D1015" s="4"/>
      <c r="E1015" s="2"/>
      <c r="F1015" s="4"/>
      <c r="G1015" s="144"/>
      <c r="H1015" s="4"/>
      <c r="I1015" s="2"/>
      <c r="J1015" s="68" t="str">
        <f t="shared" si="2"/>
        <v/>
      </c>
      <c r="K1015" s="69" t="str">
        <f>IFERROR(SUM(IF(DATEDIF($H1015,$A$1,"M")&gt;=VLOOKUP($I1015,INDIRECT(VLOOKUP(DATEVALUE($H1015),FECHAS,2,0)),5,0),0 ,VLOOKUP($I1015,INDIRECT(VLOOKUP(DATEVALUE($H1015),FECHAS,2,0)),3,0)),IF(AND($G1015=$A$1,AND(TODAY()&gt;$G1015,COUNTIF($I1015,"TRI*"))),2500,IF($G1015=$A$1,IF(AND(TODAY()&gt;$G1015,OR(COUNTIF($I1015," ---"),COUNTIF($I1015,"MEN*"))),3000,0),0))),"")</f>
        <v/>
      </c>
      <c r="L1015" s="70"/>
      <c r="M1015" s="36"/>
      <c r="N1015" s="36"/>
      <c r="O1015" s="145"/>
      <c r="P1015" s="146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</row>
  </sheetData>
  <conditionalFormatting sqref="G3:G1015">
    <cfRule type="cellIs" dxfId="0" priority="1" operator="lessThan">
      <formula>TODAY()</formula>
    </cfRule>
  </conditionalFormatting>
  <conditionalFormatting sqref="G3:G1015">
    <cfRule type="cellIs" dxfId="1" priority="2" operator="between">
      <formula>TODAY()</formula>
      <formula>TODAY()+30</formula>
    </cfRule>
  </conditionalFormatting>
  <conditionalFormatting sqref="J3:J1015">
    <cfRule type="cellIs" dxfId="0" priority="3" operator="lessThan">
      <formula>TODAY()</formula>
    </cfRule>
  </conditionalFormatting>
  <conditionalFormatting sqref="J3:J1015">
    <cfRule type="cellIs" dxfId="1" priority="4" operator="between">
      <formula>TODAY()</formula>
      <formula>TODAY()+30</formula>
    </cfRule>
  </conditionalFormatting>
  <conditionalFormatting sqref="O3:O1015">
    <cfRule type="beginsWith" dxfId="2" priority="5" operator="beginsWith" text="NO">
      <formula>LEFT((O3),LEN("NO"))=("NO")</formula>
    </cfRule>
  </conditionalFormatting>
  <conditionalFormatting sqref="O3:O1015">
    <cfRule type="beginsWith" dxfId="3" priority="6" operator="beginsWith" text="TEMP">
      <formula>LEFT((O3),LEN("TEMP"))=("TEMP")</formula>
    </cfRule>
  </conditionalFormatting>
  <conditionalFormatting sqref="O3:O1015">
    <cfRule type="beginsWith" dxfId="4" priority="7" operator="beginsWith" text="SI">
      <formula>LEFT((O3),LEN("SI"))=("SI")</formula>
    </cfRule>
  </conditionalFormatting>
  <conditionalFormatting sqref="A1:B997">
    <cfRule type="expression" dxfId="5" priority="8">
      <formula>COUNTIF(A:A,A1)&gt;1</formula>
    </cfRule>
  </conditionalFormatting>
  <conditionalFormatting sqref="Q1:S2">
    <cfRule type="containsBlanks" dxfId="6" priority="9">
      <formula>LEN(TRIM(Q1))=0</formula>
    </cfRule>
  </conditionalFormatting>
  <conditionalFormatting sqref="Q1:S2">
    <cfRule type="notContainsBlanks" dxfId="7" priority="10">
      <formula>LEN(TRIM(Q1))&gt;0</formula>
    </cfRule>
  </conditionalFormatting>
  <conditionalFormatting sqref="U1:W2">
    <cfRule type="notContainsBlanks" dxfId="7" priority="11">
      <formula>LEN(TRIM(U1))&gt;0</formula>
    </cfRule>
  </conditionalFormatting>
  <conditionalFormatting sqref="U1:W2">
    <cfRule type="containsBlanks" dxfId="6" priority="12">
      <formula>LEN(TRIM(U1))=0</formula>
    </cfRule>
  </conditionalFormatting>
  <conditionalFormatting sqref="Q9">
    <cfRule type="notContainsBlanks" dxfId="8" priority="13">
      <formula>LEN(TRIM(Q9))&gt;0</formula>
    </cfRule>
  </conditionalFormatting>
  <dataValidations>
    <dataValidation type="list" allowBlank="1" showErrorMessage="1" sqref="L3:N393 L394 N394 L395:N1015">
      <formula1>CONFIGURACION!$Q6:$AW6</formula1>
    </dataValidation>
    <dataValidation type="list" allowBlank="1" showErrorMessage="1" sqref="I3:I1015">
      <formula1>CONFIGURACION!$AZ5:$BR5</formula1>
    </dataValidation>
    <dataValidation type="list" allowBlank="1" showErrorMessage="1" sqref="E3:E1015">
      <formula1>CONFIGURACION!$O$5:$O$200</formula1>
    </dataValidation>
    <dataValidation type="list" allowBlank="1" showErrorMessage="1" sqref="O3:O1015">
      <formula1>"SI,NO,TEMPORAL"</formula1>
    </dataValidation>
    <dataValidation type="list" allowBlank="1" showErrorMessage="1" sqref="M394">
      <formula1>CONFIGURACION!$Q394:$AW394</formula1>
    </dataValidation>
    <dataValidation type="custom" allowBlank="1" showDropDown="1" sqref="D3:D1015 F3:F1015 H3:H1015">
      <formula1>OR(NOT(ISERROR(DATEVALUE(D3))), AND(ISNUMBER(D3), LEFT(CELL("format", D3))="D"))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1.71"/>
    <col customWidth="1" min="3" max="3" width="21.57"/>
    <col customWidth="1" min="4" max="4" width="18.71"/>
    <col customWidth="1" min="5" max="5" width="17.14"/>
    <col customWidth="1" min="6" max="6" width="7.0"/>
    <col customWidth="1" min="7" max="7" width="6.14"/>
    <col customWidth="1" min="8" max="8" width="6.43"/>
    <col customWidth="1" min="9" max="9" width="5.14"/>
    <col customWidth="1" min="10" max="10" width="6.14"/>
    <col customWidth="1" min="11" max="11" width="5.86"/>
    <col customWidth="1" min="12" max="12" width="6.71"/>
    <col customWidth="1" min="13" max="13" width="7.29"/>
    <col customWidth="1" min="14" max="15" width="6.57"/>
    <col customWidth="1" min="16" max="16" width="6.43"/>
    <col customWidth="1" min="17" max="17" width="6.57"/>
    <col customWidth="1" min="18" max="18" width="6.0"/>
    <col customWidth="1" min="19" max="19" width="7.71"/>
    <col customWidth="1" min="20" max="20" width="10.43"/>
    <col customWidth="1" min="21" max="21" width="5.29"/>
    <col customWidth="1" min="23" max="23" width="18.43"/>
    <col customWidth="1" min="25" max="26" width="4.57"/>
    <col customWidth="1" min="27" max="27" width="13.57"/>
    <col customWidth="1" min="28" max="28" width="13.0"/>
    <col customWidth="1" min="29" max="29" width="19.29"/>
    <col customWidth="1" min="30" max="30" width="18.14"/>
    <col customWidth="1" min="31" max="31" width="8.71"/>
    <col customWidth="1" min="32" max="32" width="22.0"/>
    <col customWidth="1" min="33" max="33" width="16.57"/>
    <col customWidth="1" min="34" max="34" width="22.0"/>
    <col customWidth="1" min="35" max="37" width="5.29"/>
  </cols>
  <sheetData>
    <row r="1" ht="28.5" customHeight="1">
      <c r="A1" s="147"/>
      <c r="B1" s="148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</row>
    <row r="2" ht="14.25" customHeight="1">
      <c r="A2" s="149"/>
      <c r="B2" s="149"/>
      <c r="C2" s="44"/>
      <c r="D2" s="148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V2" s="134"/>
      <c r="W2" s="134"/>
      <c r="X2" s="134"/>
      <c r="Y2" s="134"/>
      <c r="Z2" s="134"/>
      <c r="AA2" s="134"/>
      <c r="AB2" s="134"/>
    </row>
    <row r="3" ht="18.75" customHeight="1">
      <c r="A3" s="148"/>
      <c r="B3" s="44"/>
      <c r="C3" s="46"/>
      <c r="D3" s="150"/>
      <c r="E3" s="148"/>
      <c r="F3" s="148"/>
      <c r="G3" s="148"/>
      <c r="H3" s="148"/>
      <c r="I3" s="148"/>
      <c r="J3" s="148"/>
      <c r="K3" s="148"/>
      <c r="L3" s="44"/>
      <c r="M3" s="44"/>
      <c r="N3" s="44"/>
      <c r="O3" s="44"/>
      <c r="P3" s="44"/>
      <c r="Q3" s="44"/>
      <c r="R3" s="44"/>
      <c r="S3" s="44"/>
      <c r="T3" s="44"/>
      <c r="U3" s="44"/>
      <c r="V3" s="134"/>
      <c r="W3" s="134"/>
      <c r="X3" s="134"/>
      <c r="Y3" s="134"/>
      <c r="Z3" s="134"/>
      <c r="AA3" s="134"/>
      <c r="AB3" s="134"/>
      <c r="AC3" s="44"/>
      <c r="AD3" s="44"/>
      <c r="AE3" s="44"/>
      <c r="AF3" s="44"/>
      <c r="AG3" s="44"/>
      <c r="AH3" s="44"/>
      <c r="AI3" s="44"/>
      <c r="AJ3" s="44"/>
      <c r="AK3" s="44"/>
    </row>
    <row r="4" ht="7.5" customHeight="1">
      <c r="A4" s="149"/>
      <c r="B4" s="148"/>
      <c r="C4" s="44"/>
      <c r="D4" s="148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151"/>
      <c r="S4" s="151"/>
      <c r="T4" s="151"/>
      <c r="U4" s="151"/>
      <c r="V4" s="134"/>
      <c r="W4" s="134"/>
      <c r="X4" s="148"/>
      <c r="Y4" s="148"/>
      <c r="Z4" s="148"/>
      <c r="AA4" s="148"/>
      <c r="AB4" s="148"/>
      <c r="AC4" s="44"/>
      <c r="AD4" s="44"/>
      <c r="AE4" s="44"/>
      <c r="AF4" s="44"/>
      <c r="AG4" s="44"/>
      <c r="AH4" s="44"/>
      <c r="AI4" s="44"/>
      <c r="AJ4" s="44"/>
      <c r="AK4" s="44"/>
    </row>
    <row r="5" ht="18.0" customHeight="1">
      <c r="A5" s="148"/>
      <c r="B5" s="152" t="s">
        <v>1408</v>
      </c>
      <c r="C5" s="153" t="str">
        <f>IF(ISBLANK($C$11) ,"",IFNA(VLOOKUP($C$9,#REF!,2,0),""))</f>
        <v/>
      </c>
      <c r="D5" s="44"/>
      <c r="E5" s="44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44"/>
      <c r="S5" s="44"/>
      <c r="T5" s="44"/>
      <c r="U5" s="44"/>
      <c r="V5" s="134"/>
      <c r="W5" s="54"/>
      <c r="X5" s="148"/>
      <c r="Y5" s="148"/>
      <c r="Z5" s="148"/>
      <c r="AA5" s="148"/>
      <c r="AB5" s="148"/>
      <c r="AC5" s="44"/>
      <c r="AD5" s="44"/>
      <c r="AE5" s="44"/>
      <c r="AF5" s="44"/>
      <c r="AG5" s="44"/>
      <c r="AH5" s="44"/>
      <c r="AI5" s="44"/>
      <c r="AJ5" s="44"/>
      <c r="AK5" s="44"/>
    </row>
    <row r="6" ht="19.5" customHeight="1">
      <c r="A6" s="149"/>
      <c r="B6" s="154" t="s">
        <v>1409</v>
      </c>
      <c r="C6" s="155" t="str">
        <f>IFERROR(__xludf.DUMMYFUNCTION("IF(NOT(ISBLANK($C$11)),COUNTUNIQUE($B$17:$B1510),"""")"),"")</f>
        <v/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134"/>
      <c r="W6" s="134"/>
      <c r="X6" s="148"/>
      <c r="Y6" s="148"/>
      <c r="Z6" s="148"/>
      <c r="AA6" s="148"/>
      <c r="AB6" s="148"/>
      <c r="AC6" s="44"/>
      <c r="AD6" s="44"/>
      <c r="AE6" s="151"/>
      <c r="AF6" s="151"/>
      <c r="AG6" s="151"/>
      <c r="AH6" s="151"/>
      <c r="AI6" s="151"/>
      <c r="AJ6" s="151"/>
      <c r="AK6" s="44"/>
    </row>
    <row r="7" ht="18.75" customHeight="1">
      <c r="A7" s="148"/>
      <c r="B7" s="156" t="s">
        <v>1410</v>
      </c>
      <c r="C7" s="157" t="str">
        <f>IF(C6="","",C5-C6)</f>
        <v/>
      </c>
      <c r="D7" s="44"/>
      <c r="E7" s="44"/>
      <c r="F7" s="44"/>
      <c r="G7" s="44"/>
      <c r="H7" s="44"/>
      <c r="I7" s="44"/>
      <c r="J7" s="148"/>
      <c r="K7" s="148"/>
      <c r="L7" s="44"/>
      <c r="M7" s="44"/>
      <c r="N7" s="44"/>
      <c r="O7" s="44"/>
      <c r="P7" s="44"/>
      <c r="Q7" s="44"/>
      <c r="R7" s="44"/>
      <c r="S7" s="44"/>
      <c r="T7" s="44"/>
      <c r="U7" s="44"/>
      <c r="V7" s="134"/>
      <c r="W7" s="134"/>
      <c r="X7" s="148"/>
      <c r="Y7" s="148"/>
      <c r="Z7" s="148"/>
      <c r="AA7" s="148"/>
      <c r="AB7" s="148"/>
      <c r="AC7" s="44"/>
      <c r="AD7" s="44"/>
      <c r="AE7" s="44"/>
      <c r="AF7" s="44"/>
      <c r="AG7" s="44"/>
      <c r="AH7" s="44"/>
      <c r="AI7" s="44"/>
      <c r="AJ7" s="44"/>
      <c r="AK7" s="44"/>
    </row>
    <row r="8" ht="13.5" customHeight="1">
      <c r="A8" s="149"/>
      <c r="B8" s="148"/>
      <c r="C8" s="148"/>
      <c r="D8" s="148"/>
      <c r="E8" s="44"/>
      <c r="F8" s="46"/>
      <c r="G8" s="44"/>
      <c r="H8" s="44"/>
      <c r="I8" s="44"/>
      <c r="J8" s="148"/>
      <c r="K8" s="134"/>
      <c r="L8" s="44"/>
      <c r="M8" s="44"/>
      <c r="N8" s="44"/>
      <c r="O8" s="44"/>
      <c r="P8" s="44"/>
      <c r="Q8" s="44"/>
      <c r="V8" s="134"/>
      <c r="W8" s="134"/>
      <c r="X8" s="148"/>
      <c r="Y8" s="148"/>
      <c r="Z8" s="148"/>
      <c r="AA8" s="148"/>
      <c r="AB8" s="148"/>
      <c r="AC8" s="44"/>
      <c r="AD8" s="44"/>
      <c r="AE8" s="44"/>
      <c r="AF8" s="44"/>
      <c r="AG8" s="44"/>
      <c r="AH8" s="44"/>
      <c r="AI8" s="44"/>
      <c r="AJ8" s="44"/>
      <c r="AK8" s="44"/>
    </row>
    <row r="9" ht="18.75" customHeight="1">
      <c r="A9" s="148"/>
      <c r="B9" s="158" t="s">
        <v>10</v>
      </c>
      <c r="C9" s="159" t="s">
        <v>76</v>
      </c>
      <c r="D9" s="150"/>
      <c r="E9" s="44"/>
      <c r="F9" s="44"/>
      <c r="G9" s="44"/>
      <c r="H9" s="44"/>
      <c r="I9" s="44"/>
      <c r="J9" s="148"/>
      <c r="K9" s="148"/>
      <c r="L9" s="44"/>
      <c r="M9" s="44"/>
      <c r="N9" s="44"/>
      <c r="O9" s="44"/>
      <c r="P9" s="44"/>
      <c r="Q9" s="44"/>
      <c r="R9" s="134"/>
      <c r="S9" s="134"/>
      <c r="T9" s="134"/>
      <c r="U9" s="134"/>
      <c r="V9" s="134"/>
      <c r="W9" s="134"/>
      <c r="X9" s="148"/>
      <c r="Y9" s="148"/>
      <c r="Z9" s="148"/>
      <c r="AA9" s="148"/>
      <c r="AB9" s="148"/>
      <c r="AC9" s="44"/>
      <c r="AD9" s="44"/>
      <c r="AE9" s="44"/>
      <c r="AF9" s="44"/>
      <c r="AG9" s="44"/>
      <c r="AH9" s="44"/>
      <c r="AI9" s="44"/>
    </row>
    <row r="10" ht="12.75" customHeight="1">
      <c r="A10" s="149"/>
      <c r="B10" s="160"/>
      <c r="C10" s="161"/>
      <c r="D10" s="148"/>
      <c r="E10" s="44"/>
      <c r="F10" s="44"/>
      <c r="G10" s="44"/>
      <c r="H10" s="44"/>
      <c r="I10" s="44"/>
      <c r="J10" s="148"/>
      <c r="K10" s="148"/>
      <c r="L10" s="44"/>
      <c r="M10" s="44"/>
      <c r="N10" s="44"/>
      <c r="O10" s="44"/>
      <c r="P10" s="44"/>
      <c r="Q10" s="44"/>
      <c r="R10" s="134"/>
      <c r="S10" s="134"/>
      <c r="T10" s="134"/>
      <c r="U10" s="134"/>
      <c r="V10" s="134"/>
      <c r="W10" s="134"/>
      <c r="X10" s="148"/>
      <c r="Y10" s="148"/>
      <c r="Z10" s="148"/>
      <c r="AA10" s="148"/>
      <c r="AB10" s="148"/>
      <c r="AC10" s="44"/>
      <c r="AD10" s="46"/>
      <c r="AE10" s="44"/>
      <c r="AF10" s="44"/>
      <c r="AG10" s="44"/>
      <c r="AH10" s="44"/>
      <c r="AI10" s="44"/>
      <c r="AJ10" s="44"/>
      <c r="AK10" s="44"/>
    </row>
    <row r="11" ht="18.0" customHeight="1">
      <c r="A11" s="148"/>
      <c r="B11" s="162" t="s">
        <v>1411</v>
      </c>
      <c r="C11" s="163"/>
      <c r="D11" s="148"/>
      <c r="E11" s="44"/>
      <c r="F11" s="44"/>
      <c r="G11" s="44"/>
      <c r="H11" s="44"/>
      <c r="I11" s="44"/>
      <c r="J11" s="164"/>
      <c r="K11" s="164"/>
      <c r="L11" s="44"/>
      <c r="M11" s="44"/>
      <c r="N11" s="44"/>
      <c r="O11" s="44"/>
      <c r="P11" s="44"/>
      <c r="Q11" s="44"/>
      <c r="R11" s="134"/>
      <c r="S11" s="134"/>
      <c r="T11" s="134"/>
      <c r="U11" s="134"/>
      <c r="V11" s="134"/>
      <c r="W11" s="134"/>
      <c r="X11" s="148"/>
      <c r="Y11" s="148"/>
      <c r="Z11" s="148"/>
      <c r="AA11" s="148"/>
      <c r="AB11" s="148"/>
      <c r="AC11" s="44"/>
      <c r="AD11" s="44"/>
      <c r="AE11" s="44"/>
      <c r="AF11" s="44"/>
      <c r="AG11" s="44"/>
      <c r="AH11" s="44"/>
      <c r="AI11" s="44"/>
      <c r="AJ11" s="44"/>
      <c r="AK11" s="44"/>
    </row>
    <row r="12" ht="18.75" customHeight="1">
      <c r="A12" s="149"/>
      <c r="B12" s="148"/>
      <c r="C12" s="148"/>
      <c r="D12" s="148"/>
      <c r="E12" s="148"/>
      <c r="F12" s="148"/>
      <c r="G12" s="148"/>
      <c r="H12" s="148"/>
      <c r="I12" s="148"/>
      <c r="J12" s="134"/>
      <c r="K12" s="134"/>
      <c r="L12" s="44"/>
      <c r="M12" s="44"/>
      <c r="N12" s="44"/>
      <c r="O12" s="44"/>
      <c r="P12" s="44"/>
      <c r="Q12" s="44"/>
      <c r="R12" s="134"/>
      <c r="S12" s="134"/>
      <c r="T12" s="134"/>
      <c r="U12" s="134"/>
      <c r="V12" s="134"/>
      <c r="W12" s="134"/>
      <c r="X12" s="148"/>
      <c r="Y12" s="148"/>
      <c r="Z12" s="148"/>
      <c r="AA12" s="148"/>
      <c r="AB12" s="148"/>
      <c r="AC12" s="44"/>
      <c r="AD12" s="44"/>
      <c r="AE12" s="44"/>
      <c r="AF12" s="44"/>
      <c r="AG12" s="44"/>
      <c r="AH12" s="44"/>
      <c r="AI12" s="44"/>
      <c r="AJ12" s="44"/>
      <c r="AK12" s="44"/>
    </row>
    <row r="13" ht="14.25" customHeight="1">
      <c r="A13" s="148"/>
      <c r="B13" s="149"/>
      <c r="C13" s="44"/>
      <c r="D13" s="148"/>
      <c r="E13" s="148"/>
      <c r="F13" s="165"/>
      <c r="G13" s="165"/>
      <c r="H13" s="165"/>
      <c r="I13" s="165"/>
      <c r="J13" s="165"/>
      <c r="K13" s="165"/>
      <c r="L13" s="44"/>
      <c r="M13" s="44"/>
      <c r="N13" s="44"/>
      <c r="O13" s="44"/>
      <c r="P13" s="44"/>
      <c r="Q13" s="44"/>
      <c r="R13" s="134"/>
      <c r="S13" s="134"/>
      <c r="T13" s="134"/>
      <c r="U13" s="134"/>
      <c r="V13" s="134"/>
      <c r="W13" s="134"/>
      <c r="X13" s="148"/>
      <c r="Y13" s="148"/>
      <c r="Z13" s="148"/>
      <c r="AA13" s="148"/>
      <c r="AB13" s="148"/>
      <c r="AC13" s="44"/>
      <c r="AD13" s="44"/>
      <c r="AE13" s="44"/>
      <c r="AF13" s="44"/>
      <c r="AG13" s="44"/>
      <c r="AH13" s="44"/>
    </row>
    <row r="14" ht="14.25" customHeight="1">
      <c r="A14" s="166"/>
      <c r="B14" s="148"/>
      <c r="C14" s="148"/>
      <c r="D14" s="148"/>
      <c r="E14" s="166"/>
      <c r="F14" s="167"/>
      <c r="G14" s="167"/>
      <c r="H14" s="167"/>
      <c r="I14" s="167"/>
      <c r="J14" s="167"/>
      <c r="K14" s="167"/>
      <c r="L14" s="44"/>
      <c r="M14" s="44"/>
      <c r="N14" s="44"/>
      <c r="O14" s="44"/>
      <c r="P14" s="44"/>
      <c r="Q14" s="44"/>
      <c r="R14" s="166"/>
      <c r="S14" s="134"/>
      <c r="T14" s="134"/>
      <c r="U14" s="134"/>
      <c r="V14" s="134"/>
      <c r="W14" s="134"/>
      <c r="X14" s="148"/>
      <c r="Y14" s="148"/>
      <c r="Z14" s="148"/>
      <c r="AA14" s="148"/>
      <c r="AB14" s="148"/>
      <c r="AC14" s="44"/>
      <c r="AD14" s="44"/>
      <c r="AE14" s="44"/>
      <c r="AF14" s="44"/>
      <c r="AG14" s="44"/>
      <c r="AH14" s="44"/>
    </row>
    <row r="15" ht="17.25" customHeight="1">
      <c r="A15" s="168"/>
      <c r="B15" s="168"/>
      <c r="C15" s="169" t="s">
        <v>1412</v>
      </c>
      <c r="F15" s="169" t="s">
        <v>1413</v>
      </c>
      <c r="R15" s="148"/>
      <c r="S15" s="170" t="s">
        <v>1414</v>
      </c>
      <c r="T15" s="171" t="s">
        <v>1415</v>
      </c>
      <c r="U15" s="172" t="s">
        <v>1416</v>
      </c>
      <c r="V15" s="134"/>
      <c r="W15" s="134"/>
      <c r="X15" s="148"/>
      <c r="Y15" s="148"/>
      <c r="Z15" s="148"/>
      <c r="AA15" s="148"/>
      <c r="AB15" s="148"/>
      <c r="AC15" s="44"/>
      <c r="AD15" s="44"/>
      <c r="AE15" s="44"/>
      <c r="AF15" s="44"/>
      <c r="AG15" s="44"/>
      <c r="AH15" s="44"/>
    </row>
    <row r="16" ht="17.25" customHeight="1">
      <c r="A16" s="173" t="s">
        <v>1417</v>
      </c>
      <c r="B16" s="173" t="s">
        <v>1418</v>
      </c>
      <c r="C16" s="173" t="s">
        <v>1411</v>
      </c>
      <c r="D16" s="174" t="s">
        <v>1419</v>
      </c>
      <c r="E16" s="174" t="s">
        <v>1420</v>
      </c>
      <c r="F16" s="175" t="s">
        <v>1421</v>
      </c>
      <c r="G16" s="175" t="s">
        <v>1422</v>
      </c>
      <c r="H16" s="175" t="s">
        <v>1423</v>
      </c>
      <c r="I16" s="175" t="s">
        <v>1424</v>
      </c>
      <c r="J16" s="175" t="s">
        <v>1425</v>
      </c>
      <c r="K16" s="175" t="s">
        <v>1426</v>
      </c>
      <c r="L16" s="175" t="s">
        <v>1427</v>
      </c>
      <c r="M16" s="175" t="s">
        <v>1428</v>
      </c>
      <c r="N16" s="175" t="s">
        <v>1429</v>
      </c>
      <c r="O16" s="175" t="s">
        <v>1430</v>
      </c>
      <c r="P16" s="175" t="s">
        <v>1431</v>
      </c>
      <c r="Q16" s="175" t="s">
        <v>1432</v>
      </c>
      <c r="R16" s="148"/>
      <c r="S16" s="176"/>
      <c r="T16" s="177"/>
      <c r="U16" s="178"/>
      <c r="V16" s="134"/>
      <c r="W16" s="179"/>
      <c r="X16" s="148"/>
      <c r="Y16" s="148"/>
      <c r="Z16" s="148"/>
      <c r="AA16" s="148"/>
      <c r="AB16" s="148"/>
      <c r="AC16" s="44"/>
      <c r="AD16" s="44"/>
      <c r="AE16" s="44"/>
      <c r="AF16" s="44"/>
      <c r="AG16" s="44"/>
      <c r="AH16" s="44"/>
    </row>
    <row r="17" ht="17.25" customHeight="1">
      <c r="A17" s="180">
        <v>1.0</v>
      </c>
      <c r="B17" s="180" t="str">
        <f>IFERROR(__xludf.DUMMYFUNCTION("IFNA(IF(ISBLANK($C$9), QUERY('DATOS PERSONALES'!A3:P1510,""SELECT A WHERE A !='' AND A != 'Nombre' AND O != 'NO' "",0),IF(ISBLANK($C$11),QUERY('DATOS PERSONALES'!A3:P1510,""SELECT A WHERE E = '""&amp;$C$9&amp;""' AND O != 'NO'"",0) ,QUERY('DATOS PERSONALES'!A3:P1"&amp;"510,""SELECT A WHERE  O != 'NO' AND E ='""&amp;$C$9&amp;""' AND L = '""&amp;$C$11&amp;""' OR M ='""&amp;$C$11&amp;""' AND O != 'NO' OR N ='""&amp;$C$11&amp;""'AND O != 'NO'  "",0))),"""")"),"Cortes Alma ")</f>
        <v>Cortes Alma </v>
      </c>
      <c r="C17" s="181" t="str">
        <f>IFERROR(__xludf.DUMMYFUNCTION("IFNA(IF(ISBLANK($C$9),QUERY('DATOS PERSONALES'!A3:P1510,""SELECT L,M,N WHERE A !='' AND L != 'DÍA Y HORA  1' AND O != 'NO' "",0),IF(ISBLANK($C$11),QUERY('DATOS PERSONALES'!A3:P1510,""SELECT L,M,N WHERE E = '""&amp;$C$9&amp;""' AND O != 'NO' "",0) ,QUERY('DATOS PE"&amp;"RSONALES'!A3:P1510,""SELECT L,M,N WHERE E ='""&amp;$C$9&amp;""'  AND L = '""&amp;$C$11&amp;""' AND O != 'NO'  OR M ='""&amp;$C$11&amp;""'AND O != 'NO' OR N ='""&amp;$C$11&amp;""'AND O != 'NO' "",0))),"""")"),"Miércoles 16:45")</f>
        <v>Miércoles 16:45</v>
      </c>
      <c r="D17" s="182" t="str">
        <f>IFERROR(__xludf.DUMMYFUNCTION("""COMPUTED_VALUE"""),"Sábado 16:45")</f>
        <v>Sábado 16:45</v>
      </c>
      <c r="E17" s="182"/>
      <c r="F17" s="183" t="str">
        <f t="array" ref="F17:Q17">IFNA(INDEX(PRESENTISMO!$F$5:$Q1510,MATCH(B17,PRESENTISMO!$A$5:$A1510,0)),"")</f>
        <v/>
      </c>
      <c r="G17" s="184"/>
      <c r="H17" s="184"/>
      <c r="I17" s="185"/>
      <c r="J17" s="185"/>
      <c r="K17" s="185"/>
      <c r="L17" s="185"/>
      <c r="M17" s="185"/>
      <c r="N17" s="185"/>
      <c r="O17" s="185"/>
      <c r="P17" s="185"/>
      <c r="Q17" s="185"/>
      <c r="R17" s="148"/>
      <c r="S17" s="186">
        <f t="shared" ref="S17:S1397" si="1">COUNTIF(F17:Q17,"P")+COUNTIF(F17:Q17,"T")</f>
        <v>0</v>
      </c>
      <c r="T17" s="187" t="str">
        <f t="shared" ref="T17:T1397" si="2">IFERROR(S17/((COUNTIF(F17:Q17,"P")+COUNTIF(F17:Q17,"A"))+COUNTIF(F17:Q17,"T")),"0%")</f>
        <v>0%</v>
      </c>
      <c r="U17" s="188">
        <f t="shared" ref="U17:U1397" si="3">COUNTIF(F17:Q17,"A")+COUNTIF(F17:Q17,"NPI")</f>
        <v>0</v>
      </c>
      <c r="V17" s="134"/>
      <c r="W17" s="189"/>
      <c r="X17" s="148"/>
      <c r="Y17" s="148"/>
      <c r="Z17" s="148"/>
      <c r="AA17" s="148"/>
      <c r="AB17" s="148"/>
      <c r="AC17" s="44"/>
      <c r="AD17" s="44"/>
      <c r="AE17" s="44"/>
      <c r="AF17" s="44"/>
      <c r="AG17" s="44"/>
      <c r="AH17" s="44"/>
      <c r="AI17" s="190" t="str">
        <f>IFERROR(__xludf.DUMMYFUNCTION("IFNA(IF(ISBLANK($C$9), QUERY('DATOS PERSONALES'!A3:P1510,""SELECT O WHERE A !='' AND A != 'Nombre' AND O != 'NO' "",0),IF(ISBLANK($C$11),QUERY('DATOS PERSONALES'!A3:P1510,""SELECT O WHERE E = '""&amp;$C$9&amp;""' AND O != 'NO'"",0) ,QUERY('DATOS PERSONALES'!A3:P1"&amp;"510,""SELECT O WHERE  O != 'NO' AND E ='""&amp;$C$9&amp;""' AND L = '""&amp;$C$11&amp;""' OR M ='""&amp;$C$11&amp;""' AND O != 'NO' OR N ='""&amp;$C$11&amp;""'AND O != 'NO'  "",0))),"""")"),"TEMPORAL")</f>
        <v>TEMPORAL</v>
      </c>
    </row>
    <row r="18" ht="17.25" customHeight="1">
      <c r="A18" s="191">
        <v>2.0</v>
      </c>
      <c r="B18" s="192" t="str">
        <f>IFERROR(__xludf.DUMMYFUNCTION("""COMPUTED_VALUE"""),"Pastori Zoe ")</f>
        <v>Pastori Zoe </v>
      </c>
      <c r="C18" s="193" t="str">
        <f>IFERROR(__xludf.DUMMYFUNCTION("""COMPUTED_VALUE"""),"Lunes 15:30")</f>
        <v>Lunes 15:30</v>
      </c>
      <c r="D18" s="193"/>
      <c r="E18" s="193"/>
      <c r="F18" s="194" t="str">
        <f t="array" ref="F18:Q18">IFNA(INDEX(PRESENTISMO!$F$5:$Q1510,MATCH(B18,PRESENTISMO!$A$5:$A1510,0)),"")</f>
        <v/>
      </c>
      <c r="G18" s="195"/>
      <c r="H18" s="195"/>
      <c r="I18" s="195"/>
      <c r="J18" s="196"/>
      <c r="K18" s="196"/>
      <c r="L18" s="196"/>
      <c r="M18" s="195"/>
      <c r="N18" s="195"/>
      <c r="O18" s="195"/>
      <c r="P18" s="195"/>
      <c r="Q18" s="195"/>
      <c r="R18" s="148"/>
      <c r="S18" s="186">
        <f t="shared" si="1"/>
        <v>0</v>
      </c>
      <c r="T18" s="187" t="str">
        <f t="shared" si="2"/>
        <v>0%</v>
      </c>
      <c r="U18" s="188">
        <f t="shared" si="3"/>
        <v>0</v>
      </c>
      <c r="V18" s="134"/>
      <c r="X18" s="148"/>
      <c r="Y18" s="148"/>
      <c r="Z18" s="148"/>
      <c r="AA18" s="148"/>
      <c r="AB18" s="148"/>
      <c r="AC18" s="44"/>
      <c r="AD18" s="44"/>
      <c r="AE18" s="44"/>
      <c r="AF18" s="44"/>
      <c r="AG18" s="44"/>
      <c r="AH18" s="44"/>
      <c r="AI18" s="190" t="str">
        <f>IFERROR(__xludf.DUMMYFUNCTION("""COMPUTED_VALUE"""),"SI")</f>
        <v>SI</v>
      </c>
    </row>
    <row r="19" ht="17.25" customHeight="1">
      <c r="A19" s="191">
        <v>3.0</v>
      </c>
      <c r="B19" s="191" t="str">
        <f>IFERROR(__xludf.DUMMYFUNCTION("""COMPUTED_VALUE"""),"Nuñez Aitiana ")</f>
        <v>Nuñez Aitiana </v>
      </c>
      <c r="C19" s="193" t="str">
        <f>IFERROR(__xludf.DUMMYFUNCTION("""COMPUTED_VALUE"""),"Lunes 15:30")</f>
        <v>Lunes 15:30</v>
      </c>
      <c r="D19" s="193"/>
      <c r="E19" s="193"/>
      <c r="F19" s="194" t="str">
        <f t="array" ref="F19:Q19">IFNA(INDEX(PRESENTISMO!$F$5:$Q1510,MATCH(B19,PRESENTISMO!$A$5:$A1510,0)),"")</f>
        <v/>
      </c>
      <c r="G19" s="197"/>
      <c r="H19" s="196"/>
      <c r="I19" s="197"/>
      <c r="J19" s="197"/>
      <c r="K19" s="197"/>
      <c r="L19" s="197"/>
      <c r="M19" s="197"/>
      <c r="N19" s="197"/>
      <c r="O19" s="197"/>
      <c r="P19" s="197"/>
      <c r="Q19" s="197"/>
      <c r="R19" s="148"/>
      <c r="S19" s="186">
        <f t="shared" si="1"/>
        <v>0</v>
      </c>
      <c r="T19" s="187" t="str">
        <f t="shared" si="2"/>
        <v>0%</v>
      </c>
      <c r="U19" s="188">
        <f t="shared" si="3"/>
        <v>0</v>
      </c>
      <c r="V19" s="134"/>
      <c r="W19" s="134"/>
      <c r="X19" s="148"/>
      <c r="Y19" s="148"/>
      <c r="Z19" s="148"/>
      <c r="AA19" s="148"/>
      <c r="AB19" s="148"/>
      <c r="AC19" s="44"/>
      <c r="AD19" s="44"/>
      <c r="AE19" s="44"/>
      <c r="AF19" s="44"/>
      <c r="AG19" s="44"/>
      <c r="AH19" s="44"/>
      <c r="AI19" s="190" t="str">
        <f>IFERROR(__xludf.DUMMYFUNCTION("""COMPUTED_VALUE"""),"SI")</f>
        <v>SI</v>
      </c>
    </row>
    <row r="20" ht="14.25" customHeight="1">
      <c r="A20" s="191">
        <v>4.0</v>
      </c>
      <c r="B20" s="191" t="str">
        <f>IFERROR(__xludf.DUMMYFUNCTION("""COMPUTED_VALUE"""),"Núñez Gutiérrez Ysabella")</f>
        <v>Núñez Gutiérrez Ysabella</v>
      </c>
      <c r="C20" s="193" t="str">
        <f>IFERROR(__xludf.DUMMYFUNCTION("""COMPUTED_VALUE"""),"Lunes 20:00")</f>
        <v>Lunes 20:00</v>
      </c>
      <c r="D20" s="193" t="str">
        <f>IFERROR(__xludf.DUMMYFUNCTION("""COMPUTED_VALUE"""),"Viernes 16:45")</f>
        <v>Viernes 16:45</v>
      </c>
      <c r="E20" s="193"/>
      <c r="F20" s="194" t="str">
        <f t="array" ref="F20:Q20">IFNA(INDEX(PRESENTISMO!$F$5:$Q1510,MATCH(B20,PRESENTISMO!$A$5:$A1510,0)),"")</f>
        <v/>
      </c>
      <c r="G20" s="197"/>
      <c r="H20" s="196"/>
      <c r="I20" s="197"/>
      <c r="J20" s="197"/>
      <c r="K20" s="197"/>
      <c r="L20" s="197"/>
      <c r="M20" s="197"/>
      <c r="N20" s="197"/>
      <c r="O20" s="197"/>
      <c r="P20" s="197"/>
      <c r="Q20" s="196"/>
      <c r="R20" s="148"/>
      <c r="S20" s="186">
        <f t="shared" si="1"/>
        <v>0</v>
      </c>
      <c r="T20" s="187" t="str">
        <f t="shared" si="2"/>
        <v>0%</v>
      </c>
      <c r="U20" s="188">
        <f t="shared" si="3"/>
        <v>0</v>
      </c>
      <c r="V20" s="134"/>
      <c r="W20" s="198"/>
      <c r="X20" s="148"/>
      <c r="Y20" s="148"/>
      <c r="Z20" s="148"/>
      <c r="AA20" s="148"/>
      <c r="AB20" s="148"/>
      <c r="AC20" s="44"/>
      <c r="AD20" s="44"/>
      <c r="AE20" s="44"/>
      <c r="AF20" s="44"/>
      <c r="AG20" s="44"/>
      <c r="AH20" s="44"/>
      <c r="AI20" s="190" t="str">
        <f>IFERROR(__xludf.DUMMYFUNCTION("""COMPUTED_VALUE"""),"TEMPORAL")</f>
        <v>TEMPORAL</v>
      </c>
    </row>
    <row r="21" ht="14.25" customHeight="1">
      <c r="A21" s="191">
        <v>5.0</v>
      </c>
      <c r="B21" s="191" t="str">
        <f>IFERROR(__xludf.DUMMYFUNCTION("""COMPUTED_VALUE"""),"Robles Ciro ")</f>
        <v>Robles Ciro </v>
      </c>
      <c r="C21" s="193" t="str">
        <f>IFERROR(__xludf.DUMMYFUNCTION("""COMPUTED_VALUE"""),"Lunes 20:00")</f>
        <v>Lunes 20:00</v>
      </c>
      <c r="D21" s="193"/>
      <c r="E21" s="193"/>
      <c r="F21" s="194" t="str">
        <f t="array" ref="F21:Q21">IFNA(INDEX(PRESENTISMO!$F$5:$Q1510,MATCH(B21,PRESENTISMO!$A$5:$A1510,0)),"")</f>
        <v/>
      </c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48"/>
      <c r="S21" s="186">
        <f t="shared" si="1"/>
        <v>0</v>
      </c>
      <c r="T21" s="187" t="str">
        <f t="shared" si="2"/>
        <v>0%</v>
      </c>
      <c r="U21" s="188">
        <f t="shared" si="3"/>
        <v>0</v>
      </c>
      <c r="V21" s="134"/>
      <c r="W21" s="134"/>
      <c r="X21" s="148"/>
      <c r="Y21" s="148"/>
      <c r="Z21" s="148"/>
      <c r="AA21" s="148"/>
      <c r="AB21" s="148"/>
      <c r="AC21" s="44"/>
      <c r="AD21" s="44"/>
      <c r="AE21" s="44"/>
      <c r="AF21" s="44"/>
      <c r="AG21" s="44"/>
      <c r="AH21" s="44"/>
      <c r="AI21" s="190" t="str">
        <f>IFERROR(__xludf.DUMMYFUNCTION("""COMPUTED_VALUE"""),"TEMPORAL")</f>
        <v>TEMPORAL</v>
      </c>
    </row>
    <row r="22" ht="14.25" customHeight="1">
      <c r="A22" s="191">
        <v>6.0</v>
      </c>
      <c r="B22" s="191" t="str">
        <f>IFERROR(__xludf.DUMMYFUNCTION("""COMPUTED_VALUE"""),"Juarez Iara")</f>
        <v>Juarez Iara</v>
      </c>
      <c r="C22" s="193" t="str">
        <f>IFERROR(__xludf.DUMMYFUNCTION("""COMPUTED_VALUE"""),"Lunes 20:00")</f>
        <v>Lunes 20:00</v>
      </c>
      <c r="D22" s="193"/>
      <c r="E22" s="193"/>
      <c r="F22" s="194" t="str">
        <f t="array" ref="F22:Q22">IFNA(INDEX(PRESENTISMO!$F$5:$Q1510,MATCH(B22,PRESENTISMO!$A$5:$A1510,0)),"")</f>
        <v/>
      </c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48"/>
      <c r="S22" s="186">
        <f t="shared" si="1"/>
        <v>0</v>
      </c>
      <c r="T22" s="187" t="str">
        <f t="shared" si="2"/>
        <v>0%</v>
      </c>
      <c r="U22" s="188">
        <f t="shared" si="3"/>
        <v>0</v>
      </c>
      <c r="V22" s="134"/>
      <c r="W22" s="134"/>
      <c r="X22" s="148"/>
      <c r="Y22" s="148"/>
      <c r="Z22" s="148"/>
      <c r="AA22" s="148"/>
      <c r="AB22" s="148"/>
      <c r="AC22" s="44"/>
      <c r="AD22" s="44"/>
      <c r="AE22" s="44"/>
      <c r="AF22" s="44"/>
      <c r="AG22" s="44"/>
      <c r="AH22" s="44"/>
      <c r="AI22" s="190" t="str">
        <f>IFERROR(__xludf.DUMMYFUNCTION("""COMPUTED_VALUE"""),"TEMPORAL")</f>
        <v>TEMPORAL</v>
      </c>
    </row>
    <row r="23" ht="14.25" customHeight="1">
      <c r="A23" s="191">
        <v>7.0</v>
      </c>
      <c r="B23" s="191" t="str">
        <f>IFERROR(__xludf.DUMMYFUNCTION("""COMPUTED_VALUE"""),"Caceres Sanchez Bianca")</f>
        <v>Caceres Sanchez Bianca</v>
      </c>
      <c r="C23" s="193" t="str">
        <f>IFERROR(__xludf.DUMMYFUNCTION("""COMPUTED_VALUE"""),"Lunes 20:00")</f>
        <v>Lunes 20:00</v>
      </c>
      <c r="D23" s="193"/>
      <c r="E23" s="193"/>
      <c r="F23" s="194" t="str">
        <f t="array" ref="F23:Q23">IFNA(INDEX(PRESENTISMO!$F$5:$Q1510,MATCH(B23,PRESENTISMO!$A$5:$A1510,0)),"")</f>
        <v/>
      </c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48"/>
      <c r="S23" s="186">
        <f t="shared" si="1"/>
        <v>0</v>
      </c>
      <c r="T23" s="187" t="str">
        <f t="shared" si="2"/>
        <v>0%</v>
      </c>
      <c r="U23" s="188">
        <f t="shared" si="3"/>
        <v>0</v>
      </c>
      <c r="V23" s="134"/>
      <c r="W23" s="134"/>
      <c r="X23" s="148"/>
      <c r="Y23" s="148"/>
      <c r="Z23" s="148"/>
      <c r="AA23" s="148"/>
      <c r="AB23" s="148"/>
      <c r="AC23" s="44"/>
      <c r="AD23" s="44"/>
      <c r="AE23" s="44"/>
      <c r="AF23" s="44"/>
      <c r="AG23" s="44"/>
      <c r="AH23" s="44"/>
      <c r="AI23" s="190" t="str">
        <f>IFERROR(__xludf.DUMMYFUNCTION("""COMPUTED_VALUE"""),"TEMPORAL")</f>
        <v>TEMPORAL</v>
      </c>
    </row>
    <row r="24" ht="14.25" customHeight="1">
      <c r="A24" s="191">
        <v>8.0</v>
      </c>
      <c r="B24" s="191" t="str">
        <f>IFERROR(__xludf.DUMMYFUNCTION("""COMPUTED_VALUE"""),"Rodríguez Luque Luciano ")</f>
        <v>Rodríguez Luque Luciano </v>
      </c>
      <c r="C24" s="193" t="str">
        <f>IFERROR(__xludf.DUMMYFUNCTION("""COMPUTED_VALUE"""),"Lunes 20:00")</f>
        <v>Lunes 20:00</v>
      </c>
      <c r="D24" s="193" t="str">
        <f>IFERROR(__xludf.DUMMYFUNCTION("""COMPUTED_VALUE"""),"Jueves 17:45")</f>
        <v>Jueves 17:45</v>
      </c>
      <c r="E24" s="193"/>
      <c r="F24" s="194" t="str">
        <f t="array" ref="F24:Q24">IFNA(INDEX(PRESENTISMO!$F$5:$Q1510,MATCH(B24,PRESENTISMO!$A$5:$A1510,0)),"")</f>
        <v/>
      </c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48"/>
      <c r="S24" s="186">
        <f t="shared" si="1"/>
        <v>0</v>
      </c>
      <c r="T24" s="187" t="str">
        <f t="shared" si="2"/>
        <v>0%</v>
      </c>
      <c r="U24" s="188">
        <f t="shared" si="3"/>
        <v>0</v>
      </c>
      <c r="V24" s="134"/>
      <c r="W24" s="134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34" t="str">
        <f>IFERROR(__xludf.DUMMYFUNCTION("""COMPUTED_VALUE"""),"SI")</f>
        <v>SI</v>
      </c>
      <c r="AJ24" s="134"/>
      <c r="AK24" s="134"/>
    </row>
    <row r="25" ht="14.25" customHeight="1">
      <c r="A25" s="180">
        <v>9.0</v>
      </c>
      <c r="B25" s="191" t="str">
        <f>IFERROR(__xludf.DUMMYFUNCTION("""COMPUTED_VALUE"""),"Ibarra Alejo Joaquín ")</f>
        <v>Ibarra Alejo Joaquín </v>
      </c>
      <c r="C25" s="193" t="str">
        <f>IFERROR(__xludf.DUMMYFUNCTION("""COMPUTED_VALUE"""),"Lunes 20:00")</f>
        <v>Lunes 20:00</v>
      </c>
      <c r="D25" s="193"/>
      <c r="E25" s="193"/>
      <c r="F25" s="194" t="str">
        <f t="array" ref="F25:Q25">IFNA(INDEX(PRESENTISMO!$F$5:$Q1510,MATCH(B25,PRESENTISMO!$A$5:$A1510,0)),"")</f>
        <v/>
      </c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48"/>
      <c r="S25" s="186">
        <f t="shared" si="1"/>
        <v>0</v>
      </c>
      <c r="T25" s="187" t="str">
        <f t="shared" si="2"/>
        <v>0%</v>
      </c>
      <c r="U25" s="188">
        <f t="shared" si="3"/>
        <v>0</v>
      </c>
      <c r="V25" s="134"/>
      <c r="W25" s="134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34" t="str">
        <f>IFERROR(__xludf.DUMMYFUNCTION("""COMPUTED_VALUE"""),"SI")</f>
        <v>SI</v>
      </c>
      <c r="AJ25" s="134"/>
      <c r="AK25" s="134"/>
    </row>
    <row r="26" ht="14.25" customHeight="1">
      <c r="A26" s="191">
        <v>10.0</v>
      </c>
      <c r="B26" s="191" t="str">
        <f>IFERROR(__xludf.DUMMYFUNCTION("""COMPUTED_VALUE"""),"Rebusque Benjamín ")</f>
        <v>Rebusque Benjamín </v>
      </c>
      <c r="C26" s="193" t="str">
        <f>IFERROR(__xludf.DUMMYFUNCTION("""COMPUTED_VALUE"""),"Lunes 20:00")</f>
        <v>Lunes 20:00</v>
      </c>
      <c r="D26" s="193"/>
      <c r="E26" s="193"/>
      <c r="F26" s="194" t="str">
        <f t="array" ref="F26:Q26">IFNA(INDEX(PRESENTISMO!$F$5:$Q1510,MATCH(B26,PRESENTISMO!$A$5:$A1510,0)),"")</f>
        <v/>
      </c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48"/>
      <c r="S26" s="186">
        <f t="shared" si="1"/>
        <v>0</v>
      </c>
      <c r="T26" s="187" t="str">
        <f t="shared" si="2"/>
        <v>0%</v>
      </c>
      <c r="U26" s="188">
        <f t="shared" si="3"/>
        <v>0</v>
      </c>
      <c r="V26" s="134"/>
      <c r="W26" s="134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34" t="str">
        <f>IFERROR(__xludf.DUMMYFUNCTION("""COMPUTED_VALUE"""),"SI")</f>
        <v>SI</v>
      </c>
      <c r="AJ26" s="134"/>
      <c r="AK26" s="134"/>
    </row>
    <row r="27" ht="14.25" customHeight="1">
      <c r="A27" s="180">
        <v>11.0</v>
      </c>
      <c r="B27" s="191" t="str">
        <f>IFERROR(__xludf.DUMMYFUNCTION("""COMPUTED_VALUE"""),"Hinojosa Eluney")</f>
        <v>Hinojosa Eluney</v>
      </c>
      <c r="C27" s="193" t="str">
        <f>IFERROR(__xludf.DUMMYFUNCTION("""COMPUTED_VALUE"""),"Lunes 20:00")</f>
        <v>Lunes 20:00</v>
      </c>
      <c r="D27" s="193"/>
      <c r="E27" s="193"/>
      <c r="F27" s="194" t="str">
        <f t="array" ref="F27:Q27">IFNA(INDEX(PRESENTISMO!$F$5:$Q1510,MATCH(B27,PRESENTISMO!$A$5:$A1510,0)),"")</f>
        <v/>
      </c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48"/>
      <c r="S27" s="186">
        <f t="shared" si="1"/>
        <v>0</v>
      </c>
      <c r="T27" s="187" t="str">
        <f t="shared" si="2"/>
        <v>0%</v>
      </c>
      <c r="U27" s="188">
        <f t="shared" si="3"/>
        <v>0</v>
      </c>
      <c r="V27" s="134"/>
      <c r="W27" s="134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34" t="str">
        <f>IFERROR(__xludf.DUMMYFUNCTION("""COMPUTED_VALUE"""),"SI")</f>
        <v>SI</v>
      </c>
      <c r="AJ27" s="134"/>
      <c r="AK27" s="134"/>
    </row>
    <row r="28" ht="14.25" customHeight="1">
      <c r="A28" s="191">
        <v>12.0</v>
      </c>
      <c r="B28" s="191" t="str">
        <f>IFERROR(__xludf.DUMMYFUNCTION("""COMPUTED_VALUE"""),"Beira Francesca")</f>
        <v>Beira Francesca</v>
      </c>
      <c r="C28" s="193" t="str">
        <f>IFERROR(__xludf.DUMMYFUNCTION("""COMPUTED_VALUE"""),"Lunes 20:00")</f>
        <v>Lunes 20:00</v>
      </c>
      <c r="D28" s="193" t="str">
        <f>IFERROR(__xludf.DUMMYFUNCTION("""COMPUTED_VALUE"""),"Viernes 19:45")</f>
        <v>Viernes 19:45</v>
      </c>
      <c r="E28" s="193"/>
      <c r="F28" s="194" t="str">
        <f t="array" ref="F28:Q28">IFNA(INDEX(PRESENTISMO!$F$5:$Q1510,MATCH(B28,PRESENTISMO!$A$5:$A1510,0)),"")</f>
        <v/>
      </c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48"/>
      <c r="S28" s="186">
        <f t="shared" si="1"/>
        <v>0</v>
      </c>
      <c r="T28" s="187" t="str">
        <f t="shared" si="2"/>
        <v>0%</v>
      </c>
      <c r="U28" s="188">
        <f t="shared" si="3"/>
        <v>0</v>
      </c>
      <c r="V28" s="134"/>
      <c r="W28" s="134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34" t="str">
        <f>IFERROR(__xludf.DUMMYFUNCTION("""COMPUTED_VALUE"""),"SI")</f>
        <v>SI</v>
      </c>
      <c r="AJ28" s="134"/>
      <c r="AK28" s="134"/>
    </row>
    <row r="29" ht="14.25" customHeight="1">
      <c r="A29" s="191">
        <v>13.0</v>
      </c>
      <c r="B29" s="191" t="str">
        <f>IFERROR(__xludf.DUMMYFUNCTION("""COMPUTED_VALUE"""),"López Salvatierra Mora ")</f>
        <v>López Salvatierra Mora </v>
      </c>
      <c r="C29" s="193" t="str">
        <f>IFERROR(__xludf.DUMMYFUNCTION("""COMPUTED_VALUE"""),"Martes 16:45")</f>
        <v>Martes 16:45</v>
      </c>
      <c r="D29" s="193"/>
      <c r="E29" s="193"/>
      <c r="F29" s="194" t="str">
        <f t="array" ref="F29:Q29">IFNA(INDEX(PRESENTISMO!$F$5:$Q1510,MATCH(B29,PRESENTISMO!$A$5:$A1510,0)),"")</f>
        <v/>
      </c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48"/>
      <c r="S29" s="186">
        <f t="shared" si="1"/>
        <v>0</v>
      </c>
      <c r="T29" s="187" t="str">
        <f t="shared" si="2"/>
        <v>0%</v>
      </c>
      <c r="U29" s="188">
        <f t="shared" si="3"/>
        <v>0</v>
      </c>
      <c r="V29" s="134"/>
      <c r="W29" s="134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34" t="str">
        <f>IFERROR(__xludf.DUMMYFUNCTION("""COMPUTED_VALUE"""),"SI")</f>
        <v>SI</v>
      </c>
      <c r="AJ29" s="134"/>
      <c r="AK29" s="134"/>
    </row>
    <row r="30" ht="14.25" customHeight="1">
      <c r="A30" s="191">
        <v>14.0</v>
      </c>
      <c r="B30" s="191" t="str">
        <f>IFERROR(__xludf.DUMMYFUNCTION("""COMPUTED_VALUE"""),"Gonzalez Gomez Joaquin")</f>
        <v>Gonzalez Gomez Joaquin</v>
      </c>
      <c r="C30" s="193" t="str">
        <f>IFERROR(__xludf.DUMMYFUNCTION("""COMPUTED_VALUE"""),"Martes 16:45")</f>
        <v>Martes 16:45</v>
      </c>
      <c r="D30" s="193" t="str">
        <f>IFERROR(__xludf.DUMMYFUNCTION("""COMPUTED_VALUE"""),"Miércoles 16:45")</f>
        <v>Miércoles 16:45</v>
      </c>
      <c r="E30" s="193"/>
      <c r="F30" s="194" t="str">
        <f t="array" ref="F30:Q30">IFNA(INDEX(PRESENTISMO!$F$5:$Q1510,MATCH(B30,PRESENTISMO!$A$5:$A1510,0)),"")</f>
        <v/>
      </c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48"/>
      <c r="S30" s="186">
        <f t="shared" si="1"/>
        <v>0</v>
      </c>
      <c r="T30" s="187" t="str">
        <f t="shared" si="2"/>
        <v>0%</v>
      </c>
      <c r="U30" s="188">
        <f t="shared" si="3"/>
        <v>0</v>
      </c>
      <c r="V30" s="134"/>
      <c r="W30" s="134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34" t="str">
        <f>IFERROR(__xludf.DUMMYFUNCTION("""COMPUTED_VALUE"""),"SI")</f>
        <v>SI</v>
      </c>
      <c r="AJ30" s="134"/>
      <c r="AK30" s="134"/>
    </row>
    <row r="31" ht="14.25" customHeight="1">
      <c r="A31" s="191">
        <v>15.0</v>
      </c>
      <c r="B31" s="191" t="str">
        <f>IFERROR(__xludf.DUMMYFUNCTION("""COMPUTED_VALUE"""),"Andia Julieta Nicol")</f>
        <v>Andia Julieta Nicol</v>
      </c>
      <c r="C31" s="193" t="str">
        <f>IFERROR(__xludf.DUMMYFUNCTION("""COMPUTED_VALUE"""),"Martes 16:45")</f>
        <v>Martes 16:45</v>
      </c>
      <c r="D31" s="193" t="str">
        <f>IFERROR(__xludf.DUMMYFUNCTION("""COMPUTED_VALUE"""),"Sábado 18:15")</f>
        <v>Sábado 18:15</v>
      </c>
      <c r="E31" s="193"/>
      <c r="F31" s="194" t="str">
        <f t="array" ref="F31:Q31">IFNA(INDEX(PRESENTISMO!$F$5:$Q1510,MATCH(B31,PRESENTISMO!$A$5:$A1510,0)),"")</f>
        <v/>
      </c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48"/>
      <c r="S31" s="186">
        <f t="shared" si="1"/>
        <v>0</v>
      </c>
      <c r="T31" s="187" t="str">
        <f t="shared" si="2"/>
        <v>0%</v>
      </c>
      <c r="U31" s="188">
        <f t="shared" si="3"/>
        <v>0</v>
      </c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 t="str">
        <f>IFERROR(__xludf.DUMMYFUNCTION("""COMPUTED_VALUE"""),"SI")</f>
        <v>SI</v>
      </c>
      <c r="AJ31" s="134"/>
      <c r="AK31" s="134"/>
    </row>
    <row r="32" ht="14.25" customHeight="1">
      <c r="A32" s="191">
        <v>16.0</v>
      </c>
      <c r="B32" s="191" t="str">
        <f>IFERROR(__xludf.DUMMYFUNCTION("""COMPUTED_VALUE"""),"Redchuk Bruno ")</f>
        <v>Redchuk Bruno </v>
      </c>
      <c r="C32" s="193" t="str">
        <f>IFERROR(__xludf.DUMMYFUNCTION("""COMPUTED_VALUE"""),"Martes 16:45")</f>
        <v>Martes 16:45</v>
      </c>
      <c r="D32" s="193" t="str">
        <f>IFERROR(__xludf.DUMMYFUNCTION("""COMPUTED_VALUE"""),"Jueves 17:45")</f>
        <v>Jueves 17:45</v>
      </c>
      <c r="E32" s="193"/>
      <c r="F32" s="194" t="str">
        <f t="array" ref="F32:Q32">IFNA(INDEX(PRESENTISMO!$F$5:$Q1510,MATCH(B32,PRESENTISMO!$A$5:$A1510,0)),"")</f>
        <v/>
      </c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48"/>
      <c r="S32" s="186">
        <f t="shared" si="1"/>
        <v>0</v>
      </c>
      <c r="T32" s="187" t="str">
        <f t="shared" si="2"/>
        <v>0%</v>
      </c>
      <c r="U32" s="188">
        <f t="shared" si="3"/>
        <v>0</v>
      </c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 t="str">
        <f>IFERROR(__xludf.DUMMYFUNCTION("""COMPUTED_VALUE"""),"SI")</f>
        <v>SI</v>
      </c>
      <c r="AJ32" s="134"/>
      <c r="AK32" s="134"/>
    </row>
    <row r="33" ht="14.25" customHeight="1">
      <c r="A33" s="191">
        <v>17.0</v>
      </c>
      <c r="B33" s="191" t="str">
        <f>IFERROR(__xludf.DUMMYFUNCTION("""COMPUTED_VALUE"""),"Olivera Bautista ")</f>
        <v>Olivera Bautista </v>
      </c>
      <c r="C33" s="193" t="str">
        <f>IFERROR(__xludf.DUMMYFUNCTION("""COMPUTED_VALUE"""),"Martes 16:45")</f>
        <v>Martes 16:45</v>
      </c>
      <c r="D33" s="193"/>
      <c r="E33" s="193"/>
      <c r="F33" s="194" t="str">
        <f t="array" ref="F33:Q33">IFNA(INDEX(PRESENTISMO!$F$5:$Q1510,MATCH(B33,PRESENTISMO!$A$5:$A1510,0)),"")</f>
        <v/>
      </c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48"/>
      <c r="S33" s="186">
        <f t="shared" si="1"/>
        <v>0</v>
      </c>
      <c r="T33" s="187" t="str">
        <f t="shared" si="2"/>
        <v>0%</v>
      </c>
      <c r="U33" s="188">
        <f t="shared" si="3"/>
        <v>0</v>
      </c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 t="str">
        <f>IFERROR(__xludf.DUMMYFUNCTION("""COMPUTED_VALUE"""),"SI")</f>
        <v>SI</v>
      </c>
      <c r="AJ33" s="134"/>
      <c r="AK33" s="134"/>
    </row>
    <row r="34" ht="14.25" customHeight="1">
      <c r="A34" s="191">
        <v>18.0</v>
      </c>
      <c r="B34" s="191" t="str">
        <f>IFERROR(__xludf.DUMMYFUNCTION("""COMPUTED_VALUE"""),"Cáceres Bautista ")</f>
        <v>Cáceres Bautista </v>
      </c>
      <c r="C34" s="193" t="str">
        <f>IFERROR(__xludf.DUMMYFUNCTION("""COMPUTED_VALUE"""),"Martes 19:00")</f>
        <v>Martes 19:00</v>
      </c>
      <c r="D34" s="193" t="str">
        <f>IFERROR(__xludf.DUMMYFUNCTION("""COMPUTED_VALUE"""),"Sábado 18:15")</f>
        <v>Sábado 18:15</v>
      </c>
      <c r="E34" s="193"/>
      <c r="F34" s="194" t="str">
        <f t="array" ref="F34:Q34">IFNA(INDEX(PRESENTISMO!$F$5:$Q1510,MATCH(B34,PRESENTISMO!$A$5:$A1510,0)),"")</f>
        <v/>
      </c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48"/>
      <c r="S34" s="186">
        <f t="shared" si="1"/>
        <v>0</v>
      </c>
      <c r="T34" s="187" t="str">
        <f t="shared" si="2"/>
        <v>0%</v>
      </c>
      <c r="U34" s="188">
        <f t="shared" si="3"/>
        <v>0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 t="str">
        <f>IFERROR(__xludf.DUMMYFUNCTION("""COMPUTED_VALUE"""),"SI")</f>
        <v>SI</v>
      </c>
      <c r="AJ34" s="134"/>
      <c r="AK34" s="134"/>
    </row>
    <row r="35" ht="14.25" customHeight="1">
      <c r="A35" s="180">
        <v>19.0</v>
      </c>
      <c r="B35" s="191" t="str">
        <f>IFERROR(__xludf.DUMMYFUNCTION("""COMPUTED_VALUE"""),"Giménez Jazmín ")</f>
        <v>Giménez Jazmín </v>
      </c>
      <c r="C35" s="193" t="str">
        <f>IFERROR(__xludf.DUMMYFUNCTION("""COMPUTED_VALUE"""),"Martes 19:00")</f>
        <v>Martes 19:00</v>
      </c>
      <c r="D35" s="193" t="str">
        <f>IFERROR(__xludf.DUMMYFUNCTION("""COMPUTED_VALUE"""),"Sábado 16:45")</f>
        <v>Sábado 16:45</v>
      </c>
      <c r="E35" s="193"/>
      <c r="F35" s="194" t="str">
        <f t="array" ref="F35:Q35">IFNA(INDEX(PRESENTISMO!$F$5:$Q1510,MATCH(B35,PRESENTISMO!$A$5:$A1510,0)),"")</f>
        <v/>
      </c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48"/>
      <c r="S35" s="186">
        <f t="shared" si="1"/>
        <v>0</v>
      </c>
      <c r="T35" s="187" t="str">
        <f t="shared" si="2"/>
        <v>0%</v>
      </c>
      <c r="U35" s="188">
        <f t="shared" si="3"/>
        <v>0</v>
      </c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 t="str">
        <f>IFERROR(__xludf.DUMMYFUNCTION("""COMPUTED_VALUE"""),"SI")</f>
        <v>SI</v>
      </c>
      <c r="AJ35" s="134"/>
      <c r="AK35" s="134"/>
    </row>
    <row r="36" ht="14.25" customHeight="1">
      <c r="A36" s="191">
        <v>20.0</v>
      </c>
      <c r="B36" s="191" t="str">
        <f>IFERROR(__xludf.DUMMYFUNCTION("""COMPUTED_VALUE"""),"Lazarte Elías Joaquín")</f>
        <v>Lazarte Elías Joaquín</v>
      </c>
      <c r="C36" s="193" t="str">
        <f>IFERROR(__xludf.DUMMYFUNCTION("""COMPUTED_VALUE"""),"Martes 19:00")</f>
        <v>Martes 19:00</v>
      </c>
      <c r="D36" s="193" t="str">
        <f>IFERROR(__xludf.DUMMYFUNCTION("""COMPUTED_VALUE"""),"Jueves 17:45")</f>
        <v>Jueves 17:45</v>
      </c>
      <c r="E36" s="193"/>
      <c r="F36" s="194" t="str">
        <f t="array" ref="F36:Q36">IFNA(INDEX(PRESENTISMO!$F$5:$Q1510,MATCH(B36,PRESENTISMO!$A$5:$A1510,0)),"")</f>
        <v/>
      </c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48"/>
      <c r="S36" s="186">
        <f t="shared" si="1"/>
        <v>0</v>
      </c>
      <c r="T36" s="187" t="str">
        <f t="shared" si="2"/>
        <v>0%</v>
      </c>
      <c r="U36" s="188">
        <f t="shared" si="3"/>
        <v>0</v>
      </c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 t="str">
        <f>IFERROR(__xludf.DUMMYFUNCTION("""COMPUTED_VALUE"""),"SI")</f>
        <v>SI</v>
      </c>
      <c r="AJ36" s="134"/>
      <c r="AK36" s="134"/>
    </row>
    <row r="37" ht="14.25" customHeight="1">
      <c r="A37" s="180">
        <v>21.0</v>
      </c>
      <c r="B37" s="191" t="str">
        <f>IFERROR(__xludf.DUMMYFUNCTION("""COMPUTED_VALUE"""),"Medina Uriel ")</f>
        <v>Medina Uriel </v>
      </c>
      <c r="C37" s="193" t="str">
        <f>IFERROR(__xludf.DUMMYFUNCTION("""COMPUTED_VALUE"""),"Martes 19:00")</f>
        <v>Martes 19:00</v>
      </c>
      <c r="D37" s="193"/>
      <c r="E37" s="193"/>
      <c r="F37" s="194" t="str">
        <f t="array" ref="F37:Q37">IFNA(INDEX(PRESENTISMO!$F$5:$Q1510,MATCH(B37,PRESENTISMO!$A$5:$A1510,0)),"")</f>
        <v/>
      </c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48"/>
      <c r="S37" s="186">
        <f t="shared" si="1"/>
        <v>0</v>
      </c>
      <c r="T37" s="187" t="str">
        <f t="shared" si="2"/>
        <v>0%</v>
      </c>
      <c r="U37" s="188">
        <f t="shared" si="3"/>
        <v>0</v>
      </c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 t="str">
        <f>IFERROR(__xludf.DUMMYFUNCTION("""COMPUTED_VALUE"""),"SI")</f>
        <v>SI</v>
      </c>
      <c r="AJ37" s="134"/>
      <c r="AK37" s="134"/>
    </row>
    <row r="38" ht="14.25" customHeight="1">
      <c r="A38" s="191">
        <v>22.0</v>
      </c>
      <c r="B38" s="191" t="str">
        <f>IFERROR(__xludf.DUMMYFUNCTION("""COMPUTED_VALUE"""),"Barreto Ferreira Camilo")</f>
        <v>Barreto Ferreira Camilo</v>
      </c>
      <c r="C38" s="193" t="str">
        <f>IFERROR(__xludf.DUMMYFUNCTION("""COMPUTED_VALUE"""),"Martes 19:00")</f>
        <v>Martes 19:00</v>
      </c>
      <c r="D38" s="193"/>
      <c r="E38" s="193"/>
      <c r="F38" s="194" t="str">
        <f t="array" ref="F38:Q38">IFNA(INDEX(PRESENTISMO!$F$5:$Q1510,MATCH(B38,PRESENTISMO!$A$5:$A1510,0)),"")</f>
        <v/>
      </c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48"/>
      <c r="S38" s="186">
        <f t="shared" si="1"/>
        <v>0</v>
      </c>
      <c r="T38" s="187" t="str">
        <f t="shared" si="2"/>
        <v>0%</v>
      </c>
      <c r="U38" s="188">
        <f t="shared" si="3"/>
        <v>0</v>
      </c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 t="str">
        <f>IFERROR(__xludf.DUMMYFUNCTION("""COMPUTED_VALUE"""),"SI")</f>
        <v>SI</v>
      </c>
      <c r="AJ38" s="134"/>
      <c r="AK38" s="134"/>
    </row>
    <row r="39" ht="14.25" customHeight="1">
      <c r="A39" s="191">
        <v>23.0</v>
      </c>
      <c r="B39" s="191" t="str">
        <f>IFERROR(__xludf.DUMMYFUNCTION("""COMPUTED_VALUE"""),"Castro Jeremias")</f>
        <v>Castro Jeremias</v>
      </c>
      <c r="C39" s="193" t="str">
        <f>IFERROR(__xludf.DUMMYFUNCTION("""COMPUTED_VALUE"""),"Martes 19:00")</f>
        <v>Martes 19:00</v>
      </c>
      <c r="D39" s="193" t="str">
        <f>IFERROR(__xludf.DUMMYFUNCTION("""COMPUTED_VALUE"""),"Sábado 13:45")</f>
        <v>Sábado 13:45</v>
      </c>
      <c r="E39" s="193"/>
      <c r="F39" s="194" t="str">
        <f t="array" ref="F39:Q39">IFNA(INDEX(PRESENTISMO!$F$5:$Q1510,MATCH(B39,PRESENTISMO!$A$5:$A1510,0)),"")</f>
        <v/>
      </c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34"/>
      <c r="S39" s="186">
        <f t="shared" si="1"/>
        <v>0</v>
      </c>
      <c r="T39" s="187" t="str">
        <f t="shared" si="2"/>
        <v>0%</v>
      </c>
      <c r="U39" s="188">
        <f t="shared" si="3"/>
        <v>0</v>
      </c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 t="str">
        <f>IFERROR(__xludf.DUMMYFUNCTION("""COMPUTED_VALUE"""),"SI")</f>
        <v>SI</v>
      </c>
      <c r="AJ39" s="134"/>
      <c r="AK39" s="134"/>
    </row>
    <row r="40" ht="14.25" customHeight="1">
      <c r="A40" s="191">
        <v>24.0</v>
      </c>
      <c r="B40" s="191" t="str">
        <f>IFERROR(__xludf.DUMMYFUNCTION("""COMPUTED_VALUE"""),"Escobar Valentin")</f>
        <v>Escobar Valentin</v>
      </c>
      <c r="C40" s="193" t="str">
        <f>IFERROR(__xludf.DUMMYFUNCTION("""COMPUTED_VALUE"""),"Martes 19:00")</f>
        <v>Martes 19:00</v>
      </c>
      <c r="D40" s="193" t="str">
        <f>IFERROR(__xludf.DUMMYFUNCTION("""COMPUTED_VALUE"""),"Jueves 17:45")</f>
        <v>Jueves 17:45</v>
      </c>
      <c r="E40" s="193"/>
      <c r="F40" s="194" t="str">
        <f t="array" ref="F40:Q40">IFNA(INDEX(PRESENTISMO!$F$5:$Q1510,MATCH(B40,PRESENTISMO!$A$5:$A1510,0)),"")</f>
        <v/>
      </c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66"/>
      <c r="S40" s="186">
        <f t="shared" si="1"/>
        <v>0</v>
      </c>
      <c r="T40" s="187" t="str">
        <f t="shared" si="2"/>
        <v>0%</v>
      </c>
      <c r="U40" s="188">
        <f t="shared" si="3"/>
        <v>0</v>
      </c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 t="str">
        <f>IFERROR(__xludf.DUMMYFUNCTION("""COMPUTED_VALUE"""),"SI")</f>
        <v>SI</v>
      </c>
      <c r="AJ40" s="134"/>
      <c r="AK40" s="134"/>
    </row>
    <row r="41" ht="14.25" customHeight="1">
      <c r="A41" s="191">
        <v>25.0</v>
      </c>
      <c r="B41" s="191" t="str">
        <f>IFERROR(__xludf.DUMMYFUNCTION("""COMPUTED_VALUE"""),"Torrico Eugenia")</f>
        <v>Torrico Eugenia</v>
      </c>
      <c r="C41" s="193" t="str">
        <f>IFERROR(__xludf.DUMMYFUNCTION("""COMPUTED_VALUE"""),"Martes 19:00")</f>
        <v>Martes 19:00</v>
      </c>
      <c r="D41" s="193" t="str">
        <f>IFERROR(__xludf.DUMMYFUNCTION("""COMPUTED_VALUE"""),"Viernes 19:45")</f>
        <v>Viernes 19:45</v>
      </c>
      <c r="E41" s="193"/>
      <c r="F41" s="194" t="str">
        <f t="array" ref="F41:Q41">IFNA(INDEX(PRESENTISMO!$F$5:$Q1510,MATCH(B41,PRESENTISMO!$A$5:$A1510,0)),"")</f>
        <v/>
      </c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34"/>
      <c r="S41" s="186">
        <f t="shared" si="1"/>
        <v>0</v>
      </c>
      <c r="T41" s="187" t="str">
        <f t="shared" si="2"/>
        <v>0%</v>
      </c>
      <c r="U41" s="188">
        <f t="shared" si="3"/>
        <v>0</v>
      </c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 t="str">
        <f>IFERROR(__xludf.DUMMYFUNCTION("""COMPUTED_VALUE"""),"SI")</f>
        <v>SI</v>
      </c>
      <c r="AJ41" s="134"/>
      <c r="AK41" s="134"/>
    </row>
    <row r="42" ht="14.25" customHeight="1">
      <c r="A42" s="191">
        <v>26.0</v>
      </c>
      <c r="B42" s="191" t="str">
        <f>IFERROR(__xludf.DUMMYFUNCTION("""COMPUTED_VALUE"""),"Saavedra Gauna Martin")</f>
        <v>Saavedra Gauna Martin</v>
      </c>
      <c r="C42" s="193" t="str">
        <f>IFERROR(__xludf.DUMMYFUNCTION("""COMPUTED_VALUE"""),"Martes 19:00")</f>
        <v>Martes 19:00</v>
      </c>
      <c r="D42" s="193" t="str">
        <f>IFERROR(__xludf.DUMMYFUNCTION("""COMPUTED_VALUE"""),"Jueves 17:45")</f>
        <v>Jueves 17:45</v>
      </c>
      <c r="E42" s="193"/>
      <c r="F42" s="194" t="str">
        <f t="array" ref="F42:Q42">IFNA(INDEX(PRESENTISMO!$F$5:$Q1510,MATCH(B42,PRESENTISMO!$A$5:$A1510,0)),"")</f>
        <v/>
      </c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34"/>
      <c r="S42" s="186">
        <f t="shared" si="1"/>
        <v>0</v>
      </c>
      <c r="T42" s="187" t="str">
        <f t="shared" si="2"/>
        <v>0%</v>
      </c>
      <c r="U42" s="188">
        <f t="shared" si="3"/>
        <v>0</v>
      </c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 t="str">
        <f>IFERROR(__xludf.DUMMYFUNCTION("""COMPUTED_VALUE"""),"SI")</f>
        <v>SI</v>
      </c>
      <c r="AJ42" s="134"/>
      <c r="AK42" s="134"/>
    </row>
    <row r="43" ht="14.25" customHeight="1">
      <c r="A43" s="191">
        <v>27.0</v>
      </c>
      <c r="B43" s="191" t="str">
        <f>IFERROR(__xludf.DUMMYFUNCTION("""COMPUTED_VALUE"""),"Huari Izan ")</f>
        <v>Huari Izan </v>
      </c>
      <c r="C43" s="193" t="str">
        <f>IFERROR(__xludf.DUMMYFUNCTION("""COMPUTED_VALUE"""),"Miércoles 16:00")</f>
        <v>Miércoles 16:00</v>
      </c>
      <c r="D43" s="193"/>
      <c r="E43" s="193"/>
      <c r="F43" s="194" t="str">
        <f t="array" ref="F43:Q43">IFNA(INDEX(PRESENTISMO!$F$5:$Q1510,MATCH(B43,PRESENTISMO!$A$5:$A1510,0)),"")</f>
        <v/>
      </c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34"/>
      <c r="S43" s="186">
        <f t="shared" si="1"/>
        <v>0</v>
      </c>
      <c r="T43" s="187" t="str">
        <f t="shared" si="2"/>
        <v>0%</v>
      </c>
      <c r="U43" s="188">
        <f t="shared" si="3"/>
        <v>0</v>
      </c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 t="str">
        <f>IFERROR(__xludf.DUMMYFUNCTION("""COMPUTED_VALUE"""),"SI")</f>
        <v>SI</v>
      </c>
      <c r="AJ43" s="134"/>
      <c r="AK43" s="134"/>
    </row>
    <row r="44" ht="14.25" customHeight="1">
      <c r="A44" s="191">
        <v>28.0</v>
      </c>
      <c r="B44" s="191" t="str">
        <f>IFERROR(__xludf.DUMMYFUNCTION("""COMPUTED_VALUE"""),"Meckles Rocco ")</f>
        <v>Meckles Rocco </v>
      </c>
      <c r="C44" s="193" t="str">
        <f>IFERROR(__xludf.DUMMYFUNCTION("""COMPUTED_VALUE"""),"Miércoles 16:00")</f>
        <v>Miércoles 16:00</v>
      </c>
      <c r="D44" s="193"/>
      <c r="E44" s="193"/>
      <c r="F44" s="194" t="str">
        <f t="array" ref="F44:Q44">IFNA(INDEX(PRESENTISMO!$F$5:$Q1510,MATCH(B44,PRESENTISMO!$A$5:$A1510,0)),"")</f>
        <v/>
      </c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34"/>
      <c r="S44" s="186">
        <f t="shared" si="1"/>
        <v>0</v>
      </c>
      <c r="T44" s="187" t="str">
        <f t="shared" si="2"/>
        <v>0%</v>
      </c>
      <c r="U44" s="188">
        <f t="shared" si="3"/>
        <v>0</v>
      </c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 t="str">
        <f>IFERROR(__xludf.DUMMYFUNCTION("""COMPUTED_VALUE"""),"SI")</f>
        <v>SI</v>
      </c>
      <c r="AJ44" s="134"/>
      <c r="AK44" s="134"/>
    </row>
    <row r="45" ht="14.25" customHeight="1">
      <c r="A45" s="180">
        <v>29.0</v>
      </c>
      <c r="B45" s="191" t="str">
        <f>IFERROR(__xludf.DUMMYFUNCTION("""COMPUTED_VALUE"""),"Cassoli Mateo ")</f>
        <v>Cassoli Mateo </v>
      </c>
      <c r="C45" s="193" t="str">
        <f>IFERROR(__xludf.DUMMYFUNCTION("""COMPUTED_VALUE"""),"Miércoles 16:00")</f>
        <v>Miércoles 16:00</v>
      </c>
      <c r="D45" s="193"/>
      <c r="E45" s="193"/>
      <c r="F45" s="194" t="str">
        <f t="array" ref="F45:Q45">IFNA(INDEX(PRESENTISMO!$F$5:$Q1510,MATCH(B45,PRESENTISMO!$A$5:$A1510,0)),"")</f>
        <v/>
      </c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34"/>
      <c r="S45" s="186">
        <f t="shared" si="1"/>
        <v>0</v>
      </c>
      <c r="T45" s="187" t="str">
        <f t="shared" si="2"/>
        <v>0%</v>
      </c>
      <c r="U45" s="188">
        <f t="shared" si="3"/>
        <v>0</v>
      </c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 t="str">
        <f>IFERROR(__xludf.DUMMYFUNCTION("""COMPUTED_VALUE"""),"SI")</f>
        <v>SI</v>
      </c>
      <c r="AJ45" s="134"/>
      <c r="AK45" s="134"/>
    </row>
    <row r="46" ht="14.25" customHeight="1">
      <c r="A46" s="191">
        <v>30.0</v>
      </c>
      <c r="B46" s="191" t="str">
        <f>IFERROR(__xludf.DUMMYFUNCTION("""COMPUTED_VALUE"""),"Ontivero Mateo")</f>
        <v>Ontivero Mateo</v>
      </c>
      <c r="C46" s="193" t="str">
        <f>IFERROR(__xludf.DUMMYFUNCTION("""COMPUTED_VALUE"""),"Miércoles 16:00")</f>
        <v>Miércoles 16:00</v>
      </c>
      <c r="D46" s="193"/>
      <c r="E46" s="193"/>
      <c r="F46" s="194" t="str">
        <f t="array" ref="F46:Q46">IFNA(INDEX(PRESENTISMO!$F$5:$Q1510,MATCH(B46,PRESENTISMO!$A$5:$A1510,0)),"")</f>
        <v/>
      </c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34"/>
      <c r="S46" s="186">
        <f t="shared" si="1"/>
        <v>0</v>
      </c>
      <c r="T46" s="187" t="str">
        <f t="shared" si="2"/>
        <v>0%</v>
      </c>
      <c r="U46" s="188">
        <f t="shared" si="3"/>
        <v>0</v>
      </c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 t="str">
        <f>IFERROR(__xludf.DUMMYFUNCTION("""COMPUTED_VALUE"""),"SI")</f>
        <v>SI</v>
      </c>
      <c r="AJ46" s="134"/>
      <c r="AK46" s="134"/>
    </row>
    <row r="47" ht="14.25" customHeight="1">
      <c r="A47" s="180">
        <v>31.0</v>
      </c>
      <c r="B47" s="191" t="str">
        <f>IFERROR(__xludf.DUMMYFUNCTION("""COMPUTED_VALUE"""),"Juarez Jeremías")</f>
        <v>Juarez Jeremías</v>
      </c>
      <c r="C47" s="193" t="str">
        <f>IFERROR(__xludf.DUMMYFUNCTION("""COMPUTED_VALUE"""),"Miércoles 16:00")</f>
        <v>Miércoles 16:00</v>
      </c>
      <c r="D47" s="193" t="str">
        <f>IFERROR(__xludf.DUMMYFUNCTION("""COMPUTED_VALUE"""),"Sábado 13:00")</f>
        <v>Sábado 13:00</v>
      </c>
      <c r="E47" s="193"/>
      <c r="F47" s="194" t="str">
        <f t="array" ref="F47:Q47">IFNA(INDEX(PRESENTISMO!$F$5:$Q1510,MATCH(B47,PRESENTISMO!$A$5:$A1510,0)),"")</f>
        <v/>
      </c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34"/>
      <c r="S47" s="186">
        <f t="shared" si="1"/>
        <v>0</v>
      </c>
      <c r="T47" s="187" t="str">
        <f t="shared" si="2"/>
        <v>0%</v>
      </c>
      <c r="U47" s="188">
        <f t="shared" si="3"/>
        <v>0</v>
      </c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 t="str">
        <f>IFERROR(__xludf.DUMMYFUNCTION("""COMPUTED_VALUE"""),"SI")</f>
        <v>SI</v>
      </c>
      <c r="AJ47" s="134"/>
      <c r="AK47" s="134"/>
    </row>
    <row r="48" ht="14.25" customHeight="1">
      <c r="A48" s="191">
        <v>32.0</v>
      </c>
      <c r="B48" s="191" t="str">
        <f>IFERROR(__xludf.DUMMYFUNCTION("""COMPUTED_VALUE"""),"Martinez Joaquin ")</f>
        <v>Martinez Joaquin </v>
      </c>
      <c r="C48" s="193" t="str">
        <f>IFERROR(__xludf.DUMMYFUNCTION("""COMPUTED_VALUE"""),"Miércoles 16:45")</f>
        <v>Miércoles 16:45</v>
      </c>
      <c r="D48" s="193"/>
      <c r="E48" s="193"/>
      <c r="F48" s="194" t="str">
        <f t="array" ref="F48:Q48">IFNA(INDEX(PRESENTISMO!$F$5:$Q1510,MATCH(B48,PRESENTISMO!$A$5:$A1510,0)),"")</f>
        <v/>
      </c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34"/>
      <c r="S48" s="186">
        <f t="shared" si="1"/>
        <v>0</v>
      </c>
      <c r="T48" s="187" t="str">
        <f t="shared" si="2"/>
        <v>0%</v>
      </c>
      <c r="U48" s="188">
        <f t="shared" si="3"/>
        <v>0</v>
      </c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 t="str">
        <f>IFERROR(__xludf.DUMMYFUNCTION("""COMPUTED_VALUE"""),"SI")</f>
        <v>SI</v>
      </c>
      <c r="AJ48" s="134"/>
      <c r="AK48" s="134"/>
    </row>
    <row r="49" ht="14.25" customHeight="1">
      <c r="A49" s="191">
        <v>33.0</v>
      </c>
      <c r="B49" s="191" t="str">
        <f>IFERROR(__xludf.DUMMYFUNCTION("""COMPUTED_VALUE"""),"Viveros Alex Sebastián ")</f>
        <v>Viveros Alex Sebastián </v>
      </c>
      <c r="C49" s="193" t="str">
        <f>IFERROR(__xludf.DUMMYFUNCTION("""COMPUTED_VALUE"""),"Miércoles 16:45")</f>
        <v>Miércoles 16:45</v>
      </c>
      <c r="D49" s="193"/>
      <c r="E49" s="193"/>
      <c r="F49" s="194" t="str">
        <f t="array" ref="F49:Q49">IFNA(INDEX(PRESENTISMO!$F$5:$Q1510,MATCH(B49,PRESENTISMO!$A$5:$A1510,0)),"")</f>
        <v/>
      </c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34"/>
      <c r="S49" s="186">
        <f t="shared" si="1"/>
        <v>0</v>
      </c>
      <c r="T49" s="187" t="str">
        <f t="shared" si="2"/>
        <v>0%</v>
      </c>
      <c r="U49" s="188">
        <f t="shared" si="3"/>
        <v>0</v>
      </c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 t="str">
        <f>IFERROR(__xludf.DUMMYFUNCTION("""COMPUTED_VALUE"""),"SI")</f>
        <v>SI</v>
      </c>
      <c r="AJ49" s="134"/>
      <c r="AK49" s="134"/>
    </row>
    <row r="50" ht="14.25" customHeight="1">
      <c r="A50" s="191">
        <v>34.0</v>
      </c>
      <c r="B50" s="191" t="str">
        <f>IFERROR(__xludf.DUMMYFUNCTION("""COMPUTED_VALUE"""),"Sosa Godoy Bruno Manuel")</f>
        <v>Sosa Godoy Bruno Manuel</v>
      </c>
      <c r="C50" s="193" t="str">
        <f>IFERROR(__xludf.DUMMYFUNCTION("""COMPUTED_VALUE"""),"Miércoles 16:45")</f>
        <v>Miércoles 16:45</v>
      </c>
      <c r="D50" s="193" t="str">
        <f>IFERROR(__xludf.DUMMYFUNCTION("""COMPUTED_VALUE"""),"Viernes 16:45")</f>
        <v>Viernes 16:45</v>
      </c>
      <c r="E50" s="193"/>
      <c r="F50" s="194" t="str">
        <f t="array" ref="F50:Q50">IFNA(INDEX(PRESENTISMO!$F$5:$Q1510,MATCH(B50,PRESENTISMO!$A$5:$A1510,0)),"")</f>
        <v/>
      </c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34"/>
      <c r="S50" s="186">
        <f t="shared" si="1"/>
        <v>0</v>
      </c>
      <c r="T50" s="187" t="str">
        <f t="shared" si="2"/>
        <v>0%</v>
      </c>
      <c r="U50" s="188">
        <f t="shared" si="3"/>
        <v>0</v>
      </c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 t="str">
        <f>IFERROR(__xludf.DUMMYFUNCTION("""COMPUTED_VALUE"""),"SI")</f>
        <v>SI</v>
      </c>
      <c r="AJ50" s="134"/>
      <c r="AK50" s="134"/>
    </row>
    <row r="51" ht="14.25" customHeight="1">
      <c r="A51" s="191">
        <v>35.0</v>
      </c>
      <c r="B51" s="191" t="str">
        <f>IFERROR(__xludf.DUMMYFUNCTION("""COMPUTED_VALUE"""),"Flores Milo")</f>
        <v>Flores Milo</v>
      </c>
      <c r="C51" s="193" t="str">
        <f>IFERROR(__xludf.DUMMYFUNCTION("""COMPUTED_VALUE"""),"Miércoles 16:45")</f>
        <v>Miércoles 16:45</v>
      </c>
      <c r="D51" s="193"/>
      <c r="E51" s="193"/>
      <c r="F51" s="194" t="str">
        <f t="array" ref="F51:Q51">IFNA(INDEX(PRESENTISMO!$F$5:$Q1510,MATCH(B51,PRESENTISMO!$A$5:$A1510,0)),"")</f>
        <v/>
      </c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34"/>
      <c r="S51" s="186">
        <f t="shared" si="1"/>
        <v>0</v>
      </c>
      <c r="T51" s="187" t="str">
        <f t="shared" si="2"/>
        <v>0%</v>
      </c>
      <c r="U51" s="188">
        <f t="shared" si="3"/>
        <v>0</v>
      </c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 t="str">
        <f>IFERROR(__xludf.DUMMYFUNCTION("""COMPUTED_VALUE"""),"SI")</f>
        <v>SI</v>
      </c>
      <c r="AJ51" s="134"/>
      <c r="AK51" s="134"/>
    </row>
    <row r="52" ht="14.25" customHeight="1">
      <c r="A52" s="191">
        <v>36.0</v>
      </c>
      <c r="B52" s="191" t="str">
        <f>IFERROR(__xludf.DUMMYFUNCTION("""COMPUTED_VALUE"""),"Herrera Ángeles ")</f>
        <v>Herrera Ángeles </v>
      </c>
      <c r="C52" s="193" t="str">
        <f>IFERROR(__xludf.DUMMYFUNCTION("""COMPUTED_VALUE"""),"Miércoles 16:45")</f>
        <v>Miércoles 16:45</v>
      </c>
      <c r="D52" s="193"/>
      <c r="E52" s="193"/>
      <c r="F52" s="194" t="str">
        <f t="array" ref="F52:Q52">IFNA(INDEX(PRESENTISMO!$F$5:$Q1510,MATCH(B52,PRESENTISMO!$A$5:$A1510,0)),"")</f>
        <v/>
      </c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34"/>
      <c r="S52" s="186">
        <f t="shared" si="1"/>
        <v>0</v>
      </c>
      <c r="T52" s="187" t="str">
        <f t="shared" si="2"/>
        <v>0%</v>
      </c>
      <c r="U52" s="188">
        <f t="shared" si="3"/>
        <v>0</v>
      </c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 t="str">
        <f>IFERROR(__xludf.DUMMYFUNCTION("""COMPUTED_VALUE"""),"SI")</f>
        <v>SI</v>
      </c>
      <c r="AJ52" s="134"/>
      <c r="AK52" s="134"/>
    </row>
    <row r="53" ht="14.25" customHeight="1">
      <c r="A53" s="191">
        <v>37.0</v>
      </c>
      <c r="B53" s="191" t="str">
        <f>IFERROR(__xludf.DUMMYFUNCTION("""COMPUTED_VALUE"""),"Amarilla Martina ")</f>
        <v>Amarilla Martina </v>
      </c>
      <c r="C53" s="193" t="str">
        <f>IFERROR(__xludf.DUMMYFUNCTION("""COMPUTED_VALUE"""),"Miércoles 16:45")</f>
        <v>Miércoles 16:45</v>
      </c>
      <c r="D53" s="193" t="str">
        <f>IFERROR(__xludf.DUMMYFUNCTION("""COMPUTED_VALUE"""),"Sábado 18:15")</f>
        <v>Sábado 18:15</v>
      </c>
      <c r="E53" s="193"/>
      <c r="F53" s="194" t="str">
        <f t="array" ref="F53:Q53">IFNA(INDEX(PRESENTISMO!$F$5:$Q1510,MATCH(B53,PRESENTISMO!$A$5:$A1510,0)),"")</f>
        <v/>
      </c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34"/>
      <c r="S53" s="186">
        <f t="shared" si="1"/>
        <v>0</v>
      </c>
      <c r="T53" s="187" t="str">
        <f t="shared" si="2"/>
        <v>0%</v>
      </c>
      <c r="U53" s="188">
        <f t="shared" si="3"/>
        <v>0</v>
      </c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 t="str">
        <f>IFERROR(__xludf.DUMMYFUNCTION("""COMPUTED_VALUE"""),"SI")</f>
        <v>SI</v>
      </c>
      <c r="AJ53" s="134"/>
      <c r="AK53" s="134"/>
    </row>
    <row r="54" ht="14.25" customHeight="1">
      <c r="A54" s="191">
        <v>38.0</v>
      </c>
      <c r="B54" s="191" t="str">
        <f>IFERROR(__xludf.DUMMYFUNCTION("""COMPUTED_VALUE"""),"Momotiuk Maxima")</f>
        <v>Momotiuk Maxima</v>
      </c>
      <c r="C54" s="193" t="str">
        <f>IFERROR(__xludf.DUMMYFUNCTION("""COMPUTED_VALUE"""),"Miércoles 16:45")</f>
        <v>Miércoles 16:45</v>
      </c>
      <c r="D54" s="193" t="str">
        <f>IFERROR(__xludf.DUMMYFUNCTION("""COMPUTED_VALUE"""),"Viernes 16:45")</f>
        <v>Viernes 16:45</v>
      </c>
      <c r="E54" s="193"/>
      <c r="F54" s="194" t="str">
        <f t="array" ref="F54:Q54">IFNA(INDEX(PRESENTISMO!$F$5:$Q1510,MATCH(B54,PRESENTISMO!$A$5:$A1510,0)),"")</f>
        <v/>
      </c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34"/>
      <c r="S54" s="186">
        <f t="shared" si="1"/>
        <v>0</v>
      </c>
      <c r="T54" s="187" t="str">
        <f t="shared" si="2"/>
        <v>0%</v>
      </c>
      <c r="U54" s="188">
        <f t="shared" si="3"/>
        <v>0</v>
      </c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 t="str">
        <f>IFERROR(__xludf.DUMMYFUNCTION("""COMPUTED_VALUE"""),"SI")</f>
        <v>SI</v>
      </c>
      <c r="AJ54" s="134"/>
      <c r="AK54" s="134"/>
    </row>
    <row r="55" ht="14.25" customHeight="1">
      <c r="A55" s="180">
        <v>39.0</v>
      </c>
      <c r="B55" s="191" t="str">
        <f>IFERROR(__xludf.DUMMYFUNCTION("""COMPUTED_VALUE"""),"Contrera Sofía")</f>
        <v>Contrera Sofía</v>
      </c>
      <c r="C55" s="193" t="str">
        <f>IFERROR(__xludf.DUMMYFUNCTION("""COMPUTED_VALUE"""),"Miércoles 16:45")</f>
        <v>Miércoles 16:45</v>
      </c>
      <c r="D55" s="193"/>
      <c r="E55" s="193"/>
      <c r="F55" s="194" t="str">
        <f t="array" ref="F55:Q55">IFNA(INDEX(PRESENTISMO!$F$5:$Q1510,MATCH(B55,PRESENTISMO!$A$5:$A1510,0)),"")</f>
        <v/>
      </c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34"/>
      <c r="S55" s="186">
        <f t="shared" si="1"/>
        <v>0</v>
      </c>
      <c r="T55" s="187" t="str">
        <f t="shared" si="2"/>
        <v>0%</v>
      </c>
      <c r="U55" s="188">
        <f t="shared" si="3"/>
        <v>0</v>
      </c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 t="str">
        <f>IFERROR(__xludf.DUMMYFUNCTION("""COMPUTED_VALUE"""),"SI")</f>
        <v>SI</v>
      </c>
      <c r="AJ55" s="134"/>
      <c r="AK55" s="134"/>
    </row>
    <row r="56" ht="14.25" customHeight="1">
      <c r="A56" s="191">
        <v>40.0</v>
      </c>
      <c r="B56" s="191" t="str">
        <f>IFERROR(__xludf.DUMMYFUNCTION("""COMPUTED_VALUE"""),"Gonzalez Deian Luca")</f>
        <v>Gonzalez Deian Luca</v>
      </c>
      <c r="C56" s="193" t="str">
        <f>IFERROR(__xludf.DUMMYFUNCTION("""COMPUTED_VALUE"""),"Miércoles 19:00")</f>
        <v>Miércoles 19:00</v>
      </c>
      <c r="D56" s="193"/>
      <c r="E56" s="193"/>
      <c r="F56" s="194" t="str">
        <f t="array" ref="F56:Q56">IFNA(INDEX(PRESENTISMO!$F$5:$Q1510,MATCH(B56,PRESENTISMO!$A$5:$A1510,0)),"")</f>
        <v/>
      </c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34"/>
      <c r="S56" s="186">
        <f t="shared" si="1"/>
        <v>0</v>
      </c>
      <c r="T56" s="187" t="str">
        <f t="shared" si="2"/>
        <v>0%</v>
      </c>
      <c r="U56" s="188">
        <f t="shared" si="3"/>
        <v>0</v>
      </c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 t="str">
        <f>IFERROR(__xludf.DUMMYFUNCTION("""COMPUTED_VALUE"""),"SI")</f>
        <v>SI</v>
      </c>
      <c r="AJ56" s="134"/>
      <c r="AK56" s="134"/>
    </row>
    <row r="57" ht="14.25" customHeight="1">
      <c r="A57" s="180">
        <v>41.0</v>
      </c>
      <c r="B57" s="191" t="str">
        <f>IFERROR(__xludf.DUMMYFUNCTION("""COMPUTED_VALUE"""),"Barrientos Gianna ")</f>
        <v>Barrientos Gianna </v>
      </c>
      <c r="C57" s="193" t="str">
        <f>IFERROR(__xludf.DUMMYFUNCTION("""COMPUTED_VALUE"""),"Miércoles 19:00")</f>
        <v>Miércoles 19:00</v>
      </c>
      <c r="D57" s="193"/>
      <c r="E57" s="193"/>
      <c r="F57" s="194" t="str">
        <f t="array" ref="F57:Q57">IFNA(INDEX(PRESENTISMO!$F$5:$Q1510,MATCH(B57,PRESENTISMO!$A$5:$A1510,0)),"")</f>
        <v/>
      </c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34"/>
      <c r="S57" s="186">
        <f t="shared" si="1"/>
        <v>0</v>
      </c>
      <c r="T57" s="187" t="str">
        <f t="shared" si="2"/>
        <v>0%</v>
      </c>
      <c r="U57" s="188">
        <f t="shared" si="3"/>
        <v>0</v>
      </c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 t="str">
        <f>IFERROR(__xludf.DUMMYFUNCTION("""COMPUTED_VALUE"""),"SI")</f>
        <v>SI</v>
      </c>
      <c r="AJ57" s="134"/>
      <c r="AK57" s="134"/>
    </row>
    <row r="58" ht="14.25" customHeight="1">
      <c r="A58" s="191">
        <v>42.0</v>
      </c>
      <c r="B58" s="191" t="str">
        <f>IFERROR(__xludf.DUMMYFUNCTION("""COMPUTED_VALUE"""),"Bustos Isaac  ")</f>
        <v>Bustos Isaac  </v>
      </c>
      <c r="C58" s="193" t="str">
        <f>IFERROR(__xludf.DUMMYFUNCTION("""COMPUTED_VALUE"""),"Miércoles 19:00")</f>
        <v>Miércoles 19:00</v>
      </c>
      <c r="D58" s="193" t="str">
        <f>IFERROR(__xludf.DUMMYFUNCTION("""COMPUTED_VALUE"""),"Sábado 18:15")</f>
        <v>Sábado 18:15</v>
      </c>
      <c r="E58" s="193"/>
      <c r="F58" s="194" t="str">
        <f t="array" ref="F58:Q58">IFNA(INDEX(PRESENTISMO!$F$5:$Q1510,MATCH(B58,PRESENTISMO!$A$5:$A1510,0)),"")</f>
        <v/>
      </c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34"/>
      <c r="S58" s="186">
        <f t="shared" si="1"/>
        <v>0</v>
      </c>
      <c r="T58" s="187" t="str">
        <f t="shared" si="2"/>
        <v>0%</v>
      </c>
      <c r="U58" s="188">
        <f t="shared" si="3"/>
        <v>0</v>
      </c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 t="str">
        <f>IFERROR(__xludf.DUMMYFUNCTION("""COMPUTED_VALUE"""),"SI")</f>
        <v>SI</v>
      </c>
      <c r="AJ58" s="134"/>
      <c r="AK58" s="134"/>
    </row>
    <row r="59" ht="14.25" customHeight="1">
      <c r="A59" s="191">
        <v>43.0</v>
      </c>
      <c r="B59" s="191" t="str">
        <f>IFERROR(__xludf.DUMMYFUNCTION("""COMPUTED_VALUE"""),"Miranda Franchesca ")</f>
        <v>Miranda Franchesca </v>
      </c>
      <c r="C59" s="193" t="str">
        <f>IFERROR(__xludf.DUMMYFUNCTION("""COMPUTED_VALUE"""),"Miércoles 19:00")</f>
        <v>Miércoles 19:00</v>
      </c>
      <c r="D59" s="193"/>
      <c r="E59" s="193"/>
      <c r="F59" s="194" t="str">
        <f t="array" ref="F59:Q59">IFNA(INDEX(PRESENTISMO!$F$5:$Q1510,MATCH(B59,PRESENTISMO!$A$5:$A1510,0)),"")</f>
        <v/>
      </c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34"/>
      <c r="S59" s="186">
        <f t="shared" si="1"/>
        <v>0</v>
      </c>
      <c r="T59" s="187" t="str">
        <f t="shared" si="2"/>
        <v>0%</v>
      </c>
      <c r="U59" s="188">
        <f t="shared" si="3"/>
        <v>0</v>
      </c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 t="str">
        <f>IFERROR(__xludf.DUMMYFUNCTION("""COMPUTED_VALUE"""),"SI")</f>
        <v>SI</v>
      </c>
      <c r="AJ59" s="134"/>
      <c r="AK59" s="134"/>
    </row>
    <row r="60" ht="14.25" customHeight="1">
      <c r="A60" s="191">
        <v>44.0</v>
      </c>
      <c r="B60" s="191" t="str">
        <f>IFERROR(__xludf.DUMMYFUNCTION("""COMPUTED_VALUE"""),"Llanos Sol ")</f>
        <v>Llanos Sol </v>
      </c>
      <c r="C60" s="193" t="str">
        <f>IFERROR(__xludf.DUMMYFUNCTION("""COMPUTED_VALUE"""),"Miércoles 19:00")</f>
        <v>Miércoles 19:00</v>
      </c>
      <c r="D60" s="193" t="str">
        <f>IFERROR(__xludf.DUMMYFUNCTION("""COMPUTED_VALUE"""),"Viernes 19:45")</f>
        <v>Viernes 19:45</v>
      </c>
      <c r="E60" s="193"/>
      <c r="F60" s="194" t="str">
        <f t="array" ref="F60:Q60">IFNA(INDEX(PRESENTISMO!$F$5:$Q1510,MATCH(B60,PRESENTISMO!$A$5:$A1510,0)),"")</f>
        <v/>
      </c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34"/>
      <c r="S60" s="186">
        <f t="shared" si="1"/>
        <v>0</v>
      </c>
      <c r="T60" s="187" t="str">
        <f t="shared" si="2"/>
        <v>0%</v>
      </c>
      <c r="U60" s="188">
        <f t="shared" si="3"/>
        <v>0</v>
      </c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 t="str">
        <f>IFERROR(__xludf.DUMMYFUNCTION("""COMPUTED_VALUE"""),"SI")</f>
        <v>SI</v>
      </c>
      <c r="AJ60" s="134"/>
      <c r="AK60" s="134"/>
    </row>
    <row r="61" ht="14.25" customHeight="1">
      <c r="A61" s="191">
        <v>45.0</v>
      </c>
      <c r="B61" s="191" t="str">
        <f>IFERROR(__xludf.DUMMYFUNCTION("""COMPUTED_VALUE"""),"Fernandez Luciano ")</f>
        <v>Fernandez Luciano </v>
      </c>
      <c r="C61" s="193" t="str">
        <f>IFERROR(__xludf.DUMMYFUNCTION("""COMPUTED_VALUE"""),"Miércoles 19:00")</f>
        <v>Miércoles 19:00</v>
      </c>
      <c r="D61" s="193" t="str">
        <f>IFERROR(__xludf.DUMMYFUNCTION("""COMPUTED_VALUE"""),"Viernes 19:45")</f>
        <v>Viernes 19:45</v>
      </c>
      <c r="E61" s="193"/>
      <c r="F61" s="194" t="str">
        <f t="array" ref="F61:Q61">IFNA(INDEX(PRESENTISMO!$F$5:$Q1510,MATCH(B61,PRESENTISMO!$A$5:$A1510,0)),"")</f>
        <v/>
      </c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34"/>
      <c r="S61" s="186">
        <f t="shared" si="1"/>
        <v>0</v>
      </c>
      <c r="T61" s="187" t="str">
        <f t="shared" si="2"/>
        <v>0%</v>
      </c>
      <c r="U61" s="188">
        <f t="shared" si="3"/>
        <v>0</v>
      </c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 t="str">
        <f>IFERROR(__xludf.DUMMYFUNCTION("""COMPUTED_VALUE"""),"SI")</f>
        <v>SI</v>
      </c>
      <c r="AJ61" s="134"/>
      <c r="AK61" s="134"/>
    </row>
    <row r="62" ht="14.25" customHeight="1">
      <c r="A62" s="191">
        <v>46.0</v>
      </c>
      <c r="B62" s="191" t="str">
        <f>IFERROR(__xludf.DUMMYFUNCTION("""COMPUTED_VALUE"""),"Segovia Bastián ")</f>
        <v>Segovia Bastián </v>
      </c>
      <c r="C62" s="193" t="str">
        <f>IFERROR(__xludf.DUMMYFUNCTION("""COMPUTED_VALUE"""),"Miércoles 19:00")</f>
        <v>Miércoles 19:00</v>
      </c>
      <c r="D62" s="193"/>
      <c r="E62" s="193"/>
      <c r="F62" s="194" t="str">
        <f t="array" ref="F62:Q62">IFNA(INDEX(PRESENTISMO!$F$5:$Q1510,MATCH(B62,PRESENTISMO!$A$5:$A1510,0)),"")</f>
        <v/>
      </c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34"/>
      <c r="S62" s="186">
        <f t="shared" si="1"/>
        <v>0</v>
      </c>
      <c r="T62" s="187" t="str">
        <f t="shared" si="2"/>
        <v>0%</v>
      </c>
      <c r="U62" s="188">
        <f t="shared" si="3"/>
        <v>0</v>
      </c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 t="str">
        <f>IFERROR(__xludf.DUMMYFUNCTION("""COMPUTED_VALUE"""),"SI")</f>
        <v>SI</v>
      </c>
      <c r="AJ62" s="134"/>
      <c r="AK62" s="134"/>
    </row>
    <row r="63" ht="14.25" customHeight="1">
      <c r="A63" s="191">
        <v>47.0</v>
      </c>
      <c r="B63" s="191" t="str">
        <f>IFERROR(__xludf.DUMMYFUNCTION("""COMPUTED_VALUE"""),"Retta Elena Anahi")</f>
        <v>Retta Elena Anahi</v>
      </c>
      <c r="C63" s="193" t="str">
        <f>IFERROR(__xludf.DUMMYFUNCTION("""COMPUTED_VALUE"""),"Miércoles 19:00")</f>
        <v>Miércoles 19:00</v>
      </c>
      <c r="D63" s="193" t="str">
        <f>IFERROR(__xludf.DUMMYFUNCTION("""COMPUTED_VALUE"""),"Viernes 19:45")</f>
        <v>Viernes 19:45</v>
      </c>
      <c r="E63" s="193"/>
      <c r="F63" s="194" t="str">
        <f t="array" ref="F63:Q63">IFNA(INDEX(PRESENTISMO!$F$5:$Q1510,MATCH(B63,PRESENTISMO!$A$5:$A1510,0)),"")</f>
        <v/>
      </c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34"/>
      <c r="S63" s="186">
        <f t="shared" si="1"/>
        <v>0</v>
      </c>
      <c r="T63" s="187" t="str">
        <f t="shared" si="2"/>
        <v>0%</v>
      </c>
      <c r="U63" s="188">
        <f t="shared" si="3"/>
        <v>0</v>
      </c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 t="str">
        <f>IFERROR(__xludf.DUMMYFUNCTION("""COMPUTED_VALUE"""),"SI")</f>
        <v>SI</v>
      </c>
      <c r="AJ63" s="134"/>
      <c r="AK63" s="134"/>
    </row>
    <row r="64" ht="14.25" customHeight="1">
      <c r="A64" s="191">
        <v>48.0</v>
      </c>
      <c r="B64" s="191" t="str">
        <f>IFERROR(__xludf.DUMMYFUNCTION("""COMPUTED_VALUE"""),"Flores Catriel")</f>
        <v>Flores Catriel</v>
      </c>
      <c r="C64" s="193" t="str">
        <f>IFERROR(__xludf.DUMMYFUNCTION("""COMPUTED_VALUE"""),"Miércoles 19:00")</f>
        <v>Miércoles 19:00</v>
      </c>
      <c r="D64" s="193"/>
      <c r="E64" s="193"/>
      <c r="F64" s="194" t="str">
        <f t="array" ref="F64:Q64">IFNA(INDEX(PRESENTISMO!$F$5:$Q1510,MATCH(B64,PRESENTISMO!$A$5:$A1510,0)),"")</f>
        <v/>
      </c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34"/>
      <c r="S64" s="186">
        <f t="shared" si="1"/>
        <v>0</v>
      </c>
      <c r="T64" s="187" t="str">
        <f t="shared" si="2"/>
        <v>0%</v>
      </c>
      <c r="U64" s="188">
        <f t="shared" si="3"/>
        <v>0</v>
      </c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 t="str">
        <f>IFERROR(__xludf.DUMMYFUNCTION("""COMPUTED_VALUE"""),"SI")</f>
        <v>SI</v>
      </c>
      <c r="AJ64" s="134"/>
      <c r="AK64" s="134"/>
    </row>
    <row r="65" ht="14.25" customHeight="1">
      <c r="A65" s="180">
        <v>49.0</v>
      </c>
      <c r="B65" s="191" t="str">
        <f>IFERROR(__xludf.DUMMYFUNCTION("""COMPUTED_VALUE"""),"Avalos Leon Maximiliano ")</f>
        <v>Avalos Leon Maximiliano </v>
      </c>
      <c r="C65" s="193" t="str">
        <f>IFERROR(__xludf.DUMMYFUNCTION("""COMPUTED_VALUE"""),"Miércoles 19:00")</f>
        <v>Miércoles 19:00</v>
      </c>
      <c r="D65" s="193"/>
      <c r="E65" s="193"/>
      <c r="F65" s="194" t="str">
        <f t="array" ref="F65:Q65">IFNA(INDEX(PRESENTISMO!$F$5:$Q1510,MATCH(B65,PRESENTISMO!$A$5:$A1510,0)),"")</f>
        <v/>
      </c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34"/>
      <c r="S65" s="186">
        <f t="shared" si="1"/>
        <v>0</v>
      </c>
      <c r="T65" s="187" t="str">
        <f t="shared" si="2"/>
        <v>0%</v>
      </c>
      <c r="U65" s="188">
        <f t="shared" si="3"/>
        <v>0</v>
      </c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 t="str">
        <f>IFERROR(__xludf.DUMMYFUNCTION("""COMPUTED_VALUE"""),"SI")</f>
        <v>SI</v>
      </c>
      <c r="AJ65" s="134"/>
      <c r="AK65" s="134"/>
    </row>
    <row r="66" ht="14.25" customHeight="1">
      <c r="A66" s="191">
        <v>50.0</v>
      </c>
      <c r="B66" s="191" t="str">
        <f>IFERROR(__xludf.DUMMYFUNCTION("""COMPUTED_VALUE"""),"Cedrón Joaquin ")</f>
        <v>Cedrón Joaquin </v>
      </c>
      <c r="C66" s="193" t="str">
        <f>IFERROR(__xludf.DUMMYFUNCTION("""COMPUTED_VALUE"""),"Miércoles 19:00")</f>
        <v>Miércoles 19:00</v>
      </c>
      <c r="D66" s="193"/>
      <c r="E66" s="193"/>
      <c r="F66" s="194" t="str">
        <f t="array" ref="F66:Q66">IFNA(INDEX(PRESENTISMO!$F$5:$Q1510,MATCH(B66,PRESENTISMO!$A$5:$A1510,0)),"")</f>
        <v/>
      </c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34"/>
      <c r="S66" s="186">
        <f t="shared" si="1"/>
        <v>0</v>
      </c>
      <c r="T66" s="187" t="str">
        <f t="shared" si="2"/>
        <v>0%</v>
      </c>
      <c r="U66" s="188">
        <f t="shared" si="3"/>
        <v>0</v>
      </c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 t="str">
        <f>IFERROR(__xludf.DUMMYFUNCTION("""COMPUTED_VALUE"""),"SI")</f>
        <v>SI</v>
      </c>
      <c r="AJ66" s="134"/>
      <c r="AK66" s="134"/>
    </row>
    <row r="67" ht="14.25" customHeight="1">
      <c r="A67" s="180">
        <v>51.0</v>
      </c>
      <c r="B67" s="191" t="str">
        <f>IFERROR(__xludf.DUMMYFUNCTION("""COMPUTED_VALUE"""),"Orué Benicio")</f>
        <v>Orué Benicio</v>
      </c>
      <c r="C67" s="193" t="str">
        <f>IFERROR(__xludf.DUMMYFUNCTION("""COMPUTED_VALUE"""),"Jueves 15:30")</f>
        <v>Jueves 15:30</v>
      </c>
      <c r="D67" s="193"/>
      <c r="E67" s="193"/>
      <c r="F67" s="194" t="str">
        <f t="array" ref="F67:Q67">IFNA(INDEX(PRESENTISMO!$F$5:$Q1510,MATCH(B67,PRESENTISMO!$A$5:$A1510,0)),"")</f>
        <v/>
      </c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34"/>
      <c r="S67" s="186">
        <f t="shared" si="1"/>
        <v>0</v>
      </c>
      <c r="T67" s="187" t="str">
        <f t="shared" si="2"/>
        <v>0%</v>
      </c>
      <c r="U67" s="188">
        <f t="shared" si="3"/>
        <v>0</v>
      </c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 t="str">
        <f>IFERROR(__xludf.DUMMYFUNCTION("""COMPUTED_VALUE"""),"SI")</f>
        <v>SI</v>
      </c>
      <c r="AJ67" s="134"/>
      <c r="AK67" s="134"/>
    </row>
    <row r="68" ht="14.25" customHeight="1">
      <c r="A68" s="191">
        <v>52.0</v>
      </c>
      <c r="B68" s="191" t="str">
        <f>IFERROR(__xludf.DUMMYFUNCTION("""COMPUTED_VALUE"""),"Klimachuk Joaquín ")</f>
        <v>Klimachuk Joaquín </v>
      </c>
      <c r="C68" s="193" t="str">
        <f>IFERROR(__xludf.DUMMYFUNCTION("""COMPUTED_VALUE"""),"Jueves 15:30")</f>
        <v>Jueves 15:30</v>
      </c>
      <c r="D68" s="193"/>
      <c r="E68" s="193"/>
      <c r="F68" s="194" t="str">
        <f t="array" ref="F68:Q68">IFNA(INDEX(PRESENTISMO!$F$5:$Q1510,MATCH(B68,PRESENTISMO!$A$5:$A1510,0)),"")</f>
        <v/>
      </c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34"/>
      <c r="S68" s="186">
        <f t="shared" si="1"/>
        <v>0</v>
      </c>
      <c r="T68" s="187" t="str">
        <f t="shared" si="2"/>
        <v>0%</v>
      </c>
      <c r="U68" s="188">
        <f t="shared" si="3"/>
        <v>0</v>
      </c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 t="str">
        <f>IFERROR(__xludf.DUMMYFUNCTION("""COMPUTED_VALUE"""),"SI")</f>
        <v>SI</v>
      </c>
      <c r="AJ68" s="134"/>
      <c r="AK68" s="134"/>
    </row>
    <row r="69" ht="14.25" customHeight="1">
      <c r="A69" s="191">
        <v>53.0</v>
      </c>
      <c r="B69" s="191" t="str">
        <f>IFERROR(__xludf.DUMMYFUNCTION("""COMPUTED_VALUE"""),"Morgade Gael ")</f>
        <v>Morgade Gael </v>
      </c>
      <c r="C69" s="193" t="str">
        <f>IFERROR(__xludf.DUMMYFUNCTION("""COMPUTED_VALUE"""),"Jueves 15:30")</f>
        <v>Jueves 15:30</v>
      </c>
      <c r="D69" s="193"/>
      <c r="E69" s="193"/>
      <c r="F69" s="194" t="str">
        <f t="array" ref="F69:Q69">IFNA(INDEX(PRESENTISMO!$F$5:$Q1510,MATCH(B69,PRESENTISMO!$A$5:$A1510,0)),"")</f>
        <v/>
      </c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34"/>
      <c r="S69" s="186">
        <f t="shared" si="1"/>
        <v>0</v>
      </c>
      <c r="T69" s="187" t="str">
        <f t="shared" si="2"/>
        <v>0%</v>
      </c>
      <c r="U69" s="188">
        <f t="shared" si="3"/>
        <v>0</v>
      </c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 t="str">
        <f>IFERROR(__xludf.DUMMYFUNCTION("""COMPUTED_VALUE"""),"SI")</f>
        <v>SI</v>
      </c>
      <c r="AJ69" s="134"/>
      <c r="AK69" s="134"/>
    </row>
    <row r="70" ht="14.25" customHeight="1">
      <c r="A70" s="191">
        <v>54.0</v>
      </c>
      <c r="B70" s="191" t="str">
        <f>IFERROR(__xludf.DUMMYFUNCTION("""COMPUTED_VALUE"""),"Flores Ailén")</f>
        <v>Flores Ailén</v>
      </c>
      <c r="C70" s="193" t="str">
        <f>IFERROR(__xludf.DUMMYFUNCTION("""COMPUTED_VALUE"""),"Jueves 17:45")</f>
        <v>Jueves 17:45</v>
      </c>
      <c r="D70" s="193" t="str">
        <f>IFERROR(__xludf.DUMMYFUNCTION("""COMPUTED_VALUE"""),"Sábado 16:45")</f>
        <v>Sábado 16:45</v>
      </c>
      <c r="E70" s="193"/>
      <c r="F70" s="194" t="str">
        <f t="array" ref="F70:Q70">IFNA(INDEX(PRESENTISMO!$F$5:$Q1510,MATCH(B70,PRESENTISMO!$A$5:$A1510,0)),"")</f>
        <v/>
      </c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34"/>
      <c r="S70" s="186">
        <f t="shared" si="1"/>
        <v>0</v>
      </c>
      <c r="T70" s="187" t="str">
        <f t="shared" si="2"/>
        <v>0%</v>
      </c>
      <c r="U70" s="188">
        <f t="shared" si="3"/>
        <v>0</v>
      </c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 t="str">
        <f>IFERROR(__xludf.DUMMYFUNCTION("""COMPUTED_VALUE"""),"SI")</f>
        <v>SI</v>
      </c>
      <c r="AJ70" s="134"/>
      <c r="AK70" s="134"/>
    </row>
    <row r="71" ht="14.25" customHeight="1">
      <c r="A71" s="191">
        <v>55.0</v>
      </c>
      <c r="B71" s="191" t="str">
        <f>IFERROR(__xludf.DUMMYFUNCTION("""COMPUTED_VALUE"""),"López Serena ")</f>
        <v>López Serena </v>
      </c>
      <c r="C71" s="193" t="str">
        <f>IFERROR(__xludf.DUMMYFUNCTION("""COMPUTED_VALUE"""),"Jueves 17:45")</f>
        <v>Jueves 17:45</v>
      </c>
      <c r="D71" s="193"/>
      <c r="E71" s="193"/>
      <c r="F71" s="194" t="str">
        <f t="array" ref="F71:Q71">IFNA(INDEX(PRESENTISMO!$F$5:$Q1510,MATCH(B71,PRESENTISMO!$A$5:$A1510,0)),"")</f>
        <v/>
      </c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34"/>
      <c r="S71" s="186">
        <f t="shared" si="1"/>
        <v>0</v>
      </c>
      <c r="T71" s="187" t="str">
        <f t="shared" si="2"/>
        <v>0%</v>
      </c>
      <c r="U71" s="188">
        <f t="shared" si="3"/>
        <v>0</v>
      </c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 t="str">
        <f>IFERROR(__xludf.DUMMYFUNCTION("""COMPUTED_VALUE"""),"SI")</f>
        <v>SI</v>
      </c>
      <c r="AJ71" s="134"/>
      <c r="AK71" s="134"/>
    </row>
    <row r="72" ht="14.25" customHeight="1">
      <c r="A72" s="191">
        <v>56.0</v>
      </c>
      <c r="B72" s="191" t="str">
        <f>IFERROR(__xludf.DUMMYFUNCTION("""COMPUTED_VALUE"""),"González Génesis")</f>
        <v>González Génesis</v>
      </c>
      <c r="C72" s="193" t="str">
        <f>IFERROR(__xludf.DUMMYFUNCTION("""COMPUTED_VALUE"""),"Jueves 17:45")</f>
        <v>Jueves 17:45</v>
      </c>
      <c r="D72" s="193"/>
      <c r="E72" s="193"/>
      <c r="F72" s="194" t="str">
        <f t="array" ref="F72:Q72">IFNA(INDEX(PRESENTISMO!$F$5:$Q1510,MATCH(B72,PRESENTISMO!$A$5:$A1510,0)),"")</f>
        <v/>
      </c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34"/>
      <c r="S72" s="186">
        <f t="shared" si="1"/>
        <v>0</v>
      </c>
      <c r="T72" s="187" t="str">
        <f t="shared" si="2"/>
        <v>0%</v>
      </c>
      <c r="U72" s="188">
        <f t="shared" si="3"/>
        <v>0</v>
      </c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 t="str">
        <f>IFERROR(__xludf.DUMMYFUNCTION("""COMPUTED_VALUE"""),"SI")</f>
        <v>SI</v>
      </c>
      <c r="AJ72" s="134"/>
      <c r="AK72" s="134"/>
    </row>
    <row r="73" ht="14.25" customHeight="1">
      <c r="A73" s="191">
        <v>57.0</v>
      </c>
      <c r="B73" s="191" t="str">
        <f>IFERROR(__xludf.DUMMYFUNCTION("""COMPUTED_VALUE"""),"Artesi Mateo")</f>
        <v>Artesi Mateo</v>
      </c>
      <c r="C73" s="193" t="str">
        <f>IFERROR(__xludf.DUMMYFUNCTION("""COMPUTED_VALUE"""),"Jueves 17:45")</f>
        <v>Jueves 17:45</v>
      </c>
      <c r="D73" s="193"/>
      <c r="E73" s="193"/>
      <c r="F73" s="194" t="str">
        <f t="array" ref="F73:Q73">IFNA(INDEX(PRESENTISMO!$F$5:$Q1510,MATCH(B73,PRESENTISMO!$A$5:$A1510,0)),"")</f>
        <v/>
      </c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34"/>
      <c r="S73" s="186">
        <f t="shared" si="1"/>
        <v>0</v>
      </c>
      <c r="T73" s="187" t="str">
        <f t="shared" si="2"/>
        <v>0%</v>
      </c>
      <c r="U73" s="188">
        <f t="shared" si="3"/>
        <v>0</v>
      </c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 t="str">
        <f>IFERROR(__xludf.DUMMYFUNCTION("""COMPUTED_VALUE"""),"SI")</f>
        <v>SI</v>
      </c>
      <c r="AJ73" s="134"/>
      <c r="AK73" s="134"/>
    </row>
    <row r="74" ht="14.25" customHeight="1">
      <c r="A74" s="191">
        <v>58.0</v>
      </c>
      <c r="B74" s="191" t="str">
        <f>IFERROR(__xludf.DUMMYFUNCTION("""COMPUTED_VALUE"""),"Flores Orellana Constanza")</f>
        <v>Flores Orellana Constanza</v>
      </c>
      <c r="C74" s="193" t="str">
        <f>IFERROR(__xludf.DUMMYFUNCTION("""COMPUTED_VALUE"""),"Viernes 16:45")</f>
        <v>Viernes 16:45</v>
      </c>
      <c r="D74" s="193"/>
      <c r="E74" s="193"/>
      <c r="F74" s="194" t="str">
        <f t="array" ref="F74:Q74">IFNA(INDEX(PRESENTISMO!$F$5:$Q1510,MATCH(B74,PRESENTISMO!$A$5:$A1510,0)),"")</f>
        <v/>
      </c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34"/>
      <c r="S74" s="186">
        <f t="shared" si="1"/>
        <v>0</v>
      </c>
      <c r="T74" s="187" t="str">
        <f t="shared" si="2"/>
        <v>0%</v>
      </c>
      <c r="U74" s="188">
        <f t="shared" si="3"/>
        <v>0</v>
      </c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 t="str">
        <f>IFERROR(__xludf.DUMMYFUNCTION("""COMPUTED_VALUE"""),"SI")</f>
        <v>SI</v>
      </c>
      <c r="AJ74" s="134"/>
      <c r="AK74" s="134"/>
    </row>
    <row r="75" ht="14.25" customHeight="1">
      <c r="A75" s="180">
        <v>59.0</v>
      </c>
      <c r="B75" s="191" t="str">
        <f>IFERROR(__xludf.DUMMYFUNCTION("""COMPUTED_VALUE"""),"Colombo Felipe ")</f>
        <v>Colombo Felipe </v>
      </c>
      <c r="C75" s="193" t="str">
        <f>IFERROR(__xludf.DUMMYFUNCTION("""COMPUTED_VALUE"""),"Viernes 16:45")</f>
        <v>Viernes 16:45</v>
      </c>
      <c r="D75" s="193"/>
      <c r="E75" s="193"/>
      <c r="F75" s="194" t="str">
        <f t="array" ref="F75:Q75">IFNA(INDEX(PRESENTISMO!$F$5:$Q1510,MATCH(B75,PRESENTISMO!$A$5:$A1510,0)),"")</f>
        <v/>
      </c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34"/>
      <c r="S75" s="186">
        <f t="shared" si="1"/>
        <v>0</v>
      </c>
      <c r="T75" s="187" t="str">
        <f t="shared" si="2"/>
        <v>0%</v>
      </c>
      <c r="U75" s="188">
        <f t="shared" si="3"/>
        <v>0</v>
      </c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 t="str">
        <f>IFERROR(__xludf.DUMMYFUNCTION("""COMPUTED_VALUE"""),"SI")</f>
        <v>SI</v>
      </c>
      <c r="AJ75" s="134"/>
      <c r="AK75" s="134"/>
    </row>
    <row r="76" ht="14.25" customHeight="1">
      <c r="A76" s="191">
        <v>60.0</v>
      </c>
      <c r="B76" s="191" t="str">
        <f>IFERROR(__xludf.DUMMYFUNCTION("""COMPUTED_VALUE"""),"López Ian Ángel ")</f>
        <v>López Ian Ángel </v>
      </c>
      <c r="C76" s="193" t="str">
        <f>IFERROR(__xludf.DUMMYFUNCTION("""COMPUTED_VALUE"""),"Viernes 16:45")</f>
        <v>Viernes 16:45</v>
      </c>
      <c r="D76" s="193"/>
      <c r="E76" s="193"/>
      <c r="F76" s="194" t="str">
        <f t="array" ref="F76:Q76">IFNA(INDEX(PRESENTISMO!$F$5:$Q1510,MATCH(B76,PRESENTISMO!$A$5:$A1510,0)),"")</f>
        <v/>
      </c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34"/>
      <c r="S76" s="186">
        <f t="shared" si="1"/>
        <v>0</v>
      </c>
      <c r="T76" s="187" t="str">
        <f t="shared" si="2"/>
        <v>0%</v>
      </c>
      <c r="U76" s="188">
        <f t="shared" si="3"/>
        <v>0</v>
      </c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 t="str">
        <f>IFERROR(__xludf.DUMMYFUNCTION("""COMPUTED_VALUE"""),"SI")</f>
        <v>SI</v>
      </c>
      <c r="AJ76" s="134"/>
      <c r="AK76" s="134"/>
    </row>
    <row r="77" ht="14.25" customHeight="1">
      <c r="A77" s="180">
        <v>61.0</v>
      </c>
      <c r="B77" s="191" t="str">
        <f>IFERROR(__xludf.DUMMYFUNCTION("""COMPUTED_VALUE"""),"Sánchez Matías ")</f>
        <v>Sánchez Matías </v>
      </c>
      <c r="C77" s="193"/>
      <c r="D77" s="193"/>
      <c r="E77" s="193"/>
      <c r="F77" s="194" t="str">
        <f t="array" ref="F77:Q77">IFNA(INDEX(PRESENTISMO!$F$5:$Q1510,MATCH(B77,PRESENTISMO!$A$5:$A1510,0)),"")</f>
        <v/>
      </c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66"/>
      <c r="S77" s="186">
        <f t="shared" si="1"/>
        <v>0</v>
      </c>
      <c r="T77" s="187" t="str">
        <f t="shared" si="2"/>
        <v>0%</v>
      </c>
      <c r="U77" s="188">
        <f t="shared" si="3"/>
        <v>0</v>
      </c>
      <c r="V77" s="134"/>
      <c r="W77" s="134"/>
      <c r="X77" s="134"/>
      <c r="Y77" s="166"/>
      <c r="Z77" s="166"/>
      <c r="AA77" s="166"/>
      <c r="AB77" s="166"/>
      <c r="AC77" s="166"/>
      <c r="AD77" s="166"/>
      <c r="AE77" s="166"/>
      <c r="AF77" s="166"/>
      <c r="AG77" s="166"/>
      <c r="AH77" s="166"/>
      <c r="AI77" s="166" t="str">
        <f>IFERROR(__xludf.DUMMYFUNCTION("""COMPUTED_VALUE"""),"SI")</f>
        <v>SI</v>
      </c>
      <c r="AJ77" s="166"/>
      <c r="AK77" s="166"/>
    </row>
    <row r="78" ht="14.25" customHeight="1">
      <c r="A78" s="191">
        <v>62.0</v>
      </c>
      <c r="B78" s="191" t="str">
        <f>IFERROR(__xludf.DUMMYFUNCTION("""COMPUTED_VALUE"""),"Gordillo Mateo")</f>
        <v>Gordillo Mateo</v>
      </c>
      <c r="C78" s="193"/>
      <c r="D78" s="193"/>
      <c r="E78" s="193"/>
      <c r="F78" s="194" t="str">
        <f t="array" ref="F78:Q78">IFNA(INDEX(PRESENTISMO!$F$5:$Q1510,MATCH(B78,PRESENTISMO!$A$5:$A1510,0)),"")</f>
        <v/>
      </c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66"/>
      <c r="S78" s="186">
        <f t="shared" si="1"/>
        <v>0</v>
      </c>
      <c r="T78" s="187" t="str">
        <f t="shared" si="2"/>
        <v>0%</v>
      </c>
      <c r="U78" s="188">
        <f t="shared" si="3"/>
        <v>0</v>
      </c>
      <c r="V78" s="134"/>
      <c r="W78" s="134"/>
      <c r="X78" s="134"/>
      <c r="Y78" s="166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 t="str">
        <f>IFERROR(__xludf.DUMMYFUNCTION("""COMPUTED_VALUE"""),"SI")</f>
        <v>SI</v>
      </c>
      <c r="AJ78" s="166"/>
      <c r="AK78" s="166"/>
    </row>
    <row r="79" ht="14.25" customHeight="1">
      <c r="A79" s="191">
        <v>63.0</v>
      </c>
      <c r="B79" s="191" t="str">
        <f>IFERROR(__xludf.DUMMYFUNCTION("""COMPUTED_VALUE"""),"Gill Mileo Ámbar")</f>
        <v>Gill Mileo Ámbar</v>
      </c>
      <c r="C79" s="193" t="str">
        <f>IFERROR(__xludf.DUMMYFUNCTION("""COMPUTED_VALUE"""),"Viernes 19:45")</f>
        <v>Viernes 19:45</v>
      </c>
      <c r="D79" s="193"/>
      <c r="E79" s="193"/>
      <c r="F79" s="194" t="str">
        <f t="array" ref="F79:Q79">IFNA(INDEX(PRESENTISMO!$F$5:$Q1510,MATCH(B79,PRESENTISMO!$A$5:$A1510,0)),"")</f>
        <v/>
      </c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66"/>
      <c r="S79" s="186">
        <f t="shared" si="1"/>
        <v>0</v>
      </c>
      <c r="T79" s="187" t="str">
        <f t="shared" si="2"/>
        <v>0%</v>
      </c>
      <c r="U79" s="188">
        <f t="shared" si="3"/>
        <v>0</v>
      </c>
      <c r="V79" s="134"/>
      <c r="W79" s="134"/>
      <c r="X79" s="134"/>
      <c r="Y79" s="166"/>
      <c r="Z79" s="166"/>
      <c r="AA79" s="166"/>
      <c r="AB79" s="166"/>
      <c r="AC79" s="166"/>
      <c r="AD79" s="166"/>
      <c r="AE79" s="166"/>
      <c r="AF79" s="166"/>
      <c r="AG79" s="166"/>
      <c r="AH79" s="166"/>
      <c r="AI79" s="166" t="str">
        <f>IFERROR(__xludf.DUMMYFUNCTION("""COMPUTED_VALUE"""),"SI")</f>
        <v>SI</v>
      </c>
      <c r="AJ79" s="166"/>
      <c r="AK79" s="166"/>
    </row>
    <row r="80" ht="14.25" customHeight="1">
      <c r="A80" s="191">
        <v>64.0</v>
      </c>
      <c r="B80" s="191" t="str">
        <f>IFERROR(__xludf.DUMMYFUNCTION("""COMPUTED_VALUE"""),"Sandoval Guillermo ")</f>
        <v>Sandoval Guillermo </v>
      </c>
      <c r="C80" s="193" t="str">
        <f>IFERROR(__xludf.DUMMYFUNCTION("""COMPUTED_VALUE"""),"Viernes 19:45")</f>
        <v>Viernes 19:45</v>
      </c>
      <c r="D80" s="193"/>
      <c r="E80" s="193"/>
      <c r="F80" s="194" t="str">
        <f t="array" ref="F80:Q80">IFNA(INDEX(PRESENTISMO!$F$5:$Q1510,MATCH(B80,PRESENTISMO!$A$5:$A1510,0)),"")</f>
        <v/>
      </c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66"/>
      <c r="S80" s="186">
        <f t="shared" si="1"/>
        <v>0</v>
      </c>
      <c r="T80" s="187" t="str">
        <f t="shared" si="2"/>
        <v>0%</v>
      </c>
      <c r="U80" s="188">
        <f t="shared" si="3"/>
        <v>0</v>
      </c>
      <c r="V80" s="134"/>
      <c r="W80" s="134"/>
      <c r="X80" s="134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 t="str">
        <f>IFERROR(__xludf.DUMMYFUNCTION("""COMPUTED_VALUE"""),"SI")</f>
        <v>SI</v>
      </c>
      <c r="AJ80" s="166"/>
      <c r="AK80" s="166"/>
    </row>
    <row r="81" ht="14.25" customHeight="1">
      <c r="A81" s="191">
        <v>65.0</v>
      </c>
      <c r="B81" s="191" t="str">
        <f>IFERROR(__xludf.DUMMYFUNCTION("""COMPUTED_VALUE"""),"Quiroz Godoy Matias")</f>
        <v>Quiroz Godoy Matias</v>
      </c>
      <c r="C81" s="193" t="str">
        <f>IFERROR(__xludf.DUMMYFUNCTION("""COMPUTED_VALUE"""),"Viernes 19:45")</f>
        <v>Viernes 19:45</v>
      </c>
      <c r="D81" s="193"/>
      <c r="E81" s="193"/>
      <c r="F81" s="194" t="str">
        <f t="array" ref="F81:Q81">IFNA(INDEX(PRESENTISMO!$F$5:$Q1510,MATCH(B81,PRESENTISMO!$A$5:$A1510,0)),"")</f>
        <v/>
      </c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66"/>
      <c r="S81" s="186">
        <f t="shared" si="1"/>
        <v>0</v>
      </c>
      <c r="T81" s="187" t="str">
        <f t="shared" si="2"/>
        <v>0%</v>
      </c>
      <c r="U81" s="188">
        <f t="shared" si="3"/>
        <v>0</v>
      </c>
      <c r="V81" s="134"/>
      <c r="W81" s="134"/>
      <c r="X81" s="134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 t="str">
        <f>IFERROR(__xludf.DUMMYFUNCTION("""COMPUTED_VALUE"""),"SI")</f>
        <v>SI</v>
      </c>
      <c r="AJ81" s="166"/>
      <c r="AK81" s="166"/>
    </row>
    <row r="82" ht="14.25" customHeight="1">
      <c r="A82" s="191">
        <v>66.0</v>
      </c>
      <c r="B82" s="191" t="str">
        <f>IFERROR(__xludf.DUMMYFUNCTION("""COMPUTED_VALUE"""),"Lescano Milo ")</f>
        <v>Lescano Milo </v>
      </c>
      <c r="C82" s="193" t="str">
        <f>IFERROR(__xludf.DUMMYFUNCTION("""COMPUTED_VALUE"""),"Viernes 19:45")</f>
        <v>Viernes 19:45</v>
      </c>
      <c r="D82" s="193"/>
      <c r="E82" s="193"/>
      <c r="F82" s="194" t="str">
        <f t="array" ref="F82:Q82">IFNA(INDEX(PRESENTISMO!$F$5:$Q1510,MATCH(B82,PRESENTISMO!$A$5:$A1510,0)),"")</f>
        <v/>
      </c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66"/>
      <c r="S82" s="186">
        <f t="shared" si="1"/>
        <v>0</v>
      </c>
      <c r="T82" s="187" t="str">
        <f t="shared" si="2"/>
        <v>0%</v>
      </c>
      <c r="U82" s="188">
        <f t="shared" si="3"/>
        <v>0</v>
      </c>
      <c r="V82" s="134"/>
      <c r="W82" s="134"/>
      <c r="X82" s="134"/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 t="str">
        <f>IFERROR(__xludf.DUMMYFUNCTION("""COMPUTED_VALUE"""),"SI")</f>
        <v>SI</v>
      </c>
      <c r="AJ82" s="166"/>
      <c r="AK82" s="166"/>
    </row>
    <row r="83" ht="14.25" customHeight="1">
      <c r="A83" s="191">
        <v>67.0</v>
      </c>
      <c r="B83" s="191" t="str">
        <f>IFERROR(__xludf.DUMMYFUNCTION("""COMPUTED_VALUE"""),"Bolognino Gianna ")</f>
        <v>Bolognino Gianna </v>
      </c>
      <c r="C83" s="193" t="str">
        <f>IFERROR(__xludf.DUMMYFUNCTION("""COMPUTED_VALUE"""),"Viernes 19:45")</f>
        <v>Viernes 19:45</v>
      </c>
      <c r="D83" s="193"/>
      <c r="E83" s="193"/>
      <c r="F83" s="194" t="str">
        <f t="array" ref="F83:Q83">IFNA(INDEX(PRESENTISMO!$F$5:$Q1510,MATCH(B83,PRESENTISMO!$A$5:$A1510,0)),"")</f>
        <v/>
      </c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66"/>
      <c r="S83" s="186">
        <f t="shared" si="1"/>
        <v>0</v>
      </c>
      <c r="T83" s="187" t="str">
        <f t="shared" si="2"/>
        <v>0%</v>
      </c>
      <c r="U83" s="188">
        <f t="shared" si="3"/>
        <v>0</v>
      </c>
      <c r="V83" s="134"/>
      <c r="W83" s="134"/>
      <c r="X83" s="134"/>
      <c r="Y83" s="166"/>
      <c r="Z83" s="166"/>
      <c r="AA83" s="166"/>
      <c r="AB83" s="166"/>
      <c r="AC83" s="166"/>
      <c r="AD83" s="166"/>
      <c r="AE83" s="166"/>
      <c r="AF83" s="166"/>
      <c r="AG83" s="166"/>
      <c r="AH83" s="166"/>
      <c r="AI83" s="166" t="str">
        <f>IFERROR(__xludf.DUMMYFUNCTION("""COMPUTED_VALUE"""),"SI")</f>
        <v>SI</v>
      </c>
      <c r="AJ83" s="166"/>
      <c r="AK83" s="166"/>
    </row>
    <row r="84" ht="14.25" customHeight="1">
      <c r="A84" s="191">
        <v>68.0</v>
      </c>
      <c r="B84" s="191" t="str">
        <f>IFERROR(__xludf.DUMMYFUNCTION("""COMPUTED_VALUE"""),"López Toledo Mateo ")</f>
        <v>López Toledo Mateo </v>
      </c>
      <c r="C84" s="193" t="str">
        <f>IFERROR(__xludf.DUMMYFUNCTION("""COMPUTED_VALUE"""),"Sábado 13:00")</f>
        <v>Sábado 13:00</v>
      </c>
      <c r="D84" s="193"/>
      <c r="E84" s="193"/>
      <c r="F84" s="194" t="str">
        <f t="array" ref="F84:Q84">IFNA(INDEX(PRESENTISMO!$F$5:$Q1510,MATCH(B84,PRESENTISMO!$A$5:$A1510,0)),"")</f>
        <v/>
      </c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66"/>
      <c r="S84" s="186">
        <f t="shared" si="1"/>
        <v>0</v>
      </c>
      <c r="T84" s="187" t="str">
        <f t="shared" si="2"/>
        <v>0%</v>
      </c>
      <c r="U84" s="188">
        <f t="shared" si="3"/>
        <v>0</v>
      </c>
      <c r="V84" s="134"/>
      <c r="W84" s="134"/>
      <c r="X84" s="134"/>
      <c r="Y84" s="166"/>
      <c r="Z84" s="166"/>
      <c r="AA84" s="166"/>
      <c r="AB84" s="166"/>
      <c r="AC84" s="166"/>
      <c r="AD84" s="166"/>
      <c r="AE84" s="166"/>
      <c r="AF84" s="166"/>
      <c r="AG84" s="166"/>
      <c r="AH84" s="166"/>
      <c r="AI84" s="166" t="str">
        <f>IFERROR(__xludf.DUMMYFUNCTION("""COMPUTED_VALUE"""),"SI")</f>
        <v>SI</v>
      </c>
      <c r="AJ84" s="166"/>
      <c r="AK84" s="166"/>
    </row>
    <row r="85" ht="14.25" customHeight="1">
      <c r="A85" s="180">
        <v>69.0</v>
      </c>
      <c r="B85" s="191" t="str">
        <f>IFERROR(__xludf.DUMMYFUNCTION("""COMPUTED_VALUE"""),"Balbuena Sofía ")</f>
        <v>Balbuena Sofía </v>
      </c>
      <c r="C85" s="193" t="str">
        <f>IFERROR(__xludf.DUMMYFUNCTION("""COMPUTED_VALUE"""),"Sábado 13:00")</f>
        <v>Sábado 13:00</v>
      </c>
      <c r="D85" s="193"/>
      <c r="E85" s="193"/>
      <c r="F85" s="194" t="str">
        <f t="array" ref="F85:Q85">IFNA(INDEX(PRESENTISMO!$F$5:$Q1510,MATCH(B85,PRESENTISMO!$A$5:$A1510,0)),"")</f>
        <v/>
      </c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66"/>
      <c r="S85" s="186">
        <f t="shared" si="1"/>
        <v>0</v>
      </c>
      <c r="T85" s="187" t="str">
        <f t="shared" si="2"/>
        <v>0%</v>
      </c>
      <c r="U85" s="188">
        <f t="shared" si="3"/>
        <v>0</v>
      </c>
      <c r="V85" s="134"/>
      <c r="W85" s="134"/>
      <c r="X85" s="134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 t="str">
        <f>IFERROR(__xludf.DUMMYFUNCTION("""COMPUTED_VALUE"""),"SI")</f>
        <v>SI</v>
      </c>
      <c r="AJ85" s="166"/>
      <c r="AK85" s="166"/>
    </row>
    <row r="86" ht="14.25" customHeight="1">
      <c r="A86" s="191">
        <v>70.0</v>
      </c>
      <c r="B86" s="191" t="str">
        <f>IFERROR(__xludf.DUMMYFUNCTION("""COMPUTED_VALUE"""),"Ledesma Benjamin")</f>
        <v>Ledesma Benjamin</v>
      </c>
      <c r="C86" s="193" t="str">
        <f>IFERROR(__xludf.DUMMYFUNCTION("""COMPUTED_VALUE"""),"Sábado 13:00")</f>
        <v>Sábado 13:00</v>
      </c>
      <c r="D86" s="193"/>
      <c r="E86" s="193"/>
      <c r="F86" s="194" t="str">
        <f t="array" ref="F86:Q86">IFNA(INDEX(PRESENTISMO!$F$5:$Q1510,MATCH(B86,PRESENTISMO!$A$5:$A1510,0)),"")</f>
        <v/>
      </c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66"/>
      <c r="S86" s="186">
        <f t="shared" si="1"/>
        <v>0</v>
      </c>
      <c r="T86" s="187" t="str">
        <f t="shared" si="2"/>
        <v>0%</v>
      </c>
      <c r="U86" s="188">
        <f t="shared" si="3"/>
        <v>0</v>
      </c>
      <c r="V86" s="134"/>
      <c r="W86" s="134"/>
      <c r="X86" s="134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 t="str">
        <f>IFERROR(__xludf.DUMMYFUNCTION("""COMPUTED_VALUE"""),"SI")</f>
        <v>SI</v>
      </c>
      <c r="AJ86" s="166"/>
      <c r="AK86" s="166"/>
    </row>
    <row r="87" ht="14.25" customHeight="1">
      <c r="A87" s="180">
        <v>71.0</v>
      </c>
      <c r="B87" s="191" t="str">
        <f>IFERROR(__xludf.DUMMYFUNCTION("""COMPUTED_VALUE"""),"Campos Olivia ")</f>
        <v>Campos Olivia </v>
      </c>
      <c r="C87" s="193" t="str">
        <f>IFERROR(__xludf.DUMMYFUNCTION("""COMPUTED_VALUE"""),"Sábado 13:45")</f>
        <v>Sábado 13:45</v>
      </c>
      <c r="D87" s="193"/>
      <c r="E87" s="193"/>
      <c r="F87" s="194" t="str">
        <f t="array" ref="F87:Q87">IFNA(INDEX(PRESENTISMO!$F$5:$Q1510,MATCH(B87,PRESENTISMO!$A$5:$A1510,0)),"")</f>
        <v/>
      </c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66"/>
      <c r="S87" s="186">
        <f t="shared" si="1"/>
        <v>0</v>
      </c>
      <c r="T87" s="187" t="str">
        <f t="shared" si="2"/>
        <v>0%</v>
      </c>
      <c r="U87" s="188">
        <f t="shared" si="3"/>
        <v>0</v>
      </c>
      <c r="V87" s="134"/>
      <c r="W87" s="134"/>
      <c r="X87" s="134"/>
      <c r="Y87" s="166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 t="str">
        <f>IFERROR(__xludf.DUMMYFUNCTION("""COMPUTED_VALUE"""),"SI")</f>
        <v>SI</v>
      </c>
      <c r="AJ87" s="166"/>
      <c r="AK87" s="166"/>
    </row>
    <row r="88" ht="14.25" customHeight="1">
      <c r="A88" s="191">
        <v>72.0</v>
      </c>
      <c r="B88" s="191" t="str">
        <f>IFERROR(__xludf.DUMMYFUNCTION("""COMPUTED_VALUE"""),"Oliva Lázaro ")</f>
        <v>Oliva Lázaro </v>
      </c>
      <c r="C88" s="193" t="str">
        <f>IFERROR(__xludf.DUMMYFUNCTION("""COMPUTED_VALUE"""),"Sábado 16:45")</f>
        <v>Sábado 16:45</v>
      </c>
      <c r="D88" s="193"/>
      <c r="E88" s="193"/>
      <c r="F88" s="194" t="str">
        <f t="array" ref="F88:Q88">IFNA(INDEX(PRESENTISMO!$F$5:$Q1510,MATCH(B88,PRESENTISMO!$A$5:$A1510,0)),"")</f>
        <v/>
      </c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66"/>
      <c r="S88" s="186">
        <f t="shared" si="1"/>
        <v>0</v>
      </c>
      <c r="T88" s="187" t="str">
        <f t="shared" si="2"/>
        <v>0%</v>
      </c>
      <c r="U88" s="188">
        <f t="shared" si="3"/>
        <v>0</v>
      </c>
      <c r="V88" s="134"/>
      <c r="W88" s="134"/>
      <c r="X88" s="134"/>
      <c r="Y88" s="166"/>
      <c r="Z88" s="166"/>
      <c r="AA88" s="166"/>
      <c r="AB88" s="166"/>
      <c r="AC88" s="166"/>
      <c r="AD88" s="166"/>
      <c r="AE88" s="166"/>
      <c r="AF88" s="166"/>
      <c r="AG88" s="166"/>
      <c r="AH88" s="166"/>
      <c r="AI88" s="166" t="str">
        <f>IFERROR(__xludf.DUMMYFUNCTION("""COMPUTED_VALUE"""),"SI")</f>
        <v>SI</v>
      </c>
      <c r="AJ88" s="166"/>
      <c r="AK88" s="166"/>
    </row>
    <row r="89" ht="14.25" customHeight="1">
      <c r="A89" s="191">
        <v>73.0</v>
      </c>
      <c r="B89" s="191" t="str">
        <f>IFERROR(__xludf.DUMMYFUNCTION("""COMPUTED_VALUE"""),"Mareco Emma Aitana ")</f>
        <v>Mareco Emma Aitana </v>
      </c>
      <c r="C89" s="193" t="str">
        <f>IFERROR(__xludf.DUMMYFUNCTION("""COMPUTED_VALUE"""),"Sábado 16:45")</f>
        <v>Sábado 16:45</v>
      </c>
      <c r="D89" s="193"/>
      <c r="E89" s="193"/>
      <c r="F89" s="194" t="str">
        <f t="array" ref="F89:Q89">IFNA(INDEX(PRESENTISMO!$F$5:$Q1510,MATCH(B89,PRESENTISMO!$A$5:$A1510,0)),"")</f>
        <v/>
      </c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66"/>
      <c r="S89" s="186">
        <f t="shared" si="1"/>
        <v>0</v>
      </c>
      <c r="T89" s="187" t="str">
        <f t="shared" si="2"/>
        <v>0%</v>
      </c>
      <c r="U89" s="188">
        <f t="shared" si="3"/>
        <v>0</v>
      </c>
      <c r="V89" s="134"/>
      <c r="W89" s="134"/>
      <c r="X89" s="134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 t="str">
        <f>IFERROR(__xludf.DUMMYFUNCTION("""COMPUTED_VALUE"""),"SI")</f>
        <v>SI</v>
      </c>
      <c r="AJ89" s="166"/>
      <c r="AK89" s="166"/>
    </row>
    <row r="90" ht="14.25" customHeight="1">
      <c r="A90" s="191">
        <v>74.0</v>
      </c>
      <c r="B90" s="191" t="str">
        <f>IFERROR(__xludf.DUMMYFUNCTION("""COMPUTED_VALUE"""),"Martínez Victoria ")</f>
        <v>Martínez Victoria </v>
      </c>
      <c r="C90" s="193" t="str">
        <f>IFERROR(__xludf.DUMMYFUNCTION("""COMPUTED_VALUE"""),"Sábado 16:45")</f>
        <v>Sábado 16:45</v>
      </c>
      <c r="D90" s="193"/>
      <c r="E90" s="193"/>
      <c r="F90" s="194" t="str">
        <f t="array" ref="F90:Q90">IFNA(INDEX(PRESENTISMO!$F$5:$Q1510,MATCH(B90,PRESENTISMO!$A$5:$A1510,0)),"")</f>
        <v/>
      </c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66"/>
      <c r="S90" s="186">
        <f t="shared" si="1"/>
        <v>0</v>
      </c>
      <c r="T90" s="187" t="str">
        <f t="shared" si="2"/>
        <v>0%</v>
      </c>
      <c r="U90" s="188">
        <f t="shared" si="3"/>
        <v>0</v>
      </c>
      <c r="V90" s="134"/>
      <c r="W90" s="134"/>
      <c r="X90" s="134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 t="str">
        <f>IFERROR(__xludf.DUMMYFUNCTION("""COMPUTED_VALUE"""),"SI")</f>
        <v>SI</v>
      </c>
      <c r="AJ90" s="166"/>
      <c r="AK90" s="166"/>
    </row>
    <row r="91" ht="14.25" customHeight="1">
      <c r="A91" s="191">
        <v>75.0</v>
      </c>
      <c r="B91" s="191" t="str">
        <f>IFERROR(__xludf.DUMMYFUNCTION("""COMPUTED_VALUE"""),"Rodriguez Juan Ignacio ")</f>
        <v>Rodriguez Juan Ignacio </v>
      </c>
      <c r="C91" s="193" t="str">
        <f>IFERROR(__xludf.DUMMYFUNCTION("""COMPUTED_VALUE"""),"Sábado 16:45")</f>
        <v>Sábado 16:45</v>
      </c>
      <c r="D91" s="193"/>
      <c r="E91" s="193"/>
      <c r="F91" s="194" t="str">
        <f t="array" ref="F91:Q91">IFNA(INDEX(PRESENTISMO!$F$5:$Q1510,MATCH(B91,PRESENTISMO!$A$5:$A1510,0)),"")</f>
        <v/>
      </c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66"/>
      <c r="S91" s="186">
        <f t="shared" si="1"/>
        <v>0</v>
      </c>
      <c r="T91" s="187" t="str">
        <f t="shared" si="2"/>
        <v>0%</v>
      </c>
      <c r="U91" s="188">
        <f t="shared" si="3"/>
        <v>0</v>
      </c>
      <c r="V91" s="134"/>
      <c r="W91" s="134"/>
      <c r="X91" s="134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 t="str">
        <f>IFERROR(__xludf.DUMMYFUNCTION("""COMPUTED_VALUE"""),"SI")</f>
        <v>SI</v>
      </c>
      <c r="AJ91" s="166"/>
      <c r="AK91" s="166"/>
    </row>
    <row r="92" ht="14.25" customHeight="1">
      <c r="A92" s="191">
        <v>76.0</v>
      </c>
      <c r="B92" s="191" t="str">
        <f>IFERROR(__xludf.DUMMYFUNCTION("""COMPUTED_VALUE"""),"Molina Benjamin")</f>
        <v>Molina Benjamin</v>
      </c>
      <c r="C92" s="193" t="str">
        <f>IFERROR(__xludf.DUMMYFUNCTION("""COMPUTED_VALUE"""),"Sábado 16:45")</f>
        <v>Sábado 16:45</v>
      </c>
      <c r="D92" s="193"/>
      <c r="E92" s="193"/>
      <c r="F92" s="194" t="str">
        <f t="array" ref="F92:Q92">IFNA(INDEX(PRESENTISMO!$F$5:$Q1510,MATCH(B92,PRESENTISMO!$A$5:$A1510,0)),"")</f>
        <v/>
      </c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66"/>
      <c r="S92" s="186">
        <f t="shared" si="1"/>
        <v>0</v>
      </c>
      <c r="T92" s="187" t="str">
        <f t="shared" si="2"/>
        <v>0%</v>
      </c>
      <c r="U92" s="188">
        <f t="shared" si="3"/>
        <v>0</v>
      </c>
      <c r="V92" s="134"/>
      <c r="W92" s="134"/>
      <c r="X92" s="134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 t="str">
        <f>IFERROR(__xludf.DUMMYFUNCTION("""COMPUTED_VALUE"""),"SI")</f>
        <v>SI</v>
      </c>
      <c r="AJ92" s="166"/>
      <c r="AK92" s="166"/>
    </row>
    <row r="93" ht="14.25" customHeight="1">
      <c r="A93" s="191">
        <v>77.0</v>
      </c>
      <c r="B93" s="191" t="str">
        <f>IFERROR(__xludf.DUMMYFUNCTION("""COMPUTED_VALUE"""),"Villalba Mateo")</f>
        <v>Villalba Mateo</v>
      </c>
      <c r="C93" s="193" t="str">
        <f>IFERROR(__xludf.DUMMYFUNCTION("""COMPUTED_VALUE"""),"Sábado 16:45")</f>
        <v>Sábado 16:45</v>
      </c>
      <c r="D93" s="193"/>
      <c r="E93" s="193"/>
      <c r="F93" s="194" t="str">
        <f t="array" ref="F93:Q93">IFNA(INDEX(PRESENTISMO!$F$5:$Q1510,MATCH(B93,PRESENTISMO!$A$5:$A1510,0)),"")</f>
        <v/>
      </c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66"/>
      <c r="S93" s="186">
        <f t="shared" si="1"/>
        <v>0</v>
      </c>
      <c r="T93" s="187" t="str">
        <f t="shared" si="2"/>
        <v>0%</v>
      </c>
      <c r="U93" s="188">
        <f t="shared" si="3"/>
        <v>0</v>
      </c>
      <c r="V93" s="134"/>
      <c r="W93" s="134"/>
      <c r="X93" s="134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 t="str">
        <f>IFERROR(__xludf.DUMMYFUNCTION("""COMPUTED_VALUE"""),"SI")</f>
        <v>SI</v>
      </c>
      <c r="AJ93" s="166"/>
      <c r="AK93" s="166"/>
    </row>
    <row r="94" ht="14.25" customHeight="1">
      <c r="A94" s="191">
        <v>78.0</v>
      </c>
      <c r="B94" s="191" t="str">
        <f>IFERROR(__xludf.DUMMYFUNCTION("""COMPUTED_VALUE"""),"Silvestro Lola")</f>
        <v>Silvestro Lola</v>
      </c>
      <c r="C94" s="193" t="str">
        <f>IFERROR(__xludf.DUMMYFUNCTION("""COMPUTED_VALUE"""),"Sábado 16:45")</f>
        <v>Sábado 16:45</v>
      </c>
      <c r="D94" s="193"/>
      <c r="E94" s="193"/>
      <c r="F94" s="194" t="str">
        <f t="array" ref="F94:Q94">IFNA(INDEX(PRESENTISMO!$F$5:$Q1510,MATCH(B94,PRESENTISMO!$A$5:$A1510,0)),"")</f>
        <v/>
      </c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66"/>
      <c r="S94" s="186">
        <f t="shared" si="1"/>
        <v>0</v>
      </c>
      <c r="T94" s="187" t="str">
        <f t="shared" si="2"/>
        <v>0%</v>
      </c>
      <c r="U94" s="188">
        <f t="shared" si="3"/>
        <v>0</v>
      </c>
      <c r="V94" s="134"/>
      <c r="W94" s="134"/>
      <c r="X94" s="134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 t="str">
        <f>IFERROR(__xludf.DUMMYFUNCTION("""COMPUTED_VALUE"""),"SI")</f>
        <v>SI</v>
      </c>
      <c r="AJ94" s="166"/>
      <c r="AK94" s="166"/>
    </row>
    <row r="95" ht="14.25" customHeight="1">
      <c r="A95" s="180">
        <v>79.0</v>
      </c>
      <c r="B95" s="191" t="str">
        <f>IFERROR(__xludf.DUMMYFUNCTION("""COMPUTED_VALUE"""),"Cabrera Dominic")</f>
        <v>Cabrera Dominic</v>
      </c>
      <c r="C95" s="193" t="str">
        <f>IFERROR(__xludf.DUMMYFUNCTION("""COMPUTED_VALUE"""),"Sábado 18:15")</f>
        <v>Sábado 18:15</v>
      </c>
      <c r="D95" s="193"/>
      <c r="E95" s="193"/>
      <c r="F95" s="194" t="str">
        <f t="array" ref="F95:Q95">IFNA(INDEX(PRESENTISMO!$F$5:$Q1510,MATCH(B95,PRESENTISMO!$A$5:$A1510,0)),"")</f>
        <v/>
      </c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66"/>
      <c r="S95" s="186">
        <f t="shared" si="1"/>
        <v>0</v>
      </c>
      <c r="T95" s="187" t="str">
        <f t="shared" si="2"/>
        <v>0%</v>
      </c>
      <c r="U95" s="188">
        <f t="shared" si="3"/>
        <v>0</v>
      </c>
      <c r="V95" s="134"/>
      <c r="W95" s="134"/>
      <c r="X95" s="134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 t="str">
        <f>IFERROR(__xludf.DUMMYFUNCTION("""COMPUTED_VALUE"""),"SI")</f>
        <v>SI</v>
      </c>
      <c r="AJ95" s="166"/>
      <c r="AK95" s="166"/>
    </row>
    <row r="96" ht="14.25" customHeight="1">
      <c r="A96" s="191">
        <v>80.0</v>
      </c>
      <c r="B96" s="191" t="str">
        <f>IFERROR(__xludf.DUMMYFUNCTION("""COMPUTED_VALUE"""),"Rocha Mateo ")</f>
        <v>Rocha Mateo </v>
      </c>
      <c r="C96" s="193" t="str">
        <f>IFERROR(__xludf.DUMMYFUNCTION("""COMPUTED_VALUE"""),"Sábado 18:15")</f>
        <v>Sábado 18:15</v>
      </c>
      <c r="D96" s="193"/>
      <c r="E96" s="193"/>
      <c r="F96" s="194" t="str">
        <f t="array" ref="F96:Q96">IFNA(INDEX(PRESENTISMO!$F$5:$Q1510,MATCH(B96,PRESENTISMO!$A$5:$A1510,0)),"")</f>
        <v/>
      </c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66"/>
      <c r="S96" s="186">
        <f t="shared" si="1"/>
        <v>0</v>
      </c>
      <c r="T96" s="187" t="str">
        <f t="shared" si="2"/>
        <v>0%</v>
      </c>
      <c r="U96" s="188">
        <f t="shared" si="3"/>
        <v>0</v>
      </c>
      <c r="V96" s="134"/>
      <c r="W96" s="134"/>
      <c r="X96" s="134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 t="str">
        <f>IFERROR(__xludf.DUMMYFUNCTION("""COMPUTED_VALUE"""),"SI")</f>
        <v>SI</v>
      </c>
      <c r="AJ96" s="166"/>
      <c r="AK96" s="166"/>
    </row>
    <row r="97" ht="14.25" customHeight="1">
      <c r="A97" s="180">
        <v>81.0</v>
      </c>
      <c r="B97" s="191" t="str">
        <f>IFERROR(__xludf.DUMMYFUNCTION("""COMPUTED_VALUE"""),"Mamani Alma ")</f>
        <v>Mamani Alma </v>
      </c>
      <c r="C97" s="193" t="str">
        <f>IFERROR(__xludf.DUMMYFUNCTION("""COMPUTED_VALUE"""),"Sábado 18:15")</f>
        <v>Sábado 18:15</v>
      </c>
      <c r="D97" s="193"/>
      <c r="E97" s="193"/>
      <c r="F97" s="194" t="str">
        <f t="array" ref="F97:Q97">IFNA(INDEX(PRESENTISMO!$F$5:$Q1510,MATCH(B97,PRESENTISMO!$A$5:$A1510,0)),"")</f>
        <v/>
      </c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66"/>
      <c r="S97" s="186">
        <f t="shared" si="1"/>
        <v>0</v>
      </c>
      <c r="T97" s="187" t="str">
        <f t="shared" si="2"/>
        <v>0%</v>
      </c>
      <c r="U97" s="188">
        <f t="shared" si="3"/>
        <v>0</v>
      </c>
      <c r="V97" s="134"/>
      <c r="W97" s="134"/>
      <c r="X97" s="134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 t="str">
        <f>IFERROR(__xludf.DUMMYFUNCTION("""COMPUTED_VALUE"""),"SI")</f>
        <v>SI</v>
      </c>
      <c r="AJ97" s="166"/>
      <c r="AK97" s="166"/>
    </row>
    <row r="98" ht="14.25" customHeight="1">
      <c r="A98" s="191">
        <v>82.0</v>
      </c>
      <c r="B98" s="191" t="str">
        <f>IFERROR(__xludf.DUMMYFUNCTION("""COMPUTED_VALUE"""),"Herrera Nael Abril ")</f>
        <v>Herrera Nael Abril </v>
      </c>
      <c r="C98" s="193" t="str">
        <f>IFERROR(__xludf.DUMMYFUNCTION("""COMPUTED_VALUE"""),"Sábado 18:15")</f>
        <v>Sábado 18:15</v>
      </c>
      <c r="D98" s="193"/>
      <c r="E98" s="193"/>
      <c r="F98" s="194" t="str">
        <f t="array" ref="F98:Q98">IFNA(INDEX(PRESENTISMO!$F$5:$Q1510,MATCH(B98,PRESENTISMO!$A$5:$A1510,0)),"")</f>
        <v/>
      </c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66"/>
      <c r="S98" s="186">
        <f t="shared" si="1"/>
        <v>0</v>
      </c>
      <c r="T98" s="187" t="str">
        <f t="shared" si="2"/>
        <v>0%</v>
      </c>
      <c r="U98" s="188">
        <f t="shared" si="3"/>
        <v>0</v>
      </c>
      <c r="V98" s="134"/>
      <c r="W98" s="134"/>
      <c r="X98" s="134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 t="str">
        <f>IFERROR(__xludf.DUMMYFUNCTION("""COMPUTED_VALUE"""),"SI")</f>
        <v>SI</v>
      </c>
      <c r="AJ98" s="166"/>
      <c r="AK98" s="166"/>
    </row>
    <row r="99" ht="14.25" customHeight="1">
      <c r="A99" s="191">
        <v>83.0</v>
      </c>
      <c r="B99" s="191" t="str">
        <f>IFERROR(__xludf.DUMMYFUNCTION("""COMPUTED_VALUE"""),"Villalba Gabriel")</f>
        <v>Villalba Gabriel</v>
      </c>
      <c r="C99" s="193" t="str">
        <f>IFERROR(__xludf.DUMMYFUNCTION("""COMPUTED_VALUE"""),"Sábado 18:15")</f>
        <v>Sábado 18:15</v>
      </c>
      <c r="D99" s="193"/>
      <c r="E99" s="193"/>
      <c r="F99" s="194" t="str">
        <f t="array" ref="F99:Q99">IFNA(INDEX(PRESENTISMO!$F$5:$Q1510,MATCH(B99,PRESENTISMO!$A$5:$A1510,0)),"")</f>
        <v/>
      </c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66"/>
      <c r="S99" s="186">
        <f t="shared" si="1"/>
        <v>0</v>
      </c>
      <c r="T99" s="187" t="str">
        <f t="shared" si="2"/>
        <v>0%</v>
      </c>
      <c r="U99" s="188">
        <f t="shared" si="3"/>
        <v>0</v>
      </c>
      <c r="V99" s="134"/>
      <c r="W99" s="134"/>
      <c r="X99" s="134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 t="str">
        <f>IFERROR(__xludf.DUMMYFUNCTION("""COMPUTED_VALUE"""),"SI")</f>
        <v>SI</v>
      </c>
      <c r="AJ99" s="166"/>
      <c r="AK99" s="166"/>
    </row>
    <row r="100" ht="14.25" customHeight="1">
      <c r="A100" s="191">
        <v>84.0</v>
      </c>
      <c r="B100" s="191"/>
      <c r="C100" s="193"/>
      <c r="D100" s="193"/>
      <c r="E100" s="193"/>
      <c r="F100" s="194" t="str">
        <f t="array" ref="F100">IFNA(INDEX(PRESENTISMO!$F$5:$Q1510,MATCH(B100,PRESENTISMO!$A$5:$A1510,0)),"")</f>
        <v/>
      </c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66"/>
      <c r="S100" s="186">
        <f t="shared" si="1"/>
        <v>0</v>
      </c>
      <c r="T100" s="187" t="str">
        <f t="shared" si="2"/>
        <v>0%</v>
      </c>
      <c r="U100" s="188">
        <f t="shared" si="3"/>
        <v>0</v>
      </c>
      <c r="V100" s="134"/>
      <c r="W100" s="134"/>
      <c r="X100" s="134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</row>
    <row r="101" ht="14.25" customHeight="1">
      <c r="A101" s="191">
        <v>85.0</v>
      </c>
      <c r="B101" s="191"/>
      <c r="C101" s="193"/>
      <c r="D101" s="193"/>
      <c r="E101" s="193"/>
      <c r="F101" s="194" t="str">
        <f t="array" ref="F101">IFNA(INDEX(PRESENTISMO!$F$5:$Q1510,MATCH(B101,PRESENTISMO!$A$5:$A1510,0)),"")</f>
        <v/>
      </c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66"/>
      <c r="S101" s="186">
        <f t="shared" si="1"/>
        <v>0</v>
      </c>
      <c r="T101" s="187" t="str">
        <f t="shared" si="2"/>
        <v>0%</v>
      </c>
      <c r="U101" s="188">
        <f t="shared" si="3"/>
        <v>0</v>
      </c>
      <c r="V101" s="134"/>
      <c r="W101" s="134"/>
      <c r="X101" s="134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</row>
    <row r="102" ht="14.25" customHeight="1">
      <c r="A102" s="191">
        <v>86.0</v>
      </c>
      <c r="B102" s="191"/>
      <c r="C102" s="193"/>
      <c r="D102" s="193"/>
      <c r="E102" s="193"/>
      <c r="F102" s="194" t="str">
        <f t="array" ref="F102">IFNA(INDEX(PRESENTISMO!$F$5:$Q1510,MATCH(B102,PRESENTISMO!$A$5:$A1510,0)),"")</f>
        <v/>
      </c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66"/>
      <c r="S102" s="186">
        <f t="shared" si="1"/>
        <v>0</v>
      </c>
      <c r="T102" s="187" t="str">
        <f t="shared" si="2"/>
        <v>0%</v>
      </c>
      <c r="U102" s="188">
        <f t="shared" si="3"/>
        <v>0</v>
      </c>
      <c r="V102" s="134"/>
      <c r="W102" s="134"/>
      <c r="X102" s="134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</row>
    <row r="103" ht="14.25" customHeight="1">
      <c r="A103" s="191">
        <v>87.0</v>
      </c>
      <c r="B103" s="191"/>
      <c r="C103" s="193"/>
      <c r="D103" s="193"/>
      <c r="E103" s="193"/>
      <c r="F103" s="194" t="str">
        <f t="array" ref="F103">IFNA(INDEX(PRESENTISMO!$F$5:$Q1510,MATCH(B103,PRESENTISMO!$A$5:$A1510,0)),"")</f>
        <v/>
      </c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66"/>
      <c r="S103" s="186">
        <f t="shared" si="1"/>
        <v>0</v>
      </c>
      <c r="T103" s="187" t="str">
        <f t="shared" si="2"/>
        <v>0%</v>
      </c>
      <c r="U103" s="188">
        <f t="shared" si="3"/>
        <v>0</v>
      </c>
      <c r="V103" s="134"/>
      <c r="W103" s="134"/>
      <c r="X103" s="134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</row>
    <row r="104" ht="14.25" customHeight="1">
      <c r="A104" s="191">
        <v>88.0</v>
      </c>
      <c r="B104" s="191"/>
      <c r="C104" s="193"/>
      <c r="D104" s="193"/>
      <c r="E104" s="193"/>
      <c r="F104" s="194" t="str">
        <f t="array" ref="F104">IFNA(INDEX(PRESENTISMO!$F$5:$Q1510,MATCH(B104,PRESENTISMO!$A$5:$A1510,0)),"")</f>
        <v/>
      </c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66"/>
      <c r="S104" s="186">
        <f t="shared" si="1"/>
        <v>0</v>
      </c>
      <c r="T104" s="187" t="str">
        <f t="shared" si="2"/>
        <v>0%</v>
      </c>
      <c r="U104" s="188">
        <f t="shared" si="3"/>
        <v>0</v>
      </c>
      <c r="V104" s="134"/>
      <c r="W104" s="134"/>
      <c r="X104" s="134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</row>
    <row r="105" ht="14.25" customHeight="1">
      <c r="A105" s="180">
        <v>89.0</v>
      </c>
      <c r="B105" s="191"/>
      <c r="C105" s="193"/>
      <c r="D105" s="193"/>
      <c r="E105" s="193"/>
      <c r="F105" s="194" t="str">
        <f t="array" ref="F105">IFNA(INDEX(PRESENTISMO!$F$5:$Q1510,MATCH(B105,PRESENTISMO!$A$5:$A1510,0)),"")</f>
        <v/>
      </c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66"/>
      <c r="S105" s="186">
        <f t="shared" si="1"/>
        <v>0</v>
      </c>
      <c r="T105" s="187" t="str">
        <f t="shared" si="2"/>
        <v>0%</v>
      </c>
      <c r="U105" s="188">
        <f t="shared" si="3"/>
        <v>0</v>
      </c>
      <c r="V105" s="134"/>
      <c r="W105" s="134"/>
      <c r="X105" s="134"/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</row>
    <row r="106" ht="14.25" customHeight="1">
      <c r="A106" s="191">
        <v>90.0</v>
      </c>
      <c r="B106" s="191"/>
      <c r="C106" s="193"/>
      <c r="D106" s="193"/>
      <c r="E106" s="193"/>
      <c r="F106" s="194" t="str">
        <f t="array" ref="F106">IFNA(INDEX(PRESENTISMO!$F$5:$Q1510,MATCH(B106,PRESENTISMO!$A$5:$A1510,0)),"")</f>
        <v/>
      </c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66"/>
      <c r="S106" s="186">
        <f t="shared" si="1"/>
        <v>0</v>
      </c>
      <c r="T106" s="187" t="str">
        <f t="shared" si="2"/>
        <v>0%</v>
      </c>
      <c r="U106" s="188">
        <f t="shared" si="3"/>
        <v>0</v>
      </c>
      <c r="V106" s="134"/>
      <c r="W106" s="134"/>
      <c r="X106" s="134"/>
      <c r="Y106" s="166"/>
      <c r="Z106" s="166"/>
      <c r="AA106" s="166"/>
      <c r="AB106" s="166"/>
      <c r="AC106" s="166"/>
      <c r="AD106" s="166"/>
      <c r="AE106" s="166"/>
      <c r="AF106" s="166"/>
      <c r="AG106" s="166"/>
      <c r="AH106" s="166"/>
      <c r="AI106" s="166"/>
      <c r="AJ106" s="166"/>
      <c r="AK106" s="166"/>
    </row>
    <row r="107" ht="14.25" customHeight="1">
      <c r="A107" s="180">
        <v>91.0</v>
      </c>
      <c r="B107" s="191"/>
      <c r="C107" s="193"/>
      <c r="D107" s="193"/>
      <c r="E107" s="193"/>
      <c r="F107" s="194" t="str">
        <f t="array" ref="F107">IFNA(INDEX(PRESENTISMO!$F$5:$Q1510,MATCH(B107,PRESENTISMO!$A$5:$A1510,0)),"")</f>
        <v/>
      </c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66"/>
      <c r="S107" s="186">
        <f t="shared" si="1"/>
        <v>0</v>
      </c>
      <c r="T107" s="187" t="str">
        <f t="shared" si="2"/>
        <v>0%</v>
      </c>
      <c r="U107" s="188">
        <f t="shared" si="3"/>
        <v>0</v>
      </c>
      <c r="V107" s="134"/>
      <c r="W107" s="134"/>
      <c r="X107" s="134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</row>
    <row r="108" ht="14.25" customHeight="1">
      <c r="A108" s="191">
        <v>92.0</v>
      </c>
      <c r="B108" s="191"/>
      <c r="C108" s="193"/>
      <c r="D108" s="193"/>
      <c r="E108" s="193"/>
      <c r="F108" s="194" t="str">
        <f t="array" ref="F108">IFNA(INDEX(PRESENTISMO!$F$5:$Q1510,MATCH(B108,PRESENTISMO!$A$5:$A1510,0)),"")</f>
        <v/>
      </c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66"/>
      <c r="S108" s="186">
        <f t="shared" si="1"/>
        <v>0</v>
      </c>
      <c r="T108" s="187" t="str">
        <f t="shared" si="2"/>
        <v>0%</v>
      </c>
      <c r="U108" s="188">
        <f t="shared" si="3"/>
        <v>0</v>
      </c>
      <c r="V108" s="134"/>
      <c r="W108" s="134"/>
      <c r="X108" s="134"/>
      <c r="Y108" s="166"/>
      <c r="Z108" s="166"/>
      <c r="AA108" s="166"/>
      <c r="AB108" s="166"/>
      <c r="AC108" s="166"/>
      <c r="AD108" s="166"/>
      <c r="AE108" s="166"/>
      <c r="AF108" s="166"/>
      <c r="AG108" s="166"/>
      <c r="AH108" s="166"/>
      <c r="AI108" s="166"/>
      <c r="AJ108" s="166"/>
      <c r="AK108" s="166"/>
    </row>
    <row r="109" ht="14.25" customHeight="1">
      <c r="A109" s="191">
        <v>93.0</v>
      </c>
      <c r="B109" s="191"/>
      <c r="C109" s="193"/>
      <c r="D109" s="193"/>
      <c r="E109" s="193"/>
      <c r="F109" s="194" t="str">
        <f t="array" ref="F109">IFNA(INDEX(PRESENTISMO!$F$5:$Q1510,MATCH(B109,PRESENTISMO!$A$5:$A1510,0)),"")</f>
        <v/>
      </c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66"/>
      <c r="S109" s="186">
        <f t="shared" si="1"/>
        <v>0</v>
      </c>
      <c r="T109" s="187" t="str">
        <f t="shared" si="2"/>
        <v>0%</v>
      </c>
      <c r="U109" s="188">
        <f t="shared" si="3"/>
        <v>0</v>
      </c>
      <c r="V109" s="134"/>
      <c r="W109" s="134"/>
      <c r="X109" s="134"/>
      <c r="Y109" s="166"/>
      <c r="Z109" s="166"/>
      <c r="AA109" s="166"/>
      <c r="AB109" s="166"/>
      <c r="AC109" s="166"/>
      <c r="AD109" s="166"/>
      <c r="AE109" s="166"/>
      <c r="AF109" s="166"/>
      <c r="AG109" s="166"/>
      <c r="AH109" s="166"/>
      <c r="AI109" s="166"/>
      <c r="AJ109" s="166"/>
      <c r="AK109" s="166"/>
    </row>
    <row r="110" ht="14.25" customHeight="1">
      <c r="A110" s="191">
        <v>94.0</v>
      </c>
      <c r="B110" s="191"/>
      <c r="C110" s="193"/>
      <c r="D110" s="193"/>
      <c r="E110" s="193"/>
      <c r="F110" s="194" t="str">
        <f t="array" ref="F110">IFNA(INDEX(PRESENTISMO!$F$5:$Q1510,MATCH(B110,PRESENTISMO!$A$5:$A1510,0)),"")</f>
        <v/>
      </c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66"/>
      <c r="S110" s="186">
        <f t="shared" si="1"/>
        <v>0</v>
      </c>
      <c r="T110" s="187" t="str">
        <f t="shared" si="2"/>
        <v>0%</v>
      </c>
      <c r="U110" s="188">
        <f t="shared" si="3"/>
        <v>0</v>
      </c>
      <c r="V110" s="134"/>
      <c r="W110" s="134"/>
      <c r="X110" s="134"/>
      <c r="Y110" s="166"/>
      <c r="Z110" s="166"/>
      <c r="AA110" s="166"/>
      <c r="AB110" s="166"/>
      <c r="AC110" s="166"/>
      <c r="AD110" s="166"/>
      <c r="AE110" s="166"/>
      <c r="AF110" s="166"/>
      <c r="AG110" s="166"/>
      <c r="AH110" s="166"/>
      <c r="AI110" s="166"/>
      <c r="AJ110" s="166"/>
      <c r="AK110" s="166"/>
    </row>
    <row r="111" ht="14.25" customHeight="1">
      <c r="A111" s="191">
        <v>95.0</v>
      </c>
      <c r="B111" s="191"/>
      <c r="C111" s="193"/>
      <c r="D111" s="193"/>
      <c r="E111" s="193"/>
      <c r="F111" s="194" t="str">
        <f t="array" ref="F111">IFNA(INDEX(PRESENTISMO!$F$5:$Q1510,MATCH(B111,PRESENTISMO!$A$5:$A1510,0)),"")</f>
        <v/>
      </c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66"/>
      <c r="S111" s="186">
        <f t="shared" si="1"/>
        <v>0</v>
      </c>
      <c r="T111" s="187" t="str">
        <f t="shared" si="2"/>
        <v>0%</v>
      </c>
      <c r="U111" s="188">
        <f t="shared" si="3"/>
        <v>0</v>
      </c>
      <c r="V111" s="134"/>
      <c r="W111" s="134"/>
      <c r="X111" s="134"/>
      <c r="Y111" s="166"/>
      <c r="Z111" s="166"/>
      <c r="AA111" s="166"/>
      <c r="AB111" s="166"/>
      <c r="AC111" s="166"/>
      <c r="AD111" s="166"/>
      <c r="AE111" s="166"/>
      <c r="AF111" s="166"/>
      <c r="AG111" s="166"/>
      <c r="AH111" s="166"/>
      <c r="AI111" s="166"/>
      <c r="AJ111" s="166"/>
      <c r="AK111" s="166"/>
    </row>
    <row r="112" ht="14.25" customHeight="1">
      <c r="A112" s="191">
        <v>96.0</v>
      </c>
      <c r="B112" s="191"/>
      <c r="C112" s="193"/>
      <c r="D112" s="193"/>
      <c r="E112" s="193"/>
      <c r="F112" s="194" t="str">
        <f t="array" ref="F112">IFNA(INDEX(PRESENTISMO!$F$5:$Q1510,MATCH(B112,PRESENTISMO!$A$5:$A1510,0)),"")</f>
        <v/>
      </c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66"/>
      <c r="S112" s="186">
        <f t="shared" si="1"/>
        <v>0</v>
      </c>
      <c r="T112" s="187" t="str">
        <f t="shared" si="2"/>
        <v>0%</v>
      </c>
      <c r="U112" s="188">
        <f t="shared" si="3"/>
        <v>0</v>
      </c>
      <c r="V112" s="134"/>
      <c r="W112" s="134"/>
      <c r="X112" s="134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</row>
    <row r="113" ht="14.25" customHeight="1">
      <c r="A113" s="191">
        <v>97.0</v>
      </c>
      <c r="B113" s="191"/>
      <c r="C113" s="193"/>
      <c r="D113" s="193"/>
      <c r="E113" s="193"/>
      <c r="F113" s="194" t="str">
        <f t="array" ref="F113">IFNA(INDEX(PRESENTISMO!$F$5:$Q1510,MATCH(B113,PRESENTISMO!$A$5:$A1510,0)),"")</f>
        <v/>
      </c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66"/>
      <c r="S113" s="186">
        <f t="shared" si="1"/>
        <v>0</v>
      </c>
      <c r="T113" s="187" t="str">
        <f t="shared" si="2"/>
        <v>0%</v>
      </c>
      <c r="U113" s="188">
        <f t="shared" si="3"/>
        <v>0</v>
      </c>
      <c r="V113" s="134"/>
      <c r="W113" s="134"/>
      <c r="X113" s="134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</row>
    <row r="114" ht="14.25" customHeight="1">
      <c r="A114" s="191">
        <v>98.0</v>
      </c>
      <c r="B114" s="191"/>
      <c r="C114" s="193"/>
      <c r="D114" s="193"/>
      <c r="E114" s="193"/>
      <c r="F114" s="194" t="str">
        <f t="array" ref="F114">IFNA(INDEX(PRESENTISMO!$F$5:$Q1510,MATCH(B114,PRESENTISMO!$A$5:$A1510,0)),"")</f>
        <v/>
      </c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66"/>
      <c r="S114" s="186">
        <f t="shared" si="1"/>
        <v>0</v>
      </c>
      <c r="T114" s="187" t="str">
        <f t="shared" si="2"/>
        <v>0%</v>
      </c>
      <c r="U114" s="188">
        <f t="shared" si="3"/>
        <v>0</v>
      </c>
      <c r="V114" s="134"/>
      <c r="W114" s="134"/>
      <c r="X114" s="134"/>
      <c r="Y114" s="166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</row>
    <row r="115" ht="14.25" customHeight="1">
      <c r="A115" s="180">
        <v>99.0</v>
      </c>
      <c r="B115" s="191"/>
      <c r="C115" s="193"/>
      <c r="D115" s="193"/>
      <c r="E115" s="193"/>
      <c r="F115" s="194" t="str">
        <f t="array" ref="F115">IFNA(INDEX(PRESENTISMO!$F$5:$Q1510,MATCH(B115,PRESENTISMO!$A$5:$A1510,0)),"")</f>
        <v/>
      </c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66"/>
      <c r="S115" s="186">
        <f t="shared" si="1"/>
        <v>0</v>
      </c>
      <c r="T115" s="187" t="str">
        <f t="shared" si="2"/>
        <v>0%</v>
      </c>
      <c r="U115" s="188">
        <f t="shared" si="3"/>
        <v>0</v>
      </c>
      <c r="V115" s="134"/>
      <c r="W115" s="134"/>
      <c r="X115" s="134"/>
      <c r="Y115" s="166"/>
      <c r="Z115" s="166"/>
      <c r="AA115" s="166"/>
      <c r="AB115" s="166"/>
      <c r="AC115" s="166"/>
      <c r="AD115" s="166"/>
      <c r="AE115" s="166"/>
      <c r="AF115" s="166"/>
      <c r="AG115" s="166"/>
      <c r="AH115" s="166"/>
      <c r="AI115" s="166"/>
      <c r="AJ115" s="166"/>
      <c r="AK115" s="166"/>
    </row>
    <row r="116" ht="14.25" customHeight="1">
      <c r="A116" s="191">
        <v>100.0</v>
      </c>
      <c r="B116" s="191"/>
      <c r="C116" s="193"/>
      <c r="D116" s="193"/>
      <c r="E116" s="193"/>
      <c r="F116" s="194" t="str">
        <f t="array" ref="F116">IFNA(INDEX(PRESENTISMO!$F$5:$Q1510,MATCH(B116,PRESENTISMO!$A$5:$A1510,0)),"")</f>
        <v/>
      </c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66"/>
      <c r="S116" s="186">
        <f t="shared" si="1"/>
        <v>0</v>
      </c>
      <c r="T116" s="187" t="str">
        <f t="shared" si="2"/>
        <v>0%</v>
      </c>
      <c r="U116" s="188">
        <f t="shared" si="3"/>
        <v>0</v>
      </c>
      <c r="V116" s="134"/>
      <c r="W116" s="134"/>
      <c r="X116" s="134"/>
      <c r="Y116" s="166"/>
      <c r="Z116" s="166"/>
      <c r="AA116" s="166"/>
      <c r="AB116" s="166"/>
      <c r="AC116" s="166"/>
      <c r="AD116" s="166"/>
      <c r="AE116" s="166"/>
      <c r="AF116" s="166"/>
      <c r="AG116" s="166"/>
      <c r="AH116" s="166"/>
      <c r="AI116" s="166"/>
      <c r="AJ116" s="166"/>
      <c r="AK116" s="166"/>
    </row>
    <row r="117" ht="14.25" customHeight="1">
      <c r="A117" s="180">
        <v>101.0</v>
      </c>
      <c r="B117" s="191"/>
      <c r="C117" s="193"/>
      <c r="D117" s="193"/>
      <c r="E117" s="193"/>
      <c r="F117" s="194" t="str">
        <f t="array" ref="F117">IFNA(INDEX(PRESENTISMO!$F$5:$Q1510,MATCH(B117,PRESENTISMO!$A$5:$A1510,0)),"")</f>
        <v/>
      </c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66"/>
      <c r="S117" s="186">
        <f t="shared" si="1"/>
        <v>0</v>
      </c>
      <c r="T117" s="187" t="str">
        <f t="shared" si="2"/>
        <v>0%</v>
      </c>
      <c r="U117" s="188">
        <f t="shared" si="3"/>
        <v>0</v>
      </c>
      <c r="V117" s="134"/>
      <c r="W117" s="134"/>
      <c r="X117" s="134"/>
      <c r="Y117" s="166"/>
      <c r="Z117" s="166"/>
      <c r="AA117" s="166"/>
      <c r="AB117" s="166"/>
      <c r="AC117" s="166"/>
      <c r="AD117" s="166"/>
      <c r="AE117" s="166"/>
      <c r="AF117" s="166"/>
      <c r="AG117" s="166"/>
      <c r="AH117" s="166"/>
      <c r="AI117" s="166"/>
      <c r="AJ117" s="166"/>
      <c r="AK117" s="166"/>
    </row>
    <row r="118" ht="14.25" customHeight="1">
      <c r="A118" s="191">
        <v>102.0</v>
      </c>
      <c r="B118" s="191"/>
      <c r="C118" s="193"/>
      <c r="D118" s="193"/>
      <c r="E118" s="193"/>
      <c r="F118" s="194" t="str">
        <f t="array" ref="F118">IFNA(INDEX(PRESENTISMO!$F$5:$Q1510,MATCH(B118,PRESENTISMO!$A$5:$A1510,0)),"")</f>
        <v/>
      </c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66"/>
      <c r="S118" s="186">
        <f t="shared" si="1"/>
        <v>0</v>
      </c>
      <c r="T118" s="187" t="str">
        <f t="shared" si="2"/>
        <v>0%</v>
      </c>
      <c r="U118" s="188">
        <f t="shared" si="3"/>
        <v>0</v>
      </c>
      <c r="V118" s="134"/>
      <c r="W118" s="134"/>
      <c r="X118" s="134"/>
      <c r="Y118" s="166"/>
      <c r="Z118" s="166"/>
      <c r="AA118" s="166"/>
      <c r="AB118" s="166"/>
      <c r="AC118" s="166"/>
      <c r="AD118" s="166"/>
      <c r="AE118" s="166"/>
      <c r="AF118" s="166"/>
      <c r="AG118" s="166"/>
      <c r="AH118" s="166"/>
      <c r="AI118" s="166"/>
      <c r="AJ118" s="166"/>
      <c r="AK118" s="166"/>
    </row>
    <row r="119" ht="14.25" customHeight="1">
      <c r="A119" s="191">
        <v>103.0</v>
      </c>
      <c r="B119" s="191"/>
      <c r="C119" s="193"/>
      <c r="D119" s="193"/>
      <c r="E119" s="193"/>
      <c r="F119" s="194" t="str">
        <f t="array" ref="F119">IFNA(INDEX(PRESENTISMO!$F$5:$Q1510,MATCH(B119,PRESENTISMO!$A$5:$A1510,0)),"")</f>
        <v/>
      </c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66"/>
      <c r="S119" s="186">
        <f t="shared" si="1"/>
        <v>0</v>
      </c>
      <c r="T119" s="187" t="str">
        <f t="shared" si="2"/>
        <v>0%</v>
      </c>
      <c r="U119" s="188">
        <f t="shared" si="3"/>
        <v>0</v>
      </c>
      <c r="V119" s="134"/>
      <c r="W119" s="134"/>
      <c r="X119" s="134"/>
      <c r="Y119" s="166"/>
      <c r="Z119" s="166"/>
      <c r="AA119" s="166"/>
      <c r="AB119" s="166"/>
      <c r="AC119" s="166"/>
      <c r="AD119" s="166"/>
      <c r="AE119" s="166"/>
      <c r="AF119" s="166"/>
      <c r="AG119" s="166"/>
      <c r="AH119" s="166"/>
      <c r="AI119" s="166"/>
      <c r="AJ119" s="166"/>
      <c r="AK119" s="166"/>
    </row>
    <row r="120" ht="14.25" customHeight="1">
      <c r="A120" s="191">
        <v>104.0</v>
      </c>
      <c r="B120" s="191"/>
      <c r="C120" s="193"/>
      <c r="D120" s="193"/>
      <c r="E120" s="193"/>
      <c r="F120" s="194" t="str">
        <f t="array" ref="F120">IFNA(INDEX(PRESENTISMO!$F$5:$Q1510,MATCH(B120,PRESENTISMO!$A$5:$A1510,0)),"")</f>
        <v/>
      </c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66"/>
      <c r="S120" s="186">
        <f t="shared" si="1"/>
        <v>0</v>
      </c>
      <c r="T120" s="187" t="str">
        <f t="shared" si="2"/>
        <v>0%</v>
      </c>
      <c r="U120" s="188">
        <f t="shared" si="3"/>
        <v>0</v>
      </c>
      <c r="V120" s="134"/>
      <c r="W120" s="134"/>
      <c r="X120" s="134"/>
      <c r="Y120" s="166"/>
      <c r="Z120" s="166"/>
      <c r="AA120" s="166"/>
      <c r="AB120" s="166"/>
      <c r="AC120" s="166"/>
      <c r="AD120" s="166"/>
      <c r="AE120" s="166"/>
      <c r="AF120" s="166"/>
      <c r="AG120" s="166"/>
      <c r="AH120" s="166"/>
      <c r="AI120" s="166"/>
      <c r="AJ120" s="166"/>
      <c r="AK120" s="166"/>
    </row>
    <row r="121" ht="14.25" customHeight="1">
      <c r="A121" s="191">
        <v>105.0</v>
      </c>
      <c r="B121" s="191"/>
      <c r="C121" s="193"/>
      <c r="D121" s="193"/>
      <c r="E121" s="193"/>
      <c r="F121" s="194" t="str">
        <f t="array" ref="F121">IFNA(INDEX(PRESENTISMO!$F$5:$Q1510,MATCH(B121,PRESENTISMO!$A$5:$A1510,0)),"")</f>
        <v/>
      </c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66"/>
      <c r="S121" s="186">
        <f t="shared" si="1"/>
        <v>0</v>
      </c>
      <c r="T121" s="187" t="str">
        <f t="shared" si="2"/>
        <v>0%</v>
      </c>
      <c r="U121" s="188">
        <f t="shared" si="3"/>
        <v>0</v>
      </c>
      <c r="V121" s="134"/>
      <c r="W121" s="134"/>
      <c r="X121" s="134"/>
      <c r="Y121" s="166"/>
      <c r="Z121" s="166"/>
      <c r="AA121" s="166"/>
      <c r="AB121" s="166"/>
      <c r="AC121" s="166"/>
      <c r="AD121" s="166"/>
      <c r="AE121" s="166"/>
      <c r="AF121" s="166"/>
      <c r="AG121" s="166"/>
      <c r="AH121" s="166"/>
      <c r="AI121" s="166"/>
      <c r="AJ121" s="166"/>
      <c r="AK121" s="166"/>
    </row>
    <row r="122" ht="14.25" customHeight="1">
      <c r="A122" s="191">
        <v>106.0</v>
      </c>
      <c r="B122" s="191"/>
      <c r="C122" s="193"/>
      <c r="D122" s="193"/>
      <c r="E122" s="193"/>
      <c r="F122" s="194" t="str">
        <f t="array" ref="F122">IFNA(INDEX(PRESENTISMO!$F$5:$Q1510,MATCH(B122,PRESENTISMO!$A$5:$A1510,0)),"")</f>
        <v/>
      </c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66"/>
      <c r="S122" s="186">
        <f t="shared" si="1"/>
        <v>0</v>
      </c>
      <c r="T122" s="187" t="str">
        <f t="shared" si="2"/>
        <v>0%</v>
      </c>
      <c r="U122" s="188">
        <f t="shared" si="3"/>
        <v>0</v>
      </c>
      <c r="V122" s="134"/>
      <c r="W122" s="134"/>
      <c r="X122" s="134"/>
      <c r="Y122" s="166"/>
      <c r="Z122" s="166"/>
      <c r="AA122" s="166"/>
      <c r="AB122" s="166"/>
      <c r="AC122" s="166"/>
      <c r="AD122" s="166"/>
      <c r="AE122" s="166"/>
      <c r="AF122" s="166"/>
      <c r="AG122" s="166"/>
      <c r="AH122" s="166"/>
      <c r="AI122" s="166"/>
      <c r="AJ122" s="166"/>
      <c r="AK122" s="166"/>
    </row>
    <row r="123" ht="14.25" customHeight="1">
      <c r="A123" s="191">
        <v>107.0</v>
      </c>
      <c r="B123" s="191"/>
      <c r="C123" s="193"/>
      <c r="D123" s="193"/>
      <c r="E123" s="193"/>
      <c r="F123" s="194" t="str">
        <f t="array" ref="F123">IFNA(INDEX(PRESENTISMO!$F$5:$Q1510,MATCH(B123,PRESENTISMO!$A$5:$A1510,0)),"")</f>
        <v/>
      </c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66"/>
      <c r="S123" s="186">
        <f t="shared" si="1"/>
        <v>0</v>
      </c>
      <c r="T123" s="187" t="str">
        <f t="shared" si="2"/>
        <v>0%</v>
      </c>
      <c r="U123" s="188">
        <f t="shared" si="3"/>
        <v>0</v>
      </c>
      <c r="V123" s="134"/>
      <c r="W123" s="134"/>
      <c r="X123" s="134"/>
      <c r="Y123" s="166"/>
      <c r="Z123" s="166"/>
      <c r="AA123" s="166"/>
      <c r="AB123" s="166"/>
      <c r="AC123" s="166"/>
      <c r="AD123" s="166"/>
      <c r="AE123" s="166"/>
      <c r="AF123" s="166"/>
      <c r="AG123" s="166"/>
      <c r="AH123" s="166"/>
      <c r="AI123" s="166"/>
      <c r="AJ123" s="166"/>
      <c r="AK123" s="166"/>
    </row>
    <row r="124" ht="14.25" customHeight="1">
      <c r="A124" s="191">
        <v>108.0</v>
      </c>
      <c r="B124" s="191"/>
      <c r="C124" s="193"/>
      <c r="D124" s="193"/>
      <c r="E124" s="193"/>
      <c r="F124" s="194" t="str">
        <f t="array" ref="F124">IFNA(INDEX(PRESENTISMO!$F$5:$Q1510,MATCH(B124,PRESENTISMO!$A$5:$A1510,0)),"")</f>
        <v/>
      </c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66"/>
      <c r="S124" s="186">
        <f t="shared" si="1"/>
        <v>0</v>
      </c>
      <c r="T124" s="187" t="str">
        <f t="shared" si="2"/>
        <v>0%</v>
      </c>
      <c r="U124" s="188">
        <f t="shared" si="3"/>
        <v>0</v>
      </c>
      <c r="V124" s="134"/>
      <c r="W124" s="134"/>
      <c r="X124" s="134"/>
      <c r="Y124" s="166"/>
      <c r="Z124" s="166"/>
      <c r="AA124" s="166"/>
      <c r="AB124" s="166"/>
      <c r="AC124" s="166"/>
      <c r="AD124" s="166"/>
      <c r="AE124" s="166"/>
      <c r="AF124" s="166"/>
      <c r="AG124" s="166"/>
      <c r="AH124" s="166"/>
      <c r="AI124" s="166"/>
      <c r="AJ124" s="166"/>
      <c r="AK124" s="166"/>
    </row>
    <row r="125" ht="14.25" customHeight="1">
      <c r="A125" s="180">
        <v>109.0</v>
      </c>
      <c r="B125" s="191"/>
      <c r="C125" s="193"/>
      <c r="D125" s="193"/>
      <c r="E125" s="193"/>
      <c r="F125" s="194" t="str">
        <f t="array" ref="F125">IFNA(INDEX(PRESENTISMO!$F$5:$Q1510,MATCH(B125,PRESENTISMO!$A$5:$A1510,0)),"")</f>
        <v/>
      </c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66"/>
      <c r="S125" s="186">
        <f t="shared" si="1"/>
        <v>0</v>
      </c>
      <c r="T125" s="187" t="str">
        <f t="shared" si="2"/>
        <v>0%</v>
      </c>
      <c r="U125" s="188">
        <f t="shared" si="3"/>
        <v>0</v>
      </c>
      <c r="V125" s="134"/>
      <c r="W125" s="134"/>
      <c r="X125" s="134"/>
      <c r="Y125" s="166"/>
      <c r="Z125" s="166"/>
      <c r="AA125" s="166"/>
      <c r="AB125" s="166"/>
      <c r="AC125" s="166"/>
      <c r="AD125" s="166"/>
      <c r="AE125" s="166"/>
      <c r="AF125" s="166"/>
      <c r="AG125" s="166"/>
      <c r="AH125" s="166"/>
      <c r="AI125" s="166"/>
      <c r="AJ125" s="166"/>
      <c r="AK125" s="166"/>
    </row>
    <row r="126" ht="14.25" customHeight="1">
      <c r="A126" s="191">
        <v>110.0</v>
      </c>
      <c r="B126" s="191"/>
      <c r="C126" s="193"/>
      <c r="D126" s="193"/>
      <c r="E126" s="193"/>
      <c r="F126" s="194" t="str">
        <f t="array" ref="F126">IFNA(INDEX(PRESENTISMO!$F$5:$Q1510,MATCH(B126,PRESENTISMO!$A$5:$A1510,0)),"")</f>
        <v/>
      </c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66"/>
      <c r="S126" s="186">
        <f t="shared" si="1"/>
        <v>0</v>
      </c>
      <c r="T126" s="187" t="str">
        <f t="shared" si="2"/>
        <v>0%</v>
      </c>
      <c r="U126" s="188">
        <f t="shared" si="3"/>
        <v>0</v>
      </c>
      <c r="V126" s="134"/>
      <c r="W126" s="134"/>
      <c r="X126" s="134"/>
      <c r="Y126" s="166"/>
      <c r="Z126" s="166"/>
      <c r="AA126" s="166"/>
      <c r="AB126" s="166"/>
      <c r="AC126" s="166"/>
      <c r="AD126" s="166"/>
      <c r="AE126" s="166"/>
      <c r="AF126" s="166"/>
      <c r="AG126" s="166"/>
      <c r="AH126" s="166"/>
      <c r="AI126" s="166"/>
      <c r="AJ126" s="166"/>
      <c r="AK126" s="166"/>
    </row>
    <row r="127" ht="14.25" customHeight="1">
      <c r="A127" s="180">
        <v>111.0</v>
      </c>
      <c r="B127" s="191"/>
      <c r="C127" s="193"/>
      <c r="D127" s="193"/>
      <c r="E127" s="193"/>
      <c r="F127" s="194" t="str">
        <f t="array" ref="F127">IFNA(INDEX(PRESENTISMO!$F$5:$Q1510,MATCH(B127,PRESENTISMO!$A$5:$A1510,0)),"")</f>
        <v/>
      </c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66"/>
      <c r="S127" s="186">
        <f t="shared" si="1"/>
        <v>0</v>
      </c>
      <c r="T127" s="187" t="str">
        <f t="shared" si="2"/>
        <v>0%</v>
      </c>
      <c r="U127" s="188">
        <f t="shared" si="3"/>
        <v>0</v>
      </c>
      <c r="V127" s="134"/>
      <c r="W127" s="134"/>
      <c r="X127" s="134"/>
      <c r="Y127" s="166"/>
      <c r="Z127" s="166"/>
      <c r="AA127" s="166"/>
      <c r="AB127" s="166"/>
      <c r="AC127" s="166"/>
      <c r="AD127" s="166"/>
      <c r="AE127" s="166"/>
      <c r="AF127" s="166"/>
      <c r="AG127" s="166"/>
      <c r="AH127" s="166"/>
      <c r="AI127" s="166"/>
      <c r="AJ127" s="166"/>
      <c r="AK127" s="166"/>
    </row>
    <row r="128" ht="14.25" customHeight="1">
      <c r="A128" s="191">
        <v>112.0</v>
      </c>
      <c r="B128" s="191"/>
      <c r="C128" s="193"/>
      <c r="D128" s="193"/>
      <c r="E128" s="193"/>
      <c r="F128" s="194" t="str">
        <f t="array" ref="F128">IFNA(INDEX(PRESENTISMO!$F$5:$Q1510,MATCH(B128,PRESENTISMO!$A$5:$A1510,0)),"")</f>
        <v/>
      </c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66"/>
      <c r="S128" s="186">
        <f t="shared" si="1"/>
        <v>0</v>
      </c>
      <c r="T128" s="187" t="str">
        <f t="shared" si="2"/>
        <v>0%</v>
      </c>
      <c r="U128" s="188">
        <f t="shared" si="3"/>
        <v>0</v>
      </c>
      <c r="V128" s="134"/>
      <c r="W128" s="134"/>
      <c r="X128" s="134"/>
      <c r="Y128" s="166"/>
      <c r="Z128" s="166"/>
      <c r="AA128" s="166"/>
      <c r="AB128" s="166"/>
      <c r="AC128" s="166"/>
      <c r="AD128" s="166"/>
      <c r="AE128" s="166"/>
      <c r="AF128" s="166"/>
      <c r="AG128" s="166"/>
      <c r="AH128" s="166"/>
      <c r="AI128" s="166"/>
      <c r="AJ128" s="166"/>
      <c r="AK128" s="166"/>
    </row>
    <row r="129" ht="14.25" customHeight="1">
      <c r="A129" s="191">
        <v>113.0</v>
      </c>
      <c r="B129" s="191"/>
      <c r="C129" s="193"/>
      <c r="D129" s="193"/>
      <c r="E129" s="193"/>
      <c r="F129" s="194" t="str">
        <f t="array" ref="F129">IFNA(INDEX(PRESENTISMO!$F$5:$Q1510,MATCH(B129,PRESENTISMO!$A$5:$A1510,0)),"")</f>
        <v/>
      </c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66"/>
      <c r="S129" s="186">
        <f t="shared" si="1"/>
        <v>0</v>
      </c>
      <c r="T129" s="187" t="str">
        <f t="shared" si="2"/>
        <v>0%</v>
      </c>
      <c r="U129" s="188">
        <f t="shared" si="3"/>
        <v>0</v>
      </c>
      <c r="V129" s="134"/>
      <c r="W129" s="134"/>
      <c r="X129" s="134"/>
      <c r="Y129" s="166"/>
      <c r="Z129" s="166"/>
      <c r="AA129" s="166"/>
      <c r="AB129" s="166"/>
      <c r="AC129" s="166"/>
      <c r="AD129" s="166"/>
      <c r="AE129" s="166"/>
      <c r="AF129" s="166"/>
      <c r="AG129" s="166"/>
      <c r="AH129" s="166"/>
      <c r="AI129" s="166"/>
      <c r="AJ129" s="166"/>
      <c r="AK129" s="166"/>
    </row>
    <row r="130" ht="14.25" customHeight="1">
      <c r="A130" s="191">
        <v>114.0</v>
      </c>
      <c r="B130" s="191"/>
      <c r="C130" s="193"/>
      <c r="D130" s="193"/>
      <c r="E130" s="193"/>
      <c r="F130" s="194" t="str">
        <f t="array" ref="F130">IFNA(INDEX(PRESENTISMO!$F$5:$Q1510,MATCH(B130,PRESENTISMO!$A$5:$A1510,0)),"")</f>
        <v/>
      </c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66"/>
      <c r="S130" s="186">
        <f t="shared" si="1"/>
        <v>0</v>
      </c>
      <c r="T130" s="187" t="str">
        <f t="shared" si="2"/>
        <v>0%</v>
      </c>
      <c r="U130" s="188">
        <f t="shared" si="3"/>
        <v>0</v>
      </c>
      <c r="V130" s="134"/>
      <c r="W130" s="134"/>
      <c r="X130" s="134"/>
      <c r="Y130" s="166"/>
      <c r="Z130" s="166"/>
      <c r="AA130" s="166"/>
      <c r="AB130" s="166"/>
      <c r="AC130" s="166"/>
      <c r="AD130" s="166"/>
      <c r="AE130" s="166"/>
      <c r="AF130" s="166"/>
      <c r="AG130" s="166"/>
      <c r="AH130" s="166"/>
      <c r="AI130" s="166"/>
      <c r="AJ130" s="166"/>
      <c r="AK130" s="166"/>
    </row>
    <row r="131" ht="14.25" customHeight="1">
      <c r="A131" s="191">
        <v>115.0</v>
      </c>
      <c r="B131" s="191"/>
      <c r="C131" s="193"/>
      <c r="D131" s="193"/>
      <c r="E131" s="193"/>
      <c r="F131" s="194" t="str">
        <f t="array" ref="F131">IFNA(INDEX(PRESENTISMO!$F$5:$Q1510,MATCH(B131,PRESENTISMO!$A$5:$A1510,0)),"")</f>
        <v/>
      </c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66"/>
      <c r="S131" s="186">
        <f t="shared" si="1"/>
        <v>0</v>
      </c>
      <c r="T131" s="187" t="str">
        <f t="shared" si="2"/>
        <v>0%</v>
      </c>
      <c r="U131" s="188">
        <f t="shared" si="3"/>
        <v>0</v>
      </c>
      <c r="V131" s="134"/>
      <c r="W131" s="134"/>
      <c r="X131" s="134"/>
      <c r="Y131" s="166"/>
      <c r="Z131" s="166"/>
      <c r="AA131" s="166"/>
      <c r="AB131" s="166"/>
      <c r="AC131" s="166"/>
      <c r="AD131" s="166"/>
      <c r="AE131" s="166"/>
      <c r="AF131" s="166"/>
      <c r="AG131" s="166"/>
      <c r="AH131" s="166"/>
      <c r="AI131" s="166"/>
      <c r="AJ131" s="166"/>
      <c r="AK131" s="166"/>
    </row>
    <row r="132" ht="14.25" customHeight="1">
      <c r="A132" s="191">
        <v>116.0</v>
      </c>
      <c r="B132" s="191"/>
      <c r="C132" s="193"/>
      <c r="D132" s="193"/>
      <c r="E132" s="193"/>
      <c r="F132" s="194" t="str">
        <f t="array" ref="F132">IFNA(INDEX(PRESENTISMO!$F$5:$Q1510,MATCH(B132,PRESENTISMO!$A$5:$A1510,0)),"")</f>
        <v/>
      </c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66"/>
      <c r="S132" s="186">
        <f t="shared" si="1"/>
        <v>0</v>
      </c>
      <c r="T132" s="187" t="str">
        <f t="shared" si="2"/>
        <v>0%</v>
      </c>
      <c r="U132" s="188">
        <f t="shared" si="3"/>
        <v>0</v>
      </c>
      <c r="V132" s="134"/>
      <c r="W132" s="134"/>
      <c r="X132" s="134"/>
      <c r="Y132" s="166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</row>
    <row r="133" ht="14.25" customHeight="1">
      <c r="A133" s="191">
        <v>117.0</v>
      </c>
      <c r="B133" s="191"/>
      <c r="C133" s="193"/>
      <c r="D133" s="193"/>
      <c r="E133" s="193"/>
      <c r="F133" s="194" t="str">
        <f t="array" ref="F133">IFNA(INDEX(PRESENTISMO!$F$5:$Q1510,MATCH(B133,PRESENTISMO!$A$5:$A1510,0)),"")</f>
        <v/>
      </c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66"/>
      <c r="S133" s="186">
        <f t="shared" si="1"/>
        <v>0</v>
      </c>
      <c r="T133" s="187" t="str">
        <f t="shared" si="2"/>
        <v>0%</v>
      </c>
      <c r="U133" s="188">
        <f t="shared" si="3"/>
        <v>0</v>
      </c>
      <c r="V133" s="134"/>
      <c r="W133" s="134"/>
      <c r="X133" s="134"/>
      <c r="Y133" s="166"/>
      <c r="Z133" s="166"/>
      <c r="AA133" s="166"/>
      <c r="AB133" s="166"/>
      <c r="AC133" s="166"/>
      <c r="AD133" s="166"/>
      <c r="AE133" s="166"/>
      <c r="AF133" s="166"/>
      <c r="AG133" s="166"/>
      <c r="AH133" s="166"/>
      <c r="AI133" s="166"/>
      <c r="AJ133" s="166"/>
      <c r="AK133" s="166"/>
    </row>
    <row r="134" ht="14.25" customHeight="1">
      <c r="A134" s="191">
        <v>118.0</v>
      </c>
      <c r="B134" s="191"/>
      <c r="C134" s="193"/>
      <c r="D134" s="193"/>
      <c r="E134" s="193"/>
      <c r="F134" s="194" t="str">
        <f t="array" ref="F134">IFNA(INDEX(PRESENTISMO!$F$5:$Q1510,MATCH(B134,PRESENTISMO!$A$5:$A1510,0)),"")</f>
        <v/>
      </c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66"/>
      <c r="S134" s="186">
        <f t="shared" si="1"/>
        <v>0</v>
      </c>
      <c r="T134" s="187" t="str">
        <f t="shared" si="2"/>
        <v>0%</v>
      </c>
      <c r="U134" s="188">
        <f t="shared" si="3"/>
        <v>0</v>
      </c>
      <c r="V134" s="134"/>
      <c r="W134" s="134"/>
      <c r="X134" s="134"/>
      <c r="Y134" s="166"/>
      <c r="Z134" s="166"/>
      <c r="AA134" s="166"/>
      <c r="AB134" s="166"/>
      <c r="AC134" s="166"/>
      <c r="AD134" s="166"/>
      <c r="AE134" s="166"/>
      <c r="AF134" s="166"/>
      <c r="AG134" s="166"/>
      <c r="AH134" s="166"/>
      <c r="AI134" s="166"/>
      <c r="AJ134" s="166"/>
      <c r="AK134" s="166"/>
    </row>
    <row r="135" ht="14.25" customHeight="1">
      <c r="A135" s="180">
        <v>119.0</v>
      </c>
      <c r="B135" s="191"/>
      <c r="C135" s="193"/>
      <c r="D135" s="193"/>
      <c r="E135" s="193"/>
      <c r="F135" s="194" t="str">
        <f t="array" ref="F135">IFNA(INDEX(PRESENTISMO!$F$5:$Q1510,MATCH(B135,PRESENTISMO!$A$5:$A1510,0)),"")</f>
        <v/>
      </c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66"/>
      <c r="S135" s="186">
        <f t="shared" si="1"/>
        <v>0</v>
      </c>
      <c r="T135" s="187" t="str">
        <f t="shared" si="2"/>
        <v>0%</v>
      </c>
      <c r="U135" s="188">
        <f t="shared" si="3"/>
        <v>0</v>
      </c>
      <c r="V135" s="134"/>
      <c r="W135" s="134"/>
      <c r="X135" s="134"/>
      <c r="Y135" s="166"/>
      <c r="Z135" s="166"/>
      <c r="AA135" s="166"/>
      <c r="AB135" s="166"/>
      <c r="AC135" s="166"/>
      <c r="AD135" s="166"/>
      <c r="AE135" s="166"/>
      <c r="AF135" s="166"/>
      <c r="AG135" s="166"/>
      <c r="AH135" s="166"/>
      <c r="AI135" s="166"/>
      <c r="AJ135" s="166"/>
      <c r="AK135" s="166"/>
    </row>
    <row r="136" ht="14.25" customHeight="1">
      <c r="A136" s="191">
        <v>120.0</v>
      </c>
      <c r="B136" s="191"/>
      <c r="C136" s="193"/>
      <c r="D136" s="193"/>
      <c r="E136" s="193"/>
      <c r="F136" s="194" t="str">
        <f t="array" ref="F136">IFNA(INDEX(PRESENTISMO!$F$5:$Q1510,MATCH(B136,PRESENTISMO!$A$5:$A1510,0)),"")</f>
        <v/>
      </c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66"/>
      <c r="S136" s="186">
        <f t="shared" si="1"/>
        <v>0</v>
      </c>
      <c r="T136" s="187" t="str">
        <f t="shared" si="2"/>
        <v>0%</v>
      </c>
      <c r="U136" s="188">
        <f t="shared" si="3"/>
        <v>0</v>
      </c>
      <c r="V136" s="134"/>
      <c r="W136" s="134"/>
      <c r="X136" s="134"/>
      <c r="Y136" s="166"/>
      <c r="Z136" s="166"/>
      <c r="AA136" s="166"/>
      <c r="AB136" s="166"/>
      <c r="AC136" s="166"/>
      <c r="AD136" s="166"/>
      <c r="AE136" s="166"/>
      <c r="AF136" s="166"/>
      <c r="AG136" s="166"/>
      <c r="AH136" s="166"/>
      <c r="AI136" s="166"/>
      <c r="AJ136" s="166"/>
      <c r="AK136" s="166"/>
    </row>
    <row r="137" ht="14.25" customHeight="1">
      <c r="A137" s="180">
        <v>121.0</v>
      </c>
      <c r="B137" s="191"/>
      <c r="C137" s="193"/>
      <c r="D137" s="193"/>
      <c r="E137" s="193"/>
      <c r="F137" s="194" t="str">
        <f t="array" ref="F137">IFNA(INDEX(PRESENTISMO!$F$5:$Q1510,MATCH(B137,PRESENTISMO!$A$5:$A1510,0)),"")</f>
        <v/>
      </c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66"/>
      <c r="S137" s="186">
        <f t="shared" si="1"/>
        <v>0</v>
      </c>
      <c r="T137" s="187" t="str">
        <f t="shared" si="2"/>
        <v>0%</v>
      </c>
      <c r="U137" s="188">
        <f t="shared" si="3"/>
        <v>0</v>
      </c>
      <c r="V137" s="134"/>
      <c r="W137" s="134"/>
      <c r="X137" s="134"/>
      <c r="Y137" s="166"/>
      <c r="Z137" s="166"/>
      <c r="AA137" s="166"/>
      <c r="AB137" s="166"/>
      <c r="AC137" s="166"/>
      <c r="AD137" s="166"/>
      <c r="AE137" s="166"/>
      <c r="AF137" s="166"/>
      <c r="AG137" s="166"/>
      <c r="AH137" s="166"/>
      <c r="AI137" s="166"/>
      <c r="AJ137" s="166"/>
      <c r="AK137" s="166"/>
    </row>
    <row r="138" ht="14.25" customHeight="1">
      <c r="A138" s="191">
        <v>122.0</v>
      </c>
      <c r="B138" s="191"/>
      <c r="C138" s="193"/>
      <c r="D138" s="193"/>
      <c r="E138" s="193"/>
      <c r="F138" s="194" t="str">
        <f t="array" ref="F138">IFNA(INDEX(PRESENTISMO!$F$5:$Q1510,MATCH(B138,PRESENTISMO!$A$5:$A1510,0)),"")</f>
        <v/>
      </c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66"/>
      <c r="S138" s="186">
        <f t="shared" si="1"/>
        <v>0</v>
      </c>
      <c r="T138" s="187" t="str">
        <f t="shared" si="2"/>
        <v>0%</v>
      </c>
      <c r="U138" s="188">
        <f t="shared" si="3"/>
        <v>0</v>
      </c>
      <c r="V138" s="134"/>
      <c r="W138" s="134"/>
      <c r="X138" s="134"/>
      <c r="Y138" s="166"/>
      <c r="Z138" s="166"/>
      <c r="AA138" s="166"/>
      <c r="AB138" s="166"/>
      <c r="AC138" s="166"/>
      <c r="AD138" s="166"/>
      <c r="AE138" s="166"/>
      <c r="AF138" s="166"/>
      <c r="AG138" s="166"/>
      <c r="AH138" s="166"/>
      <c r="AI138" s="166"/>
      <c r="AJ138" s="166"/>
      <c r="AK138" s="166"/>
    </row>
    <row r="139" ht="14.25" customHeight="1">
      <c r="A139" s="191">
        <v>123.0</v>
      </c>
      <c r="B139" s="191"/>
      <c r="C139" s="193"/>
      <c r="D139" s="193"/>
      <c r="E139" s="193"/>
      <c r="F139" s="194" t="str">
        <f t="array" ref="F139">IFNA(INDEX(PRESENTISMO!$F$5:$Q1510,MATCH(B139,PRESENTISMO!$A$5:$A1510,0)),"")</f>
        <v/>
      </c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66"/>
      <c r="S139" s="186">
        <f t="shared" si="1"/>
        <v>0</v>
      </c>
      <c r="T139" s="187" t="str">
        <f t="shared" si="2"/>
        <v>0%</v>
      </c>
      <c r="U139" s="188">
        <f t="shared" si="3"/>
        <v>0</v>
      </c>
      <c r="V139" s="134"/>
      <c r="W139" s="134"/>
      <c r="X139" s="134"/>
      <c r="Y139" s="166"/>
      <c r="Z139" s="166"/>
      <c r="AA139" s="166"/>
      <c r="AB139" s="166"/>
      <c r="AC139" s="166"/>
      <c r="AD139" s="166"/>
      <c r="AE139" s="166"/>
      <c r="AF139" s="166"/>
      <c r="AG139" s="166"/>
      <c r="AH139" s="166"/>
      <c r="AI139" s="166"/>
      <c r="AJ139" s="166"/>
      <c r="AK139" s="166"/>
    </row>
    <row r="140" ht="14.25" customHeight="1">
      <c r="A140" s="191">
        <v>124.0</v>
      </c>
      <c r="B140" s="191"/>
      <c r="C140" s="193"/>
      <c r="D140" s="193"/>
      <c r="E140" s="193"/>
      <c r="F140" s="194" t="str">
        <f t="array" ref="F140">IFNA(INDEX(PRESENTISMO!$F$5:$Q1510,MATCH(B140,PRESENTISMO!$A$5:$A1510,0)),"")</f>
        <v/>
      </c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66"/>
      <c r="S140" s="186">
        <f t="shared" si="1"/>
        <v>0</v>
      </c>
      <c r="T140" s="187" t="str">
        <f t="shared" si="2"/>
        <v>0%</v>
      </c>
      <c r="U140" s="188">
        <f t="shared" si="3"/>
        <v>0</v>
      </c>
      <c r="V140" s="134"/>
      <c r="W140" s="134"/>
      <c r="X140" s="134"/>
      <c r="Y140" s="166"/>
      <c r="Z140" s="166"/>
      <c r="AA140" s="166"/>
      <c r="AB140" s="166"/>
      <c r="AC140" s="166"/>
      <c r="AD140" s="166"/>
      <c r="AE140" s="166"/>
      <c r="AF140" s="166"/>
      <c r="AG140" s="166"/>
      <c r="AH140" s="166"/>
      <c r="AI140" s="166"/>
      <c r="AJ140" s="166"/>
      <c r="AK140" s="166"/>
    </row>
    <row r="141" ht="14.25" customHeight="1">
      <c r="A141" s="191">
        <v>125.0</v>
      </c>
      <c r="B141" s="191"/>
      <c r="C141" s="193"/>
      <c r="D141" s="193"/>
      <c r="E141" s="193"/>
      <c r="F141" s="194" t="str">
        <f t="array" ref="F141">IFNA(INDEX(PRESENTISMO!$F$5:$Q1510,MATCH(B141,PRESENTISMO!$A$5:$A1510,0)),"")</f>
        <v/>
      </c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66"/>
      <c r="S141" s="186">
        <f t="shared" si="1"/>
        <v>0</v>
      </c>
      <c r="T141" s="187" t="str">
        <f t="shared" si="2"/>
        <v>0%</v>
      </c>
      <c r="U141" s="188">
        <f t="shared" si="3"/>
        <v>0</v>
      </c>
      <c r="V141" s="134"/>
      <c r="W141" s="134"/>
      <c r="X141" s="134"/>
      <c r="Y141" s="166"/>
      <c r="Z141" s="166"/>
      <c r="AA141" s="166"/>
      <c r="AB141" s="166"/>
      <c r="AC141" s="166"/>
      <c r="AD141" s="166"/>
      <c r="AE141" s="166"/>
      <c r="AF141" s="166"/>
      <c r="AG141" s="166"/>
      <c r="AH141" s="166"/>
      <c r="AI141" s="166"/>
      <c r="AJ141" s="166"/>
      <c r="AK141" s="166"/>
    </row>
    <row r="142" ht="14.25" customHeight="1">
      <c r="A142" s="191">
        <v>126.0</v>
      </c>
      <c r="B142" s="191"/>
      <c r="C142" s="193"/>
      <c r="D142" s="193"/>
      <c r="E142" s="193"/>
      <c r="F142" s="194" t="str">
        <f t="array" ref="F142">IFNA(INDEX(PRESENTISMO!$F$5:$Q1510,MATCH(B142,PRESENTISMO!$A$5:$A1510,0)),"")</f>
        <v/>
      </c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66"/>
      <c r="S142" s="186">
        <f t="shared" si="1"/>
        <v>0</v>
      </c>
      <c r="T142" s="187" t="str">
        <f t="shared" si="2"/>
        <v>0%</v>
      </c>
      <c r="U142" s="188">
        <f t="shared" si="3"/>
        <v>0</v>
      </c>
      <c r="V142" s="134"/>
      <c r="W142" s="134"/>
      <c r="X142" s="134"/>
      <c r="Y142" s="166"/>
      <c r="Z142" s="166"/>
      <c r="AA142" s="166"/>
      <c r="AB142" s="166"/>
      <c r="AC142" s="166"/>
      <c r="AD142" s="166"/>
      <c r="AE142" s="166"/>
      <c r="AF142" s="166"/>
      <c r="AG142" s="166"/>
      <c r="AH142" s="166"/>
      <c r="AI142" s="166"/>
      <c r="AJ142" s="166"/>
      <c r="AK142" s="166"/>
    </row>
    <row r="143" ht="14.25" customHeight="1">
      <c r="A143" s="191">
        <v>127.0</v>
      </c>
      <c r="B143" s="191"/>
      <c r="C143" s="193"/>
      <c r="D143" s="193"/>
      <c r="E143" s="193"/>
      <c r="F143" s="194" t="str">
        <f t="array" ref="F143">IFNA(INDEX(PRESENTISMO!$F$5:$Q1510,MATCH(B143,PRESENTISMO!$A$5:$A1510,0)),"")</f>
        <v/>
      </c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66"/>
      <c r="S143" s="186">
        <f t="shared" si="1"/>
        <v>0</v>
      </c>
      <c r="T143" s="187" t="str">
        <f t="shared" si="2"/>
        <v>0%</v>
      </c>
      <c r="U143" s="188">
        <f t="shared" si="3"/>
        <v>0</v>
      </c>
      <c r="V143" s="134"/>
      <c r="W143" s="134"/>
      <c r="X143" s="134"/>
      <c r="Y143" s="166"/>
      <c r="Z143" s="166"/>
      <c r="AA143" s="166"/>
      <c r="AB143" s="166"/>
      <c r="AC143" s="166"/>
      <c r="AD143" s="166"/>
      <c r="AE143" s="166"/>
      <c r="AF143" s="166"/>
      <c r="AG143" s="166"/>
      <c r="AH143" s="166"/>
      <c r="AI143" s="166"/>
      <c r="AJ143" s="166"/>
      <c r="AK143" s="166"/>
    </row>
    <row r="144" ht="14.25" customHeight="1">
      <c r="A144" s="191">
        <v>128.0</v>
      </c>
      <c r="B144" s="191"/>
      <c r="C144" s="193"/>
      <c r="D144" s="193"/>
      <c r="E144" s="193"/>
      <c r="F144" s="194" t="str">
        <f t="array" ref="F144">IFNA(INDEX(PRESENTISMO!$F$5:$Q1510,MATCH(B144,PRESENTISMO!$A$5:$A1510,0)),"")</f>
        <v/>
      </c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66"/>
      <c r="S144" s="186">
        <f t="shared" si="1"/>
        <v>0</v>
      </c>
      <c r="T144" s="187" t="str">
        <f t="shared" si="2"/>
        <v>0%</v>
      </c>
      <c r="U144" s="188">
        <f t="shared" si="3"/>
        <v>0</v>
      </c>
      <c r="V144" s="134"/>
      <c r="W144" s="134"/>
      <c r="X144" s="134"/>
      <c r="Y144" s="166"/>
      <c r="Z144" s="166"/>
      <c r="AA144" s="166"/>
      <c r="AB144" s="166"/>
      <c r="AC144" s="166"/>
      <c r="AD144" s="166"/>
      <c r="AE144" s="166"/>
      <c r="AF144" s="166"/>
      <c r="AG144" s="166"/>
      <c r="AH144" s="166"/>
      <c r="AI144" s="166"/>
      <c r="AJ144" s="166"/>
      <c r="AK144" s="166"/>
    </row>
    <row r="145" ht="14.25" customHeight="1">
      <c r="A145" s="180">
        <v>129.0</v>
      </c>
      <c r="B145" s="191"/>
      <c r="C145" s="193"/>
      <c r="D145" s="193"/>
      <c r="E145" s="193"/>
      <c r="F145" s="194" t="str">
        <f t="array" ref="F145">IFNA(INDEX(PRESENTISMO!$F$5:$Q1510,MATCH(B145,PRESENTISMO!$A$5:$A1510,0)),"")</f>
        <v/>
      </c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66"/>
      <c r="S145" s="186">
        <f t="shared" si="1"/>
        <v>0</v>
      </c>
      <c r="T145" s="187" t="str">
        <f t="shared" si="2"/>
        <v>0%</v>
      </c>
      <c r="U145" s="188">
        <f t="shared" si="3"/>
        <v>0</v>
      </c>
      <c r="V145" s="134"/>
      <c r="W145" s="134"/>
      <c r="X145" s="134"/>
      <c r="Y145" s="166"/>
      <c r="Z145" s="166"/>
      <c r="AA145" s="166"/>
      <c r="AB145" s="166"/>
      <c r="AC145" s="166"/>
      <c r="AD145" s="166"/>
      <c r="AE145" s="166"/>
      <c r="AF145" s="166"/>
      <c r="AG145" s="166"/>
      <c r="AH145" s="166"/>
      <c r="AI145" s="166"/>
      <c r="AJ145" s="166"/>
      <c r="AK145" s="166"/>
    </row>
    <row r="146" ht="14.25" customHeight="1">
      <c r="A146" s="191">
        <v>130.0</v>
      </c>
      <c r="B146" s="191"/>
      <c r="C146" s="193"/>
      <c r="D146" s="193"/>
      <c r="E146" s="193"/>
      <c r="F146" s="194" t="str">
        <f t="array" ref="F146">IFNA(INDEX(PRESENTISMO!$F$5:$Q1510,MATCH(B146,PRESENTISMO!$A$5:$A1510,0)),"")</f>
        <v/>
      </c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66"/>
      <c r="S146" s="186">
        <f t="shared" si="1"/>
        <v>0</v>
      </c>
      <c r="T146" s="187" t="str">
        <f t="shared" si="2"/>
        <v>0%</v>
      </c>
      <c r="U146" s="188">
        <f t="shared" si="3"/>
        <v>0</v>
      </c>
      <c r="V146" s="134"/>
      <c r="W146" s="134"/>
      <c r="X146" s="134"/>
      <c r="Y146" s="166"/>
      <c r="Z146" s="166"/>
      <c r="AA146" s="166"/>
      <c r="AB146" s="166"/>
      <c r="AC146" s="166"/>
      <c r="AD146" s="166"/>
      <c r="AE146" s="166"/>
      <c r="AF146" s="166"/>
      <c r="AG146" s="166"/>
      <c r="AH146" s="166"/>
      <c r="AI146" s="166"/>
      <c r="AJ146" s="166"/>
      <c r="AK146" s="166"/>
    </row>
    <row r="147" ht="14.25" customHeight="1">
      <c r="A147" s="180">
        <v>131.0</v>
      </c>
      <c r="B147" s="191"/>
      <c r="C147" s="193"/>
      <c r="D147" s="193"/>
      <c r="E147" s="193"/>
      <c r="F147" s="194" t="str">
        <f t="array" ref="F147">IFNA(INDEX(PRESENTISMO!$F$5:$Q1510,MATCH(B147,PRESENTISMO!$A$5:$A1510,0)),"")</f>
        <v/>
      </c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66"/>
      <c r="S147" s="186">
        <f t="shared" si="1"/>
        <v>0</v>
      </c>
      <c r="T147" s="187" t="str">
        <f t="shared" si="2"/>
        <v>0%</v>
      </c>
      <c r="U147" s="188">
        <f t="shared" si="3"/>
        <v>0</v>
      </c>
      <c r="V147" s="134"/>
      <c r="W147" s="134"/>
      <c r="X147" s="134"/>
      <c r="Y147" s="166"/>
      <c r="Z147" s="166"/>
      <c r="AA147" s="166"/>
      <c r="AB147" s="166"/>
      <c r="AC147" s="166"/>
      <c r="AD147" s="166"/>
      <c r="AE147" s="166"/>
      <c r="AF147" s="166"/>
      <c r="AG147" s="166"/>
      <c r="AH147" s="166"/>
      <c r="AI147" s="166"/>
      <c r="AJ147" s="166"/>
      <c r="AK147" s="166"/>
    </row>
    <row r="148" ht="14.25" customHeight="1">
      <c r="A148" s="191">
        <v>132.0</v>
      </c>
      <c r="B148" s="191"/>
      <c r="C148" s="193"/>
      <c r="D148" s="193"/>
      <c r="E148" s="193"/>
      <c r="F148" s="194" t="str">
        <f t="array" ref="F148">IFNA(INDEX(PRESENTISMO!$F$5:$Q1510,MATCH(B148,PRESENTISMO!$A$5:$A1510,0)),"")</f>
        <v/>
      </c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66"/>
      <c r="S148" s="186">
        <f t="shared" si="1"/>
        <v>0</v>
      </c>
      <c r="T148" s="187" t="str">
        <f t="shared" si="2"/>
        <v>0%</v>
      </c>
      <c r="U148" s="188">
        <f t="shared" si="3"/>
        <v>0</v>
      </c>
      <c r="V148" s="134"/>
      <c r="W148" s="134"/>
      <c r="X148" s="134"/>
      <c r="Y148" s="166"/>
      <c r="Z148" s="166"/>
      <c r="AA148" s="166"/>
      <c r="AB148" s="166"/>
      <c r="AC148" s="166"/>
      <c r="AD148" s="166"/>
      <c r="AE148" s="166"/>
      <c r="AF148" s="166"/>
      <c r="AG148" s="166"/>
      <c r="AH148" s="166"/>
      <c r="AI148" s="166"/>
      <c r="AJ148" s="166"/>
      <c r="AK148" s="166"/>
    </row>
    <row r="149" ht="14.25" customHeight="1">
      <c r="A149" s="191">
        <v>133.0</v>
      </c>
      <c r="B149" s="191"/>
      <c r="C149" s="193"/>
      <c r="D149" s="193"/>
      <c r="E149" s="193"/>
      <c r="F149" s="194" t="str">
        <f t="array" ref="F149">IFNA(INDEX(PRESENTISMO!$F$5:$Q1510,MATCH(B149,PRESENTISMO!$A$5:$A1510,0)),"")</f>
        <v/>
      </c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66"/>
      <c r="S149" s="186">
        <f t="shared" si="1"/>
        <v>0</v>
      </c>
      <c r="T149" s="187" t="str">
        <f t="shared" si="2"/>
        <v>0%</v>
      </c>
      <c r="U149" s="188">
        <f t="shared" si="3"/>
        <v>0</v>
      </c>
      <c r="V149" s="134"/>
      <c r="W149" s="134"/>
      <c r="X149" s="134"/>
      <c r="Y149" s="166"/>
      <c r="Z149" s="166"/>
      <c r="AA149" s="166"/>
      <c r="AB149" s="166"/>
      <c r="AC149" s="166"/>
      <c r="AD149" s="166"/>
      <c r="AE149" s="166"/>
      <c r="AF149" s="166"/>
      <c r="AG149" s="166"/>
      <c r="AH149" s="166"/>
      <c r="AI149" s="166"/>
      <c r="AJ149" s="166"/>
      <c r="AK149" s="166"/>
    </row>
    <row r="150" ht="14.25" customHeight="1">
      <c r="A150" s="191">
        <v>134.0</v>
      </c>
      <c r="B150" s="191"/>
      <c r="C150" s="193"/>
      <c r="D150" s="193"/>
      <c r="E150" s="193"/>
      <c r="F150" s="194" t="str">
        <f t="array" ref="F150">IFNA(INDEX(PRESENTISMO!$F$5:$Q1510,MATCH(B150,PRESENTISMO!$A$5:$A1510,0)),"")</f>
        <v/>
      </c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66"/>
      <c r="S150" s="186">
        <f t="shared" si="1"/>
        <v>0</v>
      </c>
      <c r="T150" s="187" t="str">
        <f t="shared" si="2"/>
        <v>0%</v>
      </c>
      <c r="U150" s="188">
        <f t="shared" si="3"/>
        <v>0</v>
      </c>
      <c r="V150" s="134"/>
      <c r="W150" s="134"/>
      <c r="X150" s="134"/>
      <c r="Y150" s="166"/>
      <c r="Z150" s="166"/>
      <c r="AA150" s="166"/>
      <c r="AB150" s="166"/>
      <c r="AC150" s="166"/>
      <c r="AD150" s="166"/>
      <c r="AE150" s="166"/>
      <c r="AF150" s="166"/>
      <c r="AG150" s="166"/>
      <c r="AH150" s="166"/>
      <c r="AI150" s="166"/>
      <c r="AJ150" s="166"/>
      <c r="AK150" s="166"/>
    </row>
    <row r="151" ht="14.25" customHeight="1">
      <c r="A151" s="191">
        <v>135.0</v>
      </c>
      <c r="B151" s="191"/>
      <c r="C151" s="193"/>
      <c r="D151" s="193"/>
      <c r="E151" s="193"/>
      <c r="F151" s="194" t="str">
        <f t="array" ref="F151">IFNA(INDEX(PRESENTISMO!$F$5:$Q1510,MATCH(B151,PRESENTISMO!$A$5:$A1510,0)),"")</f>
        <v/>
      </c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66"/>
      <c r="S151" s="186">
        <f t="shared" si="1"/>
        <v>0</v>
      </c>
      <c r="T151" s="187" t="str">
        <f t="shared" si="2"/>
        <v>0%</v>
      </c>
      <c r="U151" s="188">
        <f t="shared" si="3"/>
        <v>0</v>
      </c>
      <c r="V151" s="134"/>
      <c r="W151" s="134"/>
      <c r="X151" s="134"/>
      <c r="Y151" s="166"/>
      <c r="Z151" s="166"/>
      <c r="AA151" s="166"/>
      <c r="AB151" s="166"/>
      <c r="AC151" s="166"/>
      <c r="AD151" s="166"/>
      <c r="AE151" s="166"/>
      <c r="AF151" s="166"/>
      <c r="AG151" s="166"/>
      <c r="AH151" s="166"/>
      <c r="AI151" s="166"/>
      <c r="AJ151" s="166"/>
      <c r="AK151" s="166"/>
    </row>
    <row r="152" ht="14.25" customHeight="1">
      <c r="A152" s="191">
        <v>136.0</v>
      </c>
      <c r="B152" s="191"/>
      <c r="C152" s="193"/>
      <c r="D152" s="193"/>
      <c r="E152" s="193"/>
      <c r="F152" s="194" t="str">
        <f t="array" ref="F152">IFNA(INDEX(PRESENTISMO!$F$5:$Q1510,MATCH(B152,PRESENTISMO!$A$5:$A1510,0)),"")</f>
        <v/>
      </c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66"/>
      <c r="S152" s="186">
        <f t="shared" si="1"/>
        <v>0</v>
      </c>
      <c r="T152" s="187" t="str">
        <f t="shared" si="2"/>
        <v>0%</v>
      </c>
      <c r="U152" s="188">
        <f t="shared" si="3"/>
        <v>0</v>
      </c>
      <c r="V152" s="134"/>
      <c r="W152" s="134"/>
      <c r="X152" s="134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6"/>
      <c r="AK152" s="166"/>
    </row>
    <row r="153" ht="14.25" customHeight="1">
      <c r="A153" s="191">
        <v>137.0</v>
      </c>
      <c r="B153" s="191"/>
      <c r="C153" s="193"/>
      <c r="D153" s="193"/>
      <c r="E153" s="193"/>
      <c r="F153" s="194" t="str">
        <f t="array" ref="F153">IFNA(INDEX(PRESENTISMO!$F$5:$Q1510,MATCH(B153,PRESENTISMO!$A$5:$A1510,0)),"")</f>
        <v/>
      </c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66"/>
      <c r="S153" s="186">
        <f t="shared" si="1"/>
        <v>0</v>
      </c>
      <c r="T153" s="187" t="str">
        <f t="shared" si="2"/>
        <v>0%</v>
      </c>
      <c r="U153" s="188">
        <f t="shared" si="3"/>
        <v>0</v>
      </c>
      <c r="V153" s="134"/>
      <c r="W153" s="134"/>
      <c r="X153" s="134"/>
      <c r="Y153" s="166"/>
      <c r="Z153" s="166"/>
      <c r="AA153" s="166"/>
      <c r="AB153" s="166"/>
      <c r="AC153" s="166"/>
      <c r="AD153" s="166"/>
      <c r="AE153" s="166"/>
      <c r="AF153" s="166"/>
      <c r="AG153" s="166"/>
      <c r="AH153" s="166"/>
      <c r="AI153" s="166"/>
      <c r="AJ153" s="166"/>
      <c r="AK153" s="166"/>
    </row>
    <row r="154" ht="14.25" customHeight="1">
      <c r="A154" s="191">
        <v>138.0</v>
      </c>
      <c r="B154" s="191"/>
      <c r="C154" s="193"/>
      <c r="D154" s="193"/>
      <c r="E154" s="193"/>
      <c r="F154" s="194" t="str">
        <f t="array" ref="F154">IFNA(INDEX(PRESENTISMO!$F$5:$Q1510,MATCH(B154,PRESENTISMO!$A$5:$A1510,0)),"")</f>
        <v/>
      </c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66"/>
      <c r="S154" s="186">
        <f t="shared" si="1"/>
        <v>0</v>
      </c>
      <c r="T154" s="187" t="str">
        <f t="shared" si="2"/>
        <v>0%</v>
      </c>
      <c r="U154" s="188">
        <f t="shared" si="3"/>
        <v>0</v>
      </c>
      <c r="V154" s="134"/>
      <c r="W154" s="134"/>
      <c r="X154" s="134"/>
      <c r="Y154" s="166"/>
      <c r="Z154" s="166"/>
      <c r="AA154" s="166"/>
      <c r="AB154" s="166"/>
      <c r="AC154" s="166"/>
      <c r="AD154" s="166"/>
      <c r="AE154" s="166"/>
      <c r="AF154" s="166"/>
      <c r="AG154" s="166"/>
      <c r="AH154" s="166"/>
      <c r="AI154" s="166"/>
      <c r="AJ154" s="166"/>
      <c r="AK154" s="166"/>
    </row>
    <row r="155" ht="14.25" customHeight="1">
      <c r="A155" s="180">
        <v>139.0</v>
      </c>
      <c r="B155" s="191"/>
      <c r="C155" s="193"/>
      <c r="D155" s="193"/>
      <c r="E155" s="193"/>
      <c r="F155" s="194" t="str">
        <f t="array" ref="F155">IFNA(INDEX(PRESENTISMO!$F$5:$Q1510,MATCH(B155,PRESENTISMO!$A$5:$A1510,0)),"")</f>
        <v/>
      </c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66"/>
      <c r="S155" s="186">
        <f t="shared" si="1"/>
        <v>0</v>
      </c>
      <c r="T155" s="187" t="str">
        <f t="shared" si="2"/>
        <v>0%</v>
      </c>
      <c r="U155" s="188">
        <f t="shared" si="3"/>
        <v>0</v>
      </c>
      <c r="V155" s="134"/>
      <c r="W155" s="134"/>
      <c r="X155" s="134"/>
      <c r="Y155" s="166"/>
      <c r="Z155" s="166"/>
      <c r="AA155" s="166"/>
      <c r="AB155" s="166"/>
      <c r="AC155" s="166"/>
      <c r="AD155" s="166"/>
      <c r="AE155" s="166"/>
      <c r="AF155" s="166"/>
      <c r="AG155" s="166"/>
      <c r="AH155" s="166"/>
      <c r="AI155" s="166"/>
      <c r="AJ155" s="166"/>
      <c r="AK155" s="166"/>
    </row>
    <row r="156" ht="14.25" customHeight="1">
      <c r="A156" s="191">
        <v>140.0</v>
      </c>
      <c r="B156" s="191"/>
      <c r="C156" s="193"/>
      <c r="D156" s="193"/>
      <c r="E156" s="193"/>
      <c r="F156" s="194" t="str">
        <f t="array" ref="F156">IFNA(INDEX(PRESENTISMO!$F$5:$Q1510,MATCH(B156,PRESENTISMO!$A$5:$A1510,0)),"")</f>
        <v/>
      </c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66"/>
      <c r="S156" s="186">
        <f t="shared" si="1"/>
        <v>0</v>
      </c>
      <c r="T156" s="187" t="str">
        <f t="shared" si="2"/>
        <v>0%</v>
      </c>
      <c r="U156" s="188">
        <f t="shared" si="3"/>
        <v>0</v>
      </c>
      <c r="V156" s="134"/>
      <c r="W156" s="134"/>
      <c r="X156" s="134"/>
      <c r="Y156" s="166"/>
      <c r="Z156" s="166"/>
      <c r="AA156" s="166"/>
      <c r="AB156" s="166"/>
      <c r="AC156" s="166"/>
      <c r="AD156" s="166"/>
      <c r="AE156" s="166"/>
      <c r="AF156" s="166"/>
      <c r="AG156" s="166"/>
      <c r="AH156" s="166"/>
      <c r="AI156" s="166"/>
      <c r="AJ156" s="166"/>
      <c r="AK156" s="166"/>
    </row>
    <row r="157" ht="14.25" customHeight="1">
      <c r="A157" s="180">
        <v>141.0</v>
      </c>
      <c r="B157" s="191"/>
      <c r="C157" s="193"/>
      <c r="D157" s="193"/>
      <c r="E157" s="193"/>
      <c r="F157" s="194" t="str">
        <f t="array" ref="F157">IFNA(INDEX(PRESENTISMO!$F$5:$Q1510,MATCH(B157,PRESENTISMO!$A$5:$A1510,0)),"")</f>
        <v/>
      </c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66"/>
      <c r="S157" s="186">
        <f t="shared" si="1"/>
        <v>0</v>
      </c>
      <c r="T157" s="187" t="str">
        <f t="shared" si="2"/>
        <v>0%</v>
      </c>
      <c r="U157" s="188">
        <f t="shared" si="3"/>
        <v>0</v>
      </c>
      <c r="V157" s="134"/>
      <c r="W157" s="134"/>
      <c r="X157" s="134"/>
      <c r="Y157" s="166"/>
      <c r="Z157" s="166"/>
      <c r="AA157" s="166"/>
      <c r="AB157" s="166"/>
      <c r="AC157" s="166"/>
      <c r="AD157" s="166"/>
      <c r="AE157" s="166"/>
      <c r="AF157" s="166"/>
      <c r="AG157" s="166"/>
      <c r="AH157" s="166"/>
      <c r="AI157" s="166"/>
      <c r="AJ157" s="166"/>
      <c r="AK157" s="166"/>
    </row>
    <row r="158" ht="14.25" customHeight="1">
      <c r="A158" s="191">
        <v>142.0</v>
      </c>
      <c r="B158" s="191"/>
      <c r="C158" s="193"/>
      <c r="D158" s="193"/>
      <c r="E158" s="193"/>
      <c r="F158" s="194" t="str">
        <f t="array" ref="F158">IFNA(INDEX(PRESENTISMO!$F$5:$Q1510,MATCH(B158,PRESENTISMO!$A$5:$A1510,0)),"")</f>
        <v/>
      </c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66"/>
      <c r="S158" s="186">
        <f t="shared" si="1"/>
        <v>0</v>
      </c>
      <c r="T158" s="187" t="str">
        <f t="shared" si="2"/>
        <v>0%</v>
      </c>
      <c r="U158" s="188">
        <f t="shared" si="3"/>
        <v>0</v>
      </c>
      <c r="V158" s="134"/>
      <c r="W158" s="134"/>
      <c r="X158" s="134"/>
      <c r="Y158" s="166"/>
      <c r="Z158" s="166"/>
      <c r="AA158" s="166"/>
      <c r="AB158" s="166"/>
      <c r="AC158" s="166"/>
      <c r="AD158" s="166"/>
      <c r="AE158" s="166"/>
      <c r="AF158" s="166"/>
      <c r="AG158" s="166"/>
      <c r="AH158" s="166"/>
      <c r="AI158" s="166"/>
      <c r="AJ158" s="166"/>
      <c r="AK158" s="166"/>
    </row>
    <row r="159" ht="14.25" customHeight="1">
      <c r="A159" s="191">
        <v>143.0</v>
      </c>
      <c r="B159" s="191"/>
      <c r="C159" s="193"/>
      <c r="D159" s="193"/>
      <c r="E159" s="193"/>
      <c r="F159" s="194" t="str">
        <f t="array" ref="F159">IFNA(INDEX(PRESENTISMO!$F$5:$Q1510,MATCH(B159,PRESENTISMO!$A$5:$A1510,0)),"")</f>
        <v/>
      </c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66"/>
      <c r="S159" s="186">
        <f t="shared" si="1"/>
        <v>0</v>
      </c>
      <c r="T159" s="187" t="str">
        <f t="shared" si="2"/>
        <v>0%</v>
      </c>
      <c r="U159" s="188">
        <f t="shared" si="3"/>
        <v>0</v>
      </c>
      <c r="V159" s="134"/>
      <c r="W159" s="134"/>
      <c r="X159" s="134"/>
      <c r="Y159" s="166"/>
      <c r="Z159" s="166"/>
      <c r="AA159" s="166"/>
      <c r="AB159" s="166"/>
      <c r="AC159" s="166"/>
      <c r="AD159" s="166"/>
      <c r="AE159" s="166"/>
      <c r="AF159" s="166"/>
      <c r="AG159" s="166"/>
      <c r="AH159" s="166"/>
      <c r="AI159" s="166"/>
      <c r="AJ159" s="166"/>
      <c r="AK159" s="166"/>
    </row>
    <row r="160" ht="14.25" customHeight="1">
      <c r="A160" s="191">
        <v>144.0</v>
      </c>
      <c r="B160" s="191"/>
      <c r="C160" s="193"/>
      <c r="D160" s="193"/>
      <c r="E160" s="193"/>
      <c r="F160" s="194" t="str">
        <f t="array" ref="F160">IFNA(INDEX(PRESENTISMO!$F$5:$Q1510,MATCH(B160,PRESENTISMO!$A$5:$A1510,0)),"")</f>
        <v/>
      </c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66"/>
      <c r="S160" s="186">
        <f t="shared" si="1"/>
        <v>0</v>
      </c>
      <c r="T160" s="187" t="str">
        <f t="shared" si="2"/>
        <v>0%</v>
      </c>
      <c r="U160" s="188">
        <f t="shared" si="3"/>
        <v>0</v>
      </c>
      <c r="V160" s="134"/>
      <c r="W160" s="134"/>
      <c r="X160" s="134"/>
      <c r="Y160" s="166"/>
      <c r="Z160" s="166"/>
      <c r="AA160" s="166"/>
      <c r="AB160" s="166"/>
      <c r="AC160" s="166"/>
      <c r="AD160" s="166"/>
      <c r="AE160" s="166"/>
      <c r="AF160" s="166"/>
      <c r="AG160" s="166"/>
      <c r="AH160" s="166"/>
      <c r="AI160" s="166"/>
      <c r="AJ160" s="166"/>
      <c r="AK160" s="166"/>
    </row>
    <row r="161" ht="14.25" customHeight="1">
      <c r="A161" s="191">
        <v>145.0</v>
      </c>
      <c r="B161" s="191"/>
      <c r="C161" s="193"/>
      <c r="D161" s="193"/>
      <c r="E161" s="193"/>
      <c r="F161" s="194" t="str">
        <f t="array" ref="F161">IFNA(INDEX(PRESENTISMO!$F$5:$Q1510,MATCH(B161,PRESENTISMO!$A$5:$A1510,0)),"")</f>
        <v/>
      </c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66"/>
      <c r="S161" s="186">
        <f t="shared" si="1"/>
        <v>0</v>
      </c>
      <c r="T161" s="187" t="str">
        <f t="shared" si="2"/>
        <v>0%</v>
      </c>
      <c r="U161" s="188">
        <f t="shared" si="3"/>
        <v>0</v>
      </c>
      <c r="V161" s="134"/>
      <c r="W161" s="134"/>
      <c r="X161" s="134"/>
      <c r="Y161" s="166"/>
      <c r="Z161" s="166"/>
      <c r="AA161" s="166"/>
      <c r="AB161" s="166"/>
      <c r="AC161" s="166"/>
      <c r="AD161" s="166"/>
      <c r="AE161" s="166"/>
      <c r="AF161" s="166"/>
      <c r="AG161" s="166"/>
      <c r="AH161" s="166"/>
      <c r="AI161" s="166"/>
      <c r="AJ161" s="166"/>
      <c r="AK161" s="166"/>
    </row>
    <row r="162" ht="14.25" customHeight="1">
      <c r="A162" s="191">
        <v>146.0</v>
      </c>
      <c r="B162" s="191"/>
      <c r="C162" s="193"/>
      <c r="D162" s="193"/>
      <c r="E162" s="193"/>
      <c r="F162" s="194" t="str">
        <f t="array" ref="F162">IFNA(INDEX(PRESENTISMO!$F$5:$Q1510,MATCH(B162,PRESENTISMO!$A$5:$A1510,0)),"")</f>
        <v/>
      </c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66"/>
      <c r="S162" s="186">
        <f t="shared" si="1"/>
        <v>0</v>
      </c>
      <c r="T162" s="187" t="str">
        <f t="shared" si="2"/>
        <v>0%</v>
      </c>
      <c r="U162" s="188">
        <f t="shared" si="3"/>
        <v>0</v>
      </c>
      <c r="V162" s="134"/>
      <c r="W162" s="134"/>
      <c r="X162" s="134"/>
      <c r="Y162" s="166"/>
      <c r="Z162" s="166"/>
      <c r="AA162" s="166"/>
      <c r="AB162" s="166"/>
      <c r="AC162" s="166"/>
      <c r="AD162" s="166"/>
      <c r="AE162" s="166"/>
      <c r="AF162" s="166"/>
      <c r="AG162" s="166"/>
      <c r="AH162" s="166"/>
      <c r="AI162" s="166"/>
      <c r="AJ162" s="166"/>
      <c r="AK162" s="166"/>
    </row>
    <row r="163" ht="14.25" customHeight="1">
      <c r="A163" s="191">
        <v>147.0</v>
      </c>
      <c r="B163" s="191"/>
      <c r="C163" s="193"/>
      <c r="D163" s="193"/>
      <c r="E163" s="193"/>
      <c r="F163" s="194" t="str">
        <f t="array" ref="F163">IFNA(INDEX(PRESENTISMO!$F$5:$Q1510,MATCH(B163,PRESENTISMO!$A$5:$A1510,0)),"")</f>
        <v/>
      </c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66"/>
      <c r="S163" s="186">
        <f t="shared" si="1"/>
        <v>0</v>
      </c>
      <c r="T163" s="187" t="str">
        <f t="shared" si="2"/>
        <v>0%</v>
      </c>
      <c r="U163" s="188">
        <f t="shared" si="3"/>
        <v>0</v>
      </c>
      <c r="V163" s="134"/>
      <c r="W163" s="134"/>
      <c r="X163" s="134"/>
      <c r="Y163" s="166"/>
      <c r="Z163" s="166"/>
      <c r="AA163" s="166"/>
      <c r="AB163" s="166"/>
      <c r="AC163" s="166"/>
      <c r="AD163" s="166"/>
      <c r="AE163" s="166"/>
      <c r="AF163" s="166"/>
      <c r="AG163" s="166"/>
      <c r="AH163" s="166"/>
      <c r="AI163" s="166"/>
      <c r="AJ163" s="166"/>
      <c r="AK163" s="166"/>
    </row>
    <row r="164" ht="14.25" customHeight="1">
      <c r="A164" s="191">
        <v>148.0</v>
      </c>
      <c r="B164" s="191"/>
      <c r="C164" s="193"/>
      <c r="D164" s="193"/>
      <c r="E164" s="193"/>
      <c r="F164" s="194" t="str">
        <f t="array" ref="F164">IFNA(INDEX(PRESENTISMO!$F$5:$Q1510,MATCH(B164,PRESENTISMO!$A$5:$A1510,0)),"")</f>
        <v/>
      </c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66"/>
      <c r="S164" s="186">
        <f t="shared" si="1"/>
        <v>0</v>
      </c>
      <c r="T164" s="187" t="str">
        <f t="shared" si="2"/>
        <v>0%</v>
      </c>
      <c r="U164" s="188">
        <f t="shared" si="3"/>
        <v>0</v>
      </c>
      <c r="V164" s="134"/>
      <c r="W164" s="134"/>
      <c r="X164" s="134"/>
      <c r="Y164" s="166"/>
      <c r="Z164" s="166"/>
      <c r="AA164" s="166"/>
      <c r="AB164" s="166"/>
      <c r="AC164" s="166"/>
      <c r="AD164" s="166"/>
      <c r="AE164" s="166"/>
      <c r="AF164" s="166"/>
      <c r="AG164" s="166"/>
      <c r="AH164" s="166"/>
      <c r="AI164" s="166"/>
      <c r="AJ164" s="166"/>
      <c r="AK164" s="166"/>
    </row>
    <row r="165" ht="14.25" customHeight="1">
      <c r="A165" s="180">
        <v>149.0</v>
      </c>
      <c r="B165" s="191"/>
      <c r="C165" s="193"/>
      <c r="D165" s="193"/>
      <c r="E165" s="193"/>
      <c r="F165" s="194" t="str">
        <f t="array" ref="F165">IFNA(INDEX(PRESENTISMO!$F$5:$Q1510,MATCH(B165,PRESENTISMO!$A$5:$A1510,0)),"")</f>
        <v/>
      </c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66"/>
      <c r="S165" s="186">
        <f t="shared" si="1"/>
        <v>0</v>
      </c>
      <c r="T165" s="187" t="str">
        <f t="shared" si="2"/>
        <v>0%</v>
      </c>
      <c r="U165" s="188">
        <f t="shared" si="3"/>
        <v>0</v>
      </c>
      <c r="V165" s="134"/>
      <c r="W165" s="134"/>
      <c r="X165" s="134"/>
      <c r="Y165" s="166"/>
      <c r="Z165" s="166"/>
      <c r="AA165" s="166"/>
      <c r="AB165" s="166"/>
      <c r="AC165" s="166"/>
      <c r="AD165" s="166"/>
      <c r="AE165" s="166"/>
      <c r="AF165" s="166"/>
      <c r="AG165" s="166"/>
      <c r="AH165" s="166"/>
      <c r="AI165" s="166"/>
      <c r="AJ165" s="166"/>
      <c r="AK165" s="166"/>
    </row>
    <row r="166" ht="14.25" customHeight="1">
      <c r="A166" s="191">
        <v>150.0</v>
      </c>
      <c r="B166" s="191"/>
      <c r="C166" s="193"/>
      <c r="D166" s="193"/>
      <c r="E166" s="193"/>
      <c r="F166" s="194" t="str">
        <f t="array" ref="F166">IFNA(INDEX(PRESENTISMO!$F$5:$Q1510,MATCH(B166,PRESENTISMO!$A$5:$A1510,0)),"")</f>
        <v/>
      </c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66"/>
      <c r="S166" s="186">
        <f t="shared" si="1"/>
        <v>0</v>
      </c>
      <c r="T166" s="187" t="str">
        <f t="shared" si="2"/>
        <v>0%</v>
      </c>
      <c r="U166" s="188">
        <f t="shared" si="3"/>
        <v>0</v>
      </c>
      <c r="V166" s="134"/>
      <c r="W166" s="134"/>
      <c r="X166" s="134"/>
      <c r="Y166" s="166"/>
      <c r="Z166" s="166"/>
      <c r="AA166" s="166"/>
      <c r="AB166" s="166"/>
      <c r="AC166" s="166"/>
      <c r="AD166" s="166"/>
      <c r="AE166" s="166"/>
      <c r="AF166" s="166"/>
      <c r="AG166" s="166"/>
      <c r="AH166" s="166"/>
      <c r="AI166" s="166"/>
      <c r="AJ166" s="166"/>
      <c r="AK166" s="166"/>
    </row>
    <row r="167" ht="14.25" customHeight="1">
      <c r="A167" s="180">
        <v>151.0</v>
      </c>
      <c r="B167" s="191"/>
      <c r="C167" s="193"/>
      <c r="D167" s="193"/>
      <c r="E167" s="193"/>
      <c r="F167" s="194" t="str">
        <f t="array" ref="F167">IFNA(INDEX(PRESENTISMO!$F$5:$Q1510,MATCH(B167,PRESENTISMO!$A$5:$A1510,0)),"")</f>
        <v/>
      </c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66"/>
      <c r="S167" s="186">
        <f t="shared" si="1"/>
        <v>0</v>
      </c>
      <c r="T167" s="187" t="str">
        <f t="shared" si="2"/>
        <v>0%</v>
      </c>
      <c r="U167" s="188">
        <f t="shared" si="3"/>
        <v>0</v>
      </c>
      <c r="V167" s="134"/>
      <c r="W167" s="134"/>
      <c r="X167" s="134"/>
      <c r="Y167" s="166"/>
      <c r="Z167" s="166"/>
      <c r="AA167" s="166"/>
      <c r="AB167" s="166"/>
      <c r="AC167" s="166"/>
      <c r="AD167" s="166"/>
      <c r="AE167" s="166"/>
      <c r="AF167" s="166"/>
      <c r="AG167" s="166"/>
      <c r="AH167" s="166"/>
      <c r="AI167" s="166"/>
      <c r="AJ167" s="166"/>
      <c r="AK167" s="166"/>
    </row>
    <row r="168" ht="14.25" customHeight="1">
      <c r="A168" s="191">
        <v>152.0</v>
      </c>
      <c r="B168" s="191"/>
      <c r="C168" s="193"/>
      <c r="D168" s="193"/>
      <c r="E168" s="193"/>
      <c r="F168" s="194" t="str">
        <f t="array" ref="F168">IFNA(INDEX(PRESENTISMO!$F$5:$Q1510,MATCH(B168,PRESENTISMO!$A$5:$A1510,0)),"")</f>
        <v/>
      </c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66"/>
      <c r="S168" s="186">
        <f t="shared" si="1"/>
        <v>0</v>
      </c>
      <c r="T168" s="187" t="str">
        <f t="shared" si="2"/>
        <v>0%</v>
      </c>
      <c r="U168" s="188">
        <f t="shared" si="3"/>
        <v>0</v>
      </c>
      <c r="V168" s="134"/>
      <c r="W168" s="134"/>
      <c r="X168" s="134"/>
      <c r="Y168" s="166"/>
      <c r="Z168" s="166"/>
      <c r="AA168" s="166"/>
      <c r="AB168" s="166"/>
      <c r="AC168" s="166"/>
      <c r="AD168" s="166"/>
      <c r="AE168" s="166"/>
      <c r="AF168" s="166"/>
      <c r="AG168" s="166"/>
      <c r="AH168" s="166"/>
      <c r="AI168" s="166"/>
      <c r="AJ168" s="166"/>
      <c r="AK168" s="166"/>
    </row>
    <row r="169" ht="14.25" customHeight="1">
      <c r="A169" s="191">
        <v>153.0</v>
      </c>
      <c r="B169" s="191"/>
      <c r="C169" s="193"/>
      <c r="D169" s="193"/>
      <c r="E169" s="193"/>
      <c r="F169" s="194" t="str">
        <f t="array" ref="F169">IFNA(INDEX(PRESENTISMO!$F$5:$Q1510,MATCH(B169,PRESENTISMO!$A$5:$A1510,0)),"")</f>
        <v/>
      </c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66"/>
      <c r="S169" s="186">
        <f t="shared" si="1"/>
        <v>0</v>
      </c>
      <c r="T169" s="187" t="str">
        <f t="shared" si="2"/>
        <v>0%</v>
      </c>
      <c r="U169" s="188">
        <f t="shared" si="3"/>
        <v>0</v>
      </c>
      <c r="V169" s="134"/>
      <c r="W169" s="134"/>
      <c r="X169" s="134"/>
      <c r="Y169" s="166"/>
      <c r="Z169" s="166"/>
      <c r="AA169" s="166"/>
      <c r="AB169" s="166"/>
      <c r="AC169" s="166"/>
      <c r="AD169" s="166"/>
      <c r="AE169" s="166"/>
      <c r="AF169" s="166"/>
      <c r="AG169" s="166"/>
      <c r="AH169" s="166"/>
      <c r="AI169" s="166"/>
      <c r="AJ169" s="166"/>
      <c r="AK169" s="166"/>
    </row>
    <row r="170" ht="14.25" customHeight="1">
      <c r="A170" s="191">
        <v>154.0</v>
      </c>
      <c r="B170" s="191"/>
      <c r="C170" s="193"/>
      <c r="D170" s="193"/>
      <c r="E170" s="193"/>
      <c r="F170" s="194" t="str">
        <f t="array" ref="F170">IFNA(INDEX(PRESENTISMO!$F$5:$Q1510,MATCH(B170,PRESENTISMO!$A$5:$A1510,0)),"")</f>
        <v/>
      </c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66"/>
      <c r="S170" s="186">
        <f t="shared" si="1"/>
        <v>0</v>
      </c>
      <c r="T170" s="187" t="str">
        <f t="shared" si="2"/>
        <v>0%</v>
      </c>
      <c r="U170" s="188">
        <f t="shared" si="3"/>
        <v>0</v>
      </c>
      <c r="V170" s="134"/>
      <c r="W170" s="134"/>
      <c r="X170" s="134"/>
      <c r="Y170" s="166"/>
      <c r="Z170" s="166"/>
      <c r="AA170" s="166"/>
      <c r="AB170" s="166"/>
      <c r="AC170" s="166"/>
      <c r="AD170" s="166"/>
      <c r="AE170" s="166"/>
      <c r="AF170" s="166"/>
      <c r="AG170" s="166"/>
      <c r="AH170" s="166"/>
      <c r="AI170" s="166"/>
      <c r="AJ170" s="166"/>
      <c r="AK170" s="166"/>
    </row>
    <row r="171" ht="14.25" customHeight="1">
      <c r="A171" s="191">
        <v>155.0</v>
      </c>
      <c r="B171" s="191"/>
      <c r="C171" s="193"/>
      <c r="D171" s="193"/>
      <c r="E171" s="193"/>
      <c r="F171" s="194" t="str">
        <f t="array" ref="F171">IFNA(INDEX(PRESENTISMO!$F$5:$Q1510,MATCH(B171,PRESENTISMO!$A$5:$A1510,0)),"")</f>
        <v/>
      </c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66"/>
      <c r="S171" s="186">
        <f t="shared" si="1"/>
        <v>0</v>
      </c>
      <c r="T171" s="187" t="str">
        <f t="shared" si="2"/>
        <v>0%</v>
      </c>
      <c r="U171" s="188">
        <f t="shared" si="3"/>
        <v>0</v>
      </c>
      <c r="V171" s="134"/>
      <c r="W171" s="134"/>
      <c r="X171" s="134"/>
      <c r="Y171" s="166"/>
      <c r="Z171" s="166"/>
      <c r="AA171" s="166"/>
      <c r="AB171" s="166"/>
      <c r="AC171" s="166"/>
      <c r="AD171" s="166"/>
      <c r="AE171" s="166"/>
      <c r="AF171" s="166"/>
      <c r="AG171" s="166"/>
      <c r="AH171" s="166"/>
      <c r="AI171" s="166"/>
      <c r="AJ171" s="166"/>
      <c r="AK171" s="166"/>
    </row>
    <row r="172" ht="14.25" customHeight="1">
      <c r="A172" s="191">
        <v>156.0</v>
      </c>
      <c r="B172" s="191"/>
      <c r="C172" s="193"/>
      <c r="D172" s="193"/>
      <c r="E172" s="193"/>
      <c r="F172" s="194" t="str">
        <f t="array" ref="F172">IFNA(INDEX(PRESENTISMO!$F$5:$Q1510,MATCH(B172,PRESENTISMO!$A$5:$A1510,0)),"")</f>
        <v/>
      </c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66"/>
      <c r="S172" s="186">
        <f t="shared" si="1"/>
        <v>0</v>
      </c>
      <c r="T172" s="187" t="str">
        <f t="shared" si="2"/>
        <v>0%</v>
      </c>
      <c r="U172" s="188">
        <f t="shared" si="3"/>
        <v>0</v>
      </c>
      <c r="V172" s="134"/>
      <c r="W172" s="134"/>
      <c r="X172" s="134"/>
      <c r="Y172" s="166"/>
      <c r="Z172" s="166"/>
      <c r="AA172" s="166"/>
      <c r="AB172" s="166"/>
      <c r="AC172" s="166"/>
      <c r="AD172" s="166"/>
      <c r="AE172" s="166"/>
      <c r="AF172" s="166"/>
      <c r="AG172" s="166"/>
      <c r="AH172" s="166"/>
      <c r="AI172" s="166"/>
      <c r="AJ172" s="166"/>
      <c r="AK172" s="166"/>
    </row>
    <row r="173" ht="14.25" customHeight="1">
      <c r="A173" s="191">
        <v>157.0</v>
      </c>
      <c r="B173" s="191"/>
      <c r="C173" s="193"/>
      <c r="D173" s="193"/>
      <c r="E173" s="193"/>
      <c r="F173" s="194" t="str">
        <f t="array" ref="F173">IFNA(INDEX(PRESENTISMO!$F$5:$Q1510,MATCH(B173,PRESENTISMO!$A$5:$A1510,0)),"")</f>
        <v/>
      </c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66"/>
      <c r="S173" s="186">
        <f t="shared" si="1"/>
        <v>0</v>
      </c>
      <c r="T173" s="187" t="str">
        <f t="shared" si="2"/>
        <v>0%</v>
      </c>
      <c r="U173" s="188">
        <f t="shared" si="3"/>
        <v>0</v>
      </c>
      <c r="V173" s="134"/>
      <c r="W173" s="134"/>
      <c r="X173" s="134"/>
      <c r="Y173" s="166"/>
      <c r="Z173" s="166"/>
      <c r="AA173" s="166"/>
      <c r="AB173" s="166"/>
      <c r="AC173" s="166"/>
      <c r="AD173" s="166"/>
      <c r="AE173" s="166"/>
      <c r="AF173" s="166"/>
      <c r="AG173" s="166"/>
      <c r="AH173" s="166"/>
      <c r="AI173" s="166"/>
      <c r="AJ173" s="166"/>
      <c r="AK173" s="166"/>
    </row>
    <row r="174" ht="14.25" customHeight="1">
      <c r="A174" s="191">
        <v>158.0</v>
      </c>
      <c r="B174" s="191"/>
      <c r="C174" s="193"/>
      <c r="D174" s="193"/>
      <c r="E174" s="193"/>
      <c r="F174" s="194" t="str">
        <f t="array" ref="F174">IFNA(INDEX(PRESENTISMO!$F$5:$Q1510,MATCH(B174,PRESENTISMO!$A$5:$A1510,0)),"")</f>
        <v/>
      </c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66"/>
      <c r="S174" s="186">
        <f t="shared" si="1"/>
        <v>0</v>
      </c>
      <c r="T174" s="187" t="str">
        <f t="shared" si="2"/>
        <v>0%</v>
      </c>
      <c r="U174" s="188">
        <f t="shared" si="3"/>
        <v>0</v>
      </c>
      <c r="V174" s="134"/>
      <c r="W174" s="134"/>
      <c r="X174" s="134"/>
      <c r="Y174" s="166"/>
      <c r="Z174" s="166"/>
      <c r="AA174" s="166"/>
      <c r="AB174" s="166"/>
      <c r="AC174" s="166"/>
      <c r="AD174" s="166"/>
      <c r="AE174" s="166"/>
      <c r="AF174" s="166"/>
      <c r="AG174" s="166"/>
      <c r="AH174" s="166"/>
      <c r="AI174" s="166"/>
      <c r="AJ174" s="166"/>
      <c r="AK174" s="166"/>
    </row>
    <row r="175" ht="14.25" customHeight="1">
      <c r="A175" s="180">
        <v>159.0</v>
      </c>
      <c r="B175" s="191"/>
      <c r="C175" s="193"/>
      <c r="D175" s="193"/>
      <c r="E175" s="193"/>
      <c r="F175" s="194" t="str">
        <f t="array" ref="F175">IFNA(INDEX(PRESENTISMO!$F$5:$Q1510,MATCH(B175,PRESENTISMO!$A$5:$A1510,0)),"")</f>
        <v/>
      </c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66"/>
      <c r="S175" s="186">
        <f t="shared" si="1"/>
        <v>0</v>
      </c>
      <c r="T175" s="187" t="str">
        <f t="shared" si="2"/>
        <v>0%</v>
      </c>
      <c r="U175" s="188">
        <f t="shared" si="3"/>
        <v>0</v>
      </c>
      <c r="V175" s="134"/>
      <c r="W175" s="134"/>
      <c r="X175" s="134"/>
      <c r="Y175" s="166"/>
      <c r="Z175" s="166"/>
      <c r="AA175" s="166"/>
      <c r="AB175" s="166"/>
      <c r="AC175" s="166"/>
      <c r="AD175" s="166"/>
      <c r="AE175" s="166"/>
      <c r="AF175" s="166"/>
      <c r="AG175" s="166"/>
      <c r="AH175" s="166"/>
      <c r="AI175" s="166"/>
      <c r="AJ175" s="166"/>
      <c r="AK175" s="166"/>
    </row>
    <row r="176" ht="14.25" customHeight="1">
      <c r="A176" s="191">
        <v>160.0</v>
      </c>
      <c r="B176" s="191"/>
      <c r="C176" s="193"/>
      <c r="D176" s="193"/>
      <c r="E176" s="193"/>
      <c r="F176" s="194" t="str">
        <f t="array" ref="F176">IFNA(INDEX(PRESENTISMO!$F$5:$Q1510,MATCH(B176,PRESENTISMO!$A$5:$A1510,0)),"")</f>
        <v/>
      </c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66"/>
      <c r="S176" s="186">
        <f t="shared" si="1"/>
        <v>0</v>
      </c>
      <c r="T176" s="187" t="str">
        <f t="shared" si="2"/>
        <v>0%</v>
      </c>
      <c r="U176" s="188">
        <f t="shared" si="3"/>
        <v>0</v>
      </c>
      <c r="V176" s="134"/>
      <c r="W176" s="134"/>
      <c r="X176" s="134"/>
      <c r="Y176" s="166"/>
      <c r="Z176" s="166"/>
      <c r="AA176" s="166"/>
      <c r="AB176" s="166"/>
      <c r="AC176" s="166"/>
      <c r="AD176" s="166"/>
      <c r="AE176" s="166"/>
      <c r="AF176" s="166"/>
      <c r="AG176" s="166"/>
      <c r="AH176" s="166"/>
      <c r="AI176" s="166"/>
      <c r="AJ176" s="166"/>
      <c r="AK176" s="166"/>
    </row>
    <row r="177" ht="14.25" customHeight="1">
      <c r="A177" s="180">
        <v>161.0</v>
      </c>
      <c r="B177" s="191"/>
      <c r="C177" s="193"/>
      <c r="D177" s="193"/>
      <c r="E177" s="193"/>
      <c r="F177" s="194" t="str">
        <f t="array" ref="F177">IFNA(INDEX(PRESENTISMO!$F$5:$Q1510,MATCH(B177,PRESENTISMO!$A$5:$A1510,0)),"")</f>
        <v/>
      </c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66"/>
      <c r="S177" s="186">
        <f t="shared" si="1"/>
        <v>0</v>
      </c>
      <c r="T177" s="187" t="str">
        <f t="shared" si="2"/>
        <v>0%</v>
      </c>
      <c r="U177" s="188">
        <f t="shared" si="3"/>
        <v>0</v>
      </c>
      <c r="V177" s="134"/>
      <c r="W177" s="134"/>
      <c r="X177" s="134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</row>
    <row r="178" ht="14.25" customHeight="1">
      <c r="A178" s="191">
        <v>162.0</v>
      </c>
      <c r="B178" s="191"/>
      <c r="C178" s="193"/>
      <c r="D178" s="193"/>
      <c r="E178" s="193"/>
      <c r="F178" s="194" t="str">
        <f t="array" ref="F178">IFNA(INDEX(PRESENTISMO!$F$5:$Q1510,MATCH(B178,PRESENTISMO!$A$5:$A1510,0)),"")</f>
        <v/>
      </c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66"/>
      <c r="S178" s="186">
        <f t="shared" si="1"/>
        <v>0</v>
      </c>
      <c r="T178" s="187" t="str">
        <f t="shared" si="2"/>
        <v>0%</v>
      </c>
      <c r="U178" s="188">
        <f t="shared" si="3"/>
        <v>0</v>
      </c>
      <c r="V178" s="134"/>
      <c r="W178" s="134"/>
      <c r="X178" s="134"/>
      <c r="Y178" s="166"/>
      <c r="Z178" s="166"/>
      <c r="AA178" s="166"/>
      <c r="AB178" s="166"/>
      <c r="AC178" s="166"/>
      <c r="AD178" s="166"/>
      <c r="AE178" s="166"/>
      <c r="AF178" s="166"/>
      <c r="AG178" s="166"/>
      <c r="AH178" s="166"/>
      <c r="AI178" s="166"/>
      <c r="AJ178" s="166"/>
      <c r="AK178" s="166"/>
    </row>
    <row r="179" ht="14.25" customHeight="1">
      <c r="A179" s="191">
        <v>163.0</v>
      </c>
      <c r="B179" s="191"/>
      <c r="C179" s="193"/>
      <c r="D179" s="193"/>
      <c r="E179" s="193"/>
      <c r="F179" s="194" t="str">
        <f t="array" ref="F179">IFNA(INDEX(PRESENTISMO!$F$5:$Q1510,MATCH(B179,PRESENTISMO!$A$5:$A1510,0)),"")</f>
        <v/>
      </c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66"/>
      <c r="S179" s="186">
        <f t="shared" si="1"/>
        <v>0</v>
      </c>
      <c r="T179" s="187" t="str">
        <f t="shared" si="2"/>
        <v>0%</v>
      </c>
      <c r="U179" s="188">
        <f t="shared" si="3"/>
        <v>0</v>
      </c>
      <c r="V179" s="134"/>
      <c r="W179" s="134"/>
      <c r="X179" s="134"/>
      <c r="Y179" s="166"/>
      <c r="Z179" s="166"/>
      <c r="AA179" s="166"/>
      <c r="AB179" s="166"/>
      <c r="AC179" s="166"/>
      <c r="AD179" s="166"/>
      <c r="AE179" s="166"/>
      <c r="AF179" s="166"/>
      <c r="AG179" s="166"/>
      <c r="AH179" s="166"/>
      <c r="AI179" s="166"/>
      <c r="AJ179" s="166"/>
      <c r="AK179" s="166"/>
    </row>
    <row r="180" ht="14.25" customHeight="1">
      <c r="A180" s="191">
        <v>164.0</v>
      </c>
      <c r="B180" s="191"/>
      <c r="C180" s="193"/>
      <c r="D180" s="193"/>
      <c r="E180" s="193"/>
      <c r="F180" s="194" t="str">
        <f t="array" ref="F180">IFNA(INDEX(PRESENTISMO!$F$5:$Q1510,MATCH(B180,PRESENTISMO!$A$5:$A1510,0)),"")</f>
        <v/>
      </c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66"/>
      <c r="S180" s="186">
        <f t="shared" si="1"/>
        <v>0</v>
      </c>
      <c r="T180" s="187" t="str">
        <f t="shared" si="2"/>
        <v>0%</v>
      </c>
      <c r="U180" s="188">
        <f t="shared" si="3"/>
        <v>0</v>
      </c>
      <c r="V180" s="134"/>
      <c r="W180" s="134"/>
      <c r="X180" s="134"/>
      <c r="Y180" s="166"/>
      <c r="Z180" s="166"/>
      <c r="AA180" s="166"/>
      <c r="AB180" s="166"/>
      <c r="AC180" s="166"/>
      <c r="AD180" s="166"/>
      <c r="AE180" s="166"/>
      <c r="AF180" s="166"/>
      <c r="AG180" s="166"/>
      <c r="AH180" s="166"/>
      <c r="AI180" s="166"/>
      <c r="AJ180" s="166"/>
      <c r="AK180" s="166"/>
    </row>
    <row r="181" ht="14.25" customHeight="1">
      <c r="A181" s="191">
        <v>165.0</v>
      </c>
      <c r="B181" s="191"/>
      <c r="C181" s="193"/>
      <c r="D181" s="193"/>
      <c r="E181" s="193"/>
      <c r="F181" s="194" t="str">
        <f t="array" ref="F181">IFNA(INDEX(PRESENTISMO!$F$5:$Q1510,MATCH(B181,PRESENTISMO!$A$5:$A1510,0)),"")</f>
        <v/>
      </c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66"/>
      <c r="S181" s="186">
        <f t="shared" si="1"/>
        <v>0</v>
      </c>
      <c r="T181" s="187" t="str">
        <f t="shared" si="2"/>
        <v>0%</v>
      </c>
      <c r="U181" s="188">
        <f t="shared" si="3"/>
        <v>0</v>
      </c>
      <c r="V181" s="134"/>
      <c r="W181" s="134"/>
      <c r="X181" s="134"/>
      <c r="Y181" s="166"/>
      <c r="Z181" s="166"/>
      <c r="AA181" s="166"/>
      <c r="AB181" s="166"/>
      <c r="AC181" s="166"/>
      <c r="AD181" s="166"/>
      <c r="AE181" s="166"/>
      <c r="AF181" s="166"/>
      <c r="AG181" s="166"/>
      <c r="AH181" s="166"/>
      <c r="AI181" s="166"/>
      <c r="AJ181" s="166"/>
      <c r="AK181" s="166"/>
    </row>
    <row r="182" ht="14.25" customHeight="1">
      <c r="A182" s="191">
        <v>166.0</v>
      </c>
      <c r="B182" s="191"/>
      <c r="C182" s="193"/>
      <c r="D182" s="193"/>
      <c r="E182" s="193"/>
      <c r="F182" s="194" t="str">
        <f t="array" ref="F182">IFNA(INDEX(PRESENTISMO!$F$5:$Q1510,MATCH(B182,PRESENTISMO!$A$5:$A1510,0)),"")</f>
        <v/>
      </c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66"/>
      <c r="S182" s="186">
        <f t="shared" si="1"/>
        <v>0</v>
      </c>
      <c r="T182" s="187" t="str">
        <f t="shared" si="2"/>
        <v>0%</v>
      </c>
      <c r="U182" s="188">
        <f t="shared" si="3"/>
        <v>0</v>
      </c>
      <c r="V182" s="134"/>
      <c r="W182" s="134"/>
      <c r="X182" s="134"/>
      <c r="Y182" s="166"/>
      <c r="Z182" s="166"/>
      <c r="AA182" s="166"/>
      <c r="AB182" s="166"/>
      <c r="AC182" s="166"/>
      <c r="AD182" s="166"/>
      <c r="AE182" s="166"/>
      <c r="AF182" s="166"/>
      <c r="AG182" s="166"/>
      <c r="AH182" s="166"/>
      <c r="AI182" s="166"/>
      <c r="AJ182" s="166"/>
      <c r="AK182" s="166"/>
    </row>
    <row r="183" ht="14.25" customHeight="1">
      <c r="A183" s="191">
        <v>167.0</v>
      </c>
      <c r="B183" s="191"/>
      <c r="C183" s="193"/>
      <c r="D183" s="193"/>
      <c r="E183" s="193"/>
      <c r="F183" s="194" t="str">
        <f t="array" ref="F183">IFNA(INDEX(PRESENTISMO!$F$5:$Q1510,MATCH(B183,PRESENTISMO!$A$5:$A1510,0)),"")</f>
        <v/>
      </c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66"/>
      <c r="S183" s="186">
        <f t="shared" si="1"/>
        <v>0</v>
      </c>
      <c r="T183" s="187" t="str">
        <f t="shared" si="2"/>
        <v>0%</v>
      </c>
      <c r="U183" s="188">
        <f t="shared" si="3"/>
        <v>0</v>
      </c>
      <c r="V183" s="134"/>
      <c r="W183" s="134"/>
      <c r="X183" s="134"/>
      <c r="Y183" s="166"/>
      <c r="Z183" s="166"/>
      <c r="AA183" s="166"/>
      <c r="AB183" s="166"/>
      <c r="AC183" s="166"/>
      <c r="AD183" s="166"/>
      <c r="AE183" s="166"/>
      <c r="AF183" s="166"/>
      <c r="AG183" s="166"/>
      <c r="AH183" s="166"/>
      <c r="AI183" s="166"/>
      <c r="AJ183" s="166"/>
      <c r="AK183" s="166"/>
    </row>
    <row r="184" ht="14.25" customHeight="1">
      <c r="A184" s="191">
        <v>168.0</v>
      </c>
      <c r="B184" s="191"/>
      <c r="C184" s="193"/>
      <c r="D184" s="193"/>
      <c r="E184" s="193"/>
      <c r="F184" s="194" t="str">
        <f t="array" ref="F184">IFNA(INDEX(PRESENTISMO!$F$5:$Q1510,MATCH(B184,PRESENTISMO!$A$5:$A1510,0)),"")</f>
        <v/>
      </c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66"/>
      <c r="S184" s="186">
        <f t="shared" si="1"/>
        <v>0</v>
      </c>
      <c r="T184" s="187" t="str">
        <f t="shared" si="2"/>
        <v>0%</v>
      </c>
      <c r="U184" s="188">
        <f t="shared" si="3"/>
        <v>0</v>
      </c>
      <c r="V184" s="134"/>
      <c r="W184" s="134"/>
      <c r="X184" s="134"/>
      <c r="Y184" s="166"/>
      <c r="Z184" s="166"/>
      <c r="AA184" s="166"/>
      <c r="AB184" s="166"/>
      <c r="AC184" s="166"/>
      <c r="AD184" s="166"/>
      <c r="AE184" s="166"/>
      <c r="AF184" s="166"/>
      <c r="AG184" s="166"/>
      <c r="AH184" s="166"/>
      <c r="AI184" s="166"/>
      <c r="AJ184" s="166"/>
      <c r="AK184" s="166"/>
    </row>
    <row r="185" ht="14.25" customHeight="1">
      <c r="A185" s="180">
        <v>169.0</v>
      </c>
      <c r="B185" s="191"/>
      <c r="C185" s="193"/>
      <c r="D185" s="193"/>
      <c r="E185" s="193"/>
      <c r="F185" s="194" t="str">
        <f t="array" ref="F185">IFNA(INDEX(PRESENTISMO!$F$5:$Q1510,MATCH(B185,PRESENTISMO!$A$5:$A1510,0)),"")</f>
        <v/>
      </c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66"/>
      <c r="S185" s="186">
        <f t="shared" si="1"/>
        <v>0</v>
      </c>
      <c r="T185" s="187" t="str">
        <f t="shared" si="2"/>
        <v>0%</v>
      </c>
      <c r="U185" s="188">
        <f t="shared" si="3"/>
        <v>0</v>
      </c>
      <c r="V185" s="134"/>
      <c r="W185" s="134"/>
      <c r="X185" s="134"/>
      <c r="Y185" s="166"/>
      <c r="Z185" s="166"/>
      <c r="AA185" s="166"/>
      <c r="AB185" s="166"/>
      <c r="AC185" s="166"/>
      <c r="AD185" s="166"/>
      <c r="AE185" s="166"/>
      <c r="AF185" s="166"/>
      <c r="AG185" s="166"/>
      <c r="AH185" s="166"/>
      <c r="AI185" s="166"/>
      <c r="AJ185" s="166"/>
      <c r="AK185" s="166"/>
    </row>
    <row r="186" ht="14.25" customHeight="1">
      <c r="A186" s="191">
        <v>170.0</v>
      </c>
      <c r="B186" s="191"/>
      <c r="C186" s="193"/>
      <c r="D186" s="193"/>
      <c r="E186" s="193"/>
      <c r="F186" s="194" t="str">
        <f t="array" ref="F186">IFNA(INDEX(PRESENTISMO!$F$5:$Q1510,MATCH(B186,PRESENTISMO!$A$5:$A1510,0)),"")</f>
        <v/>
      </c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66"/>
      <c r="S186" s="186">
        <f t="shared" si="1"/>
        <v>0</v>
      </c>
      <c r="T186" s="187" t="str">
        <f t="shared" si="2"/>
        <v>0%</v>
      </c>
      <c r="U186" s="188">
        <f t="shared" si="3"/>
        <v>0</v>
      </c>
      <c r="V186" s="134"/>
      <c r="W186" s="134"/>
      <c r="X186" s="134"/>
      <c r="Y186" s="166"/>
      <c r="Z186" s="166"/>
      <c r="AA186" s="166"/>
      <c r="AB186" s="166"/>
      <c r="AC186" s="166"/>
      <c r="AD186" s="166"/>
      <c r="AE186" s="166"/>
      <c r="AF186" s="166"/>
      <c r="AG186" s="166"/>
      <c r="AH186" s="166"/>
      <c r="AI186" s="166"/>
      <c r="AJ186" s="166"/>
      <c r="AK186" s="166"/>
    </row>
    <row r="187" ht="14.25" customHeight="1">
      <c r="A187" s="180">
        <v>171.0</v>
      </c>
      <c r="B187" s="191"/>
      <c r="C187" s="193"/>
      <c r="D187" s="193"/>
      <c r="E187" s="193"/>
      <c r="F187" s="194" t="str">
        <f t="array" ref="F187">IFNA(INDEX(PRESENTISMO!$F$5:$Q1510,MATCH(B187,PRESENTISMO!$A$5:$A1510,0)),"")</f>
        <v/>
      </c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66"/>
      <c r="S187" s="186">
        <f t="shared" si="1"/>
        <v>0</v>
      </c>
      <c r="T187" s="187" t="str">
        <f t="shared" si="2"/>
        <v>0%</v>
      </c>
      <c r="U187" s="188">
        <f t="shared" si="3"/>
        <v>0</v>
      </c>
      <c r="V187" s="134"/>
      <c r="W187" s="134"/>
      <c r="X187" s="134"/>
      <c r="Y187" s="166"/>
      <c r="Z187" s="166"/>
      <c r="AA187" s="166"/>
      <c r="AB187" s="166"/>
      <c r="AC187" s="166"/>
      <c r="AD187" s="166"/>
      <c r="AE187" s="166"/>
      <c r="AF187" s="166"/>
      <c r="AG187" s="166"/>
      <c r="AH187" s="166"/>
      <c r="AI187" s="166"/>
      <c r="AJ187" s="166"/>
      <c r="AK187" s="166"/>
    </row>
    <row r="188" ht="14.25" customHeight="1">
      <c r="A188" s="191">
        <v>172.0</v>
      </c>
      <c r="B188" s="191"/>
      <c r="C188" s="193"/>
      <c r="D188" s="193"/>
      <c r="E188" s="193"/>
      <c r="F188" s="194" t="str">
        <f t="array" ref="F188">IFNA(INDEX(PRESENTISMO!$F$5:$Q1510,MATCH(B188,PRESENTISMO!$A$5:$A1510,0)),"")</f>
        <v/>
      </c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66"/>
      <c r="S188" s="186">
        <f t="shared" si="1"/>
        <v>0</v>
      </c>
      <c r="T188" s="187" t="str">
        <f t="shared" si="2"/>
        <v>0%</v>
      </c>
      <c r="U188" s="188">
        <f t="shared" si="3"/>
        <v>0</v>
      </c>
      <c r="V188" s="134"/>
      <c r="W188" s="134"/>
      <c r="X188" s="134"/>
      <c r="Y188" s="166"/>
      <c r="Z188" s="166"/>
      <c r="AA188" s="166"/>
      <c r="AB188" s="166"/>
      <c r="AC188" s="166"/>
      <c r="AD188" s="166"/>
      <c r="AE188" s="166"/>
      <c r="AF188" s="166"/>
      <c r="AG188" s="166"/>
      <c r="AH188" s="166"/>
      <c r="AI188" s="166"/>
      <c r="AJ188" s="166"/>
      <c r="AK188" s="166"/>
    </row>
    <row r="189" ht="14.25" customHeight="1">
      <c r="A189" s="191">
        <v>173.0</v>
      </c>
      <c r="B189" s="191"/>
      <c r="C189" s="193"/>
      <c r="D189" s="193"/>
      <c r="E189" s="193"/>
      <c r="F189" s="194" t="str">
        <f t="array" ref="F189">IFNA(INDEX(PRESENTISMO!$F$5:$Q1510,MATCH(B189,PRESENTISMO!$A$5:$A1510,0)),"")</f>
        <v/>
      </c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66"/>
      <c r="S189" s="186">
        <f t="shared" si="1"/>
        <v>0</v>
      </c>
      <c r="T189" s="187" t="str">
        <f t="shared" si="2"/>
        <v>0%</v>
      </c>
      <c r="U189" s="188">
        <f t="shared" si="3"/>
        <v>0</v>
      </c>
      <c r="V189" s="134"/>
      <c r="W189" s="134"/>
      <c r="X189" s="134"/>
      <c r="Y189" s="166"/>
      <c r="Z189" s="166"/>
      <c r="AA189" s="166"/>
      <c r="AB189" s="166"/>
      <c r="AC189" s="166"/>
      <c r="AD189" s="166"/>
      <c r="AE189" s="166"/>
      <c r="AF189" s="166"/>
      <c r="AG189" s="166"/>
      <c r="AH189" s="166"/>
      <c r="AI189" s="166"/>
      <c r="AJ189" s="166"/>
      <c r="AK189" s="166"/>
    </row>
    <row r="190" ht="14.25" customHeight="1">
      <c r="A190" s="191">
        <v>174.0</v>
      </c>
      <c r="B190" s="191"/>
      <c r="C190" s="193"/>
      <c r="D190" s="193"/>
      <c r="E190" s="193"/>
      <c r="F190" s="194" t="str">
        <f t="array" ref="F190">IFNA(INDEX(PRESENTISMO!$F$5:$Q1510,MATCH(B190,PRESENTISMO!$A$5:$A1510,0)),"")</f>
        <v/>
      </c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66"/>
      <c r="S190" s="186">
        <f t="shared" si="1"/>
        <v>0</v>
      </c>
      <c r="T190" s="187" t="str">
        <f t="shared" si="2"/>
        <v>0%</v>
      </c>
      <c r="U190" s="188">
        <f t="shared" si="3"/>
        <v>0</v>
      </c>
      <c r="V190" s="134"/>
      <c r="W190" s="134"/>
      <c r="X190" s="134"/>
      <c r="Y190" s="166"/>
      <c r="Z190" s="166"/>
      <c r="AA190" s="166"/>
      <c r="AB190" s="166"/>
      <c r="AC190" s="166"/>
      <c r="AD190" s="166"/>
      <c r="AE190" s="166"/>
      <c r="AF190" s="166"/>
      <c r="AG190" s="166"/>
      <c r="AH190" s="166"/>
      <c r="AI190" s="166"/>
      <c r="AJ190" s="166"/>
      <c r="AK190" s="166"/>
    </row>
    <row r="191" ht="14.25" customHeight="1">
      <c r="A191" s="191">
        <v>175.0</v>
      </c>
      <c r="B191" s="191"/>
      <c r="C191" s="193"/>
      <c r="D191" s="193"/>
      <c r="E191" s="193"/>
      <c r="F191" s="194" t="str">
        <f t="array" ref="F191">IFNA(INDEX(PRESENTISMO!$F$5:$Q1510,MATCH(B191,PRESENTISMO!$A$5:$A1510,0)),"")</f>
        <v/>
      </c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66"/>
      <c r="S191" s="186">
        <f t="shared" si="1"/>
        <v>0</v>
      </c>
      <c r="T191" s="187" t="str">
        <f t="shared" si="2"/>
        <v>0%</v>
      </c>
      <c r="U191" s="188">
        <f t="shared" si="3"/>
        <v>0</v>
      </c>
      <c r="V191" s="134"/>
      <c r="W191" s="134"/>
      <c r="X191" s="134"/>
      <c r="Y191" s="166"/>
      <c r="Z191" s="166"/>
      <c r="AA191" s="166"/>
      <c r="AB191" s="166"/>
      <c r="AC191" s="166"/>
      <c r="AD191" s="166"/>
      <c r="AE191" s="166"/>
      <c r="AF191" s="166"/>
      <c r="AG191" s="166"/>
      <c r="AH191" s="166"/>
      <c r="AI191" s="166"/>
      <c r="AJ191" s="166"/>
      <c r="AK191" s="166"/>
    </row>
    <row r="192" ht="14.25" customHeight="1">
      <c r="A192" s="191">
        <v>176.0</v>
      </c>
      <c r="B192" s="191"/>
      <c r="C192" s="193"/>
      <c r="D192" s="193"/>
      <c r="E192" s="193"/>
      <c r="F192" s="194" t="str">
        <f t="array" ref="F192">IFNA(INDEX(PRESENTISMO!$F$5:$Q1510,MATCH(B192,PRESENTISMO!$A$5:$A1510,0)),"")</f>
        <v/>
      </c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66"/>
      <c r="S192" s="186">
        <f t="shared" si="1"/>
        <v>0</v>
      </c>
      <c r="T192" s="187" t="str">
        <f t="shared" si="2"/>
        <v>0%</v>
      </c>
      <c r="U192" s="188">
        <f t="shared" si="3"/>
        <v>0</v>
      </c>
      <c r="V192" s="134"/>
      <c r="W192" s="134"/>
      <c r="X192" s="134"/>
      <c r="Y192" s="166"/>
      <c r="Z192" s="166"/>
      <c r="AA192" s="166"/>
      <c r="AB192" s="166"/>
      <c r="AC192" s="166"/>
      <c r="AD192" s="166"/>
      <c r="AE192" s="166"/>
      <c r="AF192" s="166"/>
      <c r="AG192" s="166"/>
      <c r="AH192" s="166"/>
      <c r="AI192" s="166"/>
      <c r="AJ192" s="166"/>
      <c r="AK192" s="166"/>
    </row>
    <row r="193" ht="14.25" customHeight="1">
      <c r="A193" s="191">
        <v>177.0</v>
      </c>
      <c r="B193" s="191"/>
      <c r="C193" s="193"/>
      <c r="D193" s="193"/>
      <c r="E193" s="193"/>
      <c r="F193" s="194" t="str">
        <f t="array" ref="F193">IFNA(INDEX(PRESENTISMO!$F$5:$Q1510,MATCH(B193,PRESENTISMO!$A$5:$A1510,0)),"")</f>
        <v/>
      </c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66"/>
      <c r="S193" s="186">
        <f t="shared" si="1"/>
        <v>0</v>
      </c>
      <c r="T193" s="187" t="str">
        <f t="shared" si="2"/>
        <v>0%</v>
      </c>
      <c r="U193" s="188">
        <f t="shared" si="3"/>
        <v>0</v>
      </c>
      <c r="V193" s="134"/>
      <c r="W193" s="134"/>
      <c r="X193" s="134"/>
      <c r="Y193" s="166"/>
      <c r="Z193" s="166"/>
      <c r="AA193" s="166"/>
      <c r="AB193" s="166"/>
      <c r="AC193" s="166"/>
      <c r="AD193" s="166"/>
      <c r="AE193" s="166"/>
      <c r="AF193" s="166"/>
      <c r="AG193" s="166"/>
      <c r="AH193" s="166"/>
      <c r="AI193" s="166"/>
      <c r="AJ193" s="166"/>
      <c r="AK193" s="166"/>
    </row>
    <row r="194" ht="14.25" customHeight="1">
      <c r="A194" s="191">
        <v>178.0</v>
      </c>
      <c r="B194" s="191"/>
      <c r="C194" s="193"/>
      <c r="D194" s="193"/>
      <c r="E194" s="193"/>
      <c r="F194" s="194" t="str">
        <f t="array" ref="F194">IFNA(INDEX(PRESENTISMO!$F$5:$Q1510,MATCH(B194,PRESENTISMO!$A$5:$A1510,0)),"")</f>
        <v/>
      </c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66"/>
      <c r="S194" s="186">
        <f t="shared" si="1"/>
        <v>0</v>
      </c>
      <c r="T194" s="187" t="str">
        <f t="shared" si="2"/>
        <v>0%</v>
      </c>
      <c r="U194" s="188">
        <f t="shared" si="3"/>
        <v>0</v>
      </c>
      <c r="V194" s="134"/>
      <c r="W194" s="134"/>
      <c r="X194" s="134"/>
      <c r="Y194" s="166"/>
      <c r="Z194" s="166"/>
      <c r="AA194" s="166"/>
      <c r="AB194" s="166"/>
      <c r="AC194" s="166"/>
      <c r="AD194" s="166"/>
      <c r="AE194" s="166"/>
      <c r="AF194" s="166"/>
      <c r="AG194" s="166"/>
      <c r="AH194" s="166"/>
      <c r="AI194" s="166"/>
      <c r="AJ194" s="166"/>
      <c r="AK194" s="166"/>
    </row>
    <row r="195" ht="14.25" customHeight="1">
      <c r="A195" s="180">
        <v>179.0</v>
      </c>
      <c r="B195" s="191"/>
      <c r="C195" s="193"/>
      <c r="D195" s="193"/>
      <c r="E195" s="193"/>
      <c r="F195" s="194" t="str">
        <f t="array" ref="F195">IFNA(INDEX(PRESENTISMO!$F$5:$Q1510,MATCH(B195,PRESENTISMO!$A$5:$A1510,0)),"")</f>
        <v/>
      </c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66"/>
      <c r="S195" s="186">
        <f t="shared" si="1"/>
        <v>0</v>
      </c>
      <c r="T195" s="187" t="str">
        <f t="shared" si="2"/>
        <v>0%</v>
      </c>
      <c r="U195" s="188">
        <f t="shared" si="3"/>
        <v>0</v>
      </c>
      <c r="V195" s="134"/>
      <c r="W195" s="134"/>
      <c r="X195" s="134"/>
      <c r="Y195" s="166"/>
      <c r="Z195" s="166"/>
      <c r="AA195" s="166"/>
      <c r="AB195" s="166"/>
      <c r="AC195" s="166"/>
      <c r="AD195" s="166"/>
      <c r="AE195" s="166"/>
      <c r="AF195" s="166"/>
      <c r="AG195" s="166"/>
      <c r="AH195" s="166"/>
      <c r="AI195" s="166"/>
      <c r="AJ195" s="166"/>
      <c r="AK195" s="166"/>
    </row>
    <row r="196" ht="14.25" customHeight="1">
      <c r="A196" s="191">
        <v>180.0</v>
      </c>
      <c r="B196" s="191"/>
      <c r="C196" s="193"/>
      <c r="D196" s="193"/>
      <c r="E196" s="193"/>
      <c r="F196" s="194" t="str">
        <f t="array" ref="F196">IFNA(INDEX(PRESENTISMO!$F$5:$Q1510,MATCH(B196,PRESENTISMO!$A$5:$A1510,0)),"")</f>
        <v/>
      </c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66"/>
      <c r="S196" s="186">
        <f t="shared" si="1"/>
        <v>0</v>
      </c>
      <c r="T196" s="187" t="str">
        <f t="shared" si="2"/>
        <v>0%</v>
      </c>
      <c r="U196" s="188">
        <f t="shared" si="3"/>
        <v>0</v>
      </c>
      <c r="V196" s="134"/>
      <c r="W196" s="134"/>
      <c r="X196" s="134"/>
      <c r="Y196" s="166"/>
      <c r="Z196" s="166"/>
      <c r="AA196" s="166"/>
      <c r="AB196" s="166"/>
      <c r="AC196" s="166"/>
      <c r="AD196" s="166"/>
      <c r="AE196" s="166"/>
      <c r="AF196" s="166"/>
      <c r="AG196" s="166"/>
      <c r="AH196" s="166"/>
      <c r="AI196" s="166"/>
      <c r="AJ196" s="166"/>
      <c r="AK196" s="166"/>
    </row>
    <row r="197" ht="14.25" customHeight="1">
      <c r="A197" s="180">
        <v>181.0</v>
      </c>
      <c r="B197" s="191"/>
      <c r="C197" s="193"/>
      <c r="D197" s="193"/>
      <c r="E197" s="193"/>
      <c r="F197" s="194" t="str">
        <f t="array" ref="F197">IFNA(INDEX(PRESENTISMO!$F$5:$Q1510,MATCH(B197,PRESENTISMO!$A$5:$A1510,0)),"")</f>
        <v/>
      </c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66"/>
      <c r="S197" s="186">
        <f t="shared" si="1"/>
        <v>0</v>
      </c>
      <c r="T197" s="187" t="str">
        <f t="shared" si="2"/>
        <v>0%</v>
      </c>
      <c r="U197" s="188">
        <f t="shared" si="3"/>
        <v>0</v>
      </c>
      <c r="V197" s="134"/>
      <c r="W197" s="134"/>
      <c r="X197" s="134"/>
      <c r="Y197" s="166"/>
      <c r="Z197" s="166"/>
      <c r="AA197" s="166"/>
      <c r="AB197" s="166"/>
      <c r="AC197" s="166"/>
      <c r="AD197" s="166"/>
      <c r="AE197" s="166"/>
      <c r="AF197" s="166"/>
      <c r="AG197" s="166"/>
      <c r="AH197" s="166"/>
      <c r="AI197" s="166"/>
      <c r="AJ197" s="166"/>
      <c r="AK197" s="166"/>
    </row>
    <row r="198" ht="14.25" customHeight="1">
      <c r="A198" s="191">
        <v>182.0</v>
      </c>
      <c r="B198" s="191"/>
      <c r="C198" s="193"/>
      <c r="D198" s="193"/>
      <c r="E198" s="193"/>
      <c r="F198" s="194" t="str">
        <f t="array" ref="F198">IFNA(INDEX(PRESENTISMO!$F$5:$Q1510,MATCH(B198,PRESENTISMO!$A$5:$A1510,0)),"")</f>
        <v/>
      </c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66"/>
      <c r="S198" s="186">
        <f t="shared" si="1"/>
        <v>0</v>
      </c>
      <c r="T198" s="187" t="str">
        <f t="shared" si="2"/>
        <v>0%</v>
      </c>
      <c r="U198" s="188">
        <f t="shared" si="3"/>
        <v>0</v>
      </c>
      <c r="V198" s="134"/>
      <c r="W198" s="134"/>
      <c r="X198" s="134"/>
      <c r="Y198" s="166"/>
      <c r="Z198" s="166"/>
      <c r="AA198" s="166"/>
      <c r="AB198" s="166"/>
      <c r="AC198" s="166"/>
      <c r="AD198" s="166"/>
      <c r="AE198" s="166"/>
      <c r="AF198" s="166"/>
      <c r="AG198" s="166"/>
      <c r="AH198" s="166"/>
      <c r="AI198" s="166"/>
      <c r="AJ198" s="166"/>
      <c r="AK198" s="166"/>
    </row>
    <row r="199" ht="14.25" customHeight="1">
      <c r="A199" s="191">
        <v>183.0</v>
      </c>
      <c r="B199" s="191"/>
      <c r="C199" s="193"/>
      <c r="D199" s="193"/>
      <c r="E199" s="193"/>
      <c r="F199" s="194" t="str">
        <f t="array" ref="F199">IFNA(INDEX(PRESENTISMO!$F$5:$Q1510,MATCH(B199,PRESENTISMO!$A$5:$A1510,0)),"")</f>
        <v/>
      </c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66"/>
      <c r="S199" s="186">
        <f t="shared" si="1"/>
        <v>0</v>
      </c>
      <c r="T199" s="187" t="str">
        <f t="shared" si="2"/>
        <v>0%</v>
      </c>
      <c r="U199" s="188">
        <f t="shared" si="3"/>
        <v>0</v>
      </c>
      <c r="V199" s="134"/>
      <c r="W199" s="134"/>
      <c r="X199" s="134"/>
      <c r="Y199" s="166"/>
      <c r="Z199" s="166"/>
      <c r="AA199" s="166"/>
      <c r="AB199" s="166"/>
      <c r="AC199" s="166"/>
      <c r="AD199" s="166"/>
      <c r="AE199" s="166"/>
      <c r="AF199" s="166"/>
      <c r="AG199" s="166"/>
      <c r="AH199" s="166"/>
      <c r="AI199" s="166"/>
      <c r="AJ199" s="166"/>
      <c r="AK199" s="166"/>
    </row>
    <row r="200" ht="14.25" customHeight="1">
      <c r="A200" s="191">
        <v>184.0</v>
      </c>
      <c r="B200" s="191"/>
      <c r="C200" s="193"/>
      <c r="D200" s="193"/>
      <c r="E200" s="193"/>
      <c r="F200" s="194" t="str">
        <f t="array" ref="F200">IFNA(INDEX(PRESENTISMO!$F$5:$Q1510,MATCH(B200,PRESENTISMO!$A$5:$A1510,0)),"")</f>
        <v/>
      </c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66"/>
      <c r="S200" s="186">
        <f t="shared" si="1"/>
        <v>0</v>
      </c>
      <c r="T200" s="187" t="str">
        <f t="shared" si="2"/>
        <v>0%</v>
      </c>
      <c r="U200" s="188">
        <f t="shared" si="3"/>
        <v>0</v>
      </c>
      <c r="V200" s="134"/>
      <c r="W200" s="134"/>
      <c r="X200" s="134"/>
      <c r="Y200" s="166"/>
      <c r="Z200" s="166"/>
      <c r="AA200" s="166"/>
      <c r="AB200" s="166"/>
      <c r="AC200" s="166"/>
      <c r="AD200" s="166"/>
      <c r="AE200" s="166"/>
      <c r="AF200" s="166"/>
      <c r="AG200" s="166"/>
      <c r="AH200" s="166"/>
      <c r="AI200" s="166"/>
      <c r="AJ200" s="166"/>
      <c r="AK200" s="166"/>
    </row>
    <row r="201" ht="14.25" customHeight="1">
      <c r="A201" s="191">
        <v>185.0</v>
      </c>
      <c r="B201" s="191"/>
      <c r="C201" s="193"/>
      <c r="D201" s="193"/>
      <c r="E201" s="193"/>
      <c r="F201" s="194" t="str">
        <f t="array" ref="F201">IFNA(INDEX(PRESENTISMO!$F$5:$Q1510,MATCH(B201,PRESENTISMO!$A$5:$A1510,0)),"")</f>
        <v/>
      </c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66"/>
      <c r="S201" s="186">
        <f t="shared" si="1"/>
        <v>0</v>
      </c>
      <c r="T201" s="187" t="str">
        <f t="shared" si="2"/>
        <v>0%</v>
      </c>
      <c r="U201" s="188">
        <f t="shared" si="3"/>
        <v>0</v>
      </c>
      <c r="V201" s="134"/>
      <c r="W201" s="134"/>
      <c r="X201" s="134"/>
      <c r="Y201" s="166"/>
      <c r="Z201" s="166"/>
      <c r="AA201" s="166"/>
      <c r="AB201" s="166"/>
      <c r="AC201" s="166"/>
      <c r="AD201" s="166"/>
      <c r="AE201" s="166"/>
      <c r="AF201" s="166"/>
      <c r="AG201" s="166"/>
      <c r="AH201" s="166"/>
      <c r="AI201" s="166"/>
      <c r="AJ201" s="166"/>
      <c r="AK201" s="166"/>
    </row>
    <row r="202" ht="14.25" customHeight="1">
      <c r="A202" s="191">
        <v>186.0</v>
      </c>
      <c r="B202" s="191"/>
      <c r="C202" s="193"/>
      <c r="D202" s="193"/>
      <c r="E202" s="193"/>
      <c r="F202" s="194" t="str">
        <f t="array" ref="F202">IFNA(INDEX(PRESENTISMO!$F$5:$Q1510,MATCH(B202,PRESENTISMO!$A$5:$A1510,0)),"")</f>
        <v/>
      </c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66"/>
      <c r="S202" s="186">
        <f t="shared" si="1"/>
        <v>0</v>
      </c>
      <c r="T202" s="187" t="str">
        <f t="shared" si="2"/>
        <v>0%</v>
      </c>
      <c r="U202" s="188">
        <f t="shared" si="3"/>
        <v>0</v>
      </c>
      <c r="V202" s="134"/>
      <c r="W202" s="134"/>
      <c r="X202" s="134"/>
      <c r="Y202" s="166"/>
      <c r="Z202" s="166"/>
      <c r="AA202" s="166"/>
      <c r="AB202" s="166"/>
      <c r="AC202" s="166"/>
      <c r="AD202" s="166"/>
      <c r="AE202" s="166"/>
      <c r="AF202" s="166"/>
      <c r="AG202" s="166"/>
      <c r="AH202" s="166"/>
      <c r="AI202" s="166"/>
      <c r="AJ202" s="166"/>
      <c r="AK202" s="166"/>
    </row>
    <row r="203" ht="14.25" customHeight="1">
      <c r="A203" s="191">
        <v>187.0</v>
      </c>
      <c r="B203" s="191"/>
      <c r="C203" s="193"/>
      <c r="D203" s="193"/>
      <c r="E203" s="193"/>
      <c r="F203" s="194" t="str">
        <f t="array" ref="F203">IFNA(INDEX(PRESENTISMO!$F$5:$Q1510,MATCH(B203,PRESENTISMO!$A$5:$A1510,0)),"")</f>
        <v/>
      </c>
      <c r="G203" s="197"/>
      <c r="H203" s="197"/>
      <c r="I203" s="197"/>
      <c r="J203" s="197"/>
      <c r="K203" s="197"/>
      <c r="L203" s="197"/>
      <c r="M203" s="197"/>
      <c r="N203" s="197"/>
      <c r="O203" s="197"/>
      <c r="P203" s="197"/>
      <c r="Q203" s="197"/>
      <c r="R203" s="166"/>
      <c r="S203" s="186">
        <f t="shared" si="1"/>
        <v>0</v>
      </c>
      <c r="T203" s="187" t="str">
        <f t="shared" si="2"/>
        <v>0%</v>
      </c>
      <c r="U203" s="188">
        <f t="shared" si="3"/>
        <v>0</v>
      </c>
      <c r="V203" s="134"/>
      <c r="W203" s="134"/>
      <c r="X203" s="134"/>
      <c r="Y203" s="166"/>
      <c r="Z203" s="166"/>
      <c r="AA203" s="166"/>
      <c r="AB203" s="166"/>
      <c r="AC203" s="166"/>
      <c r="AD203" s="166"/>
      <c r="AE203" s="166"/>
      <c r="AF203" s="166"/>
      <c r="AG203" s="166"/>
      <c r="AH203" s="166"/>
      <c r="AI203" s="166"/>
      <c r="AJ203" s="166"/>
      <c r="AK203" s="166"/>
    </row>
    <row r="204" ht="14.25" customHeight="1">
      <c r="A204" s="191">
        <v>188.0</v>
      </c>
      <c r="B204" s="191"/>
      <c r="C204" s="193"/>
      <c r="D204" s="193"/>
      <c r="E204" s="193"/>
      <c r="F204" s="194" t="str">
        <f t="array" ref="F204">IFNA(INDEX(PRESENTISMO!$F$5:$Q1510,MATCH(B204,PRESENTISMO!$A$5:$A1510,0)),"")</f>
        <v/>
      </c>
      <c r="G204" s="197"/>
      <c r="H204" s="197"/>
      <c r="I204" s="197"/>
      <c r="J204" s="197"/>
      <c r="K204" s="197"/>
      <c r="L204" s="197"/>
      <c r="M204" s="197"/>
      <c r="N204" s="197"/>
      <c r="O204" s="197"/>
      <c r="P204" s="197"/>
      <c r="Q204" s="197"/>
      <c r="R204" s="166"/>
      <c r="S204" s="186">
        <f t="shared" si="1"/>
        <v>0</v>
      </c>
      <c r="T204" s="187" t="str">
        <f t="shared" si="2"/>
        <v>0%</v>
      </c>
      <c r="U204" s="188">
        <f t="shared" si="3"/>
        <v>0</v>
      </c>
      <c r="V204" s="134"/>
      <c r="W204" s="134"/>
      <c r="X204" s="134"/>
      <c r="Y204" s="166"/>
      <c r="Z204" s="166"/>
      <c r="AA204" s="166"/>
      <c r="AB204" s="166"/>
      <c r="AC204" s="166"/>
      <c r="AD204" s="166"/>
      <c r="AE204" s="166"/>
      <c r="AF204" s="166"/>
      <c r="AG204" s="166"/>
      <c r="AH204" s="166"/>
      <c r="AI204" s="166"/>
      <c r="AJ204" s="166"/>
      <c r="AK204" s="166"/>
    </row>
    <row r="205" ht="14.25" customHeight="1">
      <c r="A205" s="180">
        <v>189.0</v>
      </c>
      <c r="B205" s="191"/>
      <c r="C205" s="193"/>
      <c r="D205" s="193"/>
      <c r="E205" s="193"/>
      <c r="F205" s="194" t="str">
        <f t="array" ref="F205">IFNA(INDEX(PRESENTISMO!$F$5:$Q1510,MATCH(B205,PRESENTISMO!$A$5:$A1510,0)),"")</f>
        <v/>
      </c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66"/>
      <c r="S205" s="186">
        <f t="shared" si="1"/>
        <v>0</v>
      </c>
      <c r="T205" s="187" t="str">
        <f t="shared" si="2"/>
        <v>0%</v>
      </c>
      <c r="U205" s="188">
        <f t="shared" si="3"/>
        <v>0</v>
      </c>
      <c r="V205" s="134"/>
      <c r="W205" s="134"/>
      <c r="X205" s="134"/>
      <c r="Y205" s="166"/>
      <c r="Z205" s="166"/>
      <c r="AA205" s="166"/>
      <c r="AB205" s="166"/>
      <c r="AC205" s="166"/>
      <c r="AD205" s="166"/>
      <c r="AE205" s="166"/>
      <c r="AF205" s="166"/>
      <c r="AG205" s="166"/>
      <c r="AH205" s="166"/>
      <c r="AI205" s="166"/>
      <c r="AJ205" s="166"/>
      <c r="AK205" s="166"/>
    </row>
    <row r="206" ht="14.25" customHeight="1">
      <c r="A206" s="191">
        <v>190.0</v>
      </c>
      <c r="B206" s="191"/>
      <c r="C206" s="193"/>
      <c r="D206" s="193"/>
      <c r="E206" s="193"/>
      <c r="F206" s="194" t="str">
        <f t="array" ref="F206">IFNA(INDEX(PRESENTISMO!$F$5:$Q1510,MATCH(B206,PRESENTISMO!$A$5:$A1510,0)),"")</f>
        <v/>
      </c>
      <c r="G206" s="197"/>
      <c r="H206" s="197"/>
      <c r="I206" s="197"/>
      <c r="J206" s="197"/>
      <c r="K206" s="197"/>
      <c r="L206" s="197"/>
      <c r="M206" s="197"/>
      <c r="N206" s="197"/>
      <c r="O206" s="197"/>
      <c r="P206" s="197"/>
      <c r="Q206" s="197"/>
      <c r="R206" s="166"/>
      <c r="S206" s="186">
        <f t="shared" si="1"/>
        <v>0</v>
      </c>
      <c r="T206" s="187" t="str">
        <f t="shared" si="2"/>
        <v>0%</v>
      </c>
      <c r="U206" s="188">
        <f t="shared" si="3"/>
        <v>0</v>
      </c>
      <c r="V206" s="134"/>
      <c r="W206" s="134"/>
      <c r="X206" s="134"/>
      <c r="Y206" s="166"/>
      <c r="Z206" s="166"/>
      <c r="AA206" s="166"/>
      <c r="AB206" s="166"/>
      <c r="AC206" s="166"/>
      <c r="AD206" s="166"/>
      <c r="AE206" s="166"/>
      <c r="AF206" s="166"/>
      <c r="AG206" s="166"/>
      <c r="AH206" s="166"/>
      <c r="AI206" s="166"/>
      <c r="AJ206" s="166"/>
      <c r="AK206" s="166"/>
    </row>
    <row r="207" ht="14.25" customHeight="1">
      <c r="A207" s="180">
        <v>191.0</v>
      </c>
      <c r="B207" s="191"/>
      <c r="C207" s="193"/>
      <c r="D207" s="193"/>
      <c r="E207" s="193"/>
      <c r="F207" s="194" t="str">
        <f t="array" ref="F207">IFNA(INDEX(PRESENTISMO!$F$5:$Q1510,MATCH(B207,PRESENTISMO!$A$5:$A1510,0)),"")</f>
        <v/>
      </c>
      <c r="G207" s="197"/>
      <c r="H207" s="197"/>
      <c r="I207" s="197"/>
      <c r="J207" s="197"/>
      <c r="K207" s="197"/>
      <c r="L207" s="197"/>
      <c r="M207" s="197"/>
      <c r="N207" s="197"/>
      <c r="O207" s="197"/>
      <c r="P207" s="197"/>
      <c r="Q207" s="197"/>
      <c r="R207" s="166"/>
      <c r="S207" s="186">
        <f t="shared" si="1"/>
        <v>0</v>
      </c>
      <c r="T207" s="187" t="str">
        <f t="shared" si="2"/>
        <v>0%</v>
      </c>
      <c r="U207" s="188">
        <f t="shared" si="3"/>
        <v>0</v>
      </c>
      <c r="V207" s="134"/>
      <c r="W207" s="134"/>
      <c r="X207" s="134"/>
      <c r="Y207" s="166"/>
      <c r="Z207" s="166"/>
      <c r="AA207" s="166"/>
      <c r="AB207" s="166"/>
      <c r="AC207" s="166"/>
      <c r="AD207" s="166"/>
      <c r="AE207" s="166"/>
      <c r="AF207" s="166"/>
      <c r="AG207" s="166"/>
      <c r="AH207" s="166"/>
      <c r="AI207" s="166"/>
      <c r="AJ207" s="166"/>
      <c r="AK207" s="166"/>
    </row>
    <row r="208" ht="14.25" customHeight="1">
      <c r="A208" s="191">
        <v>192.0</v>
      </c>
      <c r="B208" s="191"/>
      <c r="C208" s="193"/>
      <c r="D208" s="193"/>
      <c r="E208" s="193"/>
      <c r="F208" s="194" t="str">
        <f t="array" ref="F208">IFNA(INDEX(PRESENTISMO!$F$5:$Q1510,MATCH(B208,PRESENTISMO!$A$5:$A1510,0)),"")</f>
        <v/>
      </c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66"/>
      <c r="S208" s="186">
        <f t="shared" si="1"/>
        <v>0</v>
      </c>
      <c r="T208" s="187" t="str">
        <f t="shared" si="2"/>
        <v>0%</v>
      </c>
      <c r="U208" s="188">
        <f t="shared" si="3"/>
        <v>0</v>
      </c>
      <c r="V208" s="134"/>
      <c r="W208" s="134"/>
      <c r="X208" s="134"/>
      <c r="Y208" s="166"/>
      <c r="Z208" s="166"/>
      <c r="AA208" s="166"/>
      <c r="AB208" s="166"/>
      <c r="AC208" s="166"/>
      <c r="AD208" s="166"/>
      <c r="AE208" s="166"/>
      <c r="AF208" s="166"/>
      <c r="AG208" s="166"/>
      <c r="AH208" s="166"/>
      <c r="AI208" s="166"/>
      <c r="AJ208" s="166"/>
      <c r="AK208" s="166"/>
    </row>
    <row r="209" ht="14.25" customHeight="1">
      <c r="A209" s="191">
        <v>193.0</v>
      </c>
      <c r="B209" s="191"/>
      <c r="C209" s="193"/>
      <c r="D209" s="193"/>
      <c r="E209" s="193"/>
      <c r="F209" s="194" t="str">
        <f t="array" ref="F209">IFNA(INDEX(PRESENTISMO!$F$5:$Q1510,MATCH(B209,PRESENTISMO!$A$5:$A1510,0)),"")</f>
        <v/>
      </c>
      <c r="G209" s="197"/>
      <c r="H209" s="197"/>
      <c r="I209" s="197"/>
      <c r="J209" s="197"/>
      <c r="K209" s="197"/>
      <c r="L209" s="197"/>
      <c r="M209" s="197"/>
      <c r="N209" s="197"/>
      <c r="O209" s="197"/>
      <c r="P209" s="197"/>
      <c r="Q209" s="197"/>
      <c r="R209" s="166"/>
      <c r="S209" s="186">
        <f t="shared" si="1"/>
        <v>0</v>
      </c>
      <c r="T209" s="187" t="str">
        <f t="shared" si="2"/>
        <v>0%</v>
      </c>
      <c r="U209" s="188">
        <f t="shared" si="3"/>
        <v>0</v>
      </c>
      <c r="V209" s="134"/>
      <c r="W209" s="134"/>
      <c r="X209" s="134"/>
      <c r="Y209" s="166"/>
      <c r="Z209" s="166"/>
      <c r="AA209" s="166"/>
      <c r="AB209" s="166"/>
      <c r="AC209" s="166"/>
      <c r="AD209" s="166"/>
      <c r="AE209" s="166"/>
      <c r="AF209" s="166"/>
      <c r="AG209" s="166"/>
      <c r="AH209" s="166"/>
      <c r="AI209" s="166"/>
      <c r="AJ209" s="166"/>
      <c r="AK209" s="166"/>
    </row>
    <row r="210" ht="14.25" customHeight="1">
      <c r="A210" s="191">
        <v>194.0</v>
      </c>
      <c r="B210" s="191"/>
      <c r="C210" s="193"/>
      <c r="D210" s="193"/>
      <c r="E210" s="193"/>
      <c r="F210" s="194" t="str">
        <f t="array" ref="F210">IFNA(INDEX(PRESENTISMO!$F$5:$Q1510,MATCH(B210,PRESENTISMO!$A$5:$A1510,0)),"")</f>
        <v/>
      </c>
      <c r="G210" s="197"/>
      <c r="H210" s="197"/>
      <c r="I210" s="197"/>
      <c r="J210" s="197"/>
      <c r="K210" s="197"/>
      <c r="L210" s="197"/>
      <c r="M210" s="197"/>
      <c r="N210" s="197"/>
      <c r="O210" s="197"/>
      <c r="P210" s="197"/>
      <c r="Q210" s="197"/>
      <c r="R210" s="166"/>
      <c r="S210" s="186">
        <f t="shared" si="1"/>
        <v>0</v>
      </c>
      <c r="T210" s="187" t="str">
        <f t="shared" si="2"/>
        <v>0%</v>
      </c>
      <c r="U210" s="188">
        <f t="shared" si="3"/>
        <v>0</v>
      </c>
      <c r="V210" s="134"/>
      <c r="W210" s="134"/>
      <c r="X210" s="134"/>
      <c r="Y210" s="166"/>
      <c r="Z210" s="166"/>
      <c r="AA210" s="166"/>
      <c r="AB210" s="166"/>
      <c r="AC210" s="166"/>
      <c r="AD210" s="166"/>
      <c r="AE210" s="166"/>
      <c r="AF210" s="166"/>
      <c r="AG210" s="166"/>
      <c r="AH210" s="166"/>
      <c r="AI210" s="166"/>
      <c r="AJ210" s="166"/>
      <c r="AK210" s="166"/>
    </row>
    <row r="211" ht="14.25" customHeight="1">
      <c r="A211" s="191">
        <v>195.0</v>
      </c>
      <c r="B211" s="191"/>
      <c r="C211" s="193"/>
      <c r="D211" s="193"/>
      <c r="E211" s="193"/>
      <c r="F211" s="194" t="str">
        <f t="array" ref="F211">IFNA(INDEX(PRESENTISMO!$F$5:$Q1510,MATCH(B211,PRESENTISMO!$A$5:$A1510,0)),"")</f>
        <v/>
      </c>
      <c r="G211" s="197"/>
      <c r="H211" s="197"/>
      <c r="I211" s="197"/>
      <c r="J211" s="197"/>
      <c r="K211" s="197"/>
      <c r="L211" s="197"/>
      <c r="M211" s="197"/>
      <c r="N211" s="197"/>
      <c r="O211" s="197"/>
      <c r="P211" s="197"/>
      <c r="Q211" s="197"/>
      <c r="R211" s="166"/>
      <c r="S211" s="186">
        <f t="shared" si="1"/>
        <v>0</v>
      </c>
      <c r="T211" s="187" t="str">
        <f t="shared" si="2"/>
        <v>0%</v>
      </c>
      <c r="U211" s="188">
        <f t="shared" si="3"/>
        <v>0</v>
      </c>
      <c r="V211" s="134"/>
      <c r="W211" s="134"/>
      <c r="X211" s="134"/>
      <c r="Y211" s="166"/>
      <c r="Z211" s="166"/>
      <c r="AA211" s="166"/>
      <c r="AB211" s="166"/>
      <c r="AC211" s="166"/>
      <c r="AD211" s="166"/>
      <c r="AE211" s="166"/>
      <c r="AF211" s="166"/>
      <c r="AG211" s="166"/>
      <c r="AH211" s="166"/>
      <c r="AI211" s="166"/>
      <c r="AJ211" s="166"/>
      <c r="AK211" s="166"/>
    </row>
    <row r="212" ht="14.25" customHeight="1">
      <c r="A212" s="191">
        <v>196.0</v>
      </c>
      <c r="B212" s="191"/>
      <c r="C212" s="193"/>
      <c r="D212" s="193"/>
      <c r="E212" s="193"/>
      <c r="F212" s="194" t="str">
        <f t="array" ref="F212">IFNA(INDEX(PRESENTISMO!$F$5:$Q1510,MATCH(B212,PRESENTISMO!$A$5:$A1510,0)),"")</f>
        <v/>
      </c>
      <c r="G212" s="197"/>
      <c r="H212" s="197"/>
      <c r="I212" s="197"/>
      <c r="J212" s="197"/>
      <c r="K212" s="197"/>
      <c r="L212" s="197"/>
      <c r="M212" s="197"/>
      <c r="N212" s="197"/>
      <c r="O212" s="197"/>
      <c r="P212" s="197"/>
      <c r="Q212" s="197"/>
      <c r="R212" s="166"/>
      <c r="S212" s="186">
        <f t="shared" si="1"/>
        <v>0</v>
      </c>
      <c r="T212" s="187" t="str">
        <f t="shared" si="2"/>
        <v>0%</v>
      </c>
      <c r="U212" s="188">
        <f t="shared" si="3"/>
        <v>0</v>
      </c>
      <c r="V212" s="134"/>
      <c r="W212" s="134"/>
      <c r="X212" s="134"/>
      <c r="Y212" s="166"/>
      <c r="Z212" s="166"/>
      <c r="AA212" s="166"/>
      <c r="AB212" s="166"/>
      <c r="AC212" s="166"/>
      <c r="AD212" s="166"/>
      <c r="AE212" s="166"/>
      <c r="AF212" s="166"/>
      <c r="AG212" s="166"/>
      <c r="AH212" s="166"/>
      <c r="AI212" s="166"/>
      <c r="AJ212" s="166"/>
      <c r="AK212" s="166"/>
    </row>
    <row r="213" ht="14.25" customHeight="1">
      <c r="A213" s="191">
        <v>197.0</v>
      </c>
      <c r="B213" s="191"/>
      <c r="C213" s="193"/>
      <c r="D213" s="193"/>
      <c r="E213" s="193"/>
      <c r="F213" s="194" t="str">
        <f t="array" ref="F213">IFNA(INDEX(PRESENTISMO!$F$5:$Q1510,MATCH(B213,PRESENTISMO!$A$5:$A1510,0)),"")</f>
        <v/>
      </c>
      <c r="G213" s="197"/>
      <c r="H213" s="197"/>
      <c r="I213" s="197"/>
      <c r="J213" s="197"/>
      <c r="K213" s="197"/>
      <c r="L213" s="197"/>
      <c r="M213" s="197"/>
      <c r="N213" s="197"/>
      <c r="O213" s="197"/>
      <c r="P213" s="197"/>
      <c r="Q213" s="197"/>
      <c r="R213" s="166"/>
      <c r="S213" s="186">
        <f t="shared" si="1"/>
        <v>0</v>
      </c>
      <c r="T213" s="187" t="str">
        <f t="shared" si="2"/>
        <v>0%</v>
      </c>
      <c r="U213" s="188">
        <f t="shared" si="3"/>
        <v>0</v>
      </c>
      <c r="V213" s="134"/>
      <c r="W213" s="134"/>
      <c r="X213" s="134"/>
      <c r="Y213" s="166"/>
      <c r="Z213" s="166"/>
      <c r="AA213" s="166"/>
      <c r="AB213" s="166"/>
      <c r="AC213" s="166"/>
      <c r="AD213" s="166"/>
      <c r="AE213" s="166"/>
      <c r="AF213" s="166"/>
      <c r="AG213" s="166"/>
      <c r="AH213" s="166"/>
      <c r="AI213" s="166"/>
      <c r="AJ213" s="166"/>
      <c r="AK213" s="166"/>
    </row>
    <row r="214" ht="14.25" customHeight="1">
      <c r="A214" s="191">
        <v>198.0</v>
      </c>
      <c r="B214" s="191"/>
      <c r="C214" s="193"/>
      <c r="D214" s="193"/>
      <c r="E214" s="193"/>
      <c r="F214" s="194" t="str">
        <f t="array" ref="F214">IFNA(INDEX(PRESENTISMO!$F$5:$Q1510,MATCH(B214,PRESENTISMO!$A$5:$A1510,0)),"")</f>
        <v/>
      </c>
      <c r="G214" s="197"/>
      <c r="H214" s="197"/>
      <c r="I214" s="197"/>
      <c r="J214" s="197"/>
      <c r="K214" s="197"/>
      <c r="L214" s="197"/>
      <c r="M214" s="197"/>
      <c r="N214" s="197"/>
      <c r="O214" s="197"/>
      <c r="P214" s="197"/>
      <c r="Q214" s="197"/>
      <c r="R214" s="166"/>
      <c r="S214" s="186">
        <f t="shared" si="1"/>
        <v>0</v>
      </c>
      <c r="T214" s="187" t="str">
        <f t="shared" si="2"/>
        <v>0%</v>
      </c>
      <c r="U214" s="188">
        <f t="shared" si="3"/>
        <v>0</v>
      </c>
      <c r="V214" s="134"/>
      <c r="W214" s="134"/>
      <c r="X214" s="134"/>
      <c r="Y214" s="166"/>
      <c r="Z214" s="166"/>
      <c r="AA214" s="166"/>
      <c r="AB214" s="166"/>
      <c r="AC214" s="166"/>
      <c r="AD214" s="166"/>
      <c r="AE214" s="166"/>
      <c r="AF214" s="166"/>
      <c r="AG214" s="166"/>
      <c r="AH214" s="166"/>
      <c r="AI214" s="166"/>
      <c r="AJ214" s="166"/>
      <c r="AK214" s="166"/>
    </row>
    <row r="215" ht="14.25" customHeight="1">
      <c r="A215" s="180">
        <v>199.0</v>
      </c>
      <c r="B215" s="191"/>
      <c r="C215" s="193"/>
      <c r="D215" s="193"/>
      <c r="E215" s="193"/>
      <c r="F215" s="194" t="str">
        <f t="array" ref="F215">IFNA(INDEX(PRESENTISMO!$F$5:$Q1510,MATCH(B215,PRESENTISMO!$A$5:$A1510,0)),"")</f>
        <v/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  <c r="R215" s="166"/>
      <c r="S215" s="186">
        <f t="shared" si="1"/>
        <v>0</v>
      </c>
      <c r="T215" s="187" t="str">
        <f t="shared" si="2"/>
        <v>0%</v>
      </c>
      <c r="U215" s="188">
        <f t="shared" si="3"/>
        <v>0</v>
      </c>
      <c r="V215" s="134"/>
      <c r="W215" s="134"/>
      <c r="X215" s="134"/>
      <c r="Y215" s="166"/>
      <c r="Z215" s="166"/>
      <c r="AA215" s="166"/>
      <c r="AB215" s="166"/>
      <c r="AC215" s="166"/>
      <c r="AD215" s="166"/>
      <c r="AE215" s="166"/>
      <c r="AF215" s="166"/>
      <c r="AG215" s="166"/>
      <c r="AH215" s="166"/>
      <c r="AI215" s="166"/>
      <c r="AJ215" s="166"/>
      <c r="AK215" s="166"/>
    </row>
    <row r="216" ht="14.25" customHeight="1">
      <c r="A216" s="191">
        <v>200.0</v>
      </c>
      <c r="B216" s="191"/>
      <c r="C216" s="193"/>
      <c r="D216" s="193"/>
      <c r="E216" s="193"/>
      <c r="F216" s="194" t="str">
        <f t="array" ref="F216">IFNA(INDEX(PRESENTISMO!$F$5:$Q1510,MATCH(B216,PRESENTISMO!$A$5:$A1510,0)),"")</f>
        <v/>
      </c>
      <c r="G216" s="197"/>
      <c r="H216" s="197"/>
      <c r="I216" s="197"/>
      <c r="J216" s="197"/>
      <c r="K216" s="197"/>
      <c r="L216" s="197"/>
      <c r="M216" s="197"/>
      <c r="N216" s="197"/>
      <c r="O216" s="197"/>
      <c r="P216" s="197"/>
      <c r="Q216" s="197"/>
      <c r="R216" s="166"/>
      <c r="S216" s="186">
        <f t="shared" si="1"/>
        <v>0</v>
      </c>
      <c r="T216" s="187" t="str">
        <f t="shared" si="2"/>
        <v>0%</v>
      </c>
      <c r="U216" s="188">
        <f t="shared" si="3"/>
        <v>0</v>
      </c>
      <c r="V216" s="134"/>
      <c r="W216" s="134"/>
      <c r="X216" s="134"/>
      <c r="Y216" s="166"/>
      <c r="Z216" s="166"/>
      <c r="AA216" s="166"/>
      <c r="AB216" s="166"/>
      <c r="AC216" s="166"/>
      <c r="AD216" s="166"/>
      <c r="AE216" s="166"/>
      <c r="AF216" s="166"/>
      <c r="AG216" s="166"/>
      <c r="AH216" s="166"/>
      <c r="AI216" s="166"/>
      <c r="AJ216" s="166"/>
      <c r="AK216" s="166"/>
    </row>
    <row r="217" ht="14.25" customHeight="1">
      <c r="A217" s="180">
        <v>201.0</v>
      </c>
      <c r="B217" s="191"/>
      <c r="C217" s="193"/>
      <c r="D217" s="193"/>
      <c r="E217" s="193"/>
      <c r="F217" s="194" t="str">
        <f t="array" ref="F217">IFNA(INDEX(PRESENTISMO!$F$5:$Q1510,MATCH(B217,PRESENTISMO!$A$5:$A1510,0)),"")</f>
        <v/>
      </c>
      <c r="G217" s="197"/>
      <c r="H217" s="197"/>
      <c r="I217" s="197"/>
      <c r="J217" s="197"/>
      <c r="K217" s="197"/>
      <c r="L217" s="197"/>
      <c r="M217" s="197"/>
      <c r="N217" s="197"/>
      <c r="O217" s="197"/>
      <c r="P217" s="197"/>
      <c r="Q217" s="197"/>
      <c r="R217" s="166"/>
      <c r="S217" s="186">
        <f t="shared" si="1"/>
        <v>0</v>
      </c>
      <c r="T217" s="187" t="str">
        <f t="shared" si="2"/>
        <v>0%</v>
      </c>
      <c r="U217" s="188">
        <f t="shared" si="3"/>
        <v>0</v>
      </c>
      <c r="V217" s="134"/>
      <c r="W217" s="134"/>
      <c r="X217" s="134"/>
      <c r="Y217" s="166"/>
      <c r="Z217" s="166"/>
      <c r="AA217" s="166"/>
      <c r="AB217" s="166"/>
      <c r="AC217" s="166"/>
      <c r="AD217" s="166"/>
      <c r="AE217" s="166"/>
      <c r="AF217" s="166"/>
      <c r="AG217" s="166"/>
      <c r="AH217" s="166"/>
      <c r="AI217" s="166"/>
      <c r="AJ217" s="166"/>
      <c r="AK217" s="166"/>
    </row>
    <row r="218" ht="14.25" customHeight="1">
      <c r="A218" s="191">
        <v>202.0</v>
      </c>
      <c r="B218" s="191"/>
      <c r="C218" s="193"/>
      <c r="D218" s="193"/>
      <c r="E218" s="193"/>
      <c r="F218" s="194" t="str">
        <f t="array" ref="F218">IFNA(INDEX(PRESENTISMO!$F$5:$Q1510,MATCH(B218,PRESENTISMO!$A$5:$A1510,0)),"")</f>
        <v/>
      </c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  <c r="R218" s="166"/>
      <c r="S218" s="186">
        <f t="shared" si="1"/>
        <v>0</v>
      </c>
      <c r="T218" s="187" t="str">
        <f t="shared" si="2"/>
        <v>0%</v>
      </c>
      <c r="U218" s="188">
        <f t="shared" si="3"/>
        <v>0</v>
      </c>
      <c r="V218" s="134"/>
      <c r="W218" s="134"/>
      <c r="X218" s="134"/>
      <c r="Y218" s="166"/>
      <c r="Z218" s="166"/>
      <c r="AA218" s="166"/>
      <c r="AB218" s="166"/>
      <c r="AC218" s="166"/>
      <c r="AD218" s="166"/>
      <c r="AE218" s="166"/>
      <c r="AF218" s="166"/>
      <c r="AG218" s="166"/>
      <c r="AH218" s="166"/>
      <c r="AI218" s="166"/>
      <c r="AJ218" s="166"/>
      <c r="AK218" s="166"/>
    </row>
    <row r="219" ht="14.25" customHeight="1">
      <c r="A219" s="191">
        <v>203.0</v>
      </c>
      <c r="B219" s="191"/>
      <c r="C219" s="193"/>
      <c r="D219" s="193"/>
      <c r="E219" s="193"/>
      <c r="F219" s="194" t="str">
        <f t="array" ref="F219">IFNA(INDEX(PRESENTISMO!$F$5:$Q1510,MATCH(B219,PRESENTISMO!$A$5:$A1510,0)),"")</f>
        <v/>
      </c>
      <c r="G219" s="197"/>
      <c r="H219" s="197"/>
      <c r="I219" s="197"/>
      <c r="J219" s="197"/>
      <c r="K219" s="197"/>
      <c r="L219" s="197"/>
      <c r="M219" s="197"/>
      <c r="N219" s="197"/>
      <c r="O219" s="197"/>
      <c r="P219" s="197"/>
      <c r="Q219" s="197"/>
      <c r="R219" s="166"/>
      <c r="S219" s="186">
        <f t="shared" si="1"/>
        <v>0</v>
      </c>
      <c r="T219" s="187" t="str">
        <f t="shared" si="2"/>
        <v>0%</v>
      </c>
      <c r="U219" s="188">
        <f t="shared" si="3"/>
        <v>0</v>
      </c>
      <c r="V219" s="134"/>
      <c r="W219" s="134"/>
      <c r="X219" s="134"/>
      <c r="Y219" s="166"/>
      <c r="Z219" s="166"/>
      <c r="AA219" s="166"/>
      <c r="AB219" s="166"/>
      <c r="AC219" s="166"/>
      <c r="AD219" s="166"/>
      <c r="AE219" s="166"/>
      <c r="AF219" s="166"/>
      <c r="AG219" s="166"/>
      <c r="AH219" s="166"/>
      <c r="AI219" s="166"/>
      <c r="AJ219" s="166"/>
      <c r="AK219" s="166"/>
    </row>
    <row r="220" ht="14.25" customHeight="1">
      <c r="A220" s="191">
        <v>204.0</v>
      </c>
      <c r="B220" s="191"/>
      <c r="C220" s="193"/>
      <c r="D220" s="193"/>
      <c r="E220" s="193"/>
      <c r="F220" s="194" t="str">
        <f t="array" ref="F220">IFNA(INDEX(PRESENTISMO!$F$5:$Q1510,MATCH(B220,PRESENTISMO!$A$5:$A1510,0)),"")</f>
        <v/>
      </c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66"/>
      <c r="S220" s="186">
        <f t="shared" si="1"/>
        <v>0</v>
      </c>
      <c r="T220" s="187" t="str">
        <f t="shared" si="2"/>
        <v>0%</v>
      </c>
      <c r="U220" s="188">
        <f t="shared" si="3"/>
        <v>0</v>
      </c>
      <c r="V220" s="134"/>
      <c r="W220" s="134"/>
      <c r="X220" s="134"/>
      <c r="Y220" s="166"/>
      <c r="Z220" s="166"/>
      <c r="AA220" s="166"/>
      <c r="AB220" s="166"/>
      <c r="AC220" s="166"/>
      <c r="AD220" s="166"/>
      <c r="AE220" s="166"/>
      <c r="AF220" s="166"/>
      <c r="AG220" s="166"/>
      <c r="AH220" s="166"/>
      <c r="AI220" s="166"/>
      <c r="AJ220" s="166"/>
      <c r="AK220" s="166"/>
    </row>
    <row r="221" ht="14.25" customHeight="1">
      <c r="A221" s="191">
        <v>205.0</v>
      </c>
      <c r="B221" s="191"/>
      <c r="C221" s="193"/>
      <c r="D221" s="193"/>
      <c r="E221" s="193"/>
      <c r="F221" s="194" t="str">
        <f t="array" ref="F221">IFNA(INDEX(PRESENTISMO!$F$5:$Q1510,MATCH(B221,PRESENTISMO!$A$5:$A1510,0)),"")</f>
        <v/>
      </c>
      <c r="G221" s="197"/>
      <c r="H221" s="197"/>
      <c r="I221" s="197"/>
      <c r="J221" s="197"/>
      <c r="K221" s="197"/>
      <c r="L221" s="197"/>
      <c r="M221" s="197"/>
      <c r="N221" s="197"/>
      <c r="O221" s="197"/>
      <c r="P221" s="197"/>
      <c r="Q221" s="197"/>
      <c r="R221" s="166"/>
      <c r="S221" s="186">
        <f t="shared" si="1"/>
        <v>0</v>
      </c>
      <c r="T221" s="187" t="str">
        <f t="shared" si="2"/>
        <v>0%</v>
      </c>
      <c r="U221" s="188">
        <f t="shared" si="3"/>
        <v>0</v>
      </c>
      <c r="V221" s="134"/>
      <c r="W221" s="134"/>
      <c r="X221" s="134"/>
      <c r="Y221" s="166"/>
      <c r="Z221" s="166"/>
      <c r="AA221" s="166"/>
      <c r="AB221" s="166"/>
      <c r="AC221" s="166"/>
      <c r="AD221" s="166"/>
      <c r="AE221" s="166"/>
      <c r="AF221" s="166"/>
      <c r="AG221" s="166"/>
      <c r="AH221" s="166"/>
      <c r="AI221" s="166"/>
      <c r="AJ221" s="166"/>
      <c r="AK221" s="166"/>
    </row>
    <row r="222" ht="14.25" customHeight="1">
      <c r="A222" s="191">
        <v>206.0</v>
      </c>
      <c r="B222" s="191"/>
      <c r="C222" s="193"/>
      <c r="D222" s="193"/>
      <c r="E222" s="193"/>
      <c r="F222" s="194" t="str">
        <f t="array" ref="F222">IFNA(INDEX(PRESENTISMO!$F$5:$Q1510,MATCH(B222,PRESENTISMO!$A$5:$A1510,0)),"")</f>
        <v/>
      </c>
      <c r="G222" s="197"/>
      <c r="H222" s="197"/>
      <c r="I222" s="197"/>
      <c r="J222" s="197"/>
      <c r="K222" s="197"/>
      <c r="L222" s="197"/>
      <c r="M222" s="197"/>
      <c r="N222" s="197"/>
      <c r="O222" s="197"/>
      <c r="P222" s="197"/>
      <c r="Q222" s="197"/>
      <c r="R222" s="166"/>
      <c r="S222" s="186">
        <f t="shared" si="1"/>
        <v>0</v>
      </c>
      <c r="T222" s="187" t="str">
        <f t="shared" si="2"/>
        <v>0%</v>
      </c>
      <c r="U222" s="188">
        <f t="shared" si="3"/>
        <v>0</v>
      </c>
      <c r="V222" s="134"/>
      <c r="W222" s="134"/>
      <c r="X222" s="134"/>
      <c r="Y222" s="166"/>
      <c r="Z222" s="166"/>
      <c r="AA222" s="166"/>
      <c r="AB222" s="166"/>
      <c r="AC222" s="166"/>
      <c r="AD222" s="166"/>
      <c r="AE222" s="166"/>
      <c r="AF222" s="166"/>
      <c r="AG222" s="166"/>
      <c r="AH222" s="166"/>
      <c r="AI222" s="166"/>
      <c r="AJ222" s="166"/>
      <c r="AK222" s="166"/>
    </row>
    <row r="223" ht="14.25" customHeight="1">
      <c r="A223" s="191">
        <v>207.0</v>
      </c>
      <c r="B223" s="191"/>
      <c r="C223" s="193"/>
      <c r="D223" s="193"/>
      <c r="E223" s="193"/>
      <c r="F223" s="194" t="str">
        <f t="array" ref="F223">IFNA(INDEX(PRESENTISMO!$F$5:$Q1510,MATCH(B223,PRESENTISMO!$A$5:$A1510,0)),"")</f>
        <v/>
      </c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66"/>
      <c r="S223" s="186">
        <f t="shared" si="1"/>
        <v>0</v>
      </c>
      <c r="T223" s="187" t="str">
        <f t="shared" si="2"/>
        <v>0%</v>
      </c>
      <c r="U223" s="188">
        <f t="shared" si="3"/>
        <v>0</v>
      </c>
      <c r="V223" s="134"/>
      <c r="W223" s="134"/>
      <c r="X223" s="134"/>
      <c r="Y223" s="166"/>
      <c r="Z223" s="166"/>
      <c r="AA223" s="166"/>
      <c r="AB223" s="166"/>
      <c r="AC223" s="166"/>
      <c r="AD223" s="166"/>
      <c r="AE223" s="166"/>
      <c r="AF223" s="166"/>
      <c r="AG223" s="166"/>
      <c r="AH223" s="166"/>
      <c r="AI223" s="166"/>
      <c r="AJ223" s="166"/>
      <c r="AK223" s="166"/>
    </row>
    <row r="224" ht="14.25" customHeight="1">
      <c r="A224" s="191">
        <v>208.0</v>
      </c>
      <c r="B224" s="191"/>
      <c r="C224" s="193"/>
      <c r="D224" s="193"/>
      <c r="E224" s="193"/>
      <c r="F224" s="194" t="str">
        <f t="array" ref="F224">IFNA(INDEX(PRESENTISMO!$F$5:$Q1510,MATCH(B224,PRESENTISMO!$A$5:$A1510,0)),"")</f>
        <v/>
      </c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66"/>
      <c r="S224" s="186">
        <f t="shared" si="1"/>
        <v>0</v>
      </c>
      <c r="T224" s="187" t="str">
        <f t="shared" si="2"/>
        <v>0%</v>
      </c>
      <c r="U224" s="188">
        <f t="shared" si="3"/>
        <v>0</v>
      </c>
      <c r="V224" s="134"/>
      <c r="W224" s="134"/>
      <c r="X224" s="134"/>
      <c r="Y224" s="166"/>
      <c r="Z224" s="166"/>
      <c r="AA224" s="166"/>
      <c r="AB224" s="166"/>
      <c r="AC224" s="166"/>
      <c r="AD224" s="166"/>
      <c r="AE224" s="166"/>
      <c r="AF224" s="166"/>
      <c r="AG224" s="166"/>
      <c r="AH224" s="166"/>
      <c r="AI224" s="166"/>
      <c r="AJ224" s="166"/>
      <c r="AK224" s="166"/>
    </row>
    <row r="225" ht="14.25" customHeight="1">
      <c r="A225" s="191"/>
      <c r="B225" s="191"/>
      <c r="C225" s="193"/>
      <c r="D225" s="193"/>
      <c r="E225" s="193"/>
      <c r="F225" s="194" t="str">
        <f t="array" ref="F225">IFNA(INDEX(PRESENTISMO!$F$5:$Q1510,MATCH(B225,PRESENTISMO!$A$5:$A1510,0)),"")</f>
        <v/>
      </c>
      <c r="G225" s="197"/>
      <c r="H225" s="197"/>
      <c r="I225" s="197"/>
      <c r="J225" s="197"/>
      <c r="K225" s="197"/>
      <c r="L225" s="197"/>
      <c r="M225" s="197"/>
      <c r="N225" s="197"/>
      <c r="O225" s="197"/>
      <c r="P225" s="197"/>
      <c r="Q225" s="197"/>
      <c r="R225" s="166"/>
      <c r="S225" s="186">
        <f t="shared" si="1"/>
        <v>0</v>
      </c>
      <c r="T225" s="187" t="str">
        <f t="shared" si="2"/>
        <v>0%</v>
      </c>
      <c r="U225" s="188">
        <f t="shared" si="3"/>
        <v>0</v>
      </c>
      <c r="V225" s="134"/>
      <c r="W225" s="134"/>
      <c r="X225" s="134"/>
      <c r="Y225" s="166"/>
      <c r="Z225" s="166"/>
      <c r="AA225" s="166"/>
      <c r="AB225" s="166"/>
      <c r="AC225" s="166"/>
      <c r="AD225" s="166"/>
      <c r="AE225" s="166"/>
      <c r="AF225" s="166"/>
      <c r="AG225" s="166"/>
      <c r="AH225" s="166"/>
      <c r="AI225" s="166"/>
      <c r="AJ225" s="166"/>
      <c r="AK225" s="166"/>
    </row>
    <row r="226" ht="14.25" customHeight="1">
      <c r="A226" s="191"/>
      <c r="B226" s="191"/>
      <c r="C226" s="193"/>
      <c r="D226" s="193"/>
      <c r="E226" s="193"/>
      <c r="F226" s="194" t="str">
        <f t="array" ref="F226">IFNA(INDEX(PRESENTISMO!$F$5:$Q1510,MATCH(B226,PRESENTISMO!$A$5:$A1510,0)),"")</f>
        <v/>
      </c>
      <c r="G226" s="197"/>
      <c r="H226" s="197"/>
      <c r="I226" s="197"/>
      <c r="J226" s="197"/>
      <c r="K226" s="197"/>
      <c r="L226" s="197"/>
      <c r="M226" s="197"/>
      <c r="N226" s="197"/>
      <c r="O226" s="197"/>
      <c r="P226" s="197"/>
      <c r="Q226" s="197"/>
      <c r="R226" s="166"/>
      <c r="S226" s="186">
        <f t="shared" si="1"/>
        <v>0</v>
      </c>
      <c r="T226" s="187" t="str">
        <f t="shared" si="2"/>
        <v>0%</v>
      </c>
      <c r="U226" s="188">
        <f t="shared" si="3"/>
        <v>0</v>
      </c>
      <c r="V226" s="134"/>
      <c r="W226" s="134"/>
      <c r="X226" s="134"/>
      <c r="Y226" s="166"/>
      <c r="Z226" s="166"/>
      <c r="AA226" s="166"/>
      <c r="AB226" s="166"/>
      <c r="AC226" s="166"/>
      <c r="AD226" s="166"/>
      <c r="AE226" s="166"/>
      <c r="AF226" s="166"/>
      <c r="AG226" s="166"/>
      <c r="AH226" s="166"/>
      <c r="AI226" s="166"/>
      <c r="AJ226" s="166"/>
      <c r="AK226" s="166"/>
    </row>
    <row r="227" ht="14.25" customHeight="1">
      <c r="A227" s="191"/>
      <c r="B227" s="191"/>
      <c r="C227" s="193"/>
      <c r="D227" s="193"/>
      <c r="E227" s="193"/>
      <c r="F227" s="194" t="str">
        <f t="array" ref="F227">IFNA(INDEX(PRESENTISMO!$F$5:$Q1510,MATCH(B227,PRESENTISMO!$A$5:$A1510,0)),"")</f>
        <v/>
      </c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66"/>
      <c r="S227" s="186">
        <f t="shared" si="1"/>
        <v>0</v>
      </c>
      <c r="T227" s="187" t="str">
        <f t="shared" si="2"/>
        <v>0%</v>
      </c>
      <c r="U227" s="188">
        <f t="shared" si="3"/>
        <v>0</v>
      </c>
      <c r="V227" s="134"/>
      <c r="W227" s="134"/>
      <c r="X227" s="134"/>
      <c r="Y227" s="166"/>
      <c r="Z227" s="166"/>
      <c r="AA227" s="166"/>
      <c r="AB227" s="166"/>
      <c r="AC227" s="166"/>
      <c r="AD227" s="166"/>
      <c r="AE227" s="166"/>
      <c r="AF227" s="166"/>
      <c r="AG227" s="166"/>
      <c r="AH227" s="166"/>
      <c r="AI227" s="166"/>
      <c r="AJ227" s="166"/>
      <c r="AK227" s="166"/>
    </row>
    <row r="228" ht="14.25" customHeight="1">
      <c r="A228" s="191"/>
      <c r="B228" s="191"/>
      <c r="C228" s="193"/>
      <c r="D228" s="193"/>
      <c r="E228" s="193"/>
      <c r="F228" s="194" t="str">
        <f t="array" ref="F228">IFNA(INDEX(PRESENTISMO!$F$5:$Q1510,MATCH(B228,PRESENTISMO!$A$5:$A1510,0)),"")</f>
        <v/>
      </c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7"/>
      <c r="R228" s="166"/>
      <c r="S228" s="186">
        <f t="shared" si="1"/>
        <v>0</v>
      </c>
      <c r="T228" s="187" t="str">
        <f t="shared" si="2"/>
        <v>0%</v>
      </c>
      <c r="U228" s="188">
        <f t="shared" si="3"/>
        <v>0</v>
      </c>
      <c r="V228" s="134"/>
      <c r="W228" s="134"/>
      <c r="X228" s="134"/>
      <c r="Y228" s="166"/>
      <c r="Z228" s="166"/>
      <c r="AA228" s="166"/>
      <c r="AB228" s="166"/>
      <c r="AC228" s="166"/>
      <c r="AD228" s="166"/>
      <c r="AE228" s="166"/>
      <c r="AF228" s="166"/>
      <c r="AG228" s="166"/>
      <c r="AH228" s="166"/>
      <c r="AI228" s="166"/>
      <c r="AJ228" s="166"/>
      <c r="AK228" s="166"/>
    </row>
    <row r="229" ht="14.25" customHeight="1">
      <c r="A229" s="191"/>
      <c r="B229" s="191"/>
      <c r="C229" s="193"/>
      <c r="D229" s="193"/>
      <c r="E229" s="193"/>
      <c r="F229" s="194" t="str">
        <f t="array" ref="F229">IFNA(INDEX(PRESENTISMO!$F$5:$Q1510,MATCH(B229,PRESENTISMO!$A$5:$A1510,0)),"")</f>
        <v/>
      </c>
      <c r="G229" s="197"/>
      <c r="H229" s="197"/>
      <c r="I229" s="197"/>
      <c r="J229" s="197"/>
      <c r="K229" s="197"/>
      <c r="L229" s="197"/>
      <c r="M229" s="197"/>
      <c r="N229" s="197"/>
      <c r="O229" s="197"/>
      <c r="P229" s="197"/>
      <c r="Q229" s="197"/>
      <c r="R229" s="166"/>
      <c r="S229" s="186">
        <f t="shared" si="1"/>
        <v>0</v>
      </c>
      <c r="T229" s="187" t="str">
        <f t="shared" si="2"/>
        <v>0%</v>
      </c>
      <c r="U229" s="188">
        <f t="shared" si="3"/>
        <v>0</v>
      </c>
      <c r="V229" s="134"/>
      <c r="W229" s="134"/>
      <c r="X229" s="134"/>
      <c r="Y229" s="166"/>
      <c r="Z229" s="166"/>
      <c r="AA229" s="166"/>
      <c r="AB229" s="166"/>
      <c r="AC229" s="166"/>
      <c r="AD229" s="166"/>
      <c r="AE229" s="166"/>
      <c r="AF229" s="166"/>
      <c r="AG229" s="166"/>
      <c r="AH229" s="166"/>
      <c r="AI229" s="166"/>
      <c r="AJ229" s="166"/>
      <c r="AK229" s="166"/>
    </row>
    <row r="230" ht="14.25" customHeight="1">
      <c r="A230" s="191"/>
      <c r="B230" s="191"/>
      <c r="C230" s="193"/>
      <c r="D230" s="193"/>
      <c r="E230" s="193"/>
      <c r="F230" s="194" t="str">
        <f t="array" ref="F230">IFNA(INDEX(PRESENTISMO!$F$5:$Q1510,MATCH(B230,PRESENTISMO!$A$5:$A1510,0)),"")</f>
        <v/>
      </c>
      <c r="G230" s="197"/>
      <c r="H230" s="197"/>
      <c r="I230" s="197"/>
      <c r="J230" s="197"/>
      <c r="K230" s="197"/>
      <c r="L230" s="197"/>
      <c r="M230" s="197"/>
      <c r="N230" s="197"/>
      <c r="O230" s="197"/>
      <c r="P230" s="197"/>
      <c r="Q230" s="197"/>
      <c r="R230" s="166"/>
      <c r="S230" s="186">
        <f t="shared" si="1"/>
        <v>0</v>
      </c>
      <c r="T230" s="187" t="str">
        <f t="shared" si="2"/>
        <v>0%</v>
      </c>
      <c r="U230" s="188">
        <f t="shared" si="3"/>
        <v>0</v>
      </c>
      <c r="V230" s="134"/>
      <c r="W230" s="134"/>
      <c r="X230" s="134"/>
      <c r="Y230" s="166"/>
      <c r="Z230" s="166"/>
      <c r="AA230" s="166"/>
      <c r="AB230" s="166"/>
      <c r="AC230" s="166"/>
      <c r="AD230" s="166"/>
      <c r="AE230" s="166"/>
      <c r="AF230" s="166"/>
      <c r="AG230" s="166"/>
      <c r="AH230" s="166"/>
      <c r="AI230" s="166"/>
      <c r="AJ230" s="166"/>
      <c r="AK230" s="166"/>
    </row>
    <row r="231" ht="14.25" customHeight="1">
      <c r="A231" s="191"/>
      <c r="B231" s="191"/>
      <c r="C231" s="193"/>
      <c r="D231" s="193"/>
      <c r="E231" s="193"/>
      <c r="F231" s="194" t="str">
        <f t="array" ref="F231">IFNA(INDEX(PRESENTISMO!$F$5:$Q1510,MATCH(B231,PRESENTISMO!$A$5:$A1510,0)),"")</f>
        <v/>
      </c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66"/>
      <c r="S231" s="186">
        <f t="shared" si="1"/>
        <v>0</v>
      </c>
      <c r="T231" s="187" t="str">
        <f t="shared" si="2"/>
        <v>0%</v>
      </c>
      <c r="U231" s="188">
        <f t="shared" si="3"/>
        <v>0</v>
      </c>
      <c r="V231" s="134"/>
      <c r="W231" s="134"/>
      <c r="X231" s="134"/>
      <c r="Y231" s="166"/>
      <c r="Z231" s="166"/>
      <c r="AA231" s="166"/>
      <c r="AB231" s="166"/>
      <c r="AC231" s="166"/>
      <c r="AD231" s="166"/>
      <c r="AE231" s="166"/>
      <c r="AF231" s="166"/>
      <c r="AG231" s="166"/>
      <c r="AH231" s="166"/>
      <c r="AI231" s="166"/>
      <c r="AJ231" s="166"/>
      <c r="AK231" s="166"/>
    </row>
    <row r="232" ht="14.25" customHeight="1">
      <c r="A232" s="191"/>
      <c r="B232" s="191"/>
      <c r="C232" s="193"/>
      <c r="D232" s="193"/>
      <c r="E232" s="193"/>
      <c r="F232" s="194" t="str">
        <f t="array" ref="F232">IFNA(INDEX(PRESENTISMO!$F$5:$Q1510,MATCH(B232,PRESENTISMO!$A$5:$A1510,0)),"")</f>
        <v/>
      </c>
      <c r="G232" s="197"/>
      <c r="H232" s="197"/>
      <c r="I232" s="197"/>
      <c r="J232" s="197"/>
      <c r="K232" s="197"/>
      <c r="L232" s="197"/>
      <c r="M232" s="197"/>
      <c r="N232" s="197"/>
      <c r="O232" s="197"/>
      <c r="P232" s="197"/>
      <c r="Q232" s="197"/>
      <c r="R232" s="166"/>
      <c r="S232" s="186">
        <f t="shared" si="1"/>
        <v>0</v>
      </c>
      <c r="T232" s="187" t="str">
        <f t="shared" si="2"/>
        <v>0%</v>
      </c>
      <c r="U232" s="188">
        <f t="shared" si="3"/>
        <v>0</v>
      </c>
      <c r="V232" s="134"/>
      <c r="W232" s="134"/>
      <c r="X232" s="134"/>
      <c r="Y232" s="166"/>
      <c r="Z232" s="166"/>
      <c r="AA232" s="166"/>
      <c r="AB232" s="166"/>
      <c r="AC232" s="166"/>
      <c r="AD232" s="166"/>
      <c r="AE232" s="166"/>
      <c r="AF232" s="166"/>
      <c r="AG232" s="166"/>
      <c r="AH232" s="166"/>
      <c r="AI232" s="166"/>
      <c r="AJ232" s="166"/>
      <c r="AK232" s="166"/>
    </row>
    <row r="233" ht="14.25" customHeight="1">
      <c r="A233" s="191"/>
      <c r="B233" s="191"/>
      <c r="C233" s="193"/>
      <c r="D233" s="193"/>
      <c r="E233" s="193"/>
      <c r="F233" s="194" t="str">
        <f t="array" ref="F233">IFNA(INDEX(PRESENTISMO!$F$5:$Q1510,MATCH(B233,PRESENTISMO!$A$5:$A1510,0)),"")</f>
        <v/>
      </c>
      <c r="G233" s="197"/>
      <c r="H233" s="197"/>
      <c r="I233" s="197"/>
      <c r="J233" s="197"/>
      <c r="K233" s="197"/>
      <c r="L233" s="197"/>
      <c r="M233" s="197"/>
      <c r="N233" s="197"/>
      <c r="O233" s="197"/>
      <c r="P233" s="197"/>
      <c r="Q233" s="197"/>
      <c r="R233" s="166"/>
      <c r="S233" s="186">
        <f t="shared" si="1"/>
        <v>0</v>
      </c>
      <c r="T233" s="187" t="str">
        <f t="shared" si="2"/>
        <v>0%</v>
      </c>
      <c r="U233" s="188">
        <f t="shared" si="3"/>
        <v>0</v>
      </c>
      <c r="V233" s="134"/>
      <c r="W233" s="134"/>
      <c r="X233" s="134"/>
      <c r="Y233" s="166"/>
      <c r="Z233" s="166"/>
      <c r="AA233" s="166"/>
      <c r="AB233" s="166"/>
      <c r="AC233" s="166"/>
      <c r="AD233" s="166"/>
      <c r="AE233" s="166"/>
      <c r="AF233" s="166"/>
      <c r="AG233" s="166"/>
      <c r="AH233" s="166"/>
      <c r="AI233" s="166"/>
      <c r="AJ233" s="166"/>
      <c r="AK233" s="166"/>
    </row>
    <row r="234" ht="14.25" customHeight="1">
      <c r="A234" s="191"/>
      <c r="B234" s="191"/>
      <c r="C234" s="193"/>
      <c r="D234" s="193"/>
      <c r="E234" s="193"/>
      <c r="F234" s="194" t="str">
        <f t="array" ref="F234">IFNA(INDEX(PRESENTISMO!$F$5:$Q1510,MATCH(B234,PRESENTISMO!$A$5:$A1510,0)),"")</f>
        <v/>
      </c>
      <c r="G234" s="197"/>
      <c r="H234" s="197"/>
      <c r="I234" s="197"/>
      <c r="J234" s="197"/>
      <c r="K234" s="197"/>
      <c r="L234" s="197"/>
      <c r="M234" s="197"/>
      <c r="N234" s="197"/>
      <c r="O234" s="197"/>
      <c r="P234" s="197"/>
      <c r="Q234" s="197"/>
      <c r="R234" s="166"/>
      <c r="S234" s="186">
        <f t="shared" si="1"/>
        <v>0</v>
      </c>
      <c r="T234" s="187" t="str">
        <f t="shared" si="2"/>
        <v>0%</v>
      </c>
      <c r="U234" s="188">
        <f t="shared" si="3"/>
        <v>0</v>
      </c>
      <c r="V234" s="134"/>
      <c r="W234" s="134"/>
      <c r="X234" s="134"/>
      <c r="Y234" s="166"/>
      <c r="Z234" s="166"/>
      <c r="AA234" s="166"/>
      <c r="AB234" s="166"/>
      <c r="AC234" s="166"/>
      <c r="AD234" s="166"/>
      <c r="AE234" s="166"/>
      <c r="AF234" s="166"/>
      <c r="AG234" s="166"/>
      <c r="AH234" s="166"/>
      <c r="AI234" s="166"/>
      <c r="AJ234" s="166"/>
      <c r="AK234" s="166"/>
    </row>
    <row r="235" ht="14.25" customHeight="1">
      <c r="A235" s="191"/>
      <c r="B235" s="191"/>
      <c r="C235" s="193"/>
      <c r="D235" s="193"/>
      <c r="E235" s="193"/>
      <c r="F235" s="194" t="str">
        <f t="array" ref="F235">IFNA(INDEX(PRESENTISMO!$F$5:$Q1510,MATCH(B235,PRESENTISMO!$A$5:$A1510,0)),"")</f>
        <v/>
      </c>
      <c r="G235" s="197"/>
      <c r="H235" s="197"/>
      <c r="I235" s="197"/>
      <c r="J235" s="197"/>
      <c r="K235" s="197"/>
      <c r="L235" s="197"/>
      <c r="M235" s="197"/>
      <c r="N235" s="197"/>
      <c r="O235" s="197"/>
      <c r="P235" s="197"/>
      <c r="Q235" s="197"/>
      <c r="R235" s="166"/>
      <c r="S235" s="186">
        <f t="shared" si="1"/>
        <v>0</v>
      </c>
      <c r="T235" s="187" t="str">
        <f t="shared" si="2"/>
        <v>0%</v>
      </c>
      <c r="U235" s="188">
        <f t="shared" si="3"/>
        <v>0</v>
      </c>
      <c r="V235" s="134"/>
      <c r="W235" s="134"/>
      <c r="X235" s="134"/>
      <c r="Y235" s="166"/>
      <c r="Z235" s="166"/>
      <c r="AA235" s="166"/>
      <c r="AB235" s="166"/>
      <c r="AC235" s="166"/>
      <c r="AD235" s="166"/>
      <c r="AE235" s="166"/>
      <c r="AF235" s="166"/>
      <c r="AG235" s="166"/>
      <c r="AH235" s="166"/>
      <c r="AI235" s="166"/>
      <c r="AJ235" s="166"/>
      <c r="AK235" s="166"/>
    </row>
    <row r="236" ht="14.25" customHeight="1">
      <c r="A236" s="191"/>
      <c r="B236" s="191"/>
      <c r="C236" s="193"/>
      <c r="D236" s="193"/>
      <c r="E236" s="193"/>
      <c r="F236" s="194" t="str">
        <f t="array" ref="F236">IFNA(INDEX(PRESENTISMO!$F$5:$Q1510,MATCH(B236,PRESENTISMO!$A$5:$A1510,0)),"")</f>
        <v/>
      </c>
      <c r="G236" s="197"/>
      <c r="H236" s="197"/>
      <c r="I236" s="197"/>
      <c r="J236" s="197"/>
      <c r="K236" s="197"/>
      <c r="L236" s="197"/>
      <c r="M236" s="197"/>
      <c r="N236" s="197"/>
      <c r="O236" s="197"/>
      <c r="P236" s="197"/>
      <c r="Q236" s="197"/>
      <c r="R236" s="166"/>
      <c r="S236" s="186">
        <f t="shared" si="1"/>
        <v>0</v>
      </c>
      <c r="T236" s="187" t="str">
        <f t="shared" si="2"/>
        <v>0%</v>
      </c>
      <c r="U236" s="188">
        <f t="shared" si="3"/>
        <v>0</v>
      </c>
      <c r="V236" s="134"/>
      <c r="W236" s="134"/>
      <c r="X236" s="134"/>
      <c r="Y236" s="166"/>
      <c r="Z236" s="166"/>
      <c r="AA236" s="166"/>
      <c r="AB236" s="166"/>
      <c r="AC236" s="166"/>
      <c r="AD236" s="166"/>
      <c r="AE236" s="166"/>
      <c r="AF236" s="166"/>
      <c r="AG236" s="166"/>
      <c r="AH236" s="166"/>
      <c r="AI236" s="166"/>
      <c r="AJ236" s="166"/>
      <c r="AK236" s="166"/>
    </row>
    <row r="237" ht="14.25" customHeight="1">
      <c r="A237" s="191"/>
      <c r="B237" s="191"/>
      <c r="C237" s="193"/>
      <c r="D237" s="193"/>
      <c r="E237" s="193"/>
      <c r="F237" s="194" t="str">
        <f t="array" ref="F237">IFNA(INDEX(PRESENTISMO!$F$5:$Q1510,MATCH(B237,PRESENTISMO!$A$5:$A1510,0)),"")</f>
        <v/>
      </c>
      <c r="G237" s="197"/>
      <c r="H237" s="197"/>
      <c r="I237" s="197"/>
      <c r="J237" s="197"/>
      <c r="K237" s="197"/>
      <c r="L237" s="197"/>
      <c r="M237" s="197"/>
      <c r="N237" s="197"/>
      <c r="O237" s="197"/>
      <c r="P237" s="197"/>
      <c r="Q237" s="197"/>
      <c r="R237" s="166"/>
      <c r="S237" s="186">
        <f t="shared" si="1"/>
        <v>0</v>
      </c>
      <c r="T237" s="187" t="str">
        <f t="shared" si="2"/>
        <v>0%</v>
      </c>
      <c r="U237" s="188">
        <f t="shared" si="3"/>
        <v>0</v>
      </c>
      <c r="V237" s="134"/>
      <c r="W237" s="134"/>
      <c r="X237" s="134"/>
      <c r="Y237" s="166"/>
      <c r="Z237" s="166"/>
      <c r="AA237" s="166"/>
      <c r="AB237" s="166"/>
      <c r="AC237" s="166"/>
      <c r="AD237" s="166"/>
      <c r="AE237" s="166"/>
      <c r="AF237" s="166"/>
      <c r="AG237" s="166"/>
      <c r="AH237" s="166"/>
      <c r="AI237" s="166"/>
      <c r="AJ237" s="166"/>
      <c r="AK237" s="166"/>
    </row>
    <row r="238" ht="14.25" customHeight="1">
      <c r="A238" s="191"/>
      <c r="B238" s="191"/>
      <c r="C238" s="193"/>
      <c r="D238" s="193"/>
      <c r="E238" s="193"/>
      <c r="F238" s="194" t="str">
        <f t="array" ref="F238">IFNA(INDEX(PRESENTISMO!$F$5:$Q1510,MATCH(B238,PRESENTISMO!$A$5:$A1510,0)),"")</f>
        <v/>
      </c>
      <c r="G238" s="197"/>
      <c r="H238" s="197"/>
      <c r="I238" s="197"/>
      <c r="J238" s="197"/>
      <c r="K238" s="197"/>
      <c r="L238" s="197"/>
      <c r="M238" s="197"/>
      <c r="N238" s="197"/>
      <c r="O238" s="197"/>
      <c r="P238" s="197"/>
      <c r="Q238" s="197"/>
      <c r="R238" s="166"/>
      <c r="S238" s="186">
        <f t="shared" si="1"/>
        <v>0</v>
      </c>
      <c r="T238" s="187" t="str">
        <f t="shared" si="2"/>
        <v>0%</v>
      </c>
      <c r="U238" s="188">
        <f t="shared" si="3"/>
        <v>0</v>
      </c>
      <c r="V238" s="134"/>
      <c r="W238" s="134"/>
      <c r="X238" s="134"/>
      <c r="Y238" s="166"/>
      <c r="Z238" s="166"/>
      <c r="AA238" s="166"/>
      <c r="AB238" s="166"/>
      <c r="AC238" s="166"/>
      <c r="AD238" s="166"/>
      <c r="AE238" s="166"/>
      <c r="AF238" s="166"/>
      <c r="AG238" s="166"/>
      <c r="AH238" s="166"/>
      <c r="AI238" s="166"/>
      <c r="AJ238" s="166"/>
      <c r="AK238" s="166"/>
    </row>
    <row r="239" ht="14.25" customHeight="1">
      <c r="A239" s="191"/>
      <c r="B239" s="191"/>
      <c r="C239" s="193"/>
      <c r="D239" s="193"/>
      <c r="E239" s="193"/>
      <c r="F239" s="194" t="str">
        <f t="array" ref="F239">IFNA(INDEX(PRESENTISMO!$F$5:$Q1510,MATCH(B239,PRESENTISMO!$A$5:$A1510,0)),"")</f>
        <v/>
      </c>
      <c r="G239" s="197"/>
      <c r="H239" s="197"/>
      <c r="I239" s="197"/>
      <c r="J239" s="197"/>
      <c r="K239" s="197"/>
      <c r="L239" s="197"/>
      <c r="M239" s="197"/>
      <c r="N239" s="197"/>
      <c r="O239" s="197"/>
      <c r="P239" s="197"/>
      <c r="Q239" s="197"/>
      <c r="R239" s="166"/>
      <c r="S239" s="186">
        <f t="shared" si="1"/>
        <v>0</v>
      </c>
      <c r="T239" s="187" t="str">
        <f t="shared" si="2"/>
        <v>0%</v>
      </c>
      <c r="U239" s="188">
        <f t="shared" si="3"/>
        <v>0</v>
      </c>
      <c r="V239" s="134"/>
      <c r="W239" s="134"/>
      <c r="X239" s="134"/>
      <c r="Y239" s="166"/>
      <c r="Z239" s="166"/>
      <c r="AA239" s="166"/>
      <c r="AB239" s="166"/>
      <c r="AC239" s="166"/>
      <c r="AD239" s="166"/>
      <c r="AE239" s="166"/>
      <c r="AF239" s="166"/>
      <c r="AG239" s="166"/>
      <c r="AH239" s="166"/>
      <c r="AI239" s="166"/>
      <c r="AJ239" s="166"/>
      <c r="AK239" s="166"/>
    </row>
    <row r="240" ht="14.25" customHeight="1">
      <c r="A240" s="191"/>
      <c r="B240" s="191"/>
      <c r="C240" s="193"/>
      <c r="D240" s="193"/>
      <c r="E240" s="193"/>
      <c r="F240" s="194" t="str">
        <f t="array" ref="F240">IFNA(INDEX(PRESENTISMO!$F$5:$Q1510,MATCH(B240,PRESENTISMO!$A$5:$A1510,0)),"")</f>
        <v/>
      </c>
      <c r="G240" s="197"/>
      <c r="H240" s="197"/>
      <c r="I240" s="197"/>
      <c r="J240" s="197"/>
      <c r="K240" s="197"/>
      <c r="L240" s="197"/>
      <c r="M240" s="197"/>
      <c r="N240" s="197"/>
      <c r="O240" s="197"/>
      <c r="P240" s="197"/>
      <c r="Q240" s="197"/>
      <c r="R240" s="166"/>
      <c r="S240" s="186">
        <f t="shared" si="1"/>
        <v>0</v>
      </c>
      <c r="T240" s="187" t="str">
        <f t="shared" si="2"/>
        <v>0%</v>
      </c>
      <c r="U240" s="188">
        <f t="shared" si="3"/>
        <v>0</v>
      </c>
      <c r="V240" s="134"/>
      <c r="W240" s="134"/>
      <c r="X240" s="134"/>
      <c r="Y240" s="166"/>
      <c r="Z240" s="166"/>
      <c r="AA240" s="166"/>
      <c r="AB240" s="166"/>
      <c r="AC240" s="166"/>
      <c r="AD240" s="166"/>
      <c r="AE240" s="166"/>
      <c r="AF240" s="166"/>
      <c r="AG240" s="166"/>
      <c r="AH240" s="166"/>
      <c r="AI240" s="166"/>
      <c r="AJ240" s="166"/>
      <c r="AK240" s="166"/>
    </row>
    <row r="241" ht="14.25" customHeight="1">
      <c r="A241" s="191"/>
      <c r="B241" s="191"/>
      <c r="C241" s="193"/>
      <c r="D241" s="193"/>
      <c r="E241" s="193"/>
      <c r="F241" s="194" t="str">
        <f t="array" ref="F241">IFNA(INDEX(PRESENTISMO!$F$5:$Q1510,MATCH(B241,PRESENTISMO!$A$5:$A1510,0)),"")</f>
        <v/>
      </c>
      <c r="G241" s="197"/>
      <c r="H241" s="197"/>
      <c r="I241" s="197"/>
      <c r="J241" s="197"/>
      <c r="K241" s="197"/>
      <c r="L241" s="197"/>
      <c r="M241" s="197"/>
      <c r="N241" s="197"/>
      <c r="O241" s="197"/>
      <c r="P241" s="197"/>
      <c r="Q241" s="197"/>
      <c r="R241" s="166"/>
      <c r="S241" s="186">
        <f t="shared" si="1"/>
        <v>0</v>
      </c>
      <c r="T241" s="187" t="str">
        <f t="shared" si="2"/>
        <v>0%</v>
      </c>
      <c r="U241" s="188">
        <f t="shared" si="3"/>
        <v>0</v>
      </c>
      <c r="V241" s="134"/>
      <c r="W241" s="134"/>
      <c r="X241" s="134"/>
      <c r="Y241" s="166"/>
      <c r="Z241" s="166"/>
      <c r="AA241" s="166"/>
      <c r="AB241" s="166"/>
      <c r="AC241" s="166"/>
      <c r="AD241" s="166"/>
      <c r="AE241" s="166"/>
      <c r="AF241" s="166"/>
      <c r="AG241" s="166"/>
      <c r="AH241" s="166"/>
      <c r="AI241" s="166"/>
      <c r="AJ241" s="166"/>
      <c r="AK241" s="166"/>
    </row>
    <row r="242" ht="14.25" customHeight="1">
      <c r="A242" s="191"/>
      <c r="B242" s="191"/>
      <c r="C242" s="193"/>
      <c r="D242" s="193"/>
      <c r="E242" s="193"/>
      <c r="F242" s="194" t="str">
        <f t="array" ref="F242">IFNA(INDEX(PRESENTISMO!$F$5:$Q1510,MATCH(B242,PRESENTISMO!$A$5:$A1510,0)),"")</f>
        <v/>
      </c>
      <c r="G242" s="197"/>
      <c r="H242" s="197"/>
      <c r="I242" s="197"/>
      <c r="J242" s="197"/>
      <c r="K242" s="197"/>
      <c r="L242" s="197"/>
      <c r="M242" s="197"/>
      <c r="N242" s="197"/>
      <c r="O242" s="197"/>
      <c r="P242" s="197"/>
      <c r="Q242" s="197"/>
      <c r="R242" s="166"/>
      <c r="S242" s="186">
        <f t="shared" si="1"/>
        <v>0</v>
      </c>
      <c r="T242" s="187" t="str">
        <f t="shared" si="2"/>
        <v>0%</v>
      </c>
      <c r="U242" s="188">
        <f t="shared" si="3"/>
        <v>0</v>
      </c>
      <c r="V242" s="134"/>
      <c r="W242" s="134"/>
      <c r="X242" s="134"/>
      <c r="Y242" s="166"/>
      <c r="Z242" s="166"/>
      <c r="AA242" s="166"/>
      <c r="AB242" s="166"/>
      <c r="AC242" s="166"/>
      <c r="AD242" s="166"/>
      <c r="AE242" s="166"/>
      <c r="AF242" s="166"/>
      <c r="AG242" s="166"/>
      <c r="AH242" s="166"/>
      <c r="AI242" s="166"/>
      <c r="AJ242" s="166"/>
      <c r="AK242" s="166"/>
    </row>
    <row r="243" ht="14.25" customHeight="1">
      <c r="A243" s="191"/>
      <c r="B243" s="191"/>
      <c r="C243" s="193"/>
      <c r="D243" s="193"/>
      <c r="E243" s="193"/>
      <c r="F243" s="194" t="str">
        <f t="array" ref="F243">IFNA(INDEX(PRESENTISMO!$F$5:$Q1510,MATCH(B243,PRESENTISMO!$A$5:$A1510,0)),"")</f>
        <v/>
      </c>
      <c r="G243" s="197"/>
      <c r="H243" s="197"/>
      <c r="I243" s="197"/>
      <c r="J243" s="197"/>
      <c r="K243" s="197"/>
      <c r="L243" s="197"/>
      <c r="M243" s="197"/>
      <c r="N243" s="197"/>
      <c r="O243" s="197"/>
      <c r="P243" s="197"/>
      <c r="Q243" s="197"/>
      <c r="R243" s="166"/>
      <c r="S243" s="186">
        <f t="shared" si="1"/>
        <v>0</v>
      </c>
      <c r="T243" s="187" t="str">
        <f t="shared" si="2"/>
        <v>0%</v>
      </c>
      <c r="U243" s="188">
        <f t="shared" si="3"/>
        <v>0</v>
      </c>
      <c r="V243" s="134"/>
      <c r="W243" s="134"/>
      <c r="X243" s="134"/>
      <c r="Y243" s="166"/>
      <c r="Z243" s="166"/>
      <c r="AA243" s="166"/>
      <c r="AB243" s="166"/>
      <c r="AC243" s="166"/>
      <c r="AD243" s="166"/>
      <c r="AE243" s="166"/>
      <c r="AF243" s="166"/>
      <c r="AG243" s="166"/>
      <c r="AH243" s="166"/>
      <c r="AI243" s="166"/>
      <c r="AJ243" s="166"/>
      <c r="AK243" s="166"/>
    </row>
    <row r="244" ht="14.25" customHeight="1">
      <c r="A244" s="191"/>
      <c r="B244" s="191"/>
      <c r="C244" s="193"/>
      <c r="D244" s="193"/>
      <c r="E244" s="193"/>
      <c r="F244" s="194" t="str">
        <f t="array" ref="F244">IFNA(INDEX(PRESENTISMO!$F$5:$Q1510,MATCH(B244,PRESENTISMO!$A$5:$A1510,0)),"")</f>
        <v/>
      </c>
      <c r="G244" s="197"/>
      <c r="H244" s="197"/>
      <c r="I244" s="197"/>
      <c r="J244" s="197"/>
      <c r="K244" s="197"/>
      <c r="L244" s="197"/>
      <c r="M244" s="197"/>
      <c r="N244" s="197"/>
      <c r="O244" s="197"/>
      <c r="P244" s="197"/>
      <c r="Q244" s="197"/>
      <c r="R244" s="166"/>
      <c r="S244" s="186">
        <f t="shared" si="1"/>
        <v>0</v>
      </c>
      <c r="T244" s="187" t="str">
        <f t="shared" si="2"/>
        <v>0%</v>
      </c>
      <c r="U244" s="188">
        <f t="shared" si="3"/>
        <v>0</v>
      </c>
      <c r="V244" s="134"/>
      <c r="W244" s="134"/>
      <c r="X244" s="134"/>
      <c r="Y244" s="166"/>
      <c r="Z244" s="166"/>
      <c r="AA244" s="166"/>
      <c r="AB244" s="166"/>
      <c r="AC244" s="166"/>
      <c r="AD244" s="166"/>
      <c r="AE244" s="166"/>
      <c r="AF244" s="166"/>
      <c r="AG244" s="166"/>
      <c r="AH244" s="166"/>
      <c r="AI244" s="166"/>
      <c r="AJ244" s="166"/>
      <c r="AK244" s="166"/>
    </row>
    <row r="245" ht="14.25" customHeight="1">
      <c r="A245" s="191"/>
      <c r="B245" s="191"/>
      <c r="C245" s="193"/>
      <c r="D245" s="193"/>
      <c r="E245" s="193"/>
      <c r="F245" s="194" t="str">
        <f t="array" ref="F245">IFNA(INDEX(PRESENTISMO!$F$5:$Q1510,MATCH(B245,PRESENTISMO!$A$5:$A1510,0)),"")</f>
        <v/>
      </c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66"/>
      <c r="S245" s="186">
        <f t="shared" si="1"/>
        <v>0</v>
      </c>
      <c r="T245" s="187" t="str">
        <f t="shared" si="2"/>
        <v>0%</v>
      </c>
      <c r="U245" s="188">
        <f t="shared" si="3"/>
        <v>0</v>
      </c>
      <c r="V245" s="134"/>
      <c r="W245" s="134"/>
      <c r="X245" s="134"/>
      <c r="Y245" s="166"/>
      <c r="Z245" s="166"/>
      <c r="AA245" s="166"/>
      <c r="AB245" s="166"/>
      <c r="AC245" s="166"/>
      <c r="AD245" s="166"/>
      <c r="AE245" s="166"/>
      <c r="AF245" s="166"/>
      <c r="AG245" s="166"/>
      <c r="AH245" s="166"/>
      <c r="AI245" s="166"/>
      <c r="AJ245" s="166"/>
      <c r="AK245" s="166"/>
    </row>
    <row r="246" ht="14.25" customHeight="1">
      <c r="A246" s="191"/>
      <c r="B246" s="191"/>
      <c r="C246" s="193"/>
      <c r="D246" s="193"/>
      <c r="E246" s="193"/>
      <c r="F246" s="194" t="str">
        <f t="array" ref="F246">IFNA(INDEX(PRESENTISMO!$F$5:$Q1510,MATCH(B246,PRESENTISMO!$A$5:$A1510,0)),"")</f>
        <v/>
      </c>
      <c r="G246" s="197"/>
      <c r="H246" s="197"/>
      <c r="I246" s="197"/>
      <c r="J246" s="197"/>
      <c r="K246" s="197"/>
      <c r="L246" s="197"/>
      <c r="M246" s="197"/>
      <c r="N246" s="197"/>
      <c r="O246" s="197"/>
      <c r="P246" s="197"/>
      <c r="Q246" s="197"/>
      <c r="R246" s="166"/>
      <c r="S246" s="186">
        <f t="shared" si="1"/>
        <v>0</v>
      </c>
      <c r="T246" s="187" t="str">
        <f t="shared" si="2"/>
        <v>0%</v>
      </c>
      <c r="U246" s="188">
        <f t="shared" si="3"/>
        <v>0</v>
      </c>
      <c r="V246" s="134"/>
      <c r="W246" s="134"/>
      <c r="X246" s="134"/>
      <c r="Y246" s="166"/>
      <c r="Z246" s="166"/>
      <c r="AA246" s="166"/>
      <c r="AB246" s="166"/>
      <c r="AC246" s="166"/>
      <c r="AD246" s="166"/>
      <c r="AE246" s="166"/>
      <c r="AF246" s="166"/>
      <c r="AG246" s="166"/>
      <c r="AH246" s="166"/>
      <c r="AI246" s="166"/>
      <c r="AJ246" s="166"/>
      <c r="AK246" s="166"/>
    </row>
    <row r="247" ht="14.25" customHeight="1">
      <c r="A247" s="191"/>
      <c r="B247" s="191"/>
      <c r="C247" s="193"/>
      <c r="D247" s="193"/>
      <c r="E247" s="193"/>
      <c r="F247" s="194" t="str">
        <f t="array" ref="F247">IFNA(INDEX(PRESENTISMO!$F$5:$Q1510,MATCH(B247,PRESENTISMO!$A$5:$A1510,0)),"")</f>
        <v/>
      </c>
      <c r="G247" s="197"/>
      <c r="H247" s="197"/>
      <c r="I247" s="197"/>
      <c r="J247" s="197"/>
      <c r="K247" s="197"/>
      <c r="L247" s="197"/>
      <c r="M247" s="197"/>
      <c r="N247" s="197"/>
      <c r="O247" s="197"/>
      <c r="P247" s="197"/>
      <c r="Q247" s="197"/>
      <c r="R247" s="166"/>
      <c r="S247" s="186">
        <f t="shared" si="1"/>
        <v>0</v>
      </c>
      <c r="T247" s="187" t="str">
        <f t="shared" si="2"/>
        <v>0%</v>
      </c>
      <c r="U247" s="188">
        <f t="shared" si="3"/>
        <v>0</v>
      </c>
      <c r="V247" s="134"/>
      <c r="W247" s="134"/>
      <c r="X247" s="134"/>
      <c r="Y247" s="166"/>
      <c r="Z247" s="166"/>
      <c r="AA247" s="166"/>
      <c r="AB247" s="166"/>
      <c r="AC247" s="166"/>
      <c r="AD247" s="166"/>
      <c r="AE247" s="166"/>
      <c r="AF247" s="166"/>
      <c r="AG247" s="166"/>
      <c r="AH247" s="166"/>
      <c r="AI247" s="166"/>
      <c r="AJ247" s="166"/>
      <c r="AK247" s="166"/>
    </row>
    <row r="248" ht="14.25" customHeight="1">
      <c r="A248" s="191"/>
      <c r="B248" s="191"/>
      <c r="C248" s="193"/>
      <c r="D248" s="193"/>
      <c r="E248" s="193"/>
      <c r="F248" s="194" t="str">
        <f t="array" ref="F248">IFNA(INDEX(PRESENTISMO!$F$5:$Q1510,MATCH(B248,PRESENTISMO!$A$5:$A1510,0)),"")</f>
        <v/>
      </c>
      <c r="G248" s="197"/>
      <c r="H248" s="197"/>
      <c r="I248" s="197"/>
      <c r="J248" s="197"/>
      <c r="K248" s="197"/>
      <c r="L248" s="197"/>
      <c r="M248" s="197"/>
      <c r="N248" s="197"/>
      <c r="O248" s="197"/>
      <c r="P248" s="197"/>
      <c r="Q248" s="197"/>
      <c r="R248" s="166"/>
      <c r="S248" s="186">
        <f t="shared" si="1"/>
        <v>0</v>
      </c>
      <c r="T248" s="187" t="str">
        <f t="shared" si="2"/>
        <v>0%</v>
      </c>
      <c r="U248" s="188">
        <f t="shared" si="3"/>
        <v>0</v>
      </c>
      <c r="V248" s="134"/>
      <c r="W248" s="134"/>
      <c r="X248" s="134"/>
      <c r="Y248" s="166"/>
      <c r="Z248" s="166"/>
      <c r="AA248" s="166"/>
      <c r="AB248" s="166"/>
      <c r="AC248" s="166"/>
      <c r="AD248" s="166"/>
      <c r="AE248" s="166"/>
      <c r="AF248" s="166"/>
      <c r="AG248" s="166"/>
      <c r="AH248" s="166"/>
      <c r="AI248" s="166"/>
      <c r="AJ248" s="166"/>
      <c r="AK248" s="166"/>
    </row>
    <row r="249" ht="14.25" customHeight="1">
      <c r="A249" s="191"/>
      <c r="B249" s="191"/>
      <c r="C249" s="193"/>
      <c r="D249" s="193"/>
      <c r="E249" s="193"/>
      <c r="F249" s="194" t="str">
        <f t="array" ref="F249">IFNA(INDEX(PRESENTISMO!$F$5:$Q1510,MATCH(B249,PRESENTISMO!$A$5:$A1510,0)),"")</f>
        <v/>
      </c>
      <c r="G249" s="197"/>
      <c r="H249" s="197"/>
      <c r="I249" s="197"/>
      <c r="J249" s="197"/>
      <c r="K249" s="197"/>
      <c r="L249" s="197"/>
      <c r="M249" s="197"/>
      <c r="N249" s="197"/>
      <c r="O249" s="197"/>
      <c r="P249" s="197"/>
      <c r="Q249" s="197"/>
      <c r="R249" s="166"/>
      <c r="S249" s="186">
        <f t="shared" si="1"/>
        <v>0</v>
      </c>
      <c r="T249" s="187" t="str">
        <f t="shared" si="2"/>
        <v>0%</v>
      </c>
      <c r="U249" s="188">
        <f t="shared" si="3"/>
        <v>0</v>
      </c>
      <c r="V249" s="134"/>
      <c r="W249" s="134"/>
      <c r="X249" s="134"/>
      <c r="Y249" s="166"/>
      <c r="Z249" s="166"/>
      <c r="AA249" s="166"/>
      <c r="AB249" s="166"/>
      <c r="AC249" s="166"/>
      <c r="AD249" s="166"/>
      <c r="AE249" s="166"/>
      <c r="AF249" s="166"/>
      <c r="AG249" s="166"/>
      <c r="AH249" s="166"/>
      <c r="AI249" s="166"/>
      <c r="AJ249" s="166"/>
      <c r="AK249" s="166"/>
    </row>
    <row r="250" ht="14.25" customHeight="1">
      <c r="A250" s="191"/>
      <c r="B250" s="191"/>
      <c r="C250" s="193"/>
      <c r="D250" s="193"/>
      <c r="E250" s="193"/>
      <c r="F250" s="194" t="str">
        <f t="array" ref="F250">IFNA(INDEX(PRESENTISMO!$F$5:$Q1510,MATCH(B250,PRESENTISMO!$A$5:$A1510,0)),"")</f>
        <v/>
      </c>
      <c r="G250" s="197"/>
      <c r="H250" s="197"/>
      <c r="I250" s="197"/>
      <c r="J250" s="197"/>
      <c r="K250" s="197"/>
      <c r="L250" s="197"/>
      <c r="M250" s="197"/>
      <c r="N250" s="197"/>
      <c r="O250" s="197"/>
      <c r="P250" s="197"/>
      <c r="Q250" s="197"/>
      <c r="R250" s="166"/>
      <c r="S250" s="186">
        <f t="shared" si="1"/>
        <v>0</v>
      </c>
      <c r="T250" s="187" t="str">
        <f t="shared" si="2"/>
        <v>0%</v>
      </c>
      <c r="U250" s="188">
        <f t="shared" si="3"/>
        <v>0</v>
      </c>
      <c r="V250" s="134"/>
      <c r="W250" s="134"/>
      <c r="X250" s="134"/>
      <c r="Y250" s="166"/>
      <c r="Z250" s="166"/>
      <c r="AA250" s="166"/>
      <c r="AB250" s="166"/>
      <c r="AC250" s="166"/>
      <c r="AD250" s="166"/>
      <c r="AE250" s="166"/>
      <c r="AF250" s="166"/>
      <c r="AG250" s="166"/>
      <c r="AH250" s="166"/>
      <c r="AI250" s="166"/>
      <c r="AJ250" s="166"/>
      <c r="AK250" s="166"/>
    </row>
    <row r="251" ht="14.25" customHeight="1">
      <c r="A251" s="191"/>
      <c r="B251" s="191"/>
      <c r="C251" s="193"/>
      <c r="D251" s="193"/>
      <c r="E251" s="193"/>
      <c r="F251" s="194" t="str">
        <f t="array" ref="F251">IFNA(INDEX(PRESENTISMO!$F$5:$Q1510,MATCH(B251,PRESENTISMO!$A$5:$A1510,0)),"")</f>
        <v/>
      </c>
      <c r="G251" s="197"/>
      <c r="H251" s="197"/>
      <c r="I251" s="197"/>
      <c r="J251" s="197"/>
      <c r="K251" s="197"/>
      <c r="L251" s="197"/>
      <c r="M251" s="197"/>
      <c r="N251" s="197"/>
      <c r="O251" s="197"/>
      <c r="P251" s="197"/>
      <c r="Q251" s="197"/>
      <c r="R251" s="166"/>
      <c r="S251" s="186">
        <f t="shared" si="1"/>
        <v>0</v>
      </c>
      <c r="T251" s="187" t="str">
        <f t="shared" si="2"/>
        <v>0%</v>
      </c>
      <c r="U251" s="188">
        <f t="shared" si="3"/>
        <v>0</v>
      </c>
      <c r="V251" s="134"/>
      <c r="W251" s="134"/>
      <c r="X251" s="134"/>
      <c r="Y251" s="166"/>
      <c r="Z251" s="166"/>
      <c r="AA251" s="166"/>
      <c r="AB251" s="166"/>
      <c r="AC251" s="166"/>
      <c r="AD251" s="166"/>
      <c r="AE251" s="166"/>
      <c r="AF251" s="166"/>
      <c r="AG251" s="166"/>
      <c r="AH251" s="166"/>
      <c r="AI251" s="166"/>
      <c r="AJ251" s="166"/>
      <c r="AK251" s="166"/>
    </row>
    <row r="252" ht="14.25" customHeight="1">
      <c r="A252" s="191"/>
      <c r="B252" s="191"/>
      <c r="C252" s="193"/>
      <c r="D252" s="193"/>
      <c r="E252" s="193"/>
      <c r="F252" s="194" t="str">
        <f t="array" ref="F252">IFNA(INDEX(PRESENTISMO!$F$5:$Q1510,MATCH(B252,PRESENTISMO!$A$5:$A1510,0)),"")</f>
        <v/>
      </c>
      <c r="G252" s="197"/>
      <c r="H252" s="197"/>
      <c r="I252" s="197"/>
      <c r="J252" s="197"/>
      <c r="K252" s="197"/>
      <c r="L252" s="197"/>
      <c r="M252" s="197"/>
      <c r="N252" s="197"/>
      <c r="O252" s="197"/>
      <c r="P252" s="197"/>
      <c r="Q252" s="197"/>
      <c r="R252" s="166"/>
      <c r="S252" s="186">
        <f t="shared" si="1"/>
        <v>0</v>
      </c>
      <c r="T252" s="187" t="str">
        <f t="shared" si="2"/>
        <v>0%</v>
      </c>
      <c r="U252" s="188">
        <f t="shared" si="3"/>
        <v>0</v>
      </c>
      <c r="V252" s="134"/>
      <c r="W252" s="134"/>
      <c r="X252" s="134"/>
      <c r="Y252" s="166"/>
      <c r="Z252" s="166"/>
      <c r="AA252" s="166"/>
      <c r="AB252" s="166"/>
      <c r="AC252" s="166"/>
      <c r="AD252" s="166"/>
      <c r="AE252" s="166"/>
      <c r="AF252" s="166"/>
      <c r="AG252" s="166"/>
      <c r="AH252" s="166"/>
      <c r="AI252" s="166"/>
      <c r="AJ252" s="166"/>
      <c r="AK252" s="166"/>
    </row>
    <row r="253" ht="14.25" customHeight="1">
      <c r="A253" s="191"/>
      <c r="B253" s="191"/>
      <c r="C253" s="193"/>
      <c r="D253" s="193"/>
      <c r="E253" s="193"/>
      <c r="F253" s="194" t="str">
        <f t="array" ref="F253">IFNA(INDEX(PRESENTISMO!$F$5:$Q1510,MATCH(B253,PRESENTISMO!$A$5:$A1510,0)),"")</f>
        <v/>
      </c>
      <c r="G253" s="197"/>
      <c r="H253" s="197"/>
      <c r="I253" s="197"/>
      <c r="J253" s="197"/>
      <c r="K253" s="197"/>
      <c r="L253" s="197"/>
      <c r="M253" s="197"/>
      <c r="N253" s="197"/>
      <c r="O253" s="197"/>
      <c r="P253" s="197"/>
      <c r="Q253" s="197"/>
      <c r="R253" s="166"/>
      <c r="S253" s="186">
        <f t="shared" si="1"/>
        <v>0</v>
      </c>
      <c r="T253" s="187" t="str">
        <f t="shared" si="2"/>
        <v>0%</v>
      </c>
      <c r="U253" s="188">
        <f t="shared" si="3"/>
        <v>0</v>
      </c>
      <c r="V253" s="134"/>
      <c r="W253" s="134"/>
      <c r="X253" s="134"/>
      <c r="Y253" s="166"/>
      <c r="Z253" s="166"/>
      <c r="AA253" s="166"/>
      <c r="AB253" s="166"/>
      <c r="AC253" s="166"/>
      <c r="AD253" s="166"/>
      <c r="AE253" s="166"/>
      <c r="AF253" s="166"/>
      <c r="AG253" s="166"/>
      <c r="AH253" s="166"/>
      <c r="AI253" s="166"/>
      <c r="AJ253" s="166"/>
      <c r="AK253" s="166"/>
    </row>
    <row r="254" ht="14.25" customHeight="1">
      <c r="A254" s="191"/>
      <c r="B254" s="191"/>
      <c r="C254" s="193"/>
      <c r="D254" s="193"/>
      <c r="E254" s="193"/>
      <c r="F254" s="194" t="str">
        <f t="array" ref="F254">IFNA(INDEX(PRESENTISMO!$F$5:$Q1510,MATCH(B254,PRESENTISMO!$A$5:$A1510,0)),"")</f>
        <v/>
      </c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97"/>
      <c r="R254" s="166"/>
      <c r="S254" s="186">
        <f t="shared" si="1"/>
        <v>0</v>
      </c>
      <c r="T254" s="187" t="str">
        <f t="shared" si="2"/>
        <v>0%</v>
      </c>
      <c r="U254" s="188">
        <f t="shared" si="3"/>
        <v>0</v>
      </c>
      <c r="V254" s="134"/>
      <c r="W254" s="134"/>
      <c r="X254" s="134"/>
      <c r="Y254" s="166"/>
      <c r="Z254" s="166"/>
      <c r="AA254" s="166"/>
      <c r="AB254" s="166"/>
      <c r="AC254" s="166"/>
      <c r="AD254" s="166"/>
      <c r="AE254" s="166"/>
      <c r="AF254" s="166"/>
      <c r="AG254" s="166"/>
      <c r="AH254" s="166"/>
      <c r="AI254" s="166"/>
      <c r="AJ254" s="166"/>
      <c r="AK254" s="166"/>
    </row>
    <row r="255" ht="14.25" customHeight="1">
      <c r="A255" s="191"/>
      <c r="B255" s="191"/>
      <c r="C255" s="193"/>
      <c r="D255" s="193"/>
      <c r="E255" s="193"/>
      <c r="F255" s="194" t="str">
        <f t="array" ref="F255">IFNA(INDEX(PRESENTISMO!$F$5:$Q1510,MATCH(B255,PRESENTISMO!$A$5:$A1510,0)),"")</f>
        <v/>
      </c>
      <c r="G255" s="197"/>
      <c r="H255" s="197"/>
      <c r="I255" s="197"/>
      <c r="J255" s="197"/>
      <c r="K255" s="197"/>
      <c r="L255" s="197"/>
      <c r="M255" s="197"/>
      <c r="N255" s="197"/>
      <c r="O255" s="197"/>
      <c r="P255" s="197"/>
      <c r="Q255" s="197"/>
      <c r="R255" s="166"/>
      <c r="S255" s="186">
        <f t="shared" si="1"/>
        <v>0</v>
      </c>
      <c r="T255" s="187" t="str">
        <f t="shared" si="2"/>
        <v>0%</v>
      </c>
      <c r="U255" s="188">
        <f t="shared" si="3"/>
        <v>0</v>
      </c>
      <c r="V255" s="134"/>
      <c r="W255" s="134"/>
      <c r="X255" s="134"/>
      <c r="Y255" s="166"/>
      <c r="Z255" s="166"/>
      <c r="AA255" s="166"/>
      <c r="AB255" s="166"/>
      <c r="AC255" s="166"/>
      <c r="AD255" s="166"/>
      <c r="AE255" s="166"/>
      <c r="AF255" s="166"/>
      <c r="AG255" s="166"/>
      <c r="AH255" s="166"/>
      <c r="AI255" s="166"/>
      <c r="AJ255" s="166"/>
      <c r="AK255" s="166"/>
    </row>
    <row r="256" ht="14.25" customHeight="1">
      <c r="A256" s="191"/>
      <c r="B256" s="191"/>
      <c r="C256" s="193"/>
      <c r="D256" s="193"/>
      <c r="E256" s="193"/>
      <c r="F256" s="194" t="str">
        <f t="array" ref="F256">IFNA(INDEX(PRESENTISMO!$F$5:$Q1510,MATCH(B256,PRESENTISMO!$A$5:$A1510,0)),"")</f>
        <v/>
      </c>
      <c r="G256" s="197"/>
      <c r="H256" s="197"/>
      <c r="I256" s="197"/>
      <c r="J256" s="197"/>
      <c r="K256" s="197"/>
      <c r="L256" s="197"/>
      <c r="M256" s="197"/>
      <c r="N256" s="197"/>
      <c r="O256" s="197"/>
      <c r="P256" s="197"/>
      <c r="Q256" s="197"/>
      <c r="R256" s="166"/>
      <c r="S256" s="186">
        <f t="shared" si="1"/>
        <v>0</v>
      </c>
      <c r="T256" s="187" t="str">
        <f t="shared" si="2"/>
        <v>0%</v>
      </c>
      <c r="U256" s="188">
        <f t="shared" si="3"/>
        <v>0</v>
      </c>
      <c r="V256" s="134"/>
      <c r="W256" s="134"/>
      <c r="X256" s="134"/>
      <c r="Y256" s="166"/>
      <c r="Z256" s="166"/>
      <c r="AA256" s="166"/>
      <c r="AB256" s="166"/>
      <c r="AC256" s="166"/>
      <c r="AD256" s="166"/>
      <c r="AE256" s="166"/>
      <c r="AF256" s="166"/>
      <c r="AG256" s="166"/>
      <c r="AH256" s="166"/>
      <c r="AI256" s="166"/>
      <c r="AJ256" s="166"/>
      <c r="AK256" s="166"/>
    </row>
    <row r="257" ht="14.25" customHeight="1">
      <c r="A257" s="191"/>
      <c r="B257" s="191"/>
      <c r="C257" s="193"/>
      <c r="D257" s="193"/>
      <c r="E257" s="193"/>
      <c r="F257" s="194" t="str">
        <f t="array" ref="F257">IFNA(INDEX(PRESENTISMO!$F$5:$Q1510,MATCH(B257,PRESENTISMO!$A$5:$A1510,0)),"")</f>
        <v/>
      </c>
      <c r="G257" s="197"/>
      <c r="H257" s="197"/>
      <c r="I257" s="197"/>
      <c r="J257" s="197"/>
      <c r="K257" s="197"/>
      <c r="L257" s="197"/>
      <c r="M257" s="197"/>
      <c r="N257" s="197"/>
      <c r="O257" s="197"/>
      <c r="P257" s="197"/>
      <c r="Q257" s="197"/>
      <c r="R257" s="166"/>
      <c r="S257" s="186">
        <f t="shared" si="1"/>
        <v>0</v>
      </c>
      <c r="T257" s="187" t="str">
        <f t="shared" si="2"/>
        <v>0%</v>
      </c>
      <c r="U257" s="188">
        <f t="shared" si="3"/>
        <v>0</v>
      </c>
      <c r="V257" s="134"/>
      <c r="W257" s="134"/>
      <c r="X257" s="134"/>
      <c r="Y257" s="166"/>
      <c r="Z257" s="166"/>
      <c r="AA257" s="166"/>
      <c r="AB257" s="166"/>
      <c r="AC257" s="166"/>
      <c r="AD257" s="166"/>
      <c r="AE257" s="166"/>
      <c r="AF257" s="166"/>
      <c r="AG257" s="166"/>
      <c r="AH257" s="166"/>
      <c r="AI257" s="166"/>
      <c r="AJ257" s="166"/>
      <c r="AK257" s="166"/>
    </row>
    <row r="258" ht="14.25" customHeight="1">
      <c r="A258" s="191"/>
      <c r="B258" s="191"/>
      <c r="C258" s="193"/>
      <c r="D258" s="193"/>
      <c r="E258" s="193"/>
      <c r="F258" s="194" t="str">
        <f t="array" ref="F258">IFNA(INDEX(PRESENTISMO!$F$5:$Q1510,MATCH(B258,PRESENTISMO!$A$5:$A1510,0)),"")</f>
        <v/>
      </c>
      <c r="G258" s="197"/>
      <c r="H258" s="197"/>
      <c r="I258" s="197"/>
      <c r="J258" s="197"/>
      <c r="K258" s="197"/>
      <c r="L258" s="197"/>
      <c r="M258" s="197"/>
      <c r="N258" s="197"/>
      <c r="O258" s="197"/>
      <c r="P258" s="197"/>
      <c r="Q258" s="197"/>
      <c r="R258" s="166"/>
      <c r="S258" s="186">
        <f t="shared" si="1"/>
        <v>0</v>
      </c>
      <c r="T258" s="187" t="str">
        <f t="shared" si="2"/>
        <v>0%</v>
      </c>
      <c r="U258" s="188">
        <f t="shared" si="3"/>
        <v>0</v>
      </c>
      <c r="V258" s="134"/>
      <c r="W258" s="134"/>
      <c r="X258" s="134"/>
      <c r="Y258" s="166"/>
      <c r="Z258" s="166"/>
      <c r="AA258" s="166"/>
      <c r="AB258" s="166"/>
      <c r="AC258" s="166"/>
      <c r="AD258" s="166"/>
      <c r="AE258" s="166"/>
      <c r="AF258" s="166"/>
      <c r="AG258" s="166"/>
      <c r="AH258" s="166"/>
      <c r="AI258" s="166"/>
      <c r="AJ258" s="166"/>
      <c r="AK258" s="166"/>
    </row>
    <row r="259" ht="14.25" customHeight="1">
      <c r="A259" s="191"/>
      <c r="B259" s="191"/>
      <c r="C259" s="193"/>
      <c r="D259" s="193"/>
      <c r="E259" s="193"/>
      <c r="F259" s="194" t="str">
        <f t="array" ref="F259">IFNA(INDEX(PRESENTISMO!$F$5:$Q1510,MATCH(B259,PRESENTISMO!$A$5:$A1510,0)),"")</f>
        <v/>
      </c>
      <c r="G259" s="197"/>
      <c r="H259" s="197"/>
      <c r="I259" s="197"/>
      <c r="J259" s="197"/>
      <c r="K259" s="197"/>
      <c r="L259" s="197"/>
      <c r="M259" s="197"/>
      <c r="N259" s="197"/>
      <c r="O259" s="197"/>
      <c r="P259" s="197"/>
      <c r="Q259" s="197"/>
      <c r="R259" s="166"/>
      <c r="S259" s="186">
        <f t="shared" si="1"/>
        <v>0</v>
      </c>
      <c r="T259" s="187" t="str">
        <f t="shared" si="2"/>
        <v>0%</v>
      </c>
      <c r="U259" s="188">
        <f t="shared" si="3"/>
        <v>0</v>
      </c>
      <c r="V259" s="134"/>
      <c r="W259" s="134"/>
      <c r="X259" s="134"/>
      <c r="Y259" s="166"/>
      <c r="Z259" s="166"/>
      <c r="AA259" s="166"/>
      <c r="AB259" s="166"/>
      <c r="AC259" s="166"/>
      <c r="AD259" s="166"/>
      <c r="AE259" s="166"/>
      <c r="AF259" s="166"/>
      <c r="AG259" s="166"/>
      <c r="AH259" s="166"/>
      <c r="AI259" s="166"/>
      <c r="AJ259" s="166"/>
      <c r="AK259" s="166"/>
    </row>
    <row r="260" ht="14.25" customHeight="1">
      <c r="A260" s="191"/>
      <c r="B260" s="191"/>
      <c r="C260" s="193"/>
      <c r="D260" s="193"/>
      <c r="E260" s="193"/>
      <c r="F260" s="194" t="str">
        <f t="array" ref="F260">IFNA(INDEX(PRESENTISMO!$F$5:$Q1510,MATCH(B260,PRESENTISMO!$A$5:$A1510,0)),"")</f>
        <v/>
      </c>
      <c r="G260" s="197"/>
      <c r="H260" s="197"/>
      <c r="I260" s="197"/>
      <c r="J260" s="197"/>
      <c r="K260" s="197"/>
      <c r="L260" s="197"/>
      <c r="M260" s="197"/>
      <c r="N260" s="197"/>
      <c r="O260" s="197"/>
      <c r="P260" s="197"/>
      <c r="Q260" s="197"/>
      <c r="R260" s="166"/>
      <c r="S260" s="186">
        <f t="shared" si="1"/>
        <v>0</v>
      </c>
      <c r="T260" s="187" t="str">
        <f t="shared" si="2"/>
        <v>0%</v>
      </c>
      <c r="U260" s="188">
        <f t="shared" si="3"/>
        <v>0</v>
      </c>
      <c r="V260" s="134"/>
      <c r="W260" s="134"/>
      <c r="X260" s="134"/>
      <c r="Y260" s="166"/>
      <c r="Z260" s="166"/>
      <c r="AA260" s="166"/>
      <c r="AB260" s="166"/>
      <c r="AC260" s="166"/>
      <c r="AD260" s="166"/>
      <c r="AE260" s="166"/>
      <c r="AF260" s="166"/>
      <c r="AG260" s="166"/>
      <c r="AH260" s="166"/>
      <c r="AI260" s="166"/>
      <c r="AJ260" s="166"/>
      <c r="AK260" s="166"/>
    </row>
    <row r="261" ht="14.25" customHeight="1">
      <c r="A261" s="191"/>
      <c r="B261" s="191"/>
      <c r="C261" s="193"/>
      <c r="D261" s="193"/>
      <c r="E261" s="193"/>
      <c r="F261" s="194" t="str">
        <f t="array" ref="F261">IFNA(INDEX(PRESENTISMO!$F$5:$Q1510,MATCH(B261,PRESENTISMO!$A$5:$A1510,0)),"")</f>
        <v/>
      </c>
      <c r="G261" s="197"/>
      <c r="H261" s="197"/>
      <c r="I261" s="197"/>
      <c r="J261" s="197"/>
      <c r="K261" s="197"/>
      <c r="L261" s="197"/>
      <c r="M261" s="197"/>
      <c r="N261" s="197"/>
      <c r="O261" s="197"/>
      <c r="P261" s="197"/>
      <c r="Q261" s="197"/>
      <c r="R261" s="166"/>
      <c r="S261" s="186">
        <f t="shared" si="1"/>
        <v>0</v>
      </c>
      <c r="T261" s="187" t="str">
        <f t="shared" si="2"/>
        <v>0%</v>
      </c>
      <c r="U261" s="188">
        <f t="shared" si="3"/>
        <v>0</v>
      </c>
      <c r="V261" s="134"/>
      <c r="W261" s="134"/>
      <c r="X261" s="134"/>
      <c r="Y261" s="166"/>
      <c r="Z261" s="166"/>
      <c r="AA261" s="166"/>
      <c r="AB261" s="166"/>
      <c r="AC261" s="166"/>
      <c r="AD261" s="166"/>
      <c r="AE261" s="166"/>
      <c r="AF261" s="166"/>
      <c r="AG261" s="166"/>
      <c r="AH261" s="166"/>
      <c r="AI261" s="166"/>
      <c r="AJ261" s="166"/>
      <c r="AK261" s="166"/>
    </row>
    <row r="262" ht="14.25" customHeight="1">
      <c r="A262" s="191"/>
      <c r="B262" s="191"/>
      <c r="C262" s="193"/>
      <c r="D262" s="193"/>
      <c r="E262" s="193"/>
      <c r="F262" s="194" t="str">
        <f t="array" ref="F262">IFNA(INDEX(PRESENTISMO!$F$5:$Q1510,MATCH(B262,PRESENTISMO!$A$5:$A1510,0)),"")</f>
        <v/>
      </c>
      <c r="G262" s="197"/>
      <c r="H262" s="197"/>
      <c r="I262" s="197"/>
      <c r="J262" s="197"/>
      <c r="K262" s="197"/>
      <c r="L262" s="197"/>
      <c r="M262" s="197"/>
      <c r="N262" s="197"/>
      <c r="O262" s="197"/>
      <c r="P262" s="197"/>
      <c r="Q262" s="197"/>
      <c r="R262" s="166"/>
      <c r="S262" s="186">
        <f t="shared" si="1"/>
        <v>0</v>
      </c>
      <c r="T262" s="187" t="str">
        <f t="shared" si="2"/>
        <v>0%</v>
      </c>
      <c r="U262" s="188">
        <f t="shared" si="3"/>
        <v>0</v>
      </c>
      <c r="V262" s="134"/>
      <c r="W262" s="134"/>
      <c r="X262" s="134"/>
      <c r="Y262" s="166"/>
      <c r="Z262" s="166"/>
      <c r="AA262" s="166"/>
      <c r="AB262" s="166"/>
      <c r="AC262" s="166"/>
      <c r="AD262" s="166"/>
      <c r="AE262" s="166"/>
      <c r="AF262" s="166"/>
      <c r="AG262" s="166"/>
      <c r="AH262" s="166"/>
      <c r="AI262" s="166"/>
      <c r="AJ262" s="166"/>
      <c r="AK262" s="166"/>
    </row>
    <row r="263" ht="14.25" customHeight="1">
      <c r="A263" s="191"/>
      <c r="B263" s="191"/>
      <c r="C263" s="193"/>
      <c r="D263" s="193"/>
      <c r="E263" s="193"/>
      <c r="F263" s="194" t="str">
        <f t="array" ref="F263">IFNA(INDEX(PRESENTISMO!$F$5:$Q1510,MATCH(B263,PRESENTISMO!$A$5:$A1510,0)),"")</f>
        <v/>
      </c>
      <c r="G263" s="197"/>
      <c r="H263" s="197"/>
      <c r="I263" s="197"/>
      <c r="J263" s="197"/>
      <c r="K263" s="197"/>
      <c r="L263" s="197"/>
      <c r="M263" s="197"/>
      <c r="N263" s="197"/>
      <c r="O263" s="197"/>
      <c r="P263" s="197"/>
      <c r="Q263" s="197"/>
      <c r="R263" s="166"/>
      <c r="S263" s="186">
        <f t="shared" si="1"/>
        <v>0</v>
      </c>
      <c r="T263" s="187" t="str">
        <f t="shared" si="2"/>
        <v>0%</v>
      </c>
      <c r="U263" s="188">
        <f t="shared" si="3"/>
        <v>0</v>
      </c>
      <c r="V263" s="134"/>
      <c r="W263" s="134"/>
      <c r="X263" s="134"/>
      <c r="Y263" s="166"/>
      <c r="Z263" s="166"/>
      <c r="AA263" s="166"/>
      <c r="AB263" s="166"/>
      <c r="AC263" s="166"/>
      <c r="AD263" s="166"/>
      <c r="AE263" s="166"/>
      <c r="AF263" s="166"/>
      <c r="AG263" s="166"/>
      <c r="AH263" s="166"/>
      <c r="AI263" s="166"/>
      <c r="AJ263" s="166"/>
      <c r="AK263" s="166"/>
    </row>
    <row r="264" ht="14.25" customHeight="1">
      <c r="A264" s="191"/>
      <c r="B264" s="191"/>
      <c r="C264" s="193"/>
      <c r="D264" s="193"/>
      <c r="E264" s="193"/>
      <c r="F264" s="194" t="str">
        <f t="array" ref="F264">IFNA(INDEX(PRESENTISMO!$F$5:$Q1510,MATCH(B264,PRESENTISMO!$A$5:$A1510,0)),"")</f>
        <v/>
      </c>
      <c r="G264" s="197"/>
      <c r="H264" s="197"/>
      <c r="I264" s="197"/>
      <c r="J264" s="197"/>
      <c r="K264" s="197"/>
      <c r="L264" s="197"/>
      <c r="M264" s="197"/>
      <c r="N264" s="197"/>
      <c r="O264" s="197"/>
      <c r="P264" s="197"/>
      <c r="Q264" s="197"/>
      <c r="R264" s="166"/>
      <c r="S264" s="186">
        <f t="shared" si="1"/>
        <v>0</v>
      </c>
      <c r="T264" s="187" t="str">
        <f t="shared" si="2"/>
        <v>0%</v>
      </c>
      <c r="U264" s="188">
        <f t="shared" si="3"/>
        <v>0</v>
      </c>
      <c r="V264" s="134"/>
      <c r="W264" s="134"/>
      <c r="X264" s="134"/>
      <c r="Y264" s="166"/>
      <c r="Z264" s="166"/>
      <c r="AA264" s="166"/>
      <c r="AB264" s="166"/>
      <c r="AC264" s="166"/>
      <c r="AD264" s="166"/>
      <c r="AE264" s="166"/>
      <c r="AF264" s="166"/>
      <c r="AG264" s="166"/>
      <c r="AH264" s="166"/>
      <c r="AI264" s="166"/>
      <c r="AJ264" s="166"/>
      <c r="AK264" s="166"/>
    </row>
    <row r="265" ht="14.25" customHeight="1">
      <c r="A265" s="191"/>
      <c r="B265" s="191"/>
      <c r="C265" s="193"/>
      <c r="D265" s="193"/>
      <c r="E265" s="193"/>
      <c r="F265" s="194" t="str">
        <f t="array" ref="F265">IFNA(INDEX(PRESENTISMO!$F$5:$Q1510,MATCH(B265,PRESENTISMO!$A$5:$A1510,0)),"")</f>
        <v/>
      </c>
      <c r="G265" s="197"/>
      <c r="H265" s="197"/>
      <c r="I265" s="197"/>
      <c r="J265" s="197"/>
      <c r="K265" s="197"/>
      <c r="L265" s="197"/>
      <c r="M265" s="197"/>
      <c r="N265" s="197"/>
      <c r="O265" s="197"/>
      <c r="P265" s="197"/>
      <c r="Q265" s="197"/>
      <c r="R265" s="166"/>
      <c r="S265" s="186">
        <f t="shared" si="1"/>
        <v>0</v>
      </c>
      <c r="T265" s="187" t="str">
        <f t="shared" si="2"/>
        <v>0%</v>
      </c>
      <c r="U265" s="188">
        <f t="shared" si="3"/>
        <v>0</v>
      </c>
      <c r="V265" s="134"/>
      <c r="W265" s="134"/>
      <c r="X265" s="134"/>
      <c r="Y265" s="166"/>
      <c r="Z265" s="166"/>
      <c r="AA265" s="166"/>
      <c r="AB265" s="166"/>
      <c r="AC265" s="166"/>
      <c r="AD265" s="166"/>
      <c r="AE265" s="166"/>
      <c r="AF265" s="166"/>
      <c r="AG265" s="166"/>
      <c r="AH265" s="166"/>
      <c r="AI265" s="166"/>
      <c r="AJ265" s="166"/>
      <c r="AK265" s="166"/>
    </row>
    <row r="266" ht="14.25" customHeight="1">
      <c r="A266" s="191"/>
      <c r="B266" s="191"/>
      <c r="C266" s="193"/>
      <c r="D266" s="193"/>
      <c r="E266" s="193"/>
      <c r="F266" s="194" t="str">
        <f t="array" ref="F266">IFNA(INDEX(PRESENTISMO!$F$5:$Q1510,MATCH(B266,PRESENTISMO!$A$5:$A1510,0)),"")</f>
        <v/>
      </c>
      <c r="G266" s="197"/>
      <c r="H266" s="197"/>
      <c r="I266" s="197"/>
      <c r="J266" s="197"/>
      <c r="K266" s="197"/>
      <c r="L266" s="197"/>
      <c r="M266" s="197"/>
      <c r="N266" s="197"/>
      <c r="O266" s="197"/>
      <c r="P266" s="197"/>
      <c r="Q266" s="197"/>
      <c r="R266" s="166"/>
      <c r="S266" s="186">
        <f t="shared" si="1"/>
        <v>0</v>
      </c>
      <c r="T266" s="187" t="str">
        <f t="shared" si="2"/>
        <v>0%</v>
      </c>
      <c r="U266" s="188">
        <f t="shared" si="3"/>
        <v>0</v>
      </c>
      <c r="V266" s="134"/>
      <c r="W266" s="134"/>
      <c r="X266" s="134"/>
      <c r="Y266" s="166"/>
      <c r="Z266" s="166"/>
      <c r="AA266" s="166"/>
      <c r="AB266" s="166"/>
      <c r="AC266" s="166"/>
      <c r="AD266" s="166"/>
      <c r="AE266" s="166"/>
      <c r="AF266" s="166"/>
      <c r="AG266" s="166"/>
      <c r="AH266" s="166"/>
      <c r="AI266" s="166"/>
      <c r="AJ266" s="166"/>
      <c r="AK266" s="166"/>
    </row>
    <row r="267" ht="14.25" customHeight="1">
      <c r="A267" s="191"/>
      <c r="B267" s="191"/>
      <c r="C267" s="193"/>
      <c r="D267" s="193"/>
      <c r="E267" s="193"/>
      <c r="F267" s="194" t="str">
        <f t="array" ref="F267">IFNA(INDEX(PRESENTISMO!$F$5:$Q1510,MATCH(B267,PRESENTISMO!$A$5:$A1510,0)),"")</f>
        <v/>
      </c>
      <c r="G267" s="197"/>
      <c r="H267" s="197"/>
      <c r="I267" s="197"/>
      <c r="J267" s="197"/>
      <c r="K267" s="197"/>
      <c r="L267" s="197"/>
      <c r="M267" s="197"/>
      <c r="N267" s="197"/>
      <c r="O267" s="197"/>
      <c r="P267" s="197"/>
      <c r="Q267" s="197"/>
      <c r="R267" s="166"/>
      <c r="S267" s="186">
        <f t="shared" si="1"/>
        <v>0</v>
      </c>
      <c r="T267" s="187" t="str">
        <f t="shared" si="2"/>
        <v>0%</v>
      </c>
      <c r="U267" s="188">
        <f t="shared" si="3"/>
        <v>0</v>
      </c>
      <c r="V267" s="134"/>
      <c r="W267" s="134"/>
      <c r="X267" s="134"/>
      <c r="Y267" s="166"/>
      <c r="Z267" s="166"/>
      <c r="AA267" s="166"/>
      <c r="AB267" s="166"/>
      <c r="AC267" s="166"/>
      <c r="AD267" s="166"/>
      <c r="AE267" s="166"/>
      <c r="AF267" s="166"/>
      <c r="AG267" s="166"/>
      <c r="AH267" s="166"/>
      <c r="AI267" s="166"/>
      <c r="AJ267" s="166"/>
      <c r="AK267" s="166"/>
    </row>
    <row r="268" ht="14.25" customHeight="1">
      <c r="A268" s="191"/>
      <c r="B268" s="191"/>
      <c r="C268" s="193"/>
      <c r="D268" s="193"/>
      <c r="E268" s="193"/>
      <c r="F268" s="194" t="str">
        <f t="array" ref="F268">IFNA(INDEX(PRESENTISMO!$F$5:$Q1510,MATCH(B268,PRESENTISMO!$A$5:$A1510,0)),"")</f>
        <v/>
      </c>
      <c r="G268" s="197"/>
      <c r="H268" s="197"/>
      <c r="I268" s="197"/>
      <c r="J268" s="197"/>
      <c r="K268" s="197"/>
      <c r="L268" s="197"/>
      <c r="M268" s="197"/>
      <c r="N268" s="197"/>
      <c r="O268" s="197"/>
      <c r="P268" s="197"/>
      <c r="Q268" s="197"/>
      <c r="R268" s="166"/>
      <c r="S268" s="186">
        <f t="shared" si="1"/>
        <v>0</v>
      </c>
      <c r="T268" s="187" t="str">
        <f t="shared" si="2"/>
        <v>0%</v>
      </c>
      <c r="U268" s="188">
        <f t="shared" si="3"/>
        <v>0</v>
      </c>
      <c r="V268" s="134"/>
      <c r="W268" s="134"/>
      <c r="X268" s="134"/>
      <c r="Y268" s="166"/>
      <c r="Z268" s="166"/>
      <c r="AA268" s="166"/>
      <c r="AB268" s="166"/>
      <c r="AC268" s="166"/>
      <c r="AD268" s="166"/>
      <c r="AE268" s="166"/>
      <c r="AF268" s="166"/>
      <c r="AG268" s="166"/>
      <c r="AH268" s="166"/>
      <c r="AI268" s="166"/>
      <c r="AJ268" s="166"/>
      <c r="AK268" s="166"/>
    </row>
    <row r="269" ht="14.25" customHeight="1">
      <c r="A269" s="191"/>
      <c r="B269" s="191"/>
      <c r="C269" s="193"/>
      <c r="D269" s="193"/>
      <c r="E269" s="193"/>
      <c r="F269" s="194" t="str">
        <f t="array" ref="F269">IFNA(INDEX(PRESENTISMO!$F$5:$Q1510,MATCH(B269,PRESENTISMO!$A$5:$A1510,0)),"")</f>
        <v/>
      </c>
      <c r="G269" s="197"/>
      <c r="H269" s="197"/>
      <c r="I269" s="197"/>
      <c r="J269" s="197"/>
      <c r="K269" s="197"/>
      <c r="L269" s="197"/>
      <c r="M269" s="197"/>
      <c r="N269" s="197"/>
      <c r="O269" s="197"/>
      <c r="P269" s="197"/>
      <c r="Q269" s="197"/>
      <c r="R269" s="166"/>
      <c r="S269" s="186">
        <f t="shared" si="1"/>
        <v>0</v>
      </c>
      <c r="T269" s="187" t="str">
        <f t="shared" si="2"/>
        <v>0%</v>
      </c>
      <c r="U269" s="188">
        <f t="shared" si="3"/>
        <v>0</v>
      </c>
      <c r="V269" s="134"/>
      <c r="W269" s="134"/>
      <c r="X269" s="134"/>
      <c r="Y269" s="166"/>
      <c r="Z269" s="166"/>
      <c r="AA269" s="166"/>
      <c r="AB269" s="166"/>
      <c r="AC269" s="166"/>
      <c r="AD269" s="166"/>
      <c r="AE269" s="166"/>
      <c r="AF269" s="166"/>
      <c r="AG269" s="166"/>
      <c r="AH269" s="166"/>
      <c r="AI269" s="166"/>
      <c r="AJ269" s="166"/>
      <c r="AK269" s="166"/>
    </row>
    <row r="270" ht="14.25" customHeight="1">
      <c r="A270" s="191"/>
      <c r="B270" s="191"/>
      <c r="C270" s="193"/>
      <c r="D270" s="193"/>
      <c r="E270" s="193"/>
      <c r="F270" s="194" t="str">
        <f t="array" ref="F270">IFNA(INDEX(PRESENTISMO!$F$5:$Q1510,MATCH(B270,PRESENTISMO!$A$5:$A1510,0)),"")</f>
        <v/>
      </c>
      <c r="G270" s="197"/>
      <c r="H270" s="197"/>
      <c r="I270" s="197"/>
      <c r="J270" s="197"/>
      <c r="K270" s="197"/>
      <c r="L270" s="197"/>
      <c r="M270" s="197"/>
      <c r="N270" s="197"/>
      <c r="O270" s="197"/>
      <c r="P270" s="197"/>
      <c r="Q270" s="197"/>
      <c r="R270" s="166"/>
      <c r="S270" s="186">
        <f t="shared" si="1"/>
        <v>0</v>
      </c>
      <c r="T270" s="187" t="str">
        <f t="shared" si="2"/>
        <v>0%</v>
      </c>
      <c r="U270" s="188">
        <f t="shared" si="3"/>
        <v>0</v>
      </c>
      <c r="V270" s="134"/>
      <c r="W270" s="134"/>
      <c r="X270" s="134"/>
      <c r="Y270" s="166"/>
      <c r="Z270" s="166"/>
      <c r="AA270" s="166"/>
      <c r="AB270" s="166"/>
      <c r="AC270" s="166"/>
      <c r="AD270" s="166"/>
      <c r="AE270" s="166"/>
      <c r="AF270" s="166"/>
      <c r="AG270" s="166"/>
      <c r="AH270" s="166"/>
      <c r="AI270" s="166"/>
      <c r="AJ270" s="166"/>
      <c r="AK270" s="166"/>
    </row>
    <row r="271" ht="14.25" customHeight="1">
      <c r="A271" s="191"/>
      <c r="B271" s="191"/>
      <c r="C271" s="193"/>
      <c r="D271" s="193"/>
      <c r="E271" s="193"/>
      <c r="F271" s="194" t="str">
        <f t="array" ref="F271">IFNA(INDEX(PRESENTISMO!$F$5:$Q1510,MATCH(B271,PRESENTISMO!$A$5:$A1510,0)),"")</f>
        <v/>
      </c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66"/>
      <c r="S271" s="186">
        <f t="shared" si="1"/>
        <v>0</v>
      </c>
      <c r="T271" s="187" t="str">
        <f t="shared" si="2"/>
        <v>0%</v>
      </c>
      <c r="U271" s="188">
        <f t="shared" si="3"/>
        <v>0</v>
      </c>
      <c r="V271" s="134"/>
      <c r="W271" s="134"/>
      <c r="X271" s="134"/>
      <c r="Y271" s="166"/>
      <c r="Z271" s="166"/>
      <c r="AA271" s="166"/>
      <c r="AB271" s="166"/>
      <c r="AC271" s="166"/>
      <c r="AD271" s="166"/>
      <c r="AE271" s="166"/>
      <c r="AF271" s="166"/>
      <c r="AG271" s="166"/>
      <c r="AH271" s="166"/>
      <c r="AI271" s="166"/>
      <c r="AJ271" s="166"/>
      <c r="AK271" s="166"/>
    </row>
    <row r="272" ht="14.25" customHeight="1">
      <c r="A272" s="191"/>
      <c r="B272" s="191"/>
      <c r="C272" s="193"/>
      <c r="D272" s="193"/>
      <c r="E272" s="193"/>
      <c r="F272" s="194" t="str">
        <f t="array" ref="F272">IFNA(INDEX(PRESENTISMO!$F$5:$Q1510,MATCH(B272,PRESENTISMO!$A$5:$A1510,0)),"")</f>
        <v/>
      </c>
      <c r="G272" s="197"/>
      <c r="H272" s="197"/>
      <c r="I272" s="197"/>
      <c r="J272" s="197"/>
      <c r="K272" s="197"/>
      <c r="L272" s="197"/>
      <c r="M272" s="197"/>
      <c r="N272" s="197"/>
      <c r="O272" s="197"/>
      <c r="P272" s="197"/>
      <c r="Q272" s="197"/>
      <c r="R272" s="166"/>
      <c r="S272" s="186">
        <f t="shared" si="1"/>
        <v>0</v>
      </c>
      <c r="T272" s="187" t="str">
        <f t="shared" si="2"/>
        <v>0%</v>
      </c>
      <c r="U272" s="188">
        <f t="shared" si="3"/>
        <v>0</v>
      </c>
      <c r="V272" s="134"/>
      <c r="W272" s="134"/>
      <c r="X272" s="134"/>
      <c r="Y272" s="166"/>
      <c r="Z272" s="166"/>
      <c r="AA272" s="166"/>
      <c r="AB272" s="166"/>
      <c r="AC272" s="166"/>
      <c r="AD272" s="166"/>
      <c r="AE272" s="166"/>
      <c r="AF272" s="166"/>
      <c r="AG272" s="166"/>
      <c r="AH272" s="166"/>
      <c r="AI272" s="166"/>
      <c r="AJ272" s="166"/>
      <c r="AK272" s="166"/>
    </row>
    <row r="273" ht="14.25" customHeight="1">
      <c r="A273" s="191"/>
      <c r="B273" s="191"/>
      <c r="C273" s="193"/>
      <c r="D273" s="193"/>
      <c r="E273" s="193"/>
      <c r="F273" s="194" t="str">
        <f t="array" ref="F273">IFNA(INDEX(PRESENTISMO!$F$5:$Q1510,MATCH(B273,PRESENTISMO!$A$5:$A1510,0)),"")</f>
        <v/>
      </c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66"/>
      <c r="S273" s="186">
        <f t="shared" si="1"/>
        <v>0</v>
      </c>
      <c r="T273" s="187" t="str">
        <f t="shared" si="2"/>
        <v>0%</v>
      </c>
      <c r="U273" s="188">
        <f t="shared" si="3"/>
        <v>0</v>
      </c>
      <c r="V273" s="134"/>
      <c r="W273" s="134"/>
      <c r="X273" s="134"/>
      <c r="Y273" s="166"/>
      <c r="Z273" s="166"/>
      <c r="AA273" s="166"/>
      <c r="AB273" s="166"/>
      <c r="AC273" s="166"/>
      <c r="AD273" s="166"/>
      <c r="AE273" s="166"/>
      <c r="AF273" s="166"/>
      <c r="AG273" s="166"/>
      <c r="AH273" s="166"/>
      <c r="AI273" s="166"/>
      <c r="AJ273" s="166"/>
      <c r="AK273" s="166"/>
    </row>
    <row r="274" ht="14.25" customHeight="1">
      <c r="A274" s="191"/>
      <c r="B274" s="191"/>
      <c r="C274" s="193"/>
      <c r="D274" s="193"/>
      <c r="E274" s="193"/>
      <c r="F274" s="194" t="str">
        <f t="array" ref="F274">IFNA(INDEX(PRESENTISMO!$F$5:$Q1510,MATCH(B274,PRESENTISMO!$A$5:$A1510,0)),"")</f>
        <v/>
      </c>
      <c r="G274" s="197"/>
      <c r="H274" s="197"/>
      <c r="I274" s="197"/>
      <c r="J274" s="197"/>
      <c r="K274" s="197"/>
      <c r="L274" s="197"/>
      <c r="M274" s="197"/>
      <c r="N274" s="197"/>
      <c r="O274" s="197"/>
      <c r="P274" s="197"/>
      <c r="Q274" s="197"/>
      <c r="R274" s="166"/>
      <c r="S274" s="186">
        <f t="shared" si="1"/>
        <v>0</v>
      </c>
      <c r="T274" s="187" t="str">
        <f t="shared" si="2"/>
        <v>0%</v>
      </c>
      <c r="U274" s="188">
        <f t="shared" si="3"/>
        <v>0</v>
      </c>
      <c r="V274" s="134"/>
      <c r="W274" s="134"/>
      <c r="X274" s="134"/>
      <c r="Y274" s="166"/>
      <c r="Z274" s="166"/>
      <c r="AA274" s="166"/>
      <c r="AB274" s="166"/>
      <c r="AC274" s="166"/>
      <c r="AD274" s="166"/>
      <c r="AE274" s="166"/>
      <c r="AF274" s="166"/>
      <c r="AG274" s="166"/>
      <c r="AH274" s="166"/>
      <c r="AI274" s="166"/>
      <c r="AJ274" s="166"/>
      <c r="AK274" s="166"/>
    </row>
    <row r="275" ht="14.25" customHeight="1">
      <c r="A275" s="191"/>
      <c r="B275" s="191"/>
      <c r="C275" s="193"/>
      <c r="D275" s="193"/>
      <c r="E275" s="193"/>
      <c r="F275" s="194" t="str">
        <f t="array" ref="F275">IFNA(INDEX(PRESENTISMO!$F$5:$Q1510,MATCH(B275,PRESENTISMO!$A$5:$A1510,0)),"")</f>
        <v/>
      </c>
      <c r="G275" s="197"/>
      <c r="H275" s="197"/>
      <c r="I275" s="197"/>
      <c r="J275" s="197"/>
      <c r="K275" s="197"/>
      <c r="L275" s="197"/>
      <c r="M275" s="197"/>
      <c r="N275" s="197"/>
      <c r="O275" s="197"/>
      <c r="P275" s="197"/>
      <c r="Q275" s="197"/>
      <c r="R275" s="166"/>
      <c r="S275" s="186">
        <f t="shared" si="1"/>
        <v>0</v>
      </c>
      <c r="T275" s="187" t="str">
        <f t="shared" si="2"/>
        <v>0%</v>
      </c>
      <c r="U275" s="188">
        <f t="shared" si="3"/>
        <v>0</v>
      </c>
      <c r="V275" s="134"/>
      <c r="W275" s="134"/>
      <c r="X275" s="134"/>
      <c r="Y275" s="166"/>
      <c r="Z275" s="166"/>
      <c r="AA275" s="166"/>
      <c r="AB275" s="166"/>
      <c r="AC275" s="166"/>
      <c r="AD275" s="166"/>
      <c r="AE275" s="166"/>
      <c r="AF275" s="166"/>
      <c r="AG275" s="166"/>
      <c r="AH275" s="166"/>
      <c r="AI275" s="166"/>
      <c r="AJ275" s="166"/>
      <c r="AK275" s="166"/>
    </row>
    <row r="276" ht="14.25" customHeight="1">
      <c r="A276" s="191"/>
      <c r="B276" s="191"/>
      <c r="C276" s="193"/>
      <c r="D276" s="193"/>
      <c r="E276" s="193"/>
      <c r="F276" s="194" t="str">
        <f t="array" ref="F276">IFNA(INDEX(PRESENTISMO!$F$5:$Q1510,MATCH(B276,PRESENTISMO!$A$5:$A1510,0)),"")</f>
        <v/>
      </c>
      <c r="G276" s="197"/>
      <c r="H276" s="197"/>
      <c r="I276" s="197"/>
      <c r="J276" s="197"/>
      <c r="K276" s="197"/>
      <c r="L276" s="197"/>
      <c r="M276" s="197"/>
      <c r="N276" s="197"/>
      <c r="O276" s="197"/>
      <c r="P276" s="197"/>
      <c r="Q276" s="197"/>
      <c r="R276" s="166"/>
      <c r="S276" s="186">
        <f t="shared" si="1"/>
        <v>0</v>
      </c>
      <c r="T276" s="187" t="str">
        <f t="shared" si="2"/>
        <v>0%</v>
      </c>
      <c r="U276" s="188">
        <f t="shared" si="3"/>
        <v>0</v>
      </c>
      <c r="V276" s="134"/>
      <c r="W276" s="134"/>
      <c r="X276" s="134"/>
      <c r="Y276" s="166"/>
      <c r="Z276" s="166"/>
      <c r="AA276" s="166"/>
      <c r="AB276" s="166"/>
      <c r="AC276" s="166"/>
      <c r="AD276" s="166"/>
      <c r="AE276" s="166"/>
      <c r="AF276" s="166"/>
      <c r="AG276" s="166"/>
      <c r="AH276" s="166"/>
      <c r="AI276" s="166"/>
      <c r="AJ276" s="166"/>
      <c r="AK276" s="166"/>
    </row>
    <row r="277" ht="14.25" customHeight="1">
      <c r="A277" s="191"/>
      <c r="B277" s="191"/>
      <c r="C277" s="193"/>
      <c r="D277" s="193"/>
      <c r="E277" s="193"/>
      <c r="F277" s="194" t="str">
        <f t="array" ref="F277">IFNA(INDEX(PRESENTISMO!$F$5:$Q1510,MATCH(B277,PRESENTISMO!$A$5:$A1510,0)),"")</f>
        <v/>
      </c>
      <c r="G277" s="197"/>
      <c r="H277" s="197"/>
      <c r="I277" s="197"/>
      <c r="J277" s="197"/>
      <c r="K277" s="197"/>
      <c r="L277" s="197"/>
      <c r="M277" s="197"/>
      <c r="N277" s="197"/>
      <c r="O277" s="197"/>
      <c r="P277" s="197"/>
      <c r="Q277" s="197"/>
      <c r="R277" s="166"/>
      <c r="S277" s="186">
        <f t="shared" si="1"/>
        <v>0</v>
      </c>
      <c r="T277" s="187" t="str">
        <f t="shared" si="2"/>
        <v>0%</v>
      </c>
      <c r="U277" s="188">
        <f t="shared" si="3"/>
        <v>0</v>
      </c>
      <c r="V277" s="134"/>
      <c r="W277" s="134"/>
      <c r="X277" s="134"/>
      <c r="Y277" s="166"/>
      <c r="Z277" s="166"/>
      <c r="AA277" s="166"/>
      <c r="AB277" s="166"/>
      <c r="AC277" s="166"/>
      <c r="AD277" s="166"/>
      <c r="AE277" s="166"/>
      <c r="AF277" s="166"/>
      <c r="AG277" s="166"/>
      <c r="AH277" s="166"/>
      <c r="AI277" s="166"/>
      <c r="AJ277" s="166"/>
      <c r="AK277" s="166"/>
    </row>
    <row r="278" ht="14.25" customHeight="1">
      <c r="A278" s="191"/>
      <c r="B278" s="191"/>
      <c r="C278" s="193"/>
      <c r="D278" s="193"/>
      <c r="E278" s="193"/>
      <c r="F278" s="194" t="str">
        <f t="array" ref="F278">IFNA(INDEX(PRESENTISMO!$F$5:$Q1510,MATCH(B278,PRESENTISMO!$A$5:$A1510,0)),"")</f>
        <v/>
      </c>
      <c r="G278" s="197"/>
      <c r="H278" s="197"/>
      <c r="I278" s="197"/>
      <c r="J278" s="197"/>
      <c r="K278" s="197"/>
      <c r="L278" s="197"/>
      <c r="M278" s="197"/>
      <c r="N278" s="197"/>
      <c r="O278" s="197"/>
      <c r="P278" s="197"/>
      <c r="Q278" s="197"/>
      <c r="R278" s="166"/>
      <c r="S278" s="186">
        <f t="shared" si="1"/>
        <v>0</v>
      </c>
      <c r="T278" s="187" t="str">
        <f t="shared" si="2"/>
        <v>0%</v>
      </c>
      <c r="U278" s="188">
        <f t="shared" si="3"/>
        <v>0</v>
      </c>
      <c r="V278" s="134"/>
      <c r="W278" s="134"/>
      <c r="X278" s="134"/>
      <c r="Y278" s="166"/>
      <c r="Z278" s="166"/>
      <c r="AA278" s="166"/>
      <c r="AB278" s="166"/>
      <c r="AC278" s="166"/>
      <c r="AD278" s="166"/>
      <c r="AE278" s="166"/>
      <c r="AF278" s="166"/>
      <c r="AG278" s="166"/>
      <c r="AH278" s="166"/>
      <c r="AI278" s="166"/>
      <c r="AJ278" s="166"/>
      <c r="AK278" s="166"/>
    </row>
    <row r="279" ht="14.25" customHeight="1">
      <c r="A279" s="191"/>
      <c r="B279" s="191"/>
      <c r="C279" s="193"/>
      <c r="D279" s="193"/>
      <c r="E279" s="193"/>
      <c r="F279" s="194" t="str">
        <f t="array" ref="F279">IFNA(INDEX(PRESENTISMO!$F$5:$Q1510,MATCH(B279,PRESENTISMO!$A$5:$A1510,0)),"")</f>
        <v/>
      </c>
      <c r="G279" s="197"/>
      <c r="H279" s="197"/>
      <c r="I279" s="197"/>
      <c r="J279" s="197"/>
      <c r="K279" s="197"/>
      <c r="L279" s="197"/>
      <c r="M279" s="197"/>
      <c r="N279" s="197"/>
      <c r="O279" s="197"/>
      <c r="P279" s="197"/>
      <c r="Q279" s="197"/>
      <c r="R279" s="166"/>
      <c r="S279" s="186">
        <f t="shared" si="1"/>
        <v>0</v>
      </c>
      <c r="T279" s="187" t="str">
        <f t="shared" si="2"/>
        <v>0%</v>
      </c>
      <c r="U279" s="188">
        <f t="shared" si="3"/>
        <v>0</v>
      </c>
      <c r="V279" s="134"/>
      <c r="W279" s="134"/>
      <c r="X279" s="134"/>
      <c r="Y279" s="166"/>
      <c r="Z279" s="166"/>
      <c r="AA279" s="166"/>
      <c r="AB279" s="166"/>
      <c r="AC279" s="166"/>
      <c r="AD279" s="166"/>
      <c r="AE279" s="166"/>
      <c r="AF279" s="166"/>
      <c r="AG279" s="166"/>
      <c r="AH279" s="166"/>
      <c r="AI279" s="166"/>
      <c r="AJ279" s="166"/>
      <c r="AK279" s="166"/>
    </row>
    <row r="280" ht="14.25" customHeight="1">
      <c r="A280" s="191"/>
      <c r="B280" s="191"/>
      <c r="C280" s="193"/>
      <c r="D280" s="193"/>
      <c r="E280" s="193"/>
      <c r="F280" s="194" t="str">
        <f t="array" ref="F280">IFNA(INDEX(PRESENTISMO!$F$5:$Q1510,MATCH(B280,PRESENTISMO!$A$5:$A1510,0)),"")</f>
        <v/>
      </c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66"/>
      <c r="S280" s="186">
        <f t="shared" si="1"/>
        <v>0</v>
      </c>
      <c r="T280" s="187" t="str">
        <f t="shared" si="2"/>
        <v>0%</v>
      </c>
      <c r="U280" s="188">
        <f t="shared" si="3"/>
        <v>0</v>
      </c>
      <c r="V280" s="134"/>
      <c r="W280" s="134"/>
      <c r="X280" s="134"/>
      <c r="Y280" s="166"/>
      <c r="Z280" s="166"/>
      <c r="AA280" s="166"/>
      <c r="AB280" s="166"/>
      <c r="AC280" s="166"/>
      <c r="AD280" s="166"/>
      <c r="AE280" s="166"/>
      <c r="AF280" s="166"/>
      <c r="AG280" s="166"/>
      <c r="AH280" s="166"/>
      <c r="AI280" s="166"/>
      <c r="AJ280" s="166"/>
      <c r="AK280" s="166"/>
    </row>
    <row r="281" ht="14.25" customHeight="1">
      <c r="A281" s="191"/>
      <c r="B281" s="191"/>
      <c r="C281" s="193"/>
      <c r="D281" s="193"/>
      <c r="E281" s="193"/>
      <c r="F281" s="194" t="str">
        <f t="array" ref="F281">IFNA(INDEX(PRESENTISMO!$F$5:$Q1510,MATCH(B281,PRESENTISMO!$A$5:$A1510,0)),"")</f>
        <v/>
      </c>
      <c r="G281" s="197"/>
      <c r="H281" s="197"/>
      <c r="I281" s="197"/>
      <c r="J281" s="197"/>
      <c r="K281" s="197"/>
      <c r="L281" s="197"/>
      <c r="M281" s="197"/>
      <c r="N281" s="197"/>
      <c r="O281" s="197"/>
      <c r="P281" s="197"/>
      <c r="Q281" s="197"/>
      <c r="R281" s="166"/>
      <c r="S281" s="186">
        <f t="shared" si="1"/>
        <v>0</v>
      </c>
      <c r="T281" s="187" t="str">
        <f t="shared" si="2"/>
        <v>0%</v>
      </c>
      <c r="U281" s="188">
        <f t="shared" si="3"/>
        <v>0</v>
      </c>
      <c r="V281" s="134"/>
      <c r="W281" s="134"/>
      <c r="X281" s="134"/>
      <c r="Y281" s="166"/>
      <c r="Z281" s="166"/>
      <c r="AA281" s="166"/>
      <c r="AB281" s="166"/>
      <c r="AC281" s="166"/>
      <c r="AD281" s="166"/>
      <c r="AE281" s="166"/>
      <c r="AF281" s="166"/>
      <c r="AG281" s="166"/>
      <c r="AH281" s="166"/>
      <c r="AI281" s="166"/>
      <c r="AJ281" s="166"/>
      <c r="AK281" s="166"/>
    </row>
    <row r="282" ht="14.25" customHeight="1">
      <c r="A282" s="191"/>
      <c r="B282" s="191"/>
      <c r="C282" s="193"/>
      <c r="D282" s="193"/>
      <c r="E282" s="193"/>
      <c r="F282" s="194" t="str">
        <f t="array" ref="F282">IFNA(INDEX(PRESENTISMO!$F$5:$Q1510,MATCH(B282,PRESENTISMO!$A$5:$A1510,0)),"")</f>
        <v/>
      </c>
      <c r="G282" s="197"/>
      <c r="H282" s="197"/>
      <c r="I282" s="197"/>
      <c r="J282" s="197"/>
      <c r="K282" s="197"/>
      <c r="L282" s="197"/>
      <c r="M282" s="197"/>
      <c r="N282" s="197"/>
      <c r="O282" s="197"/>
      <c r="P282" s="197"/>
      <c r="Q282" s="197"/>
      <c r="R282" s="166"/>
      <c r="S282" s="186">
        <f t="shared" si="1"/>
        <v>0</v>
      </c>
      <c r="T282" s="187" t="str">
        <f t="shared" si="2"/>
        <v>0%</v>
      </c>
      <c r="U282" s="188">
        <f t="shared" si="3"/>
        <v>0</v>
      </c>
      <c r="V282" s="134"/>
      <c r="W282" s="134"/>
      <c r="X282" s="134"/>
      <c r="Y282" s="166"/>
      <c r="Z282" s="166"/>
      <c r="AA282" s="166"/>
      <c r="AB282" s="166"/>
      <c r="AC282" s="166"/>
      <c r="AD282" s="166"/>
      <c r="AE282" s="166"/>
      <c r="AF282" s="166"/>
      <c r="AG282" s="166"/>
      <c r="AH282" s="166"/>
      <c r="AI282" s="166"/>
      <c r="AJ282" s="166"/>
      <c r="AK282" s="166"/>
    </row>
    <row r="283" ht="14.25" customHeight="1">
      <c r="A283" s="191"/>
      <c r="B283" s="191"/>
      <c r="C283" s="193"/>
      <c r="D283" s="193"/>
      <c r="E283" s="193"/>
      <c r="F283" s="194" t="str">
        <f t="array" ref="F283">IFNA(INDEX(PRESENTISMO!$F$5:$Q1510,MATCH(B283,PRESENTISMO!$A$5:$A1510,0)),"")</f>
        <v/>
      </c>
      <c r="G283" s="197"/>
      <c r="H283" s="197"/>
      <c r="I283" s="197"/>
      <c r="J283" s="197"/>
      <c r="K283" s="197"/>
      <c r="L283" s="197"/>
      <c r="M283" s="197"/>
      <c r="N283" s="197"/>
      <c r="O283" s="197"/>
      <c r="P283" s="197"/>
      <c r="Q283" s="197"/>
      <c r="R283" s="166"/>
      <c r="S283" s="186">
        <f t="shared" si="1"/>
        <v>0</v>
      </c>
      <c r="T283" s="187" t="str">
        <f t="shared" si="2"/>
        <v>0%</v>
      </c>
      <c r="U283" s="188">
        <f t="shared" si="3"/>
        <v>0</v>
      </c>
      <c r="V283" s="134"/>
      <c r="W283" s="134"/>
      <c r="X283" s="134"/>
      <c r="Y283" s="166"/>
      <c r="Z283" s="166"/>
      <c r="AA283" s="166"/>
      <c r="AB283" s="166"/>
      <c r="AC283" s="166"/>
      <c r="AD283" s="166"/>
      <c r="AE283" s="166"/>
      <c r="AF283" s="166"/>
      <c r="AG283" s="166"/>
      <c r="AH283" s="166"/>
      <c r="AI283" s="166"/>
      <c r="AJ283" s="166"/>
      <c r="AK283" s="166"/>
    </row>
    <row r="284" ht="14.25" customHeight="1">
      <c r="A284" s="191"/>
      <c r="B284" s="191"/>
      <c r="C284" s="193"/>
      <c r="D284" s="193"/>
      <c r="E284" s="193"/>
      <c r="F284" s="194" t="str">
        <f t="array" ref="F284">IFNA(INDEX(PRESENTISMO!$F$5:$Q1510,MATCH(B284,PRESENTISMO!$A$5:$A1510,0)),"")</f>
        <v/>
      </c>
      <c r="G284" s="197"/>
      <c r="H284" s="197"/>
      <c r="I284" s="197"/>
      <c r="J284" s="197"/>
      <c r="K284" s="197"/>
      <c r="L284" s="197"/>
      <c r="M284" s="197"/>
      <c r="N284" s="197"/>
      <c r="O284" s="197"/>
      <c r="P284" s="197"/>
      <c r="Q284" s="197"/>
      <c r="R284" s="166"/>
      <c r="S284" s="186">
        <f t="shared" si="1"/>
        <v>0</v>
      </c>
      <c r="T284" s="187" t="str">
        <f t="shared" si="2"/>
        <v>0%</v>
      </c>
      <c r="U284" s="188">
        <f t="shared" si="3"/>
        <v>0</v>
      </c>
      <c r="V284" s="134"/>
      <c r="W284" s="134"/>
      <c r="X284" s="134"/>
      <c r="Y284" s="166"/>
      <c r="Z284" s="166"/>
      <c r="AA284" s="166"/>
      <c r="AB284" s="166"/>
      <c r="AC284" s="166"/>
      <c r="AD284" s="166"/>
      <c r="AE284" s="166"/>
      <c r="AF284" s="166"/>
      <c r="AG284" s="166"/>
      <c r="AH284" s="166"/>
      <c r="AI284" s="166"/>
      <c r="AJ284" s="166"/>
      <c r="AK284" s="166"/>
    </row>
    <row r="285" ht="14.25" customHeight="1">
      <c r="A285" s="191"/>
      <c r="B285" s="191"/>
      <c r="C285" s="193"/>
      <c r="D285" s="193"/>
      <c r="E285" s="193"/>
      <c r="F285" s="194" t="str">
        <f t="array" ref="F285">IFNA(INDEX(PRESENTISMO!$F$5:$Q1510,MATCH(B285,PRESENTISMO!$A$5:$A1510,0)),"")</f>
        <v/>
      </c>
      <c r="G285" s="197"/>
      <c r="H285" s="197"/>
      <c r="I285" s="197"/>
      <c r="J285" s="197"/>
      <c r="K285" s="197"/>
      <c r="L285" s="197"/>
      <c r="M285" s="197"/>
      <c r="N285" s="197"/>
      <c r="O285" s="197"/>
      <c r="P285" s="197"/>
      <c r="Q285" s="197"/>
      <c r="R285" s="166"/>
      <c r="S285" s="186">
        <f t="shared" si="1"/>
        <v>0</v>
      </c>
      <c r="T285" s="187" t="str">
        <f t="shared" si="2"/>
        <v>0%</v>
      </c>
      <c r="U285" s="188">
        <f t="shared" si="3"/>
        <v>0</v>
      </c>
      <c r="V285" s="134"/>
      <c r="W285" s="134"/>
      <c r="X285" s="134"/>
      <c r="Y285" s="166"/>
      <c r="Z285" s="166"/>
      <c r="AA285" s="166"/>
      <c r="AB285" s="166"/>
      <c r="AC285" s="166"/>
      <c r="AD285" s="166"/>
      <c r="AE285" s="166"/>
      <c r="AF285" s="166"/>
      <c r="AG285" s="166"/>
      <c r="AH285" s="166"/>
      <c r="AI285" s="166"/>
      <c r="AJ285" s="166"/>
      <c r="AK285" s="166"/>
    </row>
    <row r="286" ht="14.25" customHeight="1">
      <c r="A286" s="191"/>
      <c r="B286" s="191"/>
      <c r="C286" s="193"/>
      <c r="D286" s="193"/>
      <c r="E286" s="193"/>
      <c r="F286" s="194" t="str">
        <f t="array" ref="F286">IFNA(INDEX(PRESENTISMO!$F$5:$Q1510,MATCH(B286,PRESENTISMO!$A$5:$A1510,0)),"")</f>
        <v/>
      </c>
      <c r="G286" s="197"/>
      <c r="H286" s="197"/>
      <c r="I286" s="197"/>
      <c r="J286" s="197"/>
      <c r="K286" s="197"/>
      <c r="L286" s="197"/>
      <c r="M286" s="197"/>
      <c r="N286" s="197"/>
      <c r="O286" s="197"/>
      <c r="P286" s="197"/>
      <c r="Q286" s="197"/>
      <c r="R286" s="166"/>
      <c r="S286" s="186">
        <f t="shared" si="1"/>
        <v>0</v>
      </c>
      <c r="T286" s="187" t="str">
        <f t="shared" si="2"/>
        <v>0%</v>
      </c>
      <c r="U286" s="188">
        <f t="shared" si="3"/>
        <v>0</v>
      </c>
      <c r="V286" s="134"/>
      <c r="W286" s="134"/>
      <c r="X286" s="134"/>
      <c r="Y286" s="166"/>
      <c r="Z286" s="166"/>
      <c r="AA286" s="166"/>
      <c r="AB286" s="166"/>
      <c r="AC286" s="166"/>
      <c r="AD286" s="166"/>
      <c r="AE286" s="166"/>
      <c r="AF286" s="166"/>
      <c r="AG286" s="166"/>
      <c r="AH286" s="166"/>
      <c r="AI286" s="166"/>
      <c r="AJ286" s="166"/>
      <c r="AK286" s="166"/>
    </row>
    <row r="287" ht="14.25" customHeight="1">
      <c r="A287" s="191"/>
      <c r="B287" s="191"/>
      <c r="C287" s="193"/>
      <c r="D287" s="193"/>
      <c r="E287" s="193"/>
      <c r="F287" s="194" t="str">
        <f t="array" ref="F287">IFNA(INDEX(PRESENTISMO!$F$5:$Q1510,MATCH(B287,PRESENTISMO!$A$5:$A1510,0)),"")</f>
        <v/>
      </c>
      <c r="G287" s="197"/>
      <c r="H287" s="197"/>
      <c r="I287" s="197"/>
      <c r="J287" s="197"/>
      <c r="K287" s="197"/>
      <c r="L287" s="197"/>
      <c r="M287" s="197"/>
      <c r="N287" s="197"/>
      <c r="O287" s="197"/>
      <c r="P287" s="197"/>
      <c r="Q287" s="197"/>
      <c r="R287" s="166"/>
      <c r="S287" s="186">
        <f t="shared" si="1"/>
        <v>0</v>
      </c>
      <c r="T287" s="187" t="str">
        <f t="shared" si="2"/>
        <v>0%</v>
      </c>
      <c r="U287" s="188">
        <f t="shared" si="3"/>
        <v>0</v>
      </c>
      <c r="V287" s="134"/>
      <c r="W287" s="134"/>
      <c r="X287" s="134"/>
      <c r="Y287" s="166"/>
      <c r="Z287" s="166"/>
      <c r="AA287" s="166"/>
      <c r="AB287" s="166"/>
      <c r="AC287" s="166"/>
      <c r="AD287" s="166"/>
      <c r="AE287" s="166"/>
      <c r="AF287" s="166"/>
      <c r="AG287" s="166"/>
      <c r="AH287" s="166"/>
      <c r="AI287" s="166"/>
      <c r="AJ287" s="166"/>
      <c r="AK287" s="166"/>
    </row>
    <row r="288" ht="14.25" customHeight="1">
      <c r="A288" s="191"/>
      <c r="B288" s="191"/>
      <c r="C288" s="193"/>
      <c r="D288" s="193"/>
      <c r="E288" s="193"/>
      <c r="F288" s="194" t="str">
        <f t="array" ref="F288">IFNA(INDEX(PRESENTISMO!$F$5:$Q1510,MATCH(B288,PRESENTISMO!$A$5:$A1510,0)),"")</f>
        <v/>
      </c>
      <c r="G288" s="197"/>
      <c r="H288" s="197"/>
      <c r="I288" s="197"/>
      <c r="J288" s="197"/>
      <c r="K288" s="197"/>
      <c r="L288" s="197"/>
      <c r="M288" s="197"/>
      <c r="N288" s="197"/>
      <c r="O288" s="197"/>
      <c r="P288" s="197"/>
      <c r="Q288" s="197"/>
      <c r="R288" s="166"/>
      <c r="S288" s="186">
        <f t="shared" si="1"/>
        <v>0</v>
      </c>
      <c r="T288" s="187" t="str">
        <f t="shared" si="2"/>
        <v>0%</v>
      </c>
      <c r="U288" s="188">
        <f t="shared" si="3"/>
        <v>0</v>
      </c>
      <c r="V288" s="134"/>
      <c r="W288" s="134"/>
      <c r="X288" s="134"/>
      <c r="Y288" s="166"/>
      <c r="Z288" s="166"/>
      <c r="AA288" s="166"/>
      <c r="AB288" s="166"/>
      <c r="AC288" s="166"/>
      <c r="AD288" s="166"/>
      <c r="AE288" s="166"/>
      <c r="AF288" s="166"/>
      <c r="AG288" s="166"/>
      <c r="AH288" s="166"/>
      <c r="AI288" s="166"/>
      <c r="AJ288" s="166"/>
      <c r="AK288" s="166"/>
    </row>
    <row r="289" ht="14.25" customHeight="1">
      <c r="A289" s="191"/>
      <c r="B289" s="191"/>
      <c r="C289" s="193"/>
      <c r="D289" s="193"/>
      <c r="E289" s="193"/>
      <c r="F289" s="194" t="str">
        <f t="array" ref="F289">IFNA(INDEX(PRESENTISMO!$F$5:$Q1510,MATCH(B289,PRESENTISMO!$A$5:$A1510,0)),"")</f>
        <v/>
      </c>
      <c r="G289" s="197"/>
      <c r="H289" s="197"/>
      <c r="I289" s="197"/>
      <c r="J289" s="197"/>
      <c r="K289" s="197"/>
      <c r="L289" s="197"/>
      <c r="M289" s="197"/>
      <c r="N289" s="197"/>
      <c r="O289" s="197"/>
      <c r="P289" s="197"/>
      <c r="Q289" s="197"/>
      <c r="R289" s="166"/>
      <c r="S289" s="186">
        <f t="shared" si="1"/>
        <v>0</v>
      </c>
      <c r="T289" s="187" t="str">
        <f t="shared" si="2"/>
        <v>0%</v>
      </c>
      <c r="U289" s="188">
        <f t="shared" si="3"/>
        <v>0</v>
      </c>
      <c r="V289" s="134"/>
      <c r="W289" s="134"/>
      <c r="X289" s="134"/>
      <c r="Y289" s="166"/>
      <c r="Z289" s="166"/>
      <c r="AA289" s="166"/>
      <c r="AB289" s="166"/>
      <c r="AC289" s="166"/>
      <c r="AD289" s="166"/>
      <c r="AE289" s="166"/>
      <c r="AF289" s="166"/>
      <c r="AG289" s="166"/>
      <c r="AH289" s="166"/>
      <c r="AI289" s="166"/>
      <c r="AJ289" s="166"/>
      <c r="AK289" s="166"/>
    </row>
    <row r="290" ht="14.25" customHeight="1">
      <c r="A290" s="191"/>
      <c r="B290" s="191"/>
      <c r="C290" s="193"/>
      <c r="D290" s="193"/>
      <c r="E290" s="193"/>
      <c r="F290" s="194" t="str">
        <f t="array" ref="F290">IFNA(INDEX(PRESENTISMO!$F$5:$Q1510,MATCH(B290,PRESENTISMO!$A$5:$A1510,0)),"")</f>
        <v/>
      </c>
      <c r="G290" s="197"/>
      <c r="H290" s="197"/>
      <c r="I290" s="197"/>
      <c r="J290" s="197"/>
      <c r="K290" s="197"/>
      <c r="L290" s="197"/>
      <c r="M290" s="197"/>
      <c r="N290" s="197"/>
      <c r="O290" s="197"/>
      <c r="P290" s="197"/>
      <c r="Q290" s="197"/>
      <c r="R290" s="166"/>
      <c r="S290" s="186">
        <f t="shared" si="1"/>
        <v>0</v>
      </c>
      <c r="T290" s="187" t="str">
        <f t="shared" si="2"/>
        <v>0%</v>
      </c>
      <c r="U290" s="188">
        <f t="shared" si="3"/>
        <v>0</v>
      </c>
      <c r="V290" s="134"/>
      <c r="W290" s="134"/>
      <c r="X290" s="134"/>
      <c r="Y290" s="166"/>
      <c r="Z290" s="166"/>
      <c r="AA290" s="166"/>
      <c r="AB290" s="166"/>
      <c r="AC290" s="166"/>
      <c r="AD290" s="166"/>
      <c r="AE290" s="166"/>
      <c r="AF290" s="166"/>
      <c r="AG290" s="166"/>
      <c r="AH290" s="166"/>
      <c r="AI290" s="166"/>
      <c r="AJ290" s="166"/>
      <c r="AK290" s="166"/>
    </row>
    <row r="291" ht="14.25" customHeight="1">
      <c r="A291" s="191"/>
      <c r="B291" s="191"/>
      <c r="C291" s="193"/>
      <c r="D291" s="193"/>
      <c r="E291" s="193"/>
      <c r="F291" s="194" t="str">
        <f t="array" ref="F291">IFNA(INDEX(PRESENTISMO!$F$5:$Q1510,MATCH(B291,PRESENTISMO!$A$5:$A1510,0)),"")</f>
        <v/>
      </c>
      <c r="G291" s="197"/>
      <c r="H291" s="197"/>
      <c r="I291" s="197"/>
      <c r="J291" s="197"/>
      <c r="K291" s="197"/>
      <c r="L291" s="197"/>
      <c r="M291" s="197"/>
      <c r="N291" s="197"/>
      <c r="O291" s="197"/>
      <c r="P291" s="197"/>
      <c r="Q291" s="197"/>
      <c r="R291" s="166"/>
      <c r="S291" s="186">
        <f t="shared" si="1"/>
        <v>0</v>
      </c>
      <c r="T291" s="187" t="str">
        <f t="shared" si="2"/>
        <v>0%</v>
      </c>
      <c r="U291" s="188">
        <f t="shared" si="3"/>
        <v>0</v>
      </c>
      <c r="V291" s="134"/>
      <c r="W291" s="134"/>
      <c r="X291" s="134"/>
      <c r="Y291" s="166"/>
      <c r="Z291" s="166"/>
      <c r="AA291" s="166"/>
      <c r="AB291" s="166"/>
      <c r="AC291" s="166"/>
      <c r="AD291" s="166"/>
      <c r="AE291" s="166"/>
      <c r="AF291" s="166"/>
      <c r="AG291" s="166"/>
      <c r="AH291" s="166"/>
      <c r="AI291" s="166"/>
      <c r="AJ291" s="166"/>
      <c r="AK291" s="166"/>
    </row>
    <row r="292" ht="14.25" customHeight="1">
      <c r="A292" s="191"/>
      <c r="B292" s="191"/>
      <c r="C292" s="193"/>
      <c r="D292" s="193"/>
      <c r="E292" s="193"/>
      <c r="F292" s="194" t="str">
        <f t="array" ref="F292">IFNA(INDEX(PRESENTISMO!$F$5:$Q1510,MATCH(B292,PRESENTISMO!$A$5:$A1510,0)),"")</f>
        <v/>
      </c>
      <c r="G292" s="197"/>
      <c r="H292" s="197"/>
      <c r="I292" s="197"/>
      <c r="J292" s="197"/>
      <c r="K292" s="197"/>
      <c r="L292" s="197"/>
      <c r="M292" s="197"/>
      <c r="N292" s="197"/>
      <c r="O292" s="197"/>
      <c r="P292" s="197"/>
      <c r="Q292" s="197"/>
      <c r="R292" s="166"/>
      <c r="S292" s="186">
        <f t="shared" si="1"/>
        <v>0</v>
      </c>
      <c r="T292" s="187" t="str">
        <f t="shared" si="2"/>
        <v>0%</v>
      </c>
      <c r="U292" s="188">
        <f t="shared" si="3"/>
        <v>0</v>
      </c>
      <c r="V292" s="134"/>
      <c r="W292" s="134"/>
      <c r="X292" s="134"/>
      <c r="Y292" s="166"/>
      <c r="Z292" s="166"/>
      <c r="AA292" s="166"/>
      <c r="AB292" s="166"/>
      <c r="AC292" s="166"/>
      <c r="AD292" s="166"/>
      <c r="AE292" s="166"/>
      <c r="AF292" s="166"/>
      <c r="AG292" s="166"/>
      <c r="AH292" s="166"/>
      <c r="AI292" s="166"/>
      <c r="AJ292" s="166"/>
      <c r="AK292" s="166"/>
    </row>
    <row r="293" ht="14.25" customHeight="1">
      <c r="A293" s="191"/>
      <c r="B293" s="191"/>
      <c r="C293" s="193"/>
      <c r="D293" s="193"/>
      <c r="E293" s="193"/>
      <c r="F293" s="194" t="str">
        <f t="array" ref="F293">IFNA(INDEX(PRESENTISMO!$F$5:$Q1510,MATCH(B293,PRESENTISMO!$A$5:$A1510,0)),"")</f>
        <v/>
      </c>
      <c r="G293" s="197"/>
      <c r="H293" s="197"/>
      <c r="I293" s="197"/>
      <c r="J293" s="197"/>
      <c r="K293" s="197"/>
      <c r="L293" s="197"/>
      <c r="M293" s="197"/>
      <c r="N293" s="197"/>
      <c r="O293" s="197"/>
      <c r="P293" s="197"/>
      <c r="Q293" s="197"/>
      <c r="R293" s="166"/>
      <c r="S293" s="186">
        <f t="shared" si="1"/>
        <v>0</v>
      </c>
      <c r="T293" s="187" t="str">
        <f t="shared" si="2"/>
        <v>0%</v>
      </c>
      <c r="U293" s="188">
        <f t="shared" si="3"/>
        <v>0</v>
      </c>
      <c r="V293" s="134"/>
      <c r="W293" s="134"/>
      <c r="X293" s="134"/>
      <c r="Y293" s="166"/>
      <c r="Z293" s="166"/>
      <c r="AA293" s="166"/>
      <c r="AB293" s="166"/>
      <c r="AC293" s="166"/>
      <c r="AD293" s="166"/>
      <c r="AE293" s="166"/>
      <c r="AF293" s="166"/>
      <c r="AG293" s="166"/>
      <c r="AH293" s="166"/>
      <c r="AI293" s="166"/>
      <c r="AJ293" s="166"/>
      <c r="AK293" s="166"/>
    </row>
    <row r="294" ht="14.25" customHeight="1">
      <c r="A294" s="191"/>
      <c r="B294" s="191"/>
      <c r="C294" s="193"/>
      <c r="D294" s="193"/>
      <c r="E294" s="193"/>
      <c r="F294" s="194" t="str">
        <f t="array" ref="F294">IFNA(INDEX(PRESENTISMO!$F$5:$Q1510,MATCH(B294,PRESENTISMO!$A$5:$A1510,0)),"")</f>
        <v/>
      </c>
      <c r="G294" s="197"/>
      <c r="H294" s="197"/>
      <c r="I294" s="197"/>
      <c r="J294" s="197"/>
      <c r="K294" s="197"/>
      <c r="L294" s="197"/>
      <c r="M294" s="197"/>
      <c r="N294" s="197"/>
      <c r="O294" s="197"/>
      <c r="P294" s="197"/>
      <c r="Q294" s="197"/>
      <c r="R294" s="166"/>
      <c r="S294" s="186">
        <f t="shared" si="1"/>
        <v>0</v>
      </c>
      <c r="T294" s="187" t="str">
        <f t="shared" si="2"/>
        <v>0%</v>
      </c>
      <c r="U294" s="188">
        <f t="shared" si="3"/>
        <v>0</v>
      </c>
      <c r="V294" s="134"/>
      <c r="W294" s="134"/>
      <c r="X294" s="134"/>
      <c r="Y294" s="166"/>
      <c r="Z294" s="166"/>
      <c r="AA294" s="166"/>
      <c r="AB294" s="166"/>
      <c r="AC294" s="166"/>
      <c r="AD294" s="166"/>
      <c r="AE294" s="166"/>
      <c r="AF294" s="166"/>
      <c r="AG294" s="166"/>
      <c r="AH294" s="166"/>
      <c r="AI294" s="166"/>
      <c r="AJ294" s="166"/>
      <c r="AK294" s="166"/>
    </row>
    <row r="295" ht="14.25" customHeight="1">
      <c r="A295" s="191"/>
      <c r="B295" s="191"/>
      <c r="C295" s="193"/>
      <c r="D295" s="193"/>
      <c r="E295" s="193"/>
      <c r="F295" s="194" t="str">
        <f t="array" ref="F295">IFNA(INDEX(PRESENTISMO!$F$5:$Q1510,MATCH(B295,PRESENTISMO!$A$5:$A1510,0)),"")</f>
        <v/>
      </c>
      <c r="G295" s="197"/>
      <c r="H295" s="197"/>
      <c r="I295" s="197"/>
      <c r="J295" s="197"/>
      <c r="K295" s="197"/>
      <c r="L295" s="197"/>
      <c r="M295" s="197"/>
      <c r="N295" s="197"/>
      <c r="O295" s="197"/>
      <c r="P295" s="197"/>
      <c r="Q295" s="197"/>
      <c r="R295" s="166"/>
      <c r="S295" s="186">
        <f t="shared" si="1"/>
        <v>0</v>
      </c>
      <c r="T295" s="187" t="str">
        <f t="shared" si="2"/>
        <v>0%</v>
      </c>
      <c r="U295" s="188">
        <f t="shared" si="3"/>
        <v>0</v>
      </c>
      <c r="V295" s="134"/>
      <c r="W295" s="134"/>
      <c r="X295" s="134"/>
      <c r="Y295" s="166"/>
      <c r="Z295" s="166"/>
      <c r="AA295" s="166"/>
      <c r="AB295" s="166"/>
      <c r="AC295" s="166"/>
      <c r="AD295" s="166"/>
      <c r="AE295" s="166"/>
      <c r="AF295" s="166"/>
      <c r="AG295" s="166"/>
      <c r="AH295" s="166"/>
      <c r="AI295" s="166"/>
      <c r="AJ295" s="166"/>
      <c r="AK295" s="166"/>
    </row>
    <row r="296" ht="14.25" customHeight="1">
      <c r="A296" s="191"/>
      <c r="B296" s="191"/>
      <c r="C296" s="193"/>
      <c r="D296" s="193"/>
      <c r="E296" s="193"/>
      <c r="F296" s="194" t="str">
        <f t="array" ref="F296">IFNA(INDEX(PRESENTISMO!$F$5:$Q1510,MATCH(B296,PRESENTISMO!$A$5:$A1510,0)),"")</f>
        <v/>
      </c>
      <c r="G296" s="197"/>
      <c r="H296" s="197"/>
      <c r="I296" s="197"/>
      <c r="J296" s="197"/>
      <c r="K296" s="197"/>
      <c r="L296" s="197"/>
      <c r="M296" s="197"/>
      <c r="N296" s="197"/>
      <c r="O296" s="197"/>
      <c r="P296" s="197"/>
      <c r="Q296" s="197"/>
      <c r="R296" s="166"/>
      <c r="S296" s="186">
        <f t="shared" si="1"/>
        <v>0</v>
      </c>
      <c r="T296" s="187" t="str">
        <f t="shared" si="2"/>
        <v>0%</v>
      </c>
      <c r="U296" s="188">
        <f t="shared" si="3"/>
        <v>0</v>
      </c>
      <c r="V296" s="134"/>
      <c r="W296" s="134"/>
      <c r="X296" s="134"/>
      <c r="Y296" s="166"/>
      <c r="Z296" s="166"/>
      <c r="AA296" s="166"/>
      <c r="AB296" s="166"/>
      <c r="AC296" s="166"/>
      <c r="AD296" s="166"/>
      <c r="AE296" s="166"/>
      <c r="AF296" s="166"/>
      <c r="AG296" s="166"/>
      <c r="AH296" s="166"/>
      <c r="AI296" s="166"/>
      <c r="AJ296" s="166"/>
      <c r="AK296" s="166"/>
    </row>
    <row r="297" ht="14.25" customHeight="1">
      <c r="A297" s="191"/>
      <c r="B297" s="191"/>
      <c r="C297" s="193"/>
      <c r="D297" s="193"/>
      <c r="E297" s="193"/>
      <c r="F297" s="194" t="str">
        <f t="array" ref="F297">IFNA(INDEX(PRESENTISMO!$F$5:$Q1510,MATCH(B297,PRESENTISMO!$A$5:$A1510,0)),"")</f>
        <v/>
      </c>
      <c r="G297" s="197"/>
      <c r="H297" s="197"/>
      <c r="I297" s="197"/>
      <c r="J297" s="197"/>
      <c r="K297" s="197"/>
      <c r="L297" s="197"/>
      <c r="M297" s="197"/>
      <c r="N297" s="197"/>
      <c r="O297" s="197"/>
      <c r="P297" s="197"/>
      <c r="Q297" s="197"/>
      <c r="R297" s="166"/>
      <c r="S297" s="186">
        <f t="shared" si="1"/>
        <v>0</v>
      </c>
      <c r="T297" s="187" t="str">
        <f t="shared" si="2"/>
        <v>0%</v>
      </c>
      <c r="U297" s="188">
        <f t="shared" si="3"/>
        <v>0</v>
      </c>
      <c r="V297" s="134"/>
      <c r="W297" s="134"/>
      <c r="X297" s="134"/>
      <c r="Y297" s="166"/>
      <c r="Z297" s="166"/>
      <c r="AA297" s="166"/>
      <c r="AB297" s="166"/>
      <c r="AC297" s="166"/>
      <c r="AD297" s="166"/>
      <c r="AE297" s="166"/>
      <c r="AF297" s="166"/>
      <c r="AG297" s="166"/>
      <c r="AH297" s="166"/>
      <c r="AI297" s="166"/>
      <c r="AJ297" s="166"/>
      <c r="AK297" s="166"/>
    </row>
    <row r="298" ht="14.25" customHeight="1">
      <c r="A298" s="191"/>
      <c r="B298" s="191"/>
      <c r="C298" s="193"/>
      <c r="D298" s="193"/>
      <c r="E298" s="193"/>
      <c r="F298" s="194" t="str">
        <f t="array" ref="F298">IFNA(INDEX(PRESENTISMO!$F$5:$Q1510,MATCH(B298,PRESENTISMO!$A$5:$A1510,0)),"")</f>
        <v/>
      </c>
      <c r="G298" s="197"/>
      <c r="H298" s="197"/>
      <c r="I298" s="197"/>
      <c r="J298" s="197"/>
      <c r="K298" s="197"/>
      <c r="L298" s="197"/>
      <c r="M298" s="197"/>
      <c r="N298" s="197"/>
      <c r="O298" s="197"/>
      <c r="P298" s="197"/>
      <c r="Q298" s="197"/>
      <c r="R298" s="166"/>
      <c r="S298" s="186">
        <f t="shared" si="1"/>
        <v>0</v>
      </c>
      <c r="T298" s="187" t="str">
        <f t="shared" si="2"/>
        <v>0%</v>
      </c>
      <c r="U298" s="188">
        <f t="shared" si="3"/>
        <v>0</v>
      </c>
      <c r="V298" s="134"/>
      <c r="W298" s="134"/>
      <c r="X298" s="134"/>
      <c r="Y298" s="166"/>
      <c r="Z298" s="166"/>
      <c r="AA298" s="166"/>
      <c r="AB298" s="166"/>
      <c r="AC298" s="166"/>
      <c r="AD298" s="166"/>
      <c r="AE298" s="166"/>
      <c r="AF298" s="166"/>
      <c r="AG298" s="166"/>
      <c r="AH298" s="166"/>
      <c r="AI298" s="166"/>
      <c r="AJ298" s="166"/>
      <c r="AK298" s="166"/>
    </row>
    <row r="299" ht="14.25" customHeight="1">
      <c r="A299" s="191"/>
      <c r="B299" s="191"/>
      <c r="C299" s="193"/>
      <c r="D299" s="193"/>
      <c r="E299" s="193"/>
      <c r="F299" s="194" t="str">
        <f t="array" ref="F299">IFNA(INDEX(PRESENTISMO!$F$5:$Q1510,MATCH(B299,PRESENTISMO!$A$5:$A1510,0)),"")</f>
        <v/>
      </c>
      <c r="G299" s="197"/>
      <c r="H299" s="197"/>
      <c r="I299" s="197"/>
      <c r="J299" s="197"/>
      <c r="K299" s="197"/>
      <c r="L299" s="197"/>
      <c r="M299" s="197"/>
      <c r="N299" s="197"/>
      <c r="O299" s="197"/>
      <c r="P299" s="197"/>
      <c r="Q299" s="197"/>
      <c r="R299" s="166"/>
      <c r="S299" s="186">
        <f t="shared" si="1"/>
        <v>0</v>
      </c>
      <c r="T299" s="187" t="str">
        <f t="shared" si="2"/>
        <v>0%</v>
      </c>
      <c r="U299" s="188">
        <f t="shared" si="3"/>
        <v>0</v>
      </c>
      <c r="V299" s="134"/>
      <c r="W299" s="134"/>
      <c r="X299" s="134"/>
      <c r="Y299" s="166"/>
      <c r="Z299" s="166"/>
      <c r="AA299" s="166"/>
      <c r="AB299" s="166"/>
      <c r="AC299" s="166"/>
      <c r="AD299" s="166"/>
      <c r="AE299" s="166"/>
      <c r="AF299" s="166"/>
      <c r="AG299" s="166"/>
      <c r="AH299" s="166"/>
      <c r="AI299" s="166"/>
      <c r="AJ299" s="166"/>
      <c r="AK299" s="166"/>
    </row>
    <row r="300" ht="14.25" customHeight="1">
      <c r="A300" s="191"/>
      <c r="B300" s="191"/>
      <c r="C300" s="193"/>
      <c r="D300" s="193"/>
      <c r="E300" s="193"/>
      <c r="F300" s="194" t="str">
        <f t="array" ref="F300">IFNA(INDEX(PRESENTISMO!$F$5:$Q1510,MATCH(B300,PRESENTISMO!$A$5:$A1510,0)),"")</f>
        <v/>
      </c>
      <c r="G300" s="197"/>
      <c r="H300" s="197"/>
      <c r="I300" s="197"/>
      <c r="J300" s="197"/>
      <c r="K300" s="197"/>
      <c r="L300" s="197"/>
      <c r="M300" s="197"/>
      <c r="N300" s="197"/>
      <c r="O300" s="197"/>
      <c r="P300" s="197"/>
      <c r="Q300" s="197"/>
      <c r="R300" s="166"/>
      <c r="S300" s="186">
        <f t="shared" si="1"/>
        <v>0</v>
      </c>
      <c r="T300" s="187" t="str">
        <f t="shared" si="2"/>
        <v>0%</v>
      </c>
      <c r="U300" s="188">
        <f t="shared" si="3"/>
        <v>0</v>
      </c>
      <c r="V300" s="134"/>
      <c r="W300" s="134"/>
      <c r="X300" s="134"/>
      <c r="Y300" s="166"/>
      <c r="Z300" s="166"/>
      <c r="AA300" s="166"/>
      <c r="AB300" s="166"/>
      <c r="AC300" s="166"/>
      <c r="AD300" s="166"/>
      <c r="AE300" s="166"/>
      <c r="AF300" s="166"/>
      <c r="AG300" s="166"/>
      <c r="AH300" s="166"/>
      <c r="AI300" s="166"/>
      <c r="AJ300" s="166"/>
      <c r="AK300" s="166"/>
    </row>
    <row r="301" ht="14.25" customHeight="1">
      <c r="A301" s="191"/>
      <c r="B301" s="191"/>
      <c r="C301" s="193"/>
      <c r="D301" s="193"/>
      <c r="E301" s="193"/>
      <c r="F301" s="194" t="str">
        <f t="array" ref="F301">IFNA(INDEX(PRESENTISMO!$F$5:$Q1510,MATCH(B301,PRESENTISMO!$A$5:$A1510,0)),"")</f>
        <v/>
      </c>
      <c r="G301" s="197"/>
      <c r="H301" s="197"/>
      <c r="I301" s="197"/>
      <c r="J301" s="197"/>
      <c r="K301" s="197"/>
      <c r="L301" s="197"/>
      <c r="M301" s="197"/>
      <c r="N301" s="197"/>
      <c r="O301" s="197"/>
      <c r="P301" s="197"/>
      <c r="Q301" s="197"/>
      <c r="R301" s="166"/>
      <c r="S301" s="186">
        <f t="shared" si="1"/>
        <v>0</v>
      </c>
      <c r="T301" s="187" t="str">
        <f t="shared" si="2"/>
        <v>0%</v>
      </c>
      <c r="U301" s="188">
        <f t="shared" si="3"/>
        <v>0</v>
      </c>
      <c r="V301" s="134"/>
      <c r="W301" s="134"/>
      <c r="X301" s="134"/>
      <c r="Y301" s="166"/>
      <c r="Z301" s="166"/>
      <c r="AA301" s="166"/>
      <c r="AB301" s="166"/>
      <c r="AC301" s="166"/>
      <c r="AD301" s="166"/>
      <c r="AE301" s="166"/>
      <c r="AF301" s="166"/>
      <c r="AG301" s="166"/>
      <c r="AH301" s="166"/>
      <c r="AI301" s="166"/>
      <c r="AJ301" s="166"/>
      <c r="AK301" s="166"/>
    </row>
    <row r="302" ht="14.25" customHeight="1">
      <c r="A302" s="191"/>
      <c r="B302" s="191"/>
      <c r="C302" s="193"/>
      <c r="D302" s="193"/>
      <c r="E302" s="193"/>
      <c r="F302" s="194" t="str">
        <f t="array" ref="F302">IFNA(INDEX(PRESENTISMO!$F$5:$Q1510,MATCH(B302,PRESENTISMO!$A$5:$A1510,0)),"")</f>
        <v/>
      </c>
      <c r="G302" s="197"/>
      <c r="H302" s="197"/>
      <c r="I302" s="197"/>
      <c r="J302" s="197"/>
      <c r="K302" s="197"/>
      <c r="L302" s="197"/>
      <c r="M302" s="197"/>
      <c r="N302" s="197"/>
      <c r="O302" s="197"/>
      <c r="P302" s="197"/>
      <c r="Q302" s="197"/>
      <c r="R302" s="166"/>
      <c r="S302" s="186">
        <f t="shared" si="1"/>
        <v>0</v>
      </c>
      <c r="T302" s="187" t="str">
        <f t="shared" si="2"/>
        <v>0%</v>
      </c>
      <c r="U302" s="188">
        <f t="shared" si="3"/>
        <v>0</v>
      </c>
      <c r="V302" s="134"/>
      <c r="W302" s="134"/>
      <c r="X302" s="134"/>
      <c r="Y302" s="166"/>
      <c r="Z302" s="166"/>
      <c r="AA302" s="166"/>
      <c r="AB302" s="166"/>
      <c r="AC302" s="166"/>
      <c r="AD302" s="166"/>
      <c r="AE302" s="166"/>
      <c r="AF302" s="166"/>
      <c r="AG302" s="166"/>
      <c r="AH302" s="166"/>
      <c r="AI302" s="166"/>
      <c r="AJ302" s="166"/>
      <c r="AK302" s="166"/>
    </row>
    <row r="303" ht="14.25" customHeight="1">
      <c r="A303" s="191"/>
      <c r="B303" s="191"/>
      <c r="C303" s="193"/>
      <c r="D303" s="193"/>
      <c r="E303" s="193"/>
      <c r="F303" s="194" t="str">
        <f t="array" ref="F303">IFNA(INDEX(PRESENTISMO!$F$5:$Q1510,MATCH(B303,PRESENTISMO!$A$5:$A1510,0)),"")</f>
        <v/>
      </c>
      <c r="G303" s="197"/>
      <c r="H303" s="197"/>
      <c r="I303" s="197"/>
      <c r="J303" s="197"/>
      <c r="K303" s="197"/>
      <c r="L303" s="197"/>
      <c r="M303" s="197"/>
      <c r="N303" s="197"/>
      <c r="O303" s="197"/>
      <c r="P303" s="197"/>
      <c r="Q303" s="197"/>
      <c r="R303" s="166"/>
      <c r="S303" s="186">
        <f t="shared" si="1"/>
        <v>0</v>
      </c>
      <c r="T303" s="187" t="str">
        <f t="shared" si="2"/>
        <v>0%</v>
      </c>
      <c r="U303" s="188">
        <f t="shared" si="3"/>
        <v>0</v>
      </c>
      <c r="V303" s="134"/>
      <c r="W303" s="134"/>
      <c r="X303" s="134"/>
      <c r="Y303" s="166"/>
      <c r="Z303" s="166"/>
      <c r="AA303" s="166"/>
      <c r="AB303" s="166"/>
      <c r="AC303" s="166"/>
      <c r="AD303" s="166"/>
      <c r="AE303" s="166"/>
      <c r="AF303" s="166"/>
      <c r="AG303" s="166"/>
      <c r="AH303" s="166"/>
      <c r="AI303" s="166"/>
      <c r="AJ303" s="166"/>
      <c r="AK303" s="166"/>
    </row>
    <row r="304" ht="14.25" customHeight="1">
      <c r="A304" s="191"/>
      <c r="B304" s="191"/>
      <c r="C304" s="193"/>
      <c r="D304" s="193"/>
      <c r="E304" s="193"/>
      <c r="F304" s="194" t="str">
        <f t="array" ref="F304">IFNA(INDEX(PRESENTISMO!$F$5:$Q1510,MATCH(B304,PRESENTISMO!$A$5:$A1510,0)),"")</f>
        <v/>
      </c>
      <c r="G304" s="197"/>
      <c r="H304" s="197"/>
      <c r="I304" s="197"/>
      <c r="J304" s="197"/>
      <c r="K304" s="197"/>
      <c r="L304" s="197"/>
      <c r="M304" s="197"/>
      <c r="N304" s="197"/>
      <c r="O304" s="197"/>
      <c r="P304" s="197"/>
      <c r="Q304" s="197"/>
      <c r="R304" s="166"/>
      <c r="S304" s="186">
        <f t="shared" si="1"/>
        <v>0</v>
      </c>
      <c r="T304" s="187" t="str">
        <f t="shared" si="2"/>
        <v>0%</v>
      </c>
      <c r="U304" s="188">
        <f t="shared" si="3"/>
        <v>0</v>
      </c>
      <c r="V304" s="134"/>
      <c r="W304" s="134"/>
      <c r="X304" s="134"/>
      <c r="Y304" s="166"/>
      <c r="Z304" s="166"/>
      <c r="AA304" s="166"/>
      <c r="AB304" s="166"/>
      <c r="AC304" s="166"/>
      <c r="AD304" s="166"/>
      <c r="AE304" s="166"/>
      <c r="AF304" s="166"/>
      <c r="AG304" s="166"/>
      <c r="AH304" s="166"/>
      <c r="AI304" s="166"/>
      <c r="AJ304" s="166"/>
      <c r="AK304" s="166"/>
    </row>
    <row r="305" ht="14.25" customHeight="1">
      <c r="A305" s="191"/>
      <c r="B305" s="191"/>
      <c r="C305" s="193"/>
      <c r="D305" s="193"/>
      <c r="E305" s="193"/>
      <c r="F305" s="194" t="str">
        <f t="array" ref="F305">IFNA(INDEX(PRESENTISMO!$F$5:$Q1510,MATCH(B305,PRESENTISMO!$A$5:$A1510,0)),"")</f>
        <v/>
      </c>
      <c r="G305" s="197"/>
      <c r="H305" s="197"/>
      <c r="I305" s="197"/>
      <c r="J305" s="197"/>
      <c r="K305" s="197"/>
      <c r="L305" s="197"/>
      <c r="M305" s="197"/>
      <c r="N305" s="197"/>
      <c r="O305" s="197"/>
      <c r="P305" s="197"/>
      <c r="Q305" s="197"/>
      <c r="R305" s="166"/>
      <c r="S305" s="186">
        <f t="shared" si="1"/>
        <v>0</v>
      </c>
      <c r="T305" s="187" t="str">
        <f t="shared" si="2"/>
        <v>0%</v>
      </c>
      <c r="U305" s="188">
        <f t="shared" si="3"/>
        <v>0</v>
      </c>
      <c r="V305" s="134"/>
      <c r="W305" s="134"/>
      <c r="X305" s="134"/>
      <c r="Y305" s="166"/>
      <c r="Z305" s="166"/>
      <c r="AA305" s="166"/>
      <c r="AB305" s="166"/>
      <c r="AC305" s="166"/>
      <c r="AD305" s="166"/>
      <c r="AE305" s="166"/>
      <c r="AF305" s="166"/>
      <c r="AG305" s="166"/>
      <c r="AH305" s="166"/>
      <c r="AI305" s="166"/>
      <c r="AJ305" s="166"/>
      <c r="AK305" s="166"/>
    </row>
    <row r="306" ht="14.25" customHeight="1">
      <c r="A306" s="191"/>
      <c r="B306" s="191"/>
      <c r="C306" s="193"/>
      <c r="D306" s="193"/>
      <c r="E306" s="193"/>
      <c r="F306" s="194" t="str">
        <f t="array" ref="F306">IFNA(INDEX(PRESENTISMO!$F$5:$Q1510,MATCH(B306,PRESENTISMO!$A$5:$A1510,0)),"")</f>
        <v/>
      </c>
      <c r="G306" s="197"/>
      <c r="H306" s="197"/>
      <c r="I306" s="197"/>
      <c r="J306" s="197"/>
      <c r="K306" s="197"/>
      <c r="L306" s="197"/>
      <c r="M306" s="197"/>
      <c r="N306" s="197"/>
      <c r="O306" s="197"/>
      <c r="P306" s="197"/>
      <c r="Q306" s="197"/>
      <c r="R306" s="166"/>
      <c r="S306" s="186">
        <f t="shared" si="1"/>
        <v>0</v>
      </c>
      <c r="T306" s="187" t="str">
        <f t="shared" si="2"/>
        <v>0%</v>
      </c>
      <c r="U306" s="188">
        <f t="shared" si="3"/>
        <v>0</v>
      </c>
      <c r="V306" s="134"/>
      <c r="W306" s="134"/>
      <c r="X306" s="134"/>
      <c r="Y306" s="166"/>
      <c r="Z306" s="166"/>
      <c r="AA306" s="166"/>
      <c r="AB306" s="166"/>
      <c r="AC306" s="166"/>
      <c r="AD306" s="166"/>
      <c r="AE306" s="166"/>
      <c r="AF306" s="166"/>
      <c r="AG306" s="166"/>
      <c r="AH306" s="166"/>
      <c r="AI306" s="166"/>
      <c r="AJ306" s="166"/>
      <c r="AK306" s="166"/>
    </row>
    <row r="307" ht="14.25" customHeight="1">
      <c r="A307" s="191"/>
      <c r="B307" s="191"/>
      <c r="C307" s="193"/>
      <c r="D307" s="193"/>
      <c r="E307" s="193"/>
      <c r="F307" s="194" t="str">
        <f t="array" ref="F307">IFNA(INDEX(PRESENTISMO!$F$5:$Q1510,MATCH(B307,PRESENTISMO!$A$5:$A1510,0)),"")</f>
        <v/>
      </c>
      <c r="G307" s="197"/>
      <c r="H307" s="197"/>
      <c r="I307" s="197"/>
      <c r="J307" s="197"/>
      <c r="K307" s="197"/>
      <c r="L307" s="197"/>
      <c r="M307" s="197"/>
      <c r="N307" s="197"/>
      <c r="O307" s="197"/>
      <c r="P307" s="197"/>
      <c r="Q307" s="197"/>
      <c r="R307" s="166"/>
      <c r="S307" s="186">
        <f t="shared" si="1"/>
        <v>0</v>
      </c>
      <c r="T307" s="187" t="str">
        <f t="shared" si="2"/>
        <v>0%</v>
      </c>
      <c r="U307" s="188">
        <f t="shared" si="3"/>
        <v>0</v>
      </c>
      <c r="V307" s="134"/>
      <c r="W307" s="134"/>
      <c r="X307" s="134"/>
      <c r="Y307" s="166"/>
      <c r="Z307" s="166"/>
      <c r="AA307" s="166"/>
      <c r="AB307" s="166"/>
      <c r="AC307" s="166"/>
      <c r="AD307" s="166"/>
      <c r="AE307" s="166"/>
      <c r="AF307" s="166"/>
      <c r="AG307" s="166"/>
      <c r="AH307" s="166"/>
      <c r="AI307" s="166"/>
      <c r="AJ307" s="166"/>
      <c r="AK307" s="166"/>
    </row>
    <row r="308" ht="14.25" customHeight="1">
      <c r="A308" s="191"/>
      <c r="B308" s="191"/>
      <c r="C308" s="193"/>
      <c r="D308" s="193"/>
      <c r="E308" s="193"/>
      <c r="F308" s="194" t="str">
        <f t="array" ref="F308">IFNA(INDEX(PRESENTISMO!$F$5:$Q1510,MATCH(B308,PRESENTISMO!$A$5:$A1510,0)),"")</f>
        <v/>
      </c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66"/>
      <c r="S308" s="186">
        <f t="shared" si="1"/>
        <v>0</v>
      </c>
      <c r="T308" s="187" t="str">
        <f t="shared" si="2"/>
        <v>0%</v>
      </c>
      <c r="U308" s="188">
        <f t="shared" si="3"/>
        <v>0</v>
      </c>
      <c r="V308" s="134"/>
      <c r="W308" s="134"/>
      <c r="X308" s="134"/>
      <c r="Y308" s="166"/>
      <c r="Z308" s="166"/>
      <c r="AA308" s="166"/>
      <c r="AB308" s="166"/>
      <c r="AC308" s="166"/>
      <c r="AD308" s="166"/>
      <c r="AE308" s="166"/>
      <c r="AF308" s="166"/>
      <c r="AG308" s="166"/>
      <c r="AH308" s="166"/>
      <c r="AI308" s="166"/>
      <c r="AJ308" s="166"/>
      <c r="AK308" s="166"/>
    </row>
    <row r="309" ht="14.25" customHeight="1">
      <c r="A309" s="191"/>
      <c r="B309" s="191"/>
      <c r="C309" s="193"/>
      <c r="D309" s="193"/>
      <c r="E309" s="193"/>
      <c r="F309" s="194" t="str">
        <f t="array" ref="F309">IFNA(INDEX(PRESENTISMO!$F$5:$Q1510,MATCH(B309,PRESENTISMO!$A$5:$A1510,0)),"")</f>
        <v/>
      </c>
      <c r="G309" s="197"/>
      <c r="H309" s="197"/>
      <c r="I309" s="197"/>
      <c r="J309" s="197"/>
      <c r="K309" s="197"/>
      <c r="L309" s="197"/>
      <c r="M309" s="197"/>
      <c r="N309" s="197"/>
      <c r="O309" s="197"/>
      <c r="P309" s="197"/>
      <c r="Q309" s="197"/>
      <c r="R309" s="166"/>
      <c r="S309" s="186">
        <f t="shared" si="1"/>
        <v>0</v>
      </c>
      <c r="T309" s="187" t="str">
        <f t="shared" si="2"/>
        <v>0%</v>
      </c>
      <c r="U309" s="188">
        <f t="shared" si="3"/>
        <v>0</v>
      </c>
      <c r="V309" s="134"/>
      <c r="W309" s="134"/>
      <c r="X309" s="134"/>
      <c r="Y309" s="166"/>
      <c r="Z309" s="166"/>
      <c r="AA309" s="166"/>
      <c r="AB309" s="166"/>
      <c r="AC309" s="166"/>
      <c r="AD309" s="166"/>
      <c r="AE309" s="166"/>
      <c r="AF309" s="166"/>
      <c r="AG309" s="166"/>
      <c r="AH309" s="166"/>
      <c r="AI309" s="166"/>
      <c r="AJ309" s="166"/>
      <c r="AK309" s="166"/>
    </row>
    <row r="310" ht="14.25" customHeight="1">
      <c r="A310" s="191"/>
      <c r="B310" s="191"/>
      <c r="C310" s="193"/>
      <c r="D310" s="193"/>
      <c r="E310" s="193"/>
      <c r="F310" s="194" t="str">
        <f t="array" ref="F310">IFNA(INDEX(PRESENTISMO!$F$5:$Q1510,MATCH(B310,PRESENTISMO!$A$5:$A1510,0)),"")</f>
        <v/>
      </c>
      <c r="G310" s="197"/>
      <c r="H310" s="197"/>
      <c r="I310" s="197"/>
      <c r="J310" s="197"/>
      <c r="K310" s="197"/>
      <c r="L310" s="197"/>
      <c r="M310" s="197"/>
      <c r="N310" s="197"/>
      <c r="O310" s="197"/>
      <c r="P310" s="197"/>
      <c r="Q310" s="197"/>
      <c r="R310" s="166"/>
      <c r="S310" s="186">
        <f t="shared" si="1"/>
        <v>0</v>
      </c>
      <c r="T310" s="187" t="str">
        <f t="shared" si="2"/>
        <v>0%</v>
      </c>
      <c r="U310" s="188">
        <f t="shared" si="3"/>
        <v>0</v>
      </c>
      <c r="V310" s="134"/>
      <c r="W310" s="134"/>
      <c r="X310" s="134"/>
      <c r="Y310" s="166"/>
      <c r="Z310" s="166"/>
      <c r="AA310" s="166"/>
      <c r="AB310" s="166"/>
      <c r="AC310" s="166"/>
      <c r="AD310" s="166"/>
      <c r="AE310" s="166"/>
      <c r="AF310" s="166"/>
      <c r="AG310" s="166"/>
      <c r="AH310" s="166"/>
      <c r="AI310" s="166"/>
      <c r="AJ310" s="166"/>
      <c r="AK310" s="166"/>
    </row>
    <row r="311" ht="14.25" customHeight="1">
      <c r="A311" s="191"/>
      <c r="B311" s="191"/>
      <c r="C311" s="193"/>
      <c r="D311" s="193"/>
      <c r="E311" s="193"/>
      <c r="F311" s="194" t="str">
        <f t="array" ref="F311">IFNA(INDEX(PRESENTISMO!$F$5:$Q1510,MATCH(B311,PRESENTISMO!$A$5:$A1510,0)),"")</f>
        <v/>
      </c>
      <c r="G311" s="197"/>
      <c r="H311" s="197"/>
      <c r="I311" s="197"/>
      <c r="J311" s="197"/>
      <c r="K311" s="197"/>
      <c r="L311" s="197"/>
      <c r="M311" s="197"/>
      <c r="N311" s="197"/>
      <c r="O311" s="197"/>
      <c r="P311" s="197"/>
      <c r="Q311" s="197"/>
      <c r="R311" s="166"/>
      <c r="S311" s="186">
        <f t="shared" si="1"/>
        <v>0</v>
      </c>
      <c r="T311" s="187" t="str">
        <f t="shared" si="2"/>
        <v>0%</v>
      </c>
      <c r="U311" s="188">
        <f t="shared" si="3"/>
        <v>0</v>
      </c>
      <c r="V311" s="134"/>
      <c r="W311" s="134"/>
      <c r="X311" s="134"/>
      <c r="Y311" s="166"/>
      <c r="Z311" s="166"/>
      <c r="AA311" s="166"/>
      <c r="AB311" s="166"/>
      <c r="AC311" s="166"/>
      <c r="AD311" s="166"/>
      <c r="AE311" s="166"/>
      <c r="AF311" s="166"/>
      <c r="AG311" s="166"/>
      <c r="AH311" s="166"/>
      <c r="AI311" s="166"/>
      <c r="AJ311" s="166"/>
      <c r="AK311" s="166"/>
    </row>
    <row r="312" ht="14.25" customHeight="1">
      <c r="A312" s="191"/>
      <c r="B312" s="191"/>
      <c r="C312" s="193"/>
      <c r="D312" s="193"/>
      <c r="E312" s="193"/>
      <c r="F312" s="194" t="str">
        <f t="array" ref="F312">IFNA(INDEX(PRESENTISMO!$F$5:$Q1510,MATCH(B312,PRESENTISMO!$A$5:$A1510,0)),"")</f>
        <v/>
      </c>
      <c r="G312" s="197"/>
      <c r="H312" s="197"/>
      <c r="I312" s="197"/>
      <c r="J312" s="197"/>
      <c r="K312" s="197"/>
      <c r="L312" s="197"/>
      <c r="M312" s="197"/>
      <c r="N312" s="197"/>
      <c r="O312" s="197"/>
      <c r="P312" s="197"/>
      <c r="Q312" s="197"/>
      <c r="R312" s="166"/>
      <c r="S312" s="186">
        <f t="shared" si="1"/>
        <v>0</v>
      </c>
      <c r="T312" s="187" t="str">
        <f t="shared" si="2"/>
        <v>0%</v>
      </c>
      <c r="U312" s="188">
        <f t="shared" si="3"/>
        <v>0</v>
      </c>
      <c r="V312" s="134"/>
      <c r="W312" s="134"/>
      <c r="X312" s="134"/>
      <c r="Y312" s="166"/>
      <c r="Z312" s="166"/>
      <c r="AA312" s="166"/>
      <c r="AB312" s="166"/>
      <c r="AC312" s="166"/>
      <c r="AD312" s="166"/>
      <c r="AE312" s="166"/>
      <c r="AF312" s="166"/>
      <c r="AG312" s="166"/>
      <c r="AH312" s="166"/>
      <c r="AI312" s="166"/>
      <c r="AJ312" s="166"/>
      <c r="AK312" s="166"/>
    </row>
    <row r="313" ht="14.25" customHeight="1">
      <c r="A313" s="191"/>
      <c r="B313" s="191"/>
      <c r="C313" s="193"/>
      <c r="D313" s="193"/>
      <c r="E313" s="193"/>
      <c r="F313" s="194" t="str">
        <f t="array" ref="F313">IFNA(INDEX(PRESENTISMO!$F$5:$Q1510,MATCH(B313,PRESENTISMO!$A$5:$A1510,0)),"")</f>
        <v/>
      </c>
      <c r="G313" s="197"/>
      <c r="H313" s="197"/>
      <c r="I313" s="197"/>
      <c r="J313" s="197"/>
      <c r="K313" s="197"/>
      <c r="L313" s="197"/>
      <c r="M313" s="197"/>
      <c r="N313" s="197"/>
      <c r="O313" s="197"/>
      <c r="P313" s="197"/>
      <c r="Q313" s="197"/>
      <c r="R313" s="166"/>
      <c r="S313" s="186">
        <f t="shared" si="1"/>
        <v>0</v>
      </c>
      <c r="T313" s="187" t="str">
        <f t="shared" si="2"/>
        <v>0%</v>
      </c>
      <c r="U313" s="188">
        <f t="shared" si="3"/>
        <v>0</v>
      </c>
      <c r="V313" s="134"/>
      <c r="W313" s="134"/>
      <c r="X313" s="134"/>
      <c r="Y313" s="166"/>
      <c r="Z313" s="166"/>
      <c r="AA313" s="166"/>
      <c r="AB313" s="166"/>
      <c r="AC313" s="166"/>
      <c r="AD313" s="166"/>
      <c r="AE313" s="166"/>
      <c r="AF313" s="166"/>
      <c r="AG313" s="166"/>
      <c r="AH313" s="166"/>
      <c r="AI313" s="166"/>
      <c r="AJ313" s="166"/>
      <c r="AK313" s="166"/>
    </row>
    <row r="314" ht="14.25" customHeight="1">
      <c r="A314" s="191"/>
      <c r="B314" s="191"/>
      <c r="C314" s="193"/>
      <c r="D314" s="193"/>
      <c r="E314" s="193"/>
      <c r="F314" s="194" t="str">
        <f t="array" ref="F314">IFNA(INDEX(PRESENTISMO!$F$5:$Q1510,MATCH(B314,PRESENTISMO!$A$5:$A1510,0)),"")</f>
        <v/>
      </c>
      <c r="G314" s="197"/>
      <c r="H314" s="197"/>
      <c r="I314" s="197"/>
      <c r="J314" s="197"/>
      <c r="K314" s="197"/>
      <c r="L314" s="197"/>
      <c r="M314" s="197"/>
      <c r="N314" s="197"/>
      <c r="O314" s="197"/>
      <c r="P314" s="197"/>
      <c r="Q314" s="197"/>
      <c r="R314" s="166"/>
      <c r="S314" s="186">
        <f t="shared" si="1"/>
        <v>0</v>
      </c>
      <c r="T314" s="187" t="str">
        <f t="shared" si="2"/>
        <v>0%</v>
      </c>
      <c r="U314" s="188">
        <f t="shared" si="3"/>
        <v>0</v>
      </c>
      <c r="V314" s="134"/>
      <c r="W314" s="134"/>
      <c r="X314" s="134"/>
      <c r="Y314" s="166"/>
      <c r="Z314" s="166"/>
      <c r="AA314" s="166"/>
      <c r="AB314" s="166"/>
      <c r="AC314" s="166"/>
      <c r="AD314" s="166"/>
      <c r="AE314" s="166"/>
      <c r="AF314" s="166"/>
      <c r="AG314" s="166"/>
      <c r="AH314" s="166"/>
      <c r="AI314" s="166"/>
      <c r="AJ314" s="166"/>
      <c r="AK314" s="166"/>
    </row>
    <row r="315" ht="14.25" customHeight="1">
      <c r="A315" s="191"/>
      <c r="B315" s="191"/>
      <c r="C315" s="193"/>
      <c r="D315" s="193"/>
      <c r="E315" s="193"/>
      <c r="F315" s="194" t="str">
        <f t="array" ref="F315">IFNA(INDEX(PRESENTISMO!$F$5:$Q1510,MATCH(B315,PRESENTISMO!$A$5:$A1510,0)),"")</f>
        <v/>
      </c>
      <c r="G315" s="197"/>
      <c r="H315" s="197"/>
      <c r="I315" s="197"/>
      <c r="J315" s="197"/>
      <c r="K315" s="197"/>
      <c r="L315" s="197"/>
      <c r="M315" s="197"/>
      <c r="N315" s="197"/>
      <c r="O315" s="197"/>
      <c r="P315" s="197"/>
      <c r="Q315" s="197"/>
      <c r="R315" s="166"/>
      <c r="S315" s="186">
        <f t="shared" si="1"/>
        <v>0</v>
      </c>
      <c r="T315" s="187" t="str">
        <f t="shared" si="2"/>
        <v>0%</v>
      </c>
      <c r="U315" s="188">
        <f t="shared" si="3"/>
        <v>0</v>
      </c>
      <c r="V315" s="134"/>
      <c r="W315" s="134"/>
      <c r="X315" s="134"/>
      <c r="Y315" s="166"/>
      <c r="Z315" s="166"/>
      <c r="AA315" s="166"/>
      <c r="AB315" s="166"/>
      <c r="AC315" s="166"/>
      <c r="AD315" s="166"/>
      <c r="AE315" s="166"/>
      <c r="AF315" s="166"/>
      <c r="AG315" s="166"/>
      <c r="AH315" s="166"/>
      <c r="AI315" s="166"/>
      <c r="AJ315" s="166"/>
      <c r="AK315" s="166"/>
    </row>
    <row r="316" ht="14.25" customHeight="1">
      <c r="A316" s="191"/>
      <c r="B316" s="191"/>
      <c r="C316" s="193"/>
      <c r="D316" s="193"/>
      <c r="E316" s="193"/>
      <c r="F316" s="194" t="str">
        <f t="array" ref="F316">IFNA(INDEX(PRESENTISMO!$F$5:$Q1510,MATCH(B316,PRESENTISMO!$A$5:$A1510,0)),"")</f>
        <v/>
      </c>
      <c r="G316" s="197"/>
      <c r="H316" s="197"/>
      <c r="I316" s="197"/>
      <c r="J316" s="197"/>
      <c r="K316" s="197"/>
      <c r="L316" s="197"/>
      <c r="M316" s="197"/>
      <c r="N316" s="197"/>
      <c r="O316" s="197"/>
      <c r="P316" s="197"/>
      <c r="Q316" s="197"/>
      <c r="R316" s="166"/>
      <c r="S316" s="186">
        <f t="shared" si="1"/>
        <v>0</v>
      </c>
      <c r="T316" s="187" t="str">
        <f t="shared" si="2"/>
        <v>0%</v>
      </c>
      <c r="U316" s="188">
        <f t="shared" si="3"/>
        <v>0</v>
      </c>
      <c r="V316" s="134"/>
      <c r="W316" s="134"/>
      <c r="X316" s="134"/>
      <c r="Y316" s="166"/>
      <c r="Z316" s="166"/>
      <c r="AA316" s="166"/>
      <c r="AB316" s="166"/>
      <c r="AC316" s="166"/>
      <c r="AD316" s="166"/>
      <c r="AE316" s="166"/>
      <c r="AF316" s="166"/>
      <c r="AG316" s="166"/>
      <c r="AH316" s="166"/>
      <c r="AI316" s="166"/>
      <c r="AJ316" s="166"/>
      <c r="AK316" s="166"/>
    </row>
    <row r="317" ht="14.25" customHeight="1">
      <c r="A317" s="191"/>
      <c r="B317" s="191"/>
      <c r="C317" s="193"/>
      <c r="D317" s="193"/>
      <c r="E317" s="193"/>
      <c r="F317" s="194" t="str">
        <f t="array" ref="F317">IFNA(INDEX(PRESENTISMO!$F$5:$Q1510,MATCH(B317,PRESENTISMO!$A$5:$A1510,0)),"")</f>
        <v/>
      </c>
      <c r="G317" s="197"/>
      <c r="H317" s="197"/>
      <c r="I317" s="197"/>
      <c r="J317" s="197"/>
      <c r="K317" s="197"/>
      <c r="L317" s="197"/>
      <c r="M317" s="197"/>
      <c r="N317" s="197"/>
      <c r="O317" s="197"/>
      <c r="P317" s="197"/>
      <c r="Q317" s="197"/>
      <c r="R317" s="166"/>
      <c r="S317" s="186">
        <f t="shared" si="1"/>
        <v>0</v>
      </c>
      <c r="T317" s="187" t="str">
        <f t="shared" si="2"/>
        <v>0%</v>
      </c>
      <c r="U317" s="188">
        <f t="shared" si="3"/>
        <v>0</v>
      </c>
      <c r="V317" s="134"/>
      <c r="W317" s="134"/>
      <c r="X317" s="134"/>
      <c r="Y317" s="166"/>
      <c r="Z317" s="166"/>
      <c r="AA317" s="166"/>
      <c r="AB317" s="166"/>
      <c r="AC317" s="166"/>
      <c r="AD317" s="166"/>
      <c r="AE317" s="166"/>
      <c r="AF317" s="166"/>
      <c r="AG317" s="166"/>
      <c r="AH317" s="166"/>
      <c r="AI317" s="166"/>
      <c r="AJ317" s="166"/>
      <c r="AK317" s="166"/>
    </row>
    <row r="318" ht="14.25" customHeight="1">
      <c r="A318" s="191"/>
      <c r="B318" s="191"/>
      <c r="C318" s="193"/>
      <c r="D318" s="193"/>
      <c r="E318" s="193"/>
      <c r="F318" s="194" t="str">
        <f t="array" ref="F318">IFNA(INDEX(PRESENTISMO!$F$5:$Q1510,MATCH(B318,PRESENTISMO!$A$5:$A1510,0)),"")</f>
        <v/>
      </c>
      <c r="G318" s="197"/>
      <c r="H318" s="197"/>
      <c r="I318" s="197"/>
      <c r="J318" s="197"/>
      <c r="K318" s="197"/>
      <c r="L318" s="197"/>
      <c r="M318" s="197"/>
      <c r="N318" s="197"/>
      <c r="O318" s="197"/>
      <c r="P318" s="197"/>
      <c r="Q318" s="197"/>
      <c r="R318" s="166"/>
      <c r="S318" s="186">
        <f t="shared" si="1"/>
        <v>0</v>
      </c>
      <c r="T318" s="187" t="str">
        <f t="shared" si="2"/>
        <v>0%</v>
      </c>
      <c r="U318" s="188">
        <f t="shared" si="3"/>
        <v>0</v>
      </c>
      <c r="V318" s="134"/>
      <c r="W318" s="134"/>
      <c r="X318" s="134"/>
      <c r="Y318" s="166"/>
      <c r="Z318" s="166"/>
      <c r="AA318" s="166"/>
      <c r="AB318" s="166"/>
      <c r="AC318" s="166"/>
      <c r="AD318" s="166"/>
      <c r="AE318" s="166"/>
      <c r="AF318" s="166"/>
      <c r="AG318" s="166"/>
      <c r="AH318" s="166"/>
      <c r="AI318" s="166"/>
      <c r="AJ318" s="166"/>
      <c r="AK318" s="166"/>
    </row>
    <row r="319" ht="14.25" customHeight="1">
      <c r="A319" s="191"/>
      <c r="B319" s="191"/>
      <c r="C319" s="193"/>
      <c r="D319" s="193"/>
      <c r="E319" s="193"/>
      <c r="F319" s="194" t="str">
        <f t="array" ref="F319">IFNA(INDEX(PRESENTISMO!$F$5:$Q1510,MATCH(B319,PRESENTISMO!$A$5:$A1510,0)),"")</f>
        <v/>
      </c>
      <c r="G319" s="197"/>
      <c r="H319" s="197"/>
      <c r="I319" s="197"/>
      <c r="J319" s="197"/>
      <c r="K319" s="197"/>
      <c r="L319" s="197"/>
      <c r="M319" s="197"/>
      <c r="N319" s="197"/>
      <c r="O319" s="197"/>
      <c r="P319" s="197"/>
      <c r="Q319" s="197"/>
      <c r="R319" s="166"/>
      <c r="S319" s="186">
        <f t="shared" si="1"/>
        <v>0</v>
      </c>
      <c r="T319" s="187" t="str">
        <f t="shared" si="2"/>
        <v>0%</v>
      </c>
      <c r="U319" s="188">
        <f t="shared" si="3"/>
        <v>0</v>
      </c>
      <c r="V319" s="134"/>
      <c r="W319" s="134"/>
      <c r="X319" s="134"/>
      <c r="Y319" s="166"/>
      <c r="Z319" s="166"/>
      <c r="AA319" s="166"/>
      <c r="AB319" s="166"/>
      <c r="AC319" s="166"/>
      <c r="AD319" s="166"/>
      <c r="AE319" s="166"/>
      <c r="AF319" s="166"/>
      <c r="AG319" s="166"/>
      <c r="AH319" s="166"/>
      <c r="AI319" s="166"/>
      <c r="AJ319" s="166"/>
      <c r="AK319" s="166"/>
    </row>
    <row r="320" ht="14.25" customHeight="1">
      <c r="A320" s="191"/>
      <c r="B320" s="191"/>
      <c r="C320" s="193"/>
      <c r="D320" s="193"/>
      <c r="E320" s="193"/>
      <c r="F320" s="194" t="str">
        <f t="array" ref="F320">IFNA(INDEX(PRESENTISMO!$F$5:$Q1510,MATCH(B320,PRESENTISMO!$A$5:$A1510,0)),"")</f>
        <v/>
      </c>
      <c r="G320" s="197"/>
      <c r="H320" s="197"/>
      <c r="I320" s="197"/>
      <c r="J320" s="197"/>
      <c r="K320" s="197"/>
      <c r="L320" s="197"/>
      <c r="M320" s="197"/>
      <c r="N320" s="197"/>
      <c r="O320" s="197"/>
      <c r="P320" s="197"/>
      <c r="Q320" s="197"/>
      <c r="R320" s="166"/>
      <c r="S320" s="186">
        <f t="shared" si="1"/>
        <v>0</v>
      </c>
      <c r="T320" s="187" t="str">
        <f t="shared" si="2"/>
        <v>0%</v>
      </c>
      <c r="U320" s="188">
        <f t="shared" si="3"/>
        <v>0</v>
      </c>
      <c r="V320" s="134"/>
      <c r="W320" s="134"/>
      <c r="X320" s="134"/>
      <c r="Y320" s="166"/>
      <c r="Z320" s="166"/>
      <c r="AA320" s="166"/>
      <c r="AB320" s="166"/>
      <c r="AC320" s="166"/>
      <c r="AD320" s="166"/>
      <c r="AE320" s="166"/>
      <c r="AF320" s="166"/>
      <c r="AG320" s="166"/>
      <c r="AH320" s="166"/>
      <c r="AI320" s="166"/>
      <c r="AJ320" s="166"/>
      <c r="AK320" s="166"/>
    </row>
    <row r="321" ht="14.25" customHeight="1">
      <c r="A321" s="191"/>
      <c r="B321" s="191"/>
      <c r="C321" s="193"/>
      <c r="D321" s="193"/>
      <c r="E321" s="193"/>
      <c r="F321" s="194" t="str">
        <f t="array" ref="F321">IFNA(INDEX(PRESENTISMO!$F$5:$Q1510,MATCH(B321,PRESENTISMO!$A$5:$A1510,0)),"")</f>
        <v/>
      </c>
      <c r="G321" s="197"/>
      <c r="H321" s="197"/>
      <c r="I321" s="197"/>
      <c r="J321" s="197"/>
      <c r="K321" s="197"/>
      <c r="L321" s="197"/>
      <c r="M321" s="197"/>
      <c r="N321" s="197"/>
      <c r="O321" s="197"/>
      <c r="P321" s="197"/>
      <c r="Q321" s="197"/>
      <c r="R321" s="166"/>
      <c r="S321" s="186">
        <f t="shared" si="1"/>
        <v>0</v>
      </c>
      <c r="T321" s="187" t="str">
        <f t="shared" si="2"/>
        <v>0%</v>
      </c>
      <c r="U321" s="188">
        <f t="shared" si="3"/>
        <v>0</v>
      </c>
      <c r="V321" s="134"/>
      <c r="W321" s="134"/>
      <c r="X321" s="134"/>
      <c r="Y321" s="166"/>
      <c r="Z321" s="166"/>
      <c r="AA321" s="166"/>
      <c r="AB321" s="166"/>
      <c r="AC321" s="166"/>
      <c r="AD321" s="166"/>
      <c r="AE321" s="166"/>
      <c r="AF321" s="166"/>
      <c r="AG321" s="166"/>
      <c r="AH321" s="166"/>
      <c r="AI321" s="166"/>
      <c r="AJ321" s="166"/>
      <c r="AK321" s="166"/>
    </row>
    <row r="322" ht="14.25" customHeight="1">
      <c r="A322" s="191"/>
      <c r="B322" s="191"/>
      <c r="C322" s="193"/>
      <c r="D322" s="193"/>
      <c r="E322" s="193"/>
      <c r="F322" s="194" t="str">
        <f t="array" ref="F322">IFNA(INDEX(PRESENTISMO!$F$5:$Q1510,MATCH(B322,PRESENTISMO!$A$5:$A1510,0)),"")</f>
        <v/>
      </c>
      <c r="G322" s="197"/>
      <c r="H322" s="197"/>
      <c r="I322" s="197"/>
      <c r="J322" s="197"/>
      <c r="K322" s="197"/>
      <c r="L322" s="197"/>
      <c r="M322" s="197"/>
      <c r="N322" s="197"/>
      <c r="O322" s="197"/>
      <c r="P322" s="197"/>
      <c r="Q322" s="197"/>
      <c r="R322" s="166"/>
      <c r="S322" s="186">
        <f t="shared" si="1"/>
        <v>0</v>
      </c>
      <c r="T322" s="187" t="str">
        <f t="shared" si="2"/>
        <v>0%</v>
      </c>
      <c r="U322" s="188">
        <f t="shared" si="3"/>
        <v>0</v>
      </c>
      <c r="V322" s="134"/>
      <c r="W322" s="134"/>
      <c r="X322" s="134"/>
      <c r="Y322" s="166"/>
      <c r="Z322" s="166"/>
      <c r="AA322" s="166"/>
      <c r="AB322" s="166"/>
      <c r="AC322" s="166"/>
      <c r="AD322" s="166"/>
      <c r="AE322" s="166"/>
      <c r="AF322" s="166"/>
      <c r="AG322" s="166"/>
      <c r="AH322" s="166"/>
      <c r="AI322" s="166"/>
      <c r="AJ322" s="166"/>
      <c r="AK322" s="166"/>
    </row>
    <row r="323" ht="14.25" customHeight="1">
      <c r="A323" s="191"/>
      <c r="B323" s="191"/>
      <c r="C323" s="193"/>
      <c r="D323" s="193"/>
      <c r="E323" s="193"/>
      <c r="F323" s="194" t="str">
        <f t="array" ref="F323">IFNA(INDEX(PRESENTISMO!$F$5:$Q1510,MATCH(B323,PRESENTISMO!$A$5:$A1510,0)),"")</f>
        <v/>
      </c>
      <c r="G323" s="197"/>
      <c r="H323" s="197"/>
      <c r="I323" s="197"/>
      <c r="J323" s="197"/>
      <c r="K323" s="197"/>
      <c r="L323" s="197"/>
      <c r="M323" s="197"/>
      <c r="N323" s="197"/>
      <c r="O323" s="197"/>
      <c r="P323" s="197"/>
      <c r="Q323" s="197"/>
      <c r="R323" s="166"/>
      <c r="S323" s="186">
        <f t="shared" si="1"/>
        <v>0</v>
      </c>
      <c r="T323" s="187" t="str">
        <f t="shared" si="2"/>
        <v>0%</v>
      </c>
      <c r="U323" s="188">
        <f t="shared" si="3"/>
        <v>0</v>
      </c>
      <c r="V323" s="134"/>
      <c r="W323" s="134"/>
      <c r="X323" s="134"/>
      <c r="Y323" s="166"/>
      <c r="Z323" s="166"/>
      <c r="AA323" s="166"/>
      <c r="AB323" s="166"/>
      <c r="AC323" s="166"/>
      <c r="AD323" s="166"/>
      <c r="AE323" s="166"/>
      <c r="AF323" s="166"/>
      <c r="AG323" s="166"/>
      <c r="AH323" s="166"/>
      <c r="AI323" s="166"/>
      <c r="AJ323" s="166"/>
      <c r="AK323" s="166"/>
    </row>
    <row r="324" ht="14.25" customHeight="1">
      <c r="A324" s="191"/>
      <c r="B324" s="191"/>
      <c r="C324" s="193"/>
      <c r="D324" s="193"/>
      <c r="E324" s="193"/>
      <c r="F324" s="194" t="str">
        <f t="array" ref="F324">IFNA(INDEX(PRESENTISMO!$F$5:$Q1510,MATCH(B324,PRESENTISMO!$A$5:$A1510,0)),"")</f>
        <v/>
      </c>
      <c r="G324" s="197"/>
      <c r="H324" s="197"/>
      <c r="I324" s="197"/>
      <c r="J324" s="197"/>
      <c r="K324" s="197"/>
      <c r="L324" s="197"/>
      <c r="M324" s="197"/>
      <c r="N324" s="197"/>
      <c r="O324" s="197"/>
      <c r="P324" s="197"/>
      <c r="Q324" s="197"/>
      <c r="R324" s="166"/>
      <c r="S324" s="186">
        <f t="shared" si="1"/>
        <v>0</v>
      </c>
      <c r="T324" s="187" t="str">
        <f t="shared" si="2"/>
        <v>0%</v>
      </c>
      <c r="U324" s="188">
        <f t="shared" si="3"/>
        <v>0</v>
      </c>
      <c r="V324" s="134"/>
      <c r="W324" s="134"/>
      <c r="X324" s="134"/>
      <c r="Y324" s="166"/>
      <c r="Z324" s="166"/>
      <c r="AA324" s="166"/>
      <c r="AB324" s="166"/>
      <c r="AC324" s="166"/>
      <c r="AD324" s="166"/>
      <c r="AE324" s="166"/>
      <c r="AF324" s="166"/>
      <c r="AG324" s="166"/>
      <c r="AH324" s="166"/>
      <c r="AI324" s="166"/>
      <c r="AJ324" s="166"/>
      <c r="AK324" s="166"/>
    </row>
    <row r="325" ht="14.25" customHeight="1">
      <c r="A325" s="191"/>
      <c r="B325" s="191"/>
      <c r="C325" s="193"/>
      <c r="D325" s="193"/>
      <c r="E325" s="193"/>
      <c r="F325" s="194" t="str">
        <f t="array" ref="F325">IFNA(INDEX(PRESENTISMO!$F$5:$Q1510,MATCH(B325,PRESENTISMO!$A$5:$A1510,0)),"")</f>
        <v/>
      </c>
      <c r="G325" s="197"/>
      <c r="H325" s="197"/>
      <c r="I325" s="197"/>
      <c r="J325" s="197"/>
      <c r="K325" s="197"/>
      <c r="L325" s="197"/>
      <c r="M325" s="197"/>
      <c r="N325" s="197"/>
      <c r="O325" s="197"/>
      <c r="P325" s="197"/>
      <c r="Q325" s="197"/>
      <c r="R325" s="166"/>
      <c r="S325" s="186">
        <f t="shared" si="1"/>
        <v>0</v>
      </c>
      <c r="T325" s="187" t="str">
        <f t="shared" si="2"/>
        <v>0%</v>
      </c>
      <c r="U325" s="188">
        <f t="shared" si="3"/>
        <v>0</v>
      </c>
      <c r="V325" s="134"/>
      <c r="W325" s="134"/>
      <c r="X325" s="134"/>
      <c r="Y325" s="166"/>
      <c r="Z325" s="166"/>
      <c r="AA325" s="166"/>
      <c r="AB325" s="166"/>
      <c r="AC325" s="166"/>
      <c r="AD325" s="166"/>
      <c r="AE325" s="166"/>
      <c r="AF325" s="166"/>
      <c r="AG325" s="166"/>
      <c r="AH325" s="166"/>
      <c r="AI325" s="166"/>
      <c r="AJ325" s="166"/>
      <c r="AK325" s="166"/>
    </row>
    <row r="326" ht="14.25" customHeight="1">
      <c r="A326" s="191"/>
      <c r="B326" s="191"/>
      <c r="C326" s="193"/>
      <c r="D326" s="193"/>
      <c r="E326" s="193"/>
      <c r="F326" s="194" t="str">
        <f t="array" ref="F326">IFNA(INDEX(PRESENTISMO!$F$5:$Q1510,MATCH(B326,PRESENTISMO!$A$5:$A1510,0)),"")</f>
        <v/>
      </c>
      <c r="G326" s="197"/>
      <c r="H326" s="197"/>
      <c r="I326" s="197"/>
      <c r="J326" s="197"/>
      <c r="K326" s="197"/>
      <c r="L326" s="197"/>
      <c r="M326" s="197"/>
      <c r="N326" s="197"/>
      <c r="O326" s="197"/>
      <c r="P326" s="197"/>
      <c r="Q326" s="197"/>
      <c r="R326" s="166"/>
      <c r="S326" s="186">
        <f t="shared" si="1"/>
        <v>0</v>
      </c>
      <c r="T326" s="187" t="str">
        <f t="shared" si="2"/>
        <v>0%</v>
      </c>
      <c r="U326" s="188">
        <f t="shared" si="3"/>
        <v>0</v>
      </c>
      <c r="V326" s="134"/>
      <c r="W326" s="134"/>
      <c r="X326" s="134"/>
      <c r="Y326" s="166"/>
      <c r="Z326" s="166"/>
      <c r="AA326" s="166"/>
      <c r="AB326" s="166"/>
      <c r="AC326" s="166"/>
      <c r="AD326" s="166"/>
      <c r="AE326" s="166"/>
      <c r="AF326" s="166"/>
      <c r="AG326" s="166"/>
      <c r="AH326" s="166"/>
      <c r="AI326" s="166"/>
      <c r="AJ326" s="166"/>
      <c r="AK326" s="166"/>
    </row>
    <row r="327" ht="14.25" customHeight="1">
      <c r="A327" s="191"/>
      <c r="B327" s="191"/>
      <c r="C327" s="193"/>
      <c r="D327" s="193"/>
      <c r="E327" s="193"/>
      <c r="F327" s="194" t="str">
        <f t="array" ref="F327">IFNA(INDEX(PRESENTISMO!$F$5:$Q1510,MATCH(B327,PRESENTISMO!$A$5:$A1510,0)),"")</f>
        <v/>
      </c>
      <c r="G327" s="197"/>
      <c r="H327" s="197"/>
      <c r="I327" s="197"/>
      <c r="J327" s="197"/>
      <c r="K327" s="197"/>
      <c r="L327" s="197"/>
      <c r="M327" s="197"/>
      <c r="N327" s="197"/>
      <c r="O327" s="197"/>
      <c r="P327" s="197"/>
      <c r="Q327" s="197"/>
      <c r="R327" s="166"/>
      <c r="S327" s="186">
        <f t="shared" si="1"/>
        <v>0</v>
      </c>
      <c r="T327" s="187" t="str">
        <f t="shared" si="2"/>
        <v>0%</v>
      </c>
      <c r="U327" s="188">
        <f t="shared" si="3"/>
        <v>0</v>
      </c>
      <c r="V327" s="134"/>
      <c r="W327" s="134"/>
      <c r="X327" s="134"/>
      <c r="Y327" s="166"/>
      <c r="Z327" s="166"/>
      <c r="AA327" s="166"/>
      <c r="AB327" s="166"/>
      <c r="AC327" s="166"/>
      <c r="AD327" s="166"/>
      <c r="AE327" s="166"/>
      <c r="AF327" s="166"/>
      <c r="AG327" s="166"/>
      <c r="AH327" s="166"/>
      <c r="AI327" s="166"/>
      <c r="AJ327" s="166"/>
      <c r="AK327" s="166"/>
    </row>
    <row r="328" ht="14.25" customHeight="1">
      <c r="A328" s="191"/>
      <c r="B328" s="191"/>
      <c r="C328" s="193"/>
      <c r="D328" s="193"/>
      <c r="E328" s="193"/>
      <c r="F328" s="194" t="str">
        <f t="array" ref="F328">IFNA(INDEX(PRESENTISMO!$F$5:$Q1510,MATCH(B328,PRESENTISMO!$A$5:$A1510,0)),"")</f>
        <v/>
      </c>
      <c r="G328" s="197"/>
      <c r="H328" s="197"/>
      <c r="I328" s="197"/>
      <c r="J328" s="197"/>
      <c r="K328" s="197"/>
      <c r="L328" s="197"/>
      <c r="M328" s="197"/>
      <c r="N328" s="197"/>
      <c r="O328" s="197"/>
      <c r="P328" s="197"/>
      <c r="Q328" s="197"/>
      <c r="R328" s="166"/>
      <c r="S328" s="186">
        <f t="shared" si="1"/>
        <v>0</v>
      </c>
      <c r="T328" s="187" t="str">
        <f t="shared" si="2"/>
        <v>0%</v>
      </c>
      <c r="U328" s="188">
        <f t="shared" si="3"/>
        <v>0</v>
      </c>
      <c r="V328" s="134"/>
      <c r="W328" s="134"/>
      <c r="X328" s="134"/>
      <c r="Y328" s="166"/>
      <c r="Z328" s="166"/>
      <c r="AA328" s="166"/>
      <c r="AB328" s="166"/>
      <c r="AC328" s="166"/>
      <c r="AD328" s="166"/>
      <c r="AE328" s="166"/>
      <c r="AF328" s="166"/>
      <c r="AG328" s="166"/>
      <c r="AH328" s="166"/>
      <c r="AI328" s="166"/>
      <c r="AJ328" s="166"/>
      <c r="AK328" s="166"/>
    </row>
    <row r="329" ht="14.25" customHeight="1">
      <c r="A329" s="191"/>
      <c r="B329" s="191"/>
      <c r="C329" s="193"/>
      <c r="D329" s="193"/>
      <c r="E329" s="193"/>
      <c r="F329" s="194" t="str">
        <f t="array" ref="F329">IFNA(INDEX(PRESENTISMO!$F$5:$Q1510,MATCH(B329,PRESENTISMO!$A$5:$A1510,0)),"")</f>
        <v/>
      </c>
      <c r="G329" s="197"/>
      <c r="H329" s="197"/>
      <c r="I329" s="197"/>
      <c r="J329" s="197"/>
      <c r="K329" s="197"/>
      <c r="L329" s="197"/>
      <c r="M329" s="197"/>
      <c r="N329" s="197"/>
      <c r="O329" s="197"/>
      <c r="P329" s="197"/>
      <c r="Q329" s="197"/>
      <c r="R329" s="166"/>
      <c r="S329" s="186">
        <f t="shared" si="1"/>
        <v>0</v>
      </c>
      <c r="T329" s="187" t="str">
        <f t="shared" si="2"/>
        <v>0%</v>
      </c>
      <c r="U329" s="188">
        <f t="shared" si="3"/>
        <v>0</v>
      </c>
      <c r="V329" s="134"/>
      <c r="W329" s="134"/>
      <c r="X329" s="134"/>
      <c r="Y329" s="166"/>
      <c r="Z329" s="166"/>
      <c r="AA329" s="166"/>
      <c r="AB329" s="166"/>
      <c r="AC329" s="166"/>
      <c r="AD329" s="166"/>
      <c r="AE329" s="166"/>
      <c r="AF329" s="166"/>
      <c r="AG329" s="166"/>
      <c r="AH329" s="166"/>
      <c r="AI329" s="166"/>
      <c r="AJ329" s="166"/>
      <c r="AK329" s="166"/>
    </row>
    <row r="330" ht="14.25" customHeight="1">
      <c r="A330" s="191"/>
      <c r="B330" s="191"/>
      <c r="C330" s="193"/>
      <c r="D330" s="193"/>
      <c r="E330" s="193"/>
      <c r="F330" s="194" t="str">
        <f t="array" ref="F330">IFNA(INDEX(PRESENTISMO!$F$5:$Q1510,MATCH(B330,PRESENTISMO!$A$5:$A1510,0)),"")</f>
        <v/>
      </c>
      <c r="G330" s="197"/>
      <c r="H330" s="197"/>
      <c r="I330" s="197"/>
      <c r="J330" s="197"/>
      <c r="K330" s="197"/>
      <c r="L330" s="197"/>
      <c r="M330" s="197"/>
      <c r="N330" s="197"/>
      <c r="O330" s="197"/>
      <c r="P330" s="197"/>
      <c r="Q330" s="197"/>
      <c r="R330" s="166"/>
      <c r="S330" s="186">
        <f t="shared" si="1"/>
        <v>0</v>
      </c>
      <c r="T330" s="187" t="str">
        <f t="shared" si="2"/>
        <v>0%</v>
      </c>
      <c r="U330" s="188">
        <f t="shared" si="3"/>
        <v>0</v>
      </c>
      <c r="V330" s="134"/>
      <c r="W330" s="134"/>
      <c r="X330" s="134"/>
      <c r="Y330" s="166"/>
      <c r="Z330" s="166"/>
      <c r="AA330" s="166"/>
      <c r="AB330" s="166"/>
      <c r="AC330" s="166"/>
      <c r="AD330" s="166"/>
      <c r="AE330" s="166"/>
      <c r="AF330" s="166"/>
      <c r="AG330" s="166"/>
      <c r="AH330" s="166"/>
      <c r="AI330" s="166"/>
      <c r="AJ330" s="166"/>
      <c r="AK330" s="166"/>
    </row>
    <row r="331" ht="14.25" customHeight="1">
      <c r="A331" s="191"/>
      <c r="B331" s="191"/>
      <c r="C331" s="193"/>
      <c r="D331" s="193"/>
      <c r="E331" s="193"/>
      <c r="F331" s="194" t="str">
        <f t="array" ref="F331">IFNA(INDEX(PRESENTISMO!$F$5:$Q1510,MATCH(B331,PRESENTISMO!$A$5:$A1510,0)),"")</f>
        <v/>
      </c>
      <c r="G331" s="197"/>
      <c r="H331" s="197"/>
      <c r="I331" s="197"/>
      <c r="J331" s="197"/>
      <c r="K331" s="197"/>
      <c r="L331" s="197"/>
      <c r="M331" s="197"/>
      <c r="N331" s="197"/>
      <c r="O331" s="197"/>
      <c r="P331" s="197"/>
      <c r="Q331" s="197"/>
      <c r="R331" s="166"/>
      <c r="S331" s="186">
        <f t="shared" si="1"/>
        <v>0</v>
      </c>
      <c r="T331" s="187" t="str">
        <f t="shared" si="2"/>
        <v>0%</v>
      </c>
      <c r="U331" s="188">
        <f t="shared" si="3"/>
        <v>0</v>
      </c>
      <c r="V331" s="134"/>
      <c r="W331" s="134"/>
      <c r="X331" s="134"/>
      <c r="Y331" s="166"/>
      <c r="Z331" s="166"/>
      <c r="AA331" s="166"/>
      <c r="AB331" s="166"/>
      <c r="AC331" s="166"/>
      <c r="AD331" s="166"/>
      <c r="AE331" s="166"/>
      <c r="AF331" s="166"/>
      <c r="AG331" s="166"/>
      <c r="AH331" s="166"/>
      <c r="AI331" s="166"/>
      <c r="AJ331" s="166"/>
      <c r="AK331" s="166"/>
    </row>
    <row r="332" ht="14.25" customHeight="1">
      <c r="A332" s="191"/>
      <c r="B332" s="191"/>
      <c r="C332" s="193"/>
      <c r="D332" s="193"/>
      <c r="E332" s="193"/>
      <c r="F332" s="194" t="str">
        <f t="array" ref="F332">IFNA(INDEX(PRESENTISMO!$F$5:$Q1510,MATCH(B332,PRESENTISMO!$A$5:$A1510,0)),"")</f>
        <v/>
      </c>
      <c r="G332" s="197"/>
      <c r="H332" s="197"/>
      <c r="I332" s="197"/>
      <c r="J332" s="197"/>
      <c r="K332" s="197"/>
      <c r="L332" s="197"/>
      <c r="M332" s="197"/>
      <c r="N332" s="197"/>
      <c r="O332" s="197"/>
      <c r="P332" s="197"/>
      <c r="Q332" s="197"/>
      <c r="R332" s="166"/>
      <c r="S332" s="186">
        <f t="shared" si="1"/>
        <v>0</v>
      </c>
      <c r="T332" s="187" t="str">
        <f t="shared" si="2"/>
        <v>0%</v>
      </c>
      <c r="U332" s="188">
        <f t="shared" si="3"/>
        <v>0</v>
      </c>
      <c r="V332" s="134"/>
      <c r="W332" s="134"/>
      <c r="X332" s="134"/>
      <c r="Y332" s="166"/>
      <c r="Z332" s="166"/>
      <c r="AA332" s="166"/>
      <c r="AB332" s="166"/>
      <c r="AC332" s="166"/>
      <c r="AD332" s="166"/>
      <c r="AE332" s="166"/>
      <c r="AF332" s="166"/>
      <c r="AG332" s="166"/>
      <c r="AH332" s="166"/>
      <c r="AI332" s="166"/>
      <c r="AJ332" s="166"/>
      <c r="AK332" s="166"/>
    </row>
    <row r="333" ht="14.25" customHeight="1">
      <c r="A333" s="191"/>
      <c r="B333" s="191"/>
      <c r="C333" s="193"/>
      <c r="D333" s="193"/>
      <c r="E333" s="193"/>
      <c r="F333" s="194" t="str">
        <f t="array" ref="F333">IFNA(INDEX(PRESENTISMO!$F$5:$Q1510,MATCH(B333,PRESENTISMO!$A$5:$A1510,0)),"")</f>
        <v/>
      </c>
      <c r="G333" s="197"/>
      <c r="H333" s="197"/>
      <c r="I333" s="197"/>
      <c r="J333" s="197"/>
      <c r="K333" s="197"/>
      <c r="L333" s="197"/>
      <c r="M333" s="197"/>
      <c r="N333" s="197"/>
      <c r="O333" s="197"/>
      <c r="P333" s="197"/>
      <c r="Q333" s="197"/>
      <c r="R333" s="166"/>
      <c r="S333" s="186">
        <f t="shared" si="1"/>
        <v>0</v>
      </c>
      <c r="T333" s="187" t="str">
        <f t="shared" si="2"/>
        <v>0%</v>
      </c>
      <c r="U333" s="188">
        <f t="shared" si="3"/>
        <v>0</v>
      </c>
      <c r="V333" s="134"/>
      <c r="W333" s="134"/>
      <c r="X333" s="134"/>
      <c r="Y333" s="166"/>
      <c r="Z333" s="166"/>
      <c r="AA333" s="166"/>
      <c r="AB333" s="166"/>
      <c r="AC333" s="166"/>
      <c r="AD333" s="166"/>
      <c r="AE333" s="166"/>
      <c r="AF333" s="166"/>
      <c r="AG333" s="166"/>
      <c r="AH333" s="166"/>
      <c r="AI333" s="166"/>
      <c r="AJ333" s="166"/>
      <c r="AK333" s="166"/>
    </row>
    <row r="334" ht="14.25" customHeight="1">
      <c r="A334" s="191"/>
      <c r="B334" s="191"/>
      <c r="C334" s="193"/>
      <c r="D334" s="193"/>
      <c r="E334" s="193"/>
      <c r="F334" s="194" t="str">
        <f t="array" ref="F334">IFNA(INDEX(PRESENTISMO!$F$5:$Q1510,MATCH(B334,PRESENTISMO!$A$5:$A1510,0)),"")</f>
        <v/>
      </c>
      <c r="G334" s="197"/>
      <c r="H334" s="197"/>
      <c r="I334" s="197"/>
      <c r="J334" s="197"/>
      <c r="K334" s="197"/>
      <c r="L334" s="197"/>
      <c r="M334" s="197"/>
      <c r="N334" s="197"/>
      <c r="O334" s="197"/>
      <c r="P334" s="197"/>
      <c r="Q334" s="197"/>
      <c r="R334" s="166"/>
      <c r="S334" s="186">
        <f t="shared" si="1"/>
        <v>0</v>
      </c>
      <c r="T334" s="187" t="str">
        <f t="shared" si="2"/>
        <v>0%</v>
      </c>
      <c r="U334" s="188">
        <f t="shared" si="3"/>
        <v>0</v>
      </c>
      <c r="V334" s="134"/>
      <c r="W334" s="134"/>
      <c r="X334" s="134"/>
      <c r="Y334" s="166"/>
      <c r="Z334" s="166"/>
      <c r="AA334" s="166"/>
      <c r="AB334" s="166"/>
      <c r="AC334" s="166"/>
      <c r="AD334" s="166"/>
      <c r="AE334" s="166"/>
      <c r="AF334" s="166"/>
      <c r="AG334" s="166"/>
      <c r="AH334" s="166"/>
      <c r="AI334" s="166"/>
      <c r="AJ334" s="166"/>
      <c r="AK334" s="166"/>
    </row>
    <row r="335" ht="14.25" customHeight="1">
      <c r="A335" s="191"/>
      <c r="B335" s="191"/>
      <c r="C335" s="193"/>
      <c r="D335" s="193"/>
      <c r="E335" s="193"/>
      <c r="F335" s="194" t="str">
        <f t="array" ref="F335">IFNA(INDEX(PRESENTISMO!$F$5:$Q1510,MATCH(B335,PRESENTISMO!$A$5:$A1510,0)),"")</f>
        <v/>
      </c>
      <c r="G335" s="197"/>
      <c r="H335" s="197"/>
      <c r="I335" s="197"/>
      <c r="J335" s="197"/>
      <c r="K335" s="197"/>
      <c r="L335" s="197"/>
      <c r="M335" s="197"/>
      <c r="N335" s="197"/>
      <c r="O335" s="197"/>
      <c r="P335" s="197"/>
      <c r="Q335" s="197"/>
      <c r="R335" s="166"/>
      <c r="S335" s="186">
        <f t="shared" si="1"/>
        <v>0</v>
      </c>
      <c r="T335" s="187" t="str">
        <f t="shared" si="2"/>
        <v>0%</v>
      </c>
      <c r="U335" s="188">
        <f t="shared" si="3"/>
        <v>0</v>
      </c>
      <c r="V335" s="134"/>
      <c r="W335" s="134"/>
      <c r="X335" s="134"/>
      <c r="Y335" s="166"/>
      <c r="Z335" s="166"/>
      <c r="AA335" s="166"/>
      <c r="AB335" s="166"/>
      <c r="AC335" s="166"/>
      <c r="AD335" s="166"/>
      <c r="AE335" s="166"/>
      <c r="AF335" s="166"/>
      <c r="AG335" s="166"/>
      <c r="AH335" s="166"/>
      <c r="AI335" s="166"/>
      <c r="AJ335" s="166"/>
      <c r="AK335" s="166"/>
    </row>
    <row r="336" ht="14.25" customHeight="1">
      <c r="A336" s="191"/>
      <c r="B336" s="191"/>
      <c r="C336" s="193"/>
      <c r="D336" s="193"/>
      <c r="E336" s="193"/>
      <c r="F336" s="194" t="str">
        <f t="array" ref="F336">IFNA(INDEX(PRESENTISMO!$F$5:$Q1510,MATCH(B336,PRESENTISMO!$A$5:$A1510,0)),"")</f>
        <v/>
      </c>
      <c r="G336" s="197"/>
      <c r="H336" s="197"/>
      <c r="I336" s="197"/>
      <c r="J336" s="197"/>
      <c r="K336" s="197"/>
      <c r="L336" s="197"/>
      <c r="M336" s="197"/>
      <c r="N336" s="197"/>
      <c r="O336" s="197"/>
      <c r="P336" s="197"/>
      <c r="Q336" s="197"/>
      <c r="R336" s="166"/>
      <c r="S336" s="186">
        <f t="shared" si="1"/>
        <v>0</v>
      </c>
      <c r="T336" s="187" t="str">
        <f t="shared" si="2"/>
        <v>0%</v>
      </c>
      <c r="U336" s="188">
        <f t="shared" si="3"/>
        <v>0</v>
      </c>
      <c r="V336" s="134"/>
      <c r="W336" s="134"/>
      <c r="X336" s="134"/>
      <c r="Y336" s="166"/>
      <c r="Z336" s="166"/>
      <c r="AA336" s="166"/>
      <c r="AB336" s="166"/>
      <c r="AC336" s="166"/>
      <c r="AD336" s="166"/>
      <c r="AE336" s="166"/>
      <c r="AF336" s="166"/>
      <c r="AG336" s="166"/>
      <c r="AH336" s="166"/>
      <c r="AI336" s="166"/>
      <c r="AJ336" s="166"/>
      <c r="AK336" s="166"/>
    </row>
    <row r="337" ht="14.25" customHeight="1">
      <c r="A337" s="191"/>
      <c r="B337" s="191"/>
      <c r="C337" s="193"/>
      <c r="D337" s="193"/>
      <c r="E337" s="193"/>
      <c r="F337" s="194" t="str">
        <f t="array" ref="F337">IFNA(INDEX(PRESENTISMO!$F$5:$Q1510,MATCH(B337,PRESENTISMO!$A$5:$A1510,0)),"")</f>
        <v/>
      </c>
      <c r="G337" s="197"/>
      <c r="H337" s="197"/>
      <c r="I337" s="197"/>
      <c r="J337" s="197"/>
      <c r="K337" s="197"/>
      <c r="L337" s="197"/>
      <c r="M337" s="197"/>
      <c r="N337" s="197"/>
      <c r="O337" s="197"/>
      <c r="P337" s="197"/>
      <c r="Q337" s="197"/>
      <c r="R337" s="166"/>
      <c r="S337" s="186">
        <f t="shared" si="1"/>
        <v>0</v>
      </c>
      <c r="T337" s="187" t="str">
        <f t="shared" si="2"/>
        <v>0%</v>
      </c>
      <c r="U337" s="188">
        <f t="shared" si="3"/>
        <v>0</v>
      </c>
      <c r="V337" s="134"/>
      <c r="W337" s="134"/>
      <c r="X337" s="134"/>
      <c r="Y337" s="166"/>
      <c r="Z337" s="166"/>
      <c r="AA337" s="166"/>
      <c r="AB337" s="166"/>
      <c r="AC337" s="166"/>
      <c r="AD337" s="166"/>
      <c r="AE337" s="166"/>
      <c r="AF337" s="166"/>
      <c r="AG337" s="166"/>
      <c r="AH337" s="166"/>
      <c r="AI337" s="166"/>
      <c r="AJ337" s="166"/>
      <c r="AK337" s="166"/>
    </row>
    <row r="338" ht="14.25" customHeight="1">
      <c r="A338" s="191"/>
      <c r="B338" s="191"/>
      <c r="C338" s="193"/>
      <c r="D338" s="193"/>
      <c r="E338" s="193"/>
      <c r="F338" s="194" t="str">
        <f t="array" ref="F338">IFNA(INDEX(PRESENTISMO!$F$5:$Q1510,MATCH(B338,PRESENTISMO!$A$5:$A1510,0)),"")</f>
        <v/>
      </c>
      <c r="G338" s="197"/>
      <c r="H338" s="197"/>
      <c r="I338" s="197"/>
      <c r="J338" s="197"/>
      <c r="K338" s="197"/>
      <c r="L338" s="197"/>
      <c r="M338" s="197"/>
      <c r="N338" s="197"/>
      <c r="O338" s="197"/>
      <c r="P338" s="197"/>
      <c r="Q338" s="197"/>
      <c r="R338" s="166"/>
      <c r="S338" s="186">
        <f t="shared" si="1"/>
        <v>0</v>
      </c>
      <c r="T338" s="187" t="str">
        <f t="shared" si="2"/>
        <v>0%</v>
      </c>
      <c r="U338" s="188">
        <f t="shared" si="3"/>
        <v>0</v>
      </c>
      <c r="V338" s="134"/>
      <c r="W338" s="134"/>
      <c r="X338" s="134"/>
      <c r="Y338" s="166"/>
      <c r="Z338" s="166"/>
      <c r="AA338" s="166"/>
      <c r="AB338" s="166"/>
      <c r="AC338" s="166"/>
      <c r="AD338" s="166"/>
      <c r="AE338" s="166"/>
      <c r="AF338" s="166"/>
      <c r="AG338" s="166"/>
      <c r="AH338" s="166"/>
      <c r="AI338" s="166"/>
      <c r="AJ338" s="166"/>
      <c r="AK338" s="166"/>
    </row>
    <row r="339" ht="14.25" customHeight="1">
      <c r="A339" s="191"/>
      <c r="B339" s="191"/>
      <c r="C339" s="193"/>
      <c r="D339" s="193"/>
      <c r="E339" s="193"/>
      <c r="F339" s="194" t="str">
        <f t="array" ref="F339">IFNA(INDEX(PRESENTISMO!$F$5:$Q1510,MATCH(B339,PRESENTISMO!$A$5:$A1510,0)),"")</f>
        <v/>
      </c>
      <c r="G339" s="197"/>
      <c r="H339" s="197"/>
      <c r="I339" s="197"/>
      <c r="J339" s="197"/>
      <c r="K339" s="197"/>
      <c r="L339" s="197"/>
      <c r="M339" s="197"/>
      <c r="N339" s="197"/>
      <c r="O339" s="197"/>
      <c r="P339" s="197"/>
      <c r="Q339" s="197"/>
      <c r="R339" s="166"/>
      <c r="S339" s="186">
        <f t="shared" si="1"/>
        <v>0</v>
      </c>
      <c r="T339" s="187" t="str">
        <f t="shared" si="2"/>
        <v>0%</v>
      </c>
      <c r="U339" s="188">
        <f t="shared" si="3"/>
        <v>0</v>
      </c>
      <c r="V339" s="134"/>
      <c r="W339" s="134"/>
      <c r="X339" s="134"/>
      <c r="Y339" s="166"/>
      <c r="Z339" s="166"/>
      <c r="AA339" s="166"/>
      <c r="AB339" s="166"/>
      <c r="AC339" s="166"/>
      <c r="AD339" s="166"/>
      <c r="AE339" s="166"/>
      <c r="AF339" s="166"/>
      <c r="AG339" s="166"/>
      <c r="AH339" s="166"/>
      <c r="AI339" s="166"/>
      <c r="AJ339" s="166"/>
      <c r="AK339" s="166"/>
    </row>
    <row r="340" ht="14.25" customHeight="1">
      <c r="A340" s="191"/>
      <c r="B340" s="191"/>
      <c r="C340" s="193"/>
      <c r="D340" s="193"/>
      <c r="E340" s="193"/>
      <c r="F340" s="194" t="str">
        <f t="array" ref="F340">IFNA(INDEX(PRESENTISMO!$F$5:$Q1510,MATCH(B340,PRESENTISMO!$A$5:$A1510,0)),"")</f>
        <v/>
      </c>
      <c r="G340" s="197"/>
      <c r="H340" s="197"/>
      <c r="I340" s="197"/>
      <c r="J340" s="197"/>
      <c r="K340" s="197"/>
      <c r="L340" s="197"/>
      <c r="M340" s="197"/>
      <c r="N340" s="197"/>
      <c r="O340" s="197"/>
      <c r="P340" s="197"/>
      <c r="Q340" s="197"/>
      <c r="R340" s="166"/>
      <c r="S340" s="186">
        <f t="shared" si="1"/>
        <v>0</v>
      </c>
      <c r="T340" s="187" t="str">
        <f t="shared" si="2"/>
        <v>0%</v>
      </c>
      <c r="U340" s="188">
        <f t="shared" si="3"/>
        <v>0</v>
      </c>
      <c r="V340" s="134"/>
      <c r="W340" s="134"/>
      <c r="X340" s="134"/>
      <c r="Y340" s="166"/>
      <c r="Z340" s="166"/>
      <c r="AA340" s="166"/>
      <c r="AB340" s="166"/>
      <c r="AC340" s="166"/>
      <c r="AD340" s="166"/>
      <c r="AE340" s="166"/>
      <c r="AF340" s="166"/>
      <c r="AG340" s="166"/>
      <c r="AH340" s="166"/>
      <c r="AI340" s="166"/>
      <c r="AJ340" s="166"/>
      <c r="AK340" s="166"/>
    </row>
    <row r="341" ht="14.25" customHeight="1">
      <c r="A341" s="191"/>
      <c r="B341" s="191"/>
      <c r="C341" s="193"/>
      <c r="D341" s="193"/>
      <c r="E341" s="193"/>
      <c r="F341" s="194" t="str">
        <f t="array" ref="F341">IFNA(INDEX(PRESENTISMO!$F$5:$Q1510,MATCH(B341,PRESENTISMO!$A$5:$A1510,0)),"")</f>
        <v/>
      </c>
      <c r="G341" s="197"/>
      <c r="H341" s="197"/>
      <c r="I341" s="197"/>
      <c r="J341" s="197"/>
      <c r="K341" s="197"/>
      <c r="L341" s="197"/>
      <c r="M341" s="197"/>
      <c r="N341" s="197"/>
      <c r="O341" s="197"/>
      <c r="P341" s="197"/>
      <c r="Q341" s="197"/>
      <c r="R341" s="166"/>
      <c r="S341" s="186">
        <f t="shared" si="1"/>
        <v>0</v>
      </c>
      <c r="T341" s="187" t="str">
        <f t="shared" si="2"/>
        <v>0%</v>
      </c>
      <c r="U341" s="188">
        <f t="shared" si="3"/>
        <v>0</v>
      </c>
      <c r="V341" s="134"/>
      <c r="W341" s="134"/>
      <c r="X341" s="134"/>
      <c r="Y341" s="166"/>
      <c r="Z341" s="166"/>
      <c r="AA341" s="166"/>
      <c r="AB341" s="166"/>
      <c r="AC341" s="166"/>
      <c r="AD341" s="166"/>
      <c r="AE341" s="166"/>
      <c r="AF341" s="166"/>
      <c r="AG341" s="166"/>
      <c r="AH341" s="166"/>
      <c r="AI341" s="166"/>
      <c r="AJ341" s="166"/>
      <c r="AK341" s="166"/>
    </row>
    <row r="342" ht="14.25" customHeight="1">
      <c r="A342" s="191"/>
      <c r="B342" s="191"/>
      <c r="C342" s="193"/>
      <c r="D342" s="193"/>
      <c r="E342" s="193"/>
      <c r="F342" s="194" t="str">
        <f t="array" ref="F342">IFNA(INDEX(PRESENTISMO!$F$5:$Q1510,MATCH(B342,PRESENTISMO!$A$5:$A1510,0)),"")</f>
        <v/>
      </c>
      <c r="G342" s="197"/>
      <c r="H342" s="197"/>
      <c r="I342" s="197"/>
      <c r="J342" s="197"/>
      <c r="K342" s="197"/>
      <c r="L342" s="197"/>
      <c r="M342" s="197"/>
      <c r="N342" s="197"/>
      <c r="O342" s="197"/>
      <c r="P342" s="197"/>
      <c r="Q342" s="197"/>
      <c r="R342" s="166"/>
      <c r="S342" s="186">
        <f t="shared" si="1"/>
        <v>0</v>
      </c>
      <c r="T342" s="187" t="str">
        <f t="shared" si="2"/>
        <v>0%</v>
      </c>
      <c r="U342" s="188">
        <f t="shared" si="3"/>
        <v>0</v>
      </c>
      <c r="V342" s="134"/>
      <c r="W342" s="134"/>
      <c r="X342" s="134"/>
      <c r="Y342" s="166"/>
      <c r="Z342" s="166"/>
      <c r="AA342" s="166"/>
      <c r="AB342" s="166"/>
      <c r="AC342" s="166"/>
      <c r="AD342" s="166"/>
      <c r="AE342" s="166"/>
      <c r="AF342" s="166"/>
      <c r="AG342" s="166"/>
      <c r="AH342" s="166"/>
      <c r="AI342" s="166"/>
      <c r="AJ342" s="166"/>
      <c r="AK342" s="166"/>
    </row>
    <row r="343" ht="14.25" customHeight="1">
      <c r="A343" s="191"/>
      <c r="B343" s="191"/>
      <c r="C343" s="193"/>
      <c r="D343" s="193"/>
      <c r="E343" s="193"/>
      <c r="F343" s="194" t="str">
        <f t="array" ref="F343">IFNA(INDEX(PRESENTISMO!$F$5:$Q1510,MATCH(B343,PRESENTISMO!$A$5:$A1510,0)),"")</f>
        <v/>
      </c>
      <c r="G343" s="197"/>
      <c r="H343" s="197"/>
      <c r="I343" s="197"/>
      <c r="J343" s="197"/>
      <c r="K343" s="197"/>
      <c r="L343" s="197"/>
      <c r="M343" s="197"/>
      <c r="N343" s="197"/>
      <c r="O343" s="197"/>
      <c r="P343" s="197"/>
      <c r="Q343" s="197"/>
      <c r="R343" s="166"/>
      <c r="S343" s="186">
        <f t="shared" si="1"/>
        <v>0</v>
      </c>
      <c r="T343" s="187" t="str">
        <f t="shared" si="2"/>
        <v>0%</v>
      </c>
      <c r="U343" s="188">
        <f t="shared" si="3"/>
        <v>0</v>
      </c>
      <c r="V343" s="134"/>
      <c r="W343" s="134"/>
      <c r="X343" s="134"/>
      <c r="Y343" s="166"/>
      <c r="Z343" s="166"/>
      <c r="AA343" s="166"/>
      <c r="AB343" s="166"/>
      <c r="AC343" s="166"/>
      <c r="AD343" s="166"/>
      <c r="AE343" s="166"/>
      <c r="AF343" s="166"/>
      <c r="AG343" s="166"/>
      <c r="AH343" s="166"/>
      <c r="AI343" s="166"/>
      <c r="AJ343" s="166"/>
      <c r="AK343" s="166"/>
    </row>
    <row r="344" ht="14.25" customHeight="1">
      <c r="A344" s="191"/>
      <c r="B344" s="191"/>
      <c r="C344" s="193"/>
      <c r="D344" s="193"/>
      <c r="E344" s="193"/>
      <c r="F344" s="194" t="str">
        <f t="array" ref="F344">IFNA(INDEX(PRESENTISMO!$F$5:$Q1510,MATCH(B344,PRESENTISMO!$A$5:$A1510,0)),"")</f>
        <v/>
      </c>
      <c r="G344" s="197"/>
      <c r="H344" s="197"/>
      <c r="I344" s="197"/>
      <c r="J344" s="197"/>
      <c r="K344" s="197"/>
      <c r="L344" s="197"/>
      <c r="M344" s="197"/>
      <c r="N344" s="197"/>
      <c r="O344" s="197"/>
      <c r="P344" s="197"/>
      <c r="Q344" s="197"/>
      <c r="R344" s="166"/>
      <c r="S344" s="186">
        <f t="shared" si="1"/>
        <v>0</v>
      </c>
      <c r="T344" s="187" t="str">
        <f t="shared" si="2"/>
        <v>0%</v>
      </c>
      <c r="U344" s="188">
        <f t="shared" si="3"/>
        <v>0</v>
      </c>
      <c r="V344" s="134"/>
      <c r="W344" s="134"/>
      <c r="X344" s="134"/>
      <c r="Y344" s="166"/>
      <c r="Z344" s="166"/>
      <c r="AA344" s="166"/>
      <c r="AB344" s="166"/>
      <c r="AC344" s="166"/>
      <c r="AD344" s="166"/>
      <c r="AE344" s="166"/>
      <c r="AF344" s="166"/>
      <c r="AG344" s="166"/>
      <c r="AH344" s="166"/>
      <c r="AI344" s="166"/>
      <c r="AJ344" s="166"/>
      <c r="AK344" s="166"/>
    </row>
    <row r="345" ht="14.25" customHeight="1">
      <c r="A345" s="191"/>
      <c r="B345" s="191"/>
      <c r="C345" s="193"/>
      <c r="D345" s="193"/>
      <c r="E345" s="193"/>
      <c r="F345" s="194" t="str">
        <f t="array" ref="F345">IFNA(INDEX(PRESENTISMO!$F$5:$Q1510,MATCH(B345,PRESENTISMO!$A$5:$A1510,0)),"")</f>
        <v/>
      </c>
      <c r="G345" s="197"/>
      <c r="H345" s="197"/>
      <c r="I345" s="197"/>
      <c r="J345" s="197"/>
      <c r="K345" s="197"/>
      <c r="L345" s="197"/>
      <c r="M345" s="197"/>
      <c r="N345" s="197"/>
      <c r="O345" s="197"/>
      <c r="P345" s="197"/>
      <c r="Q345" s="197"/>
      <c r="R345" s="166"/>
      <c r="S345" s="186">
        <f t="shared" si="1"/>
        <v>0</v>
      </c>
      <c r="T345" s="187" t="str">
        <f t="shared" si="2"/>
        <v>0%</v>
      </c>
      <c r="U345" s="188">
        <f t="shared" si="3"/>
        <v>0</v>
      </c>
      <c r="V345" s="134"/>
      <c r="W345" s="134"/>
      <c r="X345" s="134"/>
      <c r="Y345" s="166"/>
      <c r="Z345" s="166"/>
      <c r="AA345" s="166"/>
      <c r="AB345" s="166"/>
      <c r="AC345" s="166"/>
      <c r="AD345" s="166"/>
      <c r="AE345" s="166"/>
      <c r="AF345" s="166"/>
      <c r="AG345" s="166"/>
      <c r="AH345" s="166"/>
      <c r="AI345" s="166"/>
      <c r="AJ345" s="166"/>
      <c r="AK345" s="166"/>
    </row>
    <row r="346" ht="14.25" customHeight="1">
      <c r="A346" s="191"/>
      <c r="B346" s="191"/>
      <c r="C346" s="193"/>
      <c r="D346" s="193"/>
      <c r="E346" s="193"/>
      <c r="F346" s="194" t="str">
        <f t="array" ref="F346">IFNA(INDEX(PRESENTISMO!$F$5:$Q1510,MATCH(B346,PRESENTISMO!$A$5:$A1510,0)),"")</f>
        <v/>
      </c>
      <c r="G346" s="197"/>
      <c r="H346" s="197"/>
      <c r="I346" s="197"/>
      <c r="J346" s="197"/>
      <c r="K346" s="197"/>
      <c r="L346" s="197"/>
      <c r="M346" s="197"/>
      <c r="N346" s="197"/>
      <c r="O346" s="197"/>
      <c r="P346" s="197"/>
      <c r="Q346" s="197"/>
      <c r="R346" s="166"/>
      <c r="S346" s="186">
        <f t="shared" si="1"/>
        <v>0</v>
      </c>
      <c r="T346" s="187" t="str">
        <f t="shared" si="2"/>
        <v>0%</v>
      </c>
      <c r="U346" s="188">
        <f t="shared" si="3"/>
        <v>0</v>
      </c>
      <c r="V346" s="134"/>
      <c r="W346" s="134"/>
      <c r="X346" s="134"/>
      <c r="Y346" s="166"/>
      <c r="Z346" s="166"/>
      <c r="AA346" s="166"/>
      <c r="AB346" s="166"/>
      <c r="AC346" s="166"/>
      <c r="AD346" s="166"/>
      <c r="AE346" s="166"/>
      <c r="AF346" s="166"/>
      <c r="AG346" s="166"/>
      <c r="AH346" s="166"/>
      <c r="AI346" s="166"/>
      <c r="AJ346" s="166"/>
      <c r="AK346" s="166"/>
    </row>
    <row r="347" ht="14.25" customHeight="1">
      <c r="A347" s="191"/>
      <c r="B347" s="191"/>
      <c r="C347" s="193"/>
      <c r="D347" s="193"/>
      <c r="E347" s="193"/>
      <c r="F347" s="194" t="str">
        <f t="array" ref="F347">IFNA(INDEX(PRESENTISMO!$F$5:$Q1510,MATCH(B347,PRESENTISMO!$A$5:$A1510,0)),"")</f>
        <v/>
      </c>
      <c r="G347" s="197"/>
      <c r="H347" s="197"/>
      <c r="I347" s="197"/>
      <c r="J347" s="197"/>
      <c r="K347" s="197"/>
      <c r="L347" s="197"/>
      <c r="M347" s="197"/>
      <c r="N347" s="197"/>
      <c r="O347" s="197"/>
      <c r="P347" s="197"/>
      <c r="Q347" s="197"/>
      <c r="R347" s="166"/>
      <c r="S347" s="186">
        <f t="shared" si="1"/>
        <v>0</v>
      </c>
      <c r="T347" s="187" t="str">
        <f t="shared" si="2"/>
        <v>0%</v>
      </c>
      <c r="U347" s="188">
        <f t="shared" si="3"/>
        <v>0</v>
      </c>
      <c r="V347" s="134"/>
      <c r="W347" s="134"/>
      <c r="X347" s="134"/>
      <c r="Y347" s="166"/>
      <c r="Z347" s="166"/>
      <c r="AA347" s="166"/>
      <c r="AB347" s="166"/>
      <c r="AC347" s="166"/>
      <c r="AD347" s="166"/>
      <c r="AE347" s="166"/>
      <c r="AF347" s="166"/>
      <c r="AG347" s="166"/>
      <c r="AH347" s="166"/>
      <c r="AI347" s="166"/>
      <c r="AJ347" s="166"/>
      <c r="AK347" s="166"/>
    </row>
    <row r="348" ht="14.25" customHeight="1">
      <c r="A348" s="191"/>
      <c r="B348" s="191"/>
      <c r="C348" s="193"/>
      <c r="D348" s="193"/>
      <c r="E348" s="193"/>
      <c r="F348" s="194" t="str">
        <f t="array" ref="F348">IFNA(INDEX(PRESENTISMO!$F$5:$Q1510,MATCH(B348,PRESENTISMO!$A$5:$A1510,0)),"")</f>
        <v/>
      </c>
      <c r="G348" s="197"/>
      <c r="H348" s="197"/>
      <c r="I348" s="197"/>
      <c r="J348" s="197"/>
      <c r="K348" s="197"/>
      <c r="L348" s="197"/>
      <c r="M348" s="197"/>
      <c r="N348" s="197"/>
      <c r="O348" s="197"/>
      <c r="P348" s="197"/>
      <c r="Q348" s="197"/>
      <c r="R348" s="166"/>
      <c r="S348" s="186">
        <f t="shared" si="1"/>
        <v>0</v>
      </c>
      <c r="T348" s="187" t="str">
        <f t="shared" si="2"/>
        <v>0%</v>
      </c>
      <c r="U348" s="188">
        <f t="shared" si="3"/>
        <v>0</v>
      </c>
      <c r="V348" s="134"/>
      <c r="W348" s="134"/>
      <c r="X348" s="134"/>
      <c r="Y348" s="166"/>
      <c r="Z348" s="166"/>
      <c r="AA348" s="166"/>
      <c r="AB348" s="166"/>
      <c r="AC348" s="166"/>
      <c r="AD348" s="166"/>
      <c r="AE348" s="166"/>
      <c r="AF348" s="166"/>
      <c r="AG348" s="166"/>
      <c r="AH348" s="166"/>
      <c r="AI348" s="166"/>
      <c r="AJ348" s="166"/>
      <c r="AK348" s="166"/>
    </row>
    <row r="349" ht="14.25" customHeight="1">
      <c r="A349" s="191"/>
      <c r="B349" s="191"/>
      <c r="C349" s="193"/>
      <c r="D349" s="193"/>
      <c r="E349" s="193"/>
      <c r="F349" s="194" t="str">
        <f t="array" ref="F349">IFNA(INDEX(PRESENTISMO!$F$5:$Q1510,MATCH(B349,PRESENTISMO!$A$5:$A1510,0)),"")</f>
        <v/>
      </c>
      <c r="G349" s="197"/>
      <c r="H349" s="197"/>
      <c r="I349" s="197"/>
      <c r="J349" s="197"/>
      <c r="K349" s="197"/>
      <c r="L349" s="197"/>
      <c r="M349" s="197"/>
      <c r="N349" s="197"/>
      <c r="O349" s="197"/>
      <c r="P349" s="197"/>
      <c r="Q349" s="197"/>
      <c r="R349" s="166"/>
      <c r="S349" s="186">
        <f t="shared" si="1"/>
        <v>0</v>
      </c>
      <c r="T349" s="187" t="str">
        <f t="shared" si="2"/>
        <v>0%</v>
      </c>
      <c r="U349" s="188">
        <f t="shared" si="3"/>
        <v>0</v>
      </c>
      <c r="V349" s="134"/>
      <c r="W349" s="134"/>
      <c r="X349" s="134"/>
      <c r="Y349" s="166"/>
      <c r="Z349" s="166"/>
      <c r="AA349" s="166"/>
      <c r="AB349" s="166"/>
      <c r="AC349" s="166"/>
      <c r="AD349" s="166"/>
      <c r="AE349" s="166"/>
      <c r="AF349" s="166"/>
      <c r="AG349" s="166"/>
      <c r="AH349" s="166"/>
      <c r="AI349" s="166"/>
      <c r="AJ349" s="166"/>
      <c r="AK349" s="166"/>
    </row>
    <row r="350" ht="14.25" customHeight="1">
      <c r="A350" s="191"/>
      <c r="B350" s="191"/>
      <c r="C350" s="193"/>
      <c r="D350" s="193"/>
      <c r="E350" s="193"/>
      <c r="F350" s="194" t="str">
        <f t="array" ref="F350">IFNA(INDEX(PRESENTISMO!$F$5:$Q1510,MATCH(B350,PRESENTISMO!$A$5:$A1510,0)),"")</f>
        <v/>
      </c>
      <c r="G350" s="197"/>
      <c r="H350" s="197"/>
      <c r="I350" s="197"/>
      <c r="J350" s="197"/>
      <c r="K350" s="197"/>
      <c r="L350" s="197"/>
      <c r="M350" s="197"/>
      <c r="N350" s="197"/>
      <c r="O350" s="197"/>
      <c r="P350" s="197"/>
      <c r="Q350" s="197"/>
      <c r="R350" s="166"/>
      <c r="S350" s="186">
        <f t="shared" si="1"/>
        <v>0</v>
      </c>
      <c r="T350" s="187" t="str">
        <f t="shared" si="2"/>
        <v>0%</v>
      </c>
      <c r="U350" s="188">
        <f t="shared" si="3"/>
        <v>0</v>
      </c>
      <c r="V350" s="134"/>
      <c r="W350" s="134"/>
      <c r="X350" s="134"/>
      <c r="Y350" s="166"/>
      <c r="Z350" s="166"/>
      <c r="AA350" s="166"/>
      <c r="AB350" s="166"/>
      <c r="AC350" s="166"/>
      <c r="AD350" s="166"/>
      <c r="AE350" s="166"/>
      <c r="AF350" s="166"/>
      <c r="AG350" s="166"/>
      <c r="AH350" s="166"/>
      <c r="AI350" s="166"/>
      <c r="AJ350" s="166"/>
      <c r="AK350" s="166"/>
    </row>
    <row r="351" ht="14.25" customHeight="1">
      <c r="A351" s="191"/>
      <c r="B351" s="191"/>
      <c r="C351" s="193"/>
      <c r="D351" s="193"/>
      <c r="E351" s="193"/>
      <c r="F351" s="194" t="str">
        <f t="array" ref="F351">IFNA(INDEX(PRESENTISMO!$F$5:$Q1510,MATCH(B351,PRESENTISMO!$A$5:$A1510,0)),"")</f>
        <v/>
      </c>
      <c r="G351" s="197"/>
      <c r="H351" s="197"/>
      <c r="I351" s="197"/>
      <c r="J351" s="197"/>
      <c r="K351" s="197"/>
      <c r="L351" s="197"/>
      <c r="M351" s="197"/>
      <c r="N351" s="197"/>
      <c r="O351" s="197"/>
      <c r="P351" s="197"/>
      <c r="Q351" s="197"/>
      <c r="R351" s="166"/>
      <c r="S351" s="186">
        <f t="shared" si="1"/>
        <v>0</v>
      </c>
      <c r="T351" s="187" t="str">
        <f t="shared" si="2"/>
        <v>0%</v>
      </c>
      <c r="U351" s="188">
        <f t="shared" si="3"/>
        <v>0</v>
      </c>
      <c r="V351" s="134"/>
      <c r="W351" s="134"/>
      <c r="X351" s="134"/>
      <c r="Y351" s="166"/>
      <c r="Z351" s="166"/>
      <c r="AA351" s="166"/>
      <c r="AB351" s="166"/>
      <c r="AC351" s="166"/>
      <c r="AD351" s="166"/>
      <c r="AE351" s="166"/>
      <c r="AF351" s="166"/>
      <c r="AG351" s="166"/>
      <c r="AH351" s="166"/>
      <c r="AI351" s="166"/>
      <c r="AJ351" s="166"/>
      <c r="AK351" s="166"/>
    </row>
    <row r="352" ht="14.25" customHeight="1">
      <c r="A352" s="191"/>
      <c r="B352" s="191"/>
      <c r="C352" s="193"/>
      <c r="D352" s="193"/>
      <c r="E352" s="193"/>
      <c r="F352" s="194" t="str">
        <f t="array" ref="F352">IFNA(INDEX(PRESENTISMO!$F$5:$Q1510,MATCH(B352,PRESENTISMO!$A$5:$A1510,0)),"")</f>
        <v/>
      </c>
      <c r="G352" s="197"/>
      <c r="H352" s="197"/>
      <c r="I352" s="197"/>
      <c r="J352" s="197"/>
      <c r="K352" s="197"/>
      <c r="L352" s="197"/>
      <c r="M352" s="197"/>
      <c r="N352" s="197"/>
      <c r="O352" s="197"/>
      <c r="P352" s="197"/>
      <c r="Q352" s="197"/>
      <c r="R352" s="166"/>
      <c r="S352" s="186">
        <f t="shared" si="1"/>
        <v>0</v>
      </c>
      <c r="T352" s="187" t="str">
        <f t="shared" si="2"/>
        <v>0%</v>
      </c>
      <c r="U352" s="188">
        <f t="shared" si="3"/>
        <v>0</v>
      </c>
      <c r="V352" s="134"/>
      <c r="W352" s="134"/>
      <c r="X352" s="134"/>
      <c r="Y352" s="166"/>
      <c r="Z352" s="166"/>
      <c r="AA352" s="166"/>
      <c r="AB352" s="166"/>
      <c r="AC352" s="166"/>
      <c r="AD352" s="166"/>
      <c r="AE352" s="166"/>
      <c r="AF352" s="166"/>
      <c r="AG352" s="166"/>
      <c r="AH352" s="166"/>
      <c r="AI352" s="166"/>
      <c r="AJ352" s="166"/>
      <c r="AK352" s="166"/>
    </row>
    <row r="353" ht="14.25" customHeight="1">
      <c r="A353" s="191"/>
      <c r="B353" s="191"/>
      <c r="C353" s="193"/>
      <c r="D353" s="193"/>
      <c r="E353" s="193"/>
      <c r="F353" s="194" t="str">
        <f t="array" ref="F353">IFNA(INDEX(PRESENTISMO!$F$5:$Q1510,MATCH(B353,PRESENTISMO!$A$5:$A1510,0)),"")</f>
        <v/>
      </c>
      <c r="G353" s="197"/>
      <c r="H353" s="197"/>
      <c r="I353" s="197"/>
      <c r="J353" s="197"/>
      <c r="K353" s="197"/>
      <c r="L353" s="197"/>
      <c r="M353" s="197"/>
      <c r="N353" s="197"/>
      <c r="O353" s="197"/>
      <c r="P353" s="197"/>
      <c r="Q353" s="197"/>
      <c r="R353" s="166"/>
      <c r="S353" s="186">
        <f t="shared" si="1"/>
        <v>0</v>
      </c>
      <c r="T353" s="187" t="str">
        <f t="shared" si="2"/>
        <v>0%</v>
      </c>
      <c r="U353" s="188">
        <f t="shared" si="3"/>
        <v>0</v>
      </c>
      <c r="V353" s="134"/>
      <c r="W353" s="134"/>
      <c r="X353" s="134"/>
      <c r="Y353" s="166"/>
      <c r="Z353" s="166"/>
      <c r="AA353" s="166"/>
      <c r="AB353" s="166"/>
      <c r="AC353" s="166"/>
      <c r="AD353" s="166"/>
      <c r="AE353" s="166"/>
      <c r="AF353" s="166"/>
      <c r="AG353" s="166"/>
      <c r="AH353" s="166"/>
      <c r="AI353" s="166"/>
      <c r="AJ353" s="166"/>
      <c r="AK353" s="166"/>
    </row>
    <row r="354" ht="14.25" customHeight="1">
      <c r="A354" s="191"/>
      <c r="B354" s="191"/>
      <c r="C354" s="193"/>
      <c r="D354" s="193"/>
      <c r="E354" s="193"/>
      <c r="F354" s="194" t="str">
        <f t="array" ref="F354">IFNA(INDEX(PRESENTISMO!$F$5:$Q1510,MATCH(B354,PRESENTISMO!$A$5:$A1510,0)),"")</f>
        <v/>
      </c>
      <c r="G354" s="197"/>
      <c r="H354" s="197"/>
      <c r="I354" s="197"/>
      <c r="J354" s="197"/>
      <c r="K354" s="197"/>
      <c r="L354" s="197"/>
      <c r="M354" s="197"/>
      <c r="N354" s="197"/>
      <c r="O354" s="197"/>
      <c r="P354" s="197"/>
      <c r="Q354" s="197"/>
      <c r="R354" s="166"/>
      <c r="S354" s="186">
        <f t="shared" si="1"/>
        <v>0</v>
      </c>
      <c r="T354" s="187" t="str">
        <f t="shared" si="2"/>
        <v>0%</v>
      </c>
      <c r="U354" s="188">
        <f t="shared" si="3"/>
        <v>0</v>
      </c>
      <c r="V354" s="134"/>
      <c r="W354" s="134"/>
      <c r="X354" s="134"/>
      <c r="Y354" s="166"/>
      <c r="Z354" s="166"/>
      <c r="AA354" s="166"/>
      <c r="AB354" s="166"/>
      <c r="AC354" s="166"/>
      <c r="AD354" s="166"/>
      <c r="AE354" s="166"/>
      <c r="AF354" s="166"/>
      <c r="AG354" s="166"/>
      <c r="AH354" s="166"/>
      <c r="AI354" s="166"/>
      <c r="AJ354" s="166"/>
      <c r="AK354" s="166"/>
    </row>
    <row r="355" ht="14.25" customHeight="1">
      <c r="A355" s="191"/>
      <c r="B355" s="191"/>
      <c r="C355" s="193"/>
      <c r="D355" s="193"/>
      <c r="E355" s="193"/>
      <c r="F355" s="194" t="str">
        <f t="array" ref="F355">IFNA(INDEX(PRESENTISMO!$F$5:$Q1510,MATCH(B355,PRESENTISMO!$A$5:$A1510,0)),"")</f>
        <v/>
      </c>
      <c r="G355" s="197"/>
      <c r="H355" s="197"/>
      <c r="I355" s="197"/>
      <c r="J355" s="197"/>
      <c r="K355" s="197"/>
      <c r="L355" s="197"/>
      <c r="M355" s="197"/>
      <c r="N355" s="197"/>
      <c r="O355" s="197"/>
      <c r="P355" s="197"/>
      <c r="Q355" s="197"/>
      <c r="R355" s="166"/>
      <c r="S355" s="186">
        <f t="shared" si="1"/>
        <v>0</v>
      </c>
      <c r="T355" s="187" t="str">
        <f t="shared" si="2"/>
        <v>0%</v>
      </c>
      <c r="U355" s="188">
        <f t="shared" si="3"/>
        <v>0</v>
      </c>
      <c r="V355" s="134"/>
      <c r="W355" s="134"/>
      <c r="X355" s="134"/>
      <c r="Y355" s="166"/>
      <c r="Z355" s="166"/>
      <c r="AA355" s="166"/>
      <c r="AB355" s="166"/>
      <c r="AC355" s="166"/>
      <c r="AD355" s="166"/>
      <c r="AE355" s="166"/>
      <c r="AF355" s="166"/>
      <c r="AG355" s="166"/>
      <c r="AH355" s="166"/>
      <c r="AI355" s="166"/>
      <c r="AJ355" s="166"/>
      <c r="AK355" s="166"/>
    </row>
    <row r="356" ht="14.25" customHeight="1">
      <c r="A356" s="191"/>
      <c r="B356" s="191"/>
      <c r="C356" s="193"/>
      <c r="D356" s="193"/>
      <c r="E356" s="193"/>
      <c r="F356" s="194" t="str">
        <f t="array" ref="F356">IFNA(INDEX(PRESENTISMO!$F$5:$Q1510,MATCH(B356,PRESENTISMO!$A$5:$A1510,0)),"")</f>
        <v/>
      </c>
      <c r="G356" s="197"/>
      <c r="H356" s="197"/>
      <c r="I356" s="197"/>
      <c r="J356" s="197"/>
      <c r="K356" s="197"/>
      <c r="L356" s="197"/>
      <c r="M356" s="197"/>
      <c r="N356" s="197"/>
      <c r="O356" s="197"/>
      <c r="P356" s="197"/>
      <c r="Q356" s="197"/>
      <c r="R356" s="166"/>
      <c r="S356" s="186">
        <f t="shared" si="1"/>
        <v>0</v>
      </c>
      <c r="T356" s="187" t="str">
        <f t="shared" si="2"/>
        <v>0%</v>
      </c>
      <c r="U356" s="188">
        <f t="shared" si="3"/>
        <v>0</v>
      </c>
      <c r="V356" s="134"/>
      <c r="W356" s="134"/>
      <c r="X356" s="134"/>
      <c r="Y356" s="166"/>
      <c r="Z356" s="166"/>
      <c r="AA356" s="166"/>
      <c r="AB356" s="166"/>
      <c r="AC356" s="166"/>
      <c r="AD356" s="166"/>
      <c r="AE356" s="166"/>
      <c r="AF356" s="166"/>
      <c r="AG356" s="166"/>
      <c r="AH356" s="166"/>
      <c r="AI356" s="166"/>
      <c r="AJ356" s="166"/>
      <c r="AK356" s="166"/>
    </row>
    <row r="357" ht="14.25" customHeight="1">
      <c r="A357" s="191"/>
      <c r="B357" s="191"/>
      <c r="C357" s="193"/>
      <c r="D357" s="193"/>
      <c r="E357" s="193"/>
      <c r="F357" s="194" t="str">
        <f t="array" ref="F357">IFNA(INDEX(PRESENTISMO!$F$5:$Q1510,MATCH(B357,PRESENTISMO!$A$5:$A1510,0)),"")</f>
        <v/>
      </c>
      <c r="G357" s="197"/>
      <c r="H357" s="197"/>
      <c r="I357" s="197"/>
      <c r="J357" s="197"/>
      <c r="K357" s="197"/>
      <c r="L357" s="197"/>
      <c r="M357" s="197"/>
      <c r="N357" s="197"/>
      <c r="O357" s="197"/>
      <c r="P357" s="197"/>
      <c r="Q357" s="197"/>
      <c r="R357" s="166"/>
      <c r="S357" s="186">
        <f t="shared" si="1"/>
        <v>0</v>
      </c>
      <c r="T357" s="187" t="str">
        <f t="shared" si="2"/>
        <v>0%</v>
      </c>
      <c r="U357" s="188">
        <f t="shared" si="3"/>
        <v>0</v>
      </c>
      <c r="V357" s="134"/>
      <c r="W357" s="134"/>
      <c r="X357" s="134"/>
      <c r="Y357" s="166"/>
      <c r="Z357" s="166"/>
      <c r="AA357" s="166"/>
      <c r="AB357" s="166"/>
      <c r="AC357" s="166"/>
      <c r="AD357" s="166"/>
      <c r="AE357" s="166"/>
      <c r="AF357" s="166"/>
      <c r="AG357" s="166"/>
      <c r="AH357" s="166"/>
      <c r="AI357" s="166"/>
      <c r="AJ357" s="166"/>
      <c r="AK357" s="166"/>
    </row>
    <row r="358" ht="14.25" customHeight="1">
      <c r="A358" s="191"/>
      <c r="B358" s="191"/>
      <c r="C358" s="193"/>
      <c r="D358" s="193"/>
      <c r="E358" s="193"/>
      <c r="F358" s="194" t="str">
        <f t="array" ref="F358">IFNA(INDEX(PRESENTISMO!$F$5:$Q1510,MATCH(B358,PRESENTISMO!$A$5:$A1510,0)),"")</f>
        <v/>
      </c>
      <c r="G358" s="197"/>
      <c r="H358" s="197"/>
      <c r="I358" s="197"/>
      <c r="J358" s="197"/>
      <c r="K358" s="197"/>
      <c r="L358" s="197"/>
      <c r="M358" s="197"/>
      <c r="N358" s="197"/>
      <c r="O358" s="197"/>
      <c r="P358" s="197"/>
      <c r="Q358" s="197"/>
      <c r="R358" s="166"/>
      <c r="S358" s="186">
        <f t="shared" si="1"/>
        <v>0</v>
      </c>
      <c r="T358" s="187" t="str">
        <f t="shared" si="2"/>
        <v>0%</v>
      </c>
      <c r="U358" s="188">
        <f t="shared" si="3"/>
        <v>0</v>
      </c>
      <c r="V358" s="134"/>
      <c r="W358" s="134"/>
      <c r="X358" s="134"/>
      <c r="Y358" s="166"/>
      <c r="Z358" s="166"/>
      <c r="AA358" s="166"/>
      <c r="AB358" s="166"/>
      <c r="AC358" s="166"/>
      <c r="AD358" s="166"/>
      <c r="AE358" s="166"/>
      <c r="AF358" s="166"/>
      <c r="AG358" s="166"/>
      <c r="AH358" s="166"/>
      <c r="AI358" s="166"/>
      <c r="AJ358" s="166"/>
      <c r="AK358" s="166"/>
    </row>
    <row r="359" ht="14.25" customHeight="1">
      <c r="A359" s="191"/>
      <c r="B359" s="191"/>
      <c r="C359" s="193"/>
      <c r="D359" s="193"/>
      <c r="E359" s="193"/>
      <c r="F359" s="194" t="str">
        <f t="array" ref="F359">IFNA(INDEX(PRESENTISMO!$F$5:$Q1510,MATCH(B359,PRESENTISMO!$A$5:$A1510,0)),"")</f>
        <v/>
      </c>
      <c r="G359" s="197"/>
      <c r="H359" s="197"/>
      <c r="I359" s="197"/>
      <c r="J359" s="197"/>
      <c r="K359" s="197"/>
      <c r="L359" s="197"/>
      <c r="M359" s="197"/>
      <c r="N359" s="197"/>
      <c r="O359" s="197"/>
      <c r="P359" s="197"/>
      <c r="Q359" s="197"/>
      <c r="R359" s="166"/>
      <c r="S359" s="186">
        <f t="shared" si="1"/>
        <v>0</v>
      </c>
      <c r="T359" s="187" t="str">
        <f t="shared" si="2"/>
        <v>0%</v>
      </c>
      <c r="U359" s="188">
        <f t="shared" si="3"/>
        <v>0</v>
      </c>
      <c r="V359" s="134"/>
      <c r="W359" s="134"/>
      <c r="X359" s="134"/>
      <c r="Y359" s="166"/>
      <c r="Z359" s="166"/>
      <c r="AA359" s="166"/>
      <c r="AB359" s="166"/>
      <c r="AC359" s="166"/>
      <c r="AD359" s="166"/>
      <c r="AE359" s="166"/>
      <c r="AF359" s="166"/>
      <c r="AG359" s="166"/>
      <c r="AH359" s="166"/>
      <c r="AI359" s="166"/>
      <c r="AJ359" s="166"/>
      <c r="AK359" s="166"/>
    </row>
    <row r="360" ht="14.25" customHeight="1">
      <c r="A360" s="191"/>
      <c r="B360" s="191"/>
      <c r="C360" s="193"/>
      <c r="D360" s="193"/>
      <c r="E360" s="193"/>
      <c r="F360" s="194" t="str">
        <f t="array" ref="F360">IFNA(INDEX(PRESENTISMO!$F$5:$Q1510,MATCH(B360,PRESENTISMO!$A$5:$A1510,0)),"")</f>
        <v/>
      </c>
      <c r="G360" s="197"/>
      <c r="H360" s="197"/>
      <c r="I360" s="197"/>
      <c r="J360" s="197"/>
      <c r="K360" s="197"/>
      <c r="L360" s="197"/>
      <c r="M360" s="197"/>
      <c r="N360" s="197"/>
      <c r="O360" s="197"/>
      <c r="P360" s="197"/>
      <c r="Q360" s="197"/>
      <c r="R360" s="166"/>
      <c r="S360" s="186">
        <f t="shared" si="1"/>
        <v>0</v>
      </c>
      <c r="T360" s="187" t="str">
        <f t="shared" si="2"/>
        <v>0%</v>
      </c>
      <c r="U360" s="188">
        <f t="shared" si="3"/>
        <v>0</v>
      </c>
      <c r="V360" s="134"/>
      <c r="W360" s="134"/>
      <c r="X360" s="134"/>
      <c r="Y360" s="166"/>
      <c r="Z360" s="166"/>
      <c r="AA360" s="166"/>
      <c r="AB360" s="166"/>
      <c r="AC360" s="166"/>
      <c r="AD360" s="166"/>
      <c r="AE360" s="166"/>
      <c r="AF360" s="166"/>
      <c r="AG360" s="166"/>
      <c r="AH360" s="166"/>
      <c r="AI360" s="166"/>
      <c r="AJ360" s="166"/>
      <c r="AK360" s="166"/>
    </row>
    <row r="361" ht="14.25" customHeight="1">
      <c r="A361" s="191"/>
      <c r="B361" s="191"/>
      <c r="C361" s="193"/>
      <c r="D361" s="193"/>
      <c r="E361" s="193"/>
      <c r="F361" s="194" t="str">
        <f t="array" ref="F361">IFNA(INDEX(PRESENTISMO!$F$5:$Q1510,MATCH(B361,PRESENTISMO!$A$5:$A1510,0)),"")</f>
        <v/>
      </c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66"/>
      <c r="S361" s="186">
        <f t="shared" si="1"/>
        <v>0</v>
      </c>
      <c r="T361" s="187" t="str">
        <f t="shared" si="2"/>
        <v>0%</v>
      </c>
      <c r="U361" s="188">
        <f t="shared" si="3"/>
        <v>0</v>
      </c>
      <c r="V361" s="134"/>
      <c r="W361" s="134"/>
      <c r="X361" s="134"/>
      <c r="Y361" s="166"/>
      <c r="Z361" s="166"/>
      <c r="AA361" s="166"/>
      <c r="AB361" s="166"/>
      <c r="AC361" s="166"/>
      <c r="AD361" s="166"/>
      <c r="AE361" s="166"/>
      <c r="AF361" s="166"/>
      <c r="AG361" s="166"/>
      <c r="AH361" s="166"/>
      <c r="AI361" s="166"/>
      <c r="AJ361" s="166"/>
      <c r="AK361" s="166"/>
    </row>
    <row r="362" ht="14.25" customHeight="1">
      <c r="A362" s="191"/>
      <c r="B362" s="191"/>
      <c r="C362" s="193"/>
      <c r="D362" s="193"/>
      <c r="E362" s="193"/>
      <c r="F362" s="194" t="str">
        <f t="array" ref="F362">IFNA(INDEX(PRESENTISMO!$F$5:$Q1510,MATCH(B362,PRESENTISMO!$A$5:$A1510,0)),"")</f>
        <v/>
      </c>
      <c r="G362" s="197"/>
      <c r="H362" s="197"/>
      <c r="I362" s="197"/>
      <c r="J362" s="197"/>
      <c r="K362" s="197"/>
      <c r="L362" s="197"/>
      <c r="M362" s="197"/>
      <c r="N362" s="197"/>
      <c r="O362" s="197"/>
      <c r="P362" s="197"/>
      <c r="Q362" s="197"/>
      <c r="R362" s="166"/>
      <c r="S362" s="186">
        <f t="shared" si="1"/>
        <v>0</v>
      </c>
      <c r="T362" s="187" t="str">
        <f t="shared" si="2"/>
        <v>0%</v>
      </c>
      <c r="U362" s="188">
        <f t="shared" si="3"/>
        <v>0</v>
      </c>
      <c r="V362" s="134"/>
      <c r="W362" s="134"/>
      <c r="X362" s="134"/>
      <c r="Y362" s="166"/>
      <c r="Z362" s="166"/>
      <c r="AA362" s="166"/>
      <c r="AB362" s="166"/>
      <c r="AC362" s="166"/>
      <c r="AD362" s="166"/>
      <c r="AE362" s="166"/>
      <c r="AF362" s="166"/>
      <c r="AG362" s="166"/>
      <c r="AH362" s="166"/>
      <c r="AI362" s="166"/>
      <c r="AJ362" s="166"/>
      <c r="AK362" s="166"/>
    </row>
    <row r="363" ht="14.25" customHeight="1">
      <c r="A363" s="191"/>
      <c r="B363" s="191"/>
      <c r="C363" s="193"/>
      <c r="D363" s="193"/>
      <c r="E363" s="193"/>
      <c r="F363" s="194" t="str">
        <f t="array" ref="F363">IFNA(INDEX(PRESENTISMO!$F$5:$Q1510,MATCH(B363,PRESENTISMO!$A$5:$A1510,0)),"")</f>
        <v/>
      </c>
      <c r="G363" s="197"/>
      <c r="H363" s="197"/>
      <c r="I363" s="197"/>
      <c r="J363" s="197"/>
      <c r="K363" s="197"/>
      <c r="L363" s="197"/>
      <c r="M363" s="197"/>
      <c r="N363" s="197"/>
      <c r="O363" s="197"/>
      <c r="P363" s="197"/>
      <c r="Q363" s="197"/>
      <c r="R363" s="166"/>
      <c r="S363" s="186">
        <f t="shared" si="1"/>
        <v>0</v>
      </c>
      <c r="T363" s="187" t="str">
        <f t="shared" si="2"/>
        <v>0%</v>
      </c>
      <c r="U363" s="188">
        <f t="shared" si="3"/>
        <v>0</v>
      </c>
      <c r="V363" s="134"/>
      <c r="W363" s="134"/>
      <c r="X363" s="134"/>
      <c r="Y363" s="166"/>
      <c r="Z363" s="166"/>
      <c r="AA363" s="166"/>
      <c r="AB363" s="166"/>
      <c r="AC363" s="166"/>
      <c r="AD363" s="166"/>
      <c r="AE363" s="166"/>
      <c r="AF363" s="166"/>
      <c r="AG363" s="166"/>
      <c r="AH363" s="166"/>
      <c r="AI363" s="166"/>
      <c r="AJ363" s="166"/>
      <c r="AK363" s="166"/>
    </row>
    <row r="364" ht="14.25" customHeight="1">
      <c r="A364" s="191"/>
      <c r="B364" s="191"/>
      <c r="C364" s="193"/>
      <c r="D364" s="193"/>
      <c r="E364" s="193"/>
      <c r="F364" s="194" t="str">
        <f t="array" ref="F364">IFNA(INDEX(PRESENTISMO!$F$5:$Q1510,MATCH(B364,PRESENTISMO!$A$5:$A1510,0)),"")</f>
        <v/>
      </c>
      <c r="G364" s="197"/>
      <c r="H364" s="197"/>
      <c r="I364" s="197"/>
      <c r="J364" s="197"/>
      <c r="K364" s="197"/>
      <c r="L364" s="197"/>
      <c r="M364" s="197"/>
      <c r="N364" s="197"/>
      <c r="O364" s="197"/>
      <c r="P364" s="197"/>
      <c r="Q364" s="197"/>
      <c r="R364" s="166"/>
      <c r="S364" s="186">
        <f t="shared" si="1"/>
        <v>0</v>
      </c>
      <c r="T364" s="187" t="str">
        <f t="shared" si="2"/>
        <v>0%</v>
      </c>
      <c r="U364" s="188">
        <f t="shared" si="3"/>
        <v>0</v>
      </c>
      <c r="V364" s="134"/>
      <c r="W364" s="134"/>
      <c r="X364" s="134"/>
      <c r="Y364" s="166"/>
      <c r="Z364" s="166"/>
      <c r="AA364" s="166"/>
      <c r="AB364" s="166"/>
      <c r="AC364" s="166"/>
      <c r="AD364" s="166"/>
      <c r="AE364" s="166"/>
      <c r="AF364" s="166"/>
      <c r="AG364" s="166"/>
      <c r="AH364" s="166"/>
      <c r="AI364" s="166"/>
      <c r="AJ364" s="166"/>
      <c r="AK364" s="166"/>
    </row>
    <row r="365" ht="14.25" customHeight="1">
      <c r="A365" s="191"/>
      <c r="B365" s="191"/>
      <c r="C365" s="193"/>
      <c r="D365" s="193"/>
      <c r="E365" s="193"/>
      <c r="F365" s="194" t="str">
        <f t="array" ref="F365">IFNA(INDEX(PRESENTISMO!$F$5:$Q1510,MATCH(B365,PRESENTISMO!$A$5:$A1510,0)),"")</f>
        <v/>
      </c>
      <c r="G365" s="197"/>
      <c r="H365" s="197"/>
      <c r="I365" s="197"/>
      <c r="J365" s="197"/>
      <c r="K365" s="197"/>
      <c r="L365" s="197"/>
      <c r="M365" s="197"/>
      <c r="N365" s="197"/>
      <c r="O365" s="197"/>
      <c r="P365" s="197"/>
      <c r="Q365" s="197"/>
      <c r="R365" s="166"/>
      <c r="S365" s="186">
        <f t="shared" si="1"/>
        <v>0</v>
      </c>
      <c r="T365" s="187" t="str">
        <f t="shared" si="2"/>
        <v>0%</v>
      </c>
      <c r="U365" s="188">
        <f t="shared" si="3"/>
        <v>0</v>
      </c>
      <c r="V365" s="134"/>
      <c r="W365" s="134"/>
      <c r="X365" s="134"/>
      <c r="Y365" s="166"/>
      <c r="Z365" s="166"/>
      <c r="AA365" s="166"/>
      <c r="AB365" s="166"/>
      <c r="AC365" s="166"/>
      <c r="AD365" s="166"/>
      <c r="AE365" s="166"/>
      <c r="AF365" s="166"/>
      <c r="AG365" s="166"/>
      <c r="AH365" s="166"/>
      <c r="AI365" s="166"/>
      <c r="AJ365" s="166"/>
      <c r="AK365" s="166"/>
    </row>
    <row r="366" ht="14.25" customHeight="1">
      <c r="A366" s="191"/>
      <c r="B366" s="191"/>
      <c r="C366" s="193"/>
      <c r="D366" s="193"/>
      <c r="E366" s="193"/>
      <c r="F366" s="194" t="str">
        <f t="array" ref="F366">IFNA(INDEX(PRESENTISMO!$F$5:$Q1510,MATCH(B366,PRESENTISMO!$A$5:$A1510,0)),"")</f>
        <v/>
      </c>
      <c r="G366" s="197"/>
      <c r="H366" s="197"/>
      <c r="I366" s="197"/>
      <c r="J366" s="197"/>
      <c r="K366" s="197"/>
      <c r="L366" s="197"/>
      <c r="M366" s="197"/>
      <c r="N366" s="197"/>
      <c r="O366" s="197"/>
      <c r="P366" s="197"/>
      <c r="Q366" s="197"/>
      <c r="R366" s="166"/>
      <c r="S366" s="186">
        <f t="shared" si="1"/>
        <v>0</v>
      </c>
      <c r="T366" s="187" t="str">
        <f t="shared" si="2"/>
        <v>0%</v>
      </c>
      <c r="U366" s="188">
        <f t="shared" si="3"/>
        <v>0</v>
      </c>
      <c r="V366" s="134"/>
      <c r="W366" s="134"/>
      <c r="X366" s="134"/>
      <c r="Y366" s="166"/>
      <c r="Z366" s="166"/>
      <c r="AA366" s="166"/>
      <c r="AB366" s="166"/>
      <c r="AC366" s="166"/>
      <c r="AD366" s="166"/>
      <c r="AE366" s="166"/>
      <c r="AF366" s="166"/>
      <c r="AG366" s="166"/>
      <c r="AH366" s="166"/>
      <c r="AI366" s="166"/>
      <c r="AJ366" s="166"/>
      <c r="AK366" s="166"/>
    </row>
    <row r="367" ht="14.25" customHeight="1">
      <c r="A367" s="191"/>
      <c r="B367" s="191"/>
      <c r="C367" s="193"/>
      <c r="D367" s="193"/>
      <c r="E367" s="193"/>
      <c r="F367" s="194" t="str">
        <f t="array" ref="F367">IFNA(INDEX(PRESENTISMO!$F$5:$Q1510,MATCH(B367,PRESENTISMO!$A$5:$A1510,0)),"")</f>
        <v/>
      </c>
      <c r="G367" s="197"/>
      <c r="H367" s="197"/>
      <c r="I367" s="197"/>
      <c r="J367" s="197"/>
      <c r="K367" s="197"/>
      <c r="L367" s="197"/>
      <c r="M367" s="197"/>
      <c r="N367" s="197"/>
      <c r="O367" s="197"/>
      <c r="P367" s="197"/>
      <c r="Q367" s="197"/>
      <c r="R367" s="166"/>
      <c r="S367" s="186">
        <f t="shared" si="1"/>
        <v>0</v>
      </c>
      <c r="T367" s="187" t="str">
        <f t="shared" si="2"/>
        <v>0%</v>
      </c>
      <c r="U367" s="188">
        <f t="shared" si="3"/>
        <v>0</v>
      </c>
      <c r="V367" s="134"/>
      <c r="W367" s="134"/>
      <c r="X367" s="134"/>
      <c r="Y367" s="166"/>
      <c r="Z367" s="166"/>
      <c r="AA367" s="166"/>
      <c r="AB367" s="166"/>
      <c r="AC367" s="166"/>
      <c r="AD367" s="166"/>
      <c r="AE367" s="166"/>
      <c r="AF367" s="166"/>
      <c r="AG367" s="166"/>
      <c r="AH367" s="166"/>
      <c r="AI367" s="166"/>
      <c r="AJ367" s="166"/>
      <c r="AK367" s="166"/>
    </row>
    <row r="368" ht="14.25" customHeight="1">
      <c r="A368" s="191"/>
      <c r="B368" s="191"/>
      <c r="C368" s="193"/>
      <c r="D368" s="193"/>
      <c r="E368" s="193"/>
      <c r="F368" s="194" t="str">
        <f t="array" ref="F368">IFNA(INDEX(PRESENTISMO!$F$5:$Q1510,MATCH(B368,PRESENTISMO!$A$5:$A1510,0)),"")</f>
        <v/>
      </c>
      <c r="G368" s="197"/>
      <c r="H368" s="197"/>
      <c r="I368" s="197"/>
      <c r="J368" s="197"/>
      <c r="K368" s="197"/>
      <c r="L368" s="197"/>
      <c r="M368" s="197"/>
      <c r="N368" s="197"/>
      <c r="O368" s="197"/>
      <c r="P368" s="197"/>
      <c r="Q368" s="197"/>
      <c r="R368" s="166"/>
      <c r="S368" s="186">
        <f t="shared" si="1"/>
        <v>0</v>
      </c>
      <c r="T368" s="187" t="str">
        <f t="shared" si="2"/>
        <v>0%</v>
      </c>
      <c r="U368" s="188">
        <f t="shared" si="3"/>
        <v>0</v>
      </c>
      <c r="V368" s="134"/>
      <c r="W368" s="134"/>
      <c r="X368" s="134"/>
      <c r="Y368" s="166"/>
      <c r="Z368" s="166"/>
      <c r="AA368" s="166"/>
      <c r="AB368" s="166"/>
      <c r="AC368" s="166"/>
      <c r="AD368" s="166"/>
      <c r="AE368" s="166"/>
      <c r="AF368" s="166"/>
      <c r="AG368" s="166"/>
      <c r="AH368" s="166"/>
      <c r="AI368" s="166"/>
      <c r="AJ368" s="166"/>
      <c r="AK368" s="166"/>
    </row>
    <row r="369" ht="14.25" customHeight="1">
      <c r="A369" s="191"/>
      <c r="B369" s="191"/>
      <c r="C369" s="193"/>
      <c r="D369" s="193"/>
      <c r="E369" s="193"/>
      <c r="F369" s="194" t="str">
        <f t="array" ref="F369">IFNA(INDEX(PRESENTISMO!$F$5:$Q1510,MATCH(B369,PRESENTISMO!$A$5:$A1510,0)),"")</f>
        <v/>
      </c>
      <c r="G369" s="197"/>
      <c r="H369" s="197"/>
      <c r="I369" s="197"/>
      <c r="J369" s="197"/>
      <c r="K369" s="197"/>
      <c r="L369" s="197"/>
      <c r="M369" s="197"/>
      <c r="N369" s="197"/>
      <c r="O369" s="197"/>
      <c r="P369" s="197"/>
      <c r="Q369" s="197"/>
      <c r="R369" s="166"/>
      <c r="S369" s="186">
        <f t="shared" si="1"/>
        <v>0</v>
      </c>
      <c r="T369" s="187" t="str">
        <f t="shared" si="2"/>
        <v>0%</v>
      </c>
      <c r="U369" s="188">
        <f t="shared" si="3"/>
        <v>0</v>
      </c>
      <c r="V369" s="134"/>
      <c r="W369" s="134"/>
      <c r="X369" s="134"/>
      <c r="Y369" s="166"/>
      <c r="Z369" s="166"/>
      <c r="AA369" s="166"/>
      <c r="AB369" s="166"/>
      <c r="AC369" s="166"/>
      <c r="AD369" s="166"/>
      <c r="AE369" s="166"/>
      <c r="AF369" s="166"/>
      <c r="AG369" s="166"/>
      <c r="AH369" s="166"/>
      <c r="AI369" s="166"/>
      <c r="AJ369" s="166"/>
      <c r="AK369" s="166"/>
    </row>
    <row r="370" ht="14.25" customHeight="1">
      <c r="A370" s="191"/>
      <c r="B370" s="191"/>
      <c r="C370" s="193"/>
      <c r="D370" s="193"/>
      <c r="E370" s="193"/>
      <c r="F370" s="194" t="str">
        <f t="array" ref="F370">IFNA(INDEX(PRESENTISMO!$F$5:$Q1510,MATCH(B370,PRESENTISMO!$A$5:$A1510,0)),"")</f>
        <v/>
      </c>
      <c r="G370" s="197"/>
      <c r="H370" s="197"/>
      <c r="I370" s="197"/>
      <c r="J370" s="197"/>
      <c r="K370" s="197"/>
      <c r="L370" s="197"/>
      <c r="M370" s="197"/>
      <c r="N370" s="197"/>
      <c r="O370" s="197"/>
      <c r="P370" s="197"/>
      <c r="Q370" s="197"/>
      <c r="R370" s="166"/>
      <c r="S370" s="186">
        <f t="shared" si="1"/>
        <v>0</v>
      </c>
      <c r="T370" s="187" t="str">
        <f t="shared" si="2"/>
        <v>0%</v>
      </c>
      <c r="U370" s="188">
        <f t="shared" si="3"/>
        <v>0</v>
      </c>
      <c r="V370" s="134"/>
      <c r="W370" s="134"/>
      <c r="X370" s="134"/>
      <c r="Y370" s="166"/>
      <c r="Z370" s="166"/>
      <c r="AA370" s="166"/>
      <c r="AB370" s="166"/>
      <c r="AC370" s="166"/>
      <c r="AD370" s="166"/>
      <c r="AE370" s="166"/>
      <c r="AF370" s="166"/>
      <c r="AG370" s="166"/>
      <c r="AH370" s="166"/>
      <c r="AI370" s="166"/>
      <c r="AJ370" s="166"/>
      <c r="AK370" s="166"/>
    </row>
    <row r="371" ht="14.25" customHeight="1">
      <c r="A371" s="191"/>
      <c r="B371" s="191"/>
      <c r="C371" s="193"/>
      <c r="D371" s="193"/>
      <c r="E371" s="193"/>
      <c r="F371" s="194" t="str">
        <f t="array" ref="F371">IFNA(INDEX(PRESENTISMO!$F$5:$Q1510,MATCH(B371,PRESENTISMO!$A$5:$A1510,0)),"")</f>
        <v/>
      </c>
      <c r="G371" s="197"/>
      <c r="H371" s="197"/>
      <c r="I371" s="197"/>
      <c r="J371" s="197"/>
      <c r="K371" s="197"/>
      <c r="L371" s="197"/>
      <c r="M371" s="197"/>
      <c r="N371" s="197"/>
      <c r="O371" s="197"/>
      <c r="P371" s="197"/>
      <c r="Q371" s="197"/>
      <c r="R371" s="166"/>
      <c r="S371" s="186">
        <f t="shared" si="1"/>
        <v>0</v>
      </c>
      <c r="T371" s="187" t="str">
        <f t="shared" si="2"/>
        <v>0%</v>
      </c>
      <c r="U371" s="188">
        <f t="shared" si="3"/>
        <v>0</v>
      </c>
      <c r="V371" s="134"/>
      <c r="W371" s="134"/>
      <c r="X371" s="134"/>
      <c r="Y371" s="166"/>
      <c r="Z371" s="166"/>
      <c r="AA371" s="166"/>
      <c r="AB371" s="166"/>
      <c r="AC371" s="166"/>
      <c r="AD371" s="166"/>
      <c r="AE371" s="166"/>
      <c r="AF371" s="166"/>
      <c r="AG371" s="166"/>
      <c r="AH371" s="166"/>
      <c r="AI371" s="166"/>
      <c r="AJ371" s="166"/>
      <c r="AK371" s="166"/>
    </row>
    <row r="372" ht="14.25" customHeight="1">
      <c r="A372" s="191"/>
      <c r="B372" s="191"/>
      <c r="C372" s="193"/>
      <c r="D372" s="193"/>
      <c r="E372" s="193"/>
      <c r="F372" s="194" t="str">
        <f t="array" ref="F372">IFNA(INDEX(PRESENTISMO!$F$5:$Q1510,MATCH(B372,PRESENTISMO!$A$5:$A1510,0)),"")</f>
        <v/>
      </c>
      <c r="G372" s="197"/>
      <c r="H372" s="197"/>
      <c r="I372" s="197"/>
      <c r="J372" s="197"/>
      <c r="K372" s="197"/>
      <c r="L372" s="197"/>
      <c r="M372" s="197"/>
      <c r="N372" s="197"/>
      <c r="O372" s="197"/>
      <c r="P372" s="197"/>
      <c r="Q372" s="197"/>
      <c r="R372" s="166"/>
      <c r="S372" s="186">
        <f t="shared" si="1"/>
        <v>0</v>
      </c>
      <c r="T372" s="187" t="str">
        <f t="shared" si="2"/>
        <v>0%</v>
      </c>
      <c r="U372" s="188">
        <f t="shared" si="3"/>
        <v>0</v>
      </c>
      <c r="V372" s="134"/>
      <c r="W372" s="134"/>
      <c r="X372" s="134"/>
      <c r="Y372" s="166"/>
      <c r="Z372" s="166"/>
      <c r="AA372" s="166"/>
      <c r="AB372" s="166"/>
      <c r="AC372" s="166"/>
      <c r="AD372" s="166"/>
      <c r="AE372" s="166"/>
      <c r="AF372" s="166"/>
      <c r="AG372" s="166"/>
      <c r="AH372" s="166"/>
      <c r="AI372" s="166"/>
      <c r="AJ372" s="166"/>
      <c r="AK372" s="166"/>
    </row>
    <row r="373" ht="14.25" customHeight="1">
      <c r="A373" s="191"/>
      <c r="B373" s="191"/>
      <c r="C373" s="193"/>
      <c r="D373" s="193"/>
      <c r="E373" s="193"/>
      <c r="F373" s="194" t="str">
        <f t="array" ref="F373">IFNA(INDEX(PRESENTISMO!$F$5:$Q1510,MATCH(B373,PRESENTISMO!$A$5:$A1510,0)),"")</f>
        <v/>
      </c>
      <c r="G373" s="197"/>
      <c r="H373" s="197"/>
      <c r="I373" s="197"/>
      <c r="J373" s="197"/>
      <c r="K373" s="197"/>
      <c r="L373" s="197"/>
      <c r="M373" s="197"/>
      <c r="N373" s="197"/>
      <c r="O373" s="197"/>
      <c r="P373" s="197"/>
      <c r="Q373" s="197"/>
      <c r="R373" s="166"/>
      <c r="S373" s="186">
        <f t="shared" si="1"/>
        <v>0</v>
      </c>
      <c r="T373" s="187" t="str">
        <f t="shared" si="2"/>
        <v>0%</v>
      </c>
      <c r="U373" s="188">
        <f t="shared" si="3"/>
        <v>0</v>
      </c>
      <c r="V373" s="134"/>
      <c r="W373" s="134"/>
      <c r="X373" s="134"/>
      <c r="Y373" s="166"/>
      <c r="Z373" s="166"/>
      <c r="AA373" s="166"/>
      <c r="AB373" s="166"/>
      <c r="AC373" s="166"/>
      <c r="AD373" s="166"/>
      <c r="AE373" s="166"/>
      <c r="AF373" s="166"/>
      <c r="AG373" s="166"/>
      <c r="AH373" s="166"/>
      <c r="AI373" s="166"/>
      <c r="AJ373" s="166"/>
      <c r="AK373" s="166"/>
    </row>
    <row r="374" ht="14.25" customHeight="1">
      <c r="A374" s="191"/>
      <c r="B374" s="191"/>
      <c r="C374" s="193"/>
      <c r="D374" s="193"/>
      <c r="E374" s="193"/>
      <c r="F374" s="194" t="str">
        <f t="array" ref="F374">IFNA(INDEX(PRESENTISMO!$F$5:$Q1510,MATCH(B374,PRESENTISMO!$A$5:$A1510,0)),"")</f>
        <v/>
      </c>
      <c r="G374" s="197"/>
      <c r="H374" s="197"/>
      <c r="I374" s="197"/>
      <c r="J374" s="197"/>
      <c r="K374" s="197"/>
      <c r="L374" s="197"/>
      <c r="M374" s="197"/>
      <c r="N374" s="197"/>
      <c r="O374" s="197"/>
      <c r="P374" s="197"/>
      <c r="Q374" s="197"/>
      <c r="R374" s="166"/>
      <c r="S374" s="186">
        <f t="shared" si="1"/>
        <v>0</v>
      </c>
      <c r="T374" s="187" t="str">
        <f t="shared" si="2"/>
        <v>0%</v>
      </c>
      <c r="U374" s="188">
        <f t="shared" si="3"/>
        <v>0</v>
      </c>
      <c r="V374" s="134"/>
      <c r="W374" s="134"/>
      <c r="X374" s="134"/>
      <c r="Y374" s="166"/>
      <c r="Z374" s="166"/>
      <c r="AA374" s="166"/>
      <c r="AB374" s="166"/>
      <c r="AC374" s="166"/>
      <c r="AD374" s="166"/>
      <c r="AE374" s="166"/>
      <c r="AF374" s="166"/>
      <c r="AG374" s="166"/>
      <c r="AH374" s="166"/>
      <c r="AI374" s="166"/>
      <c r="AJ374" s="166"/>
      <c r="AK374" s="166"/>
    </row>
    <row r="375" ht="14.25" customHeight="1">
      <c r="A375" s="191"/>
      <c r="B375" s="191"/>
      <c r="C375" s="193"/>
      <c r="D375" s="193"/>
      <c r="E375" s="193"/>
      <c r="F375" s="194" t="str">
        <f t="array" ref="F375">IFNA(INDEX(PRESENTISMO!$F$5:$Q1510,MATCH(B375,PRESENTISMO!$A$5:$A1510,0)),"")</f>
        <v/>
      </c>
      <c r="G375" s="197"/>
      <c r="H375" s="197"/>
      <c r="I375" s="197"/>
      <c r="J375" s="197"/>
      <c r="K375" s="197"/>
      <c r="L375" s="197"/>
      <c r="M375" s="197"/>
      <c r="N375" s="197"/>
      <c r="O375" s="197"/>
      <c r="P375" s="197"/>
      <c r="Q375" s="197"/>
      <c r="R375" s="166"/>
      <c r="S375" s="186">
        <f t="shared" si="1"/>
        <v>0</v>
      </c>
      <c r="T375" s="187" t="str">
        <f t="shared" si="2"/>
        <v>0%</v>
      </c>
      <c r="U375" s="188">
        <f t="shared" si="3"/>
        <v>0</v>
      </c>
      <c r="V375" s="134"/>
      <c r="W375" s="134"/>
      <c r="X375" s="134"/>
      <c r="Y375" s="166"/>
      <c r="Z375" s="166"/>
      <c r="AA375" s="166"/>
      <c r="AB375" s="166"/>
      <c r="AC375" s="166"/>
      <c r="AD375" s="166"/>
      <c r="AE375" s="166"/>
      <c r="AF375" s="166"/>
      <c r="AG375" s="166"/>
      <c r="AH375" s="166"/>
      <c r="AI375" s="166"/>
      <c r="AJ375" s="166"/>
      <c r="AK375" s="166"/>
    </row>
    <row r="376" ht="14.25" customHeight="1">
      <c r="A376" s="191"/>
      <c r="B376" s="191"/>
      <c r="C376" s="193"/>
      <c r="D376" s="193"/>
      <c r="E376" s="193"/>
      <c r="F376" s="194" t="str">
        <f t="array" ref="F376">IFNA(INDEX(PRESENTISMO!$F$5:$Q1510,MATCH(B376,PRESENTISMO!$A$5:$A1510,0)),"")</f>
        <v/>
      </c>
      <c r="G376" s="197"/>
      <c r="H376" s="197"/>
      <c r="I376" s="197"/>
      <c r="J376" s="197"/>
      <c r="K376" s="197"/>
      <c r="L376" s="197"/>
      <c r="M376" s="197"/>
      <c r="N376" s="197"/>
      <c r="O376" s="197"/>
      <c r="P376" s="197"/>
      <c r="Q376" s="197"/>
      <c r="R376" s="166"/>
      <c r="S376" s="186">
        <f t="shared" si="1"/>
        <v>0</v>
      </c>
      <c r="T376" s="187" t="str">
        <f t="shared" si="2"/>
        <v>0%</v>
      </c>
      <c r="U376" s="188">
        <f t="shared" si="3"/>
        <v>0</v>
      </c>
      <c r="V376" s="134"/>
      <c r="W376" s="134"/>
      <c r="X376" s="134"/>
      <c r="Y376" s="166"/>
      <c r="Z376" s="166"/>
      <c r="AA376" s="166"/>
      <c r="AB376" s="166"/>
      <c r="AC376" s="166"/>
      <c r="AD376" s="166"/>
      <c r="AE376" s="166"/>
      <c r="AF376" s="166"/>
      <c r="AG376" s="166"/>
      <c r="AH376" s="166"/>
      <c r="AI376" s="166"/>
      <c r="AJ376" s="166"/>
      <c r="AK376" s="166"/>
    </row>
    <row r="377" ht="14.25" customHeight="1">
      <c r="A377" s="191"/>
      <c r="B377" s="191"/>
      <c r="C377" s="193"/>
      <c r="D377" s="193"/>
      <c r="E377" s="193"/>
      <c r="F377" s="194" t="str">
        <f t="array" ref="F377">IFNA(INDEX(PRESENTISMO!$F$5:$Q1510,MATCH(B377,PRESENTISMO!$A$5:$A1510,0)),"")</f>
        <v/>
      </c>
      <c r="G377" s="197"/>
      <c r="H377" s="197"/>
      <c r="I377" s="197"/>
      <c r="J377" s="197"/>
      <c r="K377" s="197"/>
      <c r="L377" s="197"/>
      <c r="M377" s="197"/>
      <c r="N377" s="197"/>
      <c r="O377" s="197"/>
      <c r="P377" s="197"/>
      <c r="Q377" s="197"/>
      <c r="R377" s="166"/>
      <c r="S377" s="186">
        <f t="shared" si="1"/>
        <v>0</v>
      </c>
      <c r="T377" s="187" t="str">
        <f t="shared" si="2"/>
        <v>0%</v>
      </c>
      <c r="U377" s="188">
        <f t="shared" si="3"/>
        <v>0</v>
      </c>
      <c r="V377" s="134"/>
      <c r="W377" s="134"/>
      <c r="X377" s="134"/>
      <c r="Y377" s="166"/>
      <c r="Z377" s="166"/>
      <c r="AA377" s="166"/>
      <c r="AB377" s="166"/>
      <c r="AC377" s="166"/>
      <c r="AD377" s="166"/>
      <c r="AE377" s="166"/>
      <c r="AF377" s="166"/>
      <c r="AG377" s="166"/>
      <c r="AH377" s="166"/>
      <c r="AI377" s="166"/>
      <c r="AJ377" s="166"/>
      <c r="AK377" s="166"/>
    </row>
    <row r="378" ht="14.25" customHeight="1">
      <c r="A378" s="199"/>
      <c r="B378" s="191"/>
      <c r="C378" s="200"/>
      <c r="D378" s="193"/>
      <c r="E378" s="200"/>
      <c r="F378" s="194" t="str">
        <f t="array" ref="F378">IFNA(INDEX(PRESENTISMO!$F$5:$Q1510,MATCH(B378,PRESENTISMO!$A$5:$A1510,0)),"")</f>
        <v/>
      </c>
      <c r="G378" s="197"/>
      <c r="H378" s="197"/>
      <c r="I378" s="197"/>
      <c r="J378" s="197"/>
      <c r="K378" s="197"/>
      <c r="L378" s="197"/>
      <c r="M378" s="197"/>
      <c r="N378" s="197"/>
      <c r="O378" s="197"/>
      <c r="P378" s="197"/>
      <c r="Q378" s="197"/>
      <c r="R378" s="166"/>
      <c r="S378" s="186">
        <f t="shared" si="1"/>
        <v>0</v>
      </c>
      <c r="T378" s="187" t="str">
        <f t="shared" si="2"/>
        <v>0%</v>
      </c>
      <c r="U378" s="188">
        <f t="shared" si="3"/>
        <v>0</v>
      </c>
      <c r="V378" s="134"/>
      <c r="W378" s="134"/>
      <c r="X378" s="134"/>
      <c r="Y378" s="166"/>
      <c r="Z378" s="166"/>
      <c r="AA378" s="166"/>
      <c r="AB378" s="166"/>
      <c r="AC378" s="166"/>
      <c r="AD378" s="166"/>
      <c r="AE378" s="166"/>
      <c r="AF378" s="166"/>
      <c r="AG378" s="166"/>
      <c r="AH378" s="166"/>
      <c r="AI378" s="166"/>
      <c r="AJ378" s="166"/>
      <c r="AK378" s="166"/>
    </row>
    <row r="379" ht="14.25" customHeight="1">
      <c r="A379" s="191"/>
      <c r="B379" s="191"/>
      <c r="C379" s="193"/>
      <c r="D379" s="193"/>
      <c r="E379" s="193"/>
      <c r="F379" s="194" t="str">
        <f t="array" ref="F379">IFNA(INDEX(PRESENTISMO!$F$5:$Q1510,MATCH(B379,PRESENTISMO!$A$5:$A1510,0)),"")</f>
        <v/>
      </c>
      <c r="G379" s="197"/>
      <c r="H379" s="197"/>
      <c r="I379" s="197"/>
      <c r="J379" s="197"/>
      <c r="K379" s="197"/>
      <c r="L379" s="197"/>
      <c r="M379" s="197"/>
      <c r="N379" s="197"/>
      <c r="O379" s="197"/>
      <c r="P379" s="197"/>
      <c r="Q379" s="197"/>
      <c r="R379" s="166"/>
      <c r="S379" s="186">
        <f t="shared" si="1"/>
        <v>0</v>
      </c>
      <c r="T379" s="187" t="str">
        <f t="shared" si="2"/>
        <v>0%</v>
      </c>
      <c r="U379" s="188">
        <f t="shared" si="3"/>
        <v>0</v>
      </c>
      <c r="V379" s="134"/>
      <c r="W379" s="134"/>
      <c r="X379" s="134"/>
      <c r="Y379" s="166"/>
      <c r="Z379" s="166"/>
      <c r="AA379" s="166"/>
      <c r="AB379" s="166"/>
      <c r="AC379" s="166"/>
      <c r="AD379" s="166"/>
      <c r="AE379" s="166"/>
      <c r="AF379" s="166"/>
      <c r="AG379" s="166"/>
      <c r="AH379" s="166"/>
      <c r="AI379" s="166"/>
      <c r="AJ379" s="166"/>
      <c r="AK379" s="166"/>
    </row>
    <row r="380" ht="14.25" customHeight="1">
      <c r="A380" s="191"/>
      <c r="B380" s="191"/>
      <c r="C380" s="193"/>
      <c r="D380" s="193"/>
      <c r="E380" s="193"/>
      <c r="F380" s="194" t="str">
        <f t="array" ref="F380">IFNA(INDEX(PRESENTISMO!$F$5:$Q1510,MATCH(B380,PRESENTISMO!$A$5:$A1510,0)),"")</f>
        <v/>
      </c>
      <c r="G380" s="197"/>
      <c r="H380" s="197"/>
      <c r="I380" s="197"/>
      <c r="J380" s="197"/>
      <c r="K380" s="197"/>
      <c r="L380" s="197"/>
      <c r="M380" s="197"/>
      <c r="N380" s="197"/>
      <c r="O380" s="197"/>
      <c r="P380" s="197"/>
      <c r="Q380" s="197"/>
      <c r="R380" s="166"/>
      <c r="S380" s="186">
        <f t="shared" si="1"/>
        <v>0</v>
      </c>
      <c r="T380" s="187" t="str">
        <f t="shared" si="2"/>
        <v>0%</v>
      </c>
      <c r="U380" s="188">
        <f t="shared" si="3"/>
        <v>0</v>
      </c>
      <c r="V380" s="134"/>
      <c r="W380" s="166"/>
      <c r="X380" s="166"/>
      <c r="Y380" s="166"/>
      <c r="Z380" s="166"/>
      <c r="AA380" s="166"/>
      <c r="AB380" s="166"/>
      <c r="AC380" s="166"/>
      <c r="AD380" s="166"/>
      <c r="AE380" s="166"/>
      <c r="AF380" s="166"/>
      <c r="AG380" s="166"/>
      <c r="AH380" s="166"/>
      <c r="AI380" s="134"/>
      <c r="AJ380" s="134"/>
      <c r="AK380" s="134"/>
    </row>
    <row r="381" ht="14.25" customHeight="1">
      <c r="A381" s="191"/>
      <c r="B381" s="191"/>
      <c r="C381" s="193"/>
      <c r="D381" s="193"/>
      <c r="E381" s="193"/>
      <c r="F381" s="194" t="str">
        <f t="array" ref="F381">IFNA(INDEX(PRESENTISMO!$F$5:$Q1510,MATCH(B381,PRESENTISMO!$A$5:$A1510,0)),"")</f>
        <v/>
      </c>
      <c r="G381" s="197"/>
      <c r="H381" s="197"/>
      <c r="I381" s="197"/>
      <c r="J381" s="197"/>
      <c r="K381" s="197"/>
      <c r="L381" s="197"/>
      <c r="M381" s="197"/>
      <c r="N381" s="197"/>
      <c r="O381" s="197"/>
      <c r="P381" s="197"/>
      <c r="Q381" s="197"/>
      <c r="R381" s="166"/>
      <c r="S381" s="186">
        <f t="shared" si="1"/>
        <v>0</v>
      </c>
      <c r="T381" s="187" t="str">
        <f t="shared" si="2"/>
        <v>0%</v>
      </c>
      <c r="U381" s="188">
        <f t="shared" si="3"/>
        <v>0</v>
      </c>
      <c r="V381" s="134"/>
      <c r="W381" s="166"/>
      <c r="X381" s="166"/>
      <c r="Y381" s="166"/>
      <c r="Z381" s="166"/>
      <c r="AA381" s="166"/>
      <c r="AB381" s="166"/>
      <c r="AC381" s="166"/>
      <c r="AD381" s="166"/>
      <c r="AE381" s="166"/>
      <c r="AF381" s="166"/>
      <c r="AG381" s="166"/>
      <c r="AH381" s="166"/>
      <c r="AI381" s="134"/>
      <c r="AJ381" s="134"/>
      <c r="AK381" s="134"/>
    </row>
    <row r="382" ht="14.25" customHeight="1">
      <c r="A382" s="191"/>
      <c r="B382" s="191"/>
      <c r="C382" s="193"/>
      <c r="D382" s="193"/>
      <c r="E382" s="193"/>
      <c r="F382" s="194" t="str">
        <f t="array" ref="F382">IFNA(INDEX(PRESENTISMO!$F$5:$Q1510,MATCH(B382,PRESENTISMO!$A$5:$A1510,0)),"")</f>
        <v/>
      </c>
      <c r="G382" s="197"/>
      <c r="H382" s="197"/>
      <c r="I382" s="197"/>
      <c r="J382" s="197"/>
      <c r="K382" s="197"/>
      <c r="L382" s="197"/>
      <c r="M382" s="197"/>
      <c r="N382" s="197"/>
      <c r="O382" s="197"/>
      <c r="P382" s="197"/>
      <c r="Q382" s="197"/>
      <c r="R382" s="166"/>
      <c r="S382" s="186">
        <f t="shared" si="1"/>
        <v>0</v>
      </c>
      <c r="T382" s="187" t="str">
        <f t="shared" si="2"/>
        <v>0%</v>
      </c>
      <c r="U382" s="188">
        <f t="shared" si="3"/>
        <v>0</v>
      </c>
      <c r="V382" s="134"/>
      <c r="W382" s="166"/>
      <c r="X382" s="166"/>
      <c r="Y382" s="166"/>
      <c r="Z382" s="166"/>
      <c r="AA382" s="166"/>
      <c r="AB382" s="166"/>
      <c r="AC382" s="166"/>
      <c r="AD382" s="166"/>
      <c r="AE382" s="166"/>
      <c r="AF382" s="166"/>
      <c r="AG382" s="166"/>
      <c r="AH382" s="166"/>
      <c r="AI382" s="134"/>
      <c r="AJ382" s="134"/>
      <c r="AK382" s="134"/>
    </row>
    <row r="383" ht="14.25" customHeight="1">
      <c r="A383" s="191"/>
      <c r="B383" s="191"/>
      <c r="C383" s="193"/>
      <c r="D383" s="193"/>
      <c r="E383" s="193"/>
      <c r="F383" s="194" t="str">
        <f t="array" ref="F383">IFNA(INDEX(PRESENTISMO!$F$5:$Q1510,MATCH(B383,PRESENTISMO!$A$5:$A1510,0)),"")</f>
        <v/>
      </c>
      <c r="G383" s="197"/>
      <c r="H383" s="197"/>
      <c r="I383" s="197"/>
      <c r="J383" s="197"/>
      <c r="K383" s="197"/>
      <c r="L383" s="197"/>
      <c r="M383" s="197"/>
      <c r="N383" s="197"/>
      <c r="O383" s="197"/>
      <c r="P383" s="197"/>
      <c r="Q383" s="197"/>
      <c r="R383" s="166"/>
      <c r="S383" s="186">
        <f t="shared" si="1"/>
        <v>0</v>
      </c>
      <c r="T383" s="187" t="str">
        <f t="shared" si="2"/>
        <v>0%</v>
      </c>
      <c r="U383" s="188">
        <f t="shared" si="3"/>
        <v>0</v>
      </c>
      <c r="V383" s="134"/>
      <c r="W383" s="166"/>
      <c r="X383" s="166"/>
      <c r="Y383" s="166"/>
      <c r="Z383" s="166"/>
      <c r="AA383" s="166"/>
      <c r="AB383" s="166"/>
      <c r="AC383" s="166"/>
      <c r="AD383" s="166"/>
      <c r="AE383" s="166"/>
      <c r="AF383" s="166"/>
      <c r="AG383" s="166"/>
      <c r="AH383" s="166"/>
      <c r="AI383" s="134"/>
      <c r="AJ383" s="134"/>
      <c r="AK383" s="134"/>
    </row>
    <row r="384" ht="14.25" customHeight="1">
      <c r="A384" s="191"/>
      <c r="B384" s="191"/>
      <c r="C384" s="193"/>
      <c r="D384" s="193"/>
      <c r="E384" s="193"/>
      <c r="F384" s="194" t="str">
        <f t="array" ref="F384">IFNA(INDEX(PRESENTISMO!$F$5:$Q1510,MATCH(B384,PRESENTISMO!$A$5:$A1510,0)),"")</f>
        <v/>
      </c>
      <c r="G384" s="197"/>
      <c r="H384" s="197"/>
      <c r="I384" s="197"/>
      <c r="J384" s="197"/>
      <c r="K384" s="197"/>
      <c r="L384" s="197"/>
      <c r="M384" s="197"/>
      <c r="N384" s="197"/>
      <c r="O384" s="197"/>
      <c r="P384" s="197"/>
      <c r="Q384" s="197"/>
      <c r="R384" s="166"/>
      <c r="S384" s="186">
        <f t="shared" si="1"/>
        <v>0</v>
      </c>
      <c r="T384" s="187" t="str">
        <f t="shared" si="2"/>
        <v>0%</v>
      </c>
      <c r="U384" s="188">
        <f t="shared" si="3"/>
        <v>0</v>
      </c>
      <c r="V384" s="134"/>
      <c r="W384" s="166"/>
      <c r="X384" s="166"/>
      <c r="Y384" s="166"/>
      <c r="Z384" s="166"/>
      <c r="AA384" s="166"/>
      <c r="AB384" s="166"/>
      <c r="AC384" s="166"/>
      <c r="AD384" s="166"/>
      <c r="AE384" s="166"/>
      <c r="AF384" s="166"/>
      <c r="AG384" s="166"/>
      <c r="AH384" s="166"/>
      <c r="AI384" s="134"/>
      <c r="AJ384" s="134"/>
      <c r="AK384" s="134"/>
    </row>
    <row r="385" ht="14.25" customHeight="1">
      <c r="A385" s="191"/>
      <c r="B385" s="191"/>
      <c r="C385" s="193"/>
      <c r="D385" s="193"/>
      <c r="E385" s="193"/>
      <c r="F385" s="194" t="str">
        <f t="array" ref="F385">IFNA(INDEX(PRESENTISMO!$F$5:$Q1510,MATCH(B385,PRESENTISMO!$A$5:$A1510,0)),"")</f>
        <v/>
      </c>
      <c r="G385" s="197"/>
      <c r="H385" s="197"/>
      <c r="I385" s="197"/>
      <c r="J385" s="197"/>
      <c r="K385" s="197"/>
      <c r="L385" s="197"/>
      <c r="M385" s="197"/>
      <c r="N385" s="197"/>
      <c r="O385" s="197"/>
      <c r="P385" s="197"/>
      <c r="Q385" s="197"/>
      <c r="R385" s="166"/>
      <c r="S385" s="186">
        <f t="shared" si="1"/>
        <v>0</v>
      </c>
      <c r="T385" s="187" t="str">
        <f t="shared" si="2"/>
        <v>0%</v>
      </c>
      <c r="U385" s="188">
        <f t="shared" si="3"/>
        <v>0</v>
      </c>
      <c r="V385" s="134"/>
      <c r="W385" s="134"/>
      <c r="X385" s="134"/>
      <c r="Y385" s="166"/>
      <c r="Z385" s="166"/>
      <c r="AA385" s="166"/>
      <c r="AB385" s="166"/>
      <c r="AC385" s="166"/>
      <c r="AD385" s="166"/>
      <c r="AE385" s="166"/>
      <c r="AF385" s="166"/>
      <c r="AG385" s="166"/>
      <c r="AH385" s="166"/>
      <c r="AI385" s="166"/>
      <c r="AJ385" s="166"/>
      <c r="AK385" s="166"/>
    </row>
    <row r="386" ht="14.25" customHeight="1">
      <c r="A386" s="199"/>
      <c r="B386" s="191"/>
      <c r="C386" s="200"/>
      <c r="D386" s="193"/>
      <c r="E386" s="200"/>
      <c r="F386" s="194" t="str">
        <f t="array" ref="F386">IFNA(INDEX(PRESENTISMO!$F$5:$Q1510,MATCH(B386,PRESENTISMO!$A$5:$A1510,0)),"")</f>
        <v/>
      </c>
      <c r="G386" s="197"/>
      <c r="H386" s="197"/>
      <c r="I386" s="197"/>
      <c r="J386" s="197"/>
      <c r="K386" s="197"/>
      <c r="L386" s="197"/>
      <c r="M386" s="197"/>
      <c r="N386" s="197"/>
      <c r="O386" s="197"/>
      <c r="P386" s="197"/>
      <c r="Q386" s="197"/>
      <c r="R386" s="166"/>
      <c r="S386" s="186">
        <f t="shared" si="1"/>
        <v>0</v>
      </c>
      <c r="T386" s="187" t="str">
        <f t="shared" si="2"/>
        <v>0%</v>
      </c>
      <c r="U386" s="188">
        <f t="shared" si="3"/>
        <v>0</v>
      </c>
      <c r="V386" s="134"/>
      <c r="W386" s="134"/>
      <c r="X386" s="134"/>
      <c r="Y386" s="166"/>
      <c r="Z386" s="166"/>
      <c r="AA386" s="166"/>
      <c r="AB386" s="166"/>
      <c r="AC386" s="166"/>
      <c r="AD386" s="166"/>
      <c r="AE386" s="166"/>
      <c r="AF386" s="166"/>
      <c r="AG386" s="166"/>
      <c r="AH386" s="166"/>
      <c r="AI386" s="166"/>
      <c r="AJ386" s="166"/>
      <c r="AK386" s="166"/>
    </row>
    <row r="387" ht="14.25" customHeight="1">
      <c r="A387" s="191"/>
      <c r="B387" s="191"/>
      <c r="C387" s="193"/>
      <c r="D387" s="193"/>
      <c r="E387" s="193"/>
      <c r="F387" s="194" t="str">
        <f t="array" ref="F387">IFNA(INDEX(PRESENTISMO!$F$5:$Q1510,MATCH(B387,PRESENTISMO!$A$5:$A1510,0)),"")</f>
        <v/>
      </c>
      <c r="G387" s="197"/>
      <c r="H387" s="197"/>
      <c r="I387" s="197"/>
      <c r="J387" s="197"/>
      <c r="K387" s="197"/>
      <c r="L387" s="197"/>
      <c r="M387" s="197"/>
      <c r="N387" s="197"/>
      <c r="O387" s="197"/>
      <c r="P387" s="197"/>
      <c r="Q387" s="197"/>
      <c r="R387" s="166"/>
      <c r="S387" s="186">
        <f t="shared" si="1"/>
        <v>0</v>
      </c>
      <c r="T387" s="187" t="str">
        <f t="shared" si="2"/>
        <v>0%</v>
      </c>
      <c r="U387" s="188">
        <f t="shared" si="3"/>
        <v>0</v>
      </c>
      <c r="V387" s="134"/>
      <c r="W387" s="134"/>
      <c r="X387" s="134"/>
      <c r="Y387" s="166"/>
      <c r="Z387" s="166"/>
      <c r="AA387" s="166"/>
      <c r="AB387" s="166"/>
      <c r="AC387" s="166"/>
      <c r="AD387" s="166"/>
      <c r="AE387" s="166"/>
      <c r="AF387" s="166"/>
      <c r="AG387" s="166"/>
      <c r="AH387" s="166"/>
      <c r="AI387" s="166"/>
      <c r="AJ387" s="166"/>
      <c r="AK387" s="166"/>
    </row>
    <row r="388" ht="14.25" customHeight="1">
      <c r="A388" s="191"/>
      <c r="B388" s="191"/>
      <c r="C388" s="193"/>
      <c r="D388" s="193"/>
      <c r="E388" s="193"/>
      <c r="F388" s="194" t="str">
        <f t="array" ref="F388">IFNA(INDEX(PRESENTISMO!$F$5:$Q1510,MATCH(B388,PRESENTISMO!$A$5:$A1510,0)),"")</f>
        <v/>
      </c>
      <c r="G388" s="197"/>
      <c r="H388" s="197"/>
      <c r="I388" s="197"/>
      <c r="J388" s="197"/>
      <c r="K388" s="197"/>
      <c r="L388" s="197"/>
      <c r="M388" s="197"/>
      <c r="N388" s="197"/>
      <c r="O388" s="197"/>
      <c r="P388" s="197"/>
      <c r="Q388" s="197"/>
      <c r="R388" s="166"/>
      <c r="S388" s="186">
        <f t="shared" si="1"/>
        <v>0</v>
      </c>
      <c r="T388" s="187" t="str">
        <f t="shared" si="2"/>
        <v>0%</v>
      </c>
      <c r="U388" s="188">
        <f t="shared" si="3"/>
        <v>0</v>
      </c>
      <c r="V388" s="134"/>
      <c r="W388" s="134"/>
      <c r="X388" s="134"/>
      <c r="Y388" s="166"/>
      <c r="Z388" s="166"/>
      <c r="AA388" s="166"/>
      <c r="AB388" s="166"/>
      <c r="AC388" s="166"/>
      <c r="AD388" s="166"/>
      <c r="AE388" s="166"/>
      <c r="AF388" s="166"/>
      <c r="AG388" s="166"/>
      <c r="AH388" s="166"/>
      <c r="AI388" s="166"/>
      <c r="AJ388" s="166"/>
      <c r="AK388" s="166"/>
    </row>
    <row r="389" ht="14.25" customHeight="1">
      <c r="A389" s="191"/>
      <c r="B389" s="191"/>
      <c r="C389" s="193"/>
      <c r="D389" s="193"/>
      <c r="E389" s="193"/>
      <c r="F389" s="194" t="str">
        <f t="array" ref="F389">IFNA(INDEX(PRESENTISMO!$F$5:$Q1510,MATCH(B389,PRESENTISMO!$A$5:$A1510,0)),"")</f>
        <v/>
      </c>
      <c r="G389" s="197"/>
      <c r="H389" s="197"/>
      <c r="I389" s="197"/>
      <c r="J389" s="197"/>
      <c r="K389" s="197"/>
      <c r="L389" s="197"/>
      <c r="M389" s="197"/>
      <c r="N389" s="197"/>
      <c r="O389" s="197"/>
      <c r="P389" s="197"/>
      <c r="Q389" s="197"/>
      <c r="R389" s="166"/>
      <c r="S389" s="186">
        <f t="shared" si="1"/>
        <v>0</v>
      </c>
      <c r="T389" s="187" t="str">
        <f t="shared" si="2"/>
        <v>0%</v>
      </c>
      <c r="U389" s="188">
        <f t="shared" si="3"/>
        <v>0</v>
      </c>
      <c r="V389" s="134"/>
      <c r="W389" s="134"/>
      <c r="X389" s="134"/>
      <c r="Y389" s="166"/>
      <c r="Z389" s="166"/>
      <c r="AA389" s="166"/>
      <c r="AB389" s="166"/>
      <c r="AC389" s="166"/>
      <c r="AD389" s="166"/>
      <c r="AE389" s="166"/>
      <c r="AF389" s="166"/>
      <c r="AG389" s="166"/>
      <c r="AH389" s="166"/>
      <c r="AI389" s="166"/>
      <c r="AJ389" s="166"/>
      <c r="AK389" s="166"/>
    </row>
    <row r="390" ht="14.25" customHeight="1">
      <c r="A390" s="191"/>
      <c r="B390" s="191"/>
      <c r="C390" s="193"/>
      <c r="D390" s="193"/>
      <c r="E390" s="193"/>
      <c r="F390" s="194" t="str">
        <f t="array" ref="F390">IFNA(INDEX(PRESENTISMO!$F$5:$Q1510,MATCH(B390,PRESENTISMO!$A$5:$A1510,0)),"")</f>
        <v/>
      </c>
      <c r="G390" s="197"/>
      <c r="H390" s="197"/>
      <c r="I390" s="197"/>
      <c r="J390" s="197"/>
      <c r="K390" s="197"/>
      <c r="L390" s="197"/>
      <c r="M390" s="197"/>
      <c r="N390" s="197"/>
      <c r="O390" s="197"/>
      <c r="P390" s="197"/>
      <c r="Q390" s="197"/>
      <c r="R390" s="166"/>
      <c r="S390" s="186">
        <f t="shared" si="1"/>
        <v>0</v>
      </c>
      <c r="T390" s="187" t="str">
        <f t="shared" si="2"/>
        <v>0%</v>
      </c>
      <c r="U390" s="188">
        <f t="shared" si="3"/>
        <v>0</v>
      </c>
      <c r="V390" s="134"/>
      <c r="W390" s="134"/>
      <c r="X390" s="134"/>
      <c r="Y390" s="166"/>
      <c r="Z390" s="166"/>
      <c r="AA390" s="166"/>
      <c r="AB390" s="166"/>
      <c r="AC390" s="166"/>
      <c r="AD390" s="166"/>
      <c r="AE390" s="166"/>
      <c r="AF390" s="166"/>
      <c r="AG390" s="166"/>
      <c r="AH390" s="166"/>
      <c r="AI390" s="166"/>
      <c r="AJ390" s="166"/>
      <c r="AK390" s="166"/>
    </row>
    <row r="391" ht="14.25" customHeight="1">
      <c r="A391" s="191"/>
      <c r="B391" s="191"/>
      <c r="C391" s="193"/>
      <c r="D391" s="193"/>
      <c r="E391" s="193"/>
      <c r="F391" s="194" t="str">
        <f t="array" ref="F391">IFNA(INDEX(PRESENTISMO!$F$5:$Q1510,MATCH(B391,PRESENTISMO!$A$5:$A1510,0)),"")</f>
        <v/>
      </c>
      <c r="G391" s="197"/>
      <c r="H391" s="197"/>
      <c r="I391" s="197"/>
      <c r="J391" s="197"/>
      <c r="K391" s="197"/>
      <c r="L391" s="197"/>
      <c r="M391" s="197"/>
      <c r="N391" s="197"/>
      <c r="O391" s="197"/>
      <c r="P391" s="197"/>
      <c r="Q391" s="197"/>
      <c r="R391" s="166"/>
      <c r="S391" s="186">
        <f t="shared" si="1"/>
        <v>0</v>
      </c>
      <c r="T391" s="187" t="str">
        <f t="shared" si="2"/>
        <v>0%</v>
      </c>
      <c r="U391" s="188">
        <f t="shared" si="3"/>
        <v>0</v>
      </c>
      <c r="V391" s="134"/>
      <c r="W391" s="134"/>
      <c r="X391" s="134"/>
      <c r="Y391" s="166"/>
      <c r="Z391" s="166"/>
      <c r="AA391" s="166"/>
      <c r="AB391" s="166"/>
      <c r="AC391" s="166"/>
      <c r="AD391" s="166"/>
      <c r="AE391" s="166"/>
      <c r="AF391" s="166"/>
      <c r="AG391" s="166"/>
      <c r="AH391" s="166"/>
      <c r="AI391" s="166"/>
      <c r="AJ391" s="166"/>
      <c r="AK391" s="166"/>
    </row>
    <row r="392" ht="14.25" customHeight="1">
      <c r="A392" s="191"/>
      <c r="B392" s="191"/>
      <c r="C392" s="193"/>
      <c r="D392" s="193"/>
      <c r="E392" s="193"/>
      <c r="F392" s="194" t="str">
        <f t="array" ref="F392">IFNA(INDEX(PRESENTISMO!$F$5:$Q1510,MATCH(B392,PRESENTISMO!$A$5:$A1510,0)),"")</f>
        <v/>
      </c>
      <c r="G392" s="197"/>
      <c r="H392" s="197"/>
      <c r="I392" s="197"/>
      <c r="J392" s="197"/>
      <c r="K392" s="197"/>
      <c r="L392" s="197"/>
      <c r="M392" s="197"/>
      <c r="N392" s="197"/>
      <c r="O392" s="197"/>
      <c r="P392" s="197"/>
      <c r="Q392" s="197"/>
      <c r="R392" s="166"/>
      <c r="S392" s="186">
        <f t="shared" si="1"/>
        <v>0</v>
      </c>
      <c r="T392" s="187" t="str">
        <f t="shared" si="2"/>
        <v>0%</v>
      </c>
      <c r="U392" s="188">
        <f t="shared" si="3"/>
        <v>0</v>
      </c>
      <c r="V392" s="134"/>
      <c r="W392" s="134"/>
      <c r="X392" s="134"/>
      <c r="Y392" s="166"/>
      <c r="Z392" s="166"/>
      <c r="AA392" s="166"/>
      <c r="AB392" s="166"/>
      <c r="AC392" s="166"/>
      <c r="AD392" s="166"/>
      <c r="AE392" s="166"/>
      <c r="AF392" s="166"/>
      <c r="AG392" s="166"/>
      <c r="AH392" s="166"/>
      <c r="AI392" s="166"/>
      <c r="AJ392" s="166"/>
      <c r="AK392" s="166"/>
    </row>
    <row r="393" ht="14.25" customHeight="1">
      <c r="A393" s="191"/>
      <c r="B393" s="191"/>
      <c r="C393" s="193"/>
      <c r="D393" s="193"/>
      <c r="E393" s="193"/>
      <c r="F393" s="194" t="str">
        <f t="array" ref="F393">IFNA(INDEX(PRESENTISMO!$F$5:$Q1510,MATCH(B393,PRESENTISMO!$A$5:$A1510,0)),"")</f>
        <v/>
      </c>
      <c r="G393" s="197"/>
      <c r="H393" s="197"/>
      <c r="I393" s="197"/>
      <c r="J393" s="197"/>
      <c r="K393" s="197"/>
      <c r="L393" s="197"/>
      <c r="M393" s="197"/>
      <c r="N393" s="197"/>
      <c r="O393" s="197"/>
      <c r="P393" s="197"/>
      <c r="Q393" s="197"/>
      <c r="R393" s="166"/>
      <c r="S393" s="186">
        <f t="shared" si="1"/>
        <v>0</v>
      </c>
      <c r="T393" s="187" t="str">
        <f t="shared" si="2"/>
        <v>0%</v>
      </c>
      <c r="U393" s="188">
        <f t="shared" si="3"/>
        <v>0</v>
      </c>
      <c r="V393" s="134"/>
      <c r="W393" s="134"/>
      <c r="X393" s="134"/>
      <c r="Y393" s="166"/>
      <c r="Z393" s="166"/>
      <c r="AA393" s="166"/>
      <c r="AB393" s="166"/>
      <c r="AC393" s="166"/>
      <c r="AD393" s="166"/>
      <c r="AE393" s="166"/>
      <c r="AF393" s="166"/>
      <c r="AG393" s="166"/>
      <c r="AH393" s="166"/>
      <c r="AI393" s="166"/>
      <c r="AJ393" s="166"/>
      <c r="AK393" s="166"/>
    </row>
    <row r="394" ht="14.25" customHeight="1">
      <c r="A394" s="199"/>
      <c r="B394" s="191"/>
      <c r="C394" s="200"/>
      <c r="D394" s="193"/>
      <c r="E394" s="200"/>
      <c r="F394" s="194" t="str">
        <f t="array" ref="F394">IFNA(INDEX(PRESENTISMO!$F$5:$Q1510,MATCH(B394,PRESENTISMO!$A$5:$A1510,0)),"")</f>
        <v/>
      </c>
      <c r="G394" s="197"/>
      <c r="H394" s="197"/>
      <c r="I394" s="197"/>
      <c r="J394" s="197"/>
      <c r="K394" s="197"/>
      <c r="L394" s="197"/>
      <c r="M394" s="197"/>
      <c r="N394" s="197"/>
      <c r="O394" s="197"/>
      <c r="P394" s="197"/>
      <c r="Q394" s="197"/>
      <c r="R394" s="166"/>
      <c r="S394" s="186">
        <f t="shared" si="1"/>
        <v>0</v>
      </c>
      <c r="T394" s="187" t="str">
        <f t="shared" si="2"/>
        <v>0%</v>
      </c>
      <c r="U394" s="188">
        <f t="shared" si="3"/>
        <v>0</v>
      </c>
      <c r="V394" s="134"/>
      <c r="W394" s="134"/>
      <c r="X394" s="134"/>
      <c r="Y394" s="166"/>
      <c r="Z394" s="166"/>
      <c r="AA394" s="166"/>
      <c r="AB394" s="166"/>
      <c r="AC394" s="166"/>
      <c r="AD394" s="166"/>
      <c r="AE394" s="166"/>
      <c r="AF394" s="166"/>
      <c r="AG394" s="166"/>
      <c r="AH394" s="166"/>
      <c r="AI394" s="166"/>
      <c r="AJ394" s="166"/>
      <c r="AK394" s="166"/>
    </row>
    <row r="395" ht="14.25" customHeight="1">
      <c r="A395" s="191"/>
      <c r="B395" s="191"/>
      <c r="C395" s="193"/>
      <c r="D395" s="193"/>
      <c r="E395" s="193"/>
      <c r="F395" s="194" t="str">
        <f t="array" ref="F395">IFNA(INDEX(PRESENTISMO!$F$5:$Q1510,MATCH(B395,PRESENTISMO!$A$5:$A1510,0)),"")</f>
        <v/>
      </c>
      <c r="G395" s="197"/>
      <c r="H395" s="197"/>
      <c r="I395" s="197"/>
      <c r="J395" s="197"/>
      <c r="K395" s="197"/>
      <c r="L395" s="197"/>
      <c r="M395" s="197"/>
      <c r="N395" s="197"/>
      <c r="O395" s="197"/>
      <c r="P395" s="197"/>
      <c r="Q395" s="197"/>
      <c r="R395" s="166"/>
      <c r="S395" s="186">
        <f t="shared" si="1"/>
        <v>0</v>
      </c>
      <c r="T395" s="187" t="str">
        <f t="shared" si="2"/>
        <v>0%</v>
      </c>
      <c r="U395" s="188">
        <f t="shared" si="3"/>
        <v>0</v>
      </c>
      <c r="V395" s="134"/>
      <c r="W395" s="134"/>
      <c r="X395" s="134"/>
      <c r="Y395" s="166"/>
      <c r="Z395" s="166"/>
      <c r="AA395" s="166"/>
      <c r="AB395" s="166"/>
      <c r="AC395" s="166"/>
      <c r="AD395" s="166"/>
      <c r="AE395" s="166"/>
      <c r="AF395" s="166"/>
      <c r="AG395" s="166"/>
      <c r="AH395" s="166"/>
      <c r="AI395" s="166"/>
      <c r="AJ395" s="166"/>
      <c r="AK395" s="166"/>
    </row>
    <row r="396" ht="14.25" customHeight="1">
      <c r="A396" s="191"/>
      <c r="B396" s="191"/>
      <c r="C396" s="193"/>
      <c r="D396" s="193"/>
      <c r="E396" s="193"/>
      <c r="F396" s="194" t="str">
        <f t="array" ref="F396">IFNA(INDEX(PRESENTISMO!$F$5:$Q1510,MATCH(B396,PRESENTISMO!$A$5:$A1510,0)),"")</f>
        <v/>
      </c>
      <c r="G396" s="197"/>
      <c r="H396" s="197"/>
      <c r="I396" s="197"/>
      <c r="J396" s="197"/>
      <c r="K396" s="197"/>
      <c r="L396" s="197"/>
      <c r="M396" s="197"/>
      <c r="N396" s="197"/>
      <c r="O396" s="197"/>
      <c r="P396" s="197"/>
      <c r="Q396" s="197"/>
      <c r="R396" s="166"/>
      <c r="S396" s="186">
        <f t="shared" si="1"/>
        <v>0</v>
      </c>
      <c r="T396" s="187" t="str">
        <f t="shared" si="2"/>
        <v>0%</v>
      </c>
      <c r="U396" s="188">
        <f t="shared" si="3"/>
        <v>0</v>
      </c>
      <c r="V396" s="134"/>
      <c r="W396" s="134"/>
      <c r="X396" s="134"/>
      <c r="Y396" s="166"/>
      <c r="Z396" s="166"/>
      <c r="AA396" s="166"/>
      <c r="AB396" s="166"/>
      <c r="AC396" s="166"/>
      <c r="AD396" s="166"/>
      <c r="AE396" s="166"/>
      <c r="AF396" s="166"/>
      <c r="AG396" s="166"/>
      <c r="AH396" s="166"/>
      <c r="AI396" s="166"/>
      <c r="AJ396" s="166"/>
      <c r="AK396" s="166"/>
    </row>
    <row r="397" ht="14.25" customHeight="1">
      <c r="A397" s="191"/>
      <c r="B397" s="191"/>
      <c r="C397" s="193"/>
      <c r="D397" s="193"/>
      <c r="E397" s="193"/>
      <c r="F397" s="194" t="str">
        <f t="array" ref="F397">IFNA(INDEX(PRESENTISMO!$F$5:$Q1510,MATCH(B397,PRESENTISMO!$A$5:$A1510,0)),"")</f>
        <v/>
      </c>
      <c r="G397" s="197"/>
      <c r="H397" s="197"/>
      <c r="I397" s="197"/>
      <c r="J397" s="197"/>
      <c r="K397" s="197"/>
      <c r="L397" s="197"/>
      <c r="M397" s="197"/>
      <c r="N397" s="197"/>
      <c r="O397" s="197"/>
      <c r="P397" s="197"/>
      <c r="Q397" s="197"/>
      <c r="R397" s="166"/>
      <c r="S397" s="186">
        <f t="shared" si="1"/>
        <v>0</v>
      </c>
      <c r="T397" s="187" t="str">
        <f t="shared" si="2"/>
        <v>0%</v>
      </c>
      <c r="U397" s="188">
        <f t="shared" si="3"/>
        <v>0</v>
      </c>
      <c r="V397" s="134"/>
      <c r="W397" s="134"/>
      <c r="X397" s="134"/>
      <c r="Y397" s="166"/>
      <c r="Z397" s="166"/>
      <c r="AA397" s="166"/>
      <c r="AB397" s="166"/>
      <c r="AC397" s="166"/>
      <c r="AD397" s="166"/>
      <c r="AE397" s="166"/>
      <c r="AF397" s="166"/>
      <c r="AG397" s="166"/>
      <c r="AH397" s="166"/>
      <c r="AI397" s="166"/>
      <c r="AJ397" s="166"/>
      <c r="AK397" s="166"/>
    </row>
    <row r="398" ht="14.25" customHeight="1">
      <c r="A398" s="191"/>
      <c r="B398" s="191"/>
      <c r="C398" s="193"/>
      <c r="D398" s="193"/>
      <c r="E398" s="193"/>
      <c r="F398" s="194" t="str">
        <f t="array" ref="F398">IFNA(INDEX(PRESENTISMO!$F$5:$Q1510,MATCH(B398,PRESENTISMO!$A$5:$A1510,0)),"")</f>
        <v/>
      </c>
      <c r="G398" s="197"/>
      <c r="H398" s="197"/>
      <c r="I398" s="197"/>
      <c r="J398" s="197"/>
      <c r="K398" s="197"/>
      <c r="L398" s="197"/>
      <c r="M398" s="197"/>
      <c r="N398" s="197"/>
      <c r="O398" s="197"/>
      <c r="P398" s="197"/>
      <c r="Q398" s="197"/>
      <c r="R398" s="166"/>
      <c r="S398" s="186">
        <f t="shared" si="1"/>
        <v>0</v>
      </c>
      <c r="T398" s="187" t="str">
        <f t="shared" si="2"/>
        <v>0%</v>
      </c>
      <c r="U398" s="188">
        <f t="shared" si="3"/>
        <v>0</v>
      </c>
      <c r="V398" s="134"/>
      <c r="W398" s="134"/>
      <c r="X398" s="134"/>
      <c r="Y398" s="166"/>
      <c r="Z398" s="166"/>
      <c r="AA398" s="166"/>
      <c r="AB398" s="166"/>
      <c r="AC398" s="166"/>
      <c r="AD398" s="166"/>
      <c r="AE398" s="166"/>
      <c r="AF398" s="166"/>
      <c r="AG398" s="166"/>
      <c r="AH398" s="166"/>
      <c r="AI398" s="166"/>
      <c r="AJ398" s="166"/>
      <c r="AK398" s="166"/>
    </row>
    <row r="399" ht="14.25" customHeight="1">
      <c r="A399" s="191"/>
      <c r="B399" s="191"/>
      <c r="C399" s="193"/>
      <c r="D399" s="193"/>
      <c r="E399" s="193"/>
      <c r="F399" s="194" t="str">
        <f t="array" ref="F399">IFNA(INDEX(PRESENTISMO!$F$5:$Q1510,MATCH(B399,PRESENTISMO!$A$5:$A1510,0)),"")</f>
        <v/>
      </c>
      <c r="G399" s="197"/>
      <c r="H399" s="197"/>
      <c r="I399" s="197"/>
      <c r="J399" s="197"/>
      <c r="K399" s="197"/>
      <c r="L399" s="197"/>
      <c r="M399" s="197"/>
      <c r="N399" s="197"/>
      <c r="O399" s="197"/>
      <c r="P399" s="197"/>
      <c r="Q399" s="197"/>
      <c r="R399" s="166"/>
      <c r="S399" s="186">
        <f t="shared" si="1"/>
        <v>0</v>
      </c>
      <c r="T399" s="187" t="str">
        <f t="shared" si="2"/>
        <v>0%</v>
      </c>
      <c r="U399" s="188">
        <f t="shared" si="3"/>
        <v>0</v>
      </c>
      <c r="V399" s="134"/>
      <c r="W399" s="134"/>
      <c r="X399" s="134"/>
      <c r="Y399" s="166"/>
      <c r="Z399" s="166"/>
      <c r="AA399" s="166"/>
      <c r="AB399" s="166"/>
      <c r="AC399" s="166"/>
      <c r="AD399" s="166"/>
      <c r="AE399" s="166"/>
      <c r="AF399" s="166"/>
      <c r="AG399" s="166"/>
      <c r="AH399" s="166"/>
      <c r="AI399" s="166"/>
      <c r="AJ399" s="166"/>
      <c r="AK399" s="166"/>
    </row>
    <row r="400" ht="14.25" customHeight="1">
      <c r="A400" s="191"/>
      <c r="B400" s="191"/>
      <c r="C400" s="193"/>
      <c r="D400" s="193"/>
      <c r="E400" s="193"/>
      <c r="F400" s="194" t="str">
        <f t="array" ref="F400">IFNA(INDEX(PRESENTISMO!$F$5:$Q1510,MATCH(B400,PRESENTISMO!$A$5:$A1510,0)),"")</f>
        <v/>
      </c>
      <c r="G400" s="197"/>
      <c r="H400" s="197"/>
      <c r="I400" s="197"/>
      <c r="J400" s="197"/>
      <c r="K400" s="197"/>
      <c r="L400" s="197"/>
      <c r="M400" s="197"/>
      <c r="N400" s="197"/>
      <c r="O400" s="197"/>
      <c r="P400" s="197"/>
      <c r="Q400" s="197"/>
      <c r="R400" s="166"/>
      <c r="S400" s="186">
        <f t="shared" si="1"/>
        <v>0</v>
      </c>
      <c r="T400" s="187" t="str">
        <f t="shared" si="2"/>
        <v>0%</v>
      </c>
      <c r="U400" s="188">
        <f t="shared" si="3"/>
        <v>0</v>
      </c>
      <c r="V400" s="134"/>
      <c r="W400" s="134"/>
      <c r="X400" s="134"/>
      <c r="Y400" s="166"/>
      <c r="Z400" s="166"/>
      <c r="AA400" s="166"/>
      <c r="AB400" s="166"/>
      <c r="AC400" s="166"/>
      <c r="AD400" s="166"/>
      <c r="AE400" s="166"/>
      <c r="AF400" s="166"/>
      <c r="AG400" s="166"/>
      <c r="AH400" s="166"/>
      <c r="AI400" s="166"/>
      <c r="AJ400" s="166"/>
      <c r="AK400" s="166"/>
    </row>
    <row r="401" ht="14.25" customHeight="1">
      <c r="A401" s="191"/>
      <c r="B401" s="191"/>
      <c r="C401" s="193"/>
      <c r="D401" s="193"/>
      <c r="E401" s="193"/>
      <c r="F401" s="194" t="str">
        <f t="array" ref="F401">IFNA(INDEX(PRESENTISMO!$F$5:$Q1510,MATCH(B401,PRESENTISMO!$A$5:$A1510,0)),"")</f>
        <v/>
      </c>
      <c r="G401" s="197"/>
      <c r="H401" s="197"/>
      <c r="I401" s="197"/>
      <c r="J401" s="197"/>
      <c r="K401" s="197"/>
      <c r="L401" s="197"/>
      <c r="M401" s="197"/>
      <c r="N401" s="197"/>
      <c r="O401" s="197"/>
      <c r="P401" s="197"/>
      <c r="Q401" s="197"/>
      <c r="R401" s="166"/>
      <c r="S401" s="186">
        <f t="shared" si="1"/>
        <v>0</v>
      </c>
      <c r="T401" s="187" t="str">
        <f t="shared" si="2"/>
        <v>0%</v>
      </c>
      <c r="U401" s="188">
        <f t="shared" si="3"/>
        <v>0</v>
      </c>
      <c r="V401" s="134"/>
      <c r="W401" s="134"/>
      <c r="X401" s="134"/>
      <c r="Y401" s="166"/>
      <c r="Z401" s="166"/>
      <c r="AA401" s="166"/>
      <c r="AB401" s="166"/>
      <c r="AC401" s="166"/>
      <c r="AD401" s="166"/>
      <c r="AE401" s="166"/>
      <c r="AF401" s="166"/>
      <c r="AG401" s="166"/>
      <c r="AH401" s="166"/>
      <c r="AI401" s="166"/>
      <c r="AJ401" s="166"/>
      <c r="AK401" s="166"/>
    </row>
    <row r="402" ht="14.25" customHeight="1">
      <c r="A402" s="199"/>
      <c r="B402" s="191"/>
      <c r="C402" s="200"/>
      <c r="D402" s="193"/>
      <c r="E402" s="200"/>
      <c r="F402" s="194" t="str">
        <f t="array" ref="F402">IFNA(INDEX(PRESENTISMO!$F$5:$Q1510,MATCH(B402,PRESENTISMO!$A$5:$A1510,0)),"")</f>
        <v/>
      </c>
      <c r="G402" s="197"/>
      <c r="H402" s="197"/>
      <c r="I402" s="197"/>
      <c r="J402" s="197"/>
      <c r="K402" s="197"/>
      <c r="L402" s="197"/>
      <c r="M402" s="197"/>
      <c r="N402" s="197"/>
      <c r="O402" s="197"/>
      <c r="P402" s="197"/>
      <c r="Q402" s="197"/>
      <c r="R402" s="166"/>
      <c r="S402" s="186">
        <f t="shared" si="1"/>
        <v>0</v>
      </c>
      <c r="T402" s="187" t="str">
        <f t="shared" si="2"/>
        <v>0%</v>
      </c>
      <c r="U402" s="188">
        <f t="shared" si="3"/>
        <v>0</v>
      </c>
      <c r="V402" s="134"/>
      <c r="W402" s="134"/>
      <c r="X402" s="134"/>
      <c r="Y402" s="166"/>
      <c r="Z402" s="166"/>
      <c r="AA402" s="166"/>
      <c r="AB402" s="166"/>
      <c r="AC402" s="166"/>
      <c r="AD402" s="166"/>
      <c r="AE402" s="166"/>
      <c r="AF402" s="166"/>
      <c r="AG402" s="166"/>
      <c r="AH402" s="166"/>
      <c r="AI402" s="166"/>
      <c r="AJ402" s="166"/>
      <c r="AK402" s="166"/>
    </row>
    <row r="403" ht="14.25" customHeight="1">
      <c r="A403" s="191"/>
      <c r="B403" s="191"/>
      <c r="C403" s="193"/>
      <c r="D403" s="193"/>
      <c r="E403" s="193"/>
      <c r="F403" s="194" t="str">
        <f t="array" ref="F403">IFNA(INDEX(PRESENTISMO!$F$5:$Q1510,MATCH(B403,PRESENTISMO!$A$5:$A1510,0)),"")</f>
        <v/>
      </c>
      <c r="G403" s="197"/>
      <c r="H403" s="197"/>
      <c r="I403" s="197"/>
      <c r="J403" s="197"/>
      <c r="K403" s="197"/>
      <c r="L403" s="197"/>
      <c r="M403" s="197"/>
      <c r="N403" s="197"/>
      <c r="O403" s="197"/>
      <c r="P403" s="197"/>
      <c r="Q403" s="197"/>
      <c r="R403" s="166"/>
      <c r="S403" s="186">
        <f t="shared" si="1"/>
        <v>0</v>
      </c>
      <c r="T403" s="187" t="str">
        <f t="shared" si="2"/>
        <v>0%</v>
      </c>
      <c r="U403" s="188">
        <f t="shared" si="3"/>
        <v>0</v>
      </c>
      <c r="V403" s="134"/>
      <c r="W403" s="134"/>
      <c r="X403" s="134"/>
      <c r="Y403" s="166"/>
      <c r="Z403" s="166"/>
      <c r="AA403" s="166"/>
      <c r="AB403" s="166"/>
      <c r="AC403" s="166"/>
      <c r="AD403" s="166"/>
      <c r="AE403" s="166"/>
      <c r="AF403" s="166"/>
      <c r="AG403" s="166"/>
      <c r="AH403" s="166"/>
      <c r="AI403" s="166"/>
      <c r="AJ403" s="166"/>
      <c r="AK403" s="166"/>
    </row>
    <row r="404" ht="14.25" customHeight="1">
      <c r="A404" s="191"/>
      <c r="B404" s="191"/>
      <c r="C404" s="193"/>
      <c r="D404" s="193"/>
      <c r="E404" s="193"/>
      <c r="F404" s="194" t="str">
        <f t="array" ref="F404">IFNA(INDEX(PRESENTISMO!$F$5:$Q1510,MATCH(B404,PRESENTISMO!$A$5:$A1510,0)),"")</f>
        <v/>
      </c>
      <c r="G404" s="197"/>
      <c r="H404" s="197"/>
      <c r="I404" s="197"/>
      <c r="J404" s="197"/>
      <c r="K404" s="197"/>
      <c r="L404" s="197"/>
      <c r="M404" s="197"/>
      <c r="N404" s="197"/>
      <c r="O404" s="197"/>
      <c r="P404" s="197"/>
      <c r="Q404" s="197"/>
      <c r="R404" s="166"/>
      <c r="S404" s="186">
        <f t="shared" si="1"/>
        <v>0</v>
      </c>
      <c r="T404" s="187" t="str">
        <f t="shared" si="2"/>
        <v>0%</v>
      </c>
      <c r="U404" s="188">
        <f t="shared" si="3"/>
        <v>0</v>
      </c>
      <c r="V404" s="134"/>
      <c r="W404" s="134"/>
      <c r="X404" s="134"/>
      <c r="Y404" s="166"/>
      <c r="Z404" s="166"/>
      <c r="AA404" s="166"/>
      <c r="AB404" s="166"/>
      <c r="AC404" s="166"/>
      <c r="AD404" s="166"/>
      <c r="AE404" s="166"/>
      <c r="AF404" s="166"/>
      <c r="AG404" s="166"/>
      <c r="AH404" s="166"/>
      <c r="AI404" s="166"/>
      <c r="AJ404" s="166"/>
      <c r="AK404" s="166"/>
    </row>
    <row r="405" ht="14.25" customHeight="1">
      <c r="A405" s="191"/>
      <c r="B405" s="191"/>
      <c r="C405" s="193"/>
      <c r="D405" s="193"/>
      <c r="E405" s="193"/>
      <c r="F405" s="194" t="str">
        <f t="array" ref="F405">IFNA(INDEX(PRESENTISMO!$F$5:$Q1510,MATCH(B405,PRESENTISMO!$A$5:$A1510,0)),"")</f>
        <v/>
      </c>
      <c r="G405" s="197"/>
      <c r="H405" s="197"/>
      <c r="I405" s="197"/>
      <c r="J405" s="197"/>
      <c r="K405" s="197"/>
      <c r="L405" s="197"/>
      <c r="M405" s="197"/>
      <c r="N405" s="197"/>
      <c r="O405" s="197"/>
      <c r="P405" s="197"/>
      <c r="Q405" s="197"/>
      <c r="R405" s="166"/>
      <c r="S405" s="186">
        <f t="shared" si="1"/>
        <v>0</v>
      </c>
      <c r="T405" s="187" t="str">
        <f t="shared" si="2"/>
        <v>0%</v>
      </c>
      <c r="U405" s="188">
        <f t="shared" si="3"/>
        <v>0</v>
      </c>
      <c r="V405" s="134"/>
      <c r="W405" s="134"/>
      <c r="X405" s="134"/>
      <c r="Y405" s="166"/>
      <c r="Z405" s="166"/>
      <c r="AA405" s="166"/>
      <c r="AB405" s="166"/>
      <c r="AC405" s="166"/>
      <c r="AD405" s="166"/>
      <c r="AE405" s="166"/>
      <c r="AF405" s="166"/>
      <c r="AG405" s="166"/>
      <c r="AH405" s="166"/>
      <c r="AI405" s="166"/>
      <c r="AJ405" s="166"/>
      <c r="AK405" s="166"/>
    </row>
    <row r="406" ht="14.25" customHeight="1">
      <c r="A406" s="191"/>
      <c r="B406" s="191"/>
      <c r="C406" s="193"/>
      <c r="D406" s="193"/>
      <c r="E406" s="193"/>
      <c r="F406" s="194" t="str">
        <f t="array" ref="F406">IFNA(INDEX(PRESENTISMO!$F$5:$Q1510,MATCH(B406,PRESENTISMO!$A$5:$A1510,0)),"")</f>
        <v/>
      </c>
      <c r="G406" s="197"/>
      <c r="H406" s="197"/>
      <c r="I406" s="197"/>
      <c r="J406" s="197"/>
      <c r="K406" s="197"/>
      <c r="L406" s="197"/>
      <c r="M406" s="197"/>
      <c r="N406" s="197"/>
      <c r="O406" s="197"/>
      <c r="P406" s="197"/>
      <c r="Q406" s="197"/>
      <c r="R406" s="166"/>
      <c r="S406" s="186">
        <f t="shared" si="1"/>
        <v>0</v>
      </c>
      <c r="T406" s="187" t="str">
        <f t="shared" si="2"/>
        <v>0%</v>
      </c>
      <c r="U406" s="188">
        <f t="shared" si="3"/>
        <v>0</v>
      </c>
      <c r="V406" s="134"/>
      <c r="W406" s="134"/>
      <c r="X406" s="134"/>
      <c r="Y406" s="166"/>
      <c r="Z406" s="166"/>
      <c r="AA406" s="166"/>
      <c r="AB406" s="166"/>
      <c r="AC406" s="166"/>
      <c r="AD406" s="166"/>
      <c r="AE406" s="166"/>
      <c r="AF406" s="166"/>
      <c r="AG406" s="166"/>
      <c r="AH406" s="166"/>
      <c r="AI406" s="166"/>
      <c r="AJ406" s="166"/>
      <c r="AK406" s="166"/>
    </row>
    <row r="407" ht="14.25" customHeight="1">
      <c r="A407" s="191"/>
      <c r="B407" s="191"/>
      <c r="C407" s="193"/>
      <c r="D407" s="193"/>
      <c r="E407" s="193"/>
      <c r="F407" s="194" t="str">
        <f t="array" ref="F407">IFNA(INDEX(PRESENTISMO!$F$5:$Q1510,MATCH(B407,PRESENTISMO!$A$5:$A1510,0)),"")</f>
        <v/>
      </c>
      <c r="G407" s="197"/>
      <c r="H407" s="197"/>
      <c r="I407" s="197"/>
      <c r="J407" s="197"/>
      <c r="K407" s="197"/>
      <c r="L407" s="197"/>
      <c r="M407" s="197"/>
      <c r="N407" s="197"/>
      <c r="O407" s="197"/>
      <c r="P407" s="197"/>
      <c r="Q407" s="197"/>
      <c r="R407" s="166"/>
      <c r="S407" s="186">
        <f t="shared" si="1"/>
        <v>0</v>
      </c>
      <c r="T407" s="187" t="str">
        <f t="shared" si="2"/>
        <v>0%</v>
      </c>
      <c r="U407" s="188">
        <f t="shared" si="3"/>
        <v>0</v>
      </c>
      <c r="V407" s="134"/>
      <c r="W407" s="134"/>
      <c r="X407" s="134"/>
      <c r="Y407" s="166"/>
      <c r="Z407" s="166"/>
      <c r="AA407" s="166"/>
      <c r="AB407" s="166"/>
      <c r="AC407" s="166"/>
      <c r="AD407" s="166"/>
      <c r="AE407" s="166"/>
      <c r="AF407" s="166"/>
      <c r="AG407" s="166"/>
      <c r="AH407" s="166"/>
      <c r="AI407" s="166"/>
      <c r="AJ407" s="166"/>
      <c r="AK407" s="166"/>
    </row>
    <row r="408" ht="14.25" customHeight="1">
      <c r="A408" s="191"/>
      <c r="B408" s="191"/>
      <c r="C408" s="193"/>
      <c r="D408" s="193"/>
      <c r="E408" s="193"/>
      <c r="F408" s="194" t="str">
        <f t="array" ref="F408">IFNA(INDEX(PRESENTISMO!$F$5:$Q1510,MATCH(B408,PRESENTISMO!$A$5:$A1510,0)),"")</f>
        <v/>
      </c>
      <c r="G408" s="197"/>
      <c r="H408" s="197"/>
      <c r="I408" s="197"/>
      <c r="J408" s="197"/>
      <c r="K408" s="197"/>
      <c r="L408" s="197"/>
      <c r="M408" s="197"/>
      <c r="N408" s="197"/>
      <c r="O408" s="197"/>
      <c r="P408" s="197"/>
      <c r="Q408" s="197"/>
      <c r="R408" s="166"/>
      <c r="S408" s="186">
        <f t="shared" si="1"/>
        <v>0</v>
      </c>
      <c r="T408" s="187" t="str">
        <f t="shared" si="2"/>
        <v>0%</v>
      </c>
      <c r="U408" s="188">
        <f t="shared" si="3"/>
        <v>0</v>
      </c>
      <c r="V408" s="134"/>
      <c r="W408" s="134"/>
      <c r="X408" s="134"/>
      <c r="Y408" s="166"/>
      <c r="Z408" s="166"/>
      <c r="AA408" s="166"/>
      <c r="AB408" s="166"/>
      <c r="AC408" s="166"/>
      <c r="AD408" s="166"/>
      <c r="AE408" s="166"/>
      <c r="AF408" s="166"/>
      <c r="AG408" s="166"/>
      <c r="AH408" s="166"/>
      <c r="AI408" s="166"/>
      <c r="AJ408" s="166"/>
      <c r="AK408" s="166"/>
    </row>
    <row r="409" ht="14.25" customHeight="1">
      <c r="A409" s="191"/>
      <c r="B409" s="191"/>
      <c r="C409" s="193"/>
      <c r="D409" s="193"/>
      <c r="E409" s="193"/>
      <c r="F409" s="194" t="str">
        <f t="array" ref="F409">IFNA(INDEX(PRESENTISMO!$F$5:$Q1510,MATCH(B409,PRESENTISMO!$A$5:$A1510,0)),"")</f>
        <v/>
      </c>
      <c r="G409" s="197"/>
      <c r="H409" s="197"/>
      <c r="I409" s="197"/>
      <c r="J409" s="197"/>
      <c r="K409" s="197"/>
      <c r="L409" s="197"/>
      <c r="M409" s="197"/>
      <c r="N409" s="197"/>
      <c r="O409" s="197"/>
      <c r="P409" s="197"/>
      <c r="Q409" s="197"/>
      <c r="R409" s="166"/>
      <c r="S409" s="186">
        <f t="shared" si="1"/>
        <v>0</v>
      </c>
      <c r="T409" s="187" t="str">
        <f t="shared" si="2"/>
        <v>0%</v>
      </c>
      <c r="U409" s="188">
        <f t="shared" si="3"/>
        <v>0</v>
      </c>
      <c r="V409" s="134"/>
      <c r="W409" s="134"/>
      <c r="X409" s="134"/>
      <c r="Y409" s="166"/>
      <c r="Z409" s="166"/>
      <c r="AA409" s="166"/>
      <c r="AB409" s="166"/>
      <c r="AC409" s="166"/>
      <c r="AD409" s="166"/>
      <c r="AE409" s="166"/>
      <c r="AF409" s="166"/>
      <c r="AG409" s="166"/>
      <c r="AH409" s="166"/>
      <c r="AI409" s="166"/>
      <c r="AJ409" s="166"/>
      <c r="AK409" s="166"/>
    </row>
    <row r="410" ht="14.25" customHeight="1">
      <c r="A410" s="199"/>
      <c r="B410" s="191"/>
      <c r="C410" s="200"/>
      <c r="D410" s="193"/>
      <c r="E410" s="200"/>
      <c r="F410" s="194" t="str">
        <f t="array" ref="F410">IFNA(INDEX(PRESENTISMO!$F$5:$Q1510,MATCH(B410,PRESENTISMO!$A$5:$A1510,0)),"")</f>
        <v/>
      </c>
      <c r="G410" s="197"/>
      <c r="H410" s="197"/>
      <c r="I410" s="197"/>
      <c r="J410" s="197"/>
      <c r="K410" s="197"/>
      <c r="L410" s="197"/>
      <c r="M410" s="197"/>
      <c r="N410" s="197"/>
      <c r="O410" s="197"/>
      <c r="P410" s="197"/>
      <c r="Q410" s="197"/>
      <c r="R410" s="166"/>
      <c r="S410" s="186">
        <f t="shared" si="1"/>
        <v>0</v>
      </c>
      <c r="T410" s="187" t="str">
        <f t="shared" si="2"/>
        <v>0%</v>
      </c>
      <c r="U410" s="188">
        <f t="shared" si="3"/>
        <v>0</v>
      </c>
      <c r="V410" s="134"/>
      <c r="W410" s="134"/>
      <c r="X410" s="134"/>
      <c r="Y410" s="166"/>
      <c r="Z410" s="166"/>
      <c r="AA410" s="166"/>
      <c r="AB410" s="166"/>
      <c r="AC410" s="166"/>
      <c r="AD410" s="166"/>
      <c r="AE410" s="166"/>
      <c r="AF410" s="166"/>
      <c r="AG410" s="166"/>
      <c r="AH410" s="166"/>
      <c r="AI410" s="166"/>
      <c r="AJ410" s="166"/>
      <c r="AK410" s="166"/>
    </row>
    <row r="411" ht="14.25" customHeight="1">
      <c r="A411" s="191"/>
      <c r="B411" s="191"/>
      <c r="C411" s="193"/>
      <c r="D411" s="193"/>
      <c r="E411" s="193"/>
      <c r="F411" s="194" t="str">
        <f t="array" ref="F411">IFNA(INDEX(PRESENTISMO!$F$5:$Q1510,MATCH(B411,PRESENTISMO!$A$5:$A1510,0)),"")</f>
        <v/>
      </c>
      <c r="G411" s="197"/>
      <c r="H411" s="197"/>
      <c r="I411" s="197"/>
      <c r="J411" s="197"/>
      <c r="K411" s="197"/>
      <c r="L411" s="197"/>
      <c r="M411" s="197"/>
      <c r="N411" s="197"/>
      <c r="O411" s="197"/>
      <c r="P411" s="197"/>
      <c r="Q411" s="197"/>
      <c r="R411" s="166"/>
      <c r="S411" s="186">
        <f t="shared" si="1"/>
        <v>0</v>
      </c>
      <c r="T411" s="187" t="str">
        <f t="shared" si="2"/>
        <v>0%</v>
      </c>
      <c r="U411" s="188">
        <f t="shared" si="3"/>
        <v>0</v>
      </c>
      <c r="V411" s="134"/>
      <c r="W411" s="134"/>
      <c r="X411" s="134"/>
      <c r="Y411" s="166"/>
      <c r="Z411" s="166"/>
      <c r="AA411" s="166"/>
      <c r="AB411" s="166"/>
      <c r="AC411" s="166"/>
      <c r="AD411" s="166"/>
      <c r="AE411" s="166"/>
      <c r="AF411" s="166"/>
      <c r="AG411" s="166"/>
      <c r="AH411" s="166"/>
      <c r="AI411" s="166"/>
      <c r="AJ411" s="166"/>
      <c r="AK411" s="166"/>
    </row>
    <row r="412" ht="14.25" customHeight="1">
      <c r="A412" s="191"/>
      <c r="B412" s="191"/>
      <c r="C412" s="193"/>
      <c r="D412" s="193"/>
      <c r="E412" s="193"/>
      <c r="F412" s="194" t="str">
        <f t="array" ref="F412">IFNA(INDEX(PRESENTISMO!$F$5:$Q1510,MATCH(B412,PRESENTISMO!$A$5:$A1510,0)),"")</f>
        <v/>
      </c>
      <c r="G412" s="197"/>
      <c r="H412" s="197"/>
      <c r="I412" s="197"/>
      <c r="J412" s="197"/>
      <c r="K412" s="197"/>
      <c r="L412" s="197"/>
      <c r="M412" s="197"/>
      <c r="N412" s="197"/>
      <c r="O412" s="197"/>
      <c r="P412" s="197"/>
      <c r="Q412" s="197"/>
      <c r="R412" s="166"/>
      <c r="S412" s="186">
        <f t="shared" si="1"/>
        <v>0</v>
      </c>
      <c r="T412" s="187" t="str">
        <f t="shared" si="2"/>
        <v>0%</v>
      </c>
      <c r="U412" s="188">
        <f t="shared" si="3"/>
        <v>0</v>
      </c>
      <c r="V412" s="134"/>
      <c r="W412" s="134"/>
      <c r="X412" s="134"/>
      <c r="Y412" s="166"/>
      <c r="Z412" s="166"/>
      <c r="AA412" s="166"/>
      <c r="AB412" s="166"/>
      <c r="AC412" s="166"/>
      <c r="AD412" s="166"/>
      <c r="AE412" s="166"/>
      <c r="AF412" s="166"/>
      <c r="AG412" s="166"/>
      <c r="AH412" s="166"/>
      <c r="AI412" s="166"/>
      <c r="AJ412" s="166"/>
      <c r="AK412" s="166"/>
    </row>
    <row r="413" ht="14.25" customHeight="1">
      <c r="A413" s="191"/>
      <c r="B413" s="191"/>
      <c r="C413" s="193"/>
      <c r="D413" s="193"/>
      <c r="E413" s="193"/>
      <c r="F413" s="194" t="str">
        <f t="array" ref="F413">IFNA(INDEX(PRESENTISMO!$F$5:$Q1510,MATCH(B413,PRESENTISMO!$A$5:$A1510,0)),"")</f>
        <v/>
      </c>
      <c r="G413" s="197"/>
      <c r="H413" s="197"/>
      <c r="I413" s="197"/>
      <c r="J413" s="197"/>
      <c r="K413" s="197"/>
      <c r="L413" s="197"/>
      <c r="M413" s="197"/>
      <c r="N413" s="197"/>
      <c r="O413" s="197"/>
      <c r="P413" s="197"/>
      <c r="Q413" s="197"/>
      <c r="R413" s="166"/>
      <c r="S413" s="186">
        <f t="shared" si="1"/>
        <v>0</v>
      </c>
      <c r="T413" s="187" t="str">
        <f t="shared" si="2"/>
        <v>0%</v>
      </c>
      <c r="U413" s="188">
        <f t="shared" si="3"/>
        <v>0</v>
      </c>
      <c r="V413" s="134"/>
      <c r="W413" s="134"/>
      <c r="X413" s="134"/>
      <c r="Y413" s="166"/>
      <c r="Z413" s="166"/>
      <c r="AA413" s="166"/>
      <c r="AB413" s="166"/>
      <c r="AC413" s="166"/>
      <c r="AD413" s="166"/>
      <c r="AE413" s="166"/>
      <c r="AF413" s="166"/>
      <c r="AG413" s="166"/>
      <c r="AH413" s="166"/>
      <c r="AI413" s="166"/>
      <c r="AJ413" s="166"/>
      <c r="AK413" s="166"/>
    </row>
    <row r="414" ht="14.25" customHeight="1">
      <c r="A414" s="191"/>
      <c r="B414" s="191"/>
      <c r="C414" s="193"/>
      <c r="D414" s="193"/>
      <c r="E414" s="193"/>
      <c r="F414" s="194" t="str">
        <f t="array" ref="F414">IFNA(INDEX(PRESENTISMO!$F$5:$Q1510,MATCH(B414,PRESENTISMO!$A$5:$A1510,0)),"")</f>
        <v/>
      </c>
      <c r="G414" s="197"/>
      <c r="H414" s="197"/>
      <c r="I414" s="197"/>
      <c r="J414" s="197"/>
      <c r="K414" s="197"/>
      <c r="L414" s="197"/>
      <c r="M414" s="197"/>
      <c r="N414" s="197"/>
      <c r="O414" s="197"/>
      <c r="P414" s="197"/>
      <c r="Q414" s="197"/>
      <c r="R414" s="166"/>
      <c r="S414" s="186">
        <f t="shared" si="1"/>
        <v>0</v>
      </c>
      <c r="T414" s="187" t="str">
        <f t="shared" si="2"/>
        <v>0%</v>
      </c>
      <c r="U414" s="188">
        <f t="shared" si="3"/>
        <v>0</v>
      </c>
      <c r="V414" s="134"/>
      <c r="W414" s="134"/>
      <c r="X414" s="134"/>
      <c r="Y414" s="166"/>
      <c r="Z414" s="166"/>
      <c r="AA414" s="166"/>
      <c r="AB414" s="166"/>
      <c r="AC414" s="166"/>
      <c r="AD414" s="166"/>
      <c r="AE414" s="166"/>
      <c r="AF414" s="166"/>
      <c r="AG414" s="166"/>
      <c r="AH414" s="166"/>
      <c r="AI414" s="166"/>
      <c r="AJ414" s="166"/>
      <c r="AK414" s="166"/>
    </row>
    <row r="415" ht="14.25" customHeight="1">
      <c r="A415" s="191"/>
      <c r="B415" s="191"/>
      <c r="C415" s="193"/>
      <c r="D415" s="193"/>
      <c r="E415" s="193"/>
      <c r="F415" s="194" t="str">
        <f t="array" ref="F415">IFNA(INDEX(PRESENTISMO!$F$5:$Q1510,MATCH(B415,PRESENTISMO!$A$5:$A1510,0)),"")</f>
        <v/>
      </c>
      <c r="G415" s="197"/>
      <c r="H415" s="197"/>
      <c r="I415" s="197"/>
      <c r="J415" s="197"/>
      <c r="K415" s="197"/>
      <c r="L415" s="197"/>
      <c r="M415" s="197"/>
      <c r="N415" s="197"/>
      <c r="O415" s="197"/>
      <c r="P415" s="197"/>
      <c r="Q415" s="197"/>
      <c r="R415" s="166"/>
      <c r="S415" s="186">
        <f t="shared" si="1"/>
        <v>0</v>
      </c>
      <c r="T415" s="187" t="str">
        <f t="shared" si="2"/>
        <v>0%</v>
      </c>
      <c r="U415" s="188">
        <f t="shared" si="3"/>
        <v>0</v>
      </c>
      <c r="V415" s="134"/>
      <c r="W415" s="134"/>
      <c r="X415" s="134"/>
      <c r="Y415" s="166"/>
      <c r="Z415" s="166"/>
      <c r="AA415" s="166"/>
      <c r="AB415" s="166"/>
      <c r="AC415" s="166"/>
      <c r="AD415" s="166"/>
      <c r="AE415" s="166"/>
      <c r="AF415" s="166"/>
      <c r="AG415" s="166"/>
      <c r="AH415" s="166"/>
      <c r="AI415" s="166"/>
      <c r="AJ415" s="166"/>
      <c r="AK415" s="166"/>
    </row>
    <row r="416" ht="14.25" customHeight="1">
      <c r="A416" s="191"/>
      <c r="B416" s="191"/>
      <c r="C416" s="193"/>
      <c r="D416" s="193"/>
      <c r="E416" s="193"/>
      <c r="F416" s="194" t="str">
        <f t="array" ref="F416">IFNA(INDEX(PRESENTISMO!$F$5:$Q1510,MATCH(B416,PRESENTISMO!$A$5:$A1510,0)),"")</f>
        <v/>
      </c>
      <c r="G416" s="197"/>
      <c r="H416" s="197"/>
      <c r="I416" s="197"/>
      <c r="J416" s="197"/>
      <c r="K416" s="197"/>
      <c r="L416" s="197"/>
      <c r="M416" s="197"/>
      <c r="N416" s="197"/>
      <c r="O416" s="197"/>
      <c r="P416" s="197"/>
      <c r="Q416" s="197"/>
      <c r="R416" s="166"/>
      <c r="S416" s="186">
        <f t="shared" si="1"/>
        <v>0</v>
      </c>
      <c r="T416" s="187" t="str">
        <f t="shared" si="2"/>
        <v>0%</v>
      </c>
      <c r="U416" s="188">
        <f t="shared" si="3"/>
        <v>0</v>
      </c>
      <c r="V416" s="134"/>
      <c r="W416" s="134"/>
      <c r="X416" s="134"/>
      <c r="Y416" s="166"/>
      <c r="Z416" s="166"/>
      <c r="AA416" s="166"/>
      <c r="AB416" s="166"/>
      <c r="AC416" s="166"/>
      <c r="AD416" s="166"/>
      <c r="AE416" s="166"/>
      <c r="AF416" s="166"/>
      <c r="AG416" s="166"/>
      <c r="AH416" s="166"/>
      <c r="AI416" s="166"/>
      <c r="AJ416" s="166"/>
      <c r="AK416" s="166"/>
    </row>
    <row r="417" ht="14.25" customHeight="1">
      <c r="A417" s="191"/>
      <c r="B417" s="191"/>
      <c r="C417" s="193"/>
      <c r="D417" s="193"/>
      <c r="E417" s="193"/>
      <c r="F417" s="194" t="str">
        <f t="array" ref="F417">IFNA(INDEX(PRESENTISMO!$F$5:$Q1510,MATCH(B417,PRESENTISMO!$A$5:$A1510,0)),"")</f>
        <v/>
      </c>
      <c r="G417" s="197"/>
      <c r="H417" s="197"/>
      <c r="I417" s="197"/>
      <c r="J417" s="197"/>
      <c r="K417" s="197"/>
      <c r="L417" s="197"/>
      <c r="M417" s="197"/>
      <c r="N417" s="197"/>
      <c r="O417" s="197"/>
      <c r="P417" s="197"/>
      <c r="Q417" s="197"/>
      <c r="R417" s="166"/>
      <c r="S417" s="186">
        <f t="shared" si="1"/>
        <v>0</v>
      </c>
      <c r="T417" s="187" t="str">
        <f t="shared" si="2"/>
        <v>0%</v>
      </c>
      <c r="U417" s="188">
        <f t="shared" si="3"/>
        <v>0</v>
      </c>
      <c r="V417" s="134"/>
      <c r="W417" s="134"/>
      <c r="X417" s="134"/>
      <c r="Y417" s="166"/>
      <c r="Z417" s="166"/>
      <c r="AA417" s="166"/>
      <c r="AB417" s="166"/>
      <c r="AC417" s="166"/>
      <c r="AD417" s="166"/>
      <c r="AE417" s="166"/>
      <c r="AF417" s="166"/>
      <c r="AG417" s="166"/>
      <c r="AH417" s="166"/>
      <c r="AI417" s="166"/>
      <c r="AJ417" s="166"/>
      <c r="AK417" s="166"/>
    </row>
    <row r="418" ht="14.25" customHeight="1">
      <c r="A418" s="199"/>
      <c r="B418" s="191"/>
      <c r="C418" s="200"/>
      <c r="D418" s="193"/>
      <c r="E418" s="200"/>
      <c r="F418" s="194" t="str">
        <f t="array" ref="F418">IFNA(INDEX(PRESENTISMO!$F$5:$Q1510,MATCH(B418,PRESENTISMO!$A$5:$A1510,0)),"")</f>
        <v/>
      </c>
      <c r="G418" s="197"/>
      <c r="H418" s="197"/>
      <c r="I418" s="197"/>
      <c r="J418" s="197"/>
      <c r="K418" s="197"/>
      <c r="L418" s="197"/>
      <c r="M418" s="197"/>
      <c r="N418" s="197"/>
      <c r="O418" s="197"/>
      <c r="P418" s="197"/>
      <c r="Q418" s="197"/>
      <c r="R418" s="166"/>
      <c r="S418" s="186">
        <f t="shared" si="1"/>
        <v>0</v>
      </c>
      <c r="T418" s="187" t="str">
        <f t="shared" si="2"/>
        <v>0%</v>
      </c>
      <c r="U418" s="188">
        <f t="shared" si="3"/>
        <v>0</v>
      </c>
      <c r="V418" s="134"/>
      <c r="W418" s="134"/>
      <c r="X418" s="134"/>
      <c r="Y418" s="166"/>
      <c r="Z418" s="166"/>
      <c r="AA418" s="166"/>
      <c r="AB418" s="166"/>
      <c r="AC418" s="166"/>
      <c r="AD418" s="166"/>
      <c r="AE418" s="166"/>
      <c r="AF418" s="166"/>
      <c r="AG418" s="166"/>
      <c r="AH418" s="166"/>
      <c r="AI418" s="166"/>
      <c r="AJ418" s="166"/>
      <c r="AK418" s="166"/>
    </row>
    <row r="419" ht="14.25" customHeight="1">
      <c r="A419" s="191"/>
      <c r="B419" s="191"/>
      <c r="C419" s="193"/>
      <c r="D419" s="193"/>
      <c r="E419" s="193"/>
      <c r="F419" s="194" t="str">
        <f t="array" ref="F419">IFNA(INDEX(PRESENTISMO!$F$5:$Q1510,MATCH(B419,PRESENTISMO!$A$5:$A1510,0)),"")</f>
        <v/>
      </c>
      <c r="G419" s="197"/>
      <c r="H419" s="197"/>
      <c r="I419" s="197"/>
      <c r="J419" s="197"/>
      <c r="K419" s="197"/>
      <c r="L419" s="197"/>
      <c r="M419" s="197"/>
      <c r="N419" s="197"/>
      <c r="O419" s="197"/>
      <c r="P419" s="197"/>
      <c r="Q419" s="197"/>
      <c r="R419" s="166"/>
      <c r="S419" s="186">
        <f t="shared" si="1"/>
        <v>0</v>
      </c>
      <c r="T419" s="187" t="str">
        <f t="shared" si="2"/>
        <v>0%</v>
      </c>
      <c r="U419" s="188">
        <f t="shared" si="3"/>
        <v>0</v>
      </c>
      <c r="V419" s="134"/>
      <c r="W419" s="134"/>
      <c r="X419" s="134"/>
      <c r="Y419" s="166"/>
      <c r="Z419" s="166"/>
      <c r="AA419" s="166"/>
      <c r="AB419" s="166"/>
      <c r="AC419" s="166"/>
      <c r="AD419" s="166"/>
      <c r="AE419" s="166"/>
      <c r="AF419" s="166"/>
      <c r="AG419" s="166"/>
      <c r="AH419" s="166"/>
      <c r="AI419" s="166"/>
      <c r="AJ419" s="166"/>
      <c r="AK419" s="166"/>
    </row>
    <row r="420" ht="14.25" customHeight="1">
      <c r="A420" s="191"/>
      <c r="B420" s="191"/>
      <c r="C420" s="193"/>
      <c r="D420" s="193"/>
      <c r="E420" s="193"/>
      <c r="F420" s="194" t="str">
        <f t="array" ref="F420">IFNA(INDEX(PRESENTISMO!$F$5:$Q1510,MATCH(B420,PRESENTISMO!$A$5:$A1510,0)),"")</f>
        <v/>
      </c>
      <c r="G420" s="197"/>
      <c r="H420" s="197"/>
      <c r="I420" s="197"/>
      <c r="J420" s="197"/>
      <c r="K420" s="197"/>
      <c r="L420" s="197"/>
      <c r="M420" s="197"/>
      <c r="N420" s="197"/>
      <c r="O420" s="197"/>
      <c r="P420" s="197"/>
      <c r="Q420" s="197"/>
      <c r="R420" s="166"/>
      <c r="S420" s="186">
        <f t="shared" si="1"/>
        <v>0</v>
      </c>
      <c r="T420" s="187" t="str">
        <f t="shared" si="2"/>
        <v>0%</v>
      </c>
      <c r="U420" s="188">
        <f t="shared" si="3"/>
        <v>0</v>
      </c>
      <c r="V420" s="134"/>
      <c r="W420" s="134"/>
      <c r="X420" s="134"/>
      <c r="Y420" s="166"/>
      <c r="Z420" s="166"/>
      <c r="AA420" s="166"/>
      <c r="AB420" s="166"/>
      <c r="AC420" s="166"/>
      <c r="AD420" s="166"/>
      <c r="AE420" s="166"/>
      <c r="AF420" s="166"/>
      <c r="AG420" s="166"/>
      <c r="AH420" s="166"/>
      <c r="AI420" s="166"/>
      <c r="AJ420" s="166"/>
      <c r="AK420" s="166"/>
    </row>
    <row r="421" ht="14.25" customHeight="1">
      <c r="A421" s="191"/>
      <c r="B421" s="191"/>
      <c r="C421" s="193"/>
      <c r="D421" s="193"/>
      <c r="E421" s="193"/>
      <c r="F421" s="194" t="str">
        <f t="array" ref="F421">IFNA(INDEX(PRESENTISMO!$F$5:$Q1510,MATCH(B421,PRESENTISMO!$A$5:$A1510,0)),"")</f>
        <v/>
      </c>
      <c r="G421" s="197"/>
      <c r="H421" s="197"/>
      <c r="I421" s="197"/>
      <c r="J421" s="197"/>
      <c r="K421" s="197"/>
      <c r="L421" s="197"/>
      <c r="M421" s="197"/>
      <c r="N421" s="197"/>
      <c r="O421" s="197"/>
      <c r="P421" s="197"/>
      <c r="Q421" s="197"/>
      <c r="R421" s="166"/>
      <c r="S421" s="186">
        <f t="shared" si="1"/>
        <v>0</v>
      </c>
      <c r="T421" s="187" t="str">
        <f t="shared" si="2"/>
        <v>0%</v>
      </c>
      <c r="U421" s="188">
        <f t="shared" si="3"/>
        <v>0</v>
      </c>
      <c r="V421" s="134"/>
      <c r="W421" s="134"/>
      <c r="X421" s="134"/>
      <c r="Y421" s="166"/>
      <c r="Z421" s="166"/>
      <c r="AA421" s="166"/>
      <c r="AB421" s="166"/>
      <c r="AC421" s="166"/>
      <c r="AD421" s="166"/>
      <c r="AE421" s="166"/>
      <c r="AF421" s="166"/>
      <c r="AG421" s="166"/>
      <c r="AH421" s="166"/>
      <c r="AI421" s="166"/>
      <c r="AJ421" s="166"/>
      <c r="AK421" s="166"/>
    </row>
    <row r="422" ht="14.25" customHeight="1">
      <c r="A422" s="191"/>
      <c r="B422" s="191"/>
      <c r="C422" s="193"/>
      <c r="D422" s="193"/>
      <c r="E422" s="193"/>
      <c r="F422" s="194" t="str">
        <f t="array" ref="F422">IFNA(INDEX(PRESENTISMO!$F$5:$Q1510,MATCH(B422,PRESENTISMO!$A$5:$A1510,0)),"")</f>
        <v/>
      </c>
      <c r="G422" s="197"/>
      <c r="H422" s="197"/>
      <c r="I422" s="197"/>
      <c r="J422" s="197"/>
      <c r="K422" s="197"/>
      <c r="L422" s="197"/>
      <c r="M422" s="197"/>
      <c r="N422" s="197"/>
      <c r="O422" s="197"/>
      <c r="P422" s="197"/>
      <c r="Q422" s="197"/>
      <c r="R422" s="166"/>
      <c r="S422" s="186">
        <f t="shared" si="1"/>
        <v>0</v>
      </c>
      <c r="T422" s="187" t="str">
        <f t="shared" si="2"/>
        <v>0%</v>
      </c>
      <c r="U422" s="188">
        <f t="shared" si="3"/>
        <v>0</v>
      </c>
      <c r="V422" s="134"/>
      <c r="W422" s="134"/>
      <c r="X422" s="134"/>
      <c r="Y422" s="166"/>
      <c r="Z422" s="166"/>
      <c r="AA422" s="166"/>
      <c r="AB422" s="166"/>
      <c r="AC422" s="166"/>
      <c r="AD422" s="166"/>
      <c r="AE422" s="166"/>
      <c r="AF422" s="166"/>
      <c r="AG422" s="166"/>
      <c r="AH422" s="166"/>
      <c r="AI422" s="166"/>
      <c r="AJ422" s="166"/>
      <c r="AK422" s="166"/>
    </row>
    <row r="423" ht="14.25" customHeight="1">
      <c r="A423" s="191"/>
      <c r="B423" s="191"/>
      <c r="C423" s="193"/>
      <c r="D423" s="193"/>
      <c r="E423" s="193"/>
      <c r="F423" s="194" t="str">
        <f t="array" ref="F423">IFNA(INDEX(PRESENTISMO!$F$5:$Q1510,MATCH(B423,PRESENTISMO!$A$5:$A1510,0)),"")</f>
        <v/>
      </c>
      <c r="G423" s="197"/>
      <c r="H423" s="197"/>
      <c r="I423" s="197"/>
      <c r="J423" s="197"/>
      <c r="K423" s="197"/>
      <c r="L423" s="197"/>
      <c r="M423" s="197"/>
      <c r="N423" s="197"/>
      <c r="O423" s="197"/>
      <c r="P423" s="197"/>
      <c r="Q423" s="197"/>
      <c r="R423" s="166"/>
      <c r="S423" s="186">
        <f t="shared" si="1"/>
        <v>0</v>
      </c>
      <c r="T423" s="187" t="str">
        <f t="shared" si="2"/>
        <v>0%</v>
      </c>
      <c r="U423" s="188">
        <f t="shared" si="3"/>
        <v>0</v>
      </c>
      <c r="V423" s="134"/>
      <c r="W423" s="134"/>
      <c r="X423" s="134"/>
      <c r="Y423" s="166"/>
      <c r="Z423" s="166"/>
      <c r="AA423" s="166"/>
      <c r="AB423" s="166"/>
      <c r="AC423" s="166"/>
      <c r="AD423" s="166"/>
      <c r="AE423" s="166"/>
      <c r="AF423" s="166"/>
      <c r="AG423" s="166"/>
      <c r="AH423" s="166"/>
      <c r="AI423" s="166"/>
      <c r="AJ423" s="166"/>
      <c r="AK423" s="166"/>
    </row>
    <row r="424" ht="14.25" customHeight="1">
      <c r="A424" s="191"/>
      <c r="B424" s="191"/>
      <c r="C424" s="193"/>
      <c r="D424" s="193"/>
      <c r="E424" s="193"/>
      <c r="F424" s="194" t="str">
        <f t="array" ref="F424">IFNA(INDEX(PRESENTISMO!$F$5:$Q1510,MATCH(B424,PRESENTISMO!$A$5:$A1510,0)),"")</f>
        <v/>
      </c>
      <c r="G424" s="197"/>
      <c r="H424" s="197"/>
      <c r="I424" s="197"/>
      <c r="J424" s="197"/>
      <c r="K424" s="197"/>
      <c r="L424" s="197"/>
      <c r="M424" s="197"/>
      <c r="N424" s="197"/>
      <c r="O424" s="197"/>
      <c r="P424" s="197"/>
      <c r="Q424" s="197"/>
      <c r="R424" s="166"/>
      <c r="S424" s="186">
        <f t="shared" si="1"/>
        <v>0</v>
      </c>
      <c r="T424" s="187" t="str">
        <f t="shared" si="2"/>
        <v>0%</v>
      </c>
      <c r="U424" s="188">
        <f t="shared" si="3"/>
        <v>0</v>
      </c>
      <c r="V424" s="134"/>
      <c r="W424" s="134"/>
      <c r="X424" s="134"/>
      <c r="Y424" s="166"/>
      <c r="Z424" s="166"/>
      <c r="AA424" s="166"/>
      <c r="AB424" s="166"/>
      <c r="AC424" s="166"/>
      <c r="AD424" s="166"/>
      <c r="AE424" s="166"/>
      <c r="AF424" s="166"/>
      <c r="AG424" s="166"/>
      <c r="AH424" s="166"/>
      <c r="AI424" s="166"/>
      <c r="AJ424" s="166"/>
      <c r="AK424" s="166"/>
    </row>
    <row r="425" ht="14.25" customHeight="1">
      <c r="A425" s="191"/>
      <c r="B425" s="191"/>
      <c r="C425" s="193"/>
      <c r="D425" s="193"/>
      <c r="E425" s="193"/>
      <c r="F425" s="194" t="str">
        <f t="array" ref="F425">IFNA(INDEX(PRESENTISMO!$F$5:$Q1510,MATCH(B425,PRESENTISMO!$A$5:$A1510,0)),"")</f>
        <v/>
      </c>
      <c r="G425" s="197"/>
      <c r="H425" s="197"/>
      <c r="I425" s="197"/>
      <c r="J425" s="197"/>
      <c r="K425" s="197"/>
      <c r="L425" s="197"/>
      <c r="M425" s="197"/>
      <c r="N425" s="197"/>
      <c r="O425" s="197"/>
      <c r="P425" s="197"/>
      <c r="Q425" s="197"/>
      <c r="R425" s="166"/>
      <c r="S425" s="186">
        <f t="shared" si="1"/>
        <v>0</v>
      </c>
      <c r="T425" s="187" t="str">
        <f t="shared" si="2"/>
        <v>0%</v>
      </c>
      <c r="U425" s="188">
        <f t="shared" si="3"/>
        <v>0</v>
      </c>
      <c r="V425" s="134"/>
      <c r="W425" s="134"/>
      <c r="X425" s="134"/>
      <c r="Y425" s="166"/>
      <c r="Z425" s="166"/>
      <c r="AA425" s="166"/>
      <c r="AB425" s="166"/>
      <c r="AC425" s="166"/>
      <c r="AD425" s="166"/>
      <c r="AE425" s="166"/>
      <c r="AF425" s="166"/>
      <c r="AG425" s="166"/>
      <c r="AH425" s="166"/>
      <c r="AI425" s="166"/>
      <c r="AJ425" s="166"/>
      <c r="AK425" s="166"/>
    </row>
    <row r="426" ht="14.25" customHeight="1">
      <c r="A426" s="199"/>
      <c r="B426" s="191"/>
      <c r="C426" s="200"/>
      <c r="D426" s="193"/>
      <c r="E426" s="200"/>
      <c r="F426" s="194" t="str">
        <f t="array" ref="F426">IFNA(INDEX(PRESENTISMO!$F$5:$Q1510,MATCH(B426,PRESENTISMO!$A$5:$A1510,0)),"")</f>
        <v/>
      </c>
      <c r="G426" s="197"/>
      <c r="H426" s="197"/>
      <c r="I426" s="197"/>
      <c r="J426" s="197"/>
      <c r="K426" s="197"/>
      <c r="L426" s="197"/>
      <c r="M426" s="197"/>
      <c r="N426" s="197"/>
      <c r="O426" s="197"/>
      <c r="P426" s="197"/>
      <c r="Q426" s="197"/>
      <c r="R426" s="166"/>
      <c r="S426" s="186">
        <f t="shared" si="1"/>
        <v>0</v>
      </c>
      <c r="T426" s="187" t="str">
        <f t="shared" si="2"/>
        <v>0%</v>
      </c>
      <c r="U426" s="188">
        <f t="shared" si="3"/>
        <v>0</v>
      </c>
      <c r="V426" s="134"/>
      <c r="W426" s="134"/>
      <c r="X426" s="134"/>
      <c r="Y426" s="166"/>
      <c r="Z426" s="166"/>
      <c r="AA426" s="166"/>
      <c r="AB426" s="166"/>
      <c r="AC426" s="166"/>
      <c r="AD426" s="166"/>
      <c r="AE426" s="166"/>
      <c r="AF426" s="166"/>
      <c r="AG426" s="166"/>
      <c r="AH426" s="166"/>
      <c r="AI426" s="166"/>
      <c r="AJ426" s="166"/>
      <c r="AK426" s="166"/>
    </row>
    <row r="427" ht="14.25" customHeight="1">
      <c r="A427" s="191"/>
      <c r="B427" s="191"/>
      <c r="C427" s="193"/>
      <c r="D427" s="193"/>
      <c r="E427" s="193"/>
      <c r="F427" s="194" t="str">
        <f t="array" ref="F427">IFNA(INDEX(PRESENTISMO!$F$5:$Q1510,MATCH(B427,PRESENTISMO!$A$5:$A1510,0)),"")</f>
        <v/>
      </c>
      <c r="G427" s="197"/>
      <c r="H427" s="197"/>
      <c r="I427" s="197"/>
      <c r="J427" s="197"/>
      <c r="K427" s="197"/>
      <c r="L427" s="197"/>
      <c r="M427" s="197"/>
      <c r="N427" s="197"/>
      <c r="O427" s="197"/>
      <c r="P427" s="197"/>
      <c r="Q427" s="197"/>
      <c r="R427" s="166"/>
      <c r="S427" s="186">
        <f t="shared" si="1"/>
        <v>0</v>
      </c>
      <c r="T427" s="187" t="str">
        <f t="shared" si="2"/>
        <v>0%</v>
      </c>
      <c r="U427" s="188">
        <f t="shared" si="3"/>
        <v>0</v>
      </c>
      <c r="V427" s="134"/>
      <c r="W427" s="134"/>
      <c r="X427" s="134"/>
      <c r="Y427" s="166"/>
      <c r="Z427" s="166"/>
      <c r="AA427" s="166"/>
      <c r="AB427" s="166"/>
      <c r="AC427" s="166"/>
      <c r="AD427" s="166"/>
      <c r="AE427" s="166"/>
      <c r="AF427" s="166"/>
      <c r="AG427" s="166"/>
      <c r="AH427" s="166"/>
      <c r="AI427" s="166"/>
      <c r="AJ427" s="166"/>
      <c r="AK427" s="166"/>
    </row>
    <row r="428" ht="14.25" customHeight="1">
      <c r="A428" s="191"/>
      <c r="B428" s="191"/>
      <c r="C428" s="193"/>
      <c r="D428" s="193"/>
      <c r="E428" s="193"/>
      <c r="F428" s="194" t="str">
        <f t="array" ref="F428">IFNA(INDEX(PRESENTISMO!$F$5:$Q1510,MATCH(B428,PRESENTISMO!$A$5:$A1510,0)),"")</f>
        <v/>
      </c>
      <c r="G428" s="197"/>
      <c r="H428" s="197"/>
      <c r="I428" s="197"/>
      <c r="J428" s="197"/>
      <c r="K428" s="197"/>
      <c r="L428" s="197"/>
      <c r="M428" s="197"/>
      <c r="N428" s="197"/>
      <c r="O428" s="197"/>
      <c r="P428" s="197"/>
      <c r="Q428" s="197"/>
      <c r="R428" s="166"/>
      <c r="S428" s="186">
        <f t="shared" si="1"/>
        <v>0</v>
      </c>
      <c r="T428" s="187" t="str">
        <f t="shared" si="2"/>
        <v>0%</v>
      </c>
      <c r="U428" s="188">
        <f t="shared" si="3"/>
        <v>0</v>
      </c>
      <c r="V428" s="134"/>
      <c r="W428" s="134"/>
      <c r="X428" s="134"/>
      <c r="Y428" s="166"/>
      <c r="Z428" s="166"/>
      <c r="AA428" s="166"/>
      <c r="AB428" s="166"/>
      <c r="AC428" s="166"/>
      <c r="AD428" s="166"/>
      <c r="AE428" s="166"/>
      <c r="AF428" s="166"/>
      <c r="AG428" s="166"/>
      <c r="AH428" s="166"/>
      <c r="AI428" s="166"/>
      <c r="AJ428" s="166"/>
      <c r="AK428" s="166"/>
    </row>
    <row r="429" ht="14.25" customHeight="1">
      <c r="A429" s="191"/>
      <c r="B429" s="191"/>
      <c r="C429" s="193"/>
      <c r="D429" s="193"/>
      <c r="E429" s="193"/>
      <c r="F429" s="194" t="str">
        <f t="array" ref="F429">IFNA(INDEX(PRESENTISMO!$F$5:$Q1510,MATCH(B429,PRESENTISMO!$A$5:$A1510,0)),"")</f>
        <v/>
      </c>
      <c r="G429" s="197"/>
      <c r="H429" s="197"/>
      <c r="I429" s="197"/>
      <c r="J429" s="197"/>
      <c r="K429" s="197"/>
      <c r="L429" s="197"/>
      <c r="M429" s="197"/>
      <c r="N429" s="197"/>
      <c r="O429" s="197"/>
      <c r="P429" s="197"/>
      <c r="Q429" s="197"/>
      <c r="R429" s="166"/>
      <c r="S429" s="186">
        <f t="shared" si="1"/>
        <v>0</v>
      </c>
      <c r="T429" s="187" t="str">
        <f t="shared" si="2"/>
        <v>0%</v>
      </c>
      <c r="U429" s="188">
        <f t="shared" si="3"/>
        <v>0</v>
      </c>
      <c r="V429" s="134"/>
      <c r="W429" s="134"/>
      <c r="X429" s="134"/>
      <c r="Y429" s="166"/>
      <c r="Z429" s="166"/>
      <c r="AA429" s="166"/>
      <c r="AB429" s="166"/>
      <c r="AC429" s="166"/>
      <c r="AD429" s="166"/>
      <c r="AE429" s="166"/>
      <c r="AF429" s="166"/>
      <c r="AG429" s="166"/>
      <c r="AH429" s="166"/>
      <c r="AI429" s="166"/>
      <c r="AJ429" s="166"/>
      <c r="AK429" s="166"/>
    </row>
    <row r="430" ht="14.25" customHeight="1">
      <c r="A430" s="191"/>
      <c r="B430" s="191"/>
      <c r="C430" s="193"/>
      <c r="D430" s="193"/>
      <c r="E430" s="193"/>
      <c r="F430" s="194" t="str">
        <f t="array" ref="F430">IFNA(INDEX(PRESENTISMO!$F$5:$Q1510,MATCH(B430,PRESENTISMO!$A$5:$A1510,0)),"")</f>
        <v/>
      </c>
      <c r="G430" s="197"/>
      <c r="H430" s="197"/>
      <c r="I430" s="197"/>
      <c r="J430" s="197"/>
      <c r="K430" s="197"/>
      <c r="L430" s="197"/>
      <c r="M430" s="197"/>
      <c r="N430" s="197"/>
      <c r="O430" s="197"/>
      <c r="P430" s="197"/>
      <c r="Q430" s="197"/>
      <c r="R430" s="166"/>
      <c r="S430" s="186">
        <f t="shared" si="1"/>
        <v>0</v>
      </c>
      <c r="T430" s="187" t="str">
        <f t="shared" si="2"/>
        <v>0%</v>
      </c>
      <c r="U430" s="188">
        <f t="shared" si="3"/>
        <v>0</v>
      </c>
      <c r="V430" s="134"/>
      <c r="W430" s="134"/>
      <c r="X430" s="134"/>
      <c r="Y430" s="166"/>
      <c r="Z430" s="166"/>
      <c r="AA430" s="166"/>
      <c r="AB430" s="166"/>
      <c r="AC430" s="166"/>
      <c r="AD430" s="166"/>
      <c r="AE430" s="166"/>
      <c r="AF430" s="166"/>
      <c r="AG430" s="166"/>
      <c r="AH430" s="166"/>
      <c r="AI430" s="166"/>
      <c r="AJ430" s="166"/>
      <c r="AK430" s="166"/>
    </row>
    <row r="431" ht="14.25" customHeight="1">
      <c r="A431" s="191"/>
      <c r="B431" s="191"/>
      <c r="C431" s="193"/>
      <c r="D431" s="193"/>
      <c r="E431" s="193"/>
      <c r="F431" s="194" t="str">
        <f t="array" ref="F431">IFNA(INDEX(PRESENTISMO!$F$5:$Q1510,MATCH(B431,PRESENTISMO!$A$5:$A1510,0)),"")</f>
        <v/>
      </c>
      <c r="G431" s="197"/>
      <c r="H431" s="197"/>
      <c r="I431" s="197"/>
      <c r="J431" s="197"/>
      <c r="K431" s="197"/>
      <c r="L431" s="197"/>
      <c r="M431" s="197"/>
      <c r="N431" s="197"/>
      <c r="O431" s="197"/>
      <c r="P431" s="197"/>
      <c r="Q431" s="197"/>
      <c r="R431" s="166"/>
      <c r="S431" s="186">
        <f t="shared" si="1"/>
        <v>0</v>
      </c>
      <c r="T431" s="187" t="str">
        <f t="shared" si="2"/>
        <v>0%</v>
      </c>
      <c r="U431" s="188">
        <f t="shared" si="3"/>
        <v>0</v>
      </c>
      <c r="V431" s="134"/>
      <c r="W431" s="134"/>
      <c r="X431" s="134"/>
      <c r="Y431" s="166"/>
      <c r="Z431" s="166"/>
      <c r="AA431" s="166"/>
      <c r="AB431" s="166"/>
      <c r="AC431" s="166"/>
      <c r="AD431" s="166"/>
      <c r="AE431" s="166"/>
      <c r="AF431" s="166"/>
      <c r="AG431" s="166"/>
      <c r="AH431" s="166"/>
      <c r="AI431" s="166"/>
      <c r="AJ431" s="166"/>
      <c r="AK431" s="166"/>
    </row>
    <row r="432" ht="14.25" customHeight="1">
      <c r="A432" s="191"/>
      <c r="B432" s="191"/>
      <c r="C432" s="193"/>
      <c r="D432" s="193"/>
      <c r="E432" s="193"/>
      <c r="F432" s="194" t="str">
        <f t="array" ref="F432">IFNA(INDEX(PRESENTISMO!$F$5:$Q1510,MATCH(B432,PRESENTISMO!$A$5:$A1510,0)),"")</f>
        <v/>
      </c>
      <c r="G432" s="197"/>
      <c r="H432" s="197"/>
      <c r="I432" s="197"/>
      <c r="J432" s="197"/>
      <c r="K432" s="197"/>
      <c r="L432" s="197"/>
      <c r="M432" s="197"/>
      <c r="N432" s="197"/>
      <c r="O432" s="197"/>
      <c r="P432" s="197"/>
      <c r="Q432" s="197"/>
      <c r="R432" s="166"/>
      <c r="S432" s="186">
        <f t="shared" si="1"/>
        <v>0</v>
      </c>
      <c r="T432" s="187" t="str">
        <f t="shared" si="2"/>
        <v>0%</v>
      </c>
      <c r="U432" s="188">
        <f t="shared" si="3"/>
        <v>0</v>
      </c>
      <c r="V432" s="134"/>
      <c r="W432" s="134"/>
      <c r="X432" s="134"/>
      <c r="Y432" s="166"/>
      <c r="Z432" s="166"/>
      <c r="AA432" s="166"/>
      <c r="AB432" s="166"/>
      <c r="AC432" s="166"/>
      <c r="AD432" s="166"/>
      <c r="AE432" s="166"/>
      <c r="AF432" s="166"/>
      <c r="AG432" s="166"/>
      <c r="AH432" s="166"/>
      <c r="AI432" s="166"/>
      <c r="AJ432" s="166"/>
      <c r="AK432" s="166"/>
    </row>
    <row r="433" ht="14.25" customHeight="1">
      <c r="A433" s="191"/>
      <c r="B433" s="191"/>
      <c r="C433" s="193"/>
      <c r="D433" s="193"/>
      <c r="E433" s="193"/>
      <c r="F433" s="194" t="str">
        <f t="array" ref="F433">IFNA(INDEX(PRESENTISMO!$F$5:$Q1510,MATCH(B433,PRESENTISMO!$A$5:$A1510,0)),"")</f>
        <v/>
      </c>
      <c r="G433" s="197"/>
      <c r="H433" s="197"/>
      <c r="I433" s="197"/>
      <c r="J433" s="197"/>
      <c r="K433" s="197"/>
      <c r="L433" s="197"/>
      <c r="M433" s="197"/>
      <c r="N433" s="197"/>
      <c r="O433" s="197"/>
      <c r="P433" s="197"/>
      <c r="Q433" s="197"/>
      <c r="R433" s="166"/>
      <c r="S433" s="186">
        <f t="shared" si="1"/>
        <v>0</v>
      </c>
      <c r="T433" s="187" t="str">
        <f t="shared" si="2"/>
        <v>0%</v>
      </c>
      <c r="U433" s="188">
        <f t="shared" si="3"/>
        <v>0</v>
      </c>
      <c r="V433" s="134"/>
      <c r="W433" s="134"/>
      <c r="X433" s="134"/>
      <c r="Y433" s="166"/>
      <c r="Z433" s="166"/>
      <c r="AA433" s="166"/>
      <c r="AB433" s="166"/>
      <c r="AC433" s="166"/>
      <c r="AD433" s="166"/>
      <c r="AE433" s="166"/>
      <c r="AF433" s="166"/>
      <c r="AG433" s="166"/>
      <c r="AH433" s="166"/>
      <c r="AI433" s="166"/>
      <c r="AJ433" s="166"/>
      <c r="AK433" s="166"/>
    </row>
    <row r="434" ht="14.25" customHeight="1">
      <c r="A434" s="199"/>
      <c r="B434" s="191"/>
      <c r="C434" s="200"/>
      <c r="D434" s="193"/>
      <c r="E434" s="200"/>
      <c r="F434" s="194" t="str">
        <f t="array" ref="F434">IFNA(INDEX(PRESENTISMO!$F$5:$Q1510,MATCH(B434,PRESENTISMO!$A$5:$A1510,0)),"")</f>
        <v/>
      </c>
      <c r="G434" s="197"/>
      <c r="H434" s="197"/>
      <c r="I434" s="197"/>
      <c r="J434" s="197"/>
      <c r="K434" s="197"/>
      <c r="L434" s="197"/>
      <c r="M434" s="197"/>
      <c r="N434" s="197"/>
      <c r="O434" s="197"/>
      <c r="P434" s="197"/>
      <c r="Q434" s="197"/>
      <c r="R434" s="166"/>
      <c r="S434" s="186">
        <f t="shared" si="1"/>
        <v>0</v>
      </c>
      <c r="T434" s="187" t="str">
        <f t="shared" si="2"/>
        <v>0%</v>
      </c>
      <c r="U434" s="188">
        <f t="shared" si="3"/>
        <v>0</v>
      </c>
      <c r="V434" s="134"/>
      <c r="W434" s="134"/>
      <c r="X434" s="134"/>
      <c r="Y434" s="166"/>
      <c r="Z434" s="166"/>
      <c r="AA434" s="166"/>
      <c r="AB434" s="166"/>
      <c r="AC434" s="166"/>
      <c r="AD434" s="166"/>
      <c r="AE434" s="166"/>
      <c r="AF434" s="166"/>
      <c r="AG434" s="166"/>
      <c r="AH434" s="166"/>
      <c r="AI434" s="166"/>
      <c r="AJ434" s="166"/>
      <c r="AK434" s="166"/>
    </row>
    <row r="435" ht="14.25" customHeight="1">
      <c r="A435" s="191"/>
      <c r="B435" s="191"/>
      <c r="C435" s="193"/>
      <c r="D435" s="193"/>
      <c r="E435" s="193"/>
      <c r="F435" s="194" t="str">
        <f t="array" ref="F435">IFNA(INDEX(PRESENTISMO!$F$5:$Q1510,MATCH(B435,PRESENTISMO!$A$5:$A1510,0)),"")</f>
        <v/>
      </c>
      <c r="G435" s="197"/>
      <c r="H435" s="197"/>
      <c r="I435" s="197"/>
      <c r="J435" s="197"/>
      <c r="K435" s="197"/>
      <c r="L435" s="197"/>
      <c r="M435" s="197"/>
      <c r="N435" s="197"/>
      <c r="O435" s="197"/>
      <c r="P435" s="197"/>
      <c r="Q435" s="197"/>
      <c r="R435" s="166"/>
      <c r="S435" s="186">
        <f t="shared" si="1"/>
        <v>0</v>
      </c>
      <c r="T435" s="187" t="str">
        <f t="shared" si="2"/>
        <v>0%</v>
      </c>
      <c r="U435" s="188">
        <f t="shared" si="3"/>
        <v>0</v>
      </c>
      <c r="V435" s="134"/>
      <c r="W435" s="134"/>
      <c r="X435" s="134"/>
      <c r="Y435" s="166"/>
      <c r="Z435" s="166"/>
      <c r="AA435" s="166"/>
      <c r="AB435" s="166"/>
      <c r="AC435" s="166"/>
      <c r="AD435" s="166"/>
      <c r="AE435" s="166"/>
      <c r="AF435" s="166"/>
      <c r="AG435" s="166"/>
      <c r="AH435" s="166"/>
      <c r="AI435" s="166"/>
      <c r="AJ435" s="166"/>
      <c r="AK435" s="166"/>
    </row>
    <row r="436" ht="14.25" customHeight="1">
      <c r="A436" s="191"/>
      <c r="B436" s="191"/>
      <c r="C436" s="193"/>
      <c r="D436" s="193"/>
      <c r="E436" s="193"/>
      <c r="F436" s="194" t="str">
        <f t="array" ref="F436">IFNA(INDEX(PRESENTISMO!$F$5:$Q1510,MATCH(B436,PRESENTISMO!$A$5:$A1510,0)),"")</f>
        <v/>
      </c>
      <c r="G436" s="197"/>
      <c r="H436" s="197"/>
      <c r="I436" s="197"/>
      <c r="J436" s="197"/>
      <c r="K436" s="197"/>
      <c r="L436" s="197"/>
      <c r="M436" s="197"/>
      <c r="N436" s="197"/>
      <c r="O436" s="197"/>
      <c r="P436" s="197"/>
      <c r="Q436" s="197"/>
      <c r="R436" s="166"/>
      <c r="S436" s="186">
        <f t="shared" si="1"/>
        <v>0</v>
      </c>
      <c r="T436" s="187" t="str">
        <f t="shared" si="2"/>
        <v>0%</v>
      </c>
      <c r="U436" s="188">
        <f t="shared" si="3"/>
        <v>0</v>
      </c>
      <c r="V436" s="134"/>
      <c r="W436" s="134"/>
      <c r="X436" s="134"/>
      <c r="Y436" s="166"/>
      <c r="Z436" s="166"/>
      <c r="AA436" s="166"/>
      <c r="AB436" s="166"/>
      <c r="AC436" s="166"/>
      <c r="AD436" s="166"/>
      <c r="AE436" s="166"/>
      <c r="AF436" s="166"/>
      <c r="AG436" s="166"/>
      <c r="AH436" s="166"/>
      <c r="AI436" s="166"/>
      <c r="AJ436" s="166"/>
      <c r="AK436" s="166"/>
    </row>
    <row r="437" ht="14.25" customHeight="1">
      <c r="A437" s="191"/>
      <c r="B437" s="191"/>
      <c r="C437" s="193"/>
      <c r="D437" s="193"/>
      <c r="E437" s="193"/>
      <c r="F437" s="194" t="str">
        <f t="array" ref="F437">IFNA(INDEX(PRESENTISMO!$F$5:$Q1510,MATCH(B437,PRESENTISMO!$A$5:$A1510,0)),"")</f>
        <v/>
      </c>
      <c r="G437" s="197"/>
      <c r="H437" s="197"/>
      <c r="I437" s="197"/>
      <c r="J437" s="197"/>
      <c r="K437" s="197"/>
      <c r="L437" s="197"/>
      <c r="M437" s="197"/>
      <c r="N437" s="197"/>
      <c r="O437" s="197"/>
      <c r="P437" s="197"/>
      <c r="Q437" s="197"/>
      <c r="R437" s="166"/>
      <c r="S437" s="186">
        <f t="shared" si="1"/>
        <v>0</v>
      </c>
      <c r="T437" s="187" t="str">
        <f t="shared" si="2"/>
        <v>0%</v>
      </c>
      <c r="U437" s="188">
        <f t="shared" si="3"/>
        <v>0</v>
      </c>
      <c r="V437" s="134"/>
      <c r="W437" s="134"/>
      <c r="X437" s="134"/>
      <c r="Y437" s="166"/>
      <c r="Z437" s="166"/>
      <c r="AA437" s="166"/>
      <c r="AB437" s="166"/>
      <c r="AC437" s="166"/>
      <c r="AD437" s="166"/>
      <c r="AE437" s="166"/>
      <c r="AF437" s="166"/>
      <c r="AG437" s="166"/>
      <c r="AH437" s="166"/>
      <c r="AI437" s="166"/>
      <c r="AJ437" s="166"/>
      <c r="AK437" s="166"/>
    </row>
    <row r="438" ht="14.25" customHeight="1">
      <c r="A438" s="191"/>
      <c r="B438" s="191"/>
      <c r="C438" s="193"/>
      <c r="D438" s="193"/>
      <c r="E438" s="193"/>
      <c r="F438" s="194" t="str">
        <f t="array" ref="F438">IFNA(INDEX(PRESENTISMO!$F$5:$Q1510,MATCH(B438,PRESENTISMO!$A$5:$A1510,0)),"")</f>
        <v/>
      </c>
      <c r="G438" s="197"/>
      <c r="H438" s="197"/>
      <c r="I438" s="197"/>
      <c r="J438" s="197"/>
      <c r="K438" s="197"/>
      <c r="L438" s="197"/>
      <c r="M438" s="197"/>
      <c r="N438" s="197"/>
      <c r="O438" s="197"/>
      <c r="P438" s="197"/>
      <c r="Q438" s="197"/>
      <c r="R438" s="166"/>
      <c r="S438" s="186">
        <f t="shared" si="1"/>
        <v>0</v>
      </c>
      <c r="T438" s="187" t="str">
        <f t="shared" si="2"/>
        <v>0%</v>
      </c>
      <c r="U438" s="188">
        <f t="shared" si="3"/>
        <v>0</v>
      </c>
      <c r="V438" s="134"/>
      <c r="W438" s="134"/>
      <c r="X438" s="134"/>
      <c r="Y438" s="166"/>
      <c r="Z438" s="166"/>
      <c r="AA438" s="166"/>
      <c r="AB438" s="166"/>
      <c r="AC438" s="166"/>
      <c r="AD438" s="166"/>
      <c r="AE438" s="166"/>
      <c r="AF438" s="166"/>
      <c r="AG438" s="166"/>
      <c r="AH438" s="166"/>
      <c r="AI438" s="166"/>
      <c r="AJ438" s="166"/>
      <c r="AK438" s="166"/>
    </row>
    <row r="439" ht="14.25" customHeight="1">
      <c r="A439" s="191"/>
      <c r="B439" s="191"/>
      <c r="C439" s="193"/>
      <c r="D439" s="193"/>
      <c r="E439" s="193"/>
      <c r="F439" s="194" t="str">
        <f t="array" ref="F439">IFNA(INDEX(PRESENTISMO!$F$5:$Q1510,MATCH(B439,PRESENTISMO!$A$5:$A1510,0)),"")</f>
        <v/>
      </c>
      <c r="G439" s="197"/>
      <c r="H439" s="197"/>
      <c r="I439" s="197"/>
      <c r="J439" s="197"/>
      <c r="K439" s="197"/>
      <c r="L439" s="197"/>
      <c r="M439" s="197"/>
      <c r="N439" s="197"/>
      <c r="O439" s="197"/>
      <c r="P439" s="197"/>
      <c r="Q439" s="197"/>
      <c r="R439" s="166"/>
      <c r="S439" s="186">
        <f t="shared" si="1"/>
        <v>0</v>
      </c>
      <c r="T439" s="187" t="str">
        <f t="shared" si="2"/>
        <v>0%</v>
      </c>
      <c r="U439" s="188">
        <f t="shared" si="3"/>
        <v>0</v>
      </c>
      <c r="V439" s="134"/>
      <c r="W439" s="134"/>
      <c r="X439" s="134"/>
      <c r="Y439" s="166"/>
      <c r="Z439" s="166"/>
      <c r="AA439" s="166"/>
      <c r="AB439" s="166"/>
      <c r="AC439" s="166"/>
      <c r="AD439" s="166"/>
      <c r="AE439" s="166"/>
      <c r="AF439" s="166"/>
      <c r="AG439" s="166"/>
      <c r="AH439" s="166"/>
      <c r="AI439" s="166"/>
      <c r="AJ439" s="166"/>
      <c r="AK439" s="166"/>
    </row>
    <row r="440" ht="14.25" customHeight="1">
      <c r="A440" s="191"/>
      <c r="B440" s="191"/>
      <c r="C440" s="193"/>
      <c r="D440" s="193"/>
      <c r="E440" s="193"/>
      <c r="F440" s="194" t="str">
        <f t="array" ref="F440">IFNA(INDEX(PRESENTISMO!$F$5:$Q1510,MATCH(B440,PRESENTISMO!$A$5:$A1510,0)),"")</f>
        <v/>
      </c>
      <c r="G440" s="197"/>
      <c r="H440" s="197"/>
      <c r="I440" s="197"/>
      <c r="J440" s="197"/>
      <c r="K440" s="197"/>
      <c r="L440" s="197"/>
      <c r="M440" s="197"/>
      <c r="N440" s="197"/>
      <c r="O440" s="197"/>
      <c r="P440" s="197"/>
      <c r="Q440" s="197"/>
      <c r="R440" s="166"/>
      <c r="S440" s="186">
        <f t="shared" si="1"/>
        <v>0</v>
      </c>
      <c r="T440" s="187" t="str">
        <f t="shared" si="2"/>
        <v>0%</v>
      </c>
      <c r="U440" s="188">
        <f t="shared" si="3"/>
        <v>0</v>
      </c>
      <c r="V440" s="134"/>
      <c r="W440" s="134"/>
      <c r="X440" s="134"/>
      <c r="Y440" s="166"/>
      <c r="Z440" s="166"/>
      <c r="AA440" s="166"/>
      <c r="AB440" s="166"/>
      <c r="AC440" s="166"/>
      <c r="AD440" s="166"/>
      <c r="AE440" s="166"/>
      <c r="AF440" s="166"/>
      <c r="AG440" s="166"/>
      <c r="AH440" s="166"/>
      <c r="AI440" s="166"/>
      <c r="AJ440" s="166"/>
      <c r="AK440" s="166"/>
    </row>
    <row r="441" ht="14.25" customHeight="1">
      <c r="A441" s="191"/>
      <c r="B441" s="191"/>
      <c r="C441" s="193"/>
      <c r="D441" s="193"/>
      <c r="E441" s="193"/>
      <c r="F441" s="194" t="str">
        <f t="array" ref="F441">IFNA(INDEX(PRESENTISMO!$F$5:$Q1510,MATCH(B441,PRESENTISMO!$A$5:$A1510,0)),"")</f>
        <v/>
      </c>
      <c r="G441" s="197"/>
      <c r="H441" s="197"/>
      <c r="I441" s="197"/>
      <c r="J441" s="197"/>
      <c r="K441" s="197"/>
      <c r="L441" s="197"/>
      <c r="M441" s="197"/>
      <c r="N441" s="197"/>
      <c r="O441" s="197"/>
      <c r="P441" s="197"/>
      <c r="Q441" s="197"/>
      <c r="R441" s="166"/>
      <c r="S441" s="186">
        <f t="shared" si="1"/>
        <v>0</v>
      </c>
      <c r="T441" s="187" t="str">
        <f t="shared" si="2"/>
        <v>0%</v>
      </c>
      <c r="U441" s="188">
        <f t="shared" si="3"/>
        <v>0</v>
      </c>
      <c r="V441" s="134"/>
      <c r="W441" s="134"/>
      <c r="X441" s="134"/>
      <c r="Y441" s="166"/>
      <c r="Z441" s="166"/>
      <c r="AA441" s="166"/>
      <c r="AB441" s="166"/>
      <c r="AC441" s="166"/>
      <c r="AD441" s="166"/>
      <c r="AE441" s="166"/>
      <c r="AF441" s="166"/>
      <c r="AG441" s="166"/>
      <c r="AH441" s="166"/>
      <c r="AI441" s="166"/>
      <c r="AJ441" s="166"/>
      <c r="AK441" s="166"/>
    </row>
    <row r="442" ht="14.25" customHeight="1">
      <c r="A442" s="199"/>
      <c r="B442" s="191"/>
      <c r="C442" s="200"/>
      <c r="D442" s="193"/>
      <c r="E442" s="200"/>
      <c r="F442" s="194" t="str">
        <f t="array" ref="F442">IFNA(INDEX(PRESENTISMO!$F$5:$Q1510,MATCH(B442,PRESENTISMO!$A$5:$A1510,0)),"")</f>
        <v/>
      </c>
      <c r="G442" s="197"/>
      <c r="H442" s="197"/>
      <c r="I442" s="197"/>
      <c r="J442" s="197"/>
      <c r="K442" s="197"/>
      <c r="L442" s="197"/>
      <c r="M442" s="197"/>
      <c r="N442" s="197"/>
      <c r="O442" s="197"/>
      <c r="P442" s="197"/>
      <c r="Q442" s="197"/>
      <c r="R442" s="166"/>
      <c r="S442" s="186">
        <f t="shared" si="1"/>
        <v>0</v>
      </c>
      <c r="T442" s="187" t="str">
        <f t="shared" si="2"/>
        <v>0%</v>
      </c>
      <c r="U442" s="188">
        <f t="shared" si="3"/>
        <v>0</v>
      </c>
      <c r="V442" s="134"/>
      <c r="W442" s="134"/>
      <c r="X442" s="134"/>
      <c r="Y442" s="166"/>
      <c r="Z442" s="166"/>
      <c r="AA442" s="166"/>
      <c r="AB442" s="166"/>
      <c r="AC442" s="166"/>
      <c r="AD442" s="166"/>
      <c r="AE442" s="166"/>
      <c r="AF442" s="166"/>
      <c r="AG442" s="166"/>
      <c r="AH442" s="166"/>
      <c r="AI442" s="166"/>
      <c r="AJ442" s="166"/>
      <c r="AK442" s="166"/>
    </row>
    <row r="443" ht="14.25" customHeight="1">
      <c r="A443" s="191"/>
      <c r="B443" s="191"/>
      <c r="C443" s="193"/>
      <c r="D443" s="193"/>
      <c r="E443" s="193"/>
      <c r="F443" s="194" t="str">
        <f t="array" ref="F443">IFNA(INDEX(PRESENTISMO!$F$5:$Q1510,MATCH(B443,PRESENTISMO!$A$5:$A1510,0)),"")</f>
        <v/>
      </c>
      <c r="G443" s="197"/>
      <c r="H443" s="197"/>
      <c r="I443" s="197"/>
      <c r="J443" s="197"/>
      <c r="K443" s="197"/>
      <c r="L443" s="197"/>
      <c r="M443" s="197"/>
      <c r="N443" s="197"/>
      <c r="O443" s="197"/>
      <c r="P443" s="197"/>
      <c r="Q443" s="197"/>
      <c r="R443" s="166"/>
      <c r="S443" s="186">
        <f t="shared" si="1"/>
        <v>0</v>
      </c>
      <c r="T443" s="187" t="str">
        <f t="shared" si="2"/>
        <v>0%</v>
      </c>
      <c r="U443" s="188">
        <f t="shared" si="3"/>
        <v>0</v>
      </c>
      <c r="V443" s="134"/>
      <c r="W443" s="134"/>
      <c r="X443" s="134"/>
      <c r="Y443" s="166"/>
      <c r="Z443" s="166"/>
      <c r="AA443" s="166"/>
      <c r="AB443" s="166"/>
      <c r="AC443" s="166"/>
      <c r="AD443" s="166"/>
      <c r="AE443" s="166"/>
      <c r="AF443" s="166"/>
      <c r="AG443" s="166"/>
      <c r="AH443" s="166"/>
      <c r="AI443" s="166"/>
      <c r="AJ443" s="166"/>
      <c r="AK443" s="166"/>
    </row>
    <row r="444" ht="14.25" customHeight="1">
      <c r="A444" s="191"/>
      <c r="B444" s="191"/>
      <c r="C444" s="193"/>
      <c r="D444" s="193"/>
      <c r="E444" s="193"/>
      <c r="F444" s="194" t="str">
        <f t="array" ref="F444">IFNA(INDEX(PRESENTISMO!$F$5:$Q1510,MATCH(B444,PRESENTISMO!$A$5:$A1510,0)),"")</f>
        <v/>
      </c>
      <c r="G444" s="197"/>
      <c r="H444" s="197"/>
      <c r="I444" s="197"/>
      <c r="J444" s="197"/>
      <c r="K444" s="197"/>
      <c r="L444" s="197"/>
      <c r="M444" s="197"/>
      <c r="N444" s="197"/>
      <c r="O444" s="197"/>
      <c r="P444" s="197"/>
      <c r="Q444" s="197"/>
      <c r="R444" s="166"/>
      <c r="S444" s="186">
        <f t="shared" si="1"/>
        <v>0</v>
      </c>
      <c r="T444" s="187" t="str">
        <f t="shared" si="2"/>
        <v>0%</v>
      </c>
      <c r="U444" s="188">
        <f t="shared" si="3"/>
        <v>0</v>
      </c>
      <c r="V444" s="134"/>
      <c r="W444" s="134"/>
      <c r="X444" s="134"/>
      <c r="Y444" s="166"/>
      <c r="Z444" s="166"/>
      <c r="AA444" s="166"/>
      <c r="AB444" s="166"/>
      <c r="AC444" s="166"/>
      <c r="AD444" s="166"/>
      <c r="AE444" s="166"/>
      <c r="AF444" s="166"/>
      <c r="AG444" s="166"/>
      <c r="AH444" s="166"/>
      <c r="AI444" s="166"/>
      <c r="AJ444" s="166"/>
      <c r="AK444" s="166"/>
    </row>
    <row r="445" ht="14.25" customHeight="1">
      <c r="A445" s="191"/>
      <c r="B445" s="191"/>
      <c r="C445" s="193"/>
      <c r="D445" s="193"/>
      <c r="E445" s="193"/>
      <c r="F445" s="194" t="str">
        <f t="array" ref="F445">IFNA(INDEX(PRESENTISMO!$F$5:$Q1510,MATCH(B445,PRESENTISMO!$A$5:$A1510,0)),"")</f>
        <v/>
      </c>
      <c r="G445" s="197"/>
      <c r="H445" s="197"/>
      <c r="I445" s="197"/>
      <c r="J445" s="197"/>
      <c r="K445" s="197"/>
      <c r="L445" s="197"/>
      <c r="M445" s="197"/>
      <c r="N445" s="197"/>
      <c r="O445" s="197"/>
      <c r="P445" s="197"/>
      <c r="Q445" s="197"/>
      <c r="R445" s="166"/>
      <c r="S445" s="186">
        <f t="shared" si="1"/>
        <v>0</v>
      </c>
      <c r="T445" s="187" t="str">
        <f t="shared" si="2"/>
        <v>0%</v>
      </c>
      <c r="U445" s="188">
        <f t="shared" si="3"/>
        <v>0</v>
      </c>
      <c r="V445" s="134"/>
      <c r="W445" s="134"/>
      <c r="X445" s="134"/>
      <c r="Y445" s="166"/>
      <c r="Z445" s="166"/>
      <c r="AA445" s="166"/>
      <c r="AB445" s="166"/>
      <c r="AC445" s="166"/>
      <c r="AD445" s="166"/>
      <c r="AE445" s="166"/>
      <c r="AF445" s="166"/>
      <c r="AG445" s="166"/>
      <c r="AH445" s="166"/>
      <c r="AI445" s="166"/>
      <c r="AJ445" s="166"/>
      <c r="AK445" s="166"/>
    </row>
    <row r="446" ht="14.25" customHeight="1">
      <c r="A446" s="191"/>
      <c r="B446" s="191"/>
      <c r="C446" s="193"/>
      <c r="D446" s="193"/>
      <c r="E446" s="193"/>
      <c r="F446" s="194" t="str">
        <f t="array" ref="F446">IFNA(INDEX(PRESENTISMO!$F$5:$Q1510,MATCH(B446,PRESENTISMO!$A$5:$A1510,0)),"")</f>
        <v/>
      </c>
      <c r="G446" s="197"/>
      <c r="H446" s="197"/>
      <c r="I446" s="197"/>
      <c r="J446" s="197"/>
      <c r="K446" s="197"/>
      <c r="L446" s="197"/>
      <c r="M446" s="197"/>
      <c r="N446" s="197"/>
      <c r="O446" s="197"/>
      <c r="P446" s="197"/>
      <c r="Q446" s="197"/>
      <c r="R446" s="166"/>
      <c r="S446" s="186">
        <f t="shared" si="1"/>
        <v>0</v>
      </c>
      <c r="T446" s="187" t="str">
        <f t="shared" si="2"/>
        <v>0%</v>
      </c>
      <c r="U446" s="188">
        <f t="shared" si="3"/>
        <v>0</v>
      </c>
      <c r="V446" s="134"/>
      <c r="W446" s="134"/>
      <c r="X446" s="134"/>
      <c r="Y446" s="166"/>
      <c r="Z446" s="166"/>
      <c r="AA446" s="166"/>
      <c r="AB446" s="166"/>
      <c r="AC446" s="166"/>
      <c r="AD446" s="166"/>
      <c r="AE446" s="166"/>
      <c r="AF446" s="166"/>
      <c r="AG446" s="166"/>
      <c r="AH446" s="166"/>
      <c r="AI446" s="166"/>
      <c r="AJ446" s="166"/>
      <c r="AK446" s="166"/>
    </row>
    <row r="447" ht="14.25" customHeight="1">
      <c r="A447" s="191"/>
      <c r="B447" s="191"/>
      <c r="C447" s="193"/>
      <c r="D447" s="193"/>
      <c r="E447" s="193"/>
      <c r="F447" s="194" t="str">
        <f t="array" ref="F447">IFNA(INDEX(PRESENTISMO!$F$5:$Q1510,MATCH(B447,PRESENTISMO!$A$5:$A1510,0)),"")</f>
        <v/>
      </c>
      <c r="G447" s="197"/>
      <c r="H447" s="197"/>
      <c r="I447" s="197"/>
      <c r="J447" s="197"/>
      <c r="K447" s="197"/>
      <c r="L447" s="197"/>
      <c r="M447" s="197"/>
      <c r="N447" s="197"/>
      <c r="O447" s="197"/>
      <c r="P447" s="197"/>
      <c r="Q447" s="197"/>
      <c r="R447" s="166"/>
      <c r="S447" s="186">
        <f t="shared" si="1"/>
        <v>0</v>
      </c>
      <c r="T447" s="187" t="str">
        <f t="shared" si="2"/>
        <v>0%</v>
      </c>
      <c r="U447" s="188">
        <f t="shared" si="3"/>
        <v>0</v>
      </c>
      <c r="V447" s="134"/>
      <c r="W447" s="134"/>
      <c r="X447" s="134"/>
      <c r="Y447" s="166"/>
      <c r="Z447" s="166"/>
      <c r="AA447" s="166"/>
      <c r="AB447" s="166"/>
      <c r="AC447" s="166"/>
      <c r="AD447" s="166"/>
      <c r="AE447" s="166"/>
      <c r="AF447" s="166"/>
      <c r="AG447" s="166"/>
      <c r="AH447" s="166"/>
      <c r="AI447" s="166"/>
      <c r="AJ447" s="166"/>
      <c r="AK447" s="166"/>
    </row>
    <row r="448" ht="14.25" customHeight="1">
      <c r="A448" s="191"/>
      <c r="B448" s="191"/>
      <c r="C448" s="193"/>
      <c r="D448" s="193"/>
      <c r="E448" s="193"/>
      <c r="F448" s="194" t="str">
        <f t="array" ref="F448">IFNA(INDEX(PRESENTISMO!$F$5:$Q1510,MATCH(B448,PRESENTISMO!$A$5:$A1510,0)),"")</f>
        <v/>
      </c>
      <c r="G448" s="197"/>
      <c r="H448" s="197"/>
      <c r="I448" s="197"/>
      <c r="J448" s="197"/>
      <c r="K448" s="197"/>
      <c r="L448" s="197"/>
      <c r="M448" s="197"/>
      <c r="N448" s="197"/>
      <c r="O448" s="197"/>
      <c r="P448" s="197"/>
      <c r="Q448" s="197"/>
      <c r="R448" s="166"/>
      <c r="S448" s="186">
        <f t="shared" si="1"/>
        <v>0</v>
      </c>
      <c r="T448" s="187" t="str">
        <f t="shared" si="2"/>
        <v>0%</v>
      </c>
      <c r="U448" s="188">
        <f t="shared" si="3"/>
        <v>0</v>
      </c>
      <c r="V448" s="134"/>
      <c r="W448" s="134"/>
      <c r="X448" s="134"/>
      <c r="Y448" s="166"/>
      <c r="Z448" s="166"/>
      <c r="AA448" s="166"/>
      <c r="AB448" s="166"/>
      <c r="AC448" s="166"/>
      <c r="AD448" s="166"/>
      <c r="AE448" s="166"/>
      <c r="AF448" s="166"/>
      <c r="AG448" s="166"/>
      <c r="AH448" s="166"/>
      <c r="AI448" s="166"/>
      <c r="AJ448" s="166"/>
      <c r="AK448" s="166"/>
    </row>
    <row r="449" ht="14.25" customHeight="1">
      <c r="A449" s="191"/>
      <c r="B449" s="191"/>
      <c r="C449" s="193"/>
      <c r="D449" s="193"/>
      <c r="E449" s="193"/>
      <c r="F449" s="194" t="str">
        <f t="array" ref="F449">IFNA(INDEX(PRESENTISMO!$F$5:$Q1510,MATCH(B449,PRESENTISMO!$A$5:$A1510,0)),"")</f>
        <v/>
      </c>
      <c r="G449" s="197"/>
      <c r="H449" s="197"/>
      <c r="I449" s="197"/>
      <c r="J449" s="197"/>
      <c r="K449" s="197"/>
      <c r="L449" s="197"/>
      <c r="M449" s="197"/>
      <c r="N449" s="197"/>
      <c r="O449" s="197"/>
      <c r="P449" s="197"/>
      <c r="Q449" s="197"/>
      <c r="R449" s="166"/>
      <c r="S449" s="186">
        <f t="shared" si="1"/>
        <v>0</v>
      </c>
      <c r="T449" s="187" t="str">
        <f t="shared" si="2"/>
        <v>0%</v>
      </c>
      <c r="U449" s="188">
        <f t="shared" si="3"/>
        <v>0</v>
      </c>
      <c r="V449" s="134"/>
      <c r="W449" s="134"/>
      <c r="X449" s="134"/>
      <c r="Y449" s="166"/>
      <c r="Z449" s="166"/>
      <c r="AA449" s="166"/>
      <c r="AB449" s="166"/>
      <c r="AC449" s="166"/>
      <c r="AD449" s="166"/>
      <c r="AE449" s="166"/>
      <c r="AF449" s="166"/>
      <c r="AG449" s="166"/>
      <c r="AH449" s="166"/>
      <c r="AI449" s="166"/>
      <c r="AJ449" s="166"/>
      <c r="AK449" s="166"/>
    </row>
    <row r="450" ht="14.25" customHeight="1">
      <c r="A450" s="199"/>
      <c r="B450" s="191"/>
      <c r="C450" s="200"/>
      <c r="D450" s="193"/>
      <c r="E450" s="200"/>
      <c r="F450" s="194" t="str">
        <f t="array" ref="F450">IFNA(INDEX(PRESENTISMO!$F$5:$Q1510,MATCH(B450,PRESENTISMO!$A$5:$A1510,0)),"")</f>
        <v/>
      </c>
      <c r="G450" s="197"/>
      <c r="H450" s="197"/>
      <c r="I450" s="197"/>
      <c r="J450" s="197"/>
      <c r="K450" s="197"/>
      <c r="L450" s="197"/>
      <c r="M450" s="197"/>
      <c r="N450" s="197"/>
      <c r="O450" s="197"/>
      <c r="P450" s="197"/>
      <c r="Q450" s="197"/>
      <c r="R450" s="166"/>
      <c r="S450" s="186">
        <f t="shared" si="1"/>
        <v>0</v>
      </c>
      <c r="T450" s="187" t="str">
        <f t="shared" si="2"/>
        <v>0%</v>
      </c>
      <c r="U450" s="188">
        <f t="shared" si="3"/>
        <v>0</v>
      </c>
      <c r="V450" s="134"/>
      <c r="W450" s="134"/>
      <c r="X450" s="134"/>
      <c r="Y450" s="166"/>
      <c r="Z450" s="166"/>
      <c r="AA450" s="166"/>
      <c r="AB450" s="166"/>
      <c r="AC450" s="166"/>
      <c r="AD450" s="166"/>
      <c r="AE450" s="166"/>
      <c r="AF450" s="166"/>
      <c r="AG450" s="166"/>
      <c r="AH450" s="166"/>
      <c r="AI450" s="166"/>
      <c r="AJ450" s="166"/>
      <c r="AK450" s="166"/>
    </row>
    <row r="451" ht="14.25" customHeight="1">
      <c r="A451" s="191"/>
      <c r="B451" s="191"/>
      <c r="C451" s="193"/>
      <c r="D451" s="193"/>
      <c r="E451" s="193"/>
      <c r="F451" s="194" t="str">
        <f t="array" ref="F451">IFNA(INDEX(PRESENTISMO!$F$5:$Q1510,MATCH(B451,PRESENTISMO!$A$5:$A1510,0)),"")</f>
        <v/>
      </c>
      <c r="G451" s="197"/>
      <c r="H451" s="197"/>
      <c r="I451" s="197"/>
      <c r="J451" s="197"/>
      <c r="K451" s="197"/>
      <c r="L451" s="197"/>
      <c r="M451" s="197"/>
      <c r="N451" s="197"/>
      <c r="O451" s="197"/>
      <c r="P451" s="197"/>
      <c r="Q451" s="197"/>
      <c r="R451" s="166"/>
      <c r="S451" s="186">
        <f t="shared" si="1"/>
        <v>0</v>
      </c>
      <c r="T451" s="187" t="str">
        <f t="shared" si="2"/>
        <v>0%</v>
      </c>
      <c r="U451" s="188">
        <f t="shared" si="3"/>
        <v>0</v>
      </c>
      <c r="V451" s="134"/>
      <c r="W451" s="134"/>
      <c r="X451" s="134"/>
      <c r="Y451" s="166"/>
      <c r="Z451" s="166"/>
      <c r="AA451" s="166"/>
      <c r="AB451" s="166"/>
      <c r="AC451" s="166"/>
      <c r="AD451" s="166"/>
      <c r="AE451" s="166"/>
      <c r="AF451" s="166"/>
      <c r="AG451" s="166"/>
      <c r="AH451" s="166"/>
      <c r="AI451" s="166"/>
      <c r="AJ451" s="166"/>
      <c r="AK451" s="166"/>
    </row>
    <row r="452" ht="14.25" customHeight="1">
      <c r="A452" s="191"/>
      <c r="B452" s="191"/>
      <c r="C452" s="193"/>
      <c r="D452" s="193"/>
      <c r="E452" s="193"/>
      <c r="F452" s="194" t="str">
        <f t="array" ref="F452">IFNA(INDEX(PRESENTISMO!$F$5:$Q1510,MATCH(B452,PRESENTISMO!$A$5:$A1510,0)),"")</f>
        <v/>
      </c>
      <c r="G452" s="197"/>
      <c r="H452" s="197"/>
      <c r="I452" s="197"/>
      <c r="J452" s="197"/>
      <c r="K452" s="197"/>
      <c r="L452" s="197"/>
      <c r="M452" s="197"/>
      <c r="N452" s="197"/>
      <c r="O452" s="197"/>
      <c r="P452" s="197"/>
      <c r="Q452" s="197"/>
      <c r="R452" s="166"/>
      <c r="S452" s="186">
        <f t="shared" si="1"/>
        <v>0</v>
      </c>
      <c r="T452" s="187" t="str">
        <f t="shared" si="2"/>
        <v>0%</v>
      </c>
      <c r="U452" s="188">
        <f t="shared" si="3"/>
        <v>0</v>
      </c>
      <c r="V452" s="134"/>
      <c r="W452" s="134"/>
      <c r="X452" s="134"/>
      <c r="Y452" s="166"/>
      <c r="Z452" s="166"/>
      <c r="AA452" s="166"/>
      <c r="AB452" s="166"/>
      <c r="AC452" s="166"/>
      <c r="AD452" s="166"/>
      <c r="AE452" s="166"/>
      <c r="AF452" s="166"/>
      <c r="AG452" s="166"/>
      <c r="AH452" s="166"/>
      <c r="AI452" s="166"/>
      <c r="AJ452" s="166"/>
      <c r="AK452" s="166"/>
    </row>
    <row r="453" ht="14.25" customHeight="1">
      <c r="A453" s="191"/>
      <c r="B453" s="191"/>
      <c r="C453" s="193"/>
      <c r="D453" s="193"/>
      <c r="E453" s="193"/>
      <c r="F453" s="194" t="str">
        <f t="array" ref="F453">IFNA(INDEX(PRESENTISMO!$F$5:$Q1510,MATCH(B453,PRESENTISMO!$A$5:$A1510,0)),"")</f>
        <v/>
      </c>
      <c r="G453" s="197"/>
      <c r="H453" s="197"/>
      <c r="I453" s="197"/>
      <c r="J453" s="197"/>
      <c r="K453" s="197"/>
      <c r="L453" s="197"/>
      <c r="M453" s="197"/>
      <c r="N453" s="197"/>
      <c r="O453" s="197"/>
      <c r="P453" s="197"/>
      <c r="Q453" s="197"/>
      <c r="R453" s="166"/>
      <c r="S453" s="186">
        <f t="shared" si="1"/>
        <v>0</v>
      </c>
      <c r="T453" s="187" t="str">
        <f t="shared" si="2"/>
        <v>0%</v>
      </c>
      <c r="U453" s="188">
        <f t="shared" si="3"/>
        <v>0</v>
      </c>
      <c r="V453" s="134"/>
      <c r="W453" s="134"/>
      <c r="X453" s="134"/>
      <c r="Y453" s="166"/>
      <c r="Z453" s="166"/>
      <c r="AA453" s="166"/>
      <c r="AB453" s="166"/>
      <c r="AC453" s="166"/>
      <c r="AD453" s="166"/>
      <c r="AE453" s="166"/>
      <c r="AF453" s="166"/>
      <c r="AG453" s="166"/>
      <c r="AH453" s="166"/>
      <c r="AI453" s="166"/>
      <c r="AJ453" s="166"/>
      <c r="AK453" s="166"/>
    </row>
    <row r="454" ht="14.25" customHeight="1">
      <c r="A454" s="191"/>
      <c r="B454" s="191"/>
      <c r="C454" s="193"/>
      <c r="D454" s="193"/>
      <c r="E454" s="193"/>
      <c r="F454" s="194" t="str">
        <f t="array" ref="F454">IFNA(INDEX(PRESENTISMO!$F$5:$Q1510,MATCH(B454,PRESENTISMO!$A$5:$A1510,0)),"")</f>
        <v/>
      </c>
      <c r="G454" s="197"/>
      <c r="H454" s="197"/>
      <c r="I454" s="197"/>
      <c r="J454" s="197"/>
      <c r="K454" s="197"/>
      <c r="L454" s="197"/>
      <c r="M454" s="197"/>
      <c r="N454" s="197"/>
      <c r="O454" s="197"/>
      <c r="P454" s="197"/>
      <c r="Q454" s="197"/>
      <c r="R454" s="166"/>
      <c r="S454" s="186">
        <f t="shared" si="1"/>
        <v>0</v>
      </c>
      <c r="T454" s="187" t="str">
        <f t="shared" si="2"/>
        <v>0%</v>
      </c>
      <c r="U454" s="188">
        <f t="shared" si="3"/>
        <v>0</v>
      </c>
      <c r="V454" s="134"/>
      <c r="W454" s="134"/>
      <c r="X454" s="134"/>
      <c r="Y454" s="166"/>
      <c r="Z454" s="166"/>
      <c r="AA454" s="166"/>
      <c r="AB454" s="166"/>
      <c r="AC454" s="166"/>
      <c r="AD454" s="166"/>
      <c r="AE454" s="166"/>
      <c r="AF454" s="166"/>
      <c r="AG454" s="166"/>
      <c r="AH454" s="166"/>
      <c r="AI454" s="166"/>
      <c r="AJ454" s="166"/>
      <c r="AK454" s="166"/>
    </row>
    <row r="455" ht="14.25" customHeight="1">
      <c r="A455" s="191"/>
      <c r="B455" s="191"/>
      <c r="C455" s="193"/>
      <c r="D455" s="193"/>
      <c r="E455" s="193"/>
      <c r="F455" s="194" t="str">
        <f t="array" ref="F455">IFNA(INDEX(PRESENTISMO!$F$5:$Q1510,MATCH(B455,PRESENTISMO!$A$5:$A1510,0)),"")</f>
        <v/>
      </c>
      <c r="G455" s="197"/>
      <c r="H455" s="197"/>
      <c r="I455" s="197"/>
      <c r="J455" s="197"/>
      <c r="K455" s="197"/>
      <c r="L455" s="197"/>
      <c r="M455" s="197"/>
      <c r="N455" s="197"/>
      <c r="O455" s="197"/>
      <c r="P455" s="197"/>
      <c r="Q455" s="197"/>
      <c r="R455" s="166"/>
      <c r="S455" s="186">
        <f t="shared" si="1"/>
        <v>0</v>
      </c>
      <c r="T455" s="187" t="str">
        <f t="shared" si="2"/>
        <v>0%</v>
      </c>
      <c r="U455" s="188">
        <f t="shared" si="3"/>
        <v>0</v>
      </c>
      <c r="V455" s="134"/>
      <c r="W455" s="134"/>
      <c r="X455" s="134"/>
      <c r="Y455" s="166"/>
      <c r="Z455" s="166"/>
      <c r="AA455" s="166"/>
      <c r="AB455" s="166"/>
      <c r="AC455" s="166"/>
      <c r="AD455" s="166"/>
      <c r="AE455" s="166"/>
      <c r="AF455" s="166"/>
      <c r="AG455" s="166"/>
      <c r="AH455" s="166"/>
      <c r="AI455" s="166"/>
      <c r="AJ455" s="166"/>
      <c r="AK455" s="166"/>
    </row>
    <row r="456" ht="14.25" customHeight="1">
      <c r="A456" s="191"/>
      <c r="B456" s="191"/>
      <c r="C456" s="193"/>
      <c r="D456" s="193"/>
      <c r="E456" s="193"/>
      <c r="F456" s="194" t="str">
        <f t="array" ref="F456">IFNA(INDEX(PRESENTISMO!$F$5:$Q1510,MATCH(B456,PRESENTISMO!$A$5:$A1510,0)),"")</f>
        <v/>
      </c>
      <c r="G456" s="197"/>
      <c r="H456" s="197"/>
      <c r="I456" s="197"/>
      <c r="J456" s="197"/>
      <c r="K456" s="197"/>
      <c r="L456" s="197"/>
      <c r="M456" s="197"/>
      <c r="N456" s="197"/>
      <c r="O456" s="197"/>
      <c r="P456" s="197"/>
      <c r="Q456" s="197"/>
      <c r="R456" s="166"/>
      <c r="S456" s="186">
        <f t="shared" si="1"/>
        <v>0</v>
      </c>
      <c r="T456" s="187" t="str">
        <f t="shared" si="2"/>
        <v>0%</v>
      </c>
      <c r="U456" s="188">
        <f t="shared" si="3"/>
        <v>0</v>
      </c>
      <c r="V456" s="134"/>
      <c r="W456" s="134"/>
      <c r="X456" s="134"/>
      <c r="Y456" s="166"/>
      <c r="Z456" s="166"/>
      <c r="AA456" s="166"/>
      <c r="AB456" s="166"/>
      <c r="AC456" s="166"/>
      <c r="AD456" s="166"/>
      <c r="AE456" s="166"/>
      <c r="AF456" s="166"/>
      <c r="AG456" s="166"/>
      <c r="AH456" s="166"/>
      <c r="AI456" s="166"/>
      <c r="AJ456" s="166"/>
      <c r="AK456" s="166"/>
    </row>
    <row r="457" ht="14.25" customHeight="1">
      <c r="A457" s="191"/>
      <c r="B457" s="191"/>
      <c r="C457" s="193"/>
      <c r="D457" s="193"/>
      <c r="E457" s="193"/>
      <c r="F457" s="194" t="str">
        <f t="array" ref="F457">IFNA(INDEX(PRESENTISMO!$F$5:$Q1510,MATCH(B457,PRESENTISMO!$A$5:$A1510,0)),"")</f>
        <v/>
      </c>
      <c r="G457" s="197"/>
      <c r="H457" s="197"/>
      <c r="I457" s="197"/>
      <c r="J457" s="197"/>
      <c r="K457" s="197"/>
      <c r="L457" s="197"/>
      <c r="M457" s="197"/>
      <c r="N457" s="197"/>
      <c r="O457" s="197"/>
      <c r="P457" s="197"/>
      <c r="Q457" s="197"/>
      <c r="R457" s="166"/>
      <c r="S457" s="186">
        <f t="shared" si="1"/>
        <v>0</v>
      </c>
      <c r="T457" s="187" t="str">
        <f t="shared" si="2"/>
        <v>0%</v>
      </c>
      <c r="U457" s="188">
        <f t="shared" si="3"/>
        <v>0</v>
      </c>
      <c r="V457" s="134"/>
      <c r="W457" s="134"/>
      <c r="X457" s="134"/>
      <c r="Y457" s="166"/>
      <c r="Z457" s="166"/>
      <c r="AA457" s="166"/>
      <c r="AB457" s="166"/>
      <c r="AC457" s="166"/>
      <c r="AD457" s="166"/>
      <c r="AE457" s="166"/>
      <c r="AF457" s="166"/>
      <c r="AG457" s="166"/>
      <c r="AH457" s="166"/>
      <c r="AI457" s="166"/>
      <c r="AJ457" s="166"/>
      <c r="AK457" s="166"/>
    </row>
    <row r="458" ht="14.25" customHeight="1">
      <c r="A458" s="199"/>
      <c r="B458" s="191"/>
      <c r="C458" s="200"/>
      <c r="D458" s="193"/>
      <c r="E458" s="200"/>
      <c r="F458" s="194" t="str">
        <f t="array" ref="F458">IFNA(INDEX(PRESENTISMO!$F$5:$Q1510,MATCH(B458,PRESENTISMO!$A$5:$A1510,0)),"")</f>
        <v/>
      </c>
      <c r="G458" s="197"/>
      <c r="H458" s="197"/>
      <c r="I458" s="197"/>
      <c r="J458" s="197"/>
      <c r="K458" s="197"/>
      <c r="L458" s="197"/>
      <c r="M458" s="197"/>
      <c r="N458" s="197"/>
      <c r="O458" s="197"/>
      <c r="P458" s="197"/>
      <c r="Q458" s="197"/>
      <c r="R458" s="166"/>
      <c r="S458" s="186">
        <f t="shared" si="1"/>
        <v>0</v>
      </c>
      <c r="T458" s="187" t="str">
        <f t="shared" si="2"/>
        <v>0%</v>
      </c>
      <c r="U458" s="188">
        <f t="shared" si="3"/>
        <v>0</v>
      </c>
      <c r="V458" s="134"/>
      <c r="W458" s="134"/>
      <c r="X458" s="134"/>
      <c r="Y458" s="166"/>
      <c r="Z458" s="166"/>
      <c r="AA458" s="166"/>
      <c r="AB458" s="166"/>
      <c r="AC458" s="166"/>
      <c r="AD458" s="166"/>
      <c r="AE458" s="166"/>
      <c r="AF458" s="166"/>
      <c r="AG458" s="166"/>
      <c r="AH458" s="166"/>
      <c r="AI458" s="166"/>
      <c r="AJ458" s="166"/>
      <c r="AK458" s="166"/>
    </row>
    <row r="459" ht="14.25" customHeight="1">
      <c r="A459" s="191"/>
      <c r="B459" s="191"/>
      <c r="C459" s="193"/>
      <c r="D459" s="193"/>
      <c r="E459" s="193"/>
      <c r="F459" s="194" t="str">
        <f t="array" ref="F459">IFNA(INDEX(PRESENTISMO!$F$5:$Q1510,MATCH(B459,PRESENTISMO!$A$5:$A1510,0)),"")</f>
        <v/>
      </c>
      <c r="G459" s="197"/>
      <c r="H459" s="197"/>
      <c r="I459" s="197"/>
      <c r="J459" s="197"/>
      <c r="K459" s="197"/>
      <c r="L459" s="197"/>
      <c r="M459" s="197"/>
      <c r="N459" s="197"/>
      <c r="O459" s="197"/>
      <c r="P459" s="197"/>
      <c r="Q459" s="197"/>
      <c r="R459" s="166"/>
      <c r="S459" s="186">
        <f t="shared" si="1"/>
        <v>0</v>
      </c>
      <c r="T459" s="187" t="str">
        <f t="shared" si="2"/>
        <v>0%</v>
      </c>
      <c r="U459" s="188">
        <f t="shared" si="3"/>
        <v>0</v>
      </c>
      <c r="V459" s="134"/>
      <c r="W459" s="134"/>
      <c r="X459" s="134"/>
      <c r="Y459" s="166"/>
      <c r="Z459" s="166"/>
      <c r="AA459" s="166"/>
      <c r="AB459" s="166"/>
      <c r="AC459" s="166"/>
      <c r="AD459" s="166"/>
      <c r="AE459" s="166"/>
      <c r="AF459" s="166"/>
      <c r="AG459" s="166"/>
      <c r="AH459" s="166"/>
      <c r="AI459" s="166"/>
      <c r="AJ459" s="166"/>
      <c r="AK459" s="166"/>
    </row>
    <row r="460" ht="14.25" customHeight="1">
      <c r="A460" s="191"/>
      <c r="B460" s="191"/>
      <c r="C460" s="193"/>
      <c r="D460" s="193"/>
      <c r="E460" s="193"/>
      <c r="F460" s="194" t="str">
        <f t="array" ref="F460">IFNA(INDEX(PRESENTISMO!$F$5:$Q1510,MATCH(B460,PRESENTISMO!$A$5:$A1510,0)),"")</f>
        <v/>
      </c>
      <c r="G460" s="197"/>
      <c r="H460" s="197"/>
      <c r="I460" s="197"/>
      <c r="J460" s="197"/>
      <c r="K460" s="197"/>
      <c r="L460" s="197"/>
      <c r="M460" s="197"/>
      <c r="N460" s="197"/>
      <c r="O460" s="197"/>
      <c r="P460" s="197"/>
      <c r="Q460" s="197"/>
      <c r="R460" s="166"/>
      <c r="S460" s="186">
        <f t="shared" si="1"/>
        <v>0</v>
      </c>
      <c r="T460" s="187" t="str">
        <f t="shared" si="2"/>
        <v>0%</v>
      </c>
      <c r="U460" s="188">
        <f t="shared" si="3"/>
        <v>0</v>
      </c>
      <c r="V460" s="134"/>
      <c r="W460" s="134"/>
      <c r="X460" s="134"/>
      <c r="Y460" s="166"/>
      <c r="Z460" s="166"/>
      <c r="AA460" s="166"/>
      <c r="AB460" s="166"/>
      <c r="AC460" s="166"/>
      <c r="AD460" s="166"/>
      <c r="AE460" s="166"/>
      <c r="AF460" s="166"/>
      <c r="AG460" s="166"/>
      <c r="AH460" s="166"/>
      <c r="AI460" s="166"/>
      <c r="AJ460" s="166"/>
      <c r="AK460" s="166"/>
    </row>
    <row r="461" ht="14.25" customHeight="1">
      <c r="A461" s="191"/>
      <c r="B461" s="191"/>
      <c r="C461" s="193"/>
      <c r="D461" s="193"/>
      <c r="E461" s="193"/>
      <c r="F461" s="194" t="str">
        <f t="array" ref="F461">IFNA(INDEX(PRESENTISMO!$F$5:$Q1510,MATCH(B461,PRESENTISMO!$A$5:$A1510,0)),"")</f>
        <v/>
      </c>
      <c r="G461" s="197"/>
      <c r="H461" s="197"/>
      <c r="I461" s="197"/>
      <c r="J461" s="197"/>
      <c r="K461" s="197"/>
      <c r="L461" s="197"/>
      <c r="M461" s="197"/>
      <c r="N461" s="197"/>
      <c r="O461" s="197"/>
      <c r="P461" s="197"/>
      <c r="Q461" s="197"/>
      <c r="R461" s="166"/>
      <c r="S461" s="186">
        <f t="shared" si="1"/>
        <v>0</v>
      </c>
      <c r="T461" s="187" t="str">
        <f t="shared" si="2"/>
        <v>0%</v>
      </c>
      <c r="U461" s="188">
        <f t="shared" si="3"/>
        <v>0</v>
      </c>
      <c r="V461" s="134"/>
      <c r="W461" s="134"/>
      <c r="X461" s="134"/>
      <c r="Y461" s="166"/>
      <c r="Z461" s="166"/>
      <c r="AA461" s="166"/>
      <c r="AB461" s="166"/>
      <c r="AC461" s="166"/>
      <c r="AD461" s="166"/>
      <c r="AE461" s="166"/>
      <c r="AF461" s="166"/>
      <c r="AG461" s="166"/>
      <c r="AH461" s="166"/>
      <c r="AI461" s="166"/>
      <c r="AJ461" s="166"/>
      <c r="AK461" s="166"/>
    </row>
    <row r="462" ht="14.25" customHeight="1">
      <c r="A462" s="191"/>
      <c r="B462" s="191"/>
      <c r="C462" s="193"/>
      <c r="D462" s="193"/>
      <c r="E462" s="193"/>
      <c r="F462" s="194" t="str">
        <f t="array" ref="F462">IFNA(INDEX(PRESENTISMO!$F$5:$Q1510,MATCH(B462,PRESENTISMO!$A$5:$A1510,0)),"")</f>
        <v/>
      </c>
      <c r="G462" s="197"/>
      <c r="H462" s="197"/>
      <c r="I462" s="197"/>
      <c r="J462" s="197"/>
      <c r="K462" s="197"/>
      <c r="L462" s="197"/>
      <c r="M462" s="197"/>
      <c r="N462" s="197"/>
      <c r="O462" s="197"/>
      <c r="P462" s="197"/>
      <c r="Q462" s="197"/>
      <c r="R462" s="166"/>
      <c r="S462" s="186">
        <f t="shared" si="1"/>
        <v>0</v>
      </c>
      <c r="T462" s="187" t="str">
        <f t="shared" si="2"/>
        <v>0%</v>
      </c>
      <c r="U462" s="188">
        <f t="shared" si="3"/>
        <v>0</v>
      </c>
      <c r="V462" s="134"/>
      <c r="W462" s="134"/>
      <c r="X462" s="134"/>
      <c r="Y462" s="166"/>
      <c r="Z462" s="166"/>
      <c r="AA462" s="166"/>
      <c r="AB462" s="166"/>
      <c r="AC462" s="166"/>
      <c r="AD462" s="166"/>
      <c r="AE462" s="166"/>
      <c r="AF462" s="166"/>
      <c r="AG462" s="166"/>
      <c r="AH462" s="166"/>
      <c r="AI462" s="166"/>
      <c r="AJ462" s="166"/>
      <c r="AK462" s="166"/>
    </row>
    <row r="463" ht="14.25" customHeight="1">
      <c r="A463" s="191"/>
      <c r="B463" s="191"/>
      <c r="C463" s="193"/>
      <c r="D463" s="193"/>
      <c r="E463" s="193"/>
      <c r="F463" s="194" t="str">
        <f t="array" ref="F463">IFNA(INDEX(PRESENTISMO!$F$5:$Q1510,MATCH(B463,PRESENTISMO!$A$5:$A1510,0)),"")</f>
        <v/>
      </c>
      <c r="G463" s="197"/>
      <c r="H463" s="197"/>
      <c r="I463" s="197"/>
      <c r="J463" s="197"/>
      <c r="K463" s="197"/>
      <c r="L463" s="197"/>
      <c r="M463" s="197"/>
      <c r="N463" s="197"/>
      <c r="O463" s="197"/>
      <c r="P463" s="197"/>
      <c r="Q463" s="197"/>
      <c r="R463" s="166"/>
      <c r="S463" s="186">
        <f t="shared" si="1"/>
        <v>0</v>
      </c>
      <c r="T463" s="187" t="str">
        <f t="shared" si="2"/>
        <v>0%</v>
      </c>
      <c r="U463" s="188">
        <f t="shared" si="3"/>
        <v>0</v>
      </c>
      <c r="V463" s="134"/>
      <c r="W463" s="134"/>
      <c r="X463" s="134"/>
      <c r="Y463" s="166"/>
      <c r="Z463" s="166"/>
      <c r="AA463" s="166"/>
      <c r="AB463" s="166"/>
      <c r="AC463" s="166"/>
      <c r="AD463" s="166"/>
      <c r="AE463" s="166"/>
      <c r="AF463" s="166"/>
      <c r="AG463" s="166"/>
      <c r="AH463" s="166"/>
      <c r="AI463" s="166"/>
      <c r="AJ463" s="166"/>
      <c r="AK463" s="166"/>
    </row>
    <row r="464" ht="14.25" customHeight="1">
      <c r="A464" s="191"/>
      <c r="B464" s="191"/>
      <c r="C464" s="193"/>
      <c r="D464" s="193"/>
      <c r="E464" s="193"/>
      <c r="F464" s="194" t="str">
        <f t="array" ref="F464">IFNA(INDEX(PRESENTISMO!$F$5:$Q1510,MATCH(B464,PRESENTISMO!$A$5:$A1510,0)),"")</f>
        <v/>
      </c>
      <c r="G464" s="197"/>
      <c r="H464" s="197"/>
      <c r="I464" s="197"/>
      <c r="J464" s="197"/>
      <c r="K464" s="197"/>
      <c r="L464" s="197"/>
      <c r="M464" s="197"/>
      <c r="N464" s="197"/>
      <c r="O464" s="197"/>
      <c r="P464" s="197"/>
      <c r="Q464" s="197"/>
      <c r="R464" s="166"/>
      <c r="S464" s="186">
        <f t="shared" si="1"/>
        <v>0</v>
      </c>
      <c r="T464" s="187" t="str">
        <f t="shared" si="2"/>
        <v>0%</v>
      </c>
      <c r="U464" s="188">
        <f t="shared" si="3"/>
        <v>0</v>
      </c>
      <c r="V464" s="134"/>
      <c r="W464" s="134"/>
      <c r="X464" s="134"/>
      <c r="Y464" s="166"/>
      <c r="Z464" s="166"/>
      <c r="AA464" s="166"/>
      <c r="AB464" s="166"/>
      <c r="AC464" s="166"/>
      <c r="AD464" s="166"/>
      <c r="AE464" s="166"/>
      <c r="AF464" s="166"/>
      <c r="AG464" s="166"/>
      <c r="AH464" s="166"/>
      <c r="AI464" s="166"/>
      <c r="AJ464" s="166"/>
      <c r="AK464" s="166"/>
    </row>
    <row r="465" ht="14.25" customHeight="1">
      <c r="A465" s="191"/>
      <c r="B465" s="191"/>
      <c r="C465" s="193"/>
      <c r="D465" s="193"/>
      <c r="E465" s="193"/>
      <c r="F465" s="194" t="str">
        <f t="array" ref="F465">IFNA(INDEX(PRESENTISMO!$F$5:$Q1510,MATCH(B465,PRESENTISMO!$A$5:$A1510,0)),"")</f>
        <v/>
      </c>
      <c r="G465" s="197"/>
      <c r="H465" s="197"/>
      <c r="I465" s="197"/>
      <c r="J465" s="197"/>
      <c r="K465" s="197"/>
      <c r="L465" s="197"/>
      <c r="M465" s="197"/>
      <c r="N465" s="197"/>
      <c r="O465" s="197"/>
      <c r="P465" s="197"/>
      <c r="Q465" s="197"/>
      <c r="R465" s="166"/>
      <c r="S465" s="186">
        <f t="shared" si="1"/>
        <v>0</v>
      </c>
      <c r="T465" s="187" t="str">
        <f t="shared" si="2"/>
        <v>0%</v>
      </c>
      <c r="U465" s="188">
        <f t="shared" si="3"/>
        <v>0</v>
      </c>
      <c r="V465" s="134"/>
      <c r="W465" s="134"/>
      <c r="X465" s="134"/>
      <c r="Y465" s="166"/>
      <c r="Z465" s="166"/>
      <c r="AA465" s="166"/>
      <c r="AB465" s="166"/>
      <c r="AC465" s="166"/>
      <c r="AD465" s="166"/>
      <c r="AE465" s="166"/>
      <c r="AF465" s="166"/>
      <c r="AG465" s="166"/>
      <c r="AH465" s="166"/>
      <c r="AI465" s="166"/>
      <c r="AJ465" s="166"/>
      <c r="AK465" s="166"/>
    </row>
    <row r="466" ht="14.25" customHeight="1">
      <c r="A466" s="199"/>
      <c r="B466" s="191"/>
      <c r="C466" s="200"/>
      <c r="D466" s="193"/>
      <c r="E466" s="200"/>
      <c r="F466" s="194" t="str">
        <f t="array" ref="F466">IFNA(INDEX(PRESENTISMO!$F$5:$Q1510,MATCH(B466,PRESENTISMO!$A$5:$A1510,0)),"")</f>
        <v/>
      </c>
      <c r="G466" s="197"/>
      <c r="H466" s="197"/>
      <c r="I466" s="197"/>
      <c r="J466" s="197"/>
      <c r="K466" s="197"/>
      <c r="L466" s="197"/>
      <c r="M466" s="197"/>
      <c r="N466" s="197"/>
      <c r="O466" s="197"/>
      <c r="P466" s="197"/>
      <c r="Q466" s="197"/>
      <c r="R466" s="166"/>
      <c r="S466" s="186">
        <f t="shared" si="1"/>
        <v>0</v>
      </c>
      <c r="T466" s="187" t="str">
        <f t="shared" si="2"/>
        <v>0%</v>
      </c>
      <c r="U466" s="188">
        <f t="shared" si="3"/>
        <v>0</v>
      </c>
      <c r="V466" s="134"/>
      <c r="W466" s="134"/>
      <c r="X466" s="134"/>
      <c r="Y466" s="166"/>
      <c r="Z466" s="166"/>
      <c r="AA466" s="166"/>
      <c r="AB466" s="166"/>
      <c r="AC466" s="166"/>
      <c r="AD466" s="166"/>
      <c r="AE466" s="166"/>
      <c r="AF466" s="166"/>
      <c r="AG466" s="166"/>
      <c r="AH466" s="166"/>
      <c r="AI466" s="166"/>
      <c r="AJ466" s="166"/>
      <c r="AK466" s="166"/>
    </row>
    <row r="467" ht="14.25" customHeight="1">
      <c r="A467" s="191"/>
      <c r="B467" s="191"/>
      <c r="C467" s="193"/>
      <c r="D467" s="193"/>
      <c r="E467" s="193"/>
      <c r="F467" s="194" t="str">
        <f t="array" ref="F467">IFNA(INDEX(PRESENTISMO!$F$5:$Q1510,MATCH(B467,PRESENTISMO!$A$5:$A1510,0)),"")</f>
        <v/>
      </c>
      <c r="G467" s="197"/>
      <c r="H467" s="197"/>
      <c r="I467" s="197"/>
      <c r="J467" s="197"/>
      <c r="K467" s="197"/>
      <c r="L467" s="197"/>
      <c r="M467" s="197"/>
      <c r="N467" s="197"/>
      <c r="O467" s="197"/>
      <c r="P467" s="197"/>
      <c r="Q467" s="197"/>
      <c r="R467" s="166"/>
      <c r="S467" s="186">
        <f t="shared" si="1"/>
        <v>0</v>
      </c>
      <c r="T467" s="187" t="str">
        <f t="shared" si="2"/>
        <v>0%</v>
      </c>
      <c r="U467" s="188">
        <f t="shared" si="3"/>
        <v>0</v>
      </c>
      <c r="V467" s="134"/>
      <c r="W467" s="134"/>
      <c r="X467" s="134"/>
      <c r="Y467" s="166"/>
      <c r="Z467" s="166"/>
      <c r="AA467" s="166"/>
      <c r="AB467" s="166"/>
      <c r="AC467" s="166"/>
      <c r="AD467" s="166"/>
      <c r="AE467" s="166"/>
      <c r="AF467" s="166"/>
      <c r="AG467" s="166"/>
      <c r="AH467" s="166"/>
      <c r="AI467" s="166"/>
      <c r="AJ467" s="166"/>
      <c r="AK467" s="166"/>
    </row>
    <row r="468" ht="14.25" customHeight="1">
      <c r="A468" s="191"/>
      <c r="B468" s="191"/>
      <c r="C468" s="193"/>
      <c r="D468" s="193"/>
      <c r="E468" s="193"/>
      <c r="F468" s="194" t="str">
        <f t="array" ref="F468">IFNA(INDEX(PRESENTISMO!$F$5:$Q1510,MATCH(B468,PRESENTISMO!$A$5:$A1510,0)),"")</f>
        <v/>
      </c>
      <c r="G468" s="197"/>
      <c r="H468" s="197"/>
      <c r="I468" s="197"/>
      <c r="J468" s="197"/>
      <c r="K468" s="197"/>
      <c r="L468" s="197"/>
      <c r="M468" s="197"/>
      <c r="N468" s="197"/>
      <c r="O468" s="197"/>
      <c r="P468" s="197"/>
      <c r="Q468" s="197"/>
      <c r="R468" s="166"/>
      <c r="S468" s="186">
        <f t="shared" si="1"/>
        <v>0</v>
      </c>
      <c r="T468" s="187" t="str">
        <f t="shared" si="2"/>
        <v>0%</v>
      </c>
      <c r="U468" s="188">
        <f t="shared" si="3"/>
        <v>0</v>
      </c>
      <c r="V468" s="134"/>
      <c r="W468" s="134"/>
      <c r="X468" s="134"/>
      <c r="Y468" s="166"/>
      <c r="Z468" s="166"/>
      <c r="AA468" s="166"/>
      <c r="AB468" s="166"/>
      <c r="AC468" s="166"/>
      <c r="AD468" s="166"/>
      <c r="AE468" s="166"/>
      <c r="AF468" s="166"/>
      <c r="AG468" s="166"/>
      <c r="AH468" s="166"/>
      <c r="AI468" s="166"/>
      <c r="AJ468" s="166"/>
      <c r="AK468" s="166"/>
    </row>
    <row r="469" ht="14.25" customHeight="1">
      <c r="A469" s="191"/>
      <c r="B469" s="191"/>
      <c r="C469" s="193"/>
      <c r="D469" s="193"/>
      <c r="E469" s="193"/>
      <c r="F469" s="194" t="str">
        <f t="array" ref="F469">IFNA(INDEX(PRESENTISMO!$F$5:$Q1510,MATCH(B469,PRESENTISMO!$A$5:$A1510,0)),"")</f>
        <v/>
      </c>
      <c r="G469" s="197"/>
      <c r="H469" s="197"/>
      <c r="I469" s="197"/>
      <c r="J469" s="197"/>
      <c r="K469" s="197"/>
      <c r="L469" s="197"/>
      <c r="M469" s="197"/>
      <c r="N469" s="197"/>
      <c r="O469" s="197"/>
      <c r="P469" s="197"/>
      <c r="Q469" s="197"/>
      <c r="R469" s="166"/>
      <c r="S469" s="186">
        <f t="shared" si="1"/>
        <v>0</v>
      </c>
      <c r="T469" s="187" t="str">
        <f t="shared" si="2"/>
        <v>0%</v>
      </c>
      <c r="U469" s="188">
        <f t="shared" si="3"/>
        <v>0</v>
      </c>
      <c r="V469" s="134"/>
      <c r="W469" s="134"/>
      <c r="X469" s="134"/>
      <c r="Y469" s="166"/>
      <c r="Z469" s="166"/>
      <c r="AA469" s="166"/>
      <c r="AB469" s="166"/>
      <c r="AC469" s="166"/>
      <c r="AD469" s="166"/>
      <c r="AE469" s="166"/>
      <c r="AF469" s="166"/>
      <c r="AG469" s="166"/>
      <c r="AH469" s="166"/>
      <c r="AI469" s="166"/>
      <c r="AJ469" s="166"/>
      <c r="AK469" s="166"/>
    </row>
    <row r="470" ht="14.25" customHeight="1">
      <c r="A470" s="191"/>
      <c r="B470" s="191"/>
      <c r="C470" s="193"/>
      <c r="D470" s="193"/>
      <c r="E470" s="193"/>
      <c r="F470" s="194" t="str">
        <f t="array" ref="F470">IFNA(INDEX(PRESENTISMO!$F$5:$Q1510,MATCH(B470,PRESENTISMO!$A$5:$A1510,0)),"")</f>
        <v/>
      </c>
      <c r="G470" s="197"/>
      <c r="H470" s="197"/>
      <c r="I470" s="197"/>
      <c r="J470" s="197"/>
      <c r="K470" s="197"/>
      <c r="L470" s="197"/>
      <c r="M470" s="197"/>
      <c r="N470" s="197"/>
      <c r="O470" s="197"/>
      <c r="P470" s="197"/>
      <c r="Q470" s="197"/>
      <c r="R470" s="166"/>
      <c r="S470" s="186">
        <f t="shared" si="1"/>
        <v>0</v>
      </c>
      <c r="T470" s="187" t="str">
        <f t="shared" si="2"/>
        <v>0%</v>
      </c>
      <c r="U470" s="188">
        <f t="shared" si="3"/>
        <v>0</v>
      </c>
      <c r="V470" s="134"/>
      <c r="W470" s="134"/>
      <c r="X470" s="134"/>
      <c r="Y470" s="166"/>
      <c r="Z470" s="166"/>
      <c r="AA470" s="166"/>
      <c r="AB470" s="166"/>
      <c r="AC470" s="166"/>
      <c r="AD470" s="166"/>
      <c r="AE470" s="166"/>
      <c r="AF470" s="166"/>
      <c r="AG470" s="166"/>
      <c r="AH470" s="166"/>
      <c r="AI470" s="166"/>
      <c r="AJ470" s="166"/>
      <c r="AK470" s="166"/>
    </row>
    <row r="471" ht="14.25" customHeight="1">
      <c r="A471" s="191"/>
      <c r="B471" s="191"/>
      <c r="C471" s="193"/>
      <c r="D471" s="193"/>
      <c r="E471" s="193"/>
      <c r="F471" s="194" t="str">
        <f t="array" ref="F471">IFNA(INDEX(PRESENTISMO!$F$5:$Q1510,MATCH(B471,PRESENTISMO!$A$5:$A1510,0)),"")</f>
        <v/>
      </c>
      <c r="G471" s="197"/>
      <c r="H471" s="197"/>
      <c r="I471" s="197"/>
      <c r="J471" s="197"/>
      <c r="K471" s="197"/>
      <c r="L471" s="197"/>
      <c r="M471" s="197"/>
      <c r="N471" s="197"/>
      <c r="O471" s="197"/>
      <c r="P471" s="197"/>
      <c r="Q471" s="197"/>
      <c r="R471" s="166"/>
      <c r="S471" s="186">
        <f t="shared" si="1"/>
        <v>0</v>
      </c>
      <c r="T471" s="187" t="str">
        <f t="shared" si="2"/>
        <v>0%</v>
      </c>
      <c r="U471" s="188">
        <f t="shared" si="3"/>
        <v>0</v>
      </c>
      <c r="V471" s="134"/>
      <c r="W471" s="134"/>
      <c r="X471" s="134"/>
      <c r="Y471" s="166"/>
      <c r="Z471" s="166"/>
      <c r="AA471" s="166"/>
      <c r="AB471" s="166"/>
      <c r="AC471" s="166"/>
      <c r="AD471" s="166"/>
      <c r="AE471" s="166"/>
      <c r="AF471" s="166"/>
      <c r="AG471" s="166"/>
      <c r="AH471" s="166"/>
      <c r="AI471" s="166"/>
      <c r="AJ471" s="166"/>
      <c r="AK471" s="166"/>
    </row>
    <row r="472" ht="14.25" customHeight="1">
      <c r="A472" s="191"/>
      <c r="B472" s="191"/>
      <c r="C472" s="193"/>
      <c r="D472" s="193"/>
      <c r="E472" s="193"/>
      <c r="F472" s="194" t="str">
        <f t="array" ref="F472">IFNA(INDEX(PRESENTISMO!$F$5:$Q1510,MATCH(B472,PRESENTISMO!$A$5:$A1510,0)),"")</f>
        <v/>
      </c>
      <c r="G472" s="197"/>
      <c r="H472" s="197"/>
      <c r="I472" s="197"/>
      <c r="J472" s="197"/>
      <c r="K472" s="197"/>
      <c r="L472" s="197"/>
      <c r="M472" s="197"/>
      <c r="N472" s="197"/>
      <c r="O472" s="197"/>
      <c r="P472" s="197"/>
      <c r="Q472" s="197"/>
      <c r="R472" s="166"/>
      <c r="S472" s="186">
        <f t="shared" si="1"/>
        <v>0</v>
      </c>
      <c r="T472" s="187" t="str">
        <f t="shared" si="2"/>
        <v>0%</v>
      </c>
      <c r="U472" s="188">
        <f t="shared" si="3"/>
        <v>0</v>
      </c>
      <c r="V472" s="134"/>
      <c r="W472" s="134"/>
      <c r="X472" s="134"/>
      <c r="Y472" s="166"/>
      <c r="Z472" s="166"/>
      <c r="AA472" s="166"/>
      <c r="AB472" s="166"/>
      <c r="AC472" s="166"/>
      <c r="AD472" s="166"/>
      <c r="AE472" s="166"/>
      <c r="AF472" s="166"/>
      <c r="AG472" s="166"/>
      <c r="AH472" s="166"/>
      <c r="AI472" s="166"/>
      <c r="AJ472" s="166"/>
      <c r="AK472" s="166"/>
    </row>
    <row r="473" ht="14.25" customHeight="1">
      <c r="A473" s="191"/>
      <c r="B473" s="191"/>
      <c r="C473" s="193"/>
      <c r="D473" s="193"/>
      <c r="E473" s="193"/>
      <c r="F473" s="194" t="str">
        <f t="array" ref="F473">IFNA(INDEX(PRESENTISMO!$F$5:$Q1510,MATCH(B473,PRESENTISMO!$A$5:$A1510,0)),"")</f>
        <v/>
      </c>
      <c r="G473" s="197"/>
      <c r="H473" s="197"/>
      <c r="I473" s="197"/>
      <c r="J473" s="197"/>
      <c r="K473" s="197"/>
      <c r="L473" s="197"/>
      <c r="M473" s="197"/>
      <c r="N473" s="197"/>
      <c r="O473" s="197"/>
      <c r="P473" s="197"/>
      <c r="Q473" s="197"/>
      <c r="R473" s="166"/>
      <c r="S473" s="186">
        <f t="shared" si="1"/>
        <v>0</v>
      </c>
      <c r="T473" s="187" t="str">
        <f t="shared" si="2"/>
        <v>0%</v>
      </c>
      <c r="U473" s="188">
        <f t="shared" si="3"/>
        <v>0</v>
      </c>
      <c r="V473" s="134"/>
      <c r="W473" s="134"/>
      <c r="X473" s="134"/>
      <c r="Y473" s="166"/>
      <c r="Z473" s="166"/>
      <c r="AA473" s="166"/>
      <c r="AB473" s="166"/>
      <c r="AC473" s="166"/>
      <c r="AD473" s="166"/>
      <c r="AE473" s="166"/>
      <c r="AF473" s="166"/>
      <c r="AG473" s="166"/>
      <c r="AH473" s="166"/>
      <c r="AI473" s="166"/>
      <c r="AJ473" s="166"/>
      <c r="AK473" s="166"/>
    </row>
    <row r="474" ht="14.25" customHeight="1">
      <c r="A474" s="199"/>
      <c r="B474" s="191"/>
      <c r="C474" s="200"/>
      <c r="D474" s="193"/>
      <c r="E474" s="200"/>
      <c r="F474" s="194" t="str">
        <f t="array" ref="F474">IFNA(INDEX(PRESENTISMO!$F$5:$Q1510,MATCH(B474,PRESENTISMO!$A$5:$A1510,0)),"")</f>
        <v/>
      </c>
      <c r="G474" s="197"/>
      <c r="H474" s="197"/>
      <c r="I474" s="197"/>
      <c r="J474" s="197"/>
      <c r="K474" s="197"/>
      <c r="L474" s="197"/>
      <c r="M474" s="197"/>
      <c r="N474" s="197"/>
      <c r="O474" s="197"/>
      <c r="P474" s="197"/>
      <c r="Q474" s="197"/>
      <c r="R474" s="166"/>
      <c r="S474" s="186">
        <f t="shared" si="1"/>
        <v>0</v>
      </c>
      <c r="T474" s="187" t="str">
        <f t="shared" si="2"/>
        <v>0%</v>
      </c>
      <c r="U474" s="188">
        <f t="shared" si="3"/>
        <v>0</v>
      </c>
      <c r="V474" s="134"/>
      <c r="W474" s="134"/>
      <c r="X474" s="134"/>
      <c r="Y474" s="166"/>
      <c r="Z474" s="166"/>
      <c r="AA474" s="166"/>
      <c r="AB474" s="166"/>
      <c r="AC474" s="166"/>
      <c r="AD474" s="166"/>
      <c r="AE474" s="166"/>
      <c r="AF474" s="166"/>
      <c r="AG474" s="166"/>
      <c r="AH474" s="166"/>
      <c r="AI474" s="166"/>
      <c r="AJ474" s="166"/>
      <c r="AK474" s="166"/>
    </row>
    <row r="475" ht="14.25" customHeight="1">
      <c r="A475" s="191"/>
      <c r="B475" s="191"/>
      <c r="C475" s="193"/>
      <c r="D475" s="193"/>
      <c r="E475" s="193"/>
      <c r="F475" s="194" t="str">
        <f t="array" ref="F475">IFNA(INDEX(PRESENTISMO!$F$5:$Q1510,MATCH(B475,PRESENTISMO!$A$5:$A1510,0)),"")</f>
        <v/>
      </c>
      <c r="G475" s="197"/>
      <c r="H475" s="197"/>
      <c r="I475" s="197"/>
      <c r="J475" s="197"/>
      <c r="K475" s="197"/>
      <c r="L475" s="197"/>
      <c r="M475" s="197"/>
      <c r="N475" s="197"/>
      <c r="O475" s="197"/>
      <c r="P475" s="197"/>
      <c r="Q475" s="197"/>
      <c r="R475" s="166"/>
      <c r="S475" s="186">
        <f t="shared" si="1"/>
        <v>0</v>
      </c>
      <c r="T475" s="187" t="str">
        <f t="shared" si="2"/>
        <v>0%</v>
      </c>
      <c r="U475" s="188">
        <f t="shared" si="3"/>
        <v>0</v>
      </c>
      <c r="V475" s="134"/>
      <c r="W475" s="134"/>
      <c r="X475" s="134"/>
      <c r="Y475" s="166"/>
      <c r="Z475" s="166"/>
      <c r="AA475" s="166"/>
      <c r="AB475" s="166"/>
      <c r="AC475" s="166"/>
      <c r="AD475" s="166"/>
      <c r="AE475" s="166"/>
      <c r="AF475" s="166"/>
      <c r="AG475" s="166"/>
      <c r="AH475" s="166"/>
      <c r="AI475" s="166"/>
      <c r="AJ475" s="166"/>
      <c r="AK475" s="166"/>
    </row>
    <row r="476" ht="14.25" customHeight="1">
      <c r="A476" s="191"/>
      <c r="B476" s="191"/>
      <c r="C476" s="193"/>
      <c r="D476" s="193"/>
      <c r="E476" s="193"/>
      <c r="F476" s="194" t="str">
        <f t="array" ref="F476">IFNA(INDEX(PRESENTISMO!$F$5:$Q1510,MATCH(B476,PRESENTISMO!$A$5:$A1510,0)),"")</f>
        <v/>
      </c>
      <c r="G476" s="197"/>
      <c r="H476" s="197"/>
      <c r="I476" s="197"/>
      <c r="J476" s="197"/>
      <c r="K476" s="197"/>
      <c r="L476" s="197"/>
      <c r="M476" s="197"/>
      <c r="N476" s="197"/>
      <c r="O476" s="197"/>
      <c r="P476" s="197"/>
      <c r="Q476" s="197"/>
      <c r="R476" s="166"/>
      <c r="S476" s="186">
        <f t="shared" si="1"/>
        <v>0</v>
      </c>
      <c r="T476" s="187" t="str">
        <f t="shared" si="2"/>
        <v>0%</v>
      </c>
      <c r="U476" s="188">
        <f t="shared" si="3"/>
        <v>0</v>
      </c>
      <c r="V476" s="134"/>
      <c r="W476" s="134"/>
      <c r="X476" s="134"/>
      <c r="Y476" s="166"/>
      <c r="Z476" s="166"/>
      <c r="AA476" s="166"/>
      <c r="AB476" s="166"/>
      <c r="AC476" s="166"/>
      <c r="AD476" s="166"/>
      <c r="AE476" s="166"/>
      <c r="AF476" s="166"/>
      <c r="AG476" s="166"/>
      <c r="AH476" s="166"/>
      <c r="AI476" s="166"/>
      <c r="AJ476" s="166"/>
      <c r="AK476" s="166"/>
    </row>
    <row r="477" ht="14.25" customHeight="1">
      <c r="A477" s="191"/>
      <c r="B477" s="191"/>
      <c r="C477" s="193"/>
      <c r="D477" s="193"/>
      <c r="E477" s="193"/>
      <c r="F477" s="194" t="str">
        <f t="array" ref="F477">IFNA(INDEX(PRESENTISMO!$F$5:$Q1510,MATCH(B477,PRESENTISMO!$A$5:$A1510,0)),"")</f>
        <v/>
      </c>
      <c r="G477" s="197"/>
      <c r="H477" s="197"/>
      <c r="I477" s="197"/>
      <c r="J477" s="197"/>
      <c r="K477" s="197"/>
      <c r="L477" s="197"/>
      <c r="M477" s="197"/>
      <c r="N477" s="197"/>
      <c r="O477" s="197"/>
      <c r="P477" s="197"/>
      <c r="Q477" s="197"/>
      <c r="R477" s="166"/>
      <c r="S477" s="186">
        <f t="shared" si="1"/>
        <v>0</v>
      </c>
      <c r="T477" s="187" t="str">
        <f t="shared" si="2"/>
        <v>0%</v>
      </c>
      <c r="U477" s="188">
        <f t="shared" si="3"/>
        <v>0</v>
      </c>
      <c r="V477" s="134"/>
      <c r="W477" s="134"/>
      <c r="X477" s="134"/>
      <c r="Y477" s="166"/>
      <c r="Z477" s="166"/>
      <c r="AA477" s="166"/>
      <c r="AB477" s="166"/>
      <c r="AC477" s="166"/>
      <c r="AD477" s="166"/>
      <c r="AE477" s="166"/>
      <c r="AF477" s="166"/>
      <c r="AG477" s="166"/>
      <c r="AH477" s="166"/>
      <c r="AI477" s="166"/>
      <c r="AJ477" s="166"/>
      <c r="AK477" s="166"/>
    </row>
    <row r="478" ht="14.25" customHeight="1">
      <c r="A478" s="191"/>
      <c r="B478" s="191"/>
      <c r="C478" s="193"/>
      <c r="D478" s="193"/>
      <c r="E478" s="193"/>
      <c r="F478" s="194" t="str">
        <f t="array" ref="F478">IFNA(INDEX(PRESENTISMO!$F$5:$Q1510,MATCH(B478,PRESENTISMO!$A$5:$A1510,0)),"")</f>
        <v/>
      </c>
      <c r="G478" s="197"/>
      <c r="H478" s="197"/>
      <c r="I478" s="197"/>
      <c r="J478" s="197"/>
      <c r="K478" s="197"/>
      <c r="L478" s="197"/>
      <c r="M478" s="197"/>
      <c r="N478" s="197"/>
      <c r="O478" s="197"/>
      <c r="P478" s="197"/>
      <c r="Q478" s="197"/>
      <c r="R478" s="166"/>
      <c r="S478" s="186">
        <f t="shared" si="1"/>
        <v>0</v>
      </c>
      <c r="T478" s="187" t="str">
        <f t="shared" si="2"/>
        <v>0%</v>
      </c>
      <c r="U478" s="188">
        <f t="shared" si="3"/>
        <v>0</v>
      </c>
      <c r="V478" s="134"/>
      <c r="W478" s="134"/>
      <c r="X478" s="134"/>
      <c r="Y478" s="166"/>
      <c r="Z478" s="166"/>
      <c r="AA478" s="166"/>
      <c r="AB478" s="166"/>
      <c r="AC478" s="166"/>
      <c r="AD478" s="166"/>
      <c r="AE478" s="166"/>
      <c r="AF478" s="166"/>
      <c r="AG478" s="166"/>
      <c r="AH478" s="166"/>
      <c r="AI478" s="166"/>
      <c r="AJ478" s="166"/>
      <c r="AK478" s="166"/>
    </row>
    <row r="479" ht="14.25" customHeight="1">
      <c r="A479" s="191"/>
      <c r="B479" s="191"/>
      <c r="C479" s="193"/>
      <c r="D479" s="193"/>
      <c r="E479" s="193"/>
      <c r="F479" s="194" t="str">
        <f t="array" ref="F479">IFNA(INDEX(PRESENTISMO!$F$5:$Q1510,MATCH(B479,PRESENTISMO!$A$5:$A1510,0)),"")</f>
        <v/>
      </c>
      <c r="G479" s="197"/>
      <c r="H479" s="197"/>
      <c r="I479" s="197"/>
      <c r="J479" s="197"/>
      <c r="K479" s="197"/>
      <c r="L479" s="197"/>
      <c r="M479" s="197"/>
      <c r="N479" s="197"/>
      <c r="O479" s="197"/>
      <c r="P479" s="197"/>
      <c r="Q479" s="197"/>
      <c r="R479" s="166"/>
      <c r="S479" s="186">
        <f t="shared" si="1"/>
        <v>0</v>
      </c>
      <c r="T479" s="187" t="str">
        <f t="shared" si="2"/>
        <v>0%</v>
      </c>
      <c r="U479" s="188">
        <f t="shared" si="3"/>
        <v>0</v>
      </c>
      <c r="V479" s="134"/>
      <c r="W479" s="134"/>
      <c r="X479" s="134"/>
      <c r="Y479" s="166"/>
      <c r="Z479" s="166"/>
      <c r="AA479" s="166"/>
      <c r="AB479" s="166"/>
      <c r="AC479" s="166"/>
      <c r="AD479" s="166"/>
      <c r="AE479" s="166"/>
      <c r="AF479" s="166"/>
      <c r="AG479" s="166"/>
      <c r="AH479" s="166"/>
      <c r="AI479" s="166"/>
      <c r="AJ479" s="166"/>
      <c r="AK479" s="166"/>
    </row>
    <row r="480" ht="14.25" customHeight="1">
      <c r="A480" s="191"/>
      <c r="B480" s="191"/>
      <c r="C480" s="193"/>
      <c r="D480" s="193"/>
      <c r="E480" s="193"/>
      <c r="F480" s="194" t="str">
        <f t="array" ref="F480">IFNA(INDEX(PRESENTISMO!$F$5:$Q1510,MATCH(B480,PRESENTISMO!$A$5:$A1510,0)),"")</f>
        <v/>
      </c>
      <c r="G480" s="197"/>
      <c r="H480" s="197"/>
      <c r="I480" s="197"/>
      <c r="J480" s="197"/>
      <c r="K480" s="197"/>
      <c r="L480" s="197"/>
      <c r="M480" s="197"/>
      <c r="N480" s="197"/>
      <c r="O480" s="197"/>
      <c r="P480" s="197"/>
      <c r="Q480" s="197"/>
      <c r="R480" s="166"/>
      <c r="S480" s="186">
        <f t="shared" si="1"/>
        <v>0</v>
      </c>
      <c r="T480" s="187" t="str">
        <f t="shared" si="2"/>
        <v>0%</v>
      </c>
      <c r="U480" s="188">
        <f t="shared" si="3"/>
        <v>0</v>
      </c>
      <c r="V480" s="134"/>
      <c r="W480" s="134"/>
      <c r="X480" s="134"/>
      <c r="Y480" s="166"/>
      <c r="Z480" s="166"/>
      <c r="AA480" s="166"/>
      <c r="AB480" s="166"/>
      <c r="AC480" s="166"/>
      <c r="AD480" s="166"/>
      <c r="AE480" s="166"/>
      <c r="AF480" s="166"/>
      <c r="AG480" s="166"/>
      <c r="AH480" s="166"/>
      <c r="AI480" s="166"/>
      <c r="AJ480" s="166"/>
      <c r="AK480" s="166"/>
    </row>
    <row r="481" ht="14.25" customHeight="1">
      <c r="A481" s="191"/>
      <c r="B481" s="191"/>
      <c r="C481" s="193"/>
      <c r="D481" s="193"/>
      <c r="E481" s="193"/>
      <c r="F481" s="194" t="str">
        <f t="array" ref="F481">IFNA(INDEX(PRESENTISMO!$F$5:$Q1510,MATCH(B481,PRESENTISMO!$A$5:$A1510,0)),"")</f>
        <v/>
      </c>
      <c r="G481" s="197"/>
      <c r="H481" s="197"/>
      <c r="I481" s="197"/>
      <c r="J481" s="197"/>
      <c r="K481" s="197"/>
      <c r="L481" s="197"/>
      <c r="M481" s="197"/>
      <c r="N481" s="197"/>
      <c r="O481" s="197"/>
      <c r="P481" s="197"/>
      <c r="Q481" s="197"/>
      <c r="R481" s="166"/>
      <c r="S481" s="186">
        <f t="shared" si="1"/>
        <v>0</v>
      </c>
      <c r="T481" s="187" t="str">
        <f t="shared" si="2"/>
        <v>0%</v>
      </c>
      <c r="U481" s="188">
        <f t="shared" si="3"/>
        <v>0</v>
      </c>
      <c r="V481" s="134"/>
      <c r="W481" s="134"/>
      <c r="X481" s="134"/>
      <c r="Y481" s="166"/>
      <c r="Z481" s="166"/>
      <c r="AA481" s="166"/>
      <c r="AB481" s="166"/>
      <c r="AC481" s="166"/>
      <c r="AD481" s="166"/>
      <c r="AE481" s="166"/>
      <c r="AF481" s="166"/>
      <c r="AG481" s="166"/>
      <c r="AH481" s="166"/>
      <c r="AI481" s="166"/>
      <c r="AJ481" s="166"/>
      <c r="AK481" s="166"/>
    </row>
    <row r="482" ht="14.25" customHeight="1">
      <c r="A482" s="199"/>
      <c r="B482" s="191"/>
      <c r="C482" s="200"/>
      <c r="D482" s="193"/>
      <c r="E482" s="200"/>
      <c r="F482" s="194" t="str">
        <f t="array" ref="F482">IFNA(INDEX(PRESENTISMO!$F$5:$Q1510,MATCH(B482,PRESENTISMO!$A$5:$A1510,0)),"")</f>
        <v/>
      </c>
      <c r="G482" s="197"/>
      <c r="H482" s="197"/>
      <c r="I482" s="197"/>
      <c r="J482" s="197"/>
      <c r="K482" s="197"/>
      <c r="L482" s="197"/>
      <c r="M482" s="197"/>
      <c r="N482" s="197"/>
      <c r="O482" s="197"/>
      <c r="P482" s="197"/>
      <c r="Q482" s="197"/>
      <c r="R482" s="166"/>
      <c r="S482" s="186">
        <f t="shared" si="1"/>
        <v>0</v>
      </c>
      <c r="T482" s="187" t="str">
        <f t="shared" si="2"/>
        <v>0%</v>
      </c>
      <c r="U482" s="188">
        <f t="shared" si="3"/>
        <v>0</v>
      </c>
      <c r="V482" s="134"/>
      <c r="W482" s="134"/>
      <c r="X482" s="134"/>
      <c r="Y482" s="166"/>
      <c r="Z482" s="166"/>
      <c r="AA482" s="166"/>
      <c r="AB482" s="166"/>
      <c r="AC482" s="166"/>
      <c r="AD482" s="166"/>
      <c r="AE482" s="166"/>
      <c r="AF482" s="166"/>
      <c r="AG482" s="166"/>
      <c r="AH482" s="166"/>
      <c r="AI482" s="166"/>
      <c r="AJ482" s="166"/>
      <c r="AK482" s="166"/>
    </row>
    <row r="483" ht="14.25" customHeight="1">
      <c r="A483" s="191"/>
      <c r="B483" s="191"/>
      <c r="C483" s="193"/>
      <c r="D483" s="193"/>
      <c r="E483" s="193"/>
      <c r="F483" s="194" t="str">
        <f t="array" ref="F483">IFNA(INDEX(PRESENTISMO!$F$5:$Q1510,MATCH(B483,PRESENTISMO!$A$5:$A1510,0)),"")</f>
        <v/>
      </c>
      <c r="G483" s="197"/>
      <c r="H483" s="197"/>
      <c r="I483" s="197"/>
      <c r="J483" s="197"/>
      <c r="K483" s="197"/>
      <c r="L483" s="197"/>
      <c r="M483" s="197"/>
      <c r="N483" s="197"/>
      <c r="O483" s="197"/>
      <c r="P483" s="197"/>
      <c r="Q483" s="197"/>
      <c r="R483" s="166"/>
      <c r="S483" s="186">
        <f t="shared" si="1"/>
        <v>0</v>
      </c>
      <c r="T483" s="187" t="str">
        <f t="shared" si="2"/>
        <v>0%</v>
      </c>
      <c r="U483" s="188">
        <f t="shared" si="3"/>
        <v>0</v>
      </c>
      <c r="V483" s="134"/>
      <c r="W483" s="134"/>
      <c r="X483" s="134"/>
      <c r="Y483" s="166"/>
      <c r="Z483" s="166"/>
      <c r="AA483" s="166"/>
      <c r="AB483" s="166"/>
      <c r="AC483" s="166"/>
      <c r="AD483" s="166"/>
      <c r="AE483" s="166"/>
      <c r="AF483" s="166"/>
      <c r="AG483" s="166"/>
      <c r="AH483" s="166"/>
      <c r="AI483" s="166"/>
      <c r="AJ483" s="166"/>
      <c r="AK483" s="166"/>
    </row>
    <row r="484" ht="14.25" customHeight="1">
      <c r="A484" s="191"/>
      <c r="B484" s="191"/>
      <c r="C484" s="193"/>
      <c r="D484" s="193"/>
      <c r="E484" s="193"/>
      <c r="F484" s="194" t="str">
        <f t="array" ref="F484">IFNA(INDEX(PRESENTISMO!$F$5:$Q1510,MATCH(B484,PRESENTISMO!$A$5:$A1510,0)),"")</f>
        <v/>
      </c>
      <c r="G484" s="197"/>
      <c r="H484" s="197"/>
      <c r="I484" s="197"/>
      <c r="J484" s="197"/>
      <c r="K484" s="197"/>
      <c r="L484" s="197"/>
      <c r="M484" s="197"/>
      <c r="N484" s="197"/>
      <c r="O484" s="197"/>
      <c r="P484" s="197"/>
      <c r="Q484" s="197"/>
      <c r="R484" s="166"/>
      <c r="S484" s="186">
        <f t="shared" si="1"/>
        <v>0</v>
      </c>
      <c r="T484" s="187" t="str">
        <f t="shared" si="2"/>
        <v>0%</v>
      </c>
      <c r="U484" s="188">
        <f t="shared" si="3"/>
        <v>0</v>
      </c>
      <c r="V484" s="134"/>
      <c r="W484" s="134"/>
      <c r="X484" s="134"/>
      <c r="Y484" s="166"/>
      <c r="Z484" s="166"/>
      <c r="AA484" s="166"/>
      <c r="AB484" s="166"/>
      <c r="AC484" s="166"/>
      <c r="AD484" s="166"/>
      <c r="AE484" s="166"/>
      <c r="AF484" s="166"/>
      <c r="AG484" s="166"/>
      <c r="AH484" s="166"/>
      <c r="AI484" s="166"/>
      <c r="AJ484" s="166"/>
      <c r="AK484" s="166"/>
    </row>
    <row r="485" ht="14.25" customHeight="1">
      <c r="A485" s="191"/>
      <c r="B485" s="191"/>
      <c r="C485" s="193"/>
      <c r="D485" s="193"/>
      <c r="E485" s="193"/>
      <c r="F485" s="194" t="str">
        <f t="array" ref="F485">IFNA(INDEX(PRESENTISMO!$F$5:$Q1510,MATCH(B485,PRESENTISMO!$A$5:$A1510,0)),"")</f>
        <v/>
      </c>
      <c r="G485" s="197"/>
      <c r="H485" s="197"/>
      <c r="I485" s="197"/>
      <c r="J485" s="197"/>
      <c r="K485" s="197"/>
      <c r="L485" s="197"/>
      <c r="M485" s="197"/>
      <c r="N485" s="197"/>
      <c r="O485" s="197"/>
      <c r="P485" s="197"/>
      <c r="Q485" s="197"/>
      <c r="R485" s="166"/>
      <c r="S485" s="186">
        <f t="shared" si="1"/>
        <v>0</v>
      </c>
      <c r="T485" s="187" t="str">
        <f t="shared" si="2"/>
        <v>0%</v>
      </c>
      <c r="U485" s="188">
        <f t="shared" si="3"/>
        <v>0</v>
      </c>
      <c r="V485" s="134"/>
      <c r="W485" s="134"/>
      <c r="X485" s="134"/>
      <c r="Y485" s="166"/>
      <c r="Z485" s="166"/>
      <c r="AA485" s="166"/>
      <c r="AB485" s="166"/>
      <c r="AC485" s="166"/>
      <c r="AD485" s="166"/>
      <c r="AE485" s="166"/>
      <c r="AF485" s="166"/>
      <c r="AG485" s="166"/>
      <c r="AH485" s="166"/>
      <c r="AI485" s="166"/>
      <c r="AJ485" s="166"/>
      <c r="AK485" s="166"/>
    </row>
    <row r="486" ht="14.25" customHeight="1">
      <c r="A486" s="191"/>
      <c r="B486" s="191"/>
      <c r="C486" s="193"/>
      <c r="D486" s="193"/>
      <c r="E486" s="193"/>
      <c r="F486" s="194" t="str">
        <f t="array" ref="F486">IFNA(INDEX(PRESENTISMO!$F$5:$Q1510,MATCH(B486,PRESENTISMO!$A$5:$A1510,0)),"")</f>
        <v/>
      </c>
      <c r="G486" s="197"/>
      <c r="H486" s="197"/>
      <c r="I486" s="197"/>
      <c r="J486" s="197"/>
      <c r="K486" s="197"/>
      <c r="L486" s="197"/>
      <c r="M486" s="197"/>
      <c r="N486" s="197"/>
      <c r="O486" s="197"/>
      <c r="P486" s="197"/>
      <c r="Q486" s="197"/>
      <c r="R486" s="166"/>
      <c r="S486" s="186">
        <f t="shared" si="1"/>
        <v>0</v>
      </c>
      <c r="T486" s="187" t="str">
        <f t="shared" si="2"/>
        <v>0%</v>
      </c>
      <c r="U486" s="188">
        <f t="shared" si="3"/>
        <v>0</v>
      </c>
      <c r="V486" s="134"/>
      <c r="W486" s="134"/>
      <c r="X486" s="134"/>
      <c r="Y486" s="166"/>
      <c r="Z486" s="166"/>
      <c r="AA486" s="166"/>
      <c r="AB486" s="166"/>
      <c r="AC486" s="166"/>
      <c r="AD486" s="166"/>
      <c r="AE486" s="166"/>
      <c r="AF486" s="166"/>
      <c r="AG486" s="166"/>
      <c r="AH486" s="166"/>
      <c r="AI486" s="166"/>
      <c r="AJ486" s="166"/>
      <c r="AK486" s="166"/>
    </row>
    <row r="487" ht="14.25" customHeight="1">
      <c r="A487" s="191"/>
      <c r="B487" s="191"/>
      <c r="C487" s="193"/>
      <c r="D487" s="193"/>
      <c r="E487" s="193"/>
      <c r="F487" s="194" t="str">
        <f t="array" ref="F487">IFNA(INDEX(PRESENTISMO!$F$5:$Q1510,MATCH(B487,PRESENTISMO!$A$5:$A1510,0)),"")</f>
        <v/>
      </c>
      <c r="G487" s="197"/>
      <c r="H487" s="197"/>
      <c r="I487" s="197"/>
      <c r="J487" s="197"/>
      <c r="K487" s="197"/>
      <c r="L487" s="197"/>
      <c r="M487" s="197"/>
      <c r="N487" s="197"/>
      <c r="O487" s="197"/>
      <c r="P487" s="197"/>
      <c r="Q487" s="197"/>
      <c r="R487" s="166"/>
      <c r="S487" s="186">
        <f t="shared" si="1"/>
        <v>0</v>
      </c>
      <c r="T487" s="187" t="str">
        <f t="shared" si="2"/>
        <v>0%</v>
      </c>
      <c r="U487" s="188">
        <f t="shared" si="3"/>
        <v>0</v>
      </c>
      <c r="V487" s="134"/>
      <c r="W487" s="134"/>
      <c r="X487" s="134"/>
      <c r="Y487" s="166"/>
      <c r="Z487" s="166"/>
      <c r="AA487" s="166"/>
      <c r="AB487" s="166"/>
      <c r="AC487" s="166"/>
      <c r="AD487" s="166"/>
      <c r="AE487" s="166"/>
      <c r="AF487" s="166"/>
      <c r="AG487" s="166"/>
      <c r="AH487" s="166"/>
      <c r="AI487" s="166"/>
      <c r="AJ487" s="166"/>
      <c r="AK487" s="166"/>
    </row>
    <row r="488" ht="14.25" customHeight="1">
      <c r="A488" s="191"/>
      <c r="B488" s="191"/>
      <c r="C488" s="193"/>
      <c r="D488" s="193"/>
      <c r="E488" s="193"/>
      <c r="F488" s="194" t="str">
        <f t="array" ref="F488">IFNA(INDEX(PRESENTISMO!$F$5:$Q1510,MATCH(B488,PRESENTISMO!$A$5:$A1510,0)),"")</f>
        <v/>
      </c>
      <c r="G488" s="197"/>
      <c r="H488" s="197"/>
      <c r="I488" s="197"/>
      <c r="J488" s="197"/>
      <c r="K488" s="197"/>
      <c r="L488" s="197"/>
      <c r="M488" s="197"/>
      <c r="N488" s="197"/>
      <c r="O488" s="197"/>
      <c r="P488" s="197"/>
      <c r="Q488" s="197"/>
      <c r="R488" s="166"/>
      <c r="S488" s="186">
        <f t="shared" si="1"/>
        <v>0</v>
      </c>
      <c r="T488" s="187" t="str">
        <f t="shared" si="2"/>
        <v>0%</v>
      </c>
      <c r="U488" s="188">
        <f t="shared" si="3"/>
        <v>0</v>
      </c>
      <c r="V488" s="134"/>
      <c r="W488" s="134"/>
      <c r="X488" s="134"/>
      <c r="Y488" s="166"/>
      <c r="Z488" s="166"/>
      <c r="AA488" s="166"/>
      <c r="AB488" s="166"/>
      <c r="AC488" s="166"/>
      <c r="AD488" s="166"/>
      <c r="AE488" s="166"/>
      <c r="AF488" s="166"/>
      <c r="AG488" s="166"/>
      <c r="AH488" s="166"/>
      <c r="AI488" s="166"/>
      <c r="AJ488" s="166"/>
      <c r="AK488" s="166"/>
    </row>
    <row r="489" ht="14.25" customHeight="1">
      <c r="A489" s="191"/>
      <c r="B489" s="191"/>
      <c r="C489" s="193"/>
      <c r="D489" s="193"/>
      <c r="E489" s="193"/>
      <c r="F489" s="194" t="str">
        <f t="array" ref="F489">IFNA(INDEX(PRESENTISMO!$F$5:$Q1510,MATCH(B489,PRESENTISMO!$A$5:$A1510,0)),"")</f>
        <v/>
      </c>
      <c r="G489" s="197"/>
      <c r="H489" s="197"/>
      <c r="I489" s="197"/>
      <c r="J489" s="197"/>
      <c r="K489" s="197"/>
      <c r="L489" s="197"/>
      <c r="M489" s="197"/>
      <c r="N489" s="197"/>
      <c r="O489" s="197"/>
      <c r="P489" s="197"/>
      <c r="Q489" s="197"/>
      <c r="R489" s="166"/>
      <c r="S489" s="186">
        <f t="shared" si="1"/>
        <v>0</v>
      </c>
      <c r="T489" s="187" t="str">
        <f t="shared" si="2"/>
        <v>0%</v>
      </c>
      <c r="U489" s="188">
        <f t="shared" si="3"/>
        <v>0</v>
      </c>
      <c r="V489" s="134"/>
      <c r="W489" s="134"/>
      <c r="X489" s="134"/>
      <c r="Y489" s="166"/>
      <c r="Z489" s="166"/>
      <c r="AA489" s="166"/>
      <c r="AB489" s="166"/>
      <c r="AC489" s="166"/>
      <c r="AD489" s="166"/>
      <c r="AE489" s="166"/>
      <c r="AF489" s="166"/>
      <c r="AG489" s="166"/>
      <c r="AH489" s="166"/>
      <c r="AI489" s="166"/>
      <c r="AJ489" s="166"/>
      <c r="AK489" s="166"/>
    </row>
    <row r="490" ht="14.25" customHeight="1">
      <c r="A490" s="199"/>
      <c r="B490" s="191"/>
      <c r="C490" s="200"/>
      <c r="D490" s="193"/>
      <c r="E490" s="200"/>
      <c r="F490" s="194" t="str">
        <f t="array" ref="F490">IFNA(INDEX(PRESENTISMO!$F$5:$Q1510,MATCH(B490,PRESENTISMO!$A$5:$A1510,0)),"")</f>
        <v/>
      </c>
      <c r="G490" s="197"/>
      <c r="H490" s="197"/>
      <c r="I490" s="197"/>
      <c r="J490" s="197"/>
      <c r="K490" s="197"/>
      <c r="L490" s="197"/>
      <c r="M490" s="197"/>
      <c r="N490" s="197"/>
      <c r="O490" s="197"/>
      <c r="P490" s="197"/>
      <c r="Q490" s="197"/>
      <c r="R490" s="166"/>
      <c r="S490" s="186">
        <f t="shared" si="1"/>
        <v>0</v>
      </c>
      <c r="T490" s="187" t="str">
        <f t="shared" si="2"/>
        <v>0%</v>
      </c>
      <c r="U490" s="188">
        <f t="shared" si="3"/>
        <v>0</v>
      </c>
      <c r="V490" s="134"/>
      <c r="W490" s="134"/>
      <c r="X490" s="134"/>
      <c r="Y490" s="166"/>
      <c r="Z490" s="166"/>
      <c r="AA490" s="166"/>
      <c r="AB490" s="166"/>
      <c r="AC490" s="166"/>
      <c r="AD490" s="166"/>
      <c r="AE490" s="166"/>
      <c r="AF490" s="166"/>
      <c r="AG490" s="166"/>
      <c r="AH490" s="166"/>
      <c r="AI490" s="166"/>
      <c r="AJ490" s="166"/>
      <c r="AK490" s="166"/>
    </row>
    <row r="491" ht="14.25" customHeight="1">
      <c r="A491" s="191"/>
      <c r="B491" s="191"/>
      <c r="C491" s="193"/>
      <c r="D491" s="193"/>
      <c r="E491" s="193"/>
      <c r="F491" s="194" t="str">
        <f t="array" ref="F491">IFNA(INDEX(PRESENTISMO!$F$5:$Q1510,MATCH(B491,PRESENTISMO!$A$5:$A1510,0)),"")</f>
        <v/>
      </c>
      <c r="G491" s="197"/>
      <c r="H491" s="197"/>
      <c r="I491" s="197"/>
      <c r="J491" s="197"/>
      <c r="K491" s="197"/>
      <c r="L491" s="197"/>
      <c r="M491" s="197"/>
      <c r="N491" s="197"/>
      <c r="O491" s="197"/>
      <c r="P491" s="197"/>
      <c r="Q491" s="197"/>
      <c r="R491" s="166"/>
      <c r="S491" s="186">
        <f t="shared" si="1"/>
        <v>0</v>
      </c>
      <c r="T491" s="187" t="str">
        <f t="shared" si="2"/>
        <v>0%</v>
      </c>
      <c r="U491" s="188">
        <f t="shared" si="3"/>
        <v>0</v>
      </c>
      <c r="V491" s="134"/>
      <c r="W491" s="134"/>
      <c r="X491" s="134"/>
      <c r="Y491" s="166"/>
      <c r="Z491" s="166"/>
      <c r="AA491" s="166"/>
      <c r="AB491" s="166"/>
      <c r="AC491" s="166"/>
      <c r="AD491" s="166"/>
      <c r="AE491" s="166"/>
      <c r="AF491" s="166"/>
      <c r="AG491" s="166"/>
      <c r="AH491" s="166"/>
      <c r="AI491" s="166"/>
      <c r="AJ491" s="166"/>
      <c r="AK491" s="166"/>
    </row>
    <row r="492" ht="14.25" customHeight="1">
      <c r="A492" s="191"/>
      <c r="B492" s="191"/>
      <c r="C492" s="193"/>
      <c r="D492" s="193"/>
      <c r="E492" s="193"/>
      <c r="F492" s="194" t="str">
        <f t="array" ref="F492">IFNA(INDEX(PRESENTISMO!$F$5:$Q1510,MATCH(B492,PRESENTISMO!$A$5:$A1510,0)),"")</f>
        <v/>
      </c>
      <c r="G492" s="197"/>
      <c r="H492" s="197"/>
      <c r="I492" s="197"/>
      <c r="J492" s="197"/>
      <c r="K492" s="197"/>
      <c r="L492" s="197"/>
      <c r="M492" s="197"/>
      <c r="N492" s="197"/>
      <c r="O492" s="197"/>
      <c r="P492" s="197"/>
      <c r="Q492" s="197"/>
      <c r="R492" s="166"/>
      <c r="S492" s="186">
        <f t="shared" si="1"/>
        <v>0</v>
      </c>
      <c r="T492" s="187" t="str">
        <f t="shared" si="2"/>
        <v>0%</v>
      </c>
      <c r="U492" s="188">
        <f t="shared" si="3"/>
        <v>0</v>
      </c>
      <c r="V492" s="134"/>
      <c r="W492" s="134"/>
      <c r="X492" s="134"/>
      <c r="Y492" s="166"/>
      <c r="Z492" s="166"/>
      <c r="AA492" s="166"/>
      <c r="AB492" s="166"/>
      <c r="AC492" s="166"/>
      <c r="AD492" s="166"/>
      <c r="AE492" s="166"/>
      <c r="AF492" s="166"/>
      <c r="AG492" s="166"/>
      <c r="AH492" s="166"/>
      <c r="AI492" s="166"/>
      <c r="AJ492" s="166"/>
      <c r="AK492" s="166"/>
    </row>
    <row r="493" ht="14.25" customHeight="1">
      <c r="A493" s="191"/>
      <c r="B493" s="191"/>
      <c r="C493" s="193"/>
      <c r="D493" s="193"/>
      <c r="E493" s="193"/>
      <c r="F493" s="194" t="str">
        <f t="array" ref="F493">IFNA(INDEX(PRESENTISMO!$F$5:$Q1510,MATCH(B493,PRESENTISMO!$A$5:$A1510,0)),"")</f>
        <v/>
      </c>
      <c r="G493" s="197"/>
      <c r="H493" s="197"/>
      <c r="I493" s="197"/>
      <c r="J493" s="197"/>
      <c r="K493" s="197"/>
      <c r="L493" s="197"/>
      <c r="M493" s="197"/>
      <c r="N493" s="197"/>
      <c r="O493" s="197"/>
      <c r="P493" s="197"/>
      <c r="Q493" s="197"/>
      <c r="R493" s="166"/>
      <c r="S493" s="186">
        <f t="shared" si="1"/>
        <v>0</v>
      </c>
      <c r="T493" s="187" t="str">
        <f t="shared" si="2"/>
        <v>0%</v>
      </c>
      <c r="U493" s="188">
        <f t="shared" si="3"/>
        <v>0</v>
      </c>
      <c r="V493" s="134"/>
      <c r="W493" s="134"/>
      <c r="X493" s="134"/>
      <c r="Y493" s="166"/>
      <c r="Z493" s="166"/>
      <c r="AA493" s="166"/>
      <c r="AB493" s="166"/>
      <c r="AC493" s="166"/>
      <c r="AD493" s="166"/>
      <c r="AE493" s="166"/>
      <c r="AF493" s="166"/>
      <c r="AG493" s="166"/>
      <c r="AH493" s="166"/>
      <c r="AI493" s="166"/>
      <c r="AJ493" s="166"/>
      <c r="AK493" s="166"/>
    </row>
    <row r="494" ht="14.25" customHeight="1">
      <c r="A494" s="191"/>
      <c r="B494" s="191"/>
      <c r="C494" s="193"/>
      <c r="D494" s="193"/>
      <c r="E494" s="193"/>
      <c r="F494" s="194" t="str">
        <f t="array" ref="F494">IFNA(INDEX(PRESENTISMO!$F$5:$Q1510,MATCH(B494,PRESENTISMO!$A$5:$A1510,0)),"")</f>
        <v/>
      </c>
      <c r="G494" s="197"/>
      <c r="H494" s="197"/>
      <c r="I494" s="197"/>
      <c r="J494" s="197"/>
      <c r="K494" s="197"/>
      <c r="L494" s="197"/>
      <c r="M494" s="197"/>
      <c r="N494" s="197"/>
      <c r="O494" s="197"/>
      <c r="P494" s="197"/>
      <c r="Q494" s="197"/>
      <c r="R494" s="166"/>
      <c r="S494" s="186">
        <f t="shared" si="1"/>
        <v>0</v>
      </c>
      <c r="T494" s="187" t="str">
        <f t="shared" si="2"/>
        <v>0%</v>
      </c>
      <c r="U494" s="188">
        <f t="shared" si="3"/>
        <v>0</v>
      </c>
      <c r="V494" s="134"/>
      <c r="W494" s="134"/>
      <c r="X494" s="134"/>
      <c r="Y494" s="166"/>
      <c r="Z494" s="166"/>
      <c r="AA494" s="166"/>
      <c r="AB494" s="166"/>
      <c r="AC494" s="166"/>
      <c r="AD494" s="166"/>
      <c r="AE494" s="166"/>
      <c r="AF494" s="166"/>
      <c r="AG494" s="166"/>
      <c r="AH494" s="166"/>
      <c r="AI494" s="166"/>
      <c r="AJ494" s="166"/>
      <c r="AK494" s="166"/>
    </row>
    <row r="495" ht="14.25" customHeight="1">
      <c r="A495" s="191"/>
      <c r="B495" s="191"/>
      <c r="C495" s="193"/>
      <c r="D495" s="193"/>
      <c r="E495" s="193"/>
      <c r="F495" s="194" t="str">
        <f t="array" ref="F495">IFNA(INDEX(PRESENTISMO!$F$5:$Q1510,MATCH(B495,PRESENTISMO!$A$5:$A1510,0)),"")</f>
        <v/>
      </c>
      <c r="G495" s="197"/>
      <c r="H495" s="197"/>
      <c r="I495" s="197"/>
      <c r="J495" s="197"/>
      <c r="K495" s="197"/>
      <c r="L495" s="197"/>
      <c r="M495" s="197"/>
      <c r="N495" s="197"/>
      <c r="O495" s="197"/>
      <c r="P495" s="197"/>
      <c r="Q495" s="197"/>
      <c r="R495" s="166"/>
      <c r="S495" s="186">
        <f t="shared" si="1"/>
        <v>0</v>
      </c>
      <c r="T495" s="187" t="str">
        <f t="shared" si="2"/>
        <v>0%</v>
      </c>
      <c r="U495" s="188">
        <f t="shared" si="3"/>
        <v>0</v>
      </c>
      <c r="V495" s="134"/>
      <c r="W495" s="134"/>
      <c r="X495" s="134"/>
      <c r="Y495" s="166"/>
      <c r="Z495" s="166"/>
      <c r="AA495" s="166"/>
      <c r="AB495" s="166"/>
      <c r="AC495" s="166"/>
      <c r="AD495" s="166"/>
      <c r="AE495" s="166"/>
      <c r="AF495" s="166"/>
      <c r="AG495" s="166"/>
      <c r="AH495" s="166"/>
      <c r="AI495" s="166"/>
      <c r="AJ495" s="166"/>
      <c r="AK495" s="166"/>
    </row>
    <row r="496" ht="14.25" customHeight="1">
      <c r="A496" s="191"/>
      <c r="B496" s="191"/>
      <c r="C496" s="193"/>
      <c r="D496" s="193"/>
      <c r="E496" s="193"/>
      <c r="F496" s="194" t="str">
        <f t="array" ref="F496">IFNA(INDEX(PRESENTISMO!$F$5:$Q1510,MATCH(B496,PRESENTISMO!$A$5:$A1510,0)),"")</f>
        <v/>
      </c>
      <c r="G496" s="197"/>
      <c r="H496" s="197"/>
      <c r="I496" s="197"/>
      <c r="J496" s="197"/>
      <c r="K496" s="197"/>
      <c r="L496" s="197"/>
      <c r="M496" s="197"/>
      <c r="N496" s="197"/>
      <c r="O496" s="197"/>
      <c r="P496" s="197"/>
      <c r="Q496" s="197"/>
      <c r="R496" s="166"/>
      <c r="S496" s="186">
        <f t="shared" si="1"/>
        <v>0</v>
      </c>
      <c r="T496" s="187" t="str">
        <f t="shared" si="2"/>
        <v>0%</v>
      </c>
      <c r="U496" s="188">
        <f t="shared" si="3"/>
        <v>0</v>
      </c>
      <c r="V496" s="134"/>
      <c r="W496" s="134"/>
      <c r="X496" s="134"/>
      <c r="Y496" s="166"/>
      <c r="Z496" s="166"/>
      <c r="AA496" s="166"/>
      <c r="AB496" s="166"/>
      <c r="AC496" s="166"/>
      <c r="AD496" s="166"/>
      <c r="AE496" s="166"/>
      <c r="AF496" s="166"/>
      <c r="AG496" s="166"/>
      <c r="AH496" s="166"/>
      <c r="AI496" s="166"/>
      <c r="AJ496" s="166"/>
      <c r="AK496" s="166"/>
    </row>
    <row r="497" ht="14.25" customHeight="1">
      <c r="A497" s="191"/>
      <c r="B497" s="191"/>
      <c r="C497" s="193"/>
      <c r="D497" s="193"/>
      <c r="E497" s="193"/>
      <c r="F497" s="194" t="str">
        <f t="array" ref="F497">IFNA(INDEX(PRESENTISMO!$F$5:$Q1510,MATCH(B497,PRESENTISMO!$A$5:$A1510,0)),"")</f>
        <v/>
      </c>
      <c r="G497" s="197"/>
      <c r="H497" s="197"/>
      <c r="I497" s="197"/>
      <c r="J497" s="197"/>
      <c r="K497" s="197"/>
      <c r="L497" s="197"/>
      <c r="M497" s="197"/>
      <c r="N497" s="197"/>
      <c r="O497" s="197"/>
      <c r="P497" s="197"/>
      <c r="Q497" s="197"/>
      <c r="R497" s="166"/>
      <c r="S497" s="186">
        <f t="shared" si="1"/>
        <v>0</v>
      </c>
      <c r="T497" s="187" t="str">
        <f t="shared" si="2"/>
        <v>0%</v>
      </c>
      <c r="U497" s="188">
        <f t="shared" si="3"/>
        <v>0</v>
      </c>
      <c r="V497" s="134"/>
      <c r="W497" s="134"/>
      <c r="X497" s="134"/>
      <c r="Y497" s="166"/>
      <c r="Z497" s="166"/>
      <c r="AA497" s="166"/>
      <c r="AB497" s="166"/>
      <c r="AC497" s="166"/>
      <c r="AD497" s="166"/>
      <c r="AE497" s="166"/>
      <c r="AF497" s="166"/>
      <c r="AG497" s="166"/>
      <c r="AH497" s="166"/>
      <c r="AI497" s="166"/>
      <c r="AJ497" s="166"/>
      <c r="AK497" s="166"/>
    </row>
    <row r="498" ht="14.25" customHeight="1">
      <c r="A498" s="199"/>
      <c r="B498" s="191"/>
      <c r="C498" s="200"/>
      <c r="D498" s="193"/>
      <c r="E498" s="200"/>
      <c r="F498" s="194" t="str">
        <f t="array" ref="F498">IFNA(INDEX(PRESENTISMO!$F$5:$Q1510,MATCH(B498,PRESENTISMO!$A$5:$A1510,0)),"")</f>
        <v/>
      </c>
      <c r="G498" s="197"/>
      <c r="H498" s="197"/>
      <c r="I498" s="197"/>
      <c r="J498" s="197"/>
      <c r="K498" s="197"/>
      <c r="L498" s="197"/>
      <c r="M498" s="197"/>
      <c r="N498" s="197"/>
      <c r="O498" s="197"/>
      <c r="P498" s="197"/>
      <c r="Q498" s="197"/>
      <c r="R498" s="166"/>
      <c r="S498" s="186">
        <f t="shared" si="1"/>
        <v>0</v>
      </c>
      <c r="T498" s="187" t="str">
        <f t="shared" si="2"/>
        <v>0%</v>
      </c>
      <c r="U498" s="188">
        <f t="shared" si="3"/>
        <v>0</v>
      </c>
      <c r="V498" s="134"/>
      <c r="W498" s="134"/>
      <c r="X498" s="134"/>
      <c r="Y498" s="166"/>
      <c r="Z498" s="166"/>
      <c r="AA498" s="166"/>
      <c r="AB498" s="166"/>
      <c r="AC498" s="166"/>
      <c r="AD498" s="166"/>
      <c r="AE498" s="166"/>
      <c r="AF498" s="166"/>
      <c r="AG498" s="166"/>
      <c r="AH498" s="166"/>
      <c r="AI498" s="166"/>
      <c r="AJ498" s="166"/>
      <c r="AK498" s="166"/>
    </row>
    <row r="499" ht="14.25" customHeight="1">
      <c r="A499" s="191"/>
      <c r="B499" s="191"/>
      <c r="C499" s="193"/>
      <c r="D499" s="193"/>
      <c r="E499" s="193"/>
      <c r="F499" s="194" t="str">
        <f t="array" ref="F499">IFNA(INDEX(PRESENTISMO!$F$5:$Q1510,MATCH(B499,PRESENTISMO!$A$5:$A1510,0)),"")</f>
        <v/>
      </c>
      <c r="G499" s="197"/>
      <c r="H499" s="197"/>
      <c r="I499" s="197"/>
      <c r="J499" s="197"/>
      <c r="K499" s="197"/>
      <c r="L499" s="197"/>
      <c r="M499" s="197"/>
      <c r="N499" s="197"/>
      <c r="O499" s="197"/>
      <c r="P499" s="197"/>
      <c r="Q499" s="197"/>
      <c r="R499" s="166"/>
      <c r="S499" s="186">
        <f t="shared" si="1"/>
        <v>0</v>
      </c>
      <c r="T499" s="187" t="str">
        <f t="shared" si="2"/>
        <v>0%</v>
      </c>
      <c r="U499" s="188">
        <f t="shared" si="3"/>
        <v>0</v>
      </c>
      <c r="V499" s="134"/>
      <c r="W499" s="134"/>
      <c r="X499" s="134"/>
      <c r="Y499" s="166"/>
      <c r="Z499" s="166"/>
      <c r="AA499" s="166"/>
      <c r="AB499" s="166"/>
      <c r="AC499" s="166"/>
      <c r="AD499" s="166"/>
      <c r="AE499" s="166"/>
      <c r="AF499" s="166"/>
      <c r="AG499" s="166"/>
      <c r="AH499" s="166"/>
      <c r="AI499" s="166"/>
      <c r="AJ499" s="166"/>
      <c r="AK499" s="166"/>
    </row>
    <row r="500" ht="14.25" customHeight="1">
      <c r="A500" s="191"/>
      <c r="B500" s="191"/>
      <c r="C500" s="193"/>
      <c r="D500" s="193"/>
      <c r="E500" s="193"/>
      <c r="F500" s="194" t="str">
        <f t="array" ref="F500">IFNA(INDEX(PRESENTISMO!$F$5:$Q1510,MATCH(B500,PRESENTISMO!$A$5:$A1510,0)),"")</f>
        <v/>
      </c>
      <c r="G500" s="197"/>
      <c r="H500" s="197"/>
      <c r="I500" s="197"/>
      <c r="J500" s="197"/>
      <c r="K500" s="197"/>
      <c r="L500" s="197"/>
      <c r="M500" s="197"/>
      <c r="N500" s="197"/>
      <c r="O500" s="197"/>
      <c r="P500" s="197"/>
      <c r="Q500" s="197"/>
      <c r="R500" s="166"/>
      <c r="S500" s="186">
        <f t="shared" si="1"/>
        <v>0</v>
      </c>
      <c r="T500" s="187" t="str">
        <f t="shared" si="2"/>
        <v>0%</v>
      </c>
      <c r="U500" s="188">
        <f t="shared" si="3"/>
        <v>0</v>
      </c>
      <c r="V500" s="134"/>
      <c r="W500" s="134"/>
      <c r="X500" s="134"/>
      <c r="Y500" s="166"/>
      <c r="Z500" s="166"/>
      <c r="AA500" s="166"/>
      <c r="AB500" s="166"/>
      <c r="AC500" s="166"/>
      <c r="AD500" s="166"/>
      <c r="AE500" s="166"/>
      <c r="AF500" s="166"/>
      <c r="AG500" s="166"/>
      <c r="AH500" s="166"/>
      <c r="AI500" s="166"/>
      <c r="AJ500" s="166"/>
      <c r="AK500" s="166"/>
    </row>
    <row r="501" ht="14.25" customHeight="1">
      <c r="A501" s="191"/>
      <c r="B501" s="191"/>
      <c r="C501" s="193"/>
      <c r="D501" s="193"/>
      <c r="E501" s="193"/>
      <c r="F501" s="194" t="str">
        <f t="array" ref="F501">IFNA(INDEX(PRESENTISMO!$F$5:$Q1510,MATCH(B501,PRESENTISMO!$A$5:$A1510,0)),"")</f>
        <v/>
      </c>
      <c r="G501" s="197"/>
      <c r="H501" s="197"/>
      <c r="I501" s="197"/>
      <c r="J501" s="197"/>
      <c r="K501" s="197"/>
      <c r="L501" s="197"/>
      <c r="M501" s="197"/>
      <c r="N501" s="197"/>
      <c r="O501" s="197"/>
      <c r="P501" s="197"/>
      <c r="Q501" s="197"/>
      <c r="R501" s="166"/>
      <c r="S501" s="186">
        <f t="shared" si="1"/>
        <v>0</v>
      </c>
      <c r="T501" s="187" t="str">
        <f t="shared" si="2"/>
        <v>0%</v>
      </c>
      <c r="U501" s="188">
        <f t="shared" si="3"/>
        <v>0</v>
      </c>
      <c r="V501" s="134"/>
      <c r="W501" s="134"/>
      <c r="X501" s="134"/>
      <c r="Y501" s="166"/>
      <c r="Z501" s="166"/>
      <c r="AA501" s="166"/>
      <c r="AB501" s="166"/>
      <c r="AC501" s="166"/>
      <c r="AD501" s="166"/>
      <c r="AE501" s="166"/>
      <c r="AF501" s="166"/>
      <c r="AG501" s="166"/>
      <c r="AH501" s="166"/>
      <c r="AI501" s="166"/>
      <c r="AJ501" s="166"/>
      <c r="AK501" s="166"/>
    </row>
    <row r="502" ht="14.25" customHeight="1">
      <c r="A502" s="191"/>
      <c r="B502" s="191"/>
      <c r="C502" s="193"/>
      <c r="D502" s="193"/>
      <c r="E502" s="193"/>
      <c r="F502" s="194" t="str">
        <f t="array" ref="F502">IFNA(INDEX(PRESENTISMO!$F$5:$Q1510,MATCH(B502,PRESENTISMO!$A$5:$A1510,0)),"")</f>
        <v/>
      </c>
      <c r="G502" s="197"/>
      <c r="H502" s="197"/>
      <c r="I502" s="197"/>
      <c r="J502" s="197"/>
      <c r="K502" s="197"/>
      <c r="L502" s="197"/>
      <c r="M502" s="197"/>
      <c r="N502" s="197"/>
      <c r="O502" s="197"/>
      <c r="P502" s="197"/>
      <c r="Q502" s="197"/>
      <c r="R502" s="166"/>
      <c r="S502" s="186">
        <f t="shared" si="1"/>
        <v>0</v>
      </c>
      <c r="T502" s="187" t="str">
        <f t="shared" si="2"/>
        <v>0%</v>
      </c>
      <c r="U502" s="188">
        <f t="shared" si="3"/>
        <v>0</v>
      </c>
      <c r="V502" s="134"/>
      <c r="W502" s="134"/>
      <c r="X502" s="134"/>
      <c r="Y502" s="166"/>
      <c r="Z502" s="166"/>
      <c r="AA502" s="166"/>
      <c r="AB502" s="166"/>
      <c r="AC502" s="166"/>
      <c r="AD502" s="166"/>
      <c r="AE502" s="166"/>
      <c r="AF502" s="166"/>
      <c r="AG502" s="166"/>
      <c r="AH502" s="166"/>
      <c r="AI502" s="166"/>
      <c r="AJ502" s="166"/>
      <c r="AK502" s="166"/>
    </row>
    <row r="503" ht="14.25" customHeight="1">
      <c r="A503" s="191"/>
      <c r="B503" s="191"/>
      <c r="C503" s="193"/>
      <c r="D503" s="193"/>
      <c r="E503" s="193"/>
      <c r="F503" s="194" t="str">
        <f t="array" ref="F503">IFNA(INDEX(PRESENTISMO!$F$5:$Q1510,MATCH(B503,PRESENTISMO!$A$5:$A1510,0)),"")</f>
        <v/>
      </c>
      <c r="G503" s="197"/>
      <c r="H503" s="197"/>
      <c r="I503" s="197"/>
      <c r="J503" s="197"/>
      <c r="K503" s="197"/>
      <c r="L503" s="197"/>
      <c r="M503" s="197"/>
      <c r="N503" s="197"/>
      <c r="O503" s="197"/>
      <c r="P503" s="197"/>
      <c r="Q503" s="197"/>
      <c r="R503" s="166"/>
      <c r="S503" s="186">
        <f t="shared" si="1"/>
        <v>0</v>
      </c>
      <c r="T503" s="187" t="str">
        <f t="shared" si="2"/>
        <v>0%</v>
      </c>
      <c r="U503" s="188">
        <f t="shared" si="3"/>
        <v>0</v>
      </c>
      <c r="V503" s="134"/>
      <c r="W503" s="134"/>
      <c r="X503" s="134"/>
      <c r="Y503" s="166"/>
      <c r="Z503" s="166"/>
      <c r="AA503" s="166"/>
      <c r="AB503" s="166"/>
      <c r="AC503" s="166"/>
      <c r="AD503" s="166"/>
      <c r="AE503" s="166"/>
      <c r="AF503" s="166"/>
      <c r="AG503" s="166"/>
      <c r="AH503" s="166"/>
      <c r="AI503" s="166"/>
      <c r="AJ503" s="166"/>
      <c r="AK503" s="166"/>
    </row>
    <row r="504" ht="14.25" customHeight="1">
      <c r="A504" s="191"/>
      <c r="B504" s="191"/>
      <c r="C504" s="193"/>
      <c r="D504" s="193"/>
      <c r="E504" s="193"/>
      <c r="F504" s="194" t="str">
        <f t="array" ref="F504">IFNA(INDEX(PRESENTISMO!$F$5:$Q1510,MATCH(B504,PRESENTISMO!$A$5:$A1510,0)),"")</f>
        <v/>
      </c>
      <c r="G504" s="197"/>
      <c r="H504" s="197"/>
      <c r="I504" s="197"/>
      <c r="J504" s="197"/>
      <c r="K504" s="197"/>
      <c r="L504" s="197"/>
      <c r="M504" s="197"/>
      <c r="N504" s="197"/>
      <c r="O504" s="197"/>
      <c r="P504" s="197"/>
      <c r="Q504" s="197"/>
      <c r="R504" s="166"/>
      <c r="S504" s="186">
        <f t="shared" si="1"/>
        <v>0</v>
      </c>
      <c r="T504" s="187" t="str">
        <f t="shared" si="2"/>
        <v>0%</v>
      </c>
      <c r="U504" s="188">
        <f t="shared" si="3"/>
        <v>0</v>
      </c>
      <c r="V504" s="134"/>
      <c r="W504" s="134"/>
      <c r="X504" s="134"/>
      <c r="Y504" s="166"/>
      <c r="Z504" s="166"/>
      <c r="AA504" s="166"/>
      <c r="AB504" s="166"/>
      <c r="AC504" s="166"/>
      <c r="AD504" s="166"/>
      <c r="AE504" s="166"/>
      <c r="AF504" s="166"/>
      <c r="AG504" s="166"/>
      <c r="AH504" s="166"/>
      <c r="AI504" s="166"/>
      <c r="AJ504" s="166"/>
      <c r="AK504" s="166"/>
    </row>
    <row r="505" ht="14.25" customHeight="1">
      <c r="A505" s="191"/>
      <c r="B505" s="191"/>
      <c r="C505" s="193"/>
      <c r="D505" s="193"/>
      <c r="E505" s="193"/>
      <c r="F505" s="194" t="str">
        <f t="array" ref="F505">IFNA(INDEX(PRESENTISMO!$F$5:$Q1510,MATCH(B505,PRESENTISMO!$A$5:$A1510,0)),"")</f>
        <v/>
      </c>
      <c r="G505" s="197"/>
      <c r="H505" s="197"/>
      <c r="I505" s="197"/>
      <c r="J505" s="197"/>
      <c r="K505" s="197"/>
      <c r="L505" s="197"/>
      <c r="M505" s="197"/>
      <c r="N505" s="197"/>
      <c r="O505" s="197"/>
      <c r="P505" s="197"/>
      <c r="Q505" s="197"/>
      <c r="R505" s="166"/>
      <c r="S505" s="186">
        <f t="shared" si="1"/>
        <v>0</v>
      </c>
      <c r="T505" s="187" t="str">
        <f t="shared" si="2"/>
        <v>0%</v>
      </c>
      <c r="U505" s="188">
        <f t="shared" si="3"/>
        <v>0</v>
      </c>
      <c r="V505" s="134"/>
      <c r="W505" s="134"/>
      <c r="X505" s="134"/>
      <c r="Y505" s="166"/>
      <c r="Z505" s="166"/>
      <c r="AA505" s="166"/>
      <c r="AB505" s="166"/>
      <c r="AC505" s="166"/>
      <c r="AD505" s="166"/>
      <c r="AE505" s="166"/>
      <c r="AF505" s="166"/>
      <c r="AG505" s="166"/>
      <c r="AH505" s="166"/>
      <c r="AI505" s="166"/>
      <c r="AJ505" s="166"/>
      <c r="AK505" s="166"/>
    </row>
    <row r="506" ht="14.25" customHeight="1">
      <c r="A506" s="199"/>
      <c r="B506" s="191"/>
      <c r="C506" s="200"/>
      <c r="D506" s="193"/>
      <c r="E506" s="200"/>
      <c r="F506" s="194" t="str">
        <f t="array" ref="F506">IFNA(INDEX(PRESENTISMO!$F$5:$Q1510,MATCH(B506,PRESENTISMO!$A$5:$A1510,0)),"")</f>
        <v/>
      </c>
      <c r="G506" s="197"/>
      <c r="H506" s="197"/>
      <c r="I506" s="197"/>
      <c r="J506" s="197"/>
      <c r="K506" s="197"/>
      <c r="L506" s="197"/>
      <c r="M506" s="197"/>
      <c r="N506" s="197"/>
      <c r="O506" s="197"/>
      <c r="P506" s="197"/>
      <c r="Q506" s="197"/>
      <c r="R506" s="166"/>
      <c r="S506" s="186">
        <f t="shared" si="1"/>
        <v>0</v>
      </c>
      <c r="T506" s="187" t="str">
        <f t="shared" si="2"/>
        <v>0%</v>
      </c>
      <c r="U506" s="188">
        <f t="shared" si="3"/>
        <v>0</v>
      </c>
      <c r="V506" s="134"/>
      <c r="W506" s="134"/>
      <c r="X506" s="134"/>
      <c r="Y506" s="166"/>
      <c r="Z506" s="166"/>
      <c r="AA506" s="166"/>
      <c r="AB506" s="166"/>
      <c r="AC506" s="166"/>
      <c r="AD506" s="166"/>
      <c r="AE506" s="166"/>
      <c r="AF506" s="166"/>
      <c r="AG506" s="166"/>
      <c r="AH506" s="166"/>
      <c r="AI506" s="166"/>
      <c r="AJ506" s="166"/>
      <c r="AK506" s="166"/>
    </row>
    <row r="507" ht="14.25" customHeight="1">
      <c r="A507" s="191"/>
      <c r="B507" s="191"/>
      <c r="C507" s="193"/>
      <c r="D507" s="193"/>
      <c r="E507" s="193"/>
      <c r="F507" s="194" t="str">
        <f t="array" ref="F507">IFNA(INDEX(PRESENTISMO!$F$5:$Q1510,MATCH(B507,PRESENTISMO!$A$5:$A1510,0)),"")</f>
        <v/>
      </c>
      <c r="G507" s="197"/>
      <c r="H507" s="197"/>
      <c r="I507" s="197"/>
      <c r="J507" s="197"/>
      <c r="K507" s="197"/>
      <c r="L507" s="197"/>
      <c r="M507" s="197"/>
      <c r="N507" s="197"/>
      <c r="O507" s="197"/>
      <c r="P507" s="197"/>
      <c r="Q507" s="197"/>
      <c r="R507" s="166"/>
      <c r="S507" s="186">
        <f t="shared" si="1"/>
        <v>0</v>
      </c>
      <c r="T507" s="187" t="str">
        <f t="shared" si="2"/>
        <v>0%</v>
      </c>
      <c r="U507" s="188">
        <f t="shared" si="3"/>
        <v>0</v>
      </c>
      <c r="V507" s="134"/>
      <c r="W507" s="134"/>
      <c r="X507" s="134"/>
      <c r="Y507" s="166"/>
      <c r="Z507" s="166"/>
      <c r="AA507" s="166"/>
      <c r="AB507" s="166"/>
      <c r="AC507" s="166"/>
      <c r="AD507" s="166"/>
      <c r="AE507" s="166"/>
      <c r="AF507" s="166"/>
      <c r="AG507" s="166"/>
      <c r="AH507" s="166"/>
      <c r="AI507" s="166"/>
      <c r="AJ507" s="166"/>
      <c r="AK507" s="166"/>
    </row>
    <row r="508" ht="14.25" customHeight="1">
      <c r="A508" s="191"/>
      <c r="B508" s="191"/>
      <c r="C508" s="193"/>
      <c r="D508" s="193"/>
      <c r="E508" s="193"/>
      <c r="F508" s="194" t="str">
        <f t="array" ref="F508">IFNA(INDEX(PRESENTISMO!$F$5:$Q1510,MATCH(B508,PRESENTISMO!$A$5:$A1510,0)),"")</f>
        <v/>
      </c>
      <c r="G508" s="197"/>
      <c r="H508" s="197"/>
      <c r="I508" s="197"/>
      <c r="J508" s="197"/>
      <c r="K508" s="197"/>
      <c r="L508" s="197"/>
      <c r="M508" s="197"/>
      <c r="N508" s="197"/>
      <c r="O508" s="197"/>
      <c r="P508" s="197"/>
      <c r="Q508" s="197"/>
      <c r="R508" s="166"/>
      <c r="S508" s="186">
        <f t="shared" si="1"/>
        <v>0</v>
      </c>
      <c r="T508" s="187" t="str">
        <f t="shared" si="2"/>
        <v>0%</v>
      </c>
      <c r="U508" s="188">
        <f t="shared" si="3"/>
        <v>0</v>
      </c>
      <c r="V508" s="134"/>
      <c r="W508" s="134"/>
      <c r="X508" s="134"/>
      <c r="Y508" s="166"/>
      <c r="Z508" s="166"/>
      <c r="AA508" s="166"/>
      <c r="AB508" s="166"/>
      <c r="AC508" s="166"/>
      <c r="AD508" s="166"/>
      <c r="AE508" s="166"/>
      <c r="AF508" s="166"/>
      <c r="AG508" s="166"/>
      <c r="AH508" s="166"/>
      <c r="AI508" s="166"/>
      <c r="AJ508" s="166"/>
      <c r="AK508" s="166"/>
    </row>
    <row r="509" ht="14.25" customHeight="1">
      <c r="A509" s="191"/>
      <c r="B509" s="191"/>
      <c r="C509" s="193"/>
      <c r="D509" s="193"/>
      <c r="E509" s="193"/>
      <c r="F509" s="194" t="str">
        <f t="array" ref="F509">IFNA(INDEX(PRESENTISMO!$F$5:$Q1510,MATCH(B509,PRESENTISMO!$A$5:$A1510,0)),"")</f>
        <v/>
      </c>
      <c r="G509" s="197"/>
      <c r="H509" s="197"/>
      <c r="I509" s="197"/>
      <c r="J509" s="197"/>
      <c r="K509" s="197"/>
      <c r="L509" s="197"/>
      <c r="M509" s="197"/>
      <c r="N509" s="197"/>
      <c r="O509" s="197"/>
      <c r="P509" s="197"/>
      <c r="Q509" s="197"/>
      <c r="R509" s="166"/>
      <c r="S509" s="186">
        <f t="shared" si="1"/>
        <v>0</v>
      </c>
      <c r="T509" s="187" t="str">
        <f t="shared" si="2"/>
        <v>0%</v>
      </c>
      <c r="U509" s="188">
        <f t="shared" si="3"/>
        <v>0</v>
      </c>
      <c r="V509" s="134"/>
      <c r="W509" s="134"/>
      <c r="X509" s="134"/>
      <c r="Y509" s="166"/>
      <c r="Z509" s="166"/>
      <c r="AA509" s="166"/>
      <c r="AB509" s="166"/>
      <c r="AC509" s="166"/>
      <c r="AD509" s="166"/>
      <c r="AE509" s="166"/>
      <c r="AF509" s="166"/>
      <c r="AG509" s="166"/>
      <c r="AH509" s="166"/>
      <c r="AI509" s="166"/>
      <c r="AJ509" s="166"/>
      <c r="AK509" s="166"/>
    </row>
    <row r="510" ht="14.25" customHeight="1">
      <c r="A510" s="191"/>
      <c r="B510" s="191"/>
      <c r="C510" s="193"/>
      <c r="D510" s="193"/>
      <c r="E510" s="193"/>
      <c r="F510" s="194" t="str">
        <f t="array" ref="F510">IFNA(INDEX(PRESENTISMO!$F$5:$Q1510,MATCH(B510,PRESENTISMO!$A$5:$A1510,0)),"")</f>
        <v/>
      </c>
      <c r="G510" s="197"/>
      <c r="H510" s="197"/>
      <c r="I510" s="197"/>
      <c r="J510" s="197"/>
      <c r="K510" s="197"/>
      <c r="L510" s="197"/>
      <c r="M510" s="197"/>
      <c r="N510" s="197"/>
      <c r="O510" s="197"/>
      <c r="P510" s="197"/>
      <c r="Q510" s="197"/>
      <c r="R510" s="166"/>
      <c r="S510" s="186">
        <f t="shared" si="1"/>
        <v>0</v>
      </c>
      <c r="T510" s="187" t="str">
        <f t="shared" si="2"/>
        <v>0%</v>
      </c>
      <c r="U510" s="188">
        <f t="shared" si="3"/>
        <v>0</v>
      </c>
      <c r="V510" s="134"/>
      <c r="W510" s="134"/>
      <c r="X510" s="134"/>
      <c r="Y510" s="166"/>
      <c r="Z510" s="166"/>
      <c r="AA510" s="166"/>
      <c r="AB510" s="166"/>
      <c r="AC510" s="166"/>
      <c r="AD510" s="166"/>
      <c r="AE510" s="166"/>
      <c r="AF510" s="166"/>
      <c r="AG510" s="166"/>
      <c r="AH510" s="166"/>
      <c r="AI510" s="166"/>
      <c r="AJ510" s="166"/>
      <c r="AK510" s="166"/>
    </row>
    <row r="511" ht="14.25" customHeight="1">
      <c r="A511" s="191"/>
      <c r="B511" s="191"/>
      <c r="C511" s="193"/>
      <c r="D511" s="193"/>
      <c r="E511" s="193"/>
      <c r="F511" s="194" t="str">
        <f t="array" ref="F511">IFNA(INDEX(PRESENTISMO!$F$5:$Q1510,MATCH(B511,PRESENTISMO!$A$5:$A1510,0)),"")</f>
        <v/>
      </c>
      <c r="G511" s="197"/>
      <c r="H511" s="197"/>
      <c r="I511" s="197"/>
      <c r="J511" s="197"/>
      <c r="K511" s="197"/>
      <c r="L511" s="197"/>
      <c r="M511" s="197"/>
      <c r="N511" s="197"/>
      <c r="O511" s="197"/>
      <c r="P511" s="197"/>
      <c r="Q511" s="197"/>
      <c r="R511" s="166"/>
      <c r="S511" s="186">
        <f t="shared" si="1"/>
        <v>0</v>
      </c>
      <c r="T511" s="187" t="str">
        <f t="shared" si="2"/>
        <v>0%</v>
      </c>
      <c r="U511" s="188">
        <f t="shared" si="3"/>
        <v>0</v>
      </c>
      <c r="V511" s="134"/>
      <c r="W511" s="134"/>
      <c r="X511" s="134"/>
      <c r="Y511" s="166"/>
      <c r="Z511" s="166"/>
      <c r="AA511" s="166"/>
      <c r="AB511" s="166"/>
      <c r="AC511" s="166"/>
      <c r="AD511" s="166"/>
      <c r="AE511" s="166"/>
      <c r="AF511" s="166"/>
      <c r="AG511" s="166"/>
      <c r="AH511" s="166"/>
      <c r="AI511" s="166"/>
      <c r="AJ511" s="166"/>
      <c r="AK511" s="166"/>
    </row>
    <row r="512" ht="14.25" customHeight="1">
      <c r="A512" s="191"/>
      <c r="B512" s="191"/>
      <c r="C512" s="193"/>
      <c r="D512" s="193"/>
      <c r="E512" s="193"/>
      <c r="F512" s="194" t="str">
        <f t="array" ref="F512">IFNA(INDEX(PRESENTISMO!$F$5:$Q1510,MATCH(B512,PRESENTISMO!$A$5:$A1510,0)),"")</f>
        <v/>
      </c>
      <c r="G512" s="197"/>
      <c r="H512" s="197"/>
      <c r="I512" s="197"/>
      <c r="J512" s="197"/>
      <c r="K512" s="197"/>
      <c r="L512" s="197"/>
      <c r="M512" s="197"/>
      <c r="N512" s="197"/>
      <c r="O512" s="197"/>
      <c r="P512" s="197"/>
      <c r="Q512" s="197"/>
      <c r="R512" s="166"/>
      <c r="S512" s="186">
        <f t="shared" si="1"/>
        <v>0</v>
      </c>
      <c r="T512" s="187" t="str">
        <f t="shared" si="2"/>
        <v>0%</v>
      </c>
      <c r="U512" s="188">
        <f t="shared" si="3"/>
        <v>0</v>
      </c>
      <c r="V512" s="134"/>
      <c r="W512" s="134"/>
      <c r="X512" s="134"/>
      <c r="Y512" s="166"/>
      <c r="Z512" s="166"/>
      <c r="AA512" s="166"/>
      <c r="AB512" s="166"/>
      <c r="AC512" s="166"/>
      <c r="AD512" s="166"/>
      <c r="AE512" s="166"/>
      <c r="AF512" s="166"/>
      <c r="AG512" s="166"/>
      <c r="AH512" s="166"/>
      <c r="AI512" s="166"/>
      <c r="AJ512" s="166"/>
      <c r="AK512" s="166"/>
    </row>
    <row r="513" ht="14.25" customHeight="1">
      <c r="A513" s="191"/>
      <c r="B513" s="191"/>
      <c r="C513" s="193"/>
      <c r="D513" s="193"/>
      <c r="E513" s="193"/>
      <c r="F513" s="194" t="str">
        <f t="array" ref="F513">IFNA(INDEX(PRESENTISMO!$F$5:$Q1510,MATCH(B513,PRESENTISMO!$A$5:$A1510,0)),"")</f>
        <v/>
      </c>
      <c r="G513" s="197"/>
      <c r="H513" s="197"/>
      <c r="I513" s="197"/>
      <c r="J513" s="197"/>
      <c r="K513" s="197"/>
      <c r="L513" s="197"/>
      <c r="M513" s="197"/>
      <c r="N513" s="197"/>
      <c r="O513" s="197"/>
      <c r="P513" s="197"/>
      <c r="Q513" s="197"/>
      <c r="R513" s="166"/>
      <c r="S513" s="186">
        <f t="shared" si="1"/>
        <v>0</v>
      </c>
      <c r="T513" s="187" t="str">
        <f t="shared" si="2"/>
        <v>0%</v>
      </c>
      <c r="U513" s="188">
        <f t="shared" si="3"/>
        <v>0</v>
      </c>
      <c r="V513" s="134"/>
      <c r="W513" s="134"/>
      <c r="X513" s="134"/>
      <c r="Y513" s="166"/>
      <c r="Z513" s="166"/>
      <c r="AA513" s="166"/>
      <c r="AB513" s="166"/>
      <c r="AC513" s="166"/>
      <c r="AD513" s="166"/>
      <c r="AE513" s="166"/>
      <c r="AF513" s="166"/>
      <c r="AG513" s="166"/>
      <c r="AH513" s="166"/>
      <c r="AI513" s="166"/>
      <c r="AJ513" s="166"/>
      <c r="AK513" s="166"/>
    </row>
    <row r="514" ht="14.25" customHeight="1">
      <c r="A514" s="199"/>
      <c r="B514" s="191"/>
      <c r="C514" s="200"/>
      <c r="D514" s="193"/>
      <c r="E514" s="200"/>
      <c r="F514" s="194" t="str">
        <f t="array" ref="F514">IFNA(INDEX(PRESENTISMO!$F$5:$Q1510,MATCH(B514,PRESENTISMO!$A$5:$A1510,0)),"")</f>
        <v/>
      </c>
      <c r="G514" s="197"/>
      <c r="H514" s="197"/>
      <c r="I514" s="197"/>
      <c r="J514" s="197"/>
      <c r="K514" s="197"/>
      <c r="L514" s="197"/>
      <c r="M514" s="197"/>
      <c r="N514" s="197"/>
      <c r="O514" s="197"/>
      <c r="P514" s="197"/>
      <c r="Q514" s="197"/>
      <c r="R514" s="166"/>
      <c r="S514" s="186">
        <f t="shared" si="1"/>
        <v>0</v>
      </c>
      <c r="T514" s="187" t="str">
        <f t="shared" si="2"/>
        <v>0%</v>
      </c>
      <c r="U514" s="188">
        <f t="shared" si="3"/>
        <v>0</v>
      </c>
      <c r="V514" s="134"/>
      <c r="W514" s="134"/>
      <c r="X514" s="134"/>
      <c r="Y514" s="166"/>
      <c r="Z514" s="166"/>
      <c r="AA514" s="166"/>
      <c r="AB514" s="166"/>
      <c r="AC514" s="166"/>
      <c r="AD514" s="166"/>
      <c r="AE514" s="166"/>
      <c r="AF514" s="166"/>
      <c r="AG514" s="166"/>
      <c r="AH514" s="166"/>
      <c r="AI514" s="166"/>
      <c r="AJ514" s="166"/>
      <c r="AK514" s="166"/>
    </row>
    <row r="515" ht="14.25" customHeight="1">
      <c r="A515" s="191"/>
      <c r="B515" s="191"/>
      <c r="C515" s="193"/>
      <c r="D515" s="193"/>
      <c r="E515" s="193"/>
      <c r="F515" s="194" t="str">
        <f t="array" ref="F515">IFNA(INDEX(PRESENTISMO!$F$5:$Q1510,MATCH(B515,PRESENTISMO!$A$5:$A1510,0)),"")</f>
        <v/>
      </c>
      <c r="G515" s="197"/>
      <c r="H515" s="197"/>
      <c r="I515" s="197"/>
      <c r="J515" s="197"/>
      <c r="K515" s="197"/>
      <c r="L515" s="197"/>
      <c r="M515" s="197"/>
      <c r="N515" s="197"/>
      <c r="O515" s="197"/>
      <c r="P515" s="197"/>
      <c r="Q515" s="197"/>
      <c r="R515" s="166"/>
      <c r="S515" s="186">
        <f t="shared" si="1"/>
        <v>0</v>
      </c>
      <c r="T515" s="187" t="str">
        <f t="shared" si="2"/>
        <v>0%</v>
      </c>
      <c r="U515" s="188">
        <f t="shared" si="3"/>
        <v>0</v>
      </c>
      <c r="V515" s="134"/>
      <c r="W515" s="134"/>
      <c r="X515" s="134"/>
      <c r="Y515" s="166"/>
      <c r="Z515" s="166"/>
      <c r="AA515" s="166"/>
      <c r="AB515" s="166"/>
      <c r="AC515" s="166"/>
      <c r="AD515" s="166"/>
      <c r="AE515" s="166"/>
      <c r="AF515" s="166"/>
      <c r="AG515" s="166"/>
      <c r="AH515" s="166"/>
      <c r="AI515" s="166"/>
      <c r="AJ515" s="166"/>
      <c r="AK515" s="166"/>
    </row>
    <row r="516" ht="14.25" customHeight="1">
      <c r="A516" s="191"/>
      <c r="B516" s="191"/>
      <c r="C516" s="193"/>
      <c r="D516" s="193"/>
      <c r="E516" s="193"/>
      <c r="F516" s="194" t="str">
        <f t="array" ref="F516">IFNA(INDEX(PRESENTISMO!$F$5:$Q1510,MATCH(B516,PRESENTISMO!$A$5:$A1510,0)),"")</f>
        <v/>
      </c>
      <c r="G516" s="197"/>
      <c r="H516" s="197"/>
      <c r="I516" s="197"/>
      <c r="J516" s="197"/>
      <c r="K516" s="197"/>
      <c r="L516" s="197"/>
      <c r="M516" s="197"/>
      <c r="N516" s="197"/>
      <c r="O516" s="197"/>
      <c r="P516" s="197"/>
      <c r="Q516" s="197"/>
      <c r="R516" s="166"/>
      <c r="S516" s="186">
        <f t="shared" si="1"/>
        <v>0</v>
      </c>
      <c r="T516" s="187" t="str">
        <f t="shared" si="2"/>
        <v>0%</v>
      </c>
      <c r="U516" s="188">
        <f t="shared" si="3"/>
        <v>0</v>
      </c>
      <c r="V516" s="134"/>
      <c r="W516" s="134"/>
      <c r="X516" s="134"/>
      <c r="Y516" s="166"/>
      <c r="Z516" s="166"/>
      <c r="AA516" s="166"/>
      <c r="AB516" s="166"/>
      <c r="AC516" s="166"/>
      <c r="AD516" s="166"/>
      <c r="AE516" s="166"/>
      <c r="AF516" s="166"/>
      <c r="AG516" s="166"/>
      <c r="AH516" s="166"/>
      <c r="AI516" s="166"/>
      <c r="AJ516" s="166"/>
      <c r="AK516" s="166"/>
    </row>
    <row r="517" ht="14.25" customHeight="1">
      <c r="A517" s="191"/>
      <c r="B517" s="191"/>
      <c r="C517" s="193"/>
      <c r="D517" s="193"/>
      <c r="E517" s="193"/>
      <c r="F517" s="194" t="str">
        <f t="array" ref="F517">IFNA(INDEX(PRESENTISMO!$F$5:$Q1510,MATCH(B517,PRESENTISMO!$A$5:$A1510,0)),"")</f>
        <v/>
      </c>
      <c r="G517" s="197"/>
      <c r="H517" s="197"/>
      <c r="I517" s="197"/>
      <c r="J517" s="197"/>
      <c r="K517" s="197"/>
      <c r="L517" s="197"/>
      <c r="M517" s="197"/>
      <c r="N517" s="197"/>
      <c r="O517" s="197"/>
      <c r="P517" s="197"/>
      <c r="Q517" s="197"/>
      <c r="R517" s="166"/>
      <c r="S517" s="186">
        <f t="shared" si="1"/>
        <v>0</v>
      </c>
      <c r="T517" s="187" t="str">
        <f t="shared" si="2"/>
        <v>0%</v>
      </c>
      <c r="U517" s="188">
        <f t="shared" si="3"/>
        <v>0</v>
      </c>
      <c r="V517" s="134"/>
      <c r="W517" s="134"/>
      <c r="X517" s="134"/>
      <c r="Y517" s="166"/>
      <c r="Z517" s="166"/>
      <c r="AA517" s="166"/>
      <c r="AB517" s="166"/>
      <c r="AC517" s="166"/>
      <c r="AD517" s="166"/>
      <c r="AE517" s="166"/>
      <c r="AF517" s="166"/>
      <c r="AG517" s="166"/>
      <c r="AH517" s="166"/>
      <c r="AI517" s="166"/>
      <c r="AJ517" s="166"/>
      <c r="AK517" s="166"/>
    </row>
    <row r="518" ht="14.25" customHeight="1">
      <c r="A518" s="191"/>
      <c r="B518" s="191"/>
      <c r="C518" s="193"/>
      <c r="D518" s="193"/>
      <c r="E518" s="193"/>
      <c r="F518" s="194" t="str">
        <f t="array" ref="F518">IFNA(INDEX(PRESENTISMO!$F$5:$Q1510,MATCH(B518,PRESENTISMO!$A$5:$A1510,0)),"")</f>
        <v/>
      </c>
      <c r="G518" s="197"/>
      <c r="H518" s="197"/>
      <c r="I518" s="197"/>
      <c r="J518" s="197"/>
      <c r="K518" s="197"/>
      <c r="L518" s="197"/>
      <c r="M518" s="197"/>
      <c r="N518" s="197"/>
      <c r="O518" s="197"/>
      <c r="P518" s="197"/>
      <c r="Q518" s="197"/>
      <c r="R518" s="166"/>
      <c r="S518" s="186">
        <f t="shared" si="1"/>
        <v>0</v>
      </c>
      <c r="T518" s="187" t="str">
        <f t="shared" si="2"/>
        <v>0%</v>
      </c>
      <c r="U518" s="188">
        <f t="shared" si="3"/>
        <v>0</v>
      </c>
      <c r="V518" s="134"/>
      <c r="W518" s="134"/>
      <c r="X518" s="134"/>
      <c r="Y518" s="166"/>
      <c r="Z518" s="166"/>
      <c r="AA518" s="166"/>
      <c r="AB518" s="166"/>
      <c r="AC518" s="166"/>
      <c r="AD518" s="166"/>
      <c r="AE518" s="166"/>
      <c r="AF518" s="166"/>
      <c r="AG518" s="166"/>
      <c r="AH518" s="166"/>
      <c r="AI518" s="166"/>
      <c r="AJ518" s="166"/>
      <c r="AK518" s="166"/>
    </row>
    <row r="519" ht="14.25" customHeight="1">
      <c r="A519" s="191"/>
      <c r="B519" s="191"/>
      <c r="C519" s="193"/>
      <c r="D519" s="193"/>
      <c r="E519" s="193"/>
      <c r="F519" s="194" t="str">
        <f t="array" ref="F519">IFNA(INDEX(PRESENTISMO!$F$5:$Q1510,MATCH(B519,PRESENTISMO!$A$5:$A1510,0)),"")</f>
        <v/>
      </c>
      <c r="G519" s="197"/>
      <c r="H519" s="197"/>
      <c r="I519" s="197"/>
      <c r="J519" s="197"/>
      <c r="K519" s="197"/>
      <c r="L519" s="197"/>
      <c r="M519" s="197"/>
      <c r="N519" s="197"/>
      <c r="O519" s="197"/>
      <c r="P519" s="197"/>
      <c r="Q519" s="197"/>
      <c r="R519" s="166"/>
      <c r="S519" s="186">
        <f t="shared" si="1"/>
        <v>0</v>
      </c>
      <c r="T519" s="187" t="str">
        <f t="shared" si="2"/>
        <v>0%</v>
      </c>
      <c r="U519" s="188">
        <f t="shared" si="3"/>
        <v>0</v>
      </c>
      <c r="V519" s="134"/>
      <c r="W519" s="134"/>
      <c r="X519" s="134"/>
      <c r="Y519" s="166"/>
      <c r="Z519" s="166"/>
      <c r="AA519" s="166"/>
      <c r="AB519" s="166"/>
      <c r="AC519" s="166"/>
      <c r="AD519" s="166"/>
      <c r="AE519" s="166"/>
      <c r="AF519" s="166"/>
      <c r="AG519" s="166"/>
      <c r="AH519" s="166"/>
      <c r="AI519" s="166"/>
      <c r="AJ519" s="166"/>
      <c r="AK519" s="166"/>
    </row>
    <row r="520" ht="14.25" customHeight="1">
      <c r="A520" s="191"/>
      <c r="B520" s="191"/>
      <c r="C520" s="193"/>
      <c r="D520" s="193"/>
      <c r="E520" s="193"/>
      <c r="F520" s="194" t="str">
        <f t="array" ref="F520">IFNA(INDEX(PRESENTISMO!$F$5:$Q1510,MATCH(B520,PRESENTISMO!$A$5:$A1510,0)),"")</f>
        <v/>
      </c>
      <c r="G520" s="197"/>
      <c r="H520" s="197"/>
      <c r="I520" s="197"/>
      <c r="J520" s="197"/>
      <c r="K520" s="197"/>
      <c r="L520" s="197"/>
      <c r="M520" s="197"/>
      <c r="N520" s="197"/>
      <c r="O520" s="197"/>
      <c r="P520" s="197"/>
      <c r="Q520" s="197"/>
      <c r="R520" s="166"/>
      <c r="S520" s="186">
        <f t="shared" si="1"/>
        <v>0</v>
      </c>
      <c r="T520" s="187" t="str">
        <f t="shared" si="2"/>
        <v>0%</v>
      </c>
      <c r="U520" s="188">
        <f t="shared" si="3"/>
        <v>0</v>
      </c>
      <c r="V520" s="134"/>
      <c r="W520" s="134"/>
      <c r="X520" s="134"/>
      <c r="Y520" s="166"/>
      <c r="Z520" s="166"/>
      <c r="AA520" s="166"/>
      <c r="AB520" s="166"/>
      <c r="AC520" s="166"/>
      <c r="AD520" s="166"/>
      <c r="AE520" s="166"/>
      <c r="AF520" s="166"/>
      <c r="AG520" s="166"/>
      <c r="AH520" s="166"/>
      <c r="AI520" s="166"/>
      <c r="AJ520" s="166"/>
      <c r="AK520" s="166"/>
    </row>
    <row r="521" ht="14.25" customHeight="1">
      <c r="A521" s="191"/>
      <c r="B521" s="191"/>
      <c r="C521" s="193"/>
      <c r="D521" s="193"/>
      <c r="E521" s="193"/>
      <c r="F521" s="194" t="str">
        <f t="array" ref="F521">IFNA(INDEX(PRESENTISMO!$F$5:$Q1510,MATCH(B521,PRESENTISMO!$A$5:$A1510,0)),"")</f>
        <v/>
      </c>
      <c r="G521" s="197"/>
      <c r="H521" s="197"/>
      <c r="I521" s="197"/>
      <c r="J521" s="197"/>
      <c r="K521" s="197"/>
      <c r="L521" s="197"/>
      <c r="M521" s="197"/>
      <c r="N521" s="197"/>
      <c r="O521" s="197"/>
      <c r="P521" s="197"/>
      <c r="Q521" s="197"/>
      <c r="R521" s="166"/>
      <c r="S521" s="186">
        <f t="shared" si="1"/>
        <v>0</v>
      </c>
      <c r="T521" s="187" t="str">
        <f t="shared" si="2"/>
        <v>0%</v>
      </c>
      <c r="U521" s="188">
        <f t="shared" si="3"/>
        <v>0</v>
      </c>
      <c r="V521" s="134"/>
      <c r="W521" s="134"/>
      <c r="X521" s="134"/>
      <c r="Y521" s="166"/>
      <c r="Z521" s="166"/>
      <c r="AA521" s="166"/>
      <c r="AB521" s="166"/>
      <c r="AC521" s="166"/>
      <c r="AD521" s="166"/>
      <c r="AE521" s="166"/>
      <c r="AF521" s="166"/>
      <c r="AG521" s="166"/>
      <c r="AH521" s="166"/>
      <c r="AI521" s="166"/>
      <c r="AJ521" s="166"/>
      <c r="AK521" s="166"/>
    </row>
    <row r="522" ht="14.25" customHeight="1">
      <c r="A522" s="199"/>
      <c r="B522" s="191"/>
      <c r="C522" s="200"/>
      <c r="D522" s="193"/>
      <c r="E522" s="200"/>
      <c r="F522" s="194" t="str">
        <f t="array" ref="F522">IFNA(INDEX(PRESENTISMO!$F$5:$Q1510,MATCH(B522,PRESENTISMO!$A$5:$A1510,0)),"")</f>
        <v/>
      </c>
      <c r="G522" s="197"/>
      <c r="H522" s="197"/>
      <c r="I522" s="197"/>
      <c r="J522" s="197"/>
      <c r="K522" s="197"/>
      <c r="L522" s="197"/>
      <c r="M522" s="197"/>
      <c r="N522" s="197"/>
      <c r="O522" s="197"/>
      <c r="P522" s="197"/>
      <c r="Q522" s="197"/>
      <c r="R522" s="166"/>
      <c r="S522" s="186">
        <f t="shared" si="1"/>
        <v>0</v>
      </c>
      <c r="T522" s="187" t="str">
        <f t="shared" si="2"/>
        <v>0%</v>
      </c>
      <c r="U522" s="188">
        <f t="shared" si="3"/>
        <v>0</v>
      </c>
      <c r="V522" s="134"/>
      <c r="W522" s="134"/>
      <c r="X522" s="134"/>
      <c r="Y522" s="166"/>
      <c r="Z522" s="166"/>
      <c r="AA522" s="166"/>
      <c r="AB522" s="166"/>
      <c r="AC522" s="166"/>
      <c r="AD522" s="166"/>
      <c r="AE522" s="166"/>
      <c r="AF522" s="166"/>
      <c r="AG522" s="166"/>
      <c r="AH522" s="166"/>
      <c r="AI522" s="166"/>
      <c r="AJ522" s="166"/>
      <c r="AK522" s="166"/>
    </row>
    <row r="523" ht="14.25" customHeight="1">
      <c r="A523" s="191"/>
      <c r="B523" s="191"/>
      <c r="C523" s="193"/>
      <c r="D523" s="193"/>
      <c r="E523" s="193"/>
      <c r="F523" s="194" t="str">
        <f t="array" ref="F523">IFNA(INDEX(PRESENTISMO!$F$5:$Q1510,MATCH(B523,PRESENTISMO!$A$5:$A1510,0)),"")</f>
        <v/>
      </c>
      <c r="G523" s="197"/>
      <c r="H523" s="197"/>
      <c r="I523" s="197"/>
      <c r="J523" s="197"/>
      <c r="K523" s="197"/>
      <c r="L523" s="197"/>
      <c r="M523" s="197"/>
      <c r="N523" s="197"/>
      <c r="O523" s="197"/>
      <c r="P523" s="197"/>
      <c r="Q523" s="197"/>
      <c r="R523" s="166"/>
      <c r="S523" s="186">
        <f t="shared" si="1"/>
        <v>0</v>
      </c>
      <c r="T523" s="187" t="str">
        <f t="shared" si="2"/>
        <v>0%</v>
      </c>
      <c r="U523" s="188">
        <f t="shared" si="3"/>
        <v>0</v>
      </c>
      <c r="V523" s="134"/>
      <c r="W523" s="134"/>
      <c r="X523" s="134"/>
      <c r="Y523" s="166"/>
      <c r="Z523" s="166"/>
      <c r="AA523" s="166"/>
      <c r="AB523" s="166"/>
      <c r="AC523" s="166"/>
      <c r="AD523" s="166"/>
      <c r="AE523" s="166"/>
      <c r="AF523" s="166"/>
      <c r="AG523" s="166"/>
      <c r="AH523" s="166"/>
      <c r="AI523" s="166"/>
      <c r="AJ523" s="166"/>
      <c r="AK523" s="166"/>
    </row>
    <row r="524" ht="14.25" customHeight="1">
      <c r="A524" s="191"/>
      <c r="B524" s="191"/>
      <c r="C524" s="193"/>
      <c r="D524" s="193"/>
      <c r="E524" s="193"/>
      <c r="F524" s="194" t="str">
        <f t="array" ref="F524">IFNA(INDEX(PRESENTISMO!$F$5:$Q1510,MATCH(B524,PRESENTISMO!$A$5:$A1510,0)),"")</f>
        <v/>
      </c>
      <c r="G524" s="197"/>
      <c r="H524" s="197"/>
      <c r="I524" s="197"/>
      <c r="J524" s="197"/>
      <c r="K524" s="197"/>
      <c r="L524" s="197"/>
      <c r="M524" s="197"/>
      <c r="N524" s="197"/>
      <c r="O524" s="197"/>
      <c r="P524" s="197"/>
      <c r="Q524" s="197"/>
      <c r="R524" s="166"/>
      <c r="S524" s="186">
        <f t="shared" si="1"/>
        <v>0</v>
      </c>
      <c r="T524" s="187" t="str">
        <f t="shared" si="2"/>
        <v>0%</v>
      </c>
      <c r="U524" s="188">
        <f t="shared" si="3"/>
        <v>0</v>
      </c>
      <c r="V524" s="134"/>
      <c r="W524" s="134"/>
      <c r="X524" s="134"/>
      <c r="Y524" s="166"/>
      <c r="Z524" s="166"/>
      <c r="AA524" s="166"/>
      <c r="AB524" s="166"/>
      <c r="AC524" s="166"/>
      <c r="AD524" s="166"/>
      <c r="AE524" s="166"/>
      <c r="AF524" s="166"/>
      <c r="AG524" s="166"/>
      <c r="AH524" s="166"/>
      <c r="AI524" s="166"/>
      <c r="AJ524" s="166"/>
      <c r="AK524" s="166"/>
    </row>
    <row r="525" ht="14.25" customHeight="1">
      <c r="A525" s="191"/>
      <c r="B525" s="191"/>
      <c r="C525" s="193"/>
      <c r="D525" s="193"/>
      <c r="E525" s="193"/>
      <c r="F525" s="194" t="str">
        <f t="array" ref="F525">IFNA(INDEX(PRESENTISMO!$F$5:$Q1510,MATCH(B525,PRESENTISMO!$A$5:$A1510,0)),"")</f>
        <v/>
      </c>
      <c r="G525" s="197"/>
      <c r="H525" s="197"/>
      <c r="I525" s="197"/>
      <c r="J525" s="197"/>
      <c r="K525" s="197"/>
      <c r="L525" s="197"/>
      <c r="M525" s="197"/>
      <c r="N525" s="197"/>
      <c r="O525" s="197"/>
      <c r="P525" s="197"/>
      <c r="Q525" s="197"/>
      <c r="R525" s="166"/>
      <c r="S525" s="186">
        <f t="shared" si="1"/>
        <v>0</v>
      </c>
      <c r="T525" s="187" t="str">
        <f t="shared" si="2"/>
        <v>0%</v>
      </c>
      <c r="U525" s="188">
        <f t="shared" si="3"/>
        <v>0</v>
      </c>
      <c r="V525" s="134"/>
      <c r="W525" s="134"/>
      <c r="X525" s="134"/>
      <c r="Y525" s="166"/>
      <c r="Z525" s="166"/>
      <c r="AA525" s="166"/>
      <c r="AB525" s="166"/>
      <c r="AC525" s="166"/>
      <c r="AD525" s="166"/>
      <c r="AE525" s="166"/>
      <c r="AF525" s="166"/>
      <c r="AG525" s="166"/>
      <c r="AH525" s="166"/>
      <c r="AI525" s="166"/>
      <c r="AJ525" s="166"/>
      <c r="AK525" s="166"/>
    </row>
    <row r="526" ht="14.25" customHeight="1">
      <c r="A526" s="191"/>
      <c r="B526" s="191"/>
      <c r="C526" s="193"/>
      <c r="D526" s="193"/>
      <c r="E526" s="193"/>
      <c r="F526" s="194" t="str">
        <f t="array" ref="F526">IFNA(INDEX(PRESENTISMO!$F$5:$Q1510,MATCH(B526,PRESENTISMO!$A$5:$A1510,0)),"")</f>
        <v/>
      </c>
      <c r="G526" s="197"/>
      <c r="H526" s="197"/>
      <c r="I526" s="197"/>
      <c r="J526" s="197"/>
      <c r="K526" s="197"/>
      <c r="L526" s="197"/>
      <c r="M526" s="197"/>
      <c r="N526" s="197"/>
      <c r="O526" s="197"/>
      <c r="P526" s="197"/>
      <c r="Q526" s="197"/>
      <c r="R526" s="166"/>
      <c r="S526" s="186">
        <f t="shared" si="1"/>
        <v>0</v>
      </c>
      <c r="T526" s="187" t="str">
        <f t="shared" si="2"/>
        <v>0%</v>
      </c>
      <c r="U526" s="188">
        <f t="shared" si="3"/>
        <v>0</v>
      </c>
      <c r="V526" s="134"/>
      <c r="W526" s="134"/>
      <c r="X526" s="134"/>
      <c r="Y526" s="166"/>
      <c r="Z526" s="166"/>
      <c r="AA526" s="166"/>
      <c r="AB526" s="166"/>
      <c r="AC526" s="166"/>
      <c r="AD526" s="166"/>
      <c r="AE526" s="166"/>
      <c r="AF526" s="166"/>
      <c r="AG526" s="166"/>
      <c r="AH526" s="166"/>
      <c r="AI526" s="166"/>
      <c r="AJ526" s="166"/>
      <c r="AK526" s="166"/>
    </row>
    <row r="527" ht="14.25" customHeight="1">
      <c r="A527" s="191"/>
      <c r="B527" s="191"/>
      <c r="C527" s="193"/>
      <c r="D527" s="193"/>
      <c r="E527" s="193"/>
      <c r="F527" s="194" t="str">
        <f t="array" ref="F527">IFNA(INDEX(PRESENTISMO!$F$5:$Q1510,MATCH(B527,PRESENTISMO!$A$5:$A1510,0)),"")</f>
        <v/>
      </c>
      <c r="G527" s="197"/>
      <c r="H527" s="197"/>
      <c r="I527" s="197"/>
      <c r="J527" s="197"/>
      <c r="K527" s="197"/>
      <c r="L527" s="197"/>
      <c r="M527" s="197"/>
      <c r="N527" s="197"/>
      <c r="O527" s="197"/>
      <c r="P527" s="197"/>
      <c r="Q527" s="197"/>
      <c r="R527" s="166"/>
      <c r="S527" s="186">
        <f t="shared" si="1"/>
        <v>0</v>
      </c>
      <c r="T527" s="187" t="str">
        <f t="shared" si="2"/>
        <v>0%</v>
      </c>
      <c r="U527" s="188">
        <f t="shared" si="3"/>
        <v>0</v>
      </c>
      <c r="V527" s="134"/>
      <c r="W527" s="134"/>
      <c r="X527" s="134"/>
      <c r="Y527" s="166"/>
      <c r="Z527" s="166"/>
      <c r="AA527" s="166"/>
      <c r="AB527" s="166"/>
      <c r="AC527" s="166"/>
      <c r="AD527" s="166"/>
      <c r="AE527" s="166"/>
      <c r="AF527" s="166"/>
      <c r="AG527" s="166"/>
      <c r="AH527" s="166"/>
      <c r="AI527" s="166"/>
      <c r="AJ527" s="166"/>
      <c r="AK527" s="166"/>
    </row>
    <row r="528" ht="14.25" customHeight="1">
      <c r="A528" s="191"/>
      <c r="B528" s="191"/>
      <c r="C528" s="193"/>
      <c r="D528" s="193"/>
      <c r="E528" s="193"/>
      <c r="F528" s="194" t="str">
        <f t="array" ref="F528">IFNA(INDEX(PRESENTISMO!$F$5:$Q1510,MATCH(B528,PRESENTISMO!$A$5:$A1510,0)),"")</f>
        <v/>
      </c>
      <c r="G528" s="197"/>
      <c r="H528" s="197"/>
      <c r="I528" s="197"/>
      <c r="J528" s="197"/>
      <c r="K528" s="197"/>
      <c r="L528" s="197"/>
      <c r="M528" s="197"/>
      <c r="N528" s="197"/>
      <c r="O528" s="197"/>
      <c r="P528" s="197"/>
      <c r="Q528" s="197"/>
      <c r="R528" s="166"/>
      <c r="S528" s="186">
        <f t="shared" si="1"/>
        <v>0</v>
      </c>
      <c r="T528" s="187" t="str">
        <f t="shared" si="2"/>
        <v>0%</v>
      </c>
      <c r="U528" s="188">
        <f t="shared" si="3"/>
        <v>0</v>
      </c>
      <c r="V528" s="134"/>
      <c r="W528" s="134"/>
      <c r="X528" s="134"/>
      <c r="Y528" s="166"/>
      <c r="Z528" s="166"/>
      <c r="AA528" s="166"/>
      <c r="AB528" s="166"/>
      <c r="AC528" s="166"/>
      <c r="AD528" s="166"/>
      <c r="AE528" s="166"/>
      <c r="AF528" s="166"/>
      <c r="AG528" s="166"/>
      <c r="AH528" s="166"/>
      <c r="AI528" s="166"/>
      <c r="AJ528" s="166"/>
      <c r="AK528" s="166"/>
    </row>
    <row r="529" ht="14.25" customHeight="1">
      <c r="A529" s="191"/>
      <c r="B529" s="191"/>
      <c r="C529" s="193"/>
      <c r="D529" s="193"/>
      <c r="E529" s="193"/>
      <c r="F529" s="194" t="str">
        <f t="array" ref="F529">IFNA(INDEX(PRESENTISMO!$F$5:$Q1510,MATCH(B529,PRESENTISMO!$A$5:$A1510,0)),"")</f>
        <v/>
      </c>
      <c r="G529" s="197"/>
      <c r="H529" s="197"/>
      <c r="I529" s="197"/>
      <c r="J529" s="197"/>
      <c r="K529" s="197"/>
      <c r="L529" s="197"/>
      <c r="M529" s="197"/>
      <c r="N529" s="197"/>
      <c r="O529" s="197"/>
      <c r="P529" s="197"/>
      <c r="Q529" s="197"/>
      <c r="R529" s="166"/>
      <c r="S529" s="186">
        <f t="shared" si="1"/>
        <v>0</v>
      </c>
      <c r="T529" s="187" t="str">
        <f t="shared" si="2"/>
        <v>0%</v>
      </c>
      <c r="U529" s="188">
        <f t="shared" si="3"/>
        <v>0</v>
      </c>
      <c r="V529" s="134"/>
      <c r="W529" s="134"/>
      <c r="X529" s="134"/>
      <c r="Y529" s="166"/>
      <c r="Z529" s="166"/>
      <c r="AA529" s="166"/>
      <c r="AB529" s="166"/>
      <c r="AC529" s="166"/>
      <c r="AD529" s="166"/>
      <c r="AE529" s="166"/>
      <c r="AF529" s="166"/>
      <c r="AG529" s="166"/>
      <c r="AH529" s="166"/>
      <c r="AI529" s="166"/>
      <c r="AJ529" s="166"/>
      <c r="AK529" s="166"/>
    </row>
    <row r="530" ht="14.25" customHeight="1">
      <c r="A530" s="199"/>
      <c r="B530" s="191"/>
      <c r="C530" s="200"/>
      <c r="D530" s="193"/>
      <c r="E530" s="200"/>
      <c r="F530" s="194" t="str">
        <f t="array" ref="F530">IFNA(INDEX(PRESENTISMO!$F$5:$Q1510,MATCH(B530,PRESENTISMO!$A$5:$A1510,0)),"")</f>
        <v/>
      </c>
      <c r="G530" s="197"/>
      <c r="H530" s="197"/>
      <c r="I530" s="197"/>
      <c r="J530" s="197"/>
      <c r="K530" s="197"/>
      <c r="L530" s="197"/>
      <c r="M530" s="197"/>
      <c r="N530" s="197"/>
      <c r="O530" s="197"/>
      <c r="P530" s="197"/>
      <c r="Q530" s="197"/>
      <c r="R530" s="166"/>
      <c r="S530" s="186">
        <f t="shared" si="1"/>
        <v>0</v>
      </c>
      <c r="T530" s="187" t="str">
        <f t="shared" si="2"/>
        <v>0%</v>
      </c>
      <c r="U530" s="188">
        <f t="shared" si="3"/>
        <v>0</v>
      </c>
      <c r="V530" s="134"/>
      <c r="W530" s="134"/>
      <c r="X530" s="134"/>
      <c r="Y530" s="166"/>
      <c r="Z530" s="166"/>
      <c r="AA530" s="166"/>
      <c r="AB530" s="166"/>
      <c r="AC530" s="166"/>
      <c r="AD530" s="166"/>
      <c r="AE530" s="166"/>
      <c r="AF530" s="166"/>
      <c r="AG530" s="166"/>
      <c r="AH530" s="166"/>
      <c r="AI530" s="166"/>
      <c r="AJ530" s="166"/>
      <c r="AK530" s="166"/>
    </row>
    <row r="531" ht="14.25" customHeight="1">
      <c r="A531" s="191"/>
      <c r="B531" s="191"/>
      <c r="C531" s="193"/>
      <c r="D531" s="193"/>
      <c r="E531" s="193"/>
      <c r="F531" s="194" t="str">
        <f t="array" ref="F531">IFNA(INDEX(PRESENTISMO!$F$5:$Q1510,MATCH(B531,PRESENTISMO!$A$5:$A1510,0)),"")</f>
        <v/>
      </c>
      <c r="G531" s="197"/>
      <c r="H531" s="197"/>
      <c r="I531" s="197"/>
      <c r="J531" s="197"/>
      <c r="K531" s="197"/>
      <c r="L531" s="197"/>
      <c r="M531" s="197"/>
      <c r="N531" s="197"/>
      <c r="O531" s="197"/>
      <c r="P531" s="197"/>
      <c r="Q531" s="197"/>
      <c r="R531" s="166"/>
      <c r="S531" s="186">
        <f t="shared" si="1"/>
        <v>0</v>
      </c>
      <c r="T531" s="187" t="str">
        <f t="shared" si="2"/>
        <v>0%</v>
      </c>
      <c r="U531" s="188">
        <f t="shared" si="3"/>
        <v>0</v>
      </c>
      <c r="V531" s="134"/>
      <c r="W531" s="134"/>
      <c r="X531" s="134"/>
      <c r="Y531" s="166"/>
      <c r="Z531" s="166"/>
      <c r="AA531" s="166"/>
      <c r="AB531" s="166"/>
      <c r="AC531" s="166"/>
      <c r="AD531" s="166"/>
      <c r="AE531" s="166"/>
      <c r="AF531" s="166"/>
      <c r="AG531" s="166"/>
      <c r="AH531" s="166"/>
      <c r="AI531" s="166"/>
      <c r="AJ531" s="166"/>
      <c r="AK531" s="166"/>
    </row>
    <row r="532" ht="14.25" customHeight="1">
      <c r="A532" s="191"/>
      <c r="B532" s="191"/>
      <c r="C532" s="193"/>
      <c r="D532" s="193"/>
      <c r="E532" s="193"/>
      <c r="F532" s="194" t="str">
        <f t="array" ref="F532">IFNA(INDEX(PRESENTISMO!$F$5:$Q1510,MATCH(B532,PRESENTISMO!$A$5:$A1510,0)),"")</f>
        <v/>
      </c>
      <c r="G532" s="197"/>
      <c r="H532" s="197"/>
      <c r="I532" s="197"/>
      <c r="J532" s="197"/>
      <c r="K532" s="197"/>
      <c r="L532" s="197"/>
      <c r="M532" s="197"/>
      <c r="N532" s="197"/>
      <c r="O532" s="197"/>
      <c r="P532" s="197"/>
      <c r="Q532" s="197"/>
      <c r="R532" s="166"/>
      <c r="S532" s="186">
        <f t="shared" si="1"/>
        <v>0</v>
      </c>
      <c r="T532" s="187" t="str">
        <f t="shared" si="2"/>
        <v>0%</v>
      </c>
      <c r="U532" s="188">
        <f t="shared" si="3"/>
        <v>0</v>
      </c>
      <c r="V532" s="134"/>
      <c r="W532" s="134"/>
      <c r="X532" s="134"/>
      <c r="Y532" s="166"/>
      <c r="Z532" s="166"/>
      <c r="AA532" s="166"/>
      <c r="AB532" s="166"/>
      <c r="AC532" s="166"/>
      <c r="AD532" s="166"/>
      <c r="AE532" s="166"/>
      <c r="AF532" s="166"/>
      <c r="AG532" s="166"/>
      <c r="AH532" s="166"/>
      <c r="AI532" s="166"/>
      <c r="AJ532" s="166"/>
      <c r="AK532" s="166"/>
    </row>
    <row r="533" ht="14.25" customHeight="1">
      <c r="A533" s="191"/>
      <c r="B533" s="191"/>
      <c r="C533" s="193"/>
      <c r="D533" s="193"/>
      <c r="E533" s="193"/>
      <c r="F533" s="194" t="str">
        <f t="array" ref="F533">IFNA(INDEX(PRESENTISMO!$F$5:$Q1510,MATCH(B533,PRESENTISMO!$A$5:$A1510,0)),"")</f>
        <v/>
      </c>
      <c r="G533" s="197"/>
      <c r="H533" s="197"/>
      <c r="I533" s="197"/>
      <c r="J533" s="197"/>
      <c r="K533" s="197"/>
      <c r="L533" s="197"/>
      <c r="M533" s="197"/>
      <c r="N533" s="197"/>
      <c r="O533" s="197"/>
      <c r="P533" s="197"/>
      <c r="Q533" s="197"/>
      <c r="R533" s="166"/>
      <c r="S533" s="186">
        <f t="shared" si="1"/>
        <v>0</v>
      </c>
      <c r="T533" s="187" t="str">
        <f t="shared" si="2"/>
        <v>0%</v>
      </c>
      <c r="U533" s="188">
        <f t="shared" si="3"/>
        <v>0</v>
      </c>
      <c r="V533" s="134"/>
      <c r="W533" s="134"/>
      <c r="X533" s="134"/>
      <c r="Y533" s="166"/>
      <c r="Z533" s="166"/>
      <c r="AA533" s="166"/>
      <c r="AB533" s="166"/>
      <c r="AC533" s="166"/>
      <c r="AD533" s="166"/>
      <c r="AE533" s="166"/>
      <c r="AF533" s="166"/>
      <c r="AG533" s="166"/>
      <c r="AH533" s="166"/>
      <c r="AI533" s="166"/>
      <c r="AJ533" s="166"/>
      <c r="AK533" s="166"/>
    </row>
    <row r="534" ht="14.25" customHeight="1">
      <c r="A534" s="191"/>
      <c r="B534" s="191"/>
      <c r="C534" s="193"/>
      <c r="D534" s="193"/>
      <c r="E534" s="193"/>
      <c r="F534" s="194" t="str">
        <f t="array" ref="F534">IFNA(INDEX(PRESENTISMO!$F$5:$Q1510,MATCH(B534,PRESENTISMO!$A$5:$A1510,0)),"")</f>
        <v/>
      </c>
      <c r="G534" s="197"/>
      <c r="H534" s="197"/>
      <c r="I534" s="197"/>
      <c r="J534" s="197"/>
      <c r="K534" s="197"/>
      <c r="L534" s="197"/>
      <c r="M534" s="197"/>
      <c r="N534" s="197"/>
      <c r="O534" s="197"/>
      <c r="P534" s="197"/>
      <c r="Q534" s="197"/>
      <c r="R534" s="166"/>
      <c r="S534" s="186">
        <f t="shared" si="1"/>
        <v>0</v>
      </c>
      <c r="T534" s="187" t="str">
        <f t="shared" si="2"/>
        <v>0%</v>
      </c>
      <c r="U534" s="188">
        <f t="shared" si="3"/>
        <v>0</v>
      </c>
      <c r="V534" s="134"/>
      <c r="W534" s="134"/>
      <c r="X534" s="134"/>
      <c r="Y534" s="166"/>
      <c r="Z534" s="166"/>
      <c r="AA534" s="166"/>
      <c r="AB534" s="166"/>
      <c r="AC534" s="166"/>
      <c r="AD534" s="166"/>
      <c r="AE534" s="166"/>
      <c r="AF534" s="166"/>
      <c r="AG534" s="166"/>
      <c r="AH534" s="166"/>
      <c r="AI534" s="166"/>
      <c r="AJ534" s="166"/>
      <c r="AK534" s="166"/>
    </row>
    <row r="535" ht="14.25" customHeight="1">
      <c r="A535" s="191"/>
      <c r="B535" s="191"/>
      <c r="C535" s="193"/>
      <c r="D535" s="193"/>
      <c r="E535" s="193"/>
      <c r="F535" s="194" t="str">
        <f t="array" ref="F535">IFNA(INDEX(PRESENTISMO!$F$5:$Q1510,MATCH(B535,PRESENTISMO!$A$5:$A1510,0)),"")</f>
        <v/>
      </c>
      <c r="G535" s="197"/>
      <c r="H535" s="197"/>
      <c r="I535" s="197"/>
      <c r="J535" s="197"/>
      <c r="K535" s="197"/>
      <c r="L535" s="197"/>
      <c r="M535" s="197"/>
      <c r="N535" s="197"/>
      <c r="O535" s="197"/>
      <c r="P535" s="197"/>
      <c r="Q535" s="197"/>
      <c r="R535" s="166"/>
      <c r="S535" s="186">
        <f t="shared" si="1"/>
        <v>0</v>
      </c>
      <c r="T535" s="187" t="str">
        <f t="shared" si="2"/>
        <v>0%</v>
      </c>
      <c r="U535" s="188">
        <f t="shared" si="3"/>
        <v>0</v>
      </c>
      <c r="V535" s="134"/>
      <c r="W535" s="134"/>
      <c r="X535" s="134"/>
      <c r="Y535" s="166"/>
      <c r="Z535" s="166"/>
      <c r="AA535" s="166"/>
      <c r="AB535" s="166"/>
      <c r="AC535" s="166"/>
      <c r="AD535" s="166"/>
      <c r="AE535" s="166"/>
      <c r="AF535" s="166"/>
      <c r="AG535" s="166"/>
      <c r="AH535" s="166"/>
      <c r="AI535" s="166"/>
      <c r="AJ535" s="166"/>
      <c r="AK535" s="166"/>
    </row>
    <row r="536" ht="14.25" customHeight="1">
      <c r="A536" s="191"/>
      <c r="B536" s="191"/>
      <c r="C536" s="193"/>
      <c r="D536" s="193"/>
      <c r="E536" s="193"/>
      <c r="F536" s="194" t="str">
        <f t="array" ref="F536">IFNA(INDEX(PRESENTISMO!$F$5:$Q1510,MATCH(B536,PRESENTISMO!$A$5:$A1510,0)),"")</f>
        <v/>
      </c>
      <c r="G536" s="197"/>
      <c r="H536" s="197"/>
      <c r="I536" s="197"/>
      <c r="J536" s="197"/>
      <c r="K536" s="197"/>
      <c r="L536" s="197"/>
      <c r="M536" s="197"/>
      <c r="N536" s="197"/>
      <c r="O536" s="197"/>
      <c r="P536" s="197"/>
      <c r="Q536" s="197"/>
      <c r="R536" s="166"/>
      <c r="S536" s="186">
        <f t="shared" si="1"/>
        <v>0</v>
      </c>
      <c r="T536" s="187" t="str">
        <f t="shared" si="2"/>
        <v>0%</v>
      </c>
      <c r="U536" s="188">
        <f t="shared" si="3"/>
        <v>0</v>
      </c>
      <c r="V536" s="134"/>
      <c r="W536" s="134"/>
      <c r="X536" s="134"/>
      <c r="Y536" s="166"/>
      <c r="Z536" s="166"/>
      <c r="AA536" s="166"/>
      <c r="AB536" s="166"/>
      <c r="AC536" s="166"/>
      <c r="AD536" s="166"/>
      <c r="AE536" s="166"/>
      <c r="AF536" s="166"/>
      <c r="AG536" s="166"/>
      <c r="AH536" s="166"/>
      <c r="AI536" s="166"/>
      <c r="AJ536" s="166"/>
      <c r="AK536" s="166"/>
    </row>
    <row r="537" ht="14.25" customHeight="1">
      <c r="A537" s="191"/>
      <c r="B537" s="191"/>
      <c r="C537" s="193"/>
      <c r="D537" s="193"/>
      <c r="E537" s="193"/>
      <c r="F537" s="194" t="str">
        <f t="array" ref="F537">IFNA(INDEX(PRESENTISMO!$F$5:$Q1510,MATCH(B537,PRESENTISMO!$A$5:$A1510,0)),"")</f>
        <v/>
      </c>
      <c r="G537" s="197"/>
      <c r="H537" s="197"/>
      <c r="I537" s="197"/>
      <c r="J537" s="197"/>
      <c r="K537" s="197"/>
      <c r="L537" s="197"/>
      <c r="M537" s="197"/>
      <c r="N537" s="197"/>
      <c r="O537" s="197"/>
      <c r="P537" s="197"/>
      <c r="Q537" s="197"/>
      <c r="R537" s="166"/>
      <c r="S537" s="186">
        <f t="shared" si="1"/>
        <v>0</v>
      </c>
      <c r="T537" s="187" t="str">
        <f t="shared" si="2"/>
        <v>0%</v>
      </c>
      <c r="U537" s="188">
        <f t="shared" si="3"/>
        <v>0</v>
      </c>
      <c r="V537" s="134"/>
      <c r="W537" s="134"/>
      <c r="X537" s="134"/>
      <c r="Y537" s="166"/>
      <c r="Z537" s="166"/>
      <c r="AA537" s="166"/>
      <c r="AB537" s="166"/>
      <c r="AC537" s="166"/>
      <c r="AD537" s="166"/>
      <c r="AE537" s="166"/>
      <c r="AF537" s="166"/>
      <c r="AG537" s="166"/>
      <c r="AH537" s="166"/>
      <c r="AI537" s="166"/>
      <c r="AJ537" s="166"/>
      <c r="AK537" s="166"/>
    </row>
    <row r="538" ht="14.25" customHeight="1">
      <c r="A538" s="199"/>
      <c r="B538" s="191"/>
      <c r="C538" s="200"/>
      <c r="D538" s="193"/>
      <c r="E538" s="200"/>
      <c r="F538" s="194" t="str">
        <f t="array" ref="F538">IFNA(INDEX(PRESENTISMO!$F$5:$Q1510,MATCH(B538,PRESENTISMO!$A$5:$A1510,0)),"")</f>
        <v/>
      </c>
      <c r="G538" s="197"/>
      <c r="H538" s="197"/>
      <c r="I538" s="197"/>
      <c r="J538" s="197"/>
      <c r="K538" s="197"/>
      <c r="L538" s="197"/>
      <c r="M538" s="197"/>
      <c r="N538" s="197"/>
      <c r="O538" s="197"/>
      <c r="P538" s="197"/>
      <c r="Q538" s="197"/>
      <c r="R538" s="166"/>
      <c r="S538" s="186">
        <f t="shared" si="1"/>
        <v>0</v>
      </c>
      <c r="T538" s="187" t="str">
        <f t="shared" si="2"/>
        <v>0%</v>
      </c>
      <c r="U538" s="188">
        <f t="shared" si="3"/>
        <v>0</v>
      </c>
      <c r="V538" s="134"/>
      <c r="W538" s="134"/>
      <c r="X538" s="134"/>
      <c r="Y538" s="166"/>
      <c r="Z538" s="166"/>
      <c r="AA538" s="166"/>
      <c r="AB538" s="166"/>
      <c r="AC538" s="166"/>
      <c r="AD538" s="166"/>
      <c r="AE538" s="166"/>
      <c r="AF538" s="166"/>
      <c r="AG538" s="166"/>
      <c r="AH538" s="166"/>
      <c r="AI538" s="166"/>
      <c r="AJ538" s="166"/>
      <c r="AK538" s="166"/>
    </row>
    <row r="539" ht="14.25" customHeight="1">
      <c r="A539" s="191"/>
      <c r="B539" s="191"/>
      <c r="C539" s="193"/>
      <c r="D539" s="193"/>
      <c r="E539" s="193"/>
      <c r="F539" s="194" t="str">
        <f t="array" ref="F539">IFNA(INDEX(PRESENTISMO!$F$5:$Q1510,MATCH(B539,PRESENTISMO!$A$5:$A1510,0)),"")</f>
        <v/>
      </c>
      <c r="G539" s="197"/>
      <c r="H539" s="197"/>
      <c r="I539" s="197"/>
      <c r="J539" s="197"/>
      <c r="K539" s="197"/>
      <c r="L539" s="197"/>
      <c r="M539" s="197"/>
      <c r="N539" s="197"/>
      <c r="O539" s="197"/>
      <c r="P539" s="197"/>
      <c r="Q539" s="197"/>
      <c r="R539" s="166"/>
      <c r="S539" s="186">
        <f t="shared" si="1"/>
        <v>0</v>
      </c>
      <c r="T539" s="187" t="str">
        <f t="shared" si="2"/>
        <v>0%</v>
      </c>
      <c r="U539" s="188">
        <f t="shared" si="3"/>
        <v>0</v>
      </c>
      <c r="V539" s="134"/>
      <c r="W539" s="134"/>
      <c r="X539" s="134"/>
      <c r="Y539" s="166"/>
      <c r="Z539" s="166"/>
      <c r="AA539" s="166"/>
      <c r="AB539" s="166"/>
      <c r="AC539" s="166"/>
      <c r="AD539" s="166"/>
      <c r="AE539" s="166"/>
      <c r="AF539" s="166"/>
      <c r="AG539" s="166"/>
      <c r="AH539" s="166"/>
      <c r="AI539" s="166"/>
      <c r="AJ539" s="166"/>
      <c r="AK539" s="166"/>
    </row>
    <row r="540" ht="14.25" customHeight="1">
      <c r="A540" s="191"/>
      <c r="B540" s="191"/>
      <c r="C540" s="193"/>
      <c r="D540" s="193"/>
      <c r="E540" s="193"/>
      <c r="F540" s="194" t="str">
        <f t="array" ref="F540">IFNA(INDEX(PRESENTISMO!$F$5:$Q1510,MATCH(B540,PRESENTISMO!$A$5:$A1510,0)),"")</f>
        <v/>
      </c>
      <c r="G540" s="197"/>
      <c r="H540" s="197"/>
      <c r="I540" s="197"/>
      <c r="J540" s="197"/>
      <c r="K540" s="197"/>
      <c r="L540" s="197"/>
      <c r="M540" s="197"/>
      <c r="N540" s="197"/>
      <c r="O540" s="197"/>
      <c r="P540" s="197"/>
      <c r="Q540" s="197"/>
      <c r="R540" s="166"/>
      <c r="S540" s="186">
        <f t="shared" si="1"/>
        <v>0</v>
      </c>
      <c r="T540" s="187" t="str">
        <f t="shared" si="2"/>
        <v>0%</v>
      </c>
      <c r="U540" s="188">
        <f t="shared" si="3"/>
        <v>0</v>
      </c>
      <c r="V540" s="134"/>
      <c r="W540" s="134"/>
      <c r="X540" s="134"/>
      <c r="Y540" s="166"/>
      <c r="Z540" s="166"/>
      <c r="AA540" s="166"/>
      <c r="AB540" s="166"/>
      <c r="AC540" s="166"/>
      <c r="AD540" s="166"/>
      <c r="AE540" s="166"/>
      <c r="AF540" s="166"/>
      <c r="AG540" s="166"/>
      <c r="AH540" s="166"/>
      <c r="AI540" s="166"/>
      <c r="AJ540" s="166"/>
      <c r="AK540" s="166"/>
    </row>
    <row r="541" ht="14.25" customHeight="1">
      <c r="A541" s="191"/>
      <c r="B541" s="191"/>
      <c r="C541" s="193"/>
      <c r="D541" s="193"/>
      <c r="E541" s="193"/>
      <c r="F541" s="194" t="str">
        <f t="array" ref="F541">IFNA(INDEX(PRESENTISMO!$F$5:$Q1510,MATCH(B541,PRESENTISMO!$A$5:$A1510,0)),"")</f>
        <v/>
      </c>
      <c r="G541" s="197"/>
      <c r="H541" s="197"/>
      <c r="I541" s="197"/>
      <c r="J541" s="197"/>
      <c r="K541" s="197"/>
      <c r="L541" s="197"/>
      <c r="M541" s="197"/>
      <c r="N541" s="197"/>
      <c r="O541" s="197"/>
      <c r="P541" s="197"/>
      <c r="Q541" s="197"/>
      <c r="R541" s="166"/>
      <c r="S541" s="186">
        <f t="shared" si="1"/>
        <v>0</v>
      </c>
      <c r="T541" s="187" t="str">
        <f t="shared" si="2"/>
        <v>0%</v>
      </c>
      <c r="U541" s="188">
        <f t="shared" si="3"/>
        <v>0</v>
      </c>
      <c r="V541" s="134"/>
      <c r="W541" s="134"/>
      <c r="X541" s="134"/>
      <c r="Y541" s="166"/>
      <c r="Z541" s="166"/>
      <c r="AA541" s="166"/>
      <c r="AB541" s="166"/>
      <c r="AC541" s="166"/>
      <c r="AD541" s="166"/>
      <c r="AE541" s="166"/>
      <c r="AF541" s="166"/>
      <c r="AG541" s="166"/>
      <c r="AH541" s="166"/>
      <c r="AI541" s="166"/>
      <c r="AJ541" s="166"/>
      <c r="AK541" s="166"/>
    </row>
    <row r="542" ht="14.25" customHeight="1">
      <c r="A542" s="191"/>
      <c r="B542" s="191"/>
      <c r="C542" s="193"/>
      <c r="D542" s="193"/>
      <c r="E542" s="193"/>
      <c r="F542" s="194" t="str">
        <f t="array" ref="F542">IFNA(INDEX(PRESENTISMO!$F$5:$Q1510,MATCH(B542,PRESENTISMO!$A$5:$A1510,0)),"")</f>
        <v/>
      </c>
      <c r="G542" s="197"/>
      <c r="H542" s="197"/>
      <c r="I542" s="197"/>
      <c r="J542" s="197"/>
      <c r="K542" s="197"/>
      <c r="L542" s="197"/>
      <c r="M542" s="197"/>
      <c r="N542" s="197"/>
      <c r="O542" s="197"/>
      <c r="P542" s="197"/>
      <c r="Q542" s="197"/>
      <c r="R542" s="166"/>
      <c r="S542" s="186">
        <f t="shared" si="1"/>
        <v>0</v>
      </c>
      <c r="T542" s="187" t="str">
        <f t="shared" si="2"/>
        <v>0%</v>
      </c>
      <c r="U542" s="188">
        <f t="shared" si="3"/>
        <v>0</v>
      </c>
      <c r="V542" s="134"/>
      <c r="W542" s="134"/>
      <c r="X542" s="134"/>
      <c r="Y542" s="166"/>
      <c r="Z542" s="166"/>
      <c r="AA542" s="166"/>
      <c r="AB542" s="166"/>
      <c r="AC542" s="166"/>
      <c r="AD542" s="166"/>
      <c r="AE542" s="166"/>
      <c r="AF542" s="166"/>
      <c r="AG542" s="166"/>
      <c r="AH542" s="166"/>
      <c r="AI542" s="166"/>
      <c r="AJ542" s="166"/>
      <c r="AK542" s="166"/>
    </row>
    <row r="543" ht="14.25" customHeight="1">
      <c r="A543" s="191"/>
      <c r="B543" s="191"/>
      <c r="C543" s="193"/>
      <c r="D543" s="193"/>
      <c r="E543" s="193"/>
      <c r="F543" s="194" t="str">
        <f t="array" ref="F543">IFNA(INDEX(PRESENTISMO!$F$5:$Q1510,MATCH(B543,PRESENTISMO!$A$5:$A1510,0)),"")</f>
        <v/>
      </c>
      <c r="G543" s="197"/>
      <c r="H543" s="197"/>
      <c r="I543" s="197"/>
      <c r="J543" s="197"/>
      <c r="K543" s="197"/>
      <c r="L543" s="197"/>
      <c r="M543" s="197"/>
      <c r="N543" s="197"/>
      <c r="O543" s="197"/>
      <c r="P543" s="197"/>
      <c r="Q543" s="197"/>
      <c r="R543" s="166"/>
      <c r="S543" s="186">
        <f t="shared" si="1"/>
        <v>0</v>
      </c>
      <c r="T543" s="187" t="str">
        <f t="shared" si="2"/>
        <v>0%</v>
      </c>
      <c r="U543" s="188">
        <f t="shared" si="3"/>
        <v>0</v>
      </c>
      <c r="V543" s="134"/>
      <c r="W543" s="134"/>
      <c r="X543" s="134"/>
      <c r="Y543" s="166"/>
      <c r="Z543" s="166"/>
      <c r="AA543" s="166"/>
      <c r="AB543" s="166"/>
      <c r="AC543" s="166"/>
      <c r="AD543" s="166"/>
      <c r="AE543" s="166"/>
      <c r="AF543" s="166"/>
      <c r="AG543" s="166"/>
      <c r="AH543" s="166"/>
      <c r="AI543" s="166"/>
      <c r="AJ543" s="166"/>
      <c r="AK543" s="166"/>
    </row>
    <row r="544" ht="14.25" customHeight="1">
      <c r="A544" s="191"/>
      <c r="B544" s="191"/>
      <c r="C544" s="193"/>
      <c r="D544" s="193"/>
      <c r="E544" s="193"/>
      <c r="F544" s="194" t="str">
        <f t="array" ref="F544">IFNA(INDEX(PRESENTISMO!$F$5:$Q1510,MATCH(B544,PRESENTISMO!$A$5:$A1510,0)),"")</f>
        <v/>
      </c>
      <c r="G544" s="197"/>
      <c r="H544" s="197"/>
      <c r="I544" s="197"/>
      <c r="J544" s="197"/>
      <c r="K544" s="197"/>
      <c r="L544" s="197"/>
      <c r="M544" s="197"/>
      <c r="N544" s="197"/>
      <c r="O544" s="197"/>
      <c r="P544" s="197"/>
      <c r="Q544" s="197"/>
      <c r="R544" s="166"/>
      <c r="S544" s="186">
        <f t="shared" si="1"/>
        <v>0</v>
      </c>
      <c r="T544" s="187" t="str">
        <f t="shared" si="2"/>
        <v>0%</v>
      </c>
      <c r="U544" s="188">
        <f t="shared" si="3"/>
        <v>0</v>
      </c>
      <c r="V544" s="134"/>
      <c r="W544" s="134"/>
      <c r="X544" s="134"/>
      <c r="Y544" s="166"/>
      <c r="Z544" s="166"/>
      <c r="AA544" s="166"/>
      <c r="AB544" s="166"/>
      <c r="AC544" s="166"/>
      <c r="AD544" s="166"/>
      <c r="AE544" s="166"/>
      <c r="AF544" s="166"/>
      <c r="AG544" s="166"/>
      <c r="AH544" s="166"/>
      <c r="AI544" s="166"/>
      <c r="AJ544" s="166"/>
      <c r="AK544" s="166"/>
    </row>
    <row r="545" ht="14.25" customHeight="1">
      <c r="A545" s="191"/>
      <c r="B545" s="191"/>
      <c r="C545" s="193"/>
      <c r="D545" s="193"/>
      <c r="E545" s="193"/>
      <c r="F545" s="194" t="str">
        <f t="array" ref="F545">IFNA(INDEX(PRESENTISMO!$F$5:$Q1510,MATCH(B545,PRESENTISMO!$A$5:$A1510,0)),"")</f>
        <v/>
      </c>
      <c r="G545" s="197"/>
      <c r="H545" s="197"/>
      <c r="I545" s="197"/>
      <c r="J545" s="197"/>
      <c r="K545" s="197"/>
      <c r="L545" s="197"/>
      <c r="M545" s="197"/>
      <c r="N545" s="197"/>
      <c r="O545" s="197"/>
      <c r="P545" s="197"/>
      <c r="Q545" s="197"/>
      <c r="R545" s="166"/>
      <c r="S545" s="186">
        <f t="shared" si="1"/>
        <v>0</v>
      </c>
      <c r="T545" s="187" t="str">
        <f t="shared" si="2"/>
        <v>0%</v>
      </c>
      <c r="U545" s="188">
        <f t="shared" si="3"/>
        <v>0</v>
      </c>
      <c r="V545" s="134"/>
      <c r="W545" s="134"/>
      <c r="X545" s="134"/>
      <c r="Y545" s="166"/>
      <c r="Z545" s="166"/>
      <c r="AA545" s="166"/>
      <c r="AB545" s="166"/>
      <c r="AC545" s="166"/>
      <c r="AD545" s="166"/>
      <c r="AE545" s="166"/>
      <c r="AF545" s="166"/>
      <c r="AG545" s="166"/>
      <c r="AH545" s="166"/>
      <c r="AI545" s="166"/>
      <c r="AJ545" s="166"/>
      <c r="AK545" s="166"/>
    </row>
    <row r="546" ht="14.25" customHeight="1">
      <c r="A546" s="199"/>
      <c r="B546" s="191"/>
      <c r="C546" s="200"/>
      <c r="D546" s="193"/>
      <c r="E546" s="200"/>
      <c r="F546" s="194" t="str">
        <f t="array" ref="F546">IFNA(INDEX(PRESENTISMO!$F$5:$Q1510,MATCH(B546,PRESENTISMO!$A$5:$A1510,0)),"")</f>
        <v/>
      </c>
      <c r="G546" s="197"/>
      <c r="H546" s="197"/>
      <c r="I546" s="197"/>
      <c r="J546" s="197"/>
      <c r="K546" s="197"/>
      <c r="L546" s="197"/>
      <c r="M546" s="197"/>
      <c r="N546" s="197"/>
      <c r="O546" s="197"/>
      <c r="P546" s="197"/>
      <c r="Q546" s="197"/>
      <c r="R546" s="166"/>
      <c r="S546" s="186">
        <f t="shared" si="1"/>
        <v>0</v>
      </c>
      <c r="T546" s="187" t="str">
        <f t="shared" si="2"/>
        <v>0%</v>
      </c>
      <c r="U546" s="188">
        <f t="shared" si="3"/>
        <v>0</v>
      </c>
      <c r="V546" s="134"/>
      <c r="W546" s="134"/>
      <c r="X546" s="134"/>
      <c r="Y546" s="166"/>
      <c r="Z546" s="166"/>
      <c r="AA546" s="166"/>
      <c r="AB546" s="166"/>
      <c r="AC546" s="166"/>
      <c r="AD546" s="166"/>
      <c r="AE546" s="166"/>
      <c r="AF546" s="166"/>
      <c r="AG546" s="166"/>
      <c r="AH546" s="166"/>
      <c r="AI546" s="166"/>
      <c r="AJ546" s="166"/>
      <c r="AK546" s="166"/>
    </row>
    <row r="547" ht="14.25" customHeight="1">
      <c r="A547" s="191"/>
      <c r="B547" s="191"/>
      <c r="C547" s="193"/>
      <c r="D547" s="193"/>
      <c r="E547" s="193"/>
      <c r="F547" s="194" t="str">
        <f t="array" ref="F547">IFNA(INDEX(PRESENTISMO!$F$5:$Q1510,MATCH(B547,PRESENTISMO!$A$5:$A1510,0)),"")</f>
        <v/>
      </c>
      <c r="G547" s="197"/>
      <c r="H547" s="197"/>
      <c r="I547" s="197"/>
      <c r="J547" s="197"/>
      <c r="K547" s="197"/>
      <c r="L547" s="197"/>
      <c r="M547" s="197"/>
      <c r="N547" s="197"/>
      <c r="O547" s="197"/>
      <c r="P547" s="197"/>
      <c r="Q547" s="197"/>
      <c r="R547" s="166"/>
      <c r="S547" s="186">
        <f t="shared" si="1"/>
        <v>0</v>
      </c>
      <c r="T547" s="187" t="str">
        <f t="shared" si="2"/>
        <v>0%</v>
      </c>
      <c r="U547" s="188">
        <f t="shared" si="3"/>
        <v>0</v>
      </c>
      <c r="V547" s="134"/>
      <c r="W547" s="134"/>
      <c r="X547" s="134"/>
      <c r="Y547" s="166"/>
      <c r="Z547" s="166"/>
      <c r="AA547" s="166"/>
      <c r="AB547" s="166"/>
      <c r="AC547" s="166"/>
      <c r="AD547" s="166"/>
      <c r="AE547" s="166"/>
      <c r="AF547" s="166"/>
      <c r="AG547" s="166"/>
      <c r="AH547" s="166"/>
      <c r="AI547" s="166"/>
      <c r="AJ547" s="166"/>
      <c r="AK547" s="166"/>
    </row>
    <row r="548" ht="14.25" customHeight="1">
      <c r="A548" s="191"/>
      <c r="B548" s="191"/>
      <c r="C548" s="193"/>
      <c r="D548" s="193"/>
      <c r="E548" s="193"/>
      <c r="F548" s="194" t="str">
        <f t="array" ref="F548">IFNA(INDEX(PRESENTISMO!$F$5:$Q1510,MATCH(B548,PRESENTISMO!$A$5:$A1510,0)),"")</f>
        <v/>
      </c>
      <c r="G548" s="197"/>
      <c r="H548" s="197"/>
      <c r="I548" s="197"/>
      <c r="J548" s="197"/>
      <c r="K548" s="197"/>
      <c r="L548" s="197"/>
      <c r="M548" s="197"/>
      <c r="N548" s="197"/>
      <c r="O548" s="197"/>
      <c r="P548" s="197"/>
      <c r="Q548" s="197"/>
      <c r="R548" s="166"/>
      <c r="S548" s="186">
        <f t="shared" si="1"/>
        <v>0</v>
      </c>
      <c r="T548" s="187" t="str">
        <f t="shared" si="2"/>
        <v>0%</v>
      </c>
      <c r="U548" s="188">
        <f t="shared" si="3"/>
        <v>0</v>
      </c>
      <c r="V548" s="134"/>
      <c r="W548" s="134"/>
      <c r="X548" s="134"/>
      <c r="Y548" s="166"/>
      <c r="Z548" s="166"/>
      <c r="AA548" s="166"/>
      <c r="AB548" s="166"/>
      <c r="AC548" s="166"/>
      <c r="AD548" s="166"/>
      <c r="AE548" s="166"/>
      <c r="AF548" s="166"/>
      <c r="AG548" s="166"/>
      <c r="AH548" s="166"/>
      <c r="AI548" s="166"/>
      <c r="AJ548" s="166"/>
      <c r="AK548" s="166"/>
    </row>
    <row r="549" ht="14.25" customHeight="1">
      <c r="A549" s="191"/>
      <c r="B549" s="191"/>
      <c r="C549" s="193"/>
      <c r="D549" s="193"/>
      <c r="E549" s="193"/>
      <c r="F549" s="194" t="str">
        <f t="array" ref="F549">IFNA(INDEX(PRESENTISMO!$F$5:$Q1510,MATCH(B549,PRESENTISMO!$A$5:$A1510,0)),"")</f>
        <v/>
      </c>
      <c r="G549" s="197"/>
      <c r="H549" s="197"/>
      <c r="I549" s="197"/>
      <c r="J549" s="197"/>
      <c r="K549" s="197"/>
      <c r="L549" s="197"/>
      <c r="M549" s="197"/>
      <c r="N549" s="197"/>
      <c r="O549" s="197"/>
      <c r="P549" s="197"/>
      <c r="Q549" s="197"/>
      <c r="R549" s="166"/>
      <c r="S549" s="186">
        <f t="shared" si="1"/>
        <v>0</v>
      </c>
      <c r="T549" s="187" t="str">
        <f t="shared" si="2"/>
        <v>0%</v>
      </c>
      <c r="U549" s="188">
        <f t="shared" si="3"/>
        <v>0</v>
      </c>
      <c r="V549" s="134"/>
      <c r="W549" s="134"/>
      <c r="X549" s="134"/>
      <c r="Y549" s="166"/>
      <c r="Z549" s="166"/>
      <c r="AA549" s="166"/>
      <c r="AB549" s="166"/>
      <c r="AC549" s="166"/>
      <c r="AD549" s="166"/>
      <c r="AE549" s="166"/>
      <c r="AF549" s="166"/>
      <c r="AG549" s="166"/>
      <c r="AH549" s="166"/>
      <c r="AI549" s="166"/>
      <c r="AJ549" s="166"/>
      <c r="AK549" s="166"/>
    </row>
    <row r="550" ht="14.25" customHeight="1">
      <c r="A550" s="191"/>
      <c r="B550" s="191"/>
      <c r="C550" s="193"/>
      <c r="D550" s="193"/>
      <c r="E550" s="193"/>
      <c r="F550" s="194" t="str">
        <f t="array" ref="F550">IFNA(INDEX(PRESENTISMO!$F$5:$Q1510,MATCH(B550,PRESENTISMO!$A$5:$A1510,0)),"")</f>
        <v/>
      </c>
      <c r="G550" s="197"/>
      <c r="H550" s="197"/>
      <c r="I550" s="197"/>
      <c r="J550" s="197"/>
      <c r="K550" s="197"/>
      <c r="L550" s="197"/>
      <c r="M550" s="197"/>
      <c r="N550" s="197"/>
      <c r="O550" s="197"/>
      <c r="P550" s="197"/>
      <c r="Q550" s="197"/>
      <c r="R550" s="166"/>
      <c r="S550" s="186">
        <f t="shared" si="1"/>
        <v>0</v>
      </c>
      <c r="T550" s="187" t="str">
        <f t="shared" si="2"/>
        <v>0%</v>
      </c>
      <c r="U550" s="188">
        <f t="shared" si="3"/>
        <v>0</v>
      </c>
      <c r="V550" s="134"/>
      <c r="W550" s="134"/>
      <c r="X550" s="134"/>
      <c r="Y550" s="166"/>
      <c r="Z550" s="166"/>
      <c r="AA550" s="166"/>
      <c r="AB550" s="166"/>
      <c r="AC550" s="166"/>
      <c r="AD550" s="166"/>
      <c r="AE550" s="166"/>
      <c r="AF550" s="166"/>
      <c r="AG550" s="166"/>
      <c r="AH550" s="166"/>
      <c r="AI550" s="166"/>
      <c r="AJ550" s="166"/>
      <c r="AK550" s="166"/>
    </row>
    <row r="551" ht="14.25" customHeight="1">
      <c r="A551" s="191"/>
      <c r="B551" s="191"/>
      <c r="C551" s="193"/>
      <c r="D551" s="193"/>
      <c r="E551" s="193"/>
      <c r="F551" s="194" t="str">
        <f t="array" ref="F551">IFNA(INDEX(PRESENTISMO!$F$5:$Q1510,MATCH(B551,PRESENTISMO!$A$5:$A1510,0)),"")</f>
        <v/>
      </c>
      <c r="G551" s="197"/>
      <c r="H551" s="197"/>
      <c r="I551" s="197"/>
      <c r="J551" s="197"/>
      <c r="K551" s="197"/>
      <c r="L551" s="197"/>
      <c r="M551" s="197"/>
      <c r="N551" s="197"/>
      <c r="O551" s="197"/>
      <c r="P551" s="197"/>
      <c r="Q551" s="197"/>
      <c r="R551" s="166"/>
      <c r="S551" s="186">
        <f t="shared" si="1"/>
        <v>0</v>
      </c>
      <c r="T551" s="187" t="str">
        <f t="shared" si="2"/>
        <v>0%</v>
      </c>
      <c r="U551" s="188">
        <f t="shared" si="3"/>
        <v>0</v>
      </c>
      <c r="V551" s="134"/>
      <c r="W551" s="134"/>
      <c r="X551" s="134"/>
      <c r="Y551" s="166"/>
      <c r="Z551" s="166"/>
      <c r="AA551" s="166"/>
      <c r="AB551" s="166"/>
      <c r="AC551" s="166"/>
      <c r="AD551" s="166"/>
      <c r="AE551" s="166"/>
      <c r="AF551" s="166"/>
      <c r="AG551" s="166"/>
      <c r="AH551" s="166"/>
      <c r="AI551" s="166"/>
      <c r="AJ551" s="166"/>
      <c r="AK551" s="166"/>
    </row>
    <row r="552" ht="14.25" customHeight="1">
      <c r="A552" s="191"/>
      <c r="B552" s="191"/>
      <c r="C552" s="193"/>
      <c r="D552" s="193"/>
      <c r="E552" s="193"/>
      <c r="F552" s="194" t="str">
        <f t="array" ref="F552">IFNA(INDEX(PRESENTISMO!$F$5:$Q1510,MATCH(B552,PRESENTISMO!$A$5:$A1510,0)),"")</f>
        <v/>
      </c>
      <c r="G552" s="197"/>
      <c r="H552" s="197"/>
      <c r="I552" s="197"/>
      <c r="J552" s="197"/>
      <c r="K552" s="197"/>
      <c r="L552" s="197"/>
      <c r="M552" s="197"/>
      <c r="N552" s="197"/>
      <c r="O552" s="197"/>
      <c r="P552" s="197"/>
      <c r="Q552" s="197"/>
      <c r="R552" s="166"/>
      <c r="S552" s="186">
        <f t="shared" si="1"/>
        <v>0</v>
      </c>
      <c r="T552" s="187" t="str">
        <f t="shared" si="2"/>
        <v>0%</v>
      </c>
      <c r="U552" s="188">
        <f t="shared" si="3"/>
        <v>0</v>
      </c>
      <c r="V552" s="134"/>
      <c r="W552" s="134"/>
      <c r="X552" s="134"/>
      <c r="Y552" s="166"/>
      <c r="Z552" s="166"/>
      <c r="AA552" s="166"/>
      <c r="AB552" s="166"/>
      <c r="AC552" s="166"/>
      <c r="AD552" s="166"/>
      <c r="AE552" s="166"/>
      <c r="AF552" s="166"/>
      <c r="AG552" s="166"/>
      <c r="AH552" s="166"/>
      <c r="AI552" s="166"/>
      <c r="AJ552" s="166"/>
      <c r="AK552" s="166"/>
    </row>
    <row r="553" ht="14.25" customHeight="1">
      <c r="A553" s="191"/>
      <c r="B553" s="191"/>
      <c r="C553" s="193"/>
      <c r="D553" s="193"/>
      <c r="E553" s="193"/>
      <c r="F553" s="194" t="str">
        <f t="array" ref="F553">IFNA(INDEX(PRESENTISMO!$F$5:$Q1510,MATCH(B553,PRESENTISMO!$A$5:$A1510,0)),"")</f>
        <v/>
      </c>
      <c r="G553" s="197"/>
      <c r="H553" s="197"/>
      <c r="I553" s="197"/>
      <c r="J553" s="197"/>
      <c r="K553" s="197"/>
      <c r="L553" s="197"/>
      <c r="M553" s="197"/>
      <c r="N553" s="197"/>
      <c r="O553" s="197"/>
      <c r="P553" s="197"/>
      <c r="Q553" s="197"/>
      <c r="R553" s="166"/>
      <c r="S553" s="186">
        <f t="shared" si="1"/>
        <v>0</v>
      </c>
      <c r="T553" s="187" t="str">
        <f t="shared" si="2"/>
        <v>0%</v>
      </c>
      <c r="U553" s="188">
        <f t="shared" si="3"/>
        <v>0</v>
      </c>
      <c r="V553" s="134"/>
      <c r="W553" s="134"/>
      <c r="X553" s="134"/>
      <c r="Y553" s="166"/>
      <c r="Z553" s="166"/>
      <c r="AA553" s="166"/>
      <c r="AB553" s="166"/>
      <c r="AC553" s="166"/>
      <c r="AD553" s="166"/>
      <c r="AE553" s="166"/>
      <c r="AF553" s="166"/>
      <c r="AG553" s="166"/>
      <c r="AH553" s="166"/>
      <c r="AI553" s="166"/>
      <c r="AJ553" s="166"/>
      <c r="AK553" s="166"/>
    </row>
    <row r="554" ht="14.25" customHeight="1">
      <c r="A554" s="199"/>
      <c r="B554" s="191"/>
      <c r="C554" s="200"/>
      <c r="D554" s="193"/>
      <c r="E554" s="200"/>
      <c r="F554" s="194" t="str">
        <f t="array" ref="F554">IFNA(INDEX(PRESENTISMO!$F$5:$Q1510,MATCH(B554,PRESENTISMO!$A$5:$A1510,0)),"")</f>
        <v/>
      </c>
      <c r="G554" s="197"/>
      <c r="H554" s="197"/>
      <c r="I554" s="197"/>
      <c r="J554" s="197"/>
      <c r="K554" s="197"/>
      <c r="L554" s="197"/>
      <c r="M554" s="197"/>
      <c r="N554" s="197"/>
      <c r="O554" s="197"/>
      <c r="P554" s="197"/>
      <c r="Q554" s="197"/>
      <c r="R554" s="166"/>
      <c r="S554" s="186">
        <f t="shared" si="1"/>
        <v>0</v>
      </c>
      <c r="T554" s="187" t="str">
        <f t="shared" si="2"/>
        <v>0%</v>
      </c>
      <c r="U554" s="188">
        <f t="shared" si="3"/>
        <v>0</v>
      </c>
      <c r="V554" s="134"/>
      <c r="W554" s="134"/>
      <c r="X554" s="134"/>
      <c r="Y554" s="166"/>
      <c r="Z554" s="166"/>
      <c r="AA554" s="166"/>
      <c r="AB554" s="166"/>
      <c r="AC554" s="166"/>
      <c r="AD554" s="166"/>
      <c r="AE554" s="166"/>
      <c r="AF554" s="166"/>
      <c r="AG554" s="166"/>
      <c r="AH554" s="166"/>
      <c r="AI554" s="166"/>
      <c r="AJ554" s="166"/>
      <c r="AK554" s="166"/>
    </row>
    <row r="555" ht="14.25" customHeight="1">
      <c r="A555" s="191"/>
      <c r="B555" s="191"/>
      <c r="C555" s="193"/>
      <c r="D555" s="193"/>
      <c r="E555" s="193"/>
      <c r="F555" s="194" t="str">
        <f t="array" ref="F555">IFNA(INDEX(PRESENTISMO!$F$5:$Q1510,MATCH(B555,PRESENTISMO!$A$5:$A1510,0)),"")</f>
        <v/>
      </c>
      <c r="G555" s="197"/>
      <c r="H555" s="197"/>
      <c r="I555" s="197"/>
      <c r="J555" s="197"/>
      <c r="K555" s="197"/>
      <c r="L555" s="197"/>
      <c r="M555" s="197"/>
      <c r="N555" s="197"/>
      <c r="O555" s="197"/>
      <c r="P555" s="197"/>
      <c r="Q555" s="197"/>
      <c r="R555" s="166"/>
      <c r="S555" s="186">
        <f t="shared" si="1"/>
        <v>0</v>
      </c>
      <c r="T555" s="187" t="str">
        <f t="shared" si="2"/>
        <v>0%</v>
      </c>
      <c r="U555" s="188">
        <f t="shared" si="3"/>
        <v>0</v>
      </c>
      <c r="V555" s="134"/>
      <c r="W555" s="134"/>
      <c r="X555" s="134"/>
      <c r="Y555" s="166"/>
      <c r="Z555" s="166"/>
      <c r="AA555" s="166"/>
      <c r="AB555" s="166"/>
      <c r="AC555" s="166"/>
      <c r="AD555" s="166"/>
      <c r="AE555" s="166"/>
      <c r="AF555" s="166"/>
      <c r="AG555" s="166"/>
      <c r="AH555" s="166"/>
      <c r="AI555" s="166"/>
      <c r="AJ555" s="166"/>
      <c r="AK555" s="166"/>
    </row>
    <row r="556" ht="14.25" customHeight="1">
      <c r="A556" s="191"/>
      <c r="B556" s="191"/>
      <c r="C556" s="193"/>
      <c r="D556" s="193"/>
      <c r="E556" s="193"/>
      <c r="F556" s="194" t="str">
        <f t="array" ref="F556">IFNA(INDEX(PRESENTISMO!$F$5:$Q1510,MATCH(B556,PRESENTISMO!$A$5:$A1510,0)),"")</f>
        <v/>
      </c>
      <c r="G556" s="197"/>
      <c r="H556" s="197"/>
      <c r="I556" s="197"/>
      <c r="J556" s="197"/>
      <c r="K556" s="197"/>
      <c r="L556" s="197"/>
      <c r="M556" s="197"/>
      <c r="N556" s="197"/>
      <c r="O556" s="197"/>
      <c r="P556" s="197"/>
      <c r="Q556" s="197"/>
      <c r="R556" s="166"/>
      <c r="S556" s="186">
        <f t="shared" si="1"/>
        <v>0</v>
      </c>
      <c r="T556" s="187" t="str">
        <f t="shared" si="2"/>
        <v>0%</v>
      </c>
      <c r="U556" s="188">
        <f t="shared" si="3"/>
        <v>0</v>
      </c>
      <c r="V556" s="134"/>
      <c r="W556" s="134"/>
      <c r="X556" s="134"/>
      <c r="Y556" s="166"/>
      <c r="Z556" s="166"/>
      <c r="AA556" s="166"/>
      <c r="AB556" s="166"/>
      <c r="AC556" s="166"/>
      <c r="AD556" s="166"/>
      <c r="AE556" s="166"/>
      <c r="AF556" s="166"/>
      <c r="AG556" s="166"/>
      <c r="AH556" s="166"/>
      <c r="AI556" s="166"/>
      <c r="AJ556" s="166"/>
      <c r="AK556" s="166"/>
    </row>
    <row r="557" ht="14.25" customHeight="1">
      <c r="A557" s="191"/>
      <c r="B557" s="191"/>
      <c r="C557" s="193"/>
      <c r="D557" s="193"/>
      <c r="E557" s="193"/>
      <c r="F557" s="194" t="str">
        <f t="array" ref="F557">IFNA(INDEX(PRESENTISMO!$F$5:$Q1510,MATCH(B557,PRESENTISMO!$A$5:$A1510,0)),"")</f>
        <v/>
      </c>
      <c r="G557" s="197"/>
      <c r="H557" s="197"/>
      <c r="I557" s="197"/>
      <c r="J557" s="197"/>
      <c r="K557" s="197"/>
      <c r="L557" s="197"/>
      <c r="M557" s="197"/>
      <c r="N557" s="197"/>
      <c r="O557" s="197"/>
      <c r="P557" s="197"/>
      <c r="Q557" s="197"/>
      <c r="R557" s="166"/>
      <c r="S557" s="186">
        <f t="shared" si="1"/>
        <v>0</v>
      </c>
      <c r="T557" s="187" t="str">
        <f t="shared" si="2"/>
        <v>0%</v>
      </c>
      <c r="U557" s="188">
        <f t="shared" si="3"/>
        <v>0</v>
      </c>
      <c r="V557" s="134"/>
      <c r="W557" s="134"/>
      <c r="X557" s="134"/>
      <c r="Y557" s="166"/>
      <c r="Z557" s="166"/>
      <c r="AA557" s="166"/>
      <c r="AB557" s="166"/>
      <c r="AC557" s="166"/>
      <c r="AD557" s="166"/>
      <c r="AE557" s="166"/>
      <c r="AF557" s="166"/>
      <c r="AG557" s="166"/>
      <c r="AH557" s="166"/>
      <c r="AI557" s="166"/>
      <c r="AJ557" s="166"/>
      <c r="AK557" s="166"/>
    </row>
    <row r="558" ht="14.25" customHeight="1">
      <c r="A558" s="191"/>
      <c r="B558" s="191"/>
      <c r="C558" s="193"/>
      <c r="D558" s="193"/>
      <c r="E558" s="193"/>
      <c r="F558" s="194" t="str">
        <f t="array" ref="F558">IFNA(INDEX(PRESENTISMO!$F$5:$Q1510,MATCH(B558,PRESENTISMO!$A$5:$A1510,0)),"")</f>
        <v/>
      </c>
      <c r="G558" s="197"/>
      <c r="H558" s="197"/>
      <c r="I558" s="197"/>
      <c r="J558" s="197"/>
      <c r="K558" s="197"/>
      <c r="L558" s="197"/>
      <c r="M558" s="197"/>
      <c r="N558" s="197"/>
      <c r="O558" s="197"/>
      <c r="P558" s="197"/>
      <c r="Q558" s="197"/>
      <c r="R558" s="166"/>
      <c r="S558" s="186">
        <f t="shared" si="1"/>
        <v>0</v>
      </c>
      <c r="T558" s="187" t="str">
        <f t="shared" si="2"/>
        <v>0%</v>
      </c>
      <c r="U558" s="188">
        <f t="shared" si="3"/>
        <v>0</v>
      </c>
      <c r="V558" s="134"/>
      <c r="W558" s="134"/>
      <c r="X558" s="134"/>
      <c r="Y558" s="166"/>
      <c r="Z558" s="166"/>
      <c r="AA558" s="166"/>
      <c r="AB558" s="166"/>
      <c r="AC558" s="166"/>
      <c r="AD558" s="166"/>
      <c r="AE558" s="166"/>
      <c r="AF558" s="166"/>
      <c r="AG558" s="166"/>
      <c r="AH558" s="166"/>
      <c r="AI558" s="166"/>
      <c r="AJ558" s="166"/>
      <c r="AK558" s="166"/>
    </row>
    <row r="559" ht="14.25" customHeight="1">
      <c r="A559" s="191"/>
      <c r="B559" s="191"/>
      <c r="C559" s="193"/>
      <c r="D559" s="193"/>
      <c r="E559" s="193"/>
      <c r="F559" s="194" t="str">
        <f t="array" ref="F559">IFNA(INDEX(PRESENTISMO!$F$5:$Q1510,MATCH(B559,PRESENTISMO!$A$5:$A1510,0)),"")</f>
        <v/>
      </c>
      <c r="G559" s="197"/>
      <c r="H559" s="197"/>
      <c r="I559" s="197"/>
      <c r="J559" s="197"/>
      <c r="K559" s="197"/>
      <c r="L559" s="197"/>
      <c r="M559" s="197"/>
      <c r="N559" s="197"/>
      <c r="O559" s="197"/>
      <c r="P559" s="197"/>
      <c r="Q559" s="197"/>
      <c r="R559" s="166"/>
      <c r="S559" s="186">
        <f t="shared" si="1"/>
        <v>0</v>
      </c>
      <c r="T559" s="187" t="str">
        <f t="shared" si="2"/>
        <v>0%</v>
      </c>
      <c r="U559" s="188">
        <f t="shared" si="3"/>
        <v>0</v>
      </c>
      <c r="V559" s="134"/>
      <c r="W559" s="134"/>
      <c r="X559" s="134"/>
      <c r="Y559" s="166"/>
      <c r="Z559" s="166"/>
      <c r="AA559" s="166"/>
      <c r="AB559" s="166"/>
      <c r="AC559" s="166"/>
      <c r="AD559" s="166"/>
      <c r="AE559" s="166"/>
      <c r="AF559" s="166"/>
      <c r="AG559" s="166"/>
      <c r="AH559" s="166"/>
      <c r="AI559" s="166"/>
      <c r="AJ559" s="166"/>
      <c r="AK559" s="166"/>
    </row>
    <row r="560" ht="14.25" customHeight="1">
      <c r="A560" s="191"/>
      <c r="B560" s="191"/>
      <c r="C560" s="193"/>
      <c r="D560" s="193"/>
      <c r="E560" s="193"/>
      <c r="F560" s="194" t="str">
        <f t="array" ref="F560">IFNA(INDEX(PRESENTISMO!$F$5:$Q1510,MATCH(B560,PRESENTISMO!$A$5:$A1510,0)),"")</f>
        <v/>
      </c>
      <c r="G560" s="197"/>
      <c r="H560" s="197"/>
      <c r="I560" s="197"/>
      <c r="J560" s="197"/>
      <c r="K560" s="197"/>
      <c r="L560" s="197"/>
      <c r="M560" s="197"/>
      <c r="N560" s="197"/>
      <c r="O560" s="197"/>
      <c r="P560" s="197"/>
      <c r="Q560" s="197"/>
      <c r="R560" s="166"/>
      <c r="S560" s="186">
        <f t="shared" si="1"/>
        <v>0</v>
      </c>
      <c r="T560" s="187" t="str">
        <f t="shared" si="2"/>
        <v>0%</v>
      </c>
      <c r="U560" s="188">
        <f t="shared" si="3"/>
        <v>0</v>
      </c>
      <c r="V560" s="134"/>
      <c r="W560" s="134"/>
      <c r="X560" s="134"/>
      <c r="Y560" s="166"/>
      <c r="Z560" s="166"/>
      <c r="AA560" s="166"/>
      <c r="AB560" s="166"/>
      <c r="AC560" s="166"/>
      <c r="AD560" s="166"/>
      <c r="AE560" s="166"/>
      <c r="AF560" s="166"/>
      <c r="AG560" s="166"/>
      <c r="AH560" s="166"/>
      <c r="AI560" s="166"/>
      <c r="AJ560" s="166"/>
      <c r="AK560" s="166"/>
    </row>
    <row r="561" ht="14.25" customHeight="1">
      <c r="A561" s="191"/>
      <c r="B561" s="191"/>
      <c r="C561" s="193"/>
      <c r="D561" s="193"/>
      <c r="E561" s="193"/>
      <c r="F561" s="194" t="str">
        <f t="array" ref="F561">IFNA(INDEX(PRESENTISMO!$F$5:$Q1510,MATCH(B561,PRESENTISMO!$A$5:$A1510,0)),"")</f>
        <v/>
      </c>
      <c r="G561" s="197"/>
      <c r="H561" s="197"/>
      <c r="I561" s="197"/>
      <c r="J561" s="197"/>
      <c r="K561" s="197"/>
      <c r="L561" s="197"/>
      <c r="M561" s="197"/>
      <c r="N561" s="197"/>
      <c r="O561" s="197"/>
      <c r="P561" s="197"/>
      <c r="Q561" s="197"/>
      <c r="R561" s="166"/>
      <c r="S561" s="186">
        <f t="shared" si="1"/>
        <v>0</v>
      </c>
      <c r="T561" s="187" t="str">
        <f t="shared" si="2"/>
        <v>0%</v>
      </c>
      <c r="U561" s="188">
        <f t="shared" si="3"/>
        <v>0</v>
      </c>
      <c r="V561" s="134"/>
      <c r="W561" s="134"/>
      <c r="X561" s="134"/>
      <c r="Y561" s="166"/>
      <c r="Z561" s="166"/>
      <c r="AA561" s="166"/>
      <c r="AB561" s="166"/>
      <c r="AC561" s="166"/>
      <c r="AD561" s="166"/>
      <c r="AE561" s="166"/>
      <c r="AF561" s="166"/>
      <c r="AG561" s="166"/>
      <c r="AH561" s="166"/>
      <c r="AI561" s="166"/>
      <c r="AJ561" s="166"/>
      <c r="AK561" s="166"/>
    </row>
    <row r="562" ht="14.25" customHeight="1">
      <c r="A562" s="199"/>
      <c r="B562" s="191"/>
      <c r="C562" s="200"/>
      <c r="D562" s="193"/>
      <c r="E562" s="200"/>
      <c r="F562" s="194" t="str">
        <f t="array" ref="F562">IFNA(INDEX(PRESENTISMO!$F$5:$Q1510,MATCH(B562,PRESENTISMO!$A$5:$A1510,0)),"")</f>
        <v/>
      </c>
      <c r="G562" s="197"/>
      <c r="H562" s="197"/>
      <c r="I562" s="197"/>
      <c r="J562" s="197"/>
      <c r="K562" s="197"/>
      <c r="L562" s="197"/>
      <c r="M562" s="197"/>
      <c r="N562" s="197"/>
      <c r="O562" s="197"/>
      <c r="P562" s="197"/>
      <c r="Q562" s="197"/>
      <c r="R562" s="166"/>
      <c r="S562" s="186">
        <f t="shared" si="1"/>
        <v>0</v>
      </c>
      <c r="T562" s="187" t="str">
        <f t="shared" si="2"/>
        <v>0%</v>
      </c>
      <c r="U562" s="188">
        <f t="shared" si="3"/>
        <v>0</v>
      </c>
      <c r="V562" s="134"/>
      <c r="W562" s="134"/>
      <c r="X562" s="134"/>
      <c r="Y562" s="166"/>
      <c r="Z562" s="166"/>
      <c r="AA562" s="166"/>
      <c r="AB562" s="166"/>
      <c r="AC562" s="166"/>
      <c r="AD562" s="166"/>
      <c r="AE562" s="166"/>
      <c r="AF562" s="166"/>
      <c r="AG562" s="166"/>
      <c r="AH562" s="166"/>
      <c r="AI562" s="166"/>
      <c r="AJ562" s="166"/>
      <c r="AK562" s="166"/>
    </row>
    <row r="563" ht="14.25" customHeight="1">
      <c r="A563" s="191"/>
      <c r="B563" s="191"/>
      <c r="C563" s="193"/>
      <c r="D563" s="193"/>
      <c r="E563" s="193"/>
      <c r="F563" s="194" t="str">
        <f t="array" ref="F563">IFNA(INDEX(PRESENTISMO!$F$5:$Q1510,MATCH(B563,PRESENTISMO!$A$5:$A1510,0)),"")</f>
        <v/>
      </c>
      <c r="G563" s="197"/>
      <c r="H563" s="197"/>
      <c r="I563" s="197"/>
      <c r="J563" s="197"/>
      <c r="K563" s="197"/>
      <c r="L563" s="197"/>
      <c r="M563" s="197"/>
      <c r="N563" s="197"/>
      <c r="O563" s="197"/>
      <c r="P563" s="197"/>
      <c r="Q563" s="197"/>
      <c r="R563" s="166"/>
      <c r="S563" s="186">
        <f t="shared" si="1"/>
        <v>0</v>
      </c>
      <c r="T563" s="187" t="str">
        <f t="shared" si="2"/>
        <v>0%</v>
      </c>
      <c r="U563" s="188">
        <f t="shared" si="3"/>
        <v>0</v>
      </c>
      <c r="V563" s="134"/>
      <c r="W563" s="134"/>
      <c r="X563" s="134"/>
      <c r="Y563" s="166"/>
      <c r="Z563" s="166"/>
      <c r="AA563" s="166"/>
      <c r="AB563" s="166"/>
      <c r="AC563" s="166"/>
      <c r="AD563" s="166"/>
      <c r="AE563" s="166"/>
      <c r="AF563" s="166"/>
      <c r="AG563" s="166"/>
      <c r="AH563" s="166"/>
      <c r="AI563" s="166"/>
      <c r="AJ563" s="166"/>
      <c r="AK563" s="166"/>
    </row>
    <row r="564" ht="14.25" customHeight="1">
      <c r="A564" s="191"/>
      <c r="B564" s="191"/>
      <c r="C564" s="193"/>
      <c r="D564" s="193"/>
      <c r="E564" s="193"/>
      <c r="F564" s="194" t="str">
        <f t="array" ref="F564">IFNA(INDEX(PRESENTISMO!$F$5:$Q1510,MATCH(B564,PRESENTISMO!$A$5:$A1510,0)),"")</f>
        <v/>
      </c>
      <c r="G564" s="197"/>
      <c r="H564" s="197"/>
      <c r="I564" s="197"/>
      <c r="J564" s="197"/>
      <c r="K564" s="197"/>
      <c r="L564" s="197"/>
      <c r="M564" s="197"/>
      <c r="N564" s="197"/>
      <c r="O564" s="197"/>
      <c r="P564" s="197"/>
      <c r="Q564" s="197"/>
      <c r="R564" s="166"/>
      <c r="S564" s="186">
        <f t="shared" si="1"/>
        <v>0</v>
      </c>
      <c r="T564" s="187" t="str">
        <f t="shared" si="2"/>
        <v>0%</v>
      </c>
      <c r="U564" s="188">
        <f t="shared" si="3"/>
        <v>0</v>
      </c>
      <c r="V564" s="134"/>
      <c r="W564" s="134"/>
      <c r="X564" s="134"/>
      <c r="Y564" s="166"/>
      <c r="Z564" s="166"/>
      <c r="AA564" s="166"/>
      <c r="AB564" s="166"/>
      <c r="AC564" s="166"/>
      <c r="AD564" s="166"/>
      <c r="AE564" s="166"/>
      <c r="AF564" s="166"/>
      <c r="AG564" s="166"/>
      <c r="AH564" s="166"/>
      <c r="AI564" s="166"/>
      <c r="AJ564" s="166"/>
      <c r="AK564" s="166"/>
    </row>
    <row r="565" ht="14.25" customHeight="1">
      <c r="A565" s="191"/>
      <c r="B565" s="191"/>
      <c r="C565" s="193"/>
      <c r="D565" s="193"/>
      <c r="E565" s="193"/>
      <c r="F565" s="194" t="str">
        <f t="array" ref="F565">IFNA(INDEX(PRESENTISMO!$F$5:$Q1510,MATCH(B565,PRESENTISMO!$A$5:$A1510,0)),"")</f>
        <v/>
      </c>
      <c r="G565" s="197"/>
      <c r="H565" s="197"/>
      <c r="I565" s="197"/>
      <c r="J565" s="197"/>
      <c r="K565" s="197"/>
      <c r="L565" s="197"/>
      <c r="M565" s="197"/>
      <c r="N565" s="197"/>
      <c r="O565" s="197"/>
      <c r="P565" s="197"/>
      <c r="Q565" s="197"/>
      <c r="R565" s="166"/>
      <c r="S565" s="186">
        <f t="shared" si="1"/>
        <v>0</v>
      </c>
      <c r="T565" s="187" t="str">
        <f t="shared" si="2"/>
        <v>0%</v>
      </c>
      <c r="U565" s="188">
        <f t="shared" si="3"/>
        <v>0</v>
      </c>
      <c r="V565" s="134"/>
      <c r="W565" s="134"/>
      <c r="X565" s="134"/>
      <c r="Y565" s="166"/>
      <c r="Z565" s="166"/>
      <c r="AA565" s="166"/>
      <c r="AB565" s="166"/>
      <c r="AC565" s="166"/>
      <c r="AD565" s="166"/>
      <c r="AE565" s="166"/>
      <c r="AF565" s="166"/>
      <c r="AG565" s="166"/>
      <c r="AH565" s="166"/>
      <c r="AI565" s="166"/>
      <c r="AJ565" s="166"/>
      <c r="AK565" s="166"/>
    </row>
    <row r="566" ht="14.25" customHeight="1">
      <c r="A566" s="191"/>
      <c r="B566" s="191"/>
      <c r="C566" s="193"/>
      <c r="D566" s="193"/>
      <c r="E566" s="193"/>
      <c r="F566" s="194" t="str">
        <f t="array" ref="F566">IFNA(INDEX(PRESENTISMO!$F$5:$Q1510,MATCH(B566,PRESENTISMO!$A$5:$A1510,0)),"")</f>
        <v/>
      </c>
      <c r="G566" s="197"/>
      <c r="H566" s="197"/>
      <c r="I566" s="197"/>
      <c r="J566" s="197"/>
      <c r="K566" s="197"/>
      <c r="L566" s="197"/>
      <c r="M566" s="197"/>
      <c r="N566" s="197"/>
      <c r="O566" s="197"/>
      <c r="P566" s="197"/>
      <c r="Q566" s="197"/>
      <c r="R566" s="166"/>
      <c r="S566" s="186">
        <f t="shared" si="1"/>
        <v>0</v>
      </c>
      <c r="T566" s="187" t="str">
        <f t="shared" si="2"/>
        <v>0%</v>
      </c>
      <c r="U566" s="188">
        <f t="shared" si="3"/>
        <v>0</v>
      </c>
      <c r="V566" s="134"/>
      <c r="W566" s="134"/>
      <c r="X566" s="134"/>
      <c r="Y566" s="166"/>
      <c r="Z566" s="166"/>
      <c r="AA566" s="166"/>
      <c r="AB566" s="166"/>
      <c r="AC566" s="166"/>
      <c r="AD566" s="166"/>
      <c r="AE566" s="166"/>
      <c r="AF566" s="166"/>
      <c r="AG566" s="166"/>
      <c r="AH566" s="166"/>
      <c r="AI566" s="166"/>
      <c r="AJ566" s="166"/>
      <c r="AK566" s="166"/>
    </row>
    <row r="567" ht="14.25" customHeight="1">
      <c r="A567" s="191"/>
      <c r="B567" s="191"/>
      <c r="C567" s="193"/>
      <c r="D567" s="193"/>
      <c r="E567" s="193"/>
      <c r="F567" s="194" t="str">
        <f t="array" ref="F567">IFNA(INDEX(PRESENTISMO!$F$5:$Q1510,MATCH(B567,PRESENTISMO!$A$5:$A1510,0)),"")</f>
        <v/>
      </c>
      <c r="G567" s="197"/>
      <c r="H567" s="197"/>
      <c r="I567" s="197"/>
      <c r="J567" s="197"/>
      <c r="K567" s="197"/>
      <c r="L567" s="197"/>
      <c r="M567" s="197"/>
      <c r="N567" s="197"/>
      <c r="O567" s="197"/>
      <c r="P567" s="197"/>
      <c r="Q567" s="197"/>
      <c r="R567" s="166"/>
      <c r="S567" s="186">
        <f t="shared" si="1"/>
        <v>0</v>
      </c>
      <c r="T567" s="187" t="str">
        <f t="shared" si="2"/>
        <v>0%</v>
      </c>
      <c r="U567" s="188">
        <f t="shared" si="3"/>
        <v>0</v>
      </c>
      <c r="V567" s="134"/>
      <c r="W567" s="134"/>
      <c r="X567" s="134"/>
      <c r="Y567" s="166"/>
      <c r="Z567" s="166"/>
      <c r="AA567" s="166"/>
      <c r="AB567" s="166"/>
      <c r="AC567" s="166"/>
      <c r="AD567" s="166"/>
      <c r="AE567" s="166"/>
      <c r="AF567" s="166"/>
      <c r="AG567" s="166"/>
      <c r="AH567" s="166"/>
      <c r="AI567" s="166"/>
      <c r="AJ567" s="166"/>
      <c r="AK567" s="166"/>
    </row>
    <row r="568" ht="14.25" customHeight="1">
      <c r="A568" s="191"/>
      <c r="B568" s="191"/>
      <c r="C568" s="193"/>
      <c r="D568" s="193"/>
      <c r="E568" s="193"/>
      <c r="F568" s="194" t="str">
        <f t="array" ref="F568">IFNA(INDEX(PRESENTISMO!$F$5:$Q1510,MATCH(B568,PRESENTISMO!$A$5:$A1510,0)),"")</f>
        <v/>
      </c>
      <c r="G568" s="197"/>
      <c r="H568" s="197"/>
      <c r="I568" s="197"/>
      <c r="J568" s="197"/>
      <c r="K568" s="197"/>
      <c r="L568" s="197"/>
      <c r="M568" s="197"/>
      <c r="N568" s="197"/>
      <c r="O568" s="197"/>
      <c r="P568" s="197"/>
      <c r="Q568" s="197"/>
      <c r="R568" s="166"/>
      <c r="S568" s="186">
        <f t="shared" si="1"/>
        <v>0</v>
      </c>
      <c r="T568" s="187" t="str">
        <f t="shared" si="2"/>
        <v>0%</v>
      </c>
      <c r="U568" s="188">
        <f t="shared" si="3"/>
        <v>0</v>
      </c>
      <c r="V568" s="134"/>
      <c r="W568" s="134"/>
      <c r="X568" s="134"/>
      <c r="Y568" s="166"/>
      <c r="Z568" s="166"/>
      <c r="AA568" s="166"/>
      <c r="AB568" s="166"/>
      <c r="AC568" s="166"/>
      <c r="AD568" s="166"/>
      <c r="AE568" s="166"/>
      <c r="AF568" s="166"/>
      <c r="AG568" s="166"/>
      <c r="AH568" s="166"/>
      <c r="AI568" s="166"/>
      <c r="AJ568" s="166"/>
      <c r="AK568" s="166"/>
    </row>
    <row r="569" ht="14.25" customHeight="1">
      <c r="A569" s="191"/>
      <c r="B569" s="191"/>
      <c r="C569" s="193"/>
      <c r="D569" s="193"/>
      <c r="E569" s="193"/>
      <c r="F569" s="194" t="str">
        <f t="array" ref="F569">IFNA(INDEX(PRESENTISMO!$F$5:$Q1510,MATCH(B569,PRESENTISMO!$A$5:$A1510,0)),"")</f>
        <v/>
      </c>
      <c r="G569" s="197"/>
      <c r="H569" s="197"/>
      <c r="I569" s="197"/>
      <c r="J569" s="197"/>
      <c r="K569" s="197"/>
      <c r="L569" s="197"/>
      <c r="M569" s="197"/>
      <c r="N569" s="197"/>
      <c r="O569" s="197"/>
      <c r="P569" s="197"/>
      <c r="Q569" s="197"/>
      <c r="R569" s="166"/>
      <c r="S569" s="186">
        <f t="shared" si="1"/>
        <v>0</v>
      </c>
      <c r="T569" s="187" t="str">
        <f t="shared" si="2"/>
        <v>0%</v>
      </c>
      <c r="U569" s="188">
        <f t="shared" si="3"/>
        <v>0</v>
      </c>
      <c r="V569" s="134"/>
      <c r="W569" s="134"/>
      <c r="X569" s="134"/>
      <c r="Y569" s="166"/>
      <c r="Z569" s="166"/>
      <c r="AA569" s="166"/>
      <c r="AB569" s="166"/>
      <c r="AC569" s="166"/>
      <c r="AD569" s="166"/>
      <c r="AE569" s="166"/>
      <c r="AF569" s="166"/>
      <c r="AG569" s="166"/>
      <c r="AH569" s="166"/>
      <c r="AI569" s="166"/>
      <c r="AJ569" s="166"/>
      <c r="AK569" s="166"/>
    </row>
    <row r="570" ht="14.25" customHeight="1">
      <c r="A570" s="199"/>
      <c r="B570" s="191"/>
      <c r="C570" s="200"/>
      <c r="D570" s="193"/>
      <c r="E570" s="200"/>
      <c r="F570" s="194" t="str">
        <f t="array" ref="F570">IFNA(INDEX(PRESENTISMO!$F$5:$Q1510,MATCH(B570,PRESENTISMO!$A$5:$A1510,0)),"")</f>
        <v/>
      </c>
      <c r="G570" s="197"/>
      <c r="H570" s="197"/>
      <c r="I570" s="197"/>
      <c r="J570" s="197"/>
      <c r="K570" s="197"/>
      <c r="L570" s="197"/>
      <c r="M570" s="197"/>
      <c r="N570" s="197"/>
      <c r="O570" s="197"/>
      <c r="P570" s="197"/>
      <c r="Q570" s="197"/>
      <c r="R570" s="166"/>
      <c r="S570" s="186">
        <f t="shared" si="1"/>
        <v>0</v>
      </c>
      <c r="T570" s="187" t="str">
        <f t="shared" si="2"/>
        <v>0%</v>
      </c>
      <c r="U570" s="188">
        <f t="shared" si="3"/>
        <v>0</v>
      </c>
      <c r="V570" s="134"/>
      <c r="W570" s="134"/>
      <c r="X570" s="134"/>
      <c r="Y570" s="166"/>
      <c r="Z570" s="166"/>
      <c r="AA570" s="166"/>
      <c r="AB570" s="166"/>
      <c r="AC570" s="166"/>
      <c r="AD570" s="166"/>
      <c r="AE570" s="166"/>
      <c r="AF570" s="166"/>
      <c r="AG570" s="166"/>
      <c r="AH570" s="166"/>
      <c r="AI570" s="166"/>
      <c r="AJ570" s="166"/>
      <c r="AK570" s="166"/>
    </row>
    <row r="571" ht="14.25" customHeight="1">
      <c r="A571" s="191"/>
      <c r="B571" s="191"/>
      <c r="C571" s="193"/>
      <c r="D571" s="193"/>
      <c r="E571" s="193"/>
      <c r="F571" s="194" t="str">
        <f t="array" ref="F571">IFNA(INDEX(PRESENTISMO!$F$5:$Q1510,MATCH(B571,PRESENTISMO!$A$5:$A1510,0)),"")</f>
        <v/>
      </c>
      <c r="G571" s="197"/>
      <c r="H571" s="197"/>
      <c r="I571" s="197"/>
      <c r="J571" s="197"/>
      <c r="K571" s="197"/>
      <c r="L571" s="197"/>
      <c r="M571" s="197"/>
      <c r="N571" s="197"/>
      <c r="O571" s="197"/>
      <c r="P571" s="197"/>
      <c r="Q571" s="197"/>
      <c r="R571" s="166"/>
      <c r="S571" s="186">
        <f t="shared" si="1"/>
        <v>0</v>
      </c>
      <c r="T571" s="187" t="str">
        <f t="shared" si="2"/>
        <v>0%</v>
      </c>
      <c r="U571" s="188">
        <f t="shared" si="3"/>
        <v>0</v>
      </c>
      <c r="V571" s="134"/>
      <c r="W571" s="134"/>
      <c r="X571" s="134"/>
      <c r="Y571" s="166"/>
      <c r="Z571" s="166"/>
      <c r="AA571" s="166"/>
      <c r="AB571" s="166"/>
      <c r="AC571" s="166"/>
      <c r="AD571" s="166"/>
      <c r="AE571" s="166"/>
      <c r="AF571" s="166"/>
      <c r="AG571" s="166"/>
      <c r="AH571" s="166"/>
      <c r="AI571" s="166"/>
      <c r="AJ571" s="166"/>
      <c r="AK571" s="166"/>
    </row>
    <row r="572" ht="14.25" customHeight="1">
      <c r="A572" s="191"/>
      <c r="B572" s="191"/>
      <c r="C572" s="193"/>
      <c r="D572" s="193"/>
      <c r="E572" s="193"/>
      <c r="F572" s="194" t="str">
        <f t="array" ref="F572">IFNA(INDEX(PRESENTISMO!$F$5:$Q1510,MATCH(B572,PRESENTISMO!$A$5:$A1510,0)),"")</f>
        <v/>
      </c>
      <c r="G572" s="197"/>
      <c r="H572" s="197"/>
      <c r="I572" s="197"/>
      <c r="J572" s="197"/>
      <c r="K572" s="197"/>
      <c r="L572" s="197"/>
      <c r="M572" s="197"/>
      <c r="N572" s="197"/>
      <c r="O572" s="197"/>
      <c r="P572" s="197"/>
      <c r="Q572" s="197"/>
      <c r="R572" s="166"/>
      <c r="S572" s="186">
        <f t="shared" si="1"/>
        <v>0</v>
      </c>
      <c r="T572" s="187" t="str">
        <f t="shared" si="2"/>
        <v>0%</v>
      </c>
      <c r="U572" s="188">
        <f t="shared" si="3"/>
        <v>0</v>
      </c>
      <c r="V572" s="134"/>
      <c r="W572" s="134"/>
      <c r="X572" s="134"/>
      <c r="Y572" s="166"/>
      <c r="Z572" s="166"/>
      <c r="AA572" s="166"/>
      <c r="AB572" s="166"/>
      <c r="AC572" s="166"/>
      <c r="AD572" s="166"/>
      <c r="AE572" s="166"/>
      <c r="AF572" s="166"/>
      <c r="AG572" s="166"/>
      <c r="AH572" s="166"/>
      <c r="AI572" s="166"/>
      <c r="AJ572" s="166"/>
      <c r="AK572" s="166"/>
    </row>
    <row r="573" ht="14.25" customHeight="1">
      <c r="A573" s="191"/>
      <c r="B573" s="191"/>
      <c r="C573" s="193"/>
      <c r="D573" s="193"/>
      <c r="E573" s="193"/>
      <c r="F573" s="194" t="str">
        <f t="array" ref="F573">IFNA(INDEX(PRESENTISMO!$F$5:$Q1510,MATCH(B573,PRESENTISMO!$A$5:$A1510,0)),"")</f>
        <v/>
      </c>
      <c r="G573" s="197"/>
      <c r="H573" s="197"/>
      <c r="I573" s="197"/>
      <c r="J573" s="197"/>
      <c r="K573" s="197"/>
      <c r="L573" s="197"/>
      <c r="M573" s="197"/>
      <c r="N573" s="197"/>
      <c r="O573" s="197"/>
      <c r="P573" s="197"/>
      <c r="Q573" s="197"/>
      <c r="R573" s="166"/>
      <c r="S573" s="186">
        <f t="shared" si="1"/>
        <v>0</v>
      </c>
      <c r="T573" s="187" t="str">
        <f t="shared" si="2"/>
        <v>0%</v>
      </c>
      <c r="U573" s="188">
        <f t="shared" si="3"/>
        <v>0</v>
      </c>
      <c r="V573" s="134"/>
      <c r="W573" s="134"/>
      <c r="X573" s="134"/>
      <c r="Y573" s="166"/>
      <c r="Z573" s="166"/>
      <c r="AA573" s="166"/>
      <c r="AB573" s="166"/>
      <c r="AC573" s="166"/>
      <c r="AD573" s="166"/>
      <c r="AE573" s="166"/>
      <c r="AF573" s="166"/>
      <c r="AG573" s="166"/>
      <c r="AH573" s="166"/>
      <c r="AI573" s="166"/>
      <c r="AJ573" s="166"/>
      <c r="AK573" s="166"/>
    </row>
    <row r="574" ht="14.25" customHeight="1">
      <c r="A574" s="191"/>
      <c r="B574" s="191"/>
      <c r="C574" s="193"/>
      <c r="D574" s="193"/>
      <c r="E574" s="193"/>
      <c r="F574" s="194" t="str">
        <f t="array" ref="F574">IFNA(INDEX(PRESENTISMO!$F$5:$Q1510,MATCH(B574,PRESENTISMO!$A$5:$A1510,0)),"")</f>
        <v/>
      </c>
      <c r="G574" s="197"/>
      <c r="H574" s="197"/>
      <c r="I574" s="197"/>
      <c r="J574" s="197"/>
      <c r="K574" s="197"/>
      <c r="L574" s="197"/>
      <c r="M574" s="197"/>
      <c r="N574" s="197"/>
      <c r="O574" s="197"/>
      <c r="P574" s="197"/>
      <c r="Q574" s="197"/>
      <c r="R574" s="166"/>
      <c r="S574" s="186">
        <f t="shared" si="1"/>
        <v>0</v>
      </c>
      <c r="T574" s="187" t="str">
        <f t="shared" si="2"/>
        <v>0%</v>
      </c>
      <c r="U574" s="188">
        <f t="shared" si="3"/>
        <v>0</v>
      </c>
      <c r="V574" s="134"/>
      <c r="W574" s="134"/>
      <c r="X574" s="134"/>
      <c r="Y574" s="166"/>
      <c r="Z574" s="166"/>
      <c r="AA574" s="166"/>
      <c r="AB574" s="166"/>
      <c r="AC574" s="166"/>
      <c r="AD574" s="166"/>
      <c r="AE574" s="166"/>
      <c r="AF574" s="166"/>
      <c r="AG574" s="166"/>
      <c r="AH574" s="166"/>
      <c r="AI574" s="166"/>
      <c r="AJ574" s="166"/>
      <c r="AK574" s="166"/>
    </row>
    <row r="575" ht="14.25" customHeight="1">
      <c r="A575" s="191"/>
      <c r="B575" s="191"/>
      <c r="C575" s="193"/>
      <c r="D575" s="193"/>
      <c r="E575" s="193"/>
      <c r="F575" s="194" t="str">
        <f t="array" ref="F575">IFNA(INDEX(PRESENTISMO!$F$5:$Q1510,MATCH(B575,PRESENTISMO!$A$5:$A1510,0)),"")</f>
        <v/>
      </c>
      <c r="G575" s="197"/>
      <c r="H575" s="197"/>
      <c r="I575" s="197"/>
      <c r="J575" s="197"/>
      <c r="K575" s="197"/>
      <c r="L575" s="197"/>
      <c r="M575" s="197"/>
      <c r="N575" s="197"/>
      <c r="O575" s="197"/>
      <c r="P575" s="197"/>
      <c r="Q575" s="197"/>
      <c r="R575" s="166"/>
      <c r="S575" s="186">
        <f t="shared" si="1"/>
        <v>0</v>
      </c>
      <c r="T575" s="187" t="str">
        <f t="shared" si="2"/>
        <v>0%</v>
      </c>
      <c r="U575" s="188">
        <f t="shared" si="3"/>
        <v>0</v>
      </c>
      <c r="V575" s="134"/>
      <c r="W575" s="134"/>
      <c r="X575" s="134"/>
      <c r="Y575" s="166"/>
      <c r="Z575" s="166"/>
      <c r="AA575" s="166"/>
      <c r="AB575" s="166"/>
      <c r="AC575" s="166"/>
      <c r="AD575" s="166"/>
      <c r="AE575" s="166"/>
      <c r="AF575" s="166"/>
      <c r="AG575" s="166"/>
      <c r="AH575" s="166"/>
      <c r="AI575" s="166"/>
      <c r="AJ575" s="166"/>
      <c r="AK575" s="166"/>
    </row>
    <row r="576" ht="14.25" customHeight="1">
      <c r="A576" s="191"/>
      <c r="B576" s="191"/>
      <c r="C576" s="193"/>
      <c r="D576" s="193"/>
      <c r="E576" s="193"/>
      <c r="F576" s="194" t="str">
        <f t="array" ref="F576">IFNA(INDEX(PRESENTISMO!$F$5:$Q1510,MATCH(B576,PRESENTISMO!$A$5:$A1510,0)),"")</f>
        <v/>
      </c>
      <c r="G576" s="197"/>
      <c r="H576" s="197"/>
      <c r="I576" s="197"/>
      <c r="J576" s="197"/>
      <c r="K576" s="197"/>
      <c r="L576" s="197"/>
      <c r="M576" s="197"/>
      <c r="N576" s="197"/>
      <c r="O576" s="197"/>
      <c r="P576" s="197"/>
      <c r="Q576" s="197"/>
      <c r="R576" s="166"/>
      <c r="S576" s="186">
        <f t="shared" si="1"/>
        <v>0</v>
      </c>
      <c r="T576" s="187" t="str">
        <f t="shared" si="2"/>
        <v>0%</v>
      </c>
      <c r="U576" s="188">
        <f t="shared" si="3"/>
        <v>0</v>
      </c>
      <c r="V576" s="134"/>
      <c r="W576" s="134"/>
      <c r="X576" s="134"/>
      <c r="Y576" s="166"/>
      <c r="Z576" s="166"/>
      <c r="AA576" s="166"/>
      <c r="AB576" s="166"/>
      <c r="AC576" s="166"/>
      <c r="AD576" s="166"/>
      <c r="AE576" s="166"/>
      <c r="AF576" s="166"/>
      <c r="AG576" s="166"/>
      <c r="AH576" s="166"/>
      <c r="AI576" s="166"/>
      <c r="AJ576" s="166"/>
      <c r="AK576" s="166"/>
    </row>
    <row r="577" ht="14.25" customHeight="1">
      <c r="A577" s="191"/>
      <c r="B577" s="191"/>
      <c r="C577" s="193"/>
      <c r="D577" s="193"/>
      <c r="E577" s="193"/>
      <c r="F577" s="194" t="str">
        <f t="array" ref="F577">IFNA(INDEX(PRESENTISMO!$F$5:$Q1510,MATCH(B577,PRESENTISMO!$A$5:$A1510,0)),"")</f>
        <v/>
      </c>
      <c r="G577" s="197"/>
      <c r="H577" s="197"/>
      <c r="I577" s="197"/>
      <c r="J577" s="197"/>
      <c r="K577" s="197"/>
      <c r="L577" s="197"/>
      <c r="M577" s="197"/>
      <c r="N577" s="197"/>
      <c r="O577" s="197"/>
      <c r="P577" s="197"/>
      <c r="Q577" s="197"/>
      <c r="R577" s="166"/>
      <c r="S577" s="186">
        <f t="shared" si="1"/>
        <v>0</v>
      </c>
      <c r="T577" s="187" t="str">
        <f t="shared" si="2"/>
        <v>0%</v>
      </c>
      <c r="U577" s="188">
        <f t="shared" si="3"/>
        <v>0</v>
      </c>
      <c r="V577" s="134"/>
      <c r="W577" s="134"/>
      <c r="X577" s="134"/>
      <c r="Y577" s="166"/>
      <c r="Z577" s="166"/>
      <c r="AA577" s="166"/>
      <c r="AB577" s="166"/>
      <c r="AC577" s="166"/>
      <c r="AD577" s="166"/>
      <c r="AE577" s="166"/>
      <c r="AF577" s="166"/>
      <c r="AG577" s="166"/>
      <c r="AH577" s="166"/>
      <c r="AI577" s="166"/>
      <c r="AJ577" s="166"/>
      <c r="AK577" s="166"/>
    </row>
    <row r="578" ht="14.25" customHeight="1">
      <c r="A578" s="199"/>
      <c r="B578" s="191"/>
      <c r="C578" s="200"/>
      <c r="D578" s="193"/>
      <c r="E578" s="200"/>
      <c r="F578" s="194" t="str">
        <f t="array" ref="F578">IFNA(INDEX(PRESENTISMO!$F$5:$Q1510,MATCH(B578,PRESENTISMO!$A$5:$A1510,0)),"")</f>
        <v/>
      </c>
      <c r="G578" s="197"/>
      <c r="H578" s="197"/>
      <c r="I578" s="197"/>
      <c r="J578" s="197"/>
      <c r="K578" s="197"/>
      <c r="L578" s="197"/>
      <c r="M578" s="197"/>
      <c r="N578" s="197"/>
      <c r="O578" s="197"/>
      <c r="P578" s="197"/>
      <c r="Q578" s="197"/>
      <c r="R578" s="166"/>
      <c r="S578" s="186">
        <f t="shared" si="1"/>
        <v>0</v>
      </c>
      <c r="T578" s="187" t="str">
        <f t="shared" si="2"/>
        <v>0%</v>
      </c>
      <c r="U578" s="188">
        <f t="shared" si="3"/>
        <v>0</v>
      </c>
      <c r="V578" s="134"/>
      <c r="W578" s="134"/>
      <c r="X578" s="134"/>
      <c r="Y578" s="166"/>
      <c r="Z578" s="166"/>
      <c r="AA578" s="166"/>
      <c r="AB578" s="166"/>
      <c r="AC578" s="166"/>
      <c r="AD578" s="166"/>
      <c r="AE578" s="166"/>
      <c r="AF578" s="166"/>
      <c r="AG578" s="166"/>
      <c r="AH578" s="166"/>
      <c r="AI578" s="166"/>
      <c r="AJ578" s="166"/>
      <c r="AK578" s="166"/>
    </row>
    <row r="579" ht="14.25" customHeight="1">
      <c r="A579" s="191"/>
      <c r="B579" s="191"/>
      <c r="C579" s="193"/>
      <c r="D579" s="193"/>
      <c r="E579" s="193"/>
      <c r="F579" s="194" t="str">
        <f t="array" ref="F579">IFNA(INDEX(PRESENTISMO!$F$5:$Q1510,MATCH(B579,PRESENTISMO!$A$5:$A1510,0)),"")</f>
        <v/>
      </c>
      <c r="G579" s="197"/>
      <c r="H579" s="197"/>
      <c r="I579" s="197"/>
      <c r="J579" s="197"/>
      <c r="K579" s="197"/>
      <c r="L579" s="197"/>
      <c r="M579" s="197"/>
      <c r="N579" s="197"/>
      <c r="O579" s="197"/>
      <c r="P579" s="197"/>
      <c r="Q579" s="197"/>
      <c r="R579" s="166"/>
      <c r="S579" s="186">
        <f t="shared" si="1"/>
        <v>0</v>
      </c>
      <c r="T579" s="187" t="str">
        <f t="shared" si="2"/>
        <v>0%</v>
      </c>
      <c r="U579" s="188">
        <f t="shared" si="3"/>
        <v>0</v>
      </c>
      <c r="V579" s="134"/>
      <c r="W579" s="134"/>
      <c r="X579" s="134"/>
      <c r="Y579" s="166"/>
      <c r="Z579" s="166"/>
      <c r="AA579" s="166"/>
      <c r="AB579" s="166"/>
      <c r="AC579" s="166"/>
      <c r="AD579" s="166"/>
      <c r="AE579" s="166"/>
      <c r="AF579" s="166"/>
      <c r="AG579" s="166"/>
      <c r="AH579" s="166"/>
      <c r="AI579" s="166"/>
      <c r="AJ579" s="166"/>
      <c r="AK579" s="166"/>
    </row>
    <row r="580" ht="14.25" customHeight="1">
      <c r="A580" s="191"/>
      <c r="B580" s="191"/>
      <c r="C580" s="193"/>
      <c r="D580" s="193"/>
      <c r="E580" s="193"/>
      <c r="F580" s="194" t="str">
        <f t="array" ref="F580">IFNA(INDEX(PRESENTISMO!$F$5:$Q1510,MATCH(B580,PRESENTISMO!$A$5:$A1510,0)),"")</f>
        <v/>
      </c>
      <c r="G580" s="197"/>
      <c r="H580" s="197"/>
      <c r="I580" s="197"/>
      <c r="J580" s="197"/>
      <c r="K580" s="197"/>
      <c r="L580" s="197"/>
      <c r="M580" s="197"/>
      <c r="N580" s="197"/>
      <c r="O580" s="197"/>
      <c r="P580" s="197"/>
      <c r="Q580" s="197"/>
      <c r="R580" s="166"/>
      <c r="S580" s="186">
        <f t="shared" si="1"/>
        <v>0</v>
      </c>
      <c r="T580" s="187" t="str">
        <f t="shared" si="2"/>
        <v>0%</v>
      </c>
      <c r="U580" s="188">
        <f t="shared" si="3"/>
        <v>0</v>
      </c>
      <c r="V580" s="134"/>
      <c r="W580" s="134"/>
      <c r="X580" s="134"/>
      <c r="Y580" s="166"/>
      <c r="Z580" s="166"/>
      <c r="AA580" s="166"/>
      <c r="AB580" s="166"/>
      <c r="AC580" s="166"/>
      <c r="AD580" s="166"/>
      <c r="AE580" s="166"/>
      <c r="AF580" s="166"/>
      <c r="AG580" s="166"/>
      <c r="AH580" s="166"/>
      <c r="AI580" s="166"/>
      <c r="AJ580" s="166"/>
      <c r="AK580" s="166"/>
    </row>
    <row r="581" ht="14.25" customHeight="1">
      <c r="A581" s="191"/>
      <c r="B581" s="191"/>
      <c r="C581" s="193"/>
      <c r="D581" s="193"/>
      <c r="E581" s="193"/>
      <c r="F581" s="194" t="str">
        <f t="array" ref="F581">IFNA(INDEX(PRESENTISMO!$F$5:$Q1510,MATCH(B581,PRESENTISMO!$A$5:$A1510,0)),"")</f>
        <v/>
      </c>
      <c r="G581" s="197"/>
      <c r="H581" s="197"/>
      <c r="I581" s="197"/>
      <c r="J581" s="197"/>
      <c r="K581" s="197"/>
      <c r="L581" s="197"/>
      <c r="M581" s="197"/>
      <c r="N581" s="197"/>
      <c r="O581" s="197"/>
      <c r="P581" s="197"/>
      <c r="Q581" s="197"/>
      <c r="R581" s="166"/>
      <c r="S581" s="186">
        <f t="shared" si="1"/>
        <v>0</v>
      </c>
      <c r="T581" s="187" t="str">
        <f t="shared" si="2"/>
        <v>0%</v>
      </c>
      <c r="U581" s="188">
        <f t="shared" si="3"/>
        <v>0</v>
      </c>
      <c r="V581" s="134"/>
      <c r="W581" s="134"/>
      <c r="X581" s="134"/>
      <c r="Y581" s="166"/>
      <c r="Z581" s="166"/>
      <c r="AA581" s="166"/>
      <c r="AB581" s="166"/>
      <c r="AC581" s="166"/>
      <c r="AD581" s="166"/>
      <c r="AE581" s="166"/>
      <c r="AF581" s="166"/>
      <c r="AG581" s="166"/>
      <c r="AH581" s="166"/>
      <c r="AI581" s="166"/>
      <c r="AJ581" s="166"/>
      <c r="AK581" s="166"/>
    </row>
    <row r="582" ht="14.25" customHeight="1">
      <c r="A582" s="191"/>
      <c r="B582" s="191"/>
      <c r="C582" s="193"/>
      <c r="D582" s="193"/>
      <c r="E582" s="193"/>
      <c r="F582" s="194" t="str">
        <f t="array" ref="F582">IFNA(INDEX(PRESENTISMO!$F$5:$Q1510,MATCH(B582,PRESENTISMO!$A$5:$A1510,0)),"")</f>
        <v/>
      </c>
      <c r="G582" s="197"/>
      <c r="H582" s="197"/>
      <c r="I582" s="197"/>
      <c r="J582" s="197"/>
      <c r="K582" s="197"/>
      <c r="L582" s="197"/>
      <c r="M582" s="197"/>
      <c r="N582" s="197"/>
      <c r="O582" s="197"/>
      <c r="P582" s="197"/>
      <c r="Q582" s="197"/>
      <c r="R582" s="166"/>
      <c r="S582" s="186">
        <f t="shared" si="1"/>
        <v>0</v>
      </c>
      <c r="T582" s="187" t="str">
        <f t="shared" si="2"/>
        <v>0%</v>
      </c>
      <c r="U582" s="188">
        <f t="shared" si="3"/>
        <v>0</v>
      </c>
      <c r="V582" s="134"/>
      <c r="W582" s="134"/>
      <c r="X582" s="134"/>
      <c r="Y582" s="166"/>
      <c r="Z582" s="166"/>
      <c r="AA582" s="166"/>
      <c r="AB582" s="166"/>
      <c r="AC582" s="166"/>
      <c r="AD582" s="166"/>
      <c r="AE582" s="166"/>
      <c r="AF582" s="166"/>
      <c r="AG582" s="166"/>
      <c r="AH582" s="166"/>
      <c r="AI582" s="166"/>
      <c r="AJ582" s="166"/>
      <c r="AK582" s="166"/>
    </row>
    <row r="583" ht="14.25" customHeight="1">
      <c r="A583" s="191"/>
      <c r="B583" s="191"/>
      <c r="C583" s="193"/>
      <c r="D583" s="193"/>
      <c r="E583" s="193"/>
      <c r="F583" s="194" t="str">
        <f t="array" ref="F583">IFNA(INDEX(PRESENTISMO!$F$5:$Q1510,MATCH(B583,PRESENTISMO!$A$5:$A1510,0)),"")</f>
        <v/>
      </c>
      <c r="G583" s="197"/>
      <c r="H583" s="197"/>
      <c r="I583" s="197"/>
      <c r="J583" s="197"/>
      <c r="K583" s="197"/>
      <c r="L583" s="197"/>
      <c r="M583" s="197"/>
      <c r="N583" s="197"/>
      <c r="O583" s="197"/>
      <c r="P583" s="197"/>
      <c r="Q583" s="197"/>
      <c r="R583" s="166"/>
      <c r="S583" s="186">
        <f t="shared" si="1"/>
        <v>0</v>
      </c>
      <c r="T583" s="187" t="str">
        <f t="shared" si="2"/>
        <v>0%</v>
      </c>
      <c r="U583" s="188">
        <f t="shared" si="3"/>
        <v>0</v>
      </c>
      <c r="V583" s="134"/>
      <c r="W583" s="134"/>
      <c r="X583" s="134"/>
      <c r="Y583" s="166"/>
      <c r="Z583" s="166"/>
      <c r="AA583" s="166"/>
      <c r="AB583" s="166"/>
      <c r="AC583" s="166"/>
      <c r="AD583" s="166"/>
      <c r="AE583" s="166"/>
      <c r="AF583" s="166"/>
      <c r="AG583" s="166"/>
      <c r="AH583" s="166"/>
      <c r="AI583" s="166"/>
      <c r="AJ583" s="166"/>
      <c r="AK583" s="166"/>
    </row>
    <row r="584" ht="14.25" customHeight="1">
      <c r="A584" s="191"/>
      <c r="B584" s="191"/>
      <c r="C584" s="193"/>
      <c r="D584" s="193"/>
      <c r="E584" s="193"/>
      <c r="F584" s="194" t="str">
        <f t="array" ref="F584">IFNA(INDEX(PRESENTISMO!$F$5:$Q1510,MATCH(B584,PRESENTISMO!$A$5:$A1510,0)),"")</f>
        <v/>
      </c>
      <c r="G584" s="197"/>
      <c r="H584" s="197"/>
      <c r="I584" s="197"/>
      <c r="J584" s="197"/>
      <c r="K584" s="197"/>
      <c r="L584" s="197"/>
      <c r="M584" s="197"/>
      <c r="N584" s="197"/>
      <c r="O584" s="197"/>
      <c r="P584" s="197"/>
      <c r="Q584" s="197"/>
      <c r="R584" s="166"/>
      <c r="S584" s="186">
        <f t="shared" si="1"/>
        <v>0</v>
      </c>
      <c r="T584" s="187" t="str">
        <f t="shared" si="2"/>
        <v>0%</v>
      </c>
      <c r="U584" s="188">
        <f t="shared" si="3"/>
        <v>0</v>
      </c>
      <c r="V584" s="134"/>
      <c r="W584" s="134"/>
      <c r="X584" s="134"/>
      <c r="Y584" s="166"/>
      <c r="Z584" s="166"/>
      <c r="AA584" s="166"/>
      <c r="AB584" s="166"/>
      <c r="AC584" s="166"/>
      <c r="AD584" s="166"/>
      <c r="AE584" s="166"/>
      <c r="AF584" s="166"/>
      <c r="AG584" s="166"/>
      <c r="AH584" s="166"/>
      <c r="AI584" s="166"/>
      <c r="AJ584" s="166"/>
      <c r="AK584" s="166"/>
    </row>
    <row r="585" ht="15.75" customHeight="1">
      <c r="A585" s="191"/>
      <c r="B585" s="191"/>
      <c r="C585" s="193"/>
      <c r="D585" s="193"/>
      <c r="E585" s="193"/>
      <c r="F585" s="194" t="str">
        <f t="array" ref="F585">IFNA(INDEX(PRESENTISMO!$F$5:$Q1510,MATCH(B585,PRESENTISMO!$A$5:$A1510,0)),"")</f>
        <v/>
      </c>
      <c r="G585" s="197"/>
      <c r="H585" s="197"/>
      <c r="I585" s="197"/>
      <c r="J585" s="197"/>
      <c r="K585" s="197"/>
      <c r="L585" s="197"/>
      <c r="M585" s="197"/>
      <c r="N585" s="197"/>
      <c r="O585" s="197"/>
      <c r="P585" s="197"/>
      <c r="Q585" s="197"/>
      <c r="R585" s="134"/>
      <c r="S585" s="186">
        <f t="shared" si="1"/>
        <v>0</v>
      </c>
      <c r="T585" s="187" t="str">
        <f t="shared" si="2"/>
        <v>0%</v>
      </c>
      <c r="U585" s="188">
        <f t="shared" si="3"/>
        <v>0</v>
      </c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</row>
    <row r="586" ht="15.75" customHeight="1">
      <c r="A586" s="199"/>
      <c r="B586" s="191"/>
      <c r="C586" s="200"/>
      <c r="D586" s="193"/>
      <c r="E586" s="200"/>
      <c r="F586" s="194" t="str">
        <f t="array" ref="F586">IFNA(INDEX(PRESENTISMO!$F$5:$Q1510,MATCH(B586,PRESENTISMO!$A$5:$A1510,0)),"")</f>
        <v/>
      </c>
      <c r="G586" s="197"/>
      <c r="H586" s="197"/>
      <c r="I586" s="197"/>
      <c r="J586" s="197"/>
      <c r="K586" s="197"/>
      <c r="L586" s="197"/>
      <c r="M586" s="197"/>
      <c r="N586" s="197"/>
      <c r="O586" s="197"/>
      <c r="P586" s="197"/>
      <c r="Q586" s="197"/>
      <c r="R586" s="134"/>
      <c r="S586" s="186">
        <f t="shared" si="1"/>
        <v>0</v>
      </c>
      <c r="T586" s="187" t="str">
        <f t="shared" si="2"/>
        <v>0%</v>
      </c>
      <c r="U586" s="188">
        <f t="shared" si="3"/>
        <v>0</v>
      </c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</row>
    <row r="587" ht="15.75" customHeight="1">
      <c r="A587" s="191"/>
      <c r="B587" s="191"/>
      <c r="C587" s="193"/>
      <c r="D587" s="193"/>
      <c r="E587" s="193"/>
      <c r="F587" s="194" t="str">
        <f t="array" ref="F587">IFNA(INDEX(PRESENTISMO!$F$5:$Q1510,MATCH(B587,PRESENTISMO!$A$5:$A1510,0)),"")</f>
        <v/>
      </c>
      <c r="G587" s="197"/>
      <c r="H587" s="197"/>
      <c r="I587" s="197"/>
      <c r="J587" s="197"/>
      <c r="K587" s="197"/>
      <c r="L587" s="197"/>
      <c r="M587" s="197"/>
      <c r="N587" s="197"/>
      <c r="O587" s="197"/>
      <c r="P587" s="197"/>
      <c r="Q587" s="197"/>
      <c r="R587" s="134"/>
      <c r="S587" s="186">
        <f t="shared" si="1"/>
        <v>0</v>
      </c>
      <c r="T587" s="187" t="str">
        <f t="shared" si="2"/>
        <v>0%</v>
      </c>
      <c r="U587" s="188">
        <f t="shared" si="3"/>
        <v>0</v>
      </c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</row>
    <row r="588" ht="15.75" customHeight="1">
      <c r="A588" s="191"/>
      <c r="B588" s="191"/>
      <c r="C588" s="193"/>
      <c r="D588" s="193"/>
      <c r="E588" s="193"/>
      <c r="F588" s="194" t="str">
        <f t="array" ref="F588">IFNA(INDEX(PRESENTISMO!$F$5:$Q1510,MATCH(B588,PRESENTISMO!$A$5:$A1510,0)),"")</f>
        <v/>
      </c>
      <c r="G588" s="197"/>
      <c r="H588" s="197"/>
      <c r="I588" s="197"/>
      <c r="J588" s="197"/>
      <c r="K588" s="197"/>
      <c r="L588" s="197"/>
      <c r="M588" s="197"/>
      <c r="N588" s="197"/>
      <c r="O588" s="197"/>
      <c r="P588" s="197"/>
      <c r="Q588" s="197"/>
      <c r="R588" s="134"/>
      <c r="S588" s="186">
        <f t="shared" si="1"/>
        <v>0</v>
      </c>
      <c r="T588" s="187" t="str">
        <f t="shared" si="2"/>
        <v>0%</v>
      </c>
      <c r="U588" s="188">
        <f t="shared" si="3"/>
        <v>0</v>
      </c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</row>
    <row r="589" ht="15.75" customHeight="1">
      <c r="A589" s="191"/>
      <c r="B589" s="191"/>
      <c r="C589" s="193"/>
      <c r="D589" s="193"/>
      <c r="E589" s="193"/>
      <c r="F589" s="194" t="str">
        <f t="array" ref="F589">IFNA(INDEX(PRESENTISMO!$F$5:$Q1510,MATCH(B589,PRESENTISMO!$A$5:$A1510,0)),"")</f>
        <v/>
      </c>
      <c r="G589" s="197"/>
      <c r="H589" s="197"/>
      <c r="I589" s="197"/>
      <c r="J589" s="197"/>
      <c r="K589" s="197"/>
      <c r="L589" s="197"/>
      <c r="M589" s="197"/>
      <c r="N589" s="197"/>
      <c r="O589" s="197"/>
      <c r="P589" s="197"/>
      <c r="Q589" s="197"/>
      <c r="R589" s="134"/>
      <c r="S589" s="186">
        <f t="shared" si="1"/>
        <v>0</v>
      </c>
      <c r="T589" s="187" t="str">
        <f t="shared" si="2"/>
        <v>0%</v>
      </c>
      <c r="U589" s="188">
        <f t="shared" si="3"/>
        <v>0</v>
      </c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</row>
    <row r="590" ht="15.75" customHeight="1">
      <c r="A590" s="191"/>
      <c r="B590" s="191"/>
      <c r="C590" s="193"/>
      <c r="D590" s="193"/>
      <c r="E590" s="193"/>
      <c r="F590" s="194" t="str">
        <f t="array" ref="F590">IFNA(INDEX(PRESENTISMO!$F$5:$Q1510,MATCH(B590,PRESENTISMO!$A$5:$A1510,0)),"")</f>
        <v/>
      </c>
      <c r="G590" s="197"/>
      <c r="H590" s="197"/>
      <c r="I590" s="197"/>
      <c r="J590" s="197"/>
      <c r="K590" s="197"/>
      <c r="L590" s="197"/>
      <c r="M590" s="197"/>
      <c r="N590" s="197"/>
      <c r="O590" s="197"/>
      <c r="P590" s="197"/>
      <c r="Q590" s="197"/>
      <c r="R590" s="134"/>
      <c r="S590" s="186">
        <f t="shared" si="1"/>
        <v>0</v>
      </c>
      <c r="T590" s="187" t="str">
        <f t="shared" si="2"/>
        <v>0%</v>
      </c>
      <c r="U590" s="188">
        <f t="shared" si="3"/>
        <v>0</v>
      </c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</row>
    <row r="591" ht="15.75" customHeight="1">
      <c r="A591" s="191"/>
      <c r="B591" s="191"/>
      <c r="C591" s="193"/>
      <c r="D591" s="193"/>
      <c r="E591" s="193"/>
      <c r="F591" s="194" t="str">
        <f t="array" ref="F591">IFNA(INDEX(PRESENTISMO!$F$5:$Q1510,MATCH(B591,PRESENTISMO!$A$5:$A1510,0)),"")</f>
        <v/>
      </c>
      <c r="G591" s="197"/>
      <c r="H591" s="197"/>
      <c r="I591" s="197"/>
      <c r="J591" s="197"/>
      <c r="K591" s="197"/>
      <c r="L591" s="197"/>
      <c r="M591" s="197"/>
      <c r="N591" s="197"/>
      <c r="O591" s="197"/>
      <c r="P591" s="197"/>
      <c r="Q591" s="197"/>
      <c r="R591" s="134"/>
      <c r="S591" s="186">
        <f t="shared" si="1"/>
        <v>0</v>
      </c>
      <c r="T591" s="187" t="str">
        <f t="shared" si="2"/>
        <v>0%</v>
      </c>
      <c r="U591" s="188">
        <f t="shared" si="3"/>
        <v>0</v>
      </c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</row>
    <row r="592" ht="15.75" customHeight="1">
      <c r="A592" s="191"/>
      <c r="B592" s="191"/>
      <c r="C592" s="193"/>
      <c r="D592" s="193"/>
      <c r="E592" s="193"/>
      <c r="F592" s="194" t="str">
        <f t="array" ref="F592">IFNA(INDEX(PRESENTISMO!$F$5:$Q1510,MATCH(B592,PRESENTISMO!$A$5:$A1510,0)),"")</f>
        <v/>
      </c>
      <c r="G592" s="197"/>
      <c r="H592" s="197"/>
      <c r="I592" s="197"/>
      <c r="J592" s="197"/>
      <c r="K592" s="197"/>
      <c r="L592" s="197"/>
      <c r="M592" s="197"/>
      <c r="N592" s="197"/>
      <c r="O592" s="197"/>
      <c r="P592" s="197"/>
      <c r="Q592" s="197"/>
      <c r="R592" s="134"/>
      <c r="S592" s="186">
        <f t="shared" si="1"/>
        <v>0</v>
      </c>
      <c r="T592" s="187" t="str">
        <f t="shared" si="2"/>
        <v>0%</v>
      </c>
      <c r="U592" s="188">
        <f t="shared" si="3"/>
        <v>0</v>
      </c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</row>
    <row r="593" ht="15.75" customHeight="1">
      <c r="A593" s="191"/>
      <c r="B593" s="191"/>
      <c r="C593" s="193"/>
      <c r="D593" s="193"/>
      <c r="E593" s="193"/>
      <c r="F593" s="194" t="str">
        <f t="array" ref="F593">IFNA(INDEX(PRESENTISMO!$F$5:$Q1510,MATCH(B593,PRESENTISMO!$A$5:$A1510,0)),"")</f>
        <v/>
      </c>
      <c r="G593" s="197"/>
      <c r="H593" s="197"/>
      <c r="I593" s="197"/>
      <c r="J593" s="197"/>
      <c r="K593" s="197"/>
      <c r="L593" s="197"/>
      <c r="M593" s="197"/>
      <c r="N593" s="197"/>
      <c r="O593" s="197"/>
      <c r="P593" s="197"/>
      <c r="Q593" s="197"/>
      <c r="R593" s="134"/>
      <c r="S593" s="186">
        <f t="shared" si="1"/>
        <v>0</v>
      </c>
      <c r="T593" s="187" t="str">
        <f t="shared" si="2"/>
        <v>0%</v>
      </c>
      <c r="U593" s="188">
        <f t="shared" si="3"/>
        <v>0</v>
      </c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</row>
    <row r="594" ht="15.75" customHeight="1">
      <c r="A594" s="199"/>
      <c r="B594" s="191"/>
      <c r="C594" s="200"/>
      <c r="D594" s="193"/>
      <c r="E594" s="200"/>
      <c r="F594" s="194" t="str">
        <f t="array" ref="F594">IFNA(INDEX(PRESENTISMO!$F$5:$Q1510,MATCH(B594,PRESENTISMO!$A$5:$A1510,0)),"")</f>
        <v/>
      </c>
      <c r="G594" s="197"/>
      <c r="H594" s="197"/>
      <c r="I594" s="197"/>
      <c r="J594" s="197"/>
      <c r="K594" s="197"/>
      <c r="L594" s="197"/>
      <c r="M594" s="197"/>
      <c r="N594" s="197"/>
      <c r="O594" s="197"/>
      <c r="P594" s="197"/>
      <c r="Q594" s="197"/>
      <c r="R594" s="134"/>
      <c r="S594" s="186">
        <f t="shared" si="1"/>
        <v>0</v>
      </c>
      <c r="T594" s="187" t="str">
        <f t="shared" si="2"/>
        <v>0%</v>
      </c>
      <c r="U594" s="188">
        <f t="shared" si="3"/>
        <v>0</v>
      </c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</row>
    <row r="595" ht="15.75" customHeight="1">
      <c r="A595" s="191"/>
      <c r="B595" s="191"/>
      <c r="C595" s="193"/>
      <c r="D595" s="193"/>
      <c r="E595" s="193"/>
      <c r="F595" s="194" t="str">
        <f t="array" ref="F595">IFNA(INDEX(PRESENTISMO!$F$5:$Q1510,MATCH(B595,PRESENTISMO!$A$5:$A1510,0)),"")</f>
        <v/>
      </c>
      <c r="G595" s="197"/>
      <c r="H595" s="197"/>
      <c r="I595" s="197"/>
      <c r="J595" s="197"/>
      <c r="K595" s="197"/>
      <c r="L595" s="197"/>
      <c r="M595" s="197"/>
      <c r="N595" s="197"/>
      <c r="O595" s="197"/>
      <c r="P595" s="197"/>
      <c r="Q595" s="197"/>
      <c r="R595" s="134"/>
      <c r="S595" s="186">
        <f t="shared" si="1"/>
        <v>0</v>
      </c>
      <c r="T595" s="187" t="str">
        <f t="shared" si="2"/>
        <v>0%</v>
      </c>
      <c r="U595" s="188">
        <f t="shared" si="3"/>
        <v>0</v>
      </c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</row>
    <row r="596" ht="15.75" customHeight="1">
      <c r="A596" s="191"/>
      <c r="B596" s="191"/>
      <c r="C596" s="193"/>
      <c r="D596" s="193"/>
      <c r="E596" s="193"/>
      <c r="F596" s="194" t="str">
        <f t="array" ref="F596">IFNA(INDEX(PRESENTISMO!$F$5:$Q1510,MATCH(B596,PRESENTISMO!$A$5:$A1510,0)),"")</f>
        <v/>
      </c>
      <c r="G596" s="197"/>
      <c r="H596" s="197"/>
      <c r="I596" s="197"/>
      <c r="J596" s="197"/>
      <c r="K596" s="197"/>
      <c r="L596" s="197"/>
      <c r="M596" s="197"/>
      <c r="N596" s="197"/>
      <c r="O596" s="197"/>
      <c r="P596" s="197"/>
      <c r="Q596" s="197"/>
      <c r="R596" s="134"/>
      <c r="S596" s="186">
        <f t="shared" si="1"/>
        <v>0</v>
      </c>
      <c r="T596" s="187" t="str">
        <f t="shared" si="2"/>
        <v>0%</v>
      </c>
      <c r="U596" s="188">
        <f t="shared" si="3"/>
        <v>0</v>
      </c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</row>
    <row r="597" ht="15.75" customHeight="1">
      <c r="A597" s="191"/>
      <c r="B597" s="191"/>
      <c r="C597" s="193"/>
      <c r="D597" s="193"/>
      <c r="E597" s="193"/>
      <c r="F597" s="194" t="str">
        <f t="array" ref="F597">IFNA(INDEX(PRESENTISMO!$F$5:$Q1510,MATCH(B597,PRESENTISMO!$A$5:$A1510,0)),"")</f>
        <v/>
      </c>
      <c r="G597" s="197"/>
      <c r="H597" s="197"/>
      <c r="I597" s="197"/>
      <c r="J597" s="197"/>
      <c r="K597" s="197"/>
      <c r="L597" s="197"/>
      <c r="M597" s="197"/>
      <c r="N597" s="197"/>
      <c r="O597" s="197"/>
      <c r="P597" s="197"/>
      <c r="Q597" s="197"/>
      <c r="R597" s="134"/>
      <c r="S597" s="186">
        <f t="shared" si="1"/>
        <v>0</v>
      </c>
      <c r="T597" s="187" t="str">
        <f t="shared" si="2"/>
        <v>0%</v>
      </c>
      <c r="U597" s="188">
        <f t="shared" si="3"/>
        <v>0</v>
      </c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</row>
    <row r="598" ht="15.75" customHeight="1">
      <c r="A598" s="191"/>
      <c r="B598" s="191"/>
      <c r="C598" s="193"/>
      <c r="D598" s="193"/>
      <c r="E598" s="193"/>
      <c r="F598" s="194" t="str">
        <f t="array" ref="F598">IFNA(INDEX(PRESENTISMO!$F$5:$Q1510,MATCH(B598,PRESENTISMO!$A$5:$A1510,0)),"")</f>
        <v/>
      </c>
      <c r="G598" s="197"/>
      <c r="H598" s="197"/>
      <c r="I598" s="197"/>
      <c r="J598" s="197"/>
      <c r="K598" s="197"/>
      <c r="L598" s="197"/>
      <c r="M598" s="197"/>
      <c r="N598" s="197"/>
      <c r="O598" s="197"/>
      <c r="P598" s="197"/>
      <c r="Q598" s="197"/>
      <c r="R598" s="134"/>
      <c r="S598" s="186">
        <f t="shared" si="1"/>
        <v>0</v>
      </c>
      <c r="T598" s="187" t="str">
        <f t="shared" si="2"/>
        <v>0%</v>
      </c>
      <c r="U598" s="188">
        <f t="shared" si="3"/>
        <v>0</v>
      </c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</row>
    <row r="599" ht="15.75" customHeight="1">
      <c r="A599" s="191"/>
      <c r="B599" s="191"/>
      <c r="C599" s="193"/>
      <c r="D599" s="193"/>
      <c r="E599" s="193"/>
      <c r="F599" s="194" t="str">
        <f t="array" ref="F599">IFNA(INDEX(PRESENTISMO!$F$5:$Q1510,MATCH(B599,PRESENTISMO!$A$5:$A1510,0)),"")</f>
        <v/>
      </c>
      <c r="G599" s="197"/>
      <c r="H599" s="197"/>
      <c r="I599" s="197"/>
      <c r="J599" s="197"/>
      <c r="K599" s="197"/>
      <c r="L599" s="197"/>
      <c r="M599" s="197"/>
      <c r="N599" s="197"/>
      <c r="O599" s="197"/>
      <c r="P599" s="197"/>
      <c r="Q599" s="197"/>
      <c r="R599" s="134"/>
      <c r="S599" s="186">
        <f t="shared" si="1"/>
        <v>0</v>
      </c>
      <c r="T599" s="187" t="str">
        <f t="shared" si="2"/>
        <v>0%</v>
      </c>
      <c r="U599" s="188">
        <f t="shared" si="3"/>
        <v>0</v>
      </c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</row>
    <row r="600" ht="15.75" customHeight="1">
      <c r="A600" s="191"/>
      <c r="B600" s="191"/>
      <c r="C600" s="193"/>
      <c r="D600" s="193"/>
      <c r="E600" s="193"/>
      <c r="F600" s="194" t="str">
        <f t="array" ref="F600">IFNA(INDEX(PRESENTISMO!$F$5:$Q1510,MATCH(B600,PRESENTISMO!$A$5:$A1510,0)),"")</f>
        <v/>
      </c>
      <c r="G600" s="197"/>
      <c r="H600" s="197"/>
      <c r="I600" s="197"/>
      <c r="J600" s="197"/>
      <c r="K600" s="197"/>
      <c r="L600" s="197"/>
      <c r="M600" s="197"/>
      <c r="N600" s="197"/>
      <c r="O600" s="197"/>
      <c r="P600" s="197"/>
      <c r="Q600" s="197"/>
      <c r="R600" s="134"/>
      <c r="S600" s="186">
        <f t="shared" si="1"/>
        <v>0</v>
      </c>
      <c r="T600" s="187" t="str">
        <f t="shared" si="2"/>
        <v>0%</v>
      </c>
      <c r="U600" s="188">
        <f t="shared" si="3"/>
        <v>0</v>
      </c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</row>
    <row r="601" ht="15.75" customHeight="1">
      <c r="A601" s="191"/>
      <c r="B601" s="191"/>
      <c r="C601" s="193"/>
      <c r="D601" s="193"/>
      <c r="E601" s="193"/>
      <c r="F601" s="194" t="str">
        <f t="array" ref="F601">IFNA(INDEX(PRESENTISMO!$F$5:$Q1510,MATCH(B601,PRESENTISMO!$A$5:$A1510,0)),"")</f>
        <v/>
      </c>
      <c r="G601" s="197"/>
      <c r="H601" s="197"/>
      <c r="I601" s="197"/>
      <c r="J601" s="197"/>
      <c r="K601" s="197"/>
      <c r="L601" s="197"/>
      <c r="M601" s="197"/>
      <c r="N601" s="197"/>
      <c r="O601" s="197"/>
      <c r="P601" s="197"/>
      <c r="Q601" s="197"/>
      <c r="R601" s="134"/>
      <c r="S601" s="186">
        <f t="shared" si="1"/>
        <v>0</v>
      </c>
      <c r="T601" s="187" t="str">
        <f t="shared" si="2"/>
        <v>0%</v>
      </c>
      <c r="U601" s="188">
        <f t="shared" si="3"/>
        <v>0</v>
      </c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</row>
    <row r="602" ht="15.75" customHeight="1">
      <c r="A602" s="199"/>
      <c r="B602" s="191"/>
      <c r="C602" s="200"/>
      <c r="D602" s="193"/>
      <c r="E602" s="200"/>
      <c r="F602" s="194" t="str">
        <f t="array" ref="F602">IFNA(INDEX(PRESENTISMO!$F$5:$Q1510,MATCH(B602,PRESENTISMO!$A$5:$A1510,0)),"")</f>
        <v/>
      </c>
      <c r="G602" s="197"/>
      <c r="H602" s="197"/>
      <c r="I602" s="197"/>
      <c r="J602" s="197"/>
      <c r="K602" s="197"/>
      <c r="L602" s="197"/>
      <c r="M602" s="197"/>
      <c r="N602" s="197"/>
      <c r="O602" s="197"/>
      <c r="P602" s="197"/>
      <c r="Q602" s="197"/>
      <c r="R602" s="134"/>
      <c r="S602" s="186">
        <f t="shared" si="1"/>
        <v>0</v>
      </c>
      <c r="T602" s="187" t="str">
        <f t="shared" si="2"/>
        <v>0%</v>
      </c>
      <c r="U602" s="188">
        <f t="shared" si="3"/>
        <v>0</v>
      </c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</row>
    <row r="603" ht="15.75" customHeight="1">
      <c r="A603" s="191"/>
      <c r="B603" s="191"/>
      <c r="C603" s="193"/>
      <c r="D603" s="193"/>
      <c r="E603" s="193"/>
      <c r="F603" s="194" t="str">
        <f t="array" ref="F603">IFNA(INDEX(PRESENTISMO!$F$5:$Q1510,MATCH(B603,PRESENTISMO!$A$5:$A1510,0)),"")</f>
        <v/>
      </c>
      <c r="G603" s="197"/>
      <c r="H603" s="197"/>
      <c r="I603" s="197"/>
      <c r="J603" s="197"/>
      <c r="K603" s="197"/>
      <c r="L603" s="197"/>
      <c r="M603" s="197"/>
      <c r="N603" s="197"/>
      <c r="O603" s="197"/>
      <c r="P603" s="197"/>
      <c r="Q603" s="197"/>
      <c r="R603" s="134"/>
      <c r="S603" s="186">
        <f t="shared" si="1"/>
        <v>0</v>
      </c>
      <c r="T603" s="187" t="str">
        <f t="shared" si="2"/>
        <v>0%</v>
      </c>
      <c r="U603" s="188">
        <f t="shared" si="3"/>
        <v>0</v>
      </c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</row>
    <row r="604" ht="15.75" customHeight="1">
      <c r="A604" s="191"/>
      <c r="B604" s="191"/>
      <c r="C604" s="193"/>
      <c r="D604" s="193"/>
      <c r="E604" s="193"/>
      <c r="F604" s="194" t="str">
        <f t="array" ref="F604">IFNA(INDEX(PRESENTISMO!$F$5:$Q1510,MATCH(B604,PRESENTISMO!$A$5:$A1510,0)),"")</f>
        <v/>
      </c>
      <c r="G604" s="197"/>
      <c r="H604" s="197"/>
      <c r="I604" s="197"/>
      <c r="J604" s="197"/>
      <c r="K604" s="197"/>
      <c r="L604" s="197"/>
      <c r="M604" s="197"/>
      <c r="N604" s="197"/>
      <c r="O604" s="197"/>
      <c r="P604" s="197"/>
      <c r="Q604" s="197"/>
      <c r="R604" s="134"/>
      <c r="S604" s="186">
        <f t="shared" si="1"/>
        <v>0</v>
      </c>
      <c r="T604" s="187" t="str">
        <f t="shared" si="2"/>
        <v>0%</v>
      </c>
      <c r="U604" s="188">
        <f t="shared" si="3"/>
        <v>0</v>
      </c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</row>
    <row r="605" ht="15.75" customHeight="1">
      <c r="A605" s="191"/>
      <c r="B605" s="191"/>
      <c r="C605" s="193"/>
      <c r="D605" s="193"/>
      <c r="E605" s="193"/>
      <c r="F605" s="194" t="str">
        <f t="array" ref="F605">IFNA(INDEX(PRESENTISMO!$F$5:$Q1510,MATCH(B605,PRESENTISMO!$A$5:$A1510,0)),"")</f>
        <v/>
      </c>
      <c r="G605" s="197"/>
      <c r="H605" s="197"/>
      <c r="I605" s="197"/>
      <c r="J605" s="197"/>
      <c r="K605" s="197"/>
      <c r="L605" s="197"/>
      <c r="M605" s="197"/>
      <c r="N605" s="197"/>
      <c r="O605" s="197"/>
      <c r="P605" s="197"/>
      <c r="Q605" s="197"/>
      <c r="R605" s="134"/>
      <c r="S605" s="186">
        <f t="shared" si="1"/>
        <v>0</v>
      </c>
      <c r="T605" s="187" t="str">
        <f t="shared" si="2"/>
        <v>0%</v>
      </c>
      <c r="U605" s="188">
        <f t="shared" si="3"/>
        <v>0</v>
      </c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</row>
    <row r="606" ht="15.75" customHeight="1">
      <c r="A606" s="191"/>
      <c r="B606" s="191"/>
      <c r="C606" s="193"/>
      <c r="D606" s="193"/>
      <c r="E606" s="193"/>
      <c r="F606" s="194" t="str">
        <f t="array" ref="F606">IFNA(INDEX(PRESENTISMO!$F$5:$Q1510,MATCH(B606,PRESENTISMO!$A$5:$A1510,0)),"")</f>
        <v/>
      </c>
      <c r="G606" s="197"/>
      <c r="H606" s="197"/>
      <c r="I606" s="197"/>
      <c r="J606" s="197"/>
      <c r="K606" s="197"/>
      <c r="L606" s="197"/>
      <c r="M606" s="197"/>
      <c r="N606" s="197"/>
      <c r="O606" s="197"/>
      <c r="P606" s="197"/>
      <c r="Q606" s="197"/>
      <c r="R606" s="134"/>
      <c r="S606" s="186">
        <f t="shared" si="1"/>
        <v>0</v>
      </c>
      <c r="T606" s="187" t="str">
        <f t="shared" si="2"/>
        <v>0%</v>
      </c>
      <c r="U606" s="188">
        <f t="shared" si="3"/>
        <v>0</v>
      </c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</row>
    <row r="607" ht="15.75" customHeight="1">
      <c r="A607" s="191"/>
      <c r="B607" s="191"/>
      <c r="C607" s="193"/>
      <c r="D607" s="193"/>
      <c r="E607" s="193"/>
      <c r="F607" s="194" t="str">
        <f t="array" ref="F607">IFNA(INDEX(PRESENTISMO!$F$5:$Q1510,MATCH(B607,PRESENTISMO!$A$5:$A1510,0)),"")</f>
        <v/>
      </c>
      <c r="G607" s="197"/>
      <c r="H607" s="197"/>
      <c r="I607" s="197"/>
      <c r="J607" s="197"/>
      <c r="K607" s="197"/>
      <c r="L607" s="197"/>
      <c r="M607" s="197"/>
      <c r="N607" s="197"/>
      <c r="O607" s="197"/>
      <c r="P607" s="197"/>
      <c r="Q607" s="197"/>
      <c r="R607" s="134"/>
      <c r="S607" s="186">
        <f t="shared" si="1"/>
        <v>0</v>
      </c>
      <c r="T607" s="187" t="str">
        <f t="shared" si="2"/>
        <v>0%</v>
      </c>
      <c r="U607" s="188">
        <f t="shared" si="3"/>
        <v>0</v>
      </c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</row>
    <row r="608" ht="15.75" customHeight="1">
      <c r="A608" s="191"/>
      <c r="B608" s="191"/>
      <c r="C608" s="193"/>
      <c r="D608" s="193"/>
      <c r="E608" s="193"/>
      <c r="F608" s="194" t="str">
        <f t="array" ref="F608">IFNA(INDEX(PRESENTISMO!$F$5:$Q1510,MATCH(B608,PRESENTISMO!$A$5:$A1510,0)),"")</f>
        <v/>
      </c>
      <c r="G608" s="197"/>
      <c r="H608" s="197"/>
      <c r="I608" s="197"/>
      <c r="J608" s="197"/>
      <c r="K608" s="197"/>
      <c r="L608" s="197"/>
      <c r="M608" s="197"/>
      <c r="N608" s="197"/>
      <c r="O608" s="197"/>
      <c r="P608" s="197"/>
      <c r="Q608" s="197"/>
      <c r="R608" s="134"/>
      <c r="S608" s="186">
        <f t="shared" si="1"/>
        <v>0</v>
      </c>
      <c r="T608" s="187" t="str">
        <f t="shared" si="2"/>
        <v>0%</v>
      </c>
      <c r="U608" s="188">
        <f t="shared" si="3"/>
        <v>0</v>
      </c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</row>
    <row r="609" ht="15.75" customHeight="1">
      <c r="A609" s="191"/>
      <c r="B609" s="191"/>
      <c r="C609" s="193"/>
      <c r="D609" s="193"/>
      <c r="E609" s="193"/>
      <c r="F609" s="194" t="str">
        <f t="array" ref="F609">IFNA(INDEX(PRESENTISMO!$F$5:$Q1510,MATCH(B609,PRESENTISMO!$A$5:$A1510,0)),"")</f>
        <v/>
      </c>
      <c r="G609" s="197"/>
      <c r="H609" s="197"/>
      <c r="I609" s="197"/>
      <c r="J609" s="197"/>
      <c r="K609" s="197"/>
      <c r="L609" s="197"/>
      <c r="M609" s="197"/>
      <c r="N609" s="197"/>
      <c r="O609" s="197"/>
      <c r="P609" s="197"/>
      <c r="Q609" s="197"/>
      <c r="R609" s="134"/>
      <c r="S609" s="186">
        <f t="shared" si="1"/>
        <v>0</v>
      </c>
      <c r="T609" s="187" t="str">
        <f t="shared" si="2"/>
        <v>0%</v>
      </c>
      <c r="U609" s="188">
        <f t="shared" si="3"/>
        <v>0</v>
      </c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</row>
    <row r="610" ht="15.75" customHeight="1">
      <c r="A610" s="199"/>
      <c r="B610" s="191"/>
      <c r="C610" s="200"/>
      <c r="D610" s="193"/>
      <c r="E610" s="200"/>
      <c r="F610" s="194" t="str">
        <f t="array" ref="F610">IFNA(INDEX(PRESENTISMO!$F$5:$Q1510,MATCH(B610,PRESENTISMO!$A$5:$A1510,0)),"")</f>
        <v/>
      </c>
      <c r="G610" s="197"/>
      <c r="H610" s="197"/>
      <c r="I610" s="197"/>
      <c r="J610" s="197"/>
      <c r="K610" s="197"/>
      <c r="L610" s="197"/>
      <c r="M610" s="197"/>
      <c r="N610" s="197"/>
      <c r="O610" s="197"/>
      <c r="P610" s="197"/>
      <c r="Q610" s="197"/>
      <c r="R610" s="134"/>
      <c r="S610" s="186">
        <f t="shared" si="1"/>
        <v>0</v>
      </c>
      <c r="T610" s="187" t="str">
        <f t="shared" si="2"/>
        <v>0%</v>
      </c>
      <c r="U610" s="188">
        <f t="shared" si="3"/>
        <v>0</v>
      </c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</row>
    <row r="611" ht="15.75" customHeight="1">
      <c r="A611" s="191"/>
      <c r="B611" s="191"/>
      <c r="C611" s="193"/>
      <c r="D611" s="193"/>
      <c r="E611" s="193"/>
      <c r="F611" s="194" t="str">
        <f t="array" ref="F611">IFNA(INDEX(PRESENTISMO!$F$5:$Q1510,MATCH(B611,PRESENTISMO!$A$5:$A1510,0)),"")</f>
        <v/>
      </c>
      <c r="G611" s="197"/>
      <c r="H611" s="197"/>
      <c r="I611" s="197"/>
      <c r="J611" s="197"/>
      <c r="K611" s="197"/>
      <c r="L611" s="197"/>
      <c r="M611" s="197"/>
      <c r="N611" s="197"/>
      <c r="O611" s="197"/>
      <c r="P611" s="197"/>
      <c r="Q611" s="197"/>
      <c r="R611" s="134"/>
      <c r="S611" s="186">
        <f t="shared" si="1"/>
        <v>0</v>
      </c>
      <c r="T611" s="187" t="str">
        <f t="shared" si="2"/>
        <v>0%</v>
      </c>
      <c r="U611" s="188">
        <f t="shared" si="3"/>
        <v>0</v>
      </c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</row>
    <row r="612" ht="15.75" customHeight="1">
      <c r="A612" s="191"/>
      <c r="B612" s="191"/>
      <c r="C612" s="193"/>
      <c r="D612" s="193"/>
      <c r="E612" s="193"/>
      <c r="F612" s="194" t="str">
        <f t="array" ref="F612">IFNA(INDEX(PRESENTISMO!$F$5:$Q1510,MATCH(B612,PRESENTISMO!$A$5:$A1510,0)),"")</f>
        <v/>
      </c>
      <c r="G612" s="197"/>
      <c r="H612" s="197"/>
      <c r="I612" s="197"/>
      <c r="J612" s="197"/>
      <c r="K612" s="197"/>
      <c r="L612" s="197"/>
      <c r="M612" s="197"/>
      <c r="N612" s="197"/>
      <c r="O612" s="197"/>
      <c r="P612" s="197"/>
      <c r="Q612" s="197"/>
      <c r="R612" s="134"/>
      <c r="S612" s="186">
        <f t="shared" si="1"/>
        <v>0</v>
      </c>
      <c r="T612" s="187" t="str">
        <f t="shared" si="2"/>
        <v>0%</v>
      </c>
      <c r="U612" s="188">
        <f t="shared" si="3"/>
        <v>0</v>
      </c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</row>
    <row r="613" ht="15.75" customHeight="1">
      <c r="A613" s="191"/>
      <c r="B613" s="191"/>
      <c r="C613" s="193"/>
      <c r="D613" s="193"/>
      <c r="E613" s="193"/>
      <c r="F613" s="194" t="str">
        <f t="array" ref="F613">IFNA(INDEX(PRESENTISMO!$F$5:$Q1510,MATCH(B613,PRESENTISMO!$A$5:$A1510,0)),"")</f>
        <v/>
      </c>
      <c r="G613" s="197"/>
      <c r="H613" s="197"/>
      <c r="I613" s="197"/>
      <c r="J613" s="197"/>
      <c r="K613" s="197"/>
      <c r="L613" s="197"/>
      <c r="M613" s="197"/>
      <c r="N613" s="197"/>
      <c r="O613" s="197"/>
      <c r="P613" s="197"/>
      <c r="Q613" s="197"/>
      <c r="R613" s="134"/>
      <c r="S613" s="186">
        <f t="shared" si="1"/>
        <v>0</v>
      </c>
      <c r="T613" s="187" t="str">
        <f t="shared" si="2"/>
        <v>0%</v>
      </c>
      <c r="U613" s="188">
        <f t="shared" si="3"/>
        <v>0</v>
      </c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</row>
    <row r="614" ht="15.75" customHeight="1">
      <c r="A614" s="191"/>
      <c r="B614" s="191"/>
      <c r="C614" s="193"/>
      <c r="D614" s="193"/>
      <c r="E614" s="193"/>
      <c r="F614" s="194" t="str">
        <f t="array" ref="F614">IFNA(INDEX(PRESENTISMO!$F$5:$Q1510,MATCH(B614,PRESENTISMO!$A$5:$A1510,0)),"")</f>
        <v/>
      </c>
      <c r="G614" s="197"/>
      <c r="H614" s="197"/>
      <c r="I614" s="197"/>
      <c r="J614" s="197"/>
      <c r="K614" s="197"/>
      <c r="L614" s="197"/>
      <c r="M614" s="197"/>
      <c r="N614" s="197"/>
      <c r="O614" s="197"/>
      <c r="P614" s="197"/>
      <c r="Q614" s="197"/>
      <c r="R614" s="134"/>
      <c r="S614" s="186">
        <f t="shared" si="1"/>
        <v>0</v>
      </c>
      <c r="T614" s="187" t="str">
        <f t="shared" si="2"/>
        <v>0%</v>
      </c>
      <c r="U614" s="188">
        <f t="shared" si="3"/>
        <v>0</v>
      </c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</row>
    <row r="615" ht="15.75" customHeight="1">
      <c r="A615" s="191"/>
      <c r="B615" s="191"/>
      <c r="C615" s="193"/>
      <c r="D615" s="193"/>
      <c r="E615" s="193"/>
      <c r="F615" s="194" t="str">
        <f t="array" ref="F615">IFNA(INDEX(PRESENTISMO!$F$5:$Q1510,MATCH(B615,PRESENTISMO!$A$5:$A1510,0)),"")</f>
        <v/>
      </c>
      <c r="G615" s="197"/>
      <c r="H615" s="197"/>
      <c r="I615" s="197"/>
      <c r="J615" s="197"/>
      <c r="K615" s="197"/>
      <c r="L615" s="197"/>
      <c r="M615" s="197"/>
      <c r="N615" s="197"/>
      <c r="O615" s="197"/>
      <c r="P615" s="197"/>
      <c r="Q615" s="197"/>
      <c r="R615" s="134"/>
      <c r="S615" s="186">
        <f t="shared" si="1"/>
        <v>0</v>
      </c>
      <c r="T615" s="187" t="str">
        <f t="shared" si="2"/>
        <v>0%</v>
      </c>
      <c r="U615" s="188">
        <f t="shared" si="3"/>
        <v>0</v>
      </c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</row>
    <row r="616" ht="15.75" customHeight="1">
      <c r="A616" s="191"/>
      <c r="B616" s="191"/>
      <c r="C616" s="193"/>
      <c r="D616" s="193"/>
      <c r="E616" s="193"/>
      <c r="F616" s="194" t="str">
        <f t="array" ref="F616">IFNA(INDEX(PRESENTISMO!$F$5:$Q1510,MATCH(B616,PRESENTISMO!$A$5:$A1510,0)),"")</f>
        <v/>
      </c>
      <c r="G616" s="197"/>
      <c r="H616" s="197"/>
      <c r="I616" s="197"/>
      <c r="J616" s="197"/>
      <c r="K616" s="197"/>
      <c r="L616" s="197"/>
      <c r="M616" s="197"/>
      <c r="N616" s="197"/>
      <c r="O616" s="197"/>
      <c r="P616" s="197"/>
      <c r="Q616" s="197"/>
      <c r="R616" s="134"/>
      <c r="S616" s="186">
        <f t="shared" si="1"/>
        <v>0</v>
      </c>
      <c r="T616" s="187" t="str">
        <f t="shared" si="2"/>
        <v>0%</v>
      </c>
      <c r="U616" s="188">
        <f t="shared" si="3"/>
        <v>0</v>
      </c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</row>
    <row r="617" ht="15.75" customHeight="1">
      <c r="A617" s="191"/>
      <c r="B617" s="191"/>
      <c r="C617" s="193"/>
      <c r="D617" s="193"/>
      <c r="E617" s="193"/>
      <c r="F617" s="194" t="str">
        <f t="array" ref="F617">IFNA(INDEX(PRESENTISMO!$F$5:$Q1510,MATCH(B617,PRESENTISMO!$A$5:$A1510,0)),"")</f>
        <v/>
      </c>
      <c r="G617" s="197"/>
      <c r="H617" s="197"/>
      <c r="I617" s="197"/>
      <c r="J617" s="197"/>
      <c r="K617" s="197"/>
      <c r="L617" s="197"/>
      <c r="M617" s="197"/>
      <c r="N617" s="197"/>
      <c r="O617" s="197"/>
      <c r="P617" s="197"/>
      <c r="Q617" s="197"/>
      <c r="R617" s="134"/>
      <c r="S617" s="186">
        <f t="shared" si="1"/>
        <v>0</v>
      </c>
      <c r="T617" s="187" t="str">
        <f t="shared" si="2"/>
        <v>0%</v>
      </c>
      <c r="U617" s="188">
        <f t="shared" si="3"/>
        <v>0</v>
      </c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</row>
    <row r="618" ht="15.75" customHeight="1">
      <c r="A618" s="199"/>
      <c r="B618" s="191"/>
      <c r="C618" s="200"/>
      <c r="D618" s="193"/>
      <c r="E618" s="200"/>
      <c r="F618" s="194" t="str">
        <f t="array" ref="F618">IFNA(INDEX(PRESENTISMO!$F$5:$Q1510,MATCH(B618,PRESENTISMO!$A$5:$A1510,0)),"")</f>
        <v/>
      </c>
      <c r="G618" s="197"/>
      <c r="H618" s="197"/>
      <c r="I618" s="197"/>
      <c r="J618" s="197"/>
      <c r="K618" s="197"/>
      <c r="L618" s="197"/>
      <c r="M618" s="197"/>
      <c r="N618" s="197"/>
      <c r="O618" s="197"/>
      <c r="P618" s="197"/>
      <c r="Q618" s="197"/>
      <c r="R618" s="134"/>
      <c r="S618" s="186">
        <f t="shared" si="1"/>
        <v>0</v>
      </c>
      <c r="T618" s="187" t="str">
        <f t="shared" si="2"/>
        <v>0%</v>
      </c>
      <c r="U618" s="188">
        <f t="shared" si="3"/>
        <v>0</v>
      </c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</row>
    <row r="619" ht="15.75" customHeight="1">
      <c r="A619" s="191"/>
      <c r="B619" s="191"/>
      <c r="C619" s="193"/>
      <c r="D619" s="193"/>
      <c r="E619" s="193"/>
      <c r="F619" s="194" t="str">
        <f t="array" ref="F619">IFNA(INDEX(PRESENTISMO!$F$5:$Q1510,MATCH(B619,PRESENTISMO!$A$5:$A1510,0)),"")</f>
        <v/>
      </c>
      <c r="G619" s="197"/>
      <c r="H619" s="197"/>
      <c r="I619" s="197"/>
      <c r="J619" s="197"/>
      <c r="K619" s="197"/>
      <c r="L619" s="197"/>
      <c r="M619" s="197"/>
      <c r="N619" s="197"/>
      <c r="O619" s="197"/>
      <c r="P619" s="197"/>
      <c r="Q619" s="197"/>
      <c r="R619" s="134"/>
      <c r="S619" s="186">
        <f t="shared" si="1"/>
        <v>0</v>
      </c>
      <c r="T619" s="187" t="str">
        <f t="shared" si="2"/>
        <v>0%</v>
      </c>
      <c r="U619" s="188">
        <f t="shared" si="3"/>
        <v>0</v>
      </c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</row>
    <row r="620" ht="15.75" customHeight="1">
      <c r="A620" s="191"/>
      <c r="B620" s="191"/>
      <c r="C620" s="193"/>
      <c r="D620" s="193"/>
      <c r="E620" s="193"/>
      <c r="F620" s="194" t="str">
        <f t="array" ref="F620">IFNA(INDEX(PRESENTISMO!$F$5:$Q1510,MATCH(B620,PRESENTISMO!$A$5:$A1510,0)),"")</f>
        <v/>
      </c>
      <c r="G620" s="197"/>
      <c r="H620" s="197"/>
      <c r="I620" s="197"/>
      <c r="J620" s="197"/>
      <c r="K620" s="197"/>
      <c r="L620" s="197"/>
      <c r="M620" s="197"/>
      <c r="N620" s="197"/>
      <c r="O620" s="197"/>
      <c r="P620" s="197"/>
      <c r="Q620" s="197"/>
      <c r="R620" s="134"/>
      <c r="S620" s="186">
        <f t="shared" si="1"/>
        <v>0</v>
      </c>
      <c r="T620" s="187" t="str">
        <f t="shared" si="2"/>
        <v>0%</v>
      </c>
      <c r="U620" s="188">
        <f t="shared" si="3"/>
        <v>0</v>
      </c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</row>
    <row r="621" ht="15.75" customHeight="1">
      <c r="A621" s="191"/>
      <c r="B621" s="191"/>
      <c r="C621" s="193"/>
      <c r="D621" s="193"/>
      <c r="E621" s="193"/>
      <c r="F621" s="194" t="str">
        <f t="array" ref="F621">IFNA(INDEX(PRESENTISMO!$F$5:$Q1510,MATCH(B621,PRESENTISMO!$A$5:$A1510,0)),"")</f>
        <v/>
      </c>
      <c r="G621" s="197"/>
      <c r="H621" s="197"/>
      <c r="I621" s="197"/>
      <c r="J621" s="197"/>
      <c r="K621" s="197"/>
      <c r="L621" s="197"/>
      <c r="M621" s="197"/>
      <c r="N621" s="197"/>
      <c r="O621" s="197"/>
      <c r="P621" s="197"/>
      <c r="Q621" s="197"/>
      <c r="R621" s="134"/>
      <c r="S621" s="186">
        <f t="shared" si="1"/>
        <v>0</v>
      </c>
      <c r="T621" s="187" t="str">
        <f t="shared" si="2"/>
        <v>0%</v>
      </c>
      <c r="U621" s="188">
        <f t="shared" si="3"/>
        <v>0</v>
      </c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</row>
    <row r="622" ht="15.75" customHeight="1">
      <c r="A622" s="191"/>
      <c r="B622" s="191"/>
      <c r="C622" s="193"/>
      <c r="D622" s="193"/>
      <c r="E622" s="193"/>
      <c r="F622" s="194" t="str">
        <f t="array" ref="F622">IFNA(INDEX(PRESENTISMO!$F$5:$Q1510,MATCH(B622,PRESENTISMO!$A$5:$A1510,0)),"")</f>
        <v/>
      </c>
      <c r="G622" s="197"/>
      <c r="H622" s="197"/>
      <c r="I622" s="197"/>
      <c r="J622" s="197"/>
      <c r="K622" s="197"/>
      <c r="L622" s="197"/>
      <c r="M622" s="197"/>
      <c r="N622" s="197"/>
      <c r="O622" s="197"/>
      <c r="P622" s="197"/>
      <c r="Q622" s="197"/>
      <c r="R622" s="134"/>
      <c r="S622" s="186">
        <f t="shared" si="1"/>
        <v>0</v>
      </c>
      <c r="T622" s="187" t="str">
        <f t="shared" si="2"/>
        <v>0%</v>
      </c>
      <c r="U622" s="188">
        <f t="shared" si="3"/>
        <v>0</v>
      </c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</row>
    <row r="623" ht="15.75" customHeight="1">
      <c r="A623" s="191"/>
      <c r="B623" s="191"/>
      <c r="C623" s="193"/>
      <c r="D623" s="193"/>
      <c r="E623" s="193"/>
      <c r="F623" s="194" t="str">
        <f t="array" ref="F623">IFNA(INDEX(PRESENTISMO!$F$5:$Q1510,MATCH(B623,PRESENTISMO!$A$5:$A1510,0)),"")</f>
        <v/>
      </c>
      <c r="G623" s="197"/>
      <c r="H623" s="197"/>
      <c r="I623" s="197"/>
      <c r="J623" s="197"/>
      <c r="K623" s="197"/>
      <c r="L623" s="197"/>
      <c r="M623" s="197"/>
      <c r="N623" s="197"/>
      <c r="O623" s="197"/>
      <c r="P623" s="197"/>
      <c r="Q623" s="197"/>
      <c r="R623" s="134"/>
      <c r="S623" s="186">
        <f t="shared" si="1"/>
        <v>0</v>
      </c>
      <c r="T623" s="187" t="str">
        <f t="shared" si="2"/>
        <v>0%</v>
      </c>
      <c r="U623" s="188">
        <f t="shared" si="3"/>
        <v>0</v>
      </c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</row>
    <row r="624" ht="15.75" customHeight="1">
      <c r="A624" s="191"/>
      <c r="B624" s="191"/>
      <c r="C624" s="193"/>
      <c r="D624" s="193"/>
      <c r="E624" s="193"/>
      <c r="F624" s="194" t="str">
        <f t="array" ref="F624">IFNA(INDEX(PRESENTISMO!$F$5:$Q1510,MATCH(B624,PRESENTISMO!$A$5:$A1510,0)),"")</f>
        <v/>
      </c>
      <c r="G624" s="197"/>
      <c r="H624" s="197"/>
      <c r="I624" s="197"/>
      <c r="J624" s="197"/>
      <c r="K624" s="197"/>
      <c r="L624" s="197"/>
      <c r="M624" s="197"/>
      <c r="N624" s="197"/>
      <c r="O624" s="197"/>
      <c r="P624" s="197"/>
      <c r="Q624" s="197"/>
      <c r="R624" s="134"/>
      <c r="S624" s="186">
        <f t="shared" si="1"/>
        <v>0</v>
      </c>
      <c r="T624" s="187" t="str">
        <f t="shared" si="2"/>
        <v>0%</v>
      </c>
      <c r="U624" s="188">
        <f t="shared" si="3"/>
        <v>0</v>
      </c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</row>
    <row r="625" ht="15.75" customHeight="1">
      <c r="A625" s="191"/>
      <c r="B625" s="191"/>
      <c r="C625" s="193"/>
      <c r="D625" s="193"/>
      <c r="E625" s="193"/>
      <c r="F625" s="194" t="str">
        <f t="array" ref="F625">IFNA(INDEX(PRESENTISMO!$F$5:$Q1510,MATCH(B625,PRESENTISMO!$A$5:$A1510,0)),"")</f>
        <v/>
      </c>
      <c r="G625" s="197"/>
      <c r="H625" s="197"/>
      <c r="I625" s="197"/>
      <c r="J625" s="197"/>
      <c r="K625" s="197"/>
      <c r="L625" s="197"/>
      <c r="M625" s="197"/>
      <c r="N625" s="197"/>
      <c r="O625" s="197"/>
      <c r="P625" s="197"/>
      <c r="Q625" s="197"/>
      <c r="R625" s="134"/>
      <c r="S625" s="186">
        <f t="shared" si="1"/>
        <v>0</v>
      </c>
      <c r="T625" s="187" t="str">
        <f t="shared" si="2"/>
        <v>0%</v>
      </c>
      <c r="U625" s="188">
        <f t="shared" si="3"/>
        <v>0</v>
      </c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</row>
    <row r="626" ht="15.75" customHeight="1">
      <c r="A626" s="199"/>
      <c r="B626" s="191"/>
      <c r="C626" s="200"/>
      <c r="D626" s="193"/>
      <c r="E626" s="200"/>
      <c r="F626" s="194" t="str">
        <f t="array" ref="F626">IFNA(INDEX(PRESENTISMO!$F$5:$Q1510,MATCH(B626,PRESENTISMO!$A$5:$A1510,0)),"")</f>
        <v/>
      </c>
      <c r="G626" s="197"/>
      <c r="H626" s="197"/>
      <c r="I626" s="197"/>
      <c r="J626" s="197"/>
      <c r="K626" s="197"/>
      <c r="L626" s="197"/>
      <c r="M626" s="197"/>
      <c r="N626" s="197"/>
      <c r="O626" s="197"/>
      <c r="P626" s="197"/>
      <c r="Q626" s="197"/>
      <c r="R626" s="134"/>
      <c r="S626" s="186">
        <f t="shared" si="1"/>
        <v>0</v>
      </c>
      <c r="T626" s="187" t="str">
        <f t="shared" si="2"/>
        <v>0%</v>
      </c>
      <c r="U626" s="188">
        <f t="shared" si="3"/>
        <v>0</v>
      </c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</row>
    <row r="627" ht="15.75" customHeight="1">
      <c r="A627" s="191"/>
      <c r="B627" s="191"/>
      <c r="C627" s="193"/>
      <c r="D627" s="193"/>
      <c r="E627" s="193"/>
      <c r="F627" s="194" t="str">
        <f t="array" ref="F627">IFNA(INDEX(PRESENTISMO!$F$5:$Q1510,MATCH(B627,PRESENTISMO!$A$5:$A1510,0)),"")</f>
        <v/>
      </c>
      <c r="G627" s="197"/>
      <c r="H627" s="197"/>
      <c r="I627" s="197"/>
      <c r="J627" s="197"/>
      <c r="K627" s="197"/>
      <c r="L627" s="197"/>
      <c r="M627" s="197"/>
      <c r="N627" s="197"/>
      <c r="O627" s="197"/>
      <c r="P627" s="197"/>
      <c r="Q627" s="197"/>
      <c r="R627" s="134"/>
      <c r="S627" s="186">
        <f t="shared" si="1"/>
        <v>0</v>
      </c>
      <c r="T627" s="187" t="str">
        <f t="shared" si="2"/>
        <v>0%</v>
      </c>
      <c r="U627" s="188">
        <f t="shared" si="3"/>
        <v>0</v>
      </c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</row>
    <row r="628" ht="15.75" customHeight="1">
      <c r="A628" s="191"/>
      <c r="B628" s="191"/>
      <c r="C628" s="193"/>
      <c r="D628" s="193"/>
      <c r="E628" s="193"/>
      <c r="F628" s="194" t="str">
        <f t="array" ref="F628">IFNA(INDEX(PRESENTISMO!$F$5:$Q1510,MATCH(B628,PRESENTISMO!$A$5:$A1510,0)),"")</f>
        <v/>
      </c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  <c r="R628" s="134"/>
      <c r="S628" s="186">
        <f t="shared" si="1"/>
        <v>0</v>
      </c>
      <c r="T628" s="187" t="str">
        <f t="shared" si="2"/>
        <v>0%</v>
      </c>
      <c r="U628" s="188">
        <f t="shared" si="3"/>
        <v>0</v>
      </c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</row>
    <row r="629" ht="15.75" customHeight="1">
      <c r="A629" s="191"/>
      <c r="B629" s="191"/>
      <c r="C629" s="193"/>
      <c r="D629" s="193"/>
      <c r="E629" s="193"/>
      <c r="F629" s="194" t="str">
        <f t="array" ref="F629">IFNA(INDEX(PRESENTISMO!$F$5:$Q1510,MATCH(B629,PRESENTISMO!$A$5:$A1510,0)),"")</f>
        <v/>
      </c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  <c r="R629" s="134"/>
      <c r="S629" s="186">
        <f t="shared" si="1"/>
        <v>0</v>
      </c>
      <c r="T629" s="187" t="str">
        <f t="shared" si="2"/>
        <v>0%</v>
      </c>
      <c r="U629" s="188">
        <f t="shared" si="3"/>
        <v>0</v>
      </c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</row>
    <row r="630" ht="15.75" customHeight="1">
      <c r="A630" s="191"/>
      <c r="B630" s="191"/>
      <c r="C630" s="193"/>
      <c r="D630" s="193"/>
      <c r="E630" s="193"/>
      <c r="F630" s="194" t="str">
        <f t="array" ref="F630">IFNA(INDEX(PRESENTISMO!$F$5:$Q1510,MATCH(B630,PRESENTISMO!$A$5:$A1510,0)),"")</f>
        <v/>
      </c>
      <c r="G630" s="197"/>
      <c r="H630" s="197"/>
      <c r="I630" s="197"/>
      <c r="J630" s="197"/>
      <c r="K630" s="197"/>
      <c r="L630" s="197"/>
      <c r="M630" s="197"/>
      <c r="N630" s="197"/>
      <c r="O630" s="197"/>
      <c r="P630" s="197"/>
      <c r="Q630" s="197"/>
      <c r="R630" s="134"/>
      <c r="S630" s="186">
        <f t="shared" si="1"/>
        <v>0</v>
      </c>
      <c r="T630" s="187" t="str">
        <f t="shared" si="2"/>
        <v>0%</v>
      </c>
      <c r="U630" s="188">
        <f t="shared" si="3"/>
        <v>0</v>
      </c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</row>
    <row r="631" ht="15.75" customHeight="1">
      <c r="A631" s="191"/>
      <c r="B631" s="191"/>
      <c r="C631" s="193"/>
      <c r="D631" s="193"/>
      <c r="E631" s="193"/>
      <c r="F631" s="194" t="str">
        <f t="array" ref="F631">IFNA(INDEX(PRESENTISMO!$F$5:$Q1510,MATCH(B631,PRESENTISMO!$A$5:$A1510,0)),"")</f>
        <v/>
      </c>
      <c r="G631" s="197"/>
      <c r="H631" s="197"/>
      <c r="I631" s="197"/>
      <c r="J631" s="197"/>
      <c r="K631" s="197"/>
      <c r="L631" s="197"/>
      <c r="M631" s="197"/>
      <c r="N631" s="197"/>
      <c r="O631" s="197"/>
      <c r="P631" s="197"/>
      <c r="Q631" s="197"/>
      <c r="R631" s="134"/>
      <c r="S631" s="186">
        <f t="shared" si="1"/>
        <v>0</v>
      </c>
      <c r="T631" s="187" t="str">
        <f t="shared" si="2"/>
        <v>0%</v>
      </c>
      <c r="U631" s="188">
        <f t="shared" si="3"/>
        <v>0</v>
      </c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</row>
    <row r="632" ht="15.75" customHeight="1">
      <c r="A632" s="191"/>
      <c r="B632" s="191"/>
      <c r="C632" s="193"/>
      <c r="D632" s="193"/>
      <c r="E632" s="193"/>
      <c r="F632" s="194" t="str">
        <f t="array" ref="F632">IFNA(INDEX(PRESENTISMO!$F$5:$Q1510,MATCH(B632,PRESENTISMO!$A$5:$A1510,0)),"")</f>
        <v/>
      </c>
      <c r="G632" s="197"/>
      <c r="H632" s="197"/>
      <c r="I632" s="197"/>
      <c r="J632" s="197"/>
      <c r="K632" s="197"/>
      <c r="L632" s="197"/>
      <c r="M632" s="197"/>
      <c r="N632" s="197"/>
      <c r="O632" s="197"/>
      <c r="P632" s="197"/>
      <c r="Q632" s="197"/>
      <c r="R632" s="134"/>
      <c r="S632" s="186">
        <f t="shared" si="1"/>
        <v>0</v>
      </c>
      <c r="T632" s="187" t="str">
        <f t="shared" si="2"/>
        <v>0%</v>
      </c>
      <c r="U632" s="188">
        <f t="shared" si="3"/>
        <v>0</v>
      </c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</row>
    <row r="633" ht="15.75" customHeight="1">
      <c r="A633" s="191"/>
      <c r="B633" s="191"/>
      <c r="C633" s="193"/>
      <c r="D633" s="193"/>
      <c r="E633" s="193"/>
      <c r="F633" s="194" t="str">
        <f t="array" ref="F633">IFNA(INDEX(PRESENTISMO!$F$5:$Q1510,MATCH(B633,PRESENTISMO!$A$5:$A1510,0)),"")</f>
        <v/>
      </c>
      <c r="G633" s="197"/>
      <c r="H633" s="197"/>
      <c r="I633" s="197"/>
      <c r="J633" s="197"/>
      <c r="K633" s="197"/>
      <c r="L633" s="197"/>
      <c r="M633" s="197"/>
      <c r="N633" s="197"/>
      <c r="O633" s="197"/>
      <c r="P633" s="197"/>
      <c r="Q633" s="197"/>
      <c r="R633" s="134"/>
      <c r="S633" s="186">
        <f t="shared" si="1"/>
        <v>0</v>
      </c>
      <c r="T633" s="187" t="str">
        <f t="shared" si="2"/>
        <v>0%</v>
      </c>
      <c r="U633" s="188">
        <f t="shared" si="3"/>
        <v>0</v>
      </c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</row>
    <row r="634" ht="15.75" customHeight="1">
      <c r="A634" s="199"/>
      <c r="B634" s="191"/>
      <c r="C634" s="200"/>
      <c r="D634" s="193"/>
      <c r="E634" s="200"/>
      <c r="F634" s="194" t="str">
        <f t="array" ref="F634">IFNA(INDEX(PRESENTISMO!$F$5:$Q1510,MATCH(B634,PRESENTISMO!$A$5:$A1510,0)),"")</f>
        <v/>
      </c>
      <c r="G634" s="197"/>
      <c r="H634" s="197"/>
      <c r="I634" s="197"/>
      <c r="J634" s="197"/>
      <c r="K634" s="197"/>
      <c r="L634" s="197"/>
      <c r="M634" s="197"/>
      <c r="N634" s="197"/>
      <c r="O634" s="197"/>
      <c r="P634" s="197"/>
      <c r="Q634" s="197"/>
      <c r="R634" s="134"/>
      <c r="S634" s="186">
        <f t="shared" si="1"/>
        <v>0</v>
      </c>
      <c r="T634" s="187" t="str">
        <f t="shared" si="2"/>
        <v>0%</v>
      </c>
      <c r="U634" s="188">
        <f t="shared" si="3"/>
        <v>0</v>
      </c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</row>
    <row r="635" ht="15.75" customHeight="1">
      <c r="A635" s="191"/>
      <c r="B635" s="191"/>
      <c r="C635" s="193"/>
      <c r="D635" s="193"/>
      <c r="E635" s="193"/>
      <c r="F635" s="194" t="str">
        <f t="array" ref="F635">IFNA(INDEX(PRESENTISMO!$F$5:$Q1510,MATCH(B635,PRESENTISMO!$A$5:$A1510,0)),"")</f>
        <v/>
      </c>
      <c r="G635" s="197"/>
      <c r="H635" s="197"/>
      <c r="I635" s="197"/>
      <c r="J635" s="197"/>
      <c r="K635" s="197"/>
      <c r="L635" s="197"/>
      <c r="M635" s="197"/>
      <c r="N635" s="197"/>
      <c r="O635" s="197"/>
      <c r="P635" s="197"/>
      <c r="Q635" s="197"/>
      <c r="R635" s="134"/>
      <c r="S635" s="186">
        <f t="shared" si="1"/>
        <v>0</v>
      </c>
      <c r="T635" s="187" t="str">
        <f t="shared" si="2"/>
        <v>0%</v>
      </c>
      <c r="U635" s="188">
        <f t="shared" si="3"/>
        <v>0</v>
      </c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</row>
    <row r="636" ht="15.75" customHeight="1">
      <c r="A636" s="191"/>
      <c r="B636" s="191"/>
      <c r="C636" s="193"/>
      <c r="D636" s="193"/>
      <c r="E636" s="193"/>
      <c r="F636" s="194" t="str">
        <f t="array" ref="F636">IFNA(INDEX(PRESENTISMO!$F$5:$Q1510,MATCH(B636,PRESENTISMO!$A$5:$A1510,0)),"")</f>
        <v/>
      </c>
      <c r="G636" s="197"/>
      <c r="H636" s="197"/>
      <c r="I636" s="197"/>
      <c r="J636" s="197"/>
      <c r="K636" s="197"/>
      <c r="L636" s="197"/>
      <c r="M636" s="197"/>
      <c r="N636" s="197"/>
      <c r="O636" s="197"/>
      <c r="P636" s="197"/>
      <c r="Q636" s="197"/>
      <c r="R636" s="134"/>
      <c r="S636" s="186">
        <f t="shared" si="1"/>
        <v>0</v>
      </c>
      <c r="T636" s="187" t="str">
        <f t="shared" si="2"/>
        <v>0%</v>
      </c>
      <c r="U636" s="188">
        <f t="shared" si="3"/>
        <v>0</v>
      </c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</row>
    <row r="637" ht="15.75" customHeight="1">
      <c r="A637" s="191"/>
      <c r="B637" s="191"/>
      <c r="C637" s="193"/>
      <c r="D637" s="193"/>
      <c r="E637" s="193"/>
      <c r="F637" s="194" t="str">
        <f t="array" ref="F637">IFNA(INDEX(PRESENTISMO!$F$5:$Q1510,MATCH(B637,PRESENTISMO!$A$5:$A1510,0)),"")</f>
        <v/>
      </c>
      <c r="G637" s="197"/>
      <c r="H637" s="197"/>
      <c r="I637" s="197"/>
      <c r="J637" s="197"/>
      <c r="K637" s="197"/>
      <c r="L637" s="197"/>
      <c r="M637" s="197"/>
      <c r="N637" s="197"/>
      <c r="O637" s="197"/>
      <c r="P637" s="197"/>
      <c r="Q637" s="197"/>
      <c r="R637" s="134"/>
      <c r="S637" s="186">
        <f t="shared" si="1"/>
        <v>0</v>
      </c>
      <c r="T637" s="187" t="str">
        <f t="shared" si="2"/>
        <v>0%</v>
      </c>
      <c r="U637" s="188">
        <f t="shared" si="3"/>
        <v>0</v>
      </c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</row>
    <row r="638" ht="15.75" customHeight="1">
      <c r="A638" s="191"/>
      <c r="B638" s="191"/>
      <c r="C638" s="193"/>
      <c r="D638" s="193"/>
      <c r="E638" s="193"/>
      <c r="F638" s="194" t="str">
        <f t="array" ref="F638">IFNA(INDEX(PRESENTISMO!$F$5:$Q1510,MATCH(B638,PRESENTISMO!$A$5:$A1510,0)),"")</f>
        <v/>
      </c>
      <c r="G638" s="197"/>
      <c r="H638" s="197"/>
      <c r="I638" s="197"/>
      <c r="J638" s="197"/>
      <c r="K638" s="197"/>
      <c r="L638" s="197"/>
      <c r="M638" s="197"/>
      <c r="N638" s="197"/>
      <c r="O638" s="197"/>
      <c r="P638" s="197"/>
      <c r="Q638" s="197"/>
      <c r="R638" s="134"/>
      <c r="S638" s="186">
        <f t="shared" si="1"/>
        <v>0</v>
      </c>
      <c r="T638" s="187" t="str">
        <f t="shared" si="2"/>
        <v>0%</v>
      </c>
      <c r="U638" s="188">
        <f t="shared" si="3"/>
        <v>0</v>
      </c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</row>
    <row r="639" ht="15.75" customHeight="1">
      <c r="A639" s="191"/>
      <c r="B639" s="191"/>
      <c r="C639" s="193"/>
      <c r="D639" s="193"/>
      <c r="E639" s="193"/>
      <c r="F639" s="194" t="str">
        <f t="array" ref="F639">IFNA(INDEX(PRESENTISMO!$F$5:$Q1510,MATCH(B639,PRESENTISMO!$A$5:$A1510,0)),"")</f>
        <v/>
      </c>
      <c r="G639" s="197"/>
      <c r="H639" s="197"/>
      <c r="I639" s="197"/>
      <c r="J639" s="197"/>
      <c r="K639" s="197"/>
      <c r="L639" s="197"/>
      <c r="M639" s="197"/>
      <c r="N639" s="197"/>
      <c r="O639" s="197"/>
      <c r="P639" s="197"/>
      <c r="Q639" s="197"/>
      <c r="R639" s="134"/>
      <c r="S639" s="186">
        <f t="shared" si="1"/>
        <v>0</v>
      </c>
      <c r="T639" s="187" t="str">
        <f t="shared" si="2"/>
        <v>0%</v>
      </c>
      <c r="U639" s="188">
        <f t="shared" si="3"/>
        <v>0</v>
      </c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</row>
    <row r="640" ht="15.75" customHeight="1">
      <c r="A640" s="191"/>
      <c r="B640" s="191"/>
      <c r="C640" s="193"/>
      <c r="D640" s="193"/>
      <c r="E640" s="193"/>
      <c r="F640" s="194" t="str">
        <f t="array" ref="F640">IFNA(INDEX(PRESENTISMO!$F$5:$Q1510,MATCH(B640,PRESENTISMO!$A$5:$A1510,0)),"")</f>
        <v/>
      </c>
      <c r="G640" s="197"/>
      <c r="H640" s="197"/>
      <c r="I640" s="197"/>
      <c r="J640" s="197"/>
      <c r="K640" s="197"/>
      <c r="L640" s="197"/>
      <c r="M640" s="197"/>
      <c r="N640" s="197"/>
      <c r="O640" s="197"/>
      <c r="P640" s="197"/>
      <c r="Q640" s="197"/>
      <c r="R640" s="134"/>
      <c r="S640" s="186">
        <f t="shared" si="1"/>
        <v>0</v>
      </c>
      <c r="T640" s="187" t="str">
        <f t="shared" si="2"/>
        <v>0%</v>
      </c>
      <c r="U640" s="188">
        <f t="shared" si="3"/>
        <v>0</v>
      </c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</row>
    <row r="641" ht="15.75" customHeight="1">
      <c r="A641" s="191"/>
      <c r="B641" s="191"/>
      <c r="C641" s="193"/>
      <c r="D641" s="193"/>
      <c r="E641" s="193"/>
      <c r="F641" s="194" t="str">
        <f t="array" ref="F641">IFNA(INDEX(PRESENTISMO!$F$5:$Q1510,MATCH(B641,PRESENTISMO!$A$5:$A1510,0)),"")</f>
        <v/>
      </c>
      <c r="G641" s="197"/>
      <c r="H641" s="197"/>
      <c r="I641" s="197"/>
      <c r="J641" s="197"/>
      <c r="K641" s="197"/>
      <c r="L641" s="197"/>
      <c r="M641" s="197"/>
      <c r="N641" s="197"/>
      <c r="O641" s="197"/>
      <c r="P641" s="197"/>
      <c r="Q641" s="197"/>
      <c r="R641" s="134"/>
      <c r="S641" s="186">
        <f t="shared" si="1"/>
        <v>0</v>
      </c>
      <c r="T641" s="187" t="str">
        <f t="shared" si="2"/>
        <v>0%</v>
      </c>
      <c r="U641" s="188">
        <f t="shared" si="3"/>
        <v>0</v>
      </c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</row>
    <row r="642" ht="15.75" customHeight="1">
      <c r="A642" s="199"/>
      <c r="B642" s="191"/>
      <c r="C642" s="200"/>
      <c r="D642" s="193"/>
      <c r="E642" s="200"/>
      <c r="F642" s="194" t="str">
        <f t="array" ref="F642">IFNA(INDEX(PRESENTISMO!$F$5:$Q1510,MATCH(B642,PRESENTISMO!$A$5:$A1510,0)),"")</f>
        <v/>
      </c>
      <c r="G642" s="197"/>
      <c r="H642" s="197"/>
      <c r="I642" s="197"/>
      <c r="J642" s="197"/>
      <c r="K642" s="197"/>
      <c r="L642" s="197"/>
      <c r="M642" s="197"/>
      <c r="N642" s="197"/>
      <c r="O642" s="197"/>
      <c r="P642" s="197"/>
      <c r="Q642" s="197"/>
      <c r="R642" s="134"/>
      <c r="S642" s="186">
        <f t="shared" si="1"/>
        <v>0</v>
      </c>
      <c r="T642" s="187" t="str">
        <f t="shared" si="2"/>
        <v>0%</v>
      </c>
      <c r="U642" s="188">
        <f t="shared" si="3"/>
        <v>0</v>
      </c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</row>
    <row r="643" ht="15.75" customHeight="1">
      <c r="A643" s="191"/>
      <c r="B643" s="191"/>
      <c r="C643" s="193"/>
      <c r="D643" s="193"/>
      <c r="E643" s="193"/>
      <c r="F643" s="194" t="str">
        <f t="array" ref="F643">IFNA(INDEX(PRESENTISMO!$F$5:$Q1510,MATCH(B643,PRESENTISMO!$A$5:$A1510,0)),"")</f>
        <v/>
      </c>
      <c r="G643" s="197"/>
      <c r="H643" s="197"/>
      <c r="I643" s="197"/>
      <c r="J643" s="197"/>
      <c r="K643" s="197"/>
      <c r="L643" s="197"/>
      <c r="M643" s="197"/>
      <c r="N643" s="197"/>
      <c r="O643" s="197"/>
      <c r="P643" s="197"/>
      <c r="Q643" s="197"/>
      <c r="R643" s="134"/>
      <c r="S643" s="186">
        <f t="shared" si="1"/>
        <v>0</v>
      </c>
      <c r="T643" s="187" t="str">
        <f t="shared" si="2"/>
        <v>0%</v>
      </c>
      <c r="U643" s="188">
        <f t="shared" si="3"/>
        <v>0</v>
      </c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</row>
    <row r="644" ht="15.75" customHeight="1">
      <c r="A644" s="191"/>
      <c r="B644" s="191"/>
      <c r="C644" s="193"/>
      <c r="D644" s="193"/>
      <c r="E644" s="193"/>
      <c r="F644" s="194" t="str">
        <f t="array" ref="F644">IFNA(INDEX(PRESENTISMO!$F$5:$Q1510,MATCH(B644,PRESENTISMO!$A$5:$A1510,0)),"")</f>
        <v/>
      </c>
      <c r="G644" s="197"/>
      <c r="H644" s="197"/>
      <c r="I644" s="197"/>
      <c r="J644" s="197"/>
      <c r="K644" s="197"/>
      <c r="L644" s="197"/>
      <c r="M644" s="197"/>
      <c r="N644" s="197"/>
      <c r="O644" s="197"/>
      <c r="P644" s="197"/>
      <c r="Q644" s="197"/>
      <c r="R644" s="134"/>
      <c r="S644" s="186">
        <f t="shared" si="1"/>
        <v>0</v>
      </c>
      <c r="T644" s="187" t="str">
        <f t="shared" si="2"/>
        <v>0%</v>
      </c>
      <c r="U644" s="188">
        <f t="shared" si="3"/>
        <v>0</v>
      </c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</row>
    <row r="645" ht="15.75" customHeight="1">
      <c r="A645" s="191"/>
      <c r="B645" s="191"/>
      <c r="C645" s="193"/>
      <c r="D645" s="193"/>
      <c r="E645" s="193"/>
      <c r="F645" s="194" t="str">
        <f t="array" ref="F645">IFNA(INDEX(PRESENTISMO!$F$5:$Q1510,MATCH(B645,PRESENTISMO!$A$5:$A1510,0)),"")</f>
        <v/>
      </c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34"/>
      <c r="S645" s="186">
        <f t="shared" si="1"/>
        <v>0</v>
      </c>
      <c r="T645" s="187" t="str">
        <f t="shared" si="2"/>
        <v>0%</v>
      </c>
      <c r="U645" s="188">
        <f t="shared" si="3"/>
        <v>0</v>
      </c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</row>
    <row r="646" ht="15.75" customHeight="1">
      <c r="A646" s="191"/>
      <c r="B646" s="191"/>
      <c r="C646" s="193"/>
      <c r="D646" s="193"/>
      <c r="E646" s="193"/>
      <c r="F646" s="194" t="str">
        <f t="array" ref="F646">IFNA(INDEX(PRESENTISMO!$F$5:$Q1510,MATCH(B646,PRESENTISMO!$A$5:$A1510,0)),"")</f>
        <v/>
      </c>
      <c r="G646" s="197"/>
      <c r="H646" s="197"/>
      <c r="I646" s="197"/>
      <c r="J646" s="197"/>
      <c r="K646" s="197"/>
      <c r="L646" s="197"/>
      <c r="M646" s="197"/>
      <c r="N646" s="197"/>
      <c r="O646" s="197"/>
      <c r="P646" s="197"/>
      <c r="Q646" s="197"/>
      <c r="R646" s="134"/>
      <c r="S646" s="186">
        <f t="shared" si="1"/>
        <v>0</v>
      </c>
      <c r="T646" s="187" t="str">
        <f t="shared" si="2"/>
        <v>0%</v>
      </c>
      <c r="U646" s="188">
        <f t="shared" si="3"/>
        <v>0</v>
      </c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</row>
    <row r="647" ht="15.75" customHeight="1">
      <c r="A647" s="191"/>
      <c r="B647" s="191"/>
      <c r="C647" s="193"/>
      <c r="D647" s="193"/>
      <c r="E647" s="193"/>
      <c r="F647" s="194" t="str">
        <f t="array" ref="F647">IFNA(INDEX(PRESENTISMO!$F$5:$Q1510,MATCH(B647,PRESENTISMO!$A$5:$A1510,0)),"")</f>
        <v/>
      </c>
      <c r="G647" s="197"/>
      <c r="H647" s="197"/>
      <c r="I647" s="197"/>
      <c r="J647" s="197"/>
      <c r="K647" s="197"/>
      <c r="L647" s="197"/>
      <c r="M647" s="197"/>
      <c r="N647" s="197"/>
      <c r="O647" s="197"/>
      <c r="P647" s="197"/>
      <c r="Q647" s="197"/>
      <c r="R647" s="134"/>
      <c r="S647" s="186">
        <f t="shared" si="1"/>
        <v>0</v>
      </c>
      <c r="T647" s="187" t="str">
        <f t="shared" si="2"/>
        <v>0%</v>
      </c>
      <c r="U647" s="188">
        <f t="shared" si="3"/>
        <v>0</v>
      </c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</row>
    <row r="648" ht="15.75" customHeight="1">
      <c r="A648" s="191"/>
      <c r="B648" s="191"/>
      <c r="C648" s="193"/>
      <c r="D648" s="193"/>
      <c r="E648" s="193"/>
      <c r="F648" s="194" t="str">
        <f t="array" ref="F648">IFNA(INDEX(PRESENTISMO!$F$5:$Q1510,MATCH(B648,PRESENTISMO!$A$5:$A1510,0)),"")</f>
        <v/>
      </c>
      <c r="G648" s="197"/>
      <c r="H648" s="197"/>
      <c r="I648" s="197"/>
      <c r="J648" s="197"/>
      <c r="K648" s="197"/>
      <c r="L648" s="197"/>
      <c r="M648" s="197"/>
      <c r="N648" s="197"/>
      <c r="O648" s="197"/>
      <c r="P648" s="197"/>
      <c r="Q648" s="197"/>
      <c r="R648" s="134"/>
      <c r="S648" s="186">
        <f t="shared" si="1"/>
        <v>0</v>
      </c>
      <c r="T648" s="187" t="str">
        <f t="shared" si="2"/>
        <v>0%</v>
      </c>
      <c r="U648" s="188">
        <f t="shared" si="3"/>
        <v>0</v>
      </c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</row>
    <row r="649" ht="15.75" customHeight="1">
      <c r="A649" s="191"/>
      <c r="B649" s="191"/>
      <c r="C649" s="193"/>
      <c r="D649" s="193"/>
      <c r="E649" s="193"/>
      <c r="F649" s="194" t="str">
        <f t="array" ref="F649">IFNA(INDEX(PRESENTISMO!$F$5:$Q1510,MATCH(B649,PRESENTISMO!$A$5:$A1510,0)),"")</f>
        <v/>
      </c>
      <c r="G649" s="197"/>
      <c r="H649" s="197"/>
      <c r="I649" s="197"/>
      <c r="J649" s="197"/>
      <c r="K649" s="197"/>
      <c r="L649" s="197"/>
      <c r="M649" s="197"/>
      <c r="N649" s="197"/>
      <c r="O649" s="197"/>
      <c r="P649" s="197"/>
      <c r="Q649" s="197"/>
      <c r="R649" s="134"/>
      <c r="S649" s="186">
        <f t="shared" si="1"/>
        <v>0</v>
      </c>
      <c r="T649" s="187" t="str">
        <f t="shared" si="2"/>
        <v>0%</v>
      </c>
      <c r="U649" s="188">
        <f t="shared" si="3"/>
        <v>0</v>
      </c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</row>
    <row r="650" ht="15.75" customHeight="1">
      <c r="A650" s="199"/>
      <c r="B650" s="191"/>
      <c r="C650" s="200"/>
      <c r="D650" s="193"/>
      <c r="E650" s="200"/>
      <c r="F650" s="194" t="str">
        <f t="array" ref="F650">IFNA(INDEX(PRESENTISMO!$F$5:$Q1510,MATCH(B650,PRESENTISMO!$A$5:$A1510,0)),"")</f>
        <v/>
      </c>
      <c r="G650" s="197"/>
      <c r="H650" s="197"/>
      <c r="I650" s="197"/>
      <c r="J650" s="197"/>
      <c r="K650" s="197"/>
      <c r="L650" s="197"/>
      <c r="M650" s="197"/>
      <c r="N650" s="197"/>
      <c r="O650" s="197"/>
      <c r="P650" s="197"/>
      <c r="Q650" s="197"/>
      <c r="R650" s="134"/>
      <c r="S650" s="186">
        <f t="shared" si="1"/>
        <v>0</v>
      </c>
      <c r="T650" s="187" t="str">
        <f t="shared" si="2"/>
        <v>0%</v>
      </c>
      <c r="U650" s="188">
        <f t="shared" si="3"/>
        <v>0</v>
      </c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</row>
    <row r="651" ht="15.75" customHeight="1">
      <c r="A651" s="191"/>
      <c r="B651" s="191"/>
      <c r="C651" s="193"/>
      <c r="D651" s="193"/>
      <c r="E651" s="193"/>
      <c r="F651" s="194" t="str">
        <f t="array" ref="F651">IFNA(INDEX(PRESENTISMO!$F$5:$Q1510,MATCH(B651,PRESENTISMO!$A$5:$A1510,0)),"")</f>
        <v/>
      </c>
      <c r="G651" s="197"/>
      <c r="H651" s="197"/>
      <c r="I651" s="197"/>
      <c r="J651" s="197"/>
      <c r="K651" s="197"/>
      <c r="L651" s="197"/>
      <c r="M651" s="197"/>
      <c r="N651" s="197"/>
      <c r="O651" s="197"/>
      <c r="P651" s="197"/>
      <c r="Q651" s="197"/>
      <c r="R651" s="134"/>
      <c r="S651" s="186">
        <f t="shared" si="1"/>
        <v>0</v>
      </c>
      <c r="T651" s="187" t="str">
        <f t="shared" si="2"/>
        <v>0%</v>
      </c>
      <c r="U651" s="188">
        <f t="shared" si="3"/>
        <v>0</v>
      </c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</row>
    <row r="652" ht="15.75" customHeight="1">
      <c r="A652" s="191"/>
      <c r="B652" s="191"/>
      <c r="C652" s="193"/>
      <c r="D652" s="193"/>
      <c r="E652" s="193"/>
      <c r="F652" s="194" t="str">
        <f t="array" ref="F652">IFNA(INDEX(PRESENTISMO!$F$5:$Q1510,MATCH(B652,PRESENTISMO!$A$5:$A1510,0)),"")</f>
        <v/>
      </c>
      <c r="G652" s="197"/>
      <c r="H652" s="197"/>
      <c r="I652" s="197"/>
      <c r="J652" s="197"/>
      <c r="K652" s="197"/>
      <c r="L652" s="197"/>
      <c r="M652" s="197"/>
      <c r="N652" s="197"/>
      <c r="O652" s="197"/>
      <c r="P652" s="197"/>
      <c r="Q652" s="197"/>
      <c r="R652" s="134"/>
      <c r="S652" s="186">
        <f t="shared" si="1"/>
        <v>0</v>
      </c>
      <c r="T652" s="187" t="str">
        <f t="shared" si="2"/>
        <v>0%</v>
      </c>
      <c r="U652" s="188">
        <f t="shared" si="3"/>
        <v>0</v>
      </c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</row>
    <row r="653" ht="15.75" customHeight="1">
      <c r="A653" s="191"/>
      <c r="B653" s="191"/>
      <c r="C653" s="193"/>
      <c r="D653" s="193"/>
      <c r="E653" s="193"/>
      <c r="F653" s="194" t="str">
        <f t="array" ref="F653">IFNA(INDEX(PRESENTISMO!$F$5:$Q1510,MATCH(B653,PRESENTISMO!$A$5:$A1510,0)),"")</f>
        <v/>
      </c>
      <c r="G653" s="197"/>
      <c r="H653" s="197"/>
      <c r="I653" s="197"/>
      <c r="J653" s="197"/>
      <c r="K653" s="197"/>
      <c r="L653" s="197"/>
      <c r="M653" s="197"/>
      <c r="N653" s="197"/>
      <c r="O653" s="197"/>
      <c r="P653" s="197"/>
      <c r="Q653" s="197"/>
      <c r="R653" s="134"/>
      <c r="S653" s="186">
        <f t="shared" si="1"/>
        <v>0</v>
      </c>
      <c r="T653" s="187" t="str">
        <f t="shared" si="2"/>
        <v>0%</v>
      </c>
      <c r="U653" s="188">
        <f t="shared" si="3"/>
        <v>0</v>
      </c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</row>
    <row r="654" ht="15.75" customHeight="1">
      <c r="A654" s="191"/>
      <c r="B654" s="191"/>
      <c r="C654" s="193"/>
      <c r="D654" s="193"/>
      <c r="E654" s="193"/>
      <c r="F654" s="194" t="str">
        <f t="array" ref="F654">IFNA(INDEX(PRESENTISMO!$F$5:$Q1510,MATCH(B654,PRESENTISMO!$A$5:$A1510,0)),"")</f>
        <v/>
      </c>
      <c r="G654" s="197"/>
      <c r="H654" s="197"/>
      <c r="I654" s="197"/>
      <c r="J654" s="197"/>
      <c r="K654" s="197"/>
      <c r="L654" s="197"/>
      <c r="M654" s="197"/>
      <c r="N654" s="197"/>
      <c r="O654" s="197"/>
      <c r="P654" s="197"/>
      <c r="Q654" s="197"/>
      <c r="R654" s="134"/>
      <c r="S654" s="186">
        <f t="shared" si="1"/>
        <v>0</v>
      </c>
      <c r="T654" s="187" t="str">
        <f t="shared" si="2"/>
        <v>0%</v>
      </c>
      <c r="U654" s="188">
        <f t="shared" si="3"/>
        <v>0</v>
      </c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</row>
    <row r="655" ht="15.75" customHeight="1">
      <c r="A655" s="191"/>
      <c r="B655" s="191"/>
      <c r="C655" s="193"/>
      <c r="D655" s="193"/>
      <c r="E655" s="193"/>
      <c r="F655" s="194" t="str">
        <f t="array" ref="F655">IFNA(INDEX(PRESENTISMO!$F$5:$Q1510,MATCH(B655,PRESENTISMO!$A$5:$A1510,0)),"")</f>
        <v/>
      </c>
      <c r="G655" s="197"/>
      <c r="H655" s="197"/>
      <c r="I655" s="197"/>
      <c r="J655" s="197"/>
      <c r="K655" s="197"/>
      <c r="L655" s="197"/>
      <c r="M655" s="197"/>
      <c r="N655" s="197"/>
      <c r="O655" s="197"/>
      <c r="P655" s="197"/>
      <c r="Q655" s="197"/>
      <c r="R655" s="134"/>
      <c r="S655" s="186">
        <f t="shared" si="1"/>
        <v>0</v>
      </c>
      <c r="T655" s="187" t="str">
        <f t="shared" si="2"/>
        <v>0%</v>
      </c>
      <c r="U655" s="188">
        <f t="shared" si="3"/>
        <v>0</v>
      </c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</row>
    <row r="656" ht="15.75" customHeight="1">
      <c r="A656" s="191"/>
      <c r="B656" s="191"/>
      <c r="C656" s="193"/>
      <c r="D656" s="193"/>
      <c r="E656" s="193"/>
      <c r="F656" s="194" t="str">
        <f t="array" ref="F656">IFNA(INDEX(PRESENTISMO!$F$5:$Q1510,MATCH(B656,PRESENTISMO!$A$5:$A1510,0)),"")</f>
        <v/>
      </c>
      <c r="G656" s="197"/>
      <c r="H656" s="197"/>
      <c r="I656" s="197"/>
      <c r="J656" s="197"/>
      <c r="K656" s="197"/>
      <c r="L656" s="197"/>
      <c r="M656" s="197"/>
      <c r="N656" s="197"/>
      <c r="O656" s="197"/>
      <c r="P656" s="197"/>
      <c r="Q656" s="197"/>
      <c r="R656" s="134"/>
      <c r="S656" s="186">
        <f t="shared" si="1"/>
        <v>0</v>
      </c>
      <c r="T656" s="187" t="str">
        <f t="shared" si="2"/>
        <v>0%</v>
      </c>
      <c r="U656" s="188">
        <f t="shared" si="3"/>
        <v>0</v>
      </c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</row>
    <row r="657" ht="15.75" customHeight="1">
      <c r="A657" s="191"/>
      <c r="B657" s="191"/>
      <c r="C657" s="193"/>
      <c r="D657" s="193"/>
      <c r="E657" s="193"/>
      <c r="F657" s="194" t="str">
        <f t="array" ref="F657">IFNA(INDEX(PRESENTISMO!$F$5:$Q1510,MATCH(B657,PRESENTISMO!$A$5:$A1510,0)),"")</f>
        <v/>
      </c>
      <c r="G657" s="197"/>
      <c r="H657" s="197"/>
      <c r="I657" s="197"/>
      <c r="J657" s="197"/>
      <c r="K657" s="197"/>
      <c r="L657" s="197"/>
      <c r="M657" s="197"/>
      <c r="N657" s="197"/>
      <c r="O657" s="197"/>
      <c r="P657" s="197"/>
      <c r="Q657" s="197"/>
      <c r="R657" s="134"/>
      <c r="S657" s="186">
        <f t="shared" si="1"/>
        <v>0</v>
      </c>
      <c r="T657" s="187" t="str">
        <f t="shared" si="2"/>
        <v>0%</v>
      </c>
      <c r="U657" s="188">
        <f t="shared" si="3"/>
        <v>0</v>
      </c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</row>
    <row r="658" ht="15.75" customHeight="1">
      <c r="A658" s="199"/>
      <c r="B658" s="191"/>
      <c r="C658" s="200"/>
      <c r="D658" s="193"/>
      <c r="E658" s="200"/>
      <c r="F658" s="194" t="str">
        <f t="array" ref="F658">IFNA(INDEX(PRESENTISMO!$F$5:$Q1510,MATCH(B658,PRESENTISMO!$A$5:$A1510,0)),"")</f>
        <v/>
      </c>
      <c r="G658" s="197"/>
      <c r="H658" s="197"/>
      <c r="I658" s="197"/>
      <c r="J658" s="197"/>
      <c r="K658" s="197"/>
      <c r="L658" s="197"/>
      <c r="M658" s="197"/>
      <c r="N658" s="197"/>
      <c r="O658" s="197"/>
      <c r="P658" s="197"/>
      <c r="Q658" s="197"/>
      <c r="R658" s="134"/>
      <c r="S658" s="186">
        <f t="shared" si="1"/>
        <v>0</v>
      </c>
      <c r="T658" s="187" t="str">
        <f t="shared" si="2"/>
        <v>0%</v>
      </c>
      <c r="U658" s="188">
        <f t="shared" si="3"/>
        <v>0</v>
      </c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</row>
    <row r="659" ht="15.75" customHeight="1">
      <c r="A659" s="191"/>
      <c r="B659" s="191"/>
      <c r="C659" s="193"/>
      <c r="D659" s="193"/>
      <c r="E659" s="193"/>
      <c r="F659" s="194" t="str">
        <f t="array" ref="F659">IFNA(INDEX(PRESENTISMO!$F$5:$Q1510,MATCH(B659,PRESENTISMO!$A$5:$A1510,0)),"")</f>
        <v/>
      </c>
      <c r="G659" s="197"/>
      <c r="H659" s="197"/>
      <c r="I659" s="197"/>
      <c r="J659" s="197"/>
      <c r="K659" s="197"/>
      <c r="L659" s="197"/>
      <c r="M659" s="197"/>
      <c r="N659" s="197"/>
      <c r="O659" s="197"/>
      <c r="P659" s="197"/>
      <c r="Q659" s="197"/>
      <c r="R659" s="134"/>
      <c r="S659" s="186">
        <f t="shared" si="1"/>
        <v>0</v>
      </c>
      <c r="T659" s="187" t="str">
        <f t="shared" si="2"/>
        <v>0%</v>
      </c>
      <c r="U659" s="188">
        <f t="shared" si="3"/>
        <v>0</v>
      </c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</row>
    <row r="660" ht="15.75" customHeight="1">
      <c r="A660" s="191"/>
      <c r="B660" s="191"/>
      <c r="C660" s="193"/>
      <c r="D660" s="193"/>
      <c r="E660" s="193"/>
      <c r="F660" s="194" t="str">
        <f t="array" ref="F660">IFNA(INDEX(PRESENTISMO!$F$5:$Q1510,MATCH(B660,PRESENTISMO!$A$5:$A1510,0)),"")</f>
        <v/>
      </c>
      <c r="G660" s="197"/>
      <c r="H660" s="197"/>
      <c r="I660" s="197"/>
      <c r="J660" s="197"/>
      <c r="K660" s="197"/>
      <c r="L660" s="197"/>
      <c r="M660" s="197"/>
      <c r="N660" s="197"/>
      <c r="O660" s="197"/>
      <c r="P660" s="197"/>
      <c r="Q660" s="197"/>
      <c r="R660" s="134"/>
      <c r="S660" s="186">
        <f t="shared" si="1"/>
        <v>0</v>
      </c>
      <c r="T660" s="187" t="str">
        <f t="shared" si="2"/>
        <v>0%</v>
      </c>
      <c r="U660" s="188">
        <f t="shared" si="3"/>
        <v>0</v>
      </c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</row>
    <row r="661" ht="15.75" customHeight="1">
      <c r="A661" s="191"/>
      <c r="B661" s="191"/>
      <c r="C661" s="193"/>
      <c r="D661" s="193"/>
      <c r="E661" s="193"/>
      <c r="F661" s="194" t="str">
        <f t="array" ref="F661">IFNA(INDEX(PRESENTISMO!$F$5:$Q1510,MATCH(B661,PRESENTISMO!$A$5:$A1510,0)),"")</f>
        <v/>
      </c>
      <c r="G661" s="197"/>
      <c r="H661" s="197"/>
      <c r="I661" s="197"/>
      <c r="J661" s="197"/>
      <c r="K661" s="197"/>
      <c r="L661" s="197"/>
      <c r="M661" s="197"/>
      <c r="N661" s="197"/>
      <c r="O661" s="197"/>
      <c r="P661" s="197"/>
      <c r="Q661" s="197"/>
      <c r="R661" s="134"/>
      <c r="S661" s="186">
        <f t="shared" si="1"/>
        <v>0</v>
      </c>
      <c r="T661" s="187" t="str">
        <f t="shared" si="2"/>
        <v>0%</v>
      </c>
      <c r="U661" s="188">
        <f t="shared" si="3"/>
        <v>0</v>
      </c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</row>
    <row r="662" ht="15.75" customHeight="1">
      <c r="A662" s="191"/>
      <c r="B662" s="191"/>
      <c r="C662" s="193"/>
      <c r="D662" s="193"/>
      <c r="E662" s="193"/>
      <c r="F662" s="194" t="str">
        <f t="array" ref="F662">IFNA(INDEX(PRESENTISMO!$F$5:$Q1510,MATCH(B662,PRESENTISMO!$A$5:$A1510,0)),"")</f>
        <v/>
      </c>
      <c r="G662" s="197"/>
      <c r="H662" s="197"/>
      <c r="I662" s="197"/>
      <c r="J662" s="197"/>
      <c r="K662" s="197"/>
      <c r="L662" s="197"/>
      <c r="M662" s="197"/>
      <c r="N662" s="197"/>
      <c r="O662" s="197"/>
      <c r="P662" s="197"/>
      <c r="Q662" s="197"/>
      <c r="R662" s="134"/>
      <c r="S662" s="186">
        <f t="shared" si="1"/>
        <v>0</v>
      </c>
      <c r="T662" s="187" t="str">
        <f t="shared" si="2"/>
        <v>0%</v>
      </c>
      <c r="U662" s="188">
        <f t="shared" si="3"/>
        <v>0</v>
      </c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</row>
    <row r="663" ht="15.75" customHeight="1">
      <c r="A663" s="191"/>
      <c r="B663" s="191"/>
      <c r="C663" s="193"/>
      <c r="D663" s="193"/>
      <c r="E663" s="193"/>
      <c r="F663" s="194" t="str">
        <f t="array" ref="F663">IFNA(INDEX(PRESENTISMO!$F$5:$Q1510,MATCH(B663,PRESENTISMO!$A$5:$A1510,0)),"")</f>
        <v/>
      </c>
      <c r="G663" s="197"/>
      <c r="H663" s="197"/>
      <c r="I663" s="197"/>
      <c r="J663" s="197"/>
      <c r="K663" s="197"/>
      <c r="L663" s="197"/>
      <c r="M663" s="197"/>
      <c r="N663" s="197"/>
      <c r="O663" s="197"/>
      <c r="P663" s="197"/>
      <c r="Q663" s="197"/>
      <c r="R663" s="134"/>
      <c r="S663" s="186">
        <f t="shared" si="1"/>
        <v>0</v>
      </c>
      <c r="T663" s="187" t="str">
        <f t="shared" si="2"/>
        <v>0%</v>
      </c>
      <c r="U663" s="188">
        <f t="shared" si="3"/>
        <v>0</v>
      </c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</row>
    <row r="664" ht="15.75" customHeight="1">
      <c r="A664" s="191"/>
      <c r="B664" s="191"/>
      <c r="C664" s="193"/>
      <c r="D664" s="193"/>
      <c r="E664" s="193"/>
      <c r="F664" s="194" t="str">
        <f t="array" ref="F664">IFNA(INDEX(PRESENTISMO!$F$5:$Q1510,MATCH(B664,PRESENTISMO!$A$5:$A1510,0)),"")</f>
        <v/>
      </c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7"/>
      <c r="R664" s="134"/>
      <c r="S664" s="186">
        <f t="shared" si="1"/>
        <v>0</v>
      </c>
      <c r="T664" s="187" t="str">
        <f t="shared" si="2"/>
        <v>0%</v>
      </c>
      <c r="U664" s="188">
        <f t="shared" si="3"/>
        <v>0</v>
      </c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</row>
    <row r="665" ht="15.75" customHeight="1">
      <c r="A665" s="191"/>
      <c r="B665" s="191"/>
      <c r="C665" s="193"/>
      <c r="D665" s="193"/>
      <c r="E665" s="193"/>
      <c r="F665" s="194" t="str">
        <f t="array" ref="F665">IFNA(INDEX(PRESENTISMO!$F$5:$Q1510,MATCH(B665,PRESENTISMO!$A$5:$A1510,0)),"")</f>
        <v/>
      </c>
      <c r="G665" s="197"/>
      <c r="H665" s="197"/>
      <c r="I665" s="197"/>
      <c r="J665" s="197"/>
      <c r="K665" s="197"/>
      <c r="L665" s="197"/>
      <c r="M665" s="197"/>
      <c r="N665" s="197"/>
      <c r="O665" s="197"/>
      <c r="P665" s="197"/>
      <c r="Q665" s="197"/>
      <c r="R665" s="134"/>
      <c r="S665" s="186">
        <f t="shared" si="1"/>
        <v>0</v>
      </c>
      <c r="T665" s="187" t="str">
        <f t="shared" si="2"/>
        <v>0%</v>
      </c>
      <c r="U665" s="188">
        <f t="shared" si="3"/>
        <v>0</v>
      </c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</row>
    <row r="666" ht="15.75" customHeight="1">
      <c r="A666" s="199"/>
      <c r="B666" s="191"/>
      <c r="C666" s="200"/>
      <c r="D666" s="193"/>
      <c r="E666" s="200"/>
      <c r="F666" s="194" t="str">
        <f t="array" ref="F666">IFNA(INDEX(PRESENTISMO!$F$5:$Q1510,MATCH(B666,PRESENTISMO!$A$5:$A1510,0)),"")</f>
        <v/>
      </c>
      <c r="G666" s="197"/>
      <c r="H666" s="197"/>
      <c r="I666" s="197"/>
      <c r="J666" s="197"/>
      <c r="K666" s="197"/>
      <c r="L666" s="197"/>
      <c r="M666" s="197"/>
      <c r="N666" s="197"/>
      <c r="O666" s="197"/>
      <c r="P666" s="197"/>
      <c r="Q666" s="197"/>
      <c r="R666" s="134"/>
      <c r="S666" s="186">
        <f t="shared" si="1"/>
        <v>0</v>
      </c>
      <c r="T666" s="187" t="str">
        <f t="shared" si="2"/>
        <v>0%</v>
      </c>
      <c r="U666" s="188">
        <f t="shared" si="3"/>
        <v>0</v>
      </c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</row>
    <row r="667" ht="15.75" customHeight="1">
      <c r="A667" s="191"/>
      <c r="B667" s="191"/>
      <c r="C667" s="193"/>
      <c r="D667" s="193"/>
      <c r="E667" s="193"/>
      <c r="F667" s="194" t="str">
        <f t="array" ref="F667">IFNA(INDEX(PRESENTISMO!$F$5:$Q1510,MATCH(B667,PRESENTISMO!$A$5:$A1510,0)),"")</f>
        <v/>
      </c>
      <c r="G667" s="197"/>
      <c r="H667" s="197"/>
      <c r="I667" s="197"/>
      <c r="J667" s="197"/>
      <c r="K667" s="197"/>
      <c r="L667" s="197"/>
      <c r="M667" s="197"/>
      <c r="N667" s="197"/>
      <c r="O667" s="197"/>
      <c r="P667" s="197"/>
      <c r="Q667" s="197"/>
      <c r="R667" s="134"/>
      <c r="S667" s="186">
        <f t="shared" si="1"/>
        <v>0</v>
      </c>
      <c r="T667" s="187" t="str">
        <f t="shared" si="2"/>
        <v>0%</v>
      </c>
      <c r="U667" s="188">
        <f t="shared" si="3"/>
        <v>0</v>
      </c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</row>
    <row r="668" ht="15.75" customHeight="1">
      <c r="A668" s="191"/>
      <c r="B668" s="191"/>
      <c r="C668" s="193"/>
      <c r="D668" s="193"/>
      <c r="E668" s="193"/>
      <c r="F668" s="194" t="str">
        <f t="array" ref="F668">IFNA(INDEX(PRESENTISMO!$F$5:$Q1510,MATCH(B668,PRESENTISMO!$A$5:$A1510,0)),"")</f>
        <v/>
      </c>
      <c r="G668" s="197"/>
      <c r="H668" s="197"/>
      <c r="I668" s="197"/>
      <c r="J668" s="197"/>
      <c r="K668" s="197"/>
      <c r="L668" s="197"/>
      <c r="M668" s="197"/>
      <c r="N668" s="197"/>
      <c r="O668" s="197"/>
      <c r="P668" s="197"/>
      <c r="Q668" s="197"/>
      <c r="R668" s="134"/>
      <c r="S668" s="186">
        <f t="shared" si="1"/>
        <v>0</v>
      </c>
      <c r="T668" s="187" t="str">
        <f t="shared" si="2"/>
        <v>0%</v>
      </c>
      <c r="U668" s="188">
        <f t="shared" si="3"/>
        <v>0</v>
      </c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</row>
    <row r="669" ht="15.75" customHeight="1">
      <c r="A669" s="191"/>
      <c r="B669" s="191"/>
      <c r="C669" s="193"/>
      <c r="D669" s="193"/>
      <c r="E669" s="193"/>
      <c r="F669" s="194" t="str">
        <f t="array" ref="F669">IFNA(INDEX(PRESENTISMO!$F$5:$Q1510,MATCH(B669,PRESENTISMO!$A$5:$A1510,0)),"")</f>
        <v/>
      </c>
      <c r="G669" s="197"/>
      <c r="H669" s="197"/>
      <c r="I669" s="197"/>
      <c r="J669" s="197"/>
      <c r="K669" s="197"/>
      <c r="L669" s="197"/>
      <c r="M669" s="197"/>
      <c r="N669" s="197"/>
      <c r="O669" s="197"/>
      <c r="P669" s="197"/>
      <c r="Q669" s="197"/>
      <c r="R669" s="134"/>
      <c r="S669" s="186">
        <f t="shared" si="1"/>
        <v>0</v>
      </c>
      <c r="T669" s="187" t="str">
        <f t="shared" si="2"/>
        <v>0%</v>
      </c>
      <c r="U669" s="188">
        <f t="shared" si="3"/>
        <v>0</v>
      </c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</row>
    <row r="670" ht="15.75" customHeight="1">
      <c r="A670" s="191"/>
      <c r="B670" s="191"/>
      <c r="C670" s="193"/>
      <c r="D670" s="193"/>
      <c r="E670" s="193"/>
      <c r="F670" s="194" t="str">
        <f t="array" ref="F670">IFNA(INDEX(PRESENTISMO!$F$5:$Q1510,MATCH(B670,PRESENTISMO!$A$5:$A1510,0)),"")</f>
        <v/>
      </c>
      <c r="G670" s="197"/>
      <c r="H670" s="197"/>
      <c r="I670" s="197"/>
      <c r="J670" s="197"/>
      <c r="K670" s="197"/>
      <c r="L670" s="197"/>
      <c r="M670" s="197"/>
      <c r="N670" s="197"/>
      <c r="O670" s="197"/>
      <c r="P670" s="197"/>
      <c r="Q670" s="197"/>
      <c r="R670" s="134"/>
      <c r="S670" s="186">
        <f t="shared" si="1"/>
        <v>0</v>
      </c>
      <c r="T670" s="187" t="str">
        <f t="shared" si="2"/>
        <v>0%</v>
      </c>
      <c r="U670" s="188">
        <f t="shared" si="3"/>
        <v>0</v>
      </c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</row>
    <row r="671" ht="15.75" customHeight="1">
      <c r="A671" s="191"/>
      <c r="B671" s="191"/>
      <c r="C671" s="193"/>
      <c r="D671" s="193"/>
      <c r="E671" s="193"/>
      <c r="F671" s="194" t="str">
        <f t="array" ref="F671">IFNA(INDEX(PRESENTISMO!$F$5:$Q1510,MATCH(B671,PRESENTISMO!$A$5:$A1510,0)),"")</f>
        <v/>
      </c>
      <c r="G671" s="197"/>
      <c r="H671" s="197"/>
      <c r="I671" s="197"/>
      <c r="J671" s="197"/>
      <c r="K671" s="197"/>
      <c r="L671" s="197"/>
      <c r="M671" s="197"/>
      <c r="N671" s="197"/>
      <c r="O671" s="197"/>
      <c r="P671" s="197"/>
      <c r="Q671" s="197"/>
      <c r="R671" s="134"/>
      <c r="S671" s="186">
        <f t="shared" si="1"/>
        <v>0</v>
      </c>
      <c r="T671" s="187" t="str">
        <f t="shared" si="2"/>
        <v>0%</v>
      </c>
      <c r="U671" s="188">
        <f t="shared" si="3"/>
        <v>0</v>
      </c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</row>
    <row r="672" ht="15.75" customHeight="1">
      <c r="A672" s="191"/>
      <c r="B672" s="191"/>
      <c r="C672" s="193"/>
      <c r="D672" s="193"/>
      <c r="E672" s="193"/>
      <c r="F672" s="194" t="str">
        <f t="array" ref="F672">IFNA(INDEX(PRESENTISMO!$F$5:$Q1510,MATCH(B672,PRESENTISMO!$A$5:$A1510,0)),"")</f>
        <v/>
      </c>
      <c r="G672" s="197"/>
      <c r="H672" s="197"/>
      <c r="I672" s="197"/>
      <c r="J672" s="197"/>
      <c r="K672" s="197"/>
      <c r="L672" s="197"/>
      <c r="M672" s="197"/>
      <c r="N672" s="197"/>
      <c r="O672" s="197"/>
      <c r="P672" s="197"/>
      <c r="Q672" s="197"/>
      <c r="R672" s="134"/>
      <c r="S672" s="186">
        <f t="shared" si="1"/>
        <v>0</v>
      </c>
      <c r="T672" s="187" t="str">
        <f t="shared" si="2"/>
        <v>0%</v>
      </c>
      <c r="U672" s="188">
        <f t="shared" si="3"/>
        <v>0</v>
      </c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</row>
    <row r="673" ht="15.75" customHeight="1">
      <c r="A673" s="191"/>
      <c r="B673" s="191"/>
      <c r="C673" s="193"/>
      <c r="D673" s="193"/>
      <c r="E673" s="193"/>
      <c r="F673" s="194" t="str">
        <f t="array" ref="F673">IFNA(INDEX(PRESENTISMO!$F$5:$Q1510,MATCH(B673,PRESENTISMO!$A$5:$A1510,0)),"")</f>
        <v/>
      </c>
      <c r="G673" s="197"/>
      <c r="H673" s="197"/>
      <c r="I673" s="197"/>
      <c r="J673" s="197"/>
      <c r="K673" s="197"/>
      <c r="L673" s="197"/>
      <c r="M673" s="197"/>
      <c r="N673" s="197"/>
      <c r="O673" s="197"/>
      <c r="P673" s="197"/>
      <c r="Q673" s="197"/>
      <c r="R673" s="134"/>
      <c r="S673" s="186">
        <f t="shared" si="1"/>
        <v>0</v>
      </c>
      <c r="T673" s="187" t="str">
        <f t="shared" si="2"/>
        <v>0%</v>
      </c>
      <c r="U673" s="188">
        <f t="shared" si="3"/>
        <v>0</v>
      </c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</row>
    <row r="674" ht="15.75" customHeight="1">
      <c r="A674" s="199"/>
      <c r="B674" s="191"/>
      <c r="C674" s="200"/>
      <c r="D674" s="193"/>
      <c r="E674" s="200"/>
      <c r="F674" s="194" t="str">
        <f t="array" ref="F674">IFNA(INDEX(PRESENTISMO!$F$5:$Q1510,MATCH(B674,PRESENTISMO!$A$5:$A1510,0)),"")</f>
        <v/>
      </c>
      <c r="G674" s="197"/>
      <c r="H674" s="197"/>
      <c r="I674" s="197"/>
      <c r="J674" s="197"/>
      <c r="K674" s="197"/>
      <c r="L674" s="197"/>
      <c r="M674" s="197"/>
      <c r="N674" s="197"/>
      <c r="O674" s="197"/>
      <c r="P674" s="197"/>
      <c r="Q674" s="197"/>
      <c r="R674" s="134"/>
      <c r="S674" s="186">
        <f t="shared" si="1"/>
        <v>0</v>
      </c>
      <c r="T674" s="187" t="str">
        <f t="shared" si="2"/>
        <v>0%</v>
      </c>
      <c r="U674" s="188">
        <f t="shared" si="3"/>
        <v>0</v>
      </c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</row>
    <row r="675" ht="15.75" customHeight="1">
      <c r="A675" s="191"/>
      <c r="B675" s="191"/>
      <c r="C675" s="193"/>
      <c r="D675" s="193"/>
      <c r="E675" s="193"/>
      <c r="F675" s="194" t="str">
        <f t="array" ref="F675">IFNA(INDEX(PRESENTISMO!$F$5:$Q1510,MATCH(B675,PRESENTISMO!$A$5:$A1510,0)),"")</f>
        <v/>
      </c>
      <c r="G675" s="197"/>
      <c r="H675" s="197"/>
      <c r="I675" s="197"/>
      <c r="J675" s="197"/>
      <c r="K675" s="197"/>
      <c r="L675" s="197"/>
      <c r="M675" s="197"/>
      <c r="N675" s="197"/>
      <c r="O675" s="197"/>
      <c r="P675" s="197"/>
      <c r="Q675" s="197"/>
      <c r="R675" s="134"/>
      <c r="S675" s="186">
        <f t="shared" si="1"/>
        <v>0</v>
      </c>
      <c r="T675" s="187" t="str">
        <f t="shared" si="2"/>
        <v>0%</v>
      </c>
      <c r="U675" s="188">
        <f t="shared" si="3"/>
        <v>0</v>
      </c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</row>
    <row r="676" ht="15.75" customHeight="1">
      <c r="A676" s="191"/>
      <c r="B676" s="191"/>
      <c r="C676" s="193"/>
      <c r="D676" s="193"/>
      <c r="E676" s="193"/>
      <c r="F676" s="194" t="str">
        <f t="array" ref="F676">IFNA(INDEX(PRESENTISMO!$F$5:$Q1510,MATCH(B676,PRESENTISMO!$A$5:$A1510,0)),"")</f>
        <v/>
      </c>
      <c r="G676" s="197"/>
      <c r="H676" s="197"/>
      <c r="I676" s="197"/>
      <c r="J676" s="197"/>
      <c r="K676" s="197"/>
      <c r="L676" s="197"/>
      <c r="M676" s="197"/>
      <c r="N676" s="197"/>
      <c r="O676" s="197"/>
      <c r="P676" s="197"/>
      <c r="Q676" s="197"/>
      <c r="R676" s="134"/>
      <c r="S676" s="186">
        <f t="shared" si="1"/>
        <v>0</v>
      </c>
      <c r="T676" s="187" t="str">
        <f t="shared" si="2"/>
        <v>0%</v>
      </c>
      <c r="U676" s="188">
        <f t="shared" si="3"/>
        <v>0</v>
      </c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</row>
    <row r="677" ht="15.75" customHeight="1">
      <c r="A677" s="191"/>
      <c r="B677" s="191"/>
      <c r="C677" s="193"/>
      <c r="D677" s="193"/>
      <c r="E677" s="193"/>
      <c r="F677" s="194" t="str">
        <f t="array" ref="F677">IFNA(INDEX(PRESENTISMO!$F$5:$Q1510,MATCH(B677,PRESENTISMO!$A$5:$A1510,0)),"")</f>
        <v/>
      </c>
      <c r="G677" s="197"/>
      <c r="H677" s="197"/>
      <c r="I677" s="197"/>
      <c r="J677" s="197"/>
      <c r="K677" s="197"/>
      <c r="L677" s="197"/>
      <c r="M677" s="197"/>
      <c r="N677" s="197"/>
      <c r="O677" s="197"/>
      <c r="P677" s="197"/>
      <c r="Q677" s="197"/>
      <c r="R677" s="134"/>
      <c r="S677" s="186">
        <f t="shared" si="1"/>
        <v>0</v>
      </c>
      <c r="T677" s="187" t="str">
        <f t="shared" si="2"/>
        <v>0%</v>
      </c>
      <c r="U677" s="188">
        <f t="shared" si="3"/>
        <v>0</v>
      </c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</row>
    <row r="678" ht="15.75" customHeight="1">
      <c r="A678" s="191"/>
      <c r="B678" s="191"/>
      <c r="C678" s="193"/>
      <c r="D678" s="193"/>
      <c r="E678" s="193"/>
      <c r="F678" s="194" t="str">
        <f t="array" ref="F678">IFNA(INDEX(PRESENTISMO!$F$5:$Q1510,MATCH(B678,PRESENTISMO!$A$5:$A1510,0)),"")</f>
        <v/>
      </c>
      <c r="G678" s="197"/>
      <c r="H678" s="197"/>
      <c r="I678" s="197"/>
      <c r="J678" s="197"/>
      <c r="K678" s="197"/>
      <c r="L678" s="197"/>
      <c r="M678" s="197"/>
      <c r="N678" s="197"/>
      <c r="O678" s="197"/>
      <c r="P678" s="197"/>
      <c r="Q678" s="197"/>
      <c r="R678" s="134"/>
      <c r="S678" s="186">
        <f t="shared" si="1"/>
        <v>0</v>
      </c>
      <c r="T678" s="187" t="str">
        <f t="shared" si="2"/>
        <v>0%</v>
      </c>
      <c r="U678" s="188">
        <f t="shared" si="3"/>
        <v>0</v>
      </c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</row>
    <row r="679" ht="15.75" customHeight="1">
      <c r="A679" s="191"/>
      <c r="B679" s="191"/>
      <c r="C679" s="193"/>
      <c r="D679" s="193"/>
      <c r="E679" s="193"/>
      <c r="F679" s="194" t="str">
        <f t="array" ref="F679">IFNA(INDEX(PRESENTISMO!$F$5:$Q1510,MATCH(B679,PRESENTISMO!$A$5:$A1510,0)),"")</f>
        <v/>
      </c>
      <c r="G679" s="197"/>
      <c r="H679" s="197"/>
      <c r="I679" s="197"/>
      <c r="J679" s="197"/>
      <c r="K679" s="197"/>
      <c r="L679" s="197"/>
      <c r="M679" s="197"/>
      <c r="N679" s="197"/>
      <c r="O679" s="197"/>
      <c r="P679" s="197"/>
      <c r="Q679" s="197"/>
      <c r="R679" s="134"/>
      <c r="S679" s="186">
        <f t="shared" si="1"/>
        <v>0</v>
      </c>
      <c r="T679" s="187" t="str">
        <f t="shared" si="2"/>
        <v>0%</v>
      </c>
      <c r="U679" s="188">
        <f t="shared" si="3"/>
        <v>0</v>
      </c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</row>
    <row r="680" ht="15.75" customHeight="1">
      <c r="A680" s="191"/>
      <c r="B680" s="191"/>
      <c r="C680" s="193"/>
      <c r="D680" s="193"/>
      <c r="E680" s="193"/>
      <c r="F680" s="194" t="str">
        <f t="array" ref="F680">IFNA(INDEX(PRESENTISMO!$F$5:$Q1510,MATCH(B680,PRESENTISMO!$A$5:$A1510,0)),"")</f>
        <v/>
      </c>
      <c r="G680" s="197"/>
      <c r="H680" s="197"/>
      <c r="I680" s="197"/>
      <c r="J680" s="197"/>
      <c r="K680" s="197"/>
      <c r="L680" s="197"/>
      <c r="M680" s="197"/>
      <c r="N680" s="197"/>
      <c r="O680" s="197"/>
      <c r="P680" s="197"/>
      <c r="Q680" s="197"/>
      <c r="R680" s="134"/>
      <c r="S680" s="186">
        <f t="shared" si="1"/>
        <v>0</v>
      </c>
      <c r="T680" s="187" t="str">
        <f t="shared" si="2"/>
        <v>0%</v>
      </c>
      <c r="U680" s="188">
        <f t="shared" si="3"/>
        <v>0</v>
      </c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</row>
    <row r="681" ht="15.75" customHeight="1">
      <c r="A681" s="191"/>
      <c r="B681" s="191"/>
      <c r="C681" s="193"/>
      <c r="D681" s="193"/>
      <c r="E681" s="193"/>
      <c r="F681" s="194" t="str">
        <f t="array" ref="F681">IFNA(INDEX(PRESENTISMO!$F$5:$Q1510,MATCH(B681,PRESENTISMO!$A$5:$A1510,0)),"")</f>
        <v/>
      </c>
      <c r="G681" s="197"/>
      <c r="H681" s="197"/>
      <c r="I681" s="197"/>
      <c r="J681" s="197"/>
      <c r="K681" s="197"/>
      <c r="L681" s="197"/>
      <c r="M681" s="197"/>
      <c r="N681" s="197"/>
      <c r="O681" s="197"/>
      <c r="P681" s="197"/>
      <c r="Q681" s="197"/>
      <c r="R681" s="134"/>
      <c r="S681" s="186">
        <f t="shared" si="1"/>
        <v>0</v>
      </c>
      <c r="T681" s="187" t="str">
        <f t="shared" si="2"/>
        <v>0%</v>
      </c>
      <c r="U681" s="188">
        <f t="shared" si="3"/>
        <v>0</v>
      </c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</row>
    <row r="682" ht="15.75" customHeight="1">
      <c r="A682" s="199"/>
      <c r="B682" s="191"/>
      <c r="C682" s="200"/>
      <c r="D682" s="193"/>
      <c r="E682" s="200"/>
      <c r="F682" s="194" t="str">
        <f t="array" ref="F682">IFNA(INDEX(PRESENTISMO!$F$5:$Q1510,MATCH(B682,PRESENTISMO!$A$5:$A1510,0)),"")</f>
        <v/>
      </c>
      <c r="G682" s="197"/>
      <c r="H682" s="197"/>
      <c r="I682" s="197"/>
      <c r="J682" s="197"/>
      <c r="K682" s="197"/>
      <c r="L682" s="197"/>
      <c r="M682" s="197"/>
      <c r="N682" s="197"/>
      <c r="O682" s="197"/>
      <c r="P682" s="197"/>
      <c r="Q682" s="197"/>
      <c r="R682" s="134"/>
      <c r="S682" s="186">
        <f t="shared" si="1"/>
        <v>0</v>
      </c>
      <c r="T682" s="187" t="str">
        <f t="shared" si="2"/>
        <v>0%</v>
      </c>
      <c r="U682" s="188">
        <f t="shared" si="3"/>
        <v>0</v>
      </c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</row>
    <row r="683" ht="15.75" customHeight="1">
      <c r="A683" s="191"/>
      <c r="B683" s="191"/>
      <c r="C683" s="193"/>
      <c r="D683" s="193"/>
      <c r="E683" s="193"/>
      <c r="F683" s="194" t="str">
        <f t="array" ref="F683">IFNA(INDEX(PRESENTISMO!$F$5:$Q1510,MATCH(B683,PRESENTISMO!$A$5:$A1510,0)),"")</f>
        <v/>
      </c>
      <c r="G683" s="197"/>
      <c r="H683" s="197"/>
      <c r="I683" s="197"/>
      <c r="J683" s="197"/>
      <c r="K683" s="197"/>
      <c r="L683" s="197"/>
      <c r="M683" s="197"/>
      <c r="N683" s="197"/>
      <c r="O683" s="197"/>
      <c r="P683" s="197"/>
      <c r="Q683" s="197"/>
      <c r="R683" s="134"/>
      <c r="S683" s="186">
        <f t="shared" si="1"/>
        <v>0</v>
      </c>
      <c r="T683" s="187" t="str">
        <f t="shared" si="2"/>
        <v>0%</v>
      </c>
      <c r="U683" s="188">
        <f t="shared" si="3"/>
        <v>0</v>
      </c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</row>
    <row r="684" ht="15.75" customHeight="1">
      <c r="A684" s="191"/>
      <c r="B684" s="191"/>
      <c r="C684" s="193"/>
      <c r="D684" s="193"/>
      <c r="E684" s="193"/>
      <c r="F684" s="194" t="str">
        <f t="array" ref="F684">IFNA(INDEX(PRESENTISMO!$F$5:$Q1510,MATCH(B684,PRESENTISMO!$A$5:$A1510,0)),"")</f>
        <v/>
      </c>
      <c r="G684" s="197"/>
      <c r="H684" s="197"/>
      <c r="I684" s="197"/>
      <c r="J684" s="197"/>
      <c r="K684" s="197"/>
      <c r="L684" s="197"/>
      <c r="M684" s="197"/>
      <c r="N684" s="197"/>
      <c r="O684" s="197"/>
      <c r="P684" s="197"/>
      <c r="Q684" s="197"/>
      <c r="R684" s="134"/>
      <c r="S684" s="186">
        <f t="shared" si="1"/>
        <v>0</v>
      </c>
      <c r="T684" s="187" t="str">
        <f t="shared" si="2"/>
        <v>0%</v>
      </c>
      <c r="U684" s="188">
        <f t="shared" si="3"/>
        <v>0</v>
      </c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</row>
    <row r="685" ht="15.75" customHeight="1">
      <c r="A685" s="191"/>
      <c r="B685" s="191"/>
      <c r="C685" s="193"/>
      <c r="D685" s="193"/>
      <c r="E685" s="193"/>
      <c r="F685" s="194" t="str">
        <f t="array" ref="F685">IFNA(INDEX(PRESENTISMO!$F$5:$Q1510,MATCH(B685,PRESENTISMO!$A$5:$A1510,0)),"")</f>
        <v/>
      </c>
      <c r="G685" s="197"/>
      <c r="H685" s="197"/>
      <c r="I685" s="197"/>
      <c r="J685" s="197"/>
      <c r="K685" s="197"/>
      <c r="L685" s="197"/>
      <c r="M685" s="197"/>
      <c r="N685" s="197"/>
      <c r="O685" s="197"/>
      <c r="P685" s="197"/>
      <c r="Q685" s="197"/>
      <c r="R685" s="134"/>
      <c r="S685" s="186">
        <f t="shared" si="1"/>
        <v>0</v>
      </c>
      <c r="T685" s="187" t="str">
        <f t="shared" si="2"/>
        <v>0%</v>
      </c>
      <c r="U685" s="188">
        <f t="shared" si="3"/>
        <v>0</v>
      </c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</row>
    <row r="686" ht="15.75" customHeight="1">
      <c r="A686" s="191"/>
      <c r="B686" s="191"/>
      <c r="C686" s="193"/>
      <c r="D686" s="193"/>
      <c r="E686" s="193"/>
      <c r="F686" s="194" t="str">
        <f t="array" ref="F686">IFNA(INDEX(PRESENTISMO!$F$5:$Q1510,MATCH(B686,PRESENTISMO!$A$5:$A1510,0)),"")</f>
        <v/>
      </c>
      <c r="G686" s="197"/>
      <c r="H686" s="197"/>
      <c r="I686" s="197"/>
      <c r="J686" s="197"/>
      <c r="K686" s="197"/>
      <c r="L686" s="197"/>
      <c r="M686" s="197"/>
      <c r="N686" s="197"/>
      <c r="O686" s="197"/>
      <c r="P686" s="197"/>
      <c r="Q686" s="197"/>
      <c r="R686" s="134"/>
      <c r="S686" s="186">
        <f t="shared" si="1"/>
        <v>0</v>
      </c>
      <c r="T686" s="187" t="str">
        <f t="shared" si="2"/>
        <v>0%</v>
      </c>
      <c r="U686" s="188">
        <f t="shared" si="3"/>
        <v>0</v>
      </c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</row>
    <row r="687" ht="15.75" customHeight="1">
      <c r="A687" s="191"/>
      <c r="B687" s="191"/>
      <c r="C687" s="193"/>
      <c r="D687" s="193"/>
      <c r="E687" s="193"/>
      <c r="F687" s="194" t="str">
        <f t="array" ref="F687">IFNA(INDEX(PRESENTISMO!$F$5:$Q1510,MATCH(B687,PRESENTISMO!$A$5:$A1510,0)),"")</f>
        <v/>
      </c>
      <c r="G687" s="197"/>
      <c r="H687" s="197"/>
      <c r="I687" s="197"/>
      <c r="J687" s="197"/>
      <c r="K687" s="197"/>
      <c r="L687" s="197"/>
      <c r="M687" s="197"/>
      <c r="N687" s="197"/>
      <c r="O687" s="197"/>
      <c r="P687" s="197"/>
      <c r="Q687" s="197"/>
      <c r="R687" s="134"/>
      <c r="S687" s="186">
        <f t="shared" si="1"/>
        <v>0</v>
      </c>
      <c r="T687" s="187" t="str">
        <f t="shared" si="2"/>
        <v>0%</v>
      </c>
      <c r="U687" s="188">
        <f t="shared" si="3"/>
        <v>0</v>
      </c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</row>
    <row r="688" ht="15.75" customHeight="1">
      <c r="A688" s="191"/>
      <c r="B688" s="191"/>
      <c r="C688" s="193"/>
      <c r="D688" s="193"/>
      <c r="E688" s="193"/>
      <c r="F688" s="194" t="str">
        <f t="array" ref="F688">IFNA(INDEX(PRESENTISMO!$F$5:$Q1510,MATCH(B688,PRESENTISMO!$A$5:$A1510,0)),"")</f>
        <v/>
      </c>
      <c r="G688" s="197"/>
      <c r="H688" s="197"/>
      <c r="I688" s="197"/>
      <c r="J688" s="197"/>
      <c r="K688" s="197"/>
      <c r="L688" s="197"/>
      <c r="M688" s="197"/>
      <c r="N688" s="197"/>
      <c r="O688" s="197"/>
      <c r="P688" s="197"/>
      <c r="Q688" s="197"/>
      <c r="R688" s="134"/>
      <c r="S688" s="186">
        <f t="shared" si="1"/>
        <v>0</v>
      </c>
      <c r="T688" s="187" t="str">
        <f t="shared" si="2"/>
        <v>0%</v>
      </c>
      <c r="U688" s="188">
        <f t="shared" si="3"/>
        <v>0</v>
      </c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</row>
    <row r="689" ht="15.75" customHeight="1">
      <c r="A689" s="191"/>
      <c r="B689" s="191"/>
      <c r="C689" s="193"/>
      <c r="D689" s="193"/>
      <c r="E689" s="193"/>
      <c r="F689" s="194" t="str">
        <f t="array" ref="F689">IFNA(INDEX(PRESENTISMO!$F$5:$Q1510,MATCH(B689,PRESENTISMO!$A$5:$A1510,0)),"")</f>
        <v/>
      </c>
      <c r="G689" s="197"/>
      <c r="H689" s="197"/>
      <c r="I689" s="197"/>
      <c r="J689" s="197"/>
      <c r="K689" s="197"/>
      <c r="L689" s="197"/>
      <c r="M689" s="197"/>
      <c r="N689" s="197"/>
      <c r="O689" s="197"/>
      <c r="P689" s="197"/>
      <c r="Q689" s="197"/>
      <c r="R689" s="134"/>
      <c r="S689" s="186">
        <f t="shared" si="1"/>
        <v>0</v>
      </c>
      <c r="T689" s="187" t="str">
        <f t="shared" si="2"/>
        <v>0%</v>
      </c>
      <c r="U689" s="188">
        <f t="shared" si="3"/>
        <v>0</v>
      </c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</row>
    <row r="690" ht="15.75" customHeight="1">
      <c r="A690" s="199"/>
      <c r="B690" s="191"/>
      <c r="C690" s="200"/>
      <c r="D690" s="193"/>
      <c r="E690" s="200"/>
      <c r="F690" s="194" t="str">
        <f t="array" ref="F690">IFNA(INDEX(PRESENTISMO!$F$5:$Q1510,MATCH(B690,PRESENTISMO!$A$5:$A1510,0)),"")</f>
        <v/>
      </c>
      <c r="G690" s="197"/>
      <c r="H690" s="197"/>
      <c r="I690" s="197"/>
      <c r="J690" s="197"/>
      <c r="K690" s="197"/>
      <c r="L690" s="197"/>
      <c r="M690" s="197"/>
      <c r="N690" s="197"/>
      <c r="O690" s="197"/>
      <c r="P690" s="197"/>
      <c r="Q690" s="197"/>
      <c r="R690" s="134"/>
      <c r="S690" s="186">
        <f t="shared" si="1"/>
        <v>0</v>
      </c>
      <c r="T690" s="187" t="str">
        <f t="shared" si="2"/>
        <v>0%</v>
      </c>
      <c r="U690" s="188">
        <f t="shared" si="3"/>
        <v>0</v>
      </c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</row>
    <row r="691" ht="15.75" customHeight="1">
      <c r="A691" s="191"/>
      <c r="B691" s="191"/>
      <c r="C691" s="193"/>
      <c r="D691" s="193"/>
      <c r="E691" s="193"/>
      <c r="F691" s="194" t="str">
        <f t="array" ref="F691">IFNA(INDEX(PRESENTISMO!$F$5:$Q1510,MATCH(B691,PRESENTISMO!$A$5:$A1510,0)),"")</f>
        <v/>
      </c>
      <c r="G691" s="197"/>
      <c r="H691" s="197"/>
      <c r="I691" s="197"/>
      <c r="J691" s="197"/>
      <c r="K691" s="197"/>
      <c r="L691" s="197"/>
      <c r="M691" s="197"/>
      <c r="N691" s="197"/>
      <c r="O691" s="197"/>
      <c r="P691" s="197"/>
      <c r="Q691" s="197"/>
      <c r="R691" s="134"/>
      <c r="S691" s="186">
        <f t="shared" si="1"/>
        <v>0</v>
      </c>
      <c r="T691" s="187" t="str">
        <f t="shared" si="2"/>
        <v>0%</v>
      </c>
      <c r="U691" s="188">
        <f t="shared" si="3"/>
        <v>0</v>
      </c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</row>
    <row r="692" ht="15.75" customHeight="1">
      <c r="A692" s="191"/>
      <c r="B692" s="191"/>
      <c r="C692" s="193"/>
      <c r="D692" s="193"/>
      <c r="E692" s="193"/>
      <c r="F692" s="194" t="str">
        <f t="array" ref="F692">IFNA(INDEX(PRESENTISMO!$F$5:$Q1510,MATCH(B692,PRESENTISMO!$A$5:$A1510,0)),"")</f>
        <v/>
      </c>
      <c r="G692" s="197"/>
      <c r="H692" s="197"/>
      <c r="I692" s="197"/>
      <c r="J692" s="197"/>
      <c r="K692" s="197"/>
      <c r="L692" s="197"/>
      <c r="M692" s="197"/>
      <c r="N692" s="197"/>
      <c r="O692" s="197"/>
      <c r="P692" s="197"/>
      <c r="Q692" s="197"/>
      <c r="R692" s="134"/>
      <c r="S692" s="186">
        <f t="shared" si="1"/>
        <v>0</v>
      </c>
      <c r="T692" s="187" t="str">
        <f t="shared" si="2"/>
        <v>0%</v>
      </c>
      <c r="U692" s="188">
        <f t="shared" si="3"/>
        <v>0</v>
      </c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</row>
    <row r="693" ht="15.75" customHeight="1">
      <c r="A693" s="191"/>
      <c r="B693" s="191"/>
      <c r="C693" s="193"/>
      <c r="D693" s="193"/>
      <c r="E693" s="193"/>
      <c r="F693" s="194" t="str">
        <f t="array" ref="F693">IFNA(INDEX(PRESENTISMO!$F$5:$Q1510,MATCH(B693,PRESENTISMO!$A$5:$A1510,0)),"")</f>
        <v/>
      </c>
      <c r="G693" s="197"/>
      <c r="H693" s="197"/>
      <c r="I693" s="197"/>
      <c r="J693" s="197"/>
      <c r="K693" s="197"/>
      <c r="L693" s="197"/>
      <c r="M693" s="197"/>
      <c r="N693" s="197"/>
      <c r="O693" s="197"/>
      <c r="P693" s="197"/>
      <c r="Q693" s="197"/>
      <c r="R693" s="134"/>
      <c r="S693" s="186">
        <f t="shared" si="1"/>
        <v>0</v>
      </c>
      <c r="T693" s="187" t="str">
        <f t="shared" si="2"/>
        <v>0%</v>
      </c>
      <c r="U693" s="188">
        <f t="shared" si="3"/>
        <v>0</v>
      </c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</row>
    <row r="694" ht="15.75" customHeight="1">
      <c r="A694" s="191"/>
      <c r="B694" s="191"/>
      <c r="C694" s="193"/>
      <c r="D694" s="193"/>
      <c r="E694" s="193"/>
      <c r="F694" s="194" t="str">
        <f t="array" ref="F694">IFNA(INDEX(PRESENTISMO!$F$5:$Q1510,MATCH(B694,PRESENTISMO!$A$5:$A1510,0)),"")</f>
        <v/>
      </c>
      <c r="G694" s="197"/>
      <c r="H694" s="197"/>
      <c r="I694" s="197"/>
      <c r="J694" s="197"/>
      <c r="K694" s="197"/>
      <c r="L694" s="197"/>
      <c r="M694" s="197"/>
      <c r="N694" s="197"/>
      <c r="O694" s="197"/>
      <c r="P694" s="197"/>
      <c r="Q694" s="197"/>
      <c r="R694" s="134"/>
      <c r="S694" s="186">
        <f t="shared" si="1"/>
        <v>0</v>
      </c>
      <c r="T694" s="187" t="str">
        <f t="shared" si="2"/>
        <v>0%</v>
      </c>
      <c r="U694" s="188">
        <f t="shared" si="3"/>
        <v>0</v>
      </c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</row>
    <row r="695" ht="15.75" customHeight="1">
      <c r="A695" s="191"/>
      <c r="B695" s="191"/>
      <c r="C695" s="193"/>
      <c r="D695" s="193"/>
      <c r="E695" s="193"/>
      <c r="F695" s="194" t="str">
        <f t="array" ref="F695">IFNA(INDEX(PRESENTISMO!$F$5:$Q1510,MATCH(B695,PRESENTISMO!$A$5:$A1510,0)),"")</f>
        <v/>
      </c>
      <c r="G695" s="197"/>
      <c r="H695" s="197"/>
      <c r="I695" s="197"/>
      <c r="J695" s="197"/>
      <c r="K695" s="197"/>
      <c r="L695" s="197"/>
      <c r="M695" s="197"/>
      <c r="N695" s="197"/>
      <c r="O695" s="197"/>
      <c r="P695" s="197"/>
      <c r="Q695" s="197"/>
      <c r="R695" s="134"/>
      <c r="S695" s="186">
        <f t="shared" si="1"/>
        <v>0</v>
      </c>
      <c r="T695" s="187" t="str">
        <f t="shared" si="2"/>
        <v>0%</v>
      </c>
      <c r="U695" s="188">
        <f t="shared" si="3"/>
        <v>0</v>
      </c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</row>
    <row r="696" ht="15.75" customHeight="1">
      <c r="A696" s="191"/>
      <c r="B696" s="191"/>
      <c r="C696" s="193"/>
      <c r="D696" s="193"/>
      <c r="E696" s="193"/>
      <c r="F696" s="194" t="str">
        <f t="array" ref="F696">IFNA(INDEX(PRESENTISMO!$F$5:$Q1510,MATCH(B696,PRESENTISMO!$A$5:$A1510,0)),"")</f>
        <v/>
      </c>
      <c r="G696" s="197"/>
      <c r="H696" s="197"/>
      <c r="I696" s="197"/>
      <c r="J696" s="197"/>
      <c r="K696" s="197"/>
      <c r="L696" s="197"/>
      <c r="M696" s="197"/>
      <c r="N696" s="197"/>
      <c r="O696" s="197"/>
      <c r="P696" s="197"/>
      <c r="Q696" s="197"/>
      <c r="R696" s="134"/>
      <c r="S696" s="186">
        <f t="shared" si="1"/>
        <v>0</v>
      </c>
      <c r="T696" s="187" t="str">
        <f t="shared" si="2"/>
        <v>0%</v>
      </c>
      <c r="U696" s="188">
        <f t="shared" si="3"/>
        <v>0</v>
      </c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</row>
    <row r="697" ht="15.75" customHeight="1">
      <c r="A697" s="191"/>
      <c r="B697" s="191"/>
      <c r="C697" s="193"/>
      <c r="D697" s="193"/>
      <c r="E697" s="193"/>
      <c r="F697" s="194" t="str">
        <f t="array" ref="F697">IFNA(INDEX(PRESENTISMO!$F$5:$Q1510,MATCH(B697,PRESENTISMO!$A$5:$A1510,0)),"")</f>
        <v/>
      </c>
      <c r="G697" s="197"/>
      <c r="H697" s="197"/>
      <c r="I697" s="197"/>
      <c r="J697" s="197"/>
      <c r="K697" s="197"/>
      <c r="L697" s="197"/>
      <c r="M697" s="197"/>
      <c r="N697" s="197"/>
      <c r="O697" s="197"/>
      <c r="P697" s="197"/>
      <c r="Q697" s="197"/>
      <c r="R697" s="134"/>
      <c r="S697" s="186">
        <f t="shared" si="1"/>
        <v>0</v>
      </c>
      <c r="T697" s="187" t="str">
        <f t="shared" si="2"/>
        <v>0%</v>
      </c>
      <c r="U697" s="188">
        <f t="shared" si="3"/>
        <v>0</v>
      </c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</row>
    <row r="698" ht="15.75" customHeight="1">
      <c r="A698" s="199"/>
      <c r="B698" s="191"/>
      <c r="C698" s="200"/>
      <c r="D698" s="193"/>
      <c r="E698" s="200"/>
      <c r="F698" s="194" t="str">
        <f t="array" ref="F698">IFNA(INDEX(PRESENTISMO!$F$5:$Q1510,MATCH(B698,PRESENTISMO!$A$5:$A1510,0)),"")</f>
        <v/>
      </c>
      <c r="G698" s="197"/>
      <c r="H698" s="197"/>
      <c r="I698" s="197"/>
      <c r="J698" s="197"/>
      <c r="K698" s="197"/>
      <c r="L698" s="197"/>
      <c r="M698" s="197"/>
      <c r="N698" s="197"/>
      <c r="O698" s="197"/>
      <c r="P698" s="197"/>
      <c r="Q698" s="197"/>
      <c r="R698" s="134"/>
      <c r="S698" s="186">
        <f t="shared" si="1"/>
        <v>0</v>
      </c>
      <c r="T698" s="187" t="str">
        <f t="shared" si="2"/>
        <v>0%</v>
      </c>
      <c r="U698" s="188">
        <f t="shared" si="3"/>
        <v>0</v>
      </c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</row>
    <row r="699" ht="15.75" customHeight="1">
      <c r="A699" s="191"/>
      <c r="B699" s="191"/>
      <c r="C699" s="193"/>
      <c r="D699" s="193"/>
      <c r="E699" s="193"/>
      <c r="F699" s="194" t="str">
        <f t="array" ref="F699">IFNA(INDEX(PRESENTISMO!$F$5:$Q1510,MATCH(B699,PRESENTISMO!$A$5:$A1510,0)),"")</f>
        <v/>
      </c>
      <c r="G699" s="197"/>
      <c r="H699" s="197"/>
      <c r="I699" s="197"/>
      <c r="J699" s="197"/>
      <c r="K699" s="197"/>
      <c r="L699" s="197"/>
      <c r="M699" s="197"/>
      <c r="N699" s="197"/>
      <c r="O699" s="197"/>
      <c r="P699" s="197"/>
      <c r="Q699" s="197"/>
      <c r="R699" s="134"/>
      <c r="S699" s="186">
        <f t="shared" si="1"/>
        <v>0</v>
      </c>
      <c r="T699" s="187" t="str">
        <f t="shared" si="2"/>
        <v>0%</v>
      </c>
      <c r="U699" s="188">
        <f t="shared" si="3"/>
        <v>0</v>
      </c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</row>
    <row r="700" ht="15.75" customHeight="1">
      <c r="A700" s="191"/>
      <c r="B700" s="191"/>
      <c r="C700" s="193"/>
      <c r="D700" s="193"/>
      <c r="E700" s="193"/>
      <c r="F700" s="194" t="str">
        <f t="array" ref="F700">IFNA(INDEX(PRESENTISMO!$F$5:$Q1510,MATCH(B700,PRESENTISMO!$A$5:$A1510,0)),"")</f>
        <v/>
      </c>
      <c r="G700" s="197"/>
      <c r="H700" s="197"/>
      <c r="I700" s="197"/>
      <c r="J700" s="197"/>
      <c r="K700" s="197"/>
      <c r="L700" s="197"/>
      <c r="M700" s="197"/>
      <c r="N700" s="197"/>
      <c r="O700" s="197"/>
      <c r="P700" s="197"/>
      <c r="Q700" s="197"/>
      <c r="R700" s="134"/>
      <c r="S700" s="186">
        <f t="shared" si="1"/>
        <v>0</v>
      </c>
      <c r="T700" s="187" t="str">
        <f t="shared" si="2"/>
        <v>0%</v>
      </c>
      <c r="U700" s="188">
        <f t="shared" si="3"/>
        <v>0</v>
      </c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</row>
    <row r="701" ht="15.75" customHeight="1">
      <c r="A701" s="191"/>
      <c r="B701" s="191"/>
      <c r="C701" s="193"/>
      <c r="D701" s="193"/>
      <c r="E701" s="193"/>
      <c r="F701" s="194" t="str">
        <f t="array" ref="F701">IFNA(INDEX(PRESENTISMO!$F$5:$Q1510,MATCH(B701,PRESENTISMO!$A$5:$A1510,0)),"")</f>
        <v/>
      </c>
      <c r="G701" s="197"/>
      <c r="H701" s="197"/>
      <c r="I701" s="197"/>
      <c r="J701" s="197"/>
      <c r="K701" s="197"/>
      <c r="L701" s="197"/>
      <c r="M701" s="197"/>
      <c r="N701" s="197"/>
      <c r="O701" s="197"/>
      <c r="P701" s="197"/>
      <c r="Q701" s="197"/>
      <c r="R701" s="134"/>
      <c r="S701" s="186">
        <f t="shared" si="1"/>
        <v>0</v>
      </c>
      <c r="T701" s="187" t="str">
        <f t="shared" si="2"/>
        <v>0%</v>
      </c>
      <c r="U701" s="188">
        <f t="shared" si="3"/>
        <v>0</v>
      </c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</row>
    <row r="702" ht="15.75" customHeight="1">
      <c r="A702" s="191"/>
      <c r="B702" s="191"/>
      <c r="C702" s="193"/>
      <c r="D702" s="193"/>
      <c r="E702" s="193"/>
      <c r="F702" s="194" t="str">
        <f t="array" ref="F702">IFNA(INDEX(PRESENTISMO!$F$5:$Q1510,MATCH(B702,PRESENTISMO!$A$5:$A1510,0)),"")</f>
        <v/>
      </c>
      <c r="G702" s="197"/>
      <c r="H702" s="197"/>
      <c r="I702" s="197"/>
      <c r="J702" s="197"/>
      <c r="K702" s="197"/>
      <c r="L702" s="197"/>
      <c r="M702" s="197"/>
      <c r="N702" s="197"/>
      <c r="O702" s="197"/>
      <c r="P702" s="197"/>
      <c r="Q702" s="197"/>
      <c r="R702" s="134"/>
      <c r="S702" s="186">
        <f t="shared" si="1"/>
        <v>0</v>
      </c>
      <c r="T702" s="187" t="str">
        <f t="shared" si="2"/>
        <v>0%</v>
      </c>
      <c r="U702" s="188">
        <f t="shared" si="3"/>
        <v>0</v>
      </c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</row>
    <row r="703" ht="15.75" customHeight="1">
      <c r="A703" s="191"/>
      <c r="B703" s="191"/>
      <c r="C703" s="193"/>
      <c r="D703" s="193"/>
      <c r="E703" s="193"/>
      <c r="F703" s="194" t="str">
        <f t="array" ref="F703">IFNA(INDEX(PRESENTISMO!$F$5:$Q1510,MATCH(B703,PRESENTISMO!$A$5:$A1510,0)),"")</f>
        <v/>
      </c>
      <c r="G703" s="197"/>
      <c r="H703" s="197"/>
      <c r="I703" s="197"/>
      <c r="J703" s="197"/>
      <c r="K703" s="197"/>
      <c r="L703" s="197"/>
      <c r="M703" s="197"/>
      <c r="N703" s="197"/>
      <c r="O703" s="197"/>
      <c r="P703" s="197"/>
      <c r="Q703" s="197"/>
      <c r="R703" s="134"/>
      <c r="S703" s="186">
        <f t="shared" si="1"/>
        <v>0</v>
      </c>
      <c r="T703" s="187" t="str">
        <f t="shared" si="2"/>
        <v>0%</v>
      </c>
      <c r="U703" s="188">
        <f t="shared" si="3"/>
        <v>0</v>
      </c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</row>
    <row r="704" ht="15.75" customHeight="1">
      <c r="A704" s="191"/>
      <c r="B704" s="191"/>
      <c r="C704" s="193"/>
      <c r="D704" s="193"/>
      <c r="E704" s="193"/>
      <c r="F704" s="194" t="str">
        <f t="array" ref="F704">IFNA(INDEX(PRESENTISMO!$F$5:$Q1510,MATCH(B704,PRESENTISMO!$A$5:$A1510,0)),"")</f>
        <v/>
      </c>
      <c r="G704" s="197"/>
      <c r="H704" s="197"/>
      <c r="I704" s="197"/>
      <c r="J704" s="197"/>
      <c r="K704" s="197"/>
      <c r="L704" s="197"/>
      <c r="M704" s="197"/>
      <c r="N704" s="197"/>
      <c r="O704" s="197"/>
      <c r="P704" s="197"/>
      <c r="Q704" s="197"/>
      <c r="R704" s="134"/>
      <c r="S704" s="186">
        <f t="shared" si="1"/>
        <v>0</v>
      </c>
      <c r="T704" s="187" t="str">
        <f t="shared" si="2"/>
        <v>0%</v>
      </c>
      <c r="U704" s="188">
        <f t="shared" si="3"/>
        <v>0</v>
      </c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</row>
    <row r="705" ht="15.75" customHeight="1">
      <c r="A705" s="191"/>
      <c r="B705" s="191"/>
      <c r="C705" s="193"/>
      <c r="D705" s="193"/>
      <c r="E705" s="193"/>
      <c r="F705" s="194" t="str">
        <f t="array" ref="F705">IFNA(INDEX(PRESENTISMO!$F$5:$Q1510,MATCH(B705,PRESENTISMO!$A$5:$A1510,0)),"")</f>
        <v/>
      </c>
      <c r="G705" s="197"/>
      <c r="H705" s="197"/>
      <c r="I705" s="197"/>
      <c r="J705" s="197"/>
      <c r="K705" s="197"/>
      <c r="L705" s="197"/>
      <c r="M705" s="197"/>
      <c r="N705" s="197"/>
      <c r="O705" s="197"/>
      <c r="P705" s="197"/>
      <c r="Q705" s="197"/>
      <c r="R705" s="134"/>
      <c r="S705" s="186">
        <f t="shared" si="1"/>
        <v>0</v>
      </c>
      <c r="T705" s="187" t="str">
        <f t="shared" si="2"/>
        <v>0%</v>
      </c>
      <c r="U705" s="188">
        <f t="shared" si="3"/>
        <v>0</v>
      </c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</row>
    <row r="706" ht="15.75" customHeight="1">
      <c r="A706" s="199"/>
      <c r="B706" s="191"/>
      <c r="C706" s="200"/>
      <c r="D706" s="193"/>
      <c r="E706" s="200"/>
      <c r="F706" s="194" t="str">
        <f t="array" ref="F706">IFNA(INDEX(PRESENTISMO!$F$5:$Q1510,MATCH(B706,PRESENTISMO!$A$5:$A1510,0)),"")</f>
        <v/>
      </c>
      <c r="G706" s="197"/>
      <c r="H706" s="197"/>
      <c r="I706" s="197"/>
      <c r="J706" s="197"/>
      <c r="K706" s="197"/>
      <c r="L706" s="197"/>
      <c r="M706" s="197"/>
      <c r="N706" s="197"/>
      <c r="O706" s="197"/>
      <c r="P706" s="197"/>
      <c r="Q706" s="197"/>
      <c r="R706" s="134"/>
      <c r="S706" s="186">
        <f t="shared" si="1"/>
        <v>0</v>
      </c>
      <c r="T706" s="187" t="str">
        <f t="shared" si="2"/>
        <v>0%</v>
      </c>
      <c r="U706" s="188">
        <f t="shared" si="3"/>
        <v>0</v>
      </c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</row>
    <row r="707" ht="15.75" customHeight="1">
      <c r="A707" s="191"/>
      <c r="B707" s="191"/>
      <c r="C707" s="193"/>
      <c r="D707" s="193"/>
      <c r="E707" s="193"/>
      <c r="F707" s="194" t="str">
        <f t="array" ref="F707">IFNA(INDEX(PRESENTISMO!$F$5:$Q1510,MATCH(B707,PRESENTISMO!$A$5:$A1510,0)),"")</f>
        <v/>
      </c>
      <c r="G707" s="197"/>
      <c r="H707" s="197"/>
      <c r="I707" s="197"/>
      <c r="J707" s="197"/>
      <c r="K707" s="197"/>
      <c r="L707" s="197"/>
      <c r="M707" s="197"/>
      <c r="N707" s="197"/>
      <c r="O707" s="197"/>
      <c r="P707" s="197"/>
      <c r="Q707" s="197"/>
      <c r="R707" s="134"/>
      <c r="S707" s="186">
        <f t="shared" si="1"/>
        <v>0</v>
      </c>
      <c r="T707" s="187" t="str">
        <f t="shared" si="2"/>
        <v>0%</v>
      </c>
      <c r="U707" s="188">
        <f t="shared" si="3"/>
        <v>0</v>
      </c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</row>
    <row r="708" ht="15.75" customHeight="1">
      <c r="A708" s="191"/>
      <c r="B708" s="191"/>
      <c r="C708" s="193"/>
      <c r="D708" s="193"/>
      <c r="E708" s="193"/>
      <c r="F708" s="194" t="str">
        <f t="array" ref="F708">IFNA(INDEX(PRESENTISMO!$F$5:$Q1510,MATCH(B708,PRESENTISMO!$A$5:$A1510,0)),"")</f>
        <v/>
      </c>
      <c r="G708" s="197"/>
      <c r="H708" s="197"/>
      <c r="I708" s="197"/>
      <c r="J708" s="197"/>
      <c r="K708" s="197"/>
      <c r="L708" s="197"/>
      <c r="M708" s="197"/>
      <c r="N708" s="197"/>
      <c r="O708" s="197"/>
      <c r="P708" s="197"/>
      <c r="Q708" s="197"/>
      <c r="R708" s="134"/>
      <c r="S708" s="186">
        <f t="shared" si="1"/>
        <v>0</v>
      </c>
      <c r="T708" s="187" t="str">
        <f t="shared" si="2"/>
        <v>0%</v>
      </c>
      <c r="U708" s="188">
        <f t="shared" si="3"/>
        <v>0</v>
      </c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</row>
    <row r="709" ht="15.75" customHeight="1">
      <c r="A709" s="191"/>
      <c r="B709" s="191"/>
      <c r="C709" s="193"/>
      <c r="D709" s="193"/>
      <c r="E709" s="193"/>
      <c r="F709" s="194" t="str">
        <f t="array" ref="F709">IFNA(INDEX(PRESENTISMO!$F$5:$Q1510,MATCH(B709,PRESENTISMO!$A$5:$A1510,0)),"")</f>
        <v/>
      </c>
      <c r="G709" s="197"/>
      <c r="H709" s="197"/>
      <c r="I709" s="197"/>
      <c r="J709" s="197"/>
      <c r="K709" s="197"/>
      <c r="L709" s="197"/>
      <c r="M709" s="197"/>
      <c r="N709" s="197"/>
      <c r="O709" s="197"/>
      <c r="P709" s="197"/>
      <c r="Q709" s="197"/>
      <c r="R709" s="134"/>
      <c r="S709" s="186">
        <f t="shared" si="1"/>
        <v>0</v>
      </c>
      <c r="T709" s="187" t="str">
        <f t="shared" si="2"/>
        <v>0%</v>
      </c>
      <c r="U709" s="188">
        <f t="shared" si="3"/>
        <v>0</v>
      </c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</row>
    <row r="710" ht="15.75" customHeight="1">
      <c r="A710" s="191"/>
      <c r="B710" s="191"/>
      <c r="C710" s="193"/>
      <c r="D710" s="193"/>
      <c r="E710" s="193"/>
      <c r="F710" s="194" t="str">
        <f t="array" ref="F710">IFNA(INDEX(PRESENTISMO!$F$5:$Q1510,MATCH(B710,PRESENTISMO!$A$5:$A1510,0)),"")</f>
        <v/>
      </c>
      <c r="G710" s="197"/>
      <c r="H710" s="197"/>
      <c r="I710" s="197"/>
      <c r="J710" s="197"/>
      <c r="K710" s="197"/>
      <c r="L710" s="197"/>
      <c r="M710" s="197"/>
      <c r="N710" s="197"/>
      <c r="O710" s="197"/>
      <c r="P710" s="197"/>
      <c r="Q710" s="197"/>
      <c r="R710" s="134"/>
      <c r="S710" s="186">
        <f t="shared" si="1"/>
        <v>0</v>
      </c>
      <c r="T710" s="187" t="str">
        <f t="shared" si="2"/>
        <v>0%</v>
      </c>
      <c r="U710" s="188">
        <f t="shared" si="3"/>
        <v>0</v>
      </c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</row>
    <row r="711" ht="15.75" customHeight="1">
      <c r="A711" s="191"/>
      <c r="B711" s="191"/>
      <c r="C711" s="193"/>
      <c r="D711" s="193"/>
      <c r="E711" s="193"/>
      <c r="F711" s="194" t="str">
        <f t="array" ref="F711">IFNA(INDEX(PRESENTISMO!$F$5:$Q1510,MATCH(B711,PRESENTISMO!$A$5:$A1510,0)),"")</f>
        <v/>
      </c>
      <c r="G711" s="197"/>
      <c r="H711" s="197"/>
      <c r="I711" s="197"/>
      <c r="J711" s="197"/>
      <c r="K711" s="197"/>
      <c r="L711" s="197"/>
      <c r="M711" s="197"/>
      <c r="N711" s="197"/>
      <c r="O711" s="197"/>
      <c r="P711" s="197"/>
      <c r="Q711" s="197"/>
      <c r="R711" s="134"/>
      <c r="S711" s="186">
        <f t="shared" si="1"/>
        <v>0</v>
      </c>
      <c r="T711" s="187" t="str">
        <f t="shared" si="2"/>
        <v>0%</v>
      </c>
      <c r="U711" s="188">
        <f t="shared" si="3"/>
        <v>0</v>
      </c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</row>
    <row r="712" ht="15.75" customHeight="1">
      <c r="A712" s="191"/>
      <c r="B712" s="191"/>
      <c r="C712" s="193"/>
      <c r="D712" s="193"/>
      <c r="E712" s="193"/>
      <c r="F712" s="194" t="str">
        <f t="array" ref="F712">IFNA(INDEX(PRESENTISMO!$F$5:$Q1510,MATCH(B712,PRESENTISMO!$A$5:$A1510,0)),"")</f>
        <v/>
      </c>
      <c r="G712" s="197"/>
      <c r="H712" s="197"/>
      <c r="I712" s="197"/>
      <c r="J712" s="197"/>
      <c r="K712" s="197"/>
      <c r="L712" s="197"/>
      <c r="M712" s="197"/>
      <c r="N712" s="197"/>
      <c r="O712" s="197"/>
      <c r="P712" s="197"/>
      <c r="Q712" s="197"/>
      <c r="R712" s="134"/>
      <c r="S712" s="186">
        <f t="shared" si="1"/>
        <v>0</v>
      </c>
      <c r="T712" s="187" t="str">
        <f t="shared" si="2"/>
        <v>0%</v>
      </c>
      <c r="U712" s="188">
        <f t="shared" si="3"/>
        <v>0</v>
      </c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</row>
    <row r="713" ht="15.75" customHeight="1">
      <c r="A713" s="191"/>
      <c r="B713" s="191"/>
      <c r="C713" s="193"/>
      <c r="D713" s="193"/>
      <c r="E713" s="193"/>
      <c r="F713" s="194" t="str">
        <f t="array" ref="F713">IFNA(INDEX(PRESENTISMO!$F$5:$Q1510,MATCH(B713,PRESENTISMO!$A$5:$A1510,0)),"")</f>
        <v/>
      </c>
      <c r="G713" s="197"/>
      <c r="H713" s="197"/>
      <c r="I713" s="197"/>
      <c r="J713" s="197"/>
      <c r="K713" s="197"/>
      <c r="L713" s="197"/>
      <c r="M713" s="197"/>
      <c r="N713" s="197"/>
      <c r="O713" s="197"/>
      <c r="P713" s="197"/>
      <c r="Q713" s="197"/>
      <c r="R713" s="134"/>
      <c r="S713" s="186">
        <f t="shared" si="1"/>
        <v>0</v>
      </c>
      <c r="T713" s="187" t="str">
        <f t="shared" si="2"/>
        <v>0%</v>
      </c>
      <c r="U713" s="188">
        <f t="shared" si="3"/>
        <v>0</v>
      </c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</row>
    <row r="714" ht="15.75" customHeight="1">
      <c r="A714" s="199"/>
      <c r="B714" s="191"/>
      <c r="C714" s="200"/>
      <c r="D714" s="193"/>
      <c r="E714" s="200"/>
      <c r="F714" s="194" t="str">
        <f t="array" ref="F714">IFNA(INDEX(PRESENTISMO!$F$5:$Q1510,MATCH(B714,PRESENTISMO!$A$5:$A1510,0)),"")</f>
        <v/>
      </c>
      <c r="G714" s="197"/>
      <c r="H714" s="197"/>
      <c r="I714" s="197"/>
      <c r="J714" s="197"/>
      <c r="K714" s="197"/>
      <c r="L714" s="197"/>
      <c r="M714" s="197"/>
      <c r="N714" s="197"/>
      <c r="O714" s="197"/>
      <c r="P714" s="197"/>
      <c r="Q714" s="197"/>
      <c r="R714" s="134"/>
      <c r="S714" s="186">
        <f t="shared" si="1"/>
        <v>0</v>
      </c>
      <c r="T714" s="187" t="str">
        <f t="shared" si="2"/>
        <v>0%</v>
      </c>
      <c r="U714" s="188">
        <f t="shared" si="3"/>
        <v>0</v>
      </c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</row>
    <row r="715" ht="15.75" customHeight="1">
      <c r="A715" s="191"/>
      <c r="B715" s="191"/>
      <c r="C715" s="193"/>
      <c r="D715" s="193"/>
      <c r="E715" s="193"/>
      <c r="F715" s="194" t="str">
        <f t="array" ref="F715">IFNA(INDEX(PRESENTISMO!$F$5:$Q1510,MATCH(B715,PRESENTISMO!$A$5:$A1510,0)),"")</f>
        <v/>
      </c>
      <c r="G715" s="197"/>
      <c r="H715" s="197"/>
      <c r="I715" s="197"/>
      <c r="J715" s="197"/>
      <c r="K715" s="197"/>
      <c r="L715" s="197"/>
      <c r="M715" s="197"/>
      <c r="N715" s="197"/>
      <c r="O715" s="197"/>
      <c r="P715" s="197"/>
      <c r="Q715" s="197"/>
      <c r="R715" s="134"/>
      <c r="S715" s="186">
        <f t="shared" si="1"/>
        <v>0</v>
      </c>
      <c r="T715" s="187" t="str">
        <f t="shared" si="2"/>
        <v>0%</v>
      </c>
      <c r="U715" s="188">
        <f t="shared" si="3"/>
        <v>0</v>
      </c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</row>
    <row r="716" ht="15.75" customHeight="1">
      <c r="A716" s="191"/>
      <c r="B716" s="191"/>
      <c r="C716" s="193"/>
      <c r="D716" s="193"/>
      <c r="E716" s="193"/>
      <c r="F716" s="194" t="str">
        <f t="array" ref="F716">IFNA(INDEX(PRESENTISMO!$F$5:$Q1510,MATCH(B716,PRESENTISMO!$A$5:$A1510,0)),"")</f>
        <v/>
      </c>
      <c r="G716" s="197"/>
      <c r="H716" s="197"/>
      <c r="I716" s="197"/>
      <c r="J716" s="197"/>
      <c r="K716" s="197"/>
      <c r="L716" s="197"/>
      <c r="M716" s="197"/>
      <c r="N716" s="197"/>
      <c r="O716" s="197"/>
      <c r="P716" s="197"/>
      <c r="Q716" s="197"/>
      <c r="R716" s="134"/>
      <c r="S716" s="186">
        <f t="shared" si="1"/>
        <v>0</v>
      </c>
      <c r="T716" s="187" t="str">
        <f t="shared" si="2"/>
        <v>0%</v>
      </c>
      <c r="U716" s="188">
        <f t="shared" si="3"/>
        <v>0</v>
      </c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</row>
    <row r="717" ht="15.75" customHeight="1">
      <c r="A717" s="191"/>
      <c r="B717" s="191"/>
      <c r="C717" s="193"/>
      <c r="D717" s="193"/>
      <c r="E717" s="193"/>
      <c r="F717" s="194" t="str">
        <f t="array" ref="F717">IFNA(INDEX(PRESENTISMO!$F$5:$Q1510,MATCH(B717,PRESENTISMO!$A$5:$A1510,0)),"")</f>
        <v/>
      </c>
      <c r="G717" s="197"/>
      <c r="H717" s="197"/>
      <c r="I717" s="197"/>
      <c r="J717" s="197"/>
      <c r="K717" s="197"/>
      <c r="L717" s="197"/>
      <c r="M717" s="197"/>
      <c r="N717" s="197"/>
      <c r="O717" s="197"/>
      <c r="P717" s="197"/>
      <c r="Q717" s="197"/>
      <c r="R717" s="134"/>
      <c r="S717" s="186">
        <f t="shared" si="1"/>
        <v>0</v>
      </c>
      <c r="T717" s="187" t="str">
        <f t="shared" si="2"/>
        <v>0%</v>
      </c>
      <c r="U717" s="188">
        <f t="shared" si="3"/>
        <v>0</v>
      </c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</row>
    <row r="718" ht="15.75" customHeight="1">
      <c r="A718" s="191"/>
      <c r="B718" s="191"/>
      <c r="C718" s="193"/>
      <c r="D718" s="193"/>
      <c r="E718" s="193"/>
      <c r="F718" s="194" t="str">
        <f t="array" ref="F718">IFNA(INDEX(PRESENTISMO!$F$5:$Q1510,MATCH(B718,PRESENTISMO!$A$5:$A1510,0)),"")</f>
        <v/>
      </c>
      <c r="G718" s="197"/>
      <c r="H718" s="197"/>
      <c r="I718" s="197"/>
      <c r="J718" s="197"/>
      <c r="K718" s="197"/>
      <c r="L718" s="197"/>
      <c r="M718" s="197"/>
      <c r="N718" s="197"/>
      <c r="O718" s="197"/>
      <c r="P718" s="197"/>
      <c r="Q718" s="197"/>
      <c r="R718" s="134"/>
      <c r="S718" s="186">
        <f t="shared" si="1"/>
        <v>0</v>
      </c>
      <c r="T718" s="187" t="str">
        <f t="shared" si="2"/>
        <v>0%</v>
      </c>
      <c r="U718" s="188">
        <f t="shared" si="3"/>
        <v>0</v>
      </c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</row>
    <row r="719" ht="15.75" customHeight="1">
      <c r="A719" s="191"/>
      <c r="B719" s="191"/>
      <c r="C719" s="193"/>
      <c r="D719" s="193"/>
      <c r="E719" s="193"/>
      <c r="F719" s="194" t="str">
        <f t="array" ref="F719">IFNA(INDEX(PRESENTISMO!$F$5:$Q1510,MATCH(B719,PRESENTISMO!$A$5:$A1510,0)),"")</f>
        <v/>
      </c>
      <c r="G719" s="197"/>
      <c r="H719" s="197"/>
      <c r="I719" s="197"/>
      <c r="J719" s="197"/>
      <c r="K719" s="197"/>
      <c r="L719" s="197"/>
      <c r="M719" s="197"/>
      <c r="N719" s="197"/>
      <c r="O719" s="197"/>
      <c r="P719" s="197"/>
      <c r="Q719" s="197"/>
      <c r="R719" s="134"/>
      <c r="S719" s="186">
        <f t="shared" si="1"/>
        <v>0</v>
      </c>
      <c r="T719" s="187" t="str">
        <f t="shared" si="2"/>
        <v>0%</v>
      </c>
      <c r="U719" s="188">
        <f t="shared" si="3"/>
        <v>0</v>
      </c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</row>
    <row r="720" ht="15.75" customHeight="1">
      <c r="A720" s="191"/>
      <c r="B720" s="191"/>
      <c r="C720" s="193"/>
      <c r="D720" s="193"/>
      <c r="E720" s="193"/>
      <c r="F720" s="194" t="str">
        <f t="array" ref="F720">IFNA(INDEX(PRESENTISMO!$F$5:$Q1510,MATCH(B720,PRESENTISMO!$A$5:$A1510,0)),"")</f>
        <v/>
      </c>
      <c r="G720" s="197"/>
      <c r="H720" s="197"/>
      <c r="I720" s="197"/>
      <c r="J720" s="197"/>
      <c r="K720" s="197"/>
      <c r="L720" s="197"/>
      <c r="M720" s="197"/>
      <c r="N720" s="197"/>
      <c r="O720" s="197"/>
      <c r="P720" s="197"/>
      <c r="Q720" s="197"/>
      <c r="R720" s="134"/>
      <c r="S720" s="186">
        <f t="shared" si="1"/>
        <v>0</v>
      </c>
      <c r="T720" s="187" t="str">
        <f t="shared" si="2"/>
        <v>0%</v>
      </c>
      <c r="U720" s="188">
        <f t="shared" si="3"/>
        <v>0</v>
      </c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</row>
    <row r="721" ht="15.75" customHeight="1">
      <c r="A721" s="191"/>
      <c r="B721" s="191"/>
      <c r="C721" s="193"/>
      <c r="D721" s="193"/>
      <c r="E721" s="193"/>
      <c r="F721" s="194" t="str">
        <f t="array" ref="F721">IFNA(INDEX(PRESENTISMO!$F$5:$Q1510,MATCH(B721,PRESENTISMO!$A$5:$A1510,0)),"")</f>
        <v/>
      </c>
      <c r="G721" s="197"/>
      <c r="H721" s="197"/>
      <c r="I721" s="197"/>
      <c r="J721" s="197"/>
      <c r="K721" s="197"/>
      <c r="L721" s="197"/>
      <c r="M721" s="197"/>
      <c r="N721" s="197"/>
      <c r="O721" s="197"/>
      <c r="P721" s="197"/>
      <c r="Q721" s="197"/>
      <c r="R721" s="134"/>
      <c r="S721" s="186">
        <f t="shared" si="1"/>
        <v>0</v>
      </c>
      <c r="T721" s="187" t="str">
        <f t="shared" si="2"/>
        <v>0%</v>
      </c>
      <c r="U721" s="188">
        <f t="shared" si="3"/>
        <v>0</v>
      </c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</row>
    <row r="722" ht="15.75" customHeight="1">
      <c r="A722" s="199"/>
      <c r="B722" s="191"/>
      <c r="C722" s="200"/>
      <c r="D722" s="193"/>
      <c r="E722" s="200"/>
      <c r="F722" s="194" t="str">
        <f t="array" ref="F722">IFNA(INDEX(PRESENTISMO!$F$5:$Q1510,MATCH(B722,PRESENTISMO!$A$5:$A1510,0)),"")</f>
        <v/>
      </c>
      <c r="G722" s="197"/>
      <c r="H722" s="197"/>
      <c r="I722" s="197"/>
      <c r="J722" s="197"/>
      <c r="K722" s="197"/>
      <c r="L722" s="197"/>
      <c r="M722" s="197"/>
      <c r="N722" s="197"/>
      <c r="O722" s="197"/>
      <c r="P722" s="197"/>
      <c r="Q722" s="197"/>
      <c r="R722" s="134"/>
      <c r="S722" s="186">
        <f t="shared" si="1"/>
        <v>0</v>
      </c>
      <c r="T722" s="187" t="str">
        <f t="shared" si="2"/>
        <v>0%</v>
      </c>
      <c r="U722" s="188">
        <f t="shared" si="3"/>
        <v>0</v>
      </c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</row>
    <row r="723" ht="15.75" customHeight="1">
      <c r="A723" s="191"/>
      <c r="B723" s="191"/>
      <c r="C723" s="193"/>
      <c r="D723" s="193"/>
      <c r="E723" s="193"/>
      <c r="F723" s="194" t="str">
        <f t="array" ref="F723">IFNA(INDEX(PRESENTISMO!$F$5:$Q1510,MATCH(B723,PRESENTISMO!$A$5:$A1510,0)),"")</f>
        <v/>
      </c>
      <c r="G723" s="197"/>
      <c r="H723" s="197"/>
      <c r="I723" s="197"/>
      <c r="J723" s="197"/>
      <c r="K723" s="197"/>
      <c r="L723" s="197"/>
      <c r="M723" s="197"/>
      <c r="N723" s="197"/>
      <c r="O723" s="197"/>
      <c r="P723" s="197"/>
      <c r="Q723" s="197"/>
      <c r="R723" s="134"/>
      <c r="S723" s="186">
        <f t="shared" si="1"/>
        <v>0</v>
      </c>
      <c r="T723" s="187" t="str">
        <f t="shared" si="2"/>
        <v>0%</v>
      </c>
      <c r="U723" s="188">
        <f t="shared" si="3"/>
        <v>0</v>
      </c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</row>
    <row r="724" ht="15.75" customHeight="1">
      <c r="A724" s="191"/>
      <c r="B724" s="191"/>
      <c r="C724" s="193"/>
      <c r="D724" s="193"/>
      <c r="E724" s="193"/>
      <c r="F724" s="194" t="str">
        <f t="array" ref="F724">IFNA(INDEX(PRESENTISMO!$F$5:$Q1510,MATCH(B724,PRESENTISMO!$A$5:$A1510,0)),"")</f>
        <v/>
      </c>
      <c r="G724" s="197"/>
      <c r="H724" s="197"/>
      <c r="I724" s="197"/>
      <c r="J724" s="197"/>
      <c r="K724" s="197"/>
      <c r="L724" s="197"/>
      <c r="M724" s="197"/>
      <c r="N724" s="197"/>
      <c r="O724" s="197"/>
      <c r="P724" s="197"/>
      <c r="Q724" s="197"/>
      <c r="R724" s="134"/>
      <c r="S724" s="186">
        <f t="shared" si="1"/>
        <v>0</v>
      </c>
      <c r="T724" s="187" t="str">
        <f t="shared" si="2"/>
        <v>0%</v>
      </c>
      <c r="U724" s="188">
        <f t="shared" si="3"/>
        <v>0</v>
      </c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</row>
    <row r="725" ht="15.75" customHeight="1">
      <c r="A725" s="191"/>
      <c r="B725" s="191"/>
      <c r="C725" s="193"/>
      <c r="D725" s="193"/>
      <c r="E725" s="193"/>
      <c r="F725" s="194" t="str">
        <f t="array" ref="F725">IFNA(INDEX(PRESENTISMO!$F$5:$Q1510,MATCH(B725,PRESENTISMO!$A$5:$A1510,0)),"")</f>
        <v/>
      </c>
      <c r="G725" s="197"/>
      <c r="H725" s="197"/>
      <c r="I725" s="197"/>
      <c r="J725" s="197"/>
      <c r="K725" s="197"/>
      <c r="L725" s="197"/>
      <c r="M725" s="197"/>
      <c r="N725" s="197"/>
      <c r="O725" s="197"/>
      <c r="P725" s="197"/>
      <c r="Q725" s="197"/>
      <c r="R725" s="134"/>
      <c r="S725" s="186">
        <f t="shared" si="1"/>
        <v>0</v>
      </c>
      <c r="T725" s="187" t="str">
        <f t="shared" si="2"/>
        <v>0%</v>
      </c>
      <c r="U725" s="188">
        <f t="shared" si="3"/>
        <v>0</v>
      </c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</row>
    <row r="726" ht="15.75" customHeight="1">
      <c r="A726" s="191"/>
      <c r="B726" s="191"/>
      <c r="C726" s="193"/>
      <c r="D726" s="193"/>
      <c r="E726" s="193"/>
      <c r="F726" s="194" t="str">
        <f t="array" ref="F726">IFNA(INDEX(PRESENTISMO!$F$5:$Q1510,MATCH(B726,PRESENTISMO!$A$5:$A1510,0)),"")</f>
        <v/>
      </c>
      <c r="G726" s="197"/>
      <c r="H726" s="197"/>
      <c r="I726" s="197"/>
      <c r="J726" s="197"/>
      <c r="K726" s="197"/>
      <c r="L726" s="197"/>
      <c r="M726" s="197"/>
      <c r="N726" s="197"/>
      <c r="O726" s="197"/>
      <c r="P726" s="197"/>
      <c r="Q726" s="197"/>
      <c r="R726" s="134"/>
      <c r="S726" s="186">
        <f t="shared" si="1"/>
        <v>0</v>
      </c>
      <c r="T726" s="187" t="str">
        <f t="shared" si="2"/>
        <v>0%</v>
      </c>
      <c r="U726" s="188">
        <f t="shared" si="3"/>
        <v>0</v>
      </c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</row>
    <row r="727" ht="15.75" customHeight="1">
      <c r="A727" s="191"/>
      <c r="B727" s="191"/>
      <c r="C727" s="193"/>
      <c r="D727" s="193"/>
      <c r="E727" s="193"/>
      <c r="F727" s="194" t="str">
        <f t="array" ref="F727">IFNA(INDEX(PRESENTISMO!$F$5:$Q1510,MATCH(B727,PRESENTISMO!$A$5:$A1510,0)),"")</f>
        <v/>
      </c>
      <c r="G727" s="197"/>
      <c r="H727" s="197"/>
      <c r="I727" s="197"/>
      <c r="J727" s="197"/>
      <c r="K727" s="197"/>
      <c r="L727" s="197"/>
      <c r="M727" s="197"/>
      <c r="N727" s="197"/>
      <c r="O727" s="197"/>
      <c r="P727" s="197"/>
      <c r="Q727" s="197"/>
      <c r="R727" s="134"/>
      <c r="S727" s="186">
        <f t="shared" si="1"/>
        <v>0</v>
      </c>
      <c r="T727" s="187" t="str">
        <f t="shared" si="2"/>
        <v>0%</v>
      </c>
      <c r="U727" s="188">
        <f t="shared" si="3"/>
        <v>0</v>
      </c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</row>
    <row r="728" ht="15.75" customHeight="1">
      <c r="A728" s="191"/>
      <c r="B728" s="191"/>
      <c r="C728" s="193"/>
      <c r="D728" s="193"/>
      <c r="E728" s="193"/>
      <c r="F728" s="194" t="str">
        <f t="array" ref="F728">IFNA(INDEX(PRESENTISMO!$F$5:$Q1510,MATCH(B728,PRESENTISMO!$A$5:$A1510,0)),"")</f>
        <v/>
      </c>
      <c r="G728" s="197"/>
      <c r="H728" s="197"/>
      <c r="I728" s="197"/>
      <c r="J728" s="197"/>
      <c r="K728" s="197"/>
      <c r="L728" s="197"/>
      <c r="M728" s="197"/>
      <c r="N728" s="197"/>
      <c r="O728" s="197"/>
      <c r="P728" s="197"/>
      <c r="Q728" s="197"/>
      <c r="R728" s="134"/>
      <c r="S728" s="186">
        <f t="shared" si="1"/>
        <v>0</v>
      </c>
      <c r="T728" s="187" t="str">
        <f t="shared" si="2"/>
        <v>0%</v>
      </c>
      <c r="U728" s="188">
        <f t="shared" si="3"/>
        <v>0</v>
      </c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</row>
    <row r="729" ht="15.75" customHeight="1">
      <c r="A729" s="191"/>
      <c r="B729" s="191"/>
      <c r="C729" s="193"/>
      <c r="D729" s="193"/>
      <c r="E729" s="193"/>
      <c r="F729" s="194" t="str">
        <f t="array" ref="F729">IFNA(INDEX(PRESENTISMO!$F$5:$Q1510,MATCH(B729,PRESENTISMO!$A$5:$A1510,0)),"")</f>
        <v/>
      </c>
      <c r="G729" s="197"/>
      <c r="H729" s="197"/>
      <c r="I729" s="197"/>
      <c r="J729" s="197"/>
      <c r="K729" s="197"/>
      <c r="L729" s="197"/>
      <c r="M729" s="197"/>
      <c r="N729" s="197"/>
      <c r="O729" s="197"/>
      <c r="P729" s="197"/>
      <c r="Q729" s="197"/>
      <c r="R729" s="134"/>
      <c r="S729" s="186">
        <f t="shared" si="1"/>
        <v>0</v>
      </c>
      <c r="T729" s="187" t="str">
        <f t="shared" si="2"/>
        <v>0%</v>
      </c>
      <c r="U729" s="188">
        <f t="shared" si="3"/>
        <v>0</v>
      </c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</row>
    <row r="730" ht="15.75" customHeight="1">
      <c r="A730" s="199"/>
      <c r="B730" s="191"/>
      <c r="C730" s="200"/>
      <c r="D730" s="193"/>
      <c r="E730" s="200"/>
      <c r="F730" s="194" t="str">
        <f t="array" ref="F730">IFNA(INDEX(PRESENTISMO!$F$5:$Q1510,MATCH(B730,PRESENTISMO!$A$5:$A1510,0)),"")</f>
        <v/>
      </c>
      <c r="G730" s="197"/>
      <c r="H730" s="197"/>
      <c r="I730" s="197"/>
      <c r="J730" s="197"/>
      <c r="K730" s="197"/>
      <c r="L730" s="197"/>
      <c r="M730" s="197"/>
      <c r="N730" s="197"/>
      <c r="O730" s="197"/>
      <c r="P730" s="197"/>
      <c r="Q730" s="197"/>
      <c r="R730" s="134"/>
      <c r="S730" s="186">
        <f t="shared" si="1"/>
        <v>0</v>
      </c>
      <c r="T730" s="187" t="str">
        <f t="shared" si="2"/>
        <v>0%</v>
      </c>
      <c r="U730" s="188">
        <f t="shared" si="3"/>
        <v>0</v>
      </c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</row>
    <row r="731" ht="15.75" customHeight="1">
      <c r="A731" s="191"/>
      <c r="B731" s="191"/>
      <c r="C731" s="193"/>
      <c r="D731" s="193"/>
      <c r="E731" s="193"/>
      <c r="F731" s="194" t="str">
        <f t="array" ref="F731">IFNA(INDEX(PRESENTISMO!$F$5:$Q1510,MATCH(B731,PRESENTISMO!$A$5:$A1510,0)),"")</f>
        <v/>
      </c>
      <c r="G731" s="197"/>
      <c r="H731" s="197"/>
      <c r="I731" s="197"/>
      <c r="J731" s="197"/>
      <c r="K731" s="197"/>
      <c r="L731" s="197"/>
      <c r="M731" s="197"/>
      <c r="N731" s="197"/>
      <c r="O731" s="197"/>
      <c r="P731" s="197"/>
      <c r="Q731" s="197"/>
      <c r="R731" s="134"/>
      <c r="S731" s="186">
        <f t="shared" si="1"/>
        <v>0</v>
      </c>
      <c r="T731" s="187" t="str">
        <f t="shared" si="2"/>
        <v>0%</v>
      </c>
      <c r="U731" s="188">
        <f t="shared" si="3"/>
        <v>0</v>
      </c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</row>
    <row r="732" ht="15.75" customHeight="1">
      <c r="A732" s="191"/>
      <c r="B732" s="191"/>
      <c r="C732" s="193"/>
      <c r="D732" s="193"/>
      <c r="E732" s="193"/>
      <c r="F732" s="194" t="str">
        <f t="array" ref="F732">IFNA(INDEX(PRESENTISMO!$F$5:$Q1510,MATCH(B732,PRESENTISMO!$A$5:$A1510,0)),"")</f>
        <v/>
      </c>
      <c r="G732" s="197"/>
      <c r="H732" s="197"/>
      <c r="I732" s="197"/>
      <c r="J732" s="197"/>
      <c r="K732" s="197"/>
      <c r="L732" s="197"/>
      <c r="M732" s="197"/>
      <c r="N732" s="197"/>
      <c r="O732" s="197"/>
      <c r="P732" s="197"/>
      <c r="Q732" s="197"/>
      <c r="R732" s="134"/>
      <c r="S732" s="186">
        <f t="shared" si="1"/>
        <v>0</v>
      </c>
      <c r="T732" s="187" t="str">
        <f t="shared" si="2"/>
        <v>0%</v>
      </c>
      <c r="U732" s="188">
        <f t="shared" si="3"/>
        <v>0</v>
      </c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</row>
    <row r="733" ht="15.75" customHeight="1">
      <c r="A733" s="191"/>
      <c r="B733" s="191"/>
      <c r="C733" s="193"/>
      <c r="D733" s="193"/>
      <c r="E733" s="193"/>
      <c r="F733" s="194" t="str">
        <f t="array" ref="F733">IFNA(INDEX(PRESENTISMO!$F$5:$Q1510,MATCH(B733,PRESENTISMO!$A$5:$A1510,0)),"")</f>
        <v/>
      </c>
      <c r="G733" s="197"/>
      <c r="H733" s="197"/>
      <c r="I733" s="197"/>
      <c r="J733" s="197"/>
      <c r="K733" s="197"/>
      <c r="L733" s="197"/>
      <c r="M733" s="197"/>
      <c r="N733" s="197"/>
      <c r="O733" s="197"/>
      <c r="P733" s="197"/>
      <c r="Q733" s="197"/>
      <c r="R733" s="134"/>
      <c r="S733" s="186">
        <f t="shared" si="1"/>
        <v>0</v>
      </c>
      <c r="T733" s="187" t="str">
        <f t="shared" si="2"/>
        <v>0%</v>
      </c>
      <c r="U733" s="188">
        <f t="shared" si="3"/>
        <v>0</v>
      </c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</row>
    <row r="734" ht="15.75" customHeight="1">
      <c r="A734" s="191"/>
      <c r="B734" s="191"/>
      <c r="C734" s="193"/>
      <c r="D734" s="193"/>
      <c r="E734" s="193"/>
      <c r="F734" s="194" t="str">
        <f t="array" ref="F734">IFNA(INDEX(PRESENTISMO!$F$5:$Q1510,MATCH(B734,PRESENTISMO!$A$5:$A1510,0)),"")</f>
        <v/>
      </c>
      <c r="G734" s="197"/>
      <c r="H734" s="197"/>
      <c r="I734" s="197"/>
      <c r="J734" s="197"/>
      <c r="K734" s="197"/>
      <c r="L734" s="197"/>
      <c r="M734" s="197"/>
      <c r="N734" s="197"/>
      <c r="O734" s="197"/>
      <c r="P734" s="197"/>
      <c r="Q734" s="197"/>
      <c r="R734" s="134"/>
      <c r="S734" s="186">
        <f t="shared" si="1"/>
        <v>0</v>
      </c>
      <c r="T734" s="187" t="str">
        <f t="shared" si="2"/>
        <v>0%</v>
      </c>
      <c r="U734" s="188">
        <f t="shared" si="3"/>
        <v>0</v>
      </c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</row>
    <row r="735" ht="15.75" customHeight="1">
      <c r="A735" s="191"/>
      <c r="B735" s="191"/>
      <c r="C735" s="193"/>
      <c r="D735" s="193"/>
      <c r="E735" s="193"/>
      <c r="F735" s="194" t="str">
        <f t="array" ref="F735">IFNA(INDEX(PRESENTISMO!$F$5:$Q1510,MATCH(B735,PRESENTISMO!$A$5:$A1510,0)),"")</f>
        <v/>
      </c>
      <c r="G735" s="197"/>
      <c r="H735" s="197"/>
      <c r="I735" s="197"/>
      <c r="J735" s="197"/>
      <c r="K735" s="197"/>
      <c r="L735" s="197"/>
      <c r="M735" s="197"/>
      <c r="N735" s="197"/>
      <c r="O735" s="197"/>
      <c r="P735" s="197"/>
      <c r="Q735" s="197"/>
      <c r="R735" s="134"/>
      <c r="S735" s="186">
        <f t="shared" si="1"/>
        <v>0</v>
      </c>
      <c r="T735" s="187" t="str">
        <f t="shared" si="2"/>
        <v>0%</v>
      </c>
      <c r="U735" s="188">
        <f t="shared" si="3"/>
        <v>0</v>
      </c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</row>
    <row r="736" ht="15.75" customHeight="1">
      <c r="A736" s="191"/>
      <c r="B736" s="191"/>
      <c r="C736" s="193"/>
      <c r="D736" s="193"/>
      <c r="E736" s="193"/>
      <c r="F736" s="194" t="str">
        <f t="array" ref="F736">IFNA(INDEX(PRESENTISMO!$F$5:$Q1510,MATCH(B736,PRESENTISMO!$A$5:$A1510,0)),"")</f>
        <v/>
      </c>
      <c r="G736" s="197"/>
      <c r="H736" s="197"/>
      <c r="I736" s="197"/>
      <c r="J736" s="197"/>
      <c r="K736" s="197"/>
      <c r="L736" s="197"/>
      <c r="M736" s="197"/>
      <c r="N736" s="197"/>
      <c r="O736" s="197"/>
      <c r="P736" s="197"/>
      <c r="Q736" s="197"/>
      <c r="R736" s="134"/>
      <c r="S736" s="186">
        <f t="shared" si="1"/>
        <v>0</v>
      </c>
      <c r="T736" s="187" t="str">
        <f t="shared" si="2"/>
        <v>0%</v>
      </c>
      <c r="U736" s="188">
        <f t="shared" si="3"/>
        <v>0</v>
      </c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</row>
    <row r="737" ht="15.75" customHeight="1">
      <c r="A737" s="191"/>
      <c r="B737" s="191"/>
      <c r="C737" s="193"/>
      <c r="D737" s="193"/>
      <c r="E737" s="193"/>
      <c r="F737" s="194" t="str">
        <f t="array" ref="F737">IFNA(INDEX(PRESENTISMO!$F$5:$Q1510,MATCH(B737,PRESENTISMO!$A$5:$A1510,0)),"")</f>
        <v/>
      </c>
      <c r="G737" s="197"/>
      <c r="H737" s="197"/>
      <c r="I737" s="197"/>
      <c r="J737" s="197"/>
      <c r="K737" s="197"/>
      <c r="L737" s="197"/>
      <c r="M737" s="197"/>
      <c r="N737" s="197"/>
      <c r="O737" s="197"/>
      <c r="P737" s="197"/>
      <c r="Q737" s="197"/>
      <c r="R737" s="134"/>
      <c r="S737" s="186">
        <f t="shared" si="1"/>
        <v>0</v>
      </c>
      <c r="T737" s="187" t="str">
        <f t="shared" si="2"/>
        <v>0%</v>
      </c>
      <c r="U737" s="188">
        <f t="shared" si="3"/>
        <v>0</v>
      </c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</row>
    <row r="738" ht="15.75" customHeight="1">
      <c r="A738" s="199"/>
      <c r="B738" s="191"/>
      <c r="C738" s="200"/>
      <c r="D738" s="193"/>
      <c r="E738" s="200"/>
      <c r="F738" s="194" t="str">
        <f t="array" ref="F738">IFNA(INDEX(PRESENTISMO!$F$5:$Q1510,MATCH(B738,PRESENTISMO!$A$5:$A1510,0)),"")</f>
        <v/>
      </c>
      <c r="G738" s="197"/>
      <c r="H738" s="197"/>
      <c r="I738" s="197"/>
      <c r="J738" s="197"/>
      <c r="K738" s="197"/>
      <c r="L738" s="197"/>
      <c r="M738" s="197"/>
      <c r="N738" s="197"/>
      <c r="O738" s="197"/>
      <c r="P738" s="197"/>
      <c r="Q738" s="197"/>
      <c r="R738" s="134"/>
      <c r="S738" s="186">
        <f t="shared" si="1"/>
        <v>0</v>
      </c>
      <c r="T738" s="187" t="str">
        <f t="shared" si="2"/>
        <v>0%</v>
      </c>
      <c r="U738" s="188">
        <f t="shared" si="3"/>
        <v>0</v>
      </c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</row>
    <row r="739" ht="15.75" customHeight="1">
      <c r="A739" s="191"/>
      <c r="B739" s="191"/>
      <c r="C739" s="193"/>
      <c r="D739" s="193"/>
      <c r="E739" s="193"/>
      <c r="F739" s="194" t="str">
        <f t="array" ref="F739">IFNA(INDEX(PRESENTISMO!$F$5:$Q1510,MATCH(B739,PRESENTISMO!$A$5:$A1510,0)),"")</f>
        <v/>
      </c>
      <c r="G739" s="197"/>
      <c r="H739" s="197"/>
      <c r="I739" s="197"/>
      <c r="J739" s="197"/>
      <c r="K739" s="197"/>
      <c r="L739" s="197"/>
      <c r="M739" s="197"/>
      <c r="N739" s="197"/>
      <c r="O739" s="197"/>
      <c r="P739" s="197"/>
      <c r="Q739" s="197"/>
      <c r="R739" s="134"/>
      <c r="S739" s="186">
        <f t="shared" si="1"/>
        <v>0</v>
      </c>
      <c r="T739" s="187" t="str">
        <f t="shared" si="2"/>
        <v>0%</v>
      </c>
      <c r="U739" s="188">
        <f t="shared" si="3"/>
        <v>0</v>
      </c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</row>
    <row r="740" ht="15.75" customHeight="1">
      <c r="A740" s="191"/>
      <c r="B740" s="191"/>
      <c r="C740" s="193"/>
      <c r="D740" s="193"/>
      <c r="E740" s="193"/>
      <c r="F740" s="194" t="str">
        <f t="array" ref="F740">IFNA(INDEX(PRESENTISMO!$F$5:$Q1510,MATCH(B740,PRESENTISMO!$A$5:$A1510,0)),"")</f>
        <v/>
      </c>
      <c r="G740" s="197"/>
      <c r="H740" s="197"/>
      <c r="I740" s="197"/>
      <c r="J740" s="197"/>
      <c r="K740" s="197"/>
      <c r="L740" s="197"/>
      <c r="M740" s="197"/>
      <c r="N740" s="197"/>
      <c r="O740" s="197"/>
      <c r="P740" s="197"/>
      <c r="Q740" s="197"/>
      <c r="R740" s="134"/>
      <c r="S740" s="186">
        <f t="shared" si="1"/>
        <v>0</v>
      </c>
      <c r="T740" s="187" t="str">
        <f t="shared" si="2"/>
        <v>0%</v>
      </c>
      <c r="U740" s="188">
        <f t="shared" si="3"/>
        <v>0</v>
      </c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</row>
    <row r="741" ht="15.75" customHeight="1">
      <c r="A741" s="191"/>
      <c r="B741" s="191"/>
      <c r="C741" s="193"/>
      <c r="D741" s="193"/>
      <c r="E741" s="193"/>
      <c r="F741" s="194" t="str">
        <f t="array" ref="F741">IFNA(INDEX(PRESENTISMO!$F$5:$Q1510,MATCH(B741,PRESENTISMO!$A$5:$A1510,0)),"")</f>
        <v/>
      </c>
      <c r="G741" s="197"/>
      <c r="H741" s="197"/>
      <c r="I741" s="197"/>
      <c r="J741" s="197"/>
      <c r="K741" s="197"/>
      <c r="L741" s="197"/>
      <c r="M741" s="197"/>
      <c r="N741" s="197"/>
      <c r="O741" s="197"/>
      <c r="P741" s="197"/>
      <c r="Q741" s="197"/>
      <c r="R741" s="134"/>
      <c r="S741" s="186">
        <f t="shared" si="1"/>
        <v>0</v>
      </c>
      <c r="T741" s="187" t="str">
        <f t="shared" si="2"/>
        <v>0%</v>
      </c>
      <c r="U741" s="188">
        <f t="shared" si="3"/>
        <v>0</v>
      </c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</row>
    <row r="742" ht="15.75" customHeight="1">
      <c r="A742" s="191"/>
      <c r="B742" s="191"/>
      <c r="C742" s="193"/>
      <c r="D742" s="193"/>
      <c r="E742" s="193"/>
      <c r="F742" s="194" t="str">
        <f t="array" ref="F742">IFNA(INDEX(PRESENTISMO!$F$5:$Q1510,MATCH(B742,PRESENTISMO!$A$5:$A1510,0)),"")</f>
        <v/>
      </c>
      <c r="G742" s="197"/>
      <c r="H742" s="197"/>
      <c r="I742" s="197"/>
      <c r="J742" s="197"/>
      <c r="K742" s="197"/>
      <c r="L742" s="197"/>
      <c r="M742" s="197"/>
      <c r="N742" s="197"/>
      <c r="O742" s="197"/>
      <c r="P742" s="197"/>
      <c r="Q742" s="197"/>
      <c r="R742" s="134"/>
      <c r="S742" s="186">
        <f t="shared" si="1"/>
        <v>0</v>
      </c>
      <c r="T742" s="187" t="str">
        <f t="shared" si="2"/>
        <v>0%</v>
      </c>
      <c r="U742" s="188">
        <f t="shared" si="3"/>
        <v>0</v>
      </c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</row>
    <row r="743" ht="15.75" customHeight="1">
      <c r="A743" s="191"/>
      <c r="B743" s="191"/>
      <c r="C743" s="193"/>
      <c r="D743" s="193"/>
      <c r="E743" s="193"/>
      <c r="F743" s="194" t="str">
        <f t="array" ref="F743">IFNA(INDEX(PRESENTISMO!$F$5:$Q1510,MATCH(B743,PRESENTISMO!$A$5:$A1510,0)),"")</f>
        <v/>
      </c>
      <c r="G743" s="197"/>
      <c r="H743" s="197"/>
      <c r="I743" s="197"/>
      <c r="J743" s="197"/>
      <c r="K743" s="197"/>
      <c r="L743" s="197"/>
      <c r="M743" s="197"/>
      <c r="N743" s="197"/>
      <c r="O743" s="197"/>
      <c r="P743" s="197"/>
      <c r="Q743" s="197"/>
      <c r="R743" s="134"/>
      <c r="S743" s="186">
        <f t="shared" si="1"/>
        <v>0</v>
      </c>
      <c r="T743" s="187" t="str">
        <f t="shared" si="2"/>
        <v>0%</v>
      </c>
      <c r="U743" s="188">
        <f t="shared" si="3"/>
        <v>0</v>
      </c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</row>
    <row r="744" ht="15.75" customHeight="1">
      <c r="A744" s="191"/>
      <c r="B744" s="191"/>
      <c r="C744" s="193"/>
      <c r="D744" s="193"/>
      <c r="E744" s="193"/>
      <c r="F744" s="194" t="str">
        <f t="array" ref="F744">IFNA(INDEX(PRESENTISMO!$F$5:$Q1510,MATCH(B744,PRESENTISMO!$A$5:$A1510,0)),"")</f>
        <v/>
      </c>
      <c r="G744" s="197"/>
      <c r="H744" s="197"/>
      <c r="I744" s="197"/>
      <c r="J744" s="197"/>
      <c r="K744" s="197"/>
      <c r="L744" s="197"/>
      <c r="M744" s="197"/>
      <c r="N744" s="197"/>
      <c r="O744" s="197"/>
      <c r="P744" s="197"/>
      <c r="Q744" s="197"/>
      <c r="R744" s="134"/>
      <c r="S744" s="186">
        <f t="shared" si="1"/>
        <v>0</v>
      </c>
      <c r="T744" s="187" t="str">
        <f t="shared" si="2"/>
        <v>0%</v>
      </c>
      <c r="U744" s="188">
        <f t="shared" si="3"/>
        <v>0</v>
      </c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</row>
    <row r="745" ht="15.75" customHeight="1">
      <c r="A745" s="191"/>
      <c r="B745" s="191"/>
      <c r="C745" s="193"/>
      <c r="D745" s="193"/>
      <c r="E745" s="193"/>
      <c r="F745" s="194" t="str">
        <f t="array" ref="F745">IFNA(INDEX(PRESENTISMO!$F$5:$Q1510,MATCH(B745,PRESENTISMO!$A$5:$A1510,0)),"")</f>
        <v/>
      </c>
      <c r="G745" s="197"/>
      <c r="H745" s="197"/>
      <c r="I745" s="197"/>
      <c r="J745" s="197"/>
      <c r="K745" s="197"/>
      <c r="L745" s="197"/>
      <c r="M745" s="197"/>
      <c r="N745" s="197"/>
      <c r="O745" s="197"/>
      <c r="P745" s="197"/>
      <c r="Q745" s="197"/>
      <c r="R745" s="134"/>
      <c r="S745" s="186">
        <f t="shared" si="1"/>
        <v>0</v>
      </c>
      <c r="T745" s="187" t="str">
        <f t="shared" si="2"/>
        <v>0%</v>
      </c>
      <c r="U745" s="188">
        <f t="shared" si="3"/>
        <v>0</v>
      </c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</row>
    <row r="746" ht="15.75" customHeight="1">
      <c r="A746" s="199"/>
      <c r="B746" s="191"/>
      <c r="C746" s="200"/>
      <c r="D746" s="193"/>
      <c r="E746" s="200"/>
      <c r="F746" s="194" t="str">
        <f t="array" ref="F746">IFNA(INDEX(PRESENTISMO!$F$5:$Q1510,MATCH(B746,PRESENTISMO!$A$5:$A1510,0)),"")</f>
        <v/>
      </c>
      <c r="G746" s="197"/>
      <c r="H746" s="197"/>
      <c r="I746" s="197"/>
      <c r="J746" s="197"/>
      <c r="K746" s="197"/>
      <c r="L746" s="197"/>
      <c r="M746" s="197"/>
      <c r="N746" s="197"/>
      <c r="O746" s="197"/>
      <c r="P746" s="197"/>
      <c r="Q746" s="197"/>
      <c r="R746" s="134"/>
      <c r="S746" s="186">
        <f t="shared" si="1"/>
        <v>0</v>
      </c>
      <c r="T746" s="187" t="str">
        <f t="shared" si="2"/>
        <v>0%</v>
      </c>
      <c r="U746" s="188">
        <f t="shared" si="3"/>
        <v>0</v>
      </c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</row>
    <row r="747" ht="15.75" customHeight="1">
      <c r="A747" s="191"/>
      <c r="B747" s="191"/>
      <c r="C747" s="193"/>
      <c r="D747" s="193"/>
      <c r="E747" s="193"/>
      <c r="F747" s="194" t="str">
        <f t="array" ref="F747">IFNA(INDEX(PRESENTISMO!$F$5:$Q1510,MATCH(B747,PRESENTISMO!$A$5:$A1510,0)),"")</f>
        <v/>
      </c>
      <c r="G747" s="197"/>
      <c r="H747" s="197"/>
      <c r="I747" s="197"/>
      <c r="J747" s="197"/>
      <c r="K747" s="197"/>
      <c r="L747" s="197"/>
      <c r="M747" s="197"/>
      <c r="N747" s="197"/>
      <c r="O747" s="197"/>
      <c r="P747" s="197"/>
      <c r="Q747" s="197"/>
      <c r="R747" s="134"/>
      <c r="S747" s="186">
        <f t="shared" si="1"/>
        <v>0</v>
      </c>
      <c r="T747" s="187" t="str">
        <f t="shared" si="2"/>
        <v>0%</v>
      </c>
      <c r="U747" s="188">
        <f t="shared" si="3"/>
        <v>0</v>
      </c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</row>
    <row r="748" ht="15.75" customHeight="1">
      <c r="A748" s="191"/>
      <c r="B748" s="191"/>
      <c r="C748" s="193"/>
      <c r="D748" s="193"/>
      <c r="E748" s="193"/>
      <c r="F748" s="194" t="str">
        <f t="array" ref="F748">IFNA(INDEX(PRESENTISMO!$F$5:$Q1510,MATCH(B748,PRESENTISMO!$A$5:$A1510,0)),"")</f>
        <v/>
      </c>
      <c r="G748" s="197"/>
      <c r="H748" s="197"/>
      <c r="I748" s="197"/>
      <c r="J748" s="197"/>
      <c r="K748" s="197"/>
      <c r="L748" s="197"/>
      <c r="M748" s="197"/>
      <c r="N748" s="197"/>
      <c r="O748" s="197"/>
      <c r="P748" s="197"/>
      <c r="Q748" s="197"/>
      <c r="R748" s="134"/>
      <c r="S748" s="186">
        <f t="shared" si="1"/>
        <v>0</v>
      </c>
      <c r="T748" s="187" t="str">
        <f t="shared" si="2"/>
        <v>0%</v>
      </c>
      <c r="U748" s="188">
        <f t="shared" si="3"/>
        <v>0</v>
      </c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</row>
    <row r="749" ht="15.75" customHeight="1">
      <c r="A749" s="191"/>
      <c r="B749" s="191"/>
      <c r="C749" s="193"/>
      <c r="D749" s="193"/>
      <c r="E749" s="193"/>
      <c r="F749" s="194" t="str">
        <f t="array" ref="F749">IFNA(INDEX(PRESENTISMO!$F$5:$Q1510,MATCH(B749,PRESENTISMO!$A$5:$A1510,0)),"")</f>
        <v/>
      </c>
      <c r="G749" s="197"/>
      <c r="H749" s="197"/>
      <c r="I749" s="197"/>
      <c r="J749" s="197"/>
      <c r="K749" s="197"/>
      <c r="L749" s="197"/>
      <c r="M749" s="197"/>
      <c r="N749" s="197"/>
      <c r="O749" s="197"/>
      <c r="P749" s="197"/>
      <c r="Q749" s="197"/>
      <c r="R749" s="134"/>
      <c r="S749" s="186">
        <f t="shared" si="1"/>
        <v>0</v>
      </c>
      <c r="T749" s="187" t="str">
        <f t="shared" si="2"/>
        <v>0%</v>
      </c>
      <c r="U749" s="188">
        <f t="shared" si="3"/>
        <v>0</v>
      </c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</row>
    <row r="750" ht="15.75" customHeight="1">
      <c r="A750" s="191"/>
      <c r="B750" s="191"/>
      <c r="C750" s="193"/>
      <c r="D750" s="193"/>
      <c r="E750" s="193"/>
      <c r="F750" s="194" t="str">
        <f t="array" ref="F750">IFNA(INDEX(PRESENTISMO!$F$5:$Q1510,MATCH(B750,PRESENTISMO!$A$5:$A1510,0)),"")</f>
        <v/>
      </c>
      <c r="G750" s="197"/>
      <c r="H750" s="197"/>
      <c r="I750" s="197"/>
      <c r="J750" s="197"/>
      <c r="K750" s="197"/>
      <c r="L750" s="197"/>
      <c r="M750" s="197"/>
      <c r="N750" s="197"/>
      <c r="O750" s="197"/>
      <c r="P750" s="197"/>
      <c r="Q750" s="197"/>
      <c r="R750" s="134"/>
      <c r="S750" s="186">
        <f t="shared" si="1"/>
        <v>0</v>
      </c>
      <c r="T750" s="187" t="str">
        <f t="shared" si="2"/>
        <v>0%</v>
      </c>
      <c r="U750" s="188">
        <f t="shared" si="3"/>
        <v>0</v>
      </c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</row>
    <row r="751" ht="15.75" customHeight="1">
      <c r="A751" s="191"/>
      <c r="B751" s="191"/>
      <c r="C751" s="193"/>
      <c r="D751" s="193"/>
      <c r="E751" s="193"/>
      <c r="F751" s="194" t="str">
        <f t="array" ref="F751">IFNA(INDEX(PRESENTISMO!$F$5:$Q1510,MATCH(B751,PRESENTISMO!$A$5:$A1510,0)),"")</f>
        <v/>
      </c>
      <c r="G751" s="197"/>
      <c r="H751" s="197"/>
      <c r="I751" s="197"/>
      <c r="J751" s="197"/>
      <c r="K751" s="197"/>
      <c r="L751" s="197"/>
      <c r="M751" s="197"/>
      <c r="N751" s="197"/>
      <c r="O751" s="197"/>
      <c r="P751" s="197"/>
      <c r="Q751" s="197"/>
      <c r="R751" s="134"/>
      <c r="S751" s="186">
        <f t="shared" si="1"/>
        <v>0</v>
      </c>
      <c r="T751" s="187" t="str">
        <f t="shared" si="2"/>
        <v>0%</v>
      </c>
      <c r="U751" s="188">
        <f t="shared" si="3"/>
        <v>0</v>
      </c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</row>
    <row r="752" ht="15.75" customHeight="1">
      <c r="A752" s="191"/>
      <c r="B752" s="191"/>
      <c r="C752" s="193"/>
      <c r="D752" s="193"/>
      <c r="E752" s="193"/>
      <c r="F752" s="194" t="str">
        <f t="array" ref="F752">IFNA(INDEX(PRESENTISMO!$F$5:$Q1510,MATCH(B752,PRESENTISMO!$A$5:$A1510,0)),"")</f>
        <v/>
      </c>
      <c r="G752" s="197"/>
      <c r="H752" s="197"/>
      <c r="I752" s="197"/>
      <c r="J752" s="197"/>
      <c r="K752" s="197"/>
      <c r="L752" s="197"/>
      <c r="M752" s="197"/>
      <c r="N752" s="197"/>
      <c r="O752" s="197"/>
      <c r="P752" s="197"/>
      <c r="Q752" s="197"/>
      <c r="R752" s="134"/>
      <c r="S752" s="186">
        <f t="shared" si="1"/>
        <v>0</v>
      </c>
      <c r="T752" s="187" t="str">
        <f t="shared" si="2"/>
        <v>0%</v>
      </c>
      <c r="U752" s="188">
        <f t="shared" si="3"/>
        <v>0</v>
      </c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</row>
    <row r="753" ht="15.75" customHeight="1">
      <c r="A753" s="191"/>
      <c r="B753" s="191"/>
      <c r="C753" s="193"/>
      <c r="D753" s="193"/>
      <c r="E753" s="193"/>
      <c r="F753" s="194" t="str">
        <f t="array" ref="F753">IFNA(INDEX(PRESENTISMO!$F$5:$Q1510,MATCH(B753,PRESENTISMO!$A$5:$A1510,0)),"")</f>
        <v/>
      </c>
      <c r="G753" s="197"/>
      <c r="H753" s="197"/>
      <c r="I753" s="197"/>
      <c r="J753" s="197"/>
      <c r="K753" s="197"/>
      <c r="L753" s="197"/>
      <c r="M753" s="197"/>
      <c r="N753" s="197"/>
      <c r="O753" s="197"/>
      <c r="P753" s="197"/>
      <c r="Q753" s="197"/>
      <c r="R753" s="134"/>
      <c r="S753" s="186">
        <f t="shared" si="1"/>
        <v>0</v>
      </c>
      <c r="T753" s="187" t="str">
        <f t="shared" si="2"/>
        <v>0%</v>
      </c>
      <c r="U753" s="188">
        <f t="shared" si="3"/>
        <v>0</v>
      </c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</row>
    <row r="754" ht="15.75" customHeight="1">
      <c r="A754" s="199"/>
      <c r="B754" s="191"/>
      <c r="C754" s="200"/>
      <c r="D754" s="193"/>
      <c r="E754" s="200"/>
      <c r="F754" s="194" t="str">
        <f t="array" ref="F754">IFNA(INDEX(PRESENTISMO!$F$5:$Q1510,MATCH(B754,PRESENTISMO!$A$5:$A1510,0)),"")</f>
        <v/>
      </c>
      <c r="G754" s="197"/>
      <c r="H754" s="197"/>
      <c r="I754" s="197"/>
      <c r="J754" s="197"/>
      <c r="K754" s="197"/>
      <c r="L754" s="197"/>
      <c r="M754" s="197"/>
      <c r="N754" s="197"/>
      <c r="O754" s="197"/>
      <c r="P754" s="197"/>
      <c r="Q754" s="197"/>
      <c r="R754" s="134"/>
      <c r="S754" s="186">
        <f t="shared" si="1"/>
        <v>0</v>
      </c>
      <c r="T754" s="187" t="str">
        <f t="shared" si="2"/>
        <v>0%</v>
      </c>
      <c r="U754" s="188">
        <f t="shared" si="3"/>
        <v>0</v>
      </c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</row>
    <row r="755" ht="15.75" customHeight="1">
      <c r="A755" s="191"/>
      <c r="B755" s="191"/>
      <c r="C755" s="193"/>
      <c r="D755" s="193"/>
      <c r="E755" s="193"/>
      <c r="F755" s="194" t="str">
        <f t="array" ref="F755">IFNA(INDEX(PRESENTISMO!$F$5:$Q1510,MATCH(B755,PRESENTISMO!$A$5:$A1510,0)),"")</f>
        <v/>
      </c>
      <c r="G755" s="197"/>
      <c r="H755" s="197"/>
      <c r="I755" s="197"/>
      <c r="J755" s="197"/>
      <c r="K755" s="197"/>
      <c r="L755" s="197"/>
      <c r="M755" s="197"/>
      <c r="N755" s="197"/>
      <c r="O755" s="197"/>
      <c r="P755" s="197"/>
      <c r="Q755" s="197"/>
      <c r="R755" s="134"/>
      <c r="S755" s="186">
        <f t="shared" si="1"/>
        <v>0</v>
      </c>
      <c r="T755" s="187" t="str">
        <f t="shared" si="2"/>
        <v>0%</v>
      </c>
      <c r="U755" s="188">
        <f t="shared" si="3"/>
        <v>0</v>
      </c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</row>
    <row r="756" ht="15.75" customHeight="1">
      <c r="A756" s="191"/>
      <c r="B756" s="191"/>
      <c r="C756" s="193"/>
      <c r="D756" s="193"/>
      <c r="E756" s="193"/>
      <c r="F756" s="194" t="str">
        <f t="array" ref="F756">IFNA(INDEX(PRESENTISMO!$F$5:$Q1510,MATCH(B756,PRESENTISMO!$A$5:$A1510,0)),"")</f>
        <v/>
      </c>
      <c r="G756" s="197"/>
      <c r="H756" s="197"/>
      <c r="I756" s="197"/>
      <c r="J756" s="197"/>
      <c r="K756" s="197"/>
      <c r="L756" s="197"/>
      <c r="M756" s="197"/>
      <c r="N756" s="197"/>
      <c r="O756" s="197"/>
      <c r="P756" s="197"/>
      <c r="Q756" s="197"/>
      <c r="R756" s="134"/>
      <c r="S756" s="186">
        <f t="shared" si="1"/>
        <v>0</v>
      </c>
      <c r="T756" s="187" t="str">
        <f t="shared" si="2"/>
        <v>0%</v>
      </c>
      <c r="U756" s="188">
        <f t="shared" si="3"/>
        <v>0</v>
      </c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</row>
    <row r="757" ht="15.75" customHeight="1">
      <c r="A757" s="191"/>
      <c r="B757" s="191"/>
      <c r="C757" s="193"/>
      <c r="D757" s="193"/>
      <c r="E757" s="193"/>
      <c r="F757" s="194" t="str">
        <f t="array" ref="F757">IFNA(INDEX(PRESENTISMO!$F$5:$Q1510,MATCH(B757,PRESENTISMO!$A$5:$A1510,0)),"")</f>
        <v/>
      </c>
      <c r="G757" s="197"/>
      <c r="H757" s="197"/>
      <c r="I757" s="197"/>
      <c r="J757" s="197"/>
      <c r="K757" s="197"/>
      <c r="L757" s="197"/>
      <c r="M757" s="197"/>
      <c r="N757" s="197"/>
      <c r="O757" s="197"/>
      <c r="P757" s="197"/>
      <c r="Q757" s="197"/>
      <c r="R757" s="134"/>
      <c r="S757" s="186">
        <f t="shared" si="1"/>
        <v>0</v>
      </c>
      <c r="T757" s="187" t="str">
        <f t="shared" si="2"/>
        <v>0%</v>
      </c>
      <c r="U757" s="188">
        <f t="shared" si="3"/>
        <v>0</v>
      </c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</row>
    <row r="758" ht="15.75" customHeight="1">
      <c r="A758" s="191"/>
      <c r="B758" s="191"/>
      <c r="C758" s="193"/>
      <c r="D758" s="193"/>
      <c r="E758" s="193"/>
      <c r="F758" s="194" t="str">
        <f t="array" ref="F758">IFNA(INDEX(PRESENTISMO!$F$5:$Q1510,MATCH(B758,PRESENTISMO!$A$5:$A1510,0)),"")</f>
        <v/>
      </c>
      <c r="G758" s="197"/>
      <c r="H758" s="197"/>
      <c r="I758" s="197"/>
      <c r="J758" s="197"/>
      <c r="K758" s="197"/>
      <c r="L758" s="197"/>
      <c r="M758" s="197"/>
      <c r="N758" s="197"/>
      <c r="O758" s="197"/>
      <c r="P758" s="197"/>
      <c r="Q758" s="197"/>
      <c r="R758" s="134"/>
      <c r="S758" s="186">
        <f t="shared" si="1"/>
        <v>0</v>
      </c>
      <c r="T758" s="187" t="str">
        <f t="shared" si="2"/>
        <v>0%</v>
      </c>
      <c r="U758" s="188">
        <f t="shared" si="3"/>
        <v>0</v>
      </c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</row>
    <row r="759" ht="15.75" customHeight="1">
      <c r="A759" s="191"/>
      <c r="B759" s="191"/>
      <c r="C759" s="193"/>
      <c r="D759" s="193"/>
      <c r="E759" s="193"/>
      <c r="F759" s="194" t="str">
        <f t="array" ref="F759">IFNA(INDEX(PRESENTISMO!$F$5:$Q1510,MATCH(B759,PRESENTISMO!$A$5:$A1510,0)),"")</f>
        <v/>
      </c>
      <c r="G759" s="197"/>
      <c r="H759" s="197"/>
      <c r="I759" s="197"/>
      <c r="J759" s="197"/>
      <c r="K759" s="197"/>
      <c r="L759" s="197"/>
      <c r="M759" s="197"/>
      <c r="N759" s="197"/>
      <c r="O759" s="197"/>
      <c r="P759" s="197"/>
      <c r="Q759" s="197"/>
      <c r="R759" s="134"/>
      <c r="S759" s="186">
        <f t="shared" si="1"/>
        <v>0</v>
      </c>
      <c r="T759" s="187" t="str">
        <f t="shared" si="2"/>
        <v>0%</v>
      </c>
      <c r="U759" s="188">
        <f t="shared" si="3"/>
        <v>0</v>
      </c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</row>
    <row r="760" ht="15.75" customHeight="1">
      <c r="A760" s="191"/>
      <c r="B760" s="191"/>
      <c r="C760" s="193"/>
      <c r="D760" s="193"/>
      <c r="E760" s="193"/>
      <c r="F760" s="194" t="str">
        <f t="array" ref="F760">IFNA(INDEX(PRESENTISMO!$F$5:$Q1510,MATCH(B760,PRESENTISMO!$A$5:$A1510,0)),"")</f>
        <v/>
      </c>
      <c r="G760" s="197"/>
      <c r="H760" s="197"/>
      <c r="I760" s="197"/>
      <c r="J760" s="197"/>
      <c r="K760" s="197"/>
      <c r="L760" s="197"/>
      <c r="M760" s="197"/>
      <c r="N760" s="197"/>
      <c r="O760" s="197"/>
      <c r="P760" s="197"/>
      <c r="Q760" s="197"/>
      <c r="R760" s="134"/>
      <c r="S760" s="186">
        <f t="shared" si="1"/>
        <v>0</v>
      </c>
      <c r="T760" s="187" t="str">
        <f t="shared" si="2"/>
        <v>0%</v>
      </c>
      <c r="U760" s="188">
        <f t="shared" si="3"/>
        <v>0</v>
      </c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</row>
    <row r="761" ht="15.75" customHeight="1">
      <c r="A761" s="191"/>
      <c r="B761" s="191"/>
      <c r="C761" s="193"/>
      <c r="D761" s="193"/>
      <c r="E761" s="193"/>
      <c r="F761" s="194" t="str">
        <f t="array" ref="F761">IFNA(INDEX(PRESENTISMO!$F$5:$Q1510,MATCH(B761,PRESENTISMO!$A$5:$A1510,0)),"")</f>
        <v/>
      </c>
      <c r="G761" s="197"/>
      <c r="H761" s="197"/>
      <c r="I761" s="197"/>
      <c r="J761" s="197"/>
      <c r="K761" s="197"/>
      <c r="L761" s="197"/>
      <c r="M761" s="197"/>
      <c r="N761" s="197"/>
      <c r="O761" s="197"/>
      <c r="P761" s="197"/>
      <c r="Q761" s="197"/>
      <c r="R761" s="134"/>
      <c r="S761" s="186">
        <f t="shared" si="1"/>
        <v>0</v>
      </c>
      <c r="T761" s="187" t="str">
        <f t="shared" si="2"/>
        <v>0%</v>
      </c>
      <c r="U761" s="188">
        <f t="shared" si="3"/>
        <v>0</v>
      </c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</row>
    <row r="762" ht="15.75" customHeight="1">
      <c r="A762" s="199"/>
      <c r="B762" s="191"/>
      <c r="C762" s="200"/>
      <c r="D762" s="193"/>
      <c r="E762" s="200"/>
      <c r="F762" s="194" t="str">
        <f t="array" ref="F762">IFNA(INDEX(PRESENTISMO!$F$5:$Q1510,MATCH(B762,PRESENTISMO!$A$5:$A1510,0)),"")</f>
        <v/>
      </c>
      <c r="G762" s="197"/>
      <c r="H762" s="197"/>
      <c r="I762" s="197"/>
      <c r="J762" s="197"/>
      <c r="K762" s="197"/>
      <c r="L762" s="197"/>
      <c r="M762" s="197"/>
      <c r="N762" s="197"/>
      <c r="O762" s="197"/>
      <c r="P762" s="197"/>
      <c r="Q762" s="197"/>
      <c r="R762" s="134"/>
      <c r="S762" s="186">
        <f t="shared" si="1"/>
        <v>0</v>
      </c>
      <c r="T762" s="187" t="str">
        <f t="shared" si="2"/>
        <v>0%</v>
      </c>
      <c r="U762" s="188">
        <f t="shared" si="3"/>
        <v>0</v>
      </c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</row>
    <row r="763" ht="15.75" customHeight="1">
      <c r="A763" s="191"/>
      <c r="B763" s="191"/>
      <c r="C763" s="193"/>
      <c r="D763" s="193"/>
      <c r="E763" s="193"/>
      <c r="F763" s="194" t="str">
        <f t="array" ref="F763">IFNA(INDEX(PRESENTISMO!$F$5:$Q1510,MATCH(B763,PRESENTISMO!$A$5:$A1510,0)),"")</f>
        <v/>
      </c>
      <c r="G763" s="197"/>
      <c r="H763" s="197"/>
      <c r="I763" s="197"/>
      <c r="J763" s="197"/>
      <c r="K763" s="197"/>
      <c r="L763" s="197"/>
      <c r="M763" s="197"/>
      <c r="N763" s="197"/>
      <c r="O763" s="197"/>
      <c r="P763" s="197"/>
      <c r="Q763" s="197"/>
      <c r="R763" s="134"/>
      <c r="S763" s="186">
        <f t="shared" si="1"/>
        <v>0</v>
      </c>
      <c r="T763" s="187" t="str">
        <f t="shared" si="2"/>
        <v>0%</v>
      </c>
      <c r="U763" s="188">
        <f t="shared" si="3"/>
        <v>0</v>
      </c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</row>
    <row r="764" ht="15.75" customHeight="1">
      <c r="A764" s="191"/>
      <c r="B764" s="191"/>
      <c r="C764" s="193"/>
      <c r="D764" s="193"/>
      <c r="E764" s="193"/>
      <c r="F764" s="194" t="str">
        <f t="array" ref="F764">IFNA(INDEX(PRESENTISMO!$F$5:$Q1510,MATCH(B764,PRESENTISMO!$A$5:$A1510,0)),"")</f>
        <v/>
      </c>
      <c r="G764" s="197"/>
      <c r="H764" s="197"/>
      <c r="I764" s="197"/>
      <c r="J764" s="197"/>
      <c r="K764" s="197"/>
      <c r="L764" s="197"/>
      <c r="M764" s="197"/>
      <c r="N764" s="197"/>
      <c r="O764" s="197"/>
      <c r="P764" s="197"/>
      <c r="Q764" s="197"/>
      <c r="R764" s="134"/>
      <c r="S764" s="186">
        <f t="shared" si="1"/>
        <v>0</v>
      </c>
      <c r="T764" s="187" t="str">
        <f t="shared" si="2"/>
        <v>0%</v>
      </c>
      <c r="U764" s="188">
        <f t="shared" si="3"/>
        <v>0</v>
      </c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</row>
    <row r="765" ht="15.75" customHeight="1">
      <c r="A765" s="191"/>
      <c r="B765" s="191"/>
      <c r="C765" s="193"/>
      <c r="D765" s="193"/>
      <c r="E765" s="193"/>
      <c r="F765" s="194" t="str">
        <f t="array" ref="F765">IFNA(INDEX(PRESENTISMO!$F$5:$Q1510,MATCH(B765,PRESENTISMO!$A$5:$A1510,0)),"")</f>
        <v/>
      </c>
      <c r="G765" s="197"/>
      <c r="H765" s="197"/>
      <c r="I765" s="197"/>
      <c r="J765" s="197"/>
      <c r="K765" s="197"/>
      <c r="L765" s="197"/>
      <c r="M765" s="197"/>
      <c r="N765" s="197"/>
      <c r="O765" s="197"/>
      <c r="P765" s="197"/>
      <c r="Q765" s="197"/>
      <c r="R765" s="134"/>
      <c r="S765" s="186">
        <f t="shared" si="1"/>
        <v>0</v>
      </c>
      <c r="T765" s="187" t="str">
        <f t="shared" si="2"/>
        <v>0%</v>
      </c>
      <c r="U765" s="188">
        <f t="shared" si="3"/>
        <v>0</v>
      </c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</row>
    <row r="766" ht="15.75" customHeight="1">
      <c r="A766" s="191"/>
      <c r="B766" s="191"/>
      <c r="C766" s="193"/>
      <c r="D766" s="193"/>
      <c r="E766" s="193"/>
      <c r="F766" s="194" t="str">
        <f t="array" ref="F766">IFNA(INDEX(PRESENTISMO!$F$5:$Q1510,MATCH(B766,PRESENTISMO!$A$5:$A1510,0)),"")</f>
        <v/>
      </c>
      <c r="G766" s="197"/>
      <c r="H766" s="197"/>
      <c r="I766" s="197"/>
      <c r="J766" s="197"/>
      <c r="K766" s="197"/>
      <c r="L766" s="197"/>
      <c r="M766" s="197"/>
      <c r="N766" s="197"/>
      <c r="O766" s="197"/>
      <c r="P766" s="197"/>
      <c r="Q766" s="197"/>
      <c r="R766" s="134"/>
      <c r="S766" s="186">
        <f t="shared" si="1"/>
        <v>0</v>
      </c>
      <c r="T766" s="187" t="str">
        <f t="shared" si="2"/>
        <v>0%</v>
      </c>
      <c r="U766" s="188">
        <f t="shared" si="3"/>
        <v>0</v>
      </c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</row>
    <row r="767" ht="15.75" customHeight="1">
      <c r="A767" s="191"/>
      <c r="B767" s="191"/>
      <c r="C767" s="193"/>
      <c r="D767" s="193"/>
      <c r="E767" s="193"/>
      <c r="F767" s="194" t="str">
        <f t="array" ref="F767">IFNA(INDEX(PRESENTISMO!$F$5:$Q1510,MATCH(B767,PRESENTISMO!$A$5:$A1510,0)),"")</f>
        <v/>
      </c>
      <c r="G767" s="197"/>
      <c r="H767" s="197"/>
      <c r="I767" s="197"/>
      <c r="J767" s="197"/>
      <c r="K767" s="197"/>
      <c r="L767" s="197"/>
      <c r="M767" s="197"/>
      <c r="N767" s="197"/>
      <c r="O767" s="197"/>
      <c r="P767" s="197"/>
      <c r="Q767" s="197"/>
      <c r="R767" s="134"/>
      <c r="S767" s="186">
        <f t="shared" si="1"/>
        <v>0</v>
      </c>
      <c r="T767" s="187" t="str">
        <f t="shared" si="2"/>
        <v>0%</v>
      </c>
      <c r="U767" s="188">
        <f t="shared" si="3"/>
        <v>0</v>
      </c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</row>
    <row r="768" ht="15.75" customHeight="1">
      <c r="A768" s="191"/>
      <c r="B768" s="191"/>
      <c r="C768" s="193"/>
      <c r="D768" s="193"/>
      <c r="E768" s="193"/>
      <c r="F768" s="194" t="str">
        <f t="array" ref="F768">IFNA(INDEX(PRESENTISMO!$F$5:$Q1510,MATCH(B768,PRESENTISMO!$A$5:$A1510,0)),"")</f>
        <v/>
      </c>
      <c r="G768" s="197"/>
      <c r="H768" s="197"/>
      <c r="I768" s="197"/>
      <c r="J768" s="197"/>
      <c r="K768" s="197"/>
      <c r="L768" s="197"/>
      <c r="M768" s="197"/>
      <c r="N768" s="197"/>
      <c r="O768" s="197"/>
      <c r="P768" s="197"/>
      <c r="Q768" s="197"/>
      <c r="R768" s="134"/>
      <c r="S768" s="186">
        <f t="shared" si="1"/>
        <v>0</v>
      </c>
      <c r="T768" s="187" t="str">
        <f t="shared" si="2"/>
        <v>0%</v>
      </c>
      <c r="U768" s="188">
        <f t="shared" si="3"/>
        <v>0</v>
      </c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</row>
    <row r="769" ht="15.75" customHeight="1">
      <c r="A769" s="191"/>
      <c r="B769" s="191"/>
      <c r="C769" s="193"/>
      <c r="D769" s="193"/>
      <c r="E769" s="193"/>
      <c r="F769" s="194" t="str">
        <f t="array" ref="F769">IFNA(INDEX(PRESENTISMO!$F$5:$Q1510,MATCH(B769,PRESENTISMO!$A$5:$A1510,0)),"")</f>
        <v/>
      </c>
      <c r="G769" s="197"/>
      <c r="H769" s="197"/>
      <c r="I769" s="197"/>
      <c r="J769" s="197"/>
      <c r="K769" s="197"/>
      <c r="L769" s="197"/>
      <c r="M769" s="197"/>
      <c r="N769" s="197"/>
      <c r="O769" s="197"/>
      <c r="P769" s="197"/>
      <c r="Q769" s="197"/>
      <c r="R769" s="134"/>
      <c r="S769" s="186">
        <f t="shared" si="1"/>
        <v>0</v>
      </c>
      <c r="T769" s="187" t="str">
        <f t="shared" si="2"/>
        <v>0%</v>
      </c>
      <c r="U769" s="188">
        <f t="shared" si="3"/>
        <v>0</v>
      </c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</row>
    <row r="770" ht="15.75" customHeight="1">
      <c r="A770" s="199"/>
      <c r="B770" s="191"/>
      <c r="C770" s="200"/>
      <c r="D770" s="193"/>
      <c r="E770" s="200"/>
      <c r="F770" s="194" t="str">
        <f t="array" ref="F770">IFNA(INDEX(PRESENTISMO!$F$5:$Q1510,MATCH(B770,PRESENTISMO!$A$5:$A1510,0)),"")</f>
        <v/>
      </c>
      <c r="G770" s="197"/>
      <c r="H770" s="197"/>
      <c r="I770" s="197"/>
      <c r="J770" s="197"/>
      <c r="K770" s="197"/>
      <c r="L770" s="197"/>
      <c r="M770" s="197"/>
      <c r="N770" s="197"/>
      <c r="O770" s="197"/>
      <c r="P770" s="197"/>
      <c r="Q770" s="197"/>
      <c r="R770" s="134"/>
      <c r="S770" s="186">
        <f t="shared" si="1"/>
        <v>0</v>
      </c>
      <c r="T770" s="187" t="str">
        <f t="shared" si="2"/>
        <v>0%</v>
      </c>
      <c r="U770" s="188">
        <f t="shared" si="3"/>
        <v>0</v>
      </c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</row>
    <row r="771" ht="15.75" customHeight="1">
      <c r="A771" s="191"/>
      <c r="B771" s="191"/>
      <c r="C771" s="193"/>
      <c r="D771" s="193"/>
      <c r="E771" s="193"/>
      <c r="F771" s="194" t="str">
        <f t="array" ref="F771">IFNA(INDEX(PRESENTISMO!$F$5:$Q1510,MATCH(B771,PRESENTISMO!$A$5:$A1510,0)),"")</f>
        <v/>
      </c>
      <c r="G771" s="197"/>
      <c r="H771" s="197"/>
      <c r="I771" s="197"/>
      <c r="J771" s="197"/>
      <c r="K771" s="197"/>
      <c r="L771" s="197"/>
      <c r="M771" s="197"/>
      <c r="N771" s="197"/>
      <c r="O771" s="197"/>
      <c r="P771" s="197"/>
      <c r="Q771" s="197"/>
      <c r="R771" s="134"/>
      <c r="S771" s="186">
        <f t="shared" si="1"/>
        <v>0</v>
      </c>
      <c r="T771" s="187" t="str">
        <f t="shared" si="2"/>
        <v>0%</v>
      </c>
      <c r="U771" s="188">
        <f t="shared" si="3"/>
        <v>0</v>
      </c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</row>
    <row r="772" ht="15.75" customHeight="1">
      <c r="A772" s="191"/>
      <c r="B772" s="191"/>
      <c r="C772" s="193"/>
      <c r="D772" s="193"/>
      <c r="E772" s="193"/>
      <c r="F772" s="194" t="str">
        <f t="array" ref="F772">IFNA(INDEX(PRESENTISMO!$F$5:$Q1510,MATCH(B772,PRESENTISMO!$A$5:$A1510,0)),"")</f>
        <v/>
      </c>
      <c r="G772" s="197"/>
      <c r="H772" s="197"/>
      <c r="I772" s="197"/>
      <c r="J772" s="197"/>
      <c r="K772" s="197"/>
      <c r="L772" s="197"/>
      <c r="M772" s="197"/>
      <c r="N772" s="197"/>
      <c r="O772" s="197"/>
      <c r="P772" s="197"/>
      <c r="Q772" s="197"/>
      <c r="R772" s="134"/>
      <c r="S772" s="186">
        <f t="shared" si="1"/>
        <v>0</v>
      </c>
      <c r="T772" s="187" t="str">
        <f t="shared" si="2"/>
        <v>0%</v>
      </c>
      <c r="U772" s="188">
        <f t="shared" si="3"/>
        <v>0</v>
      </c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</row>
    <row r="773" ht="15.75" customHeight="1">
      <c r="A773" s="191"/>
      <c r="B773" s="191"/>
      <c r="C773" s="193"/>
      <c r="D773" s="193"/>
      <c r="E773" s="193"/>
      <c r="F773" s="194" t="str">
        <f t="array" ref="F773">IFNA(INDEX(PRESENTISMO!$F$5:$Q1510,MATCH(B773,PRESENTISMO!$A$5:$A1510,0)),"")</f>
        <v/>
      </c>
      <c r="G773" s="197"/>
      <c r="H773" s="197"/>
      <c r="I773" s="197"/>
      <c r="J773" s="197"/>
      <c r="K773" s="197"/>
      <c r="L773" s="197"/>
      <c r="M773" s="197"/>
      <c r="N773" s="197"/>
      <c r="O773" s="197"/>
      <c r="P773" s="197"/>
      <c r="Q773" s="197"/>
      <c r="R773" s="134"/>
      <c r="S773" s="186">
        <f t="shared" si="1"/>
        <v>0</v>
      </c>
      <c r="T773" s="187" t="str">
        <f t="shared" si="2"/>
        <v>0%</v>
      </c>
      <c r="U773" s="188">
        <f t="shared" si="3"/>
        <v>0</v>
      </c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</row>
    <row r="774" ht="15.75" customHeight="1">
      <c r="A774" s="191"/>
      <c r="B774" s="191"/>
      <c r="C774" s="193"/>
      <c r="D774" s="193"/>
      <c r="E774" s="193"/>
      <c r="F774" s="194" t="str">
        <f t="array" ref="F774">IFNA(INDEX(PRESENTISMO!$F$5:$Q1510,MATCH(B774,PRESENTISMO!$A$5:$A1510,0)),"")</f>
        <v/>
      </c>
      <c r="G774" s="197"/>
      <c r="H774" s="197"/>
      <c r="I774" s="197"/>
      <c r="J774" s="197"/>
      <c r="K774" s="197"/>
      <c r="L774" s="197"/>
      <c r="M774" s="197"/>
      <c r="N774" s="197"/>
      <c r="O774" s="197"/>
      <c r="P774" s="197"/>
      <c r="Q774" s="197"/>
      <c r="R774" s="134"/>
      <c r="S774" s="186">
        <f t="shared" si="1"/>
        <v>0</v>
      </c>
      <c r="T774" s="187" t="str">
        <f t="shared" si="2"/>
        <v>0%</v>
      </c>
      <c r="U774" s="188">
        <f t="shared" si="3"/>
        <v>0</v>
      </c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</row>
    <row r="775" ht="15.75" customHeight="1">
      <c r="A775" s="191"/>
      <c r="B775" s="191"/>
      <c r="C775" s="193"/>
      <c r="D775" s="193"/>
      <c r="E775" s="193"/>
      <c r="F775" s="194" t="str">
        <f t="array" ref="F775">IFNA(INDEX(PRESENTISMO!$F$5:$Q1510,MATCH(B775,PRESENTISMO!$A$5:$A1510,0)),"")</f>
        <v/>
      </c>
      <c r="G775" s="197"/>
      <c r="H775" s="197"/>
      <c r="I775" s="197"/>
      <c r="J775" s="197"/>
      <c r="K775" s="197"/>
      <c r="L775" s="197"/>
      <c r="M775" s="197"/>
      <c r="N775" s="197"/>
      <c r="O775" s="197"/>
      <c r="P775" s="197"/>
      <c r="Q775" s="197"/>
      <c r="R775" s="134"/>
      <c r="S775" s="186">
        <f t="shared" si="1"/>
        <v>0</v>
      </c>
      <c r="T775" s="187" t="str">
        <f t="shared" si="2"/>
        <v>0%</v>
      </c>
      <c r="U775" s="188">
        <f t="shared" si="3"/>
        <v>0</v>
      </c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</row>
    <row r="776" ht="15.75" customHeight="1">
      <c r="A776" s="191"/>
      <c r="B776" s="191"/>
      <c r="C776" s="193"/>
      <c r="D776" s="193"/>
      <c r="E776" s="193"/>
      <c r="F776" s="194" t="str">
        <f t="array" ref="F776">IFNA(INDEX(PRESENTISMO!$F$5:$Q1510,MATCH(B776,PRESENTISMO!$A$5:$A1510,0)),"")</f>
        <v/>
      </c>
      <c r="G776" s="197"/>
      <c r="H776" s="197"/>
      <c r="I776" s="197"/>
      <c r="J776" s="197"/>
      <c r="K776" s="197"/>
      <c r="L776" s="197"/>
      <c r="M776" s="197"/>
      <c r="N776" s="197"/>
      <c r="O776" s="197"/>
      <c r="P776" s="197"/>
      <c r="Q776" s="197"/>
      <c r="R776" s="134"/>
      <c r="S776" s="186">
        <f t="shared" si="1"/>
        <v>0</v>
      </c>
      <c r="T776" s="187" t="str">
        <f t="shared" si="2"/>
        <v>0%</v>
      </c>
      <c r="U776" s="188">
        <f t="shared" si="3"/>
        <v>0</v>
      </c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</row>
    <row r="777" ht="15.75" customHeight="1">
      <c r="A777" s="191"/>
      <c r="B777" s="191"/>
      <c r="C777" s="193"/>
      <c r="D777" s="193"/>
      <c r="E777" s="193"/>
      <c r="F777" s="194" t="str">
        <f t="array" ref="F777">IFNA(INDEX(PRESENTISMO!$F$5:$Q1510,MATCH(B777,PRESENTISMO!$A$5:$A1510,0)),"")</f>
        <v/>
      </c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34"/>
      <c r="S777" s="186">
        <f t="shared" si="1"/>
        <v>0</v>
      </c>
      <c r="T777" s="187" t="str">
        <f t="shared" si="2"/>
        <v>0%</v>
      </c>
      <c r="U777" s="188">
        <f t="shared" si="3"/>
        <v>0</v>
      </c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</row>
    <row r="778" ht="15.75" customHeight="1">
      <c r="A778" s="199"/>
      <c r="B778" s="191"/>
      <c r="C778" s="200"/>
      <c r="D778" s="193"/>
      <c r="E778" s="200"/>
      <c r="F778" s="194" t="str">
        <f t="array" ref="F778">IFNA(INDEX(PRESENTISMO!$F$5:$Q1510,MATCH(B778,PRESENTISMO!$A$5:$A1510,0)),"")</f>
        <v/>
      </c>
      <c r="G778" s="197"/>
      <c r="H778" s="197"/>
      <c r="I778" s="197"/>
      <c r="J778" s="197"/>
      <c r="K778" s="197"/>
      <c r="L778" s="197"/>
      <c r="M778" s="197"/>
      <c r="N778" s="197"/>
      <c r="O778" s="197"/>
      <c r="P778" s="197"/>
      <c r="Q778" s="197"/>
      <c r="R778" s="134"/>
      <c r="S778" s="186">
        <f t="shared" si="1"/>
        <v>0</v>
      </c>
      <c r="T778" s="187" t="str">
        <f t="shared" si="2"/>
        <v>0%</v>
      </c>
      <c r="U778" s="188">
        <f t="shared" si="3"/>
        <v>0</v>
      </c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</row>
    <row r="779" ht="15.75" customHeight="1">
      <c r="A779" s="191"/>
      <c r="B779" s="191"/>
      <c r="C779" s="193"/>
      <c r="D779" s="193"/>
      <c r="E779" s="193"/>
      <c r="F779" s="194" t="str">
        <f t="array" ref="F779">IFNA(INDEX(PRESENTISMO!$F$5:$Q1510,MATCH(B779,PRESENTISMO!$A$5:$A1510,0)),"")</f>
        <v/>
      </c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34"/>
      <c r="S779" s="186">
        <f t="shared" si="1"/>
        <v>0</v>
      </c>
      <c r="T779" s="187" t="str">
        <f t="shared" si="2"/>
        <v>0%</v>
      </c>
      <c r="U779" s="188">
        <f t="shared" si="3"/>
        <v>0</v>
      </c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</row>
    <row r="780" ht="15.75" customHeight="1">
      <c r="A780" s="191"/>
      <c r="B780" s="191"/>
      <c r="C780" s="193"/>
      <c r="D780" s="193"/>
      <c r="E780" s="193"/>
      <c r="F780" s="194" t="str">
        <f t="array" ref="F780">IFNA(INDEX(PRESENTISMO!$F$5:$Q1510,MATCH(B780,PRESENTISMO!$A$5:$A1510,0)),"")</f>
        <v/>
      </c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34"/>
      <c r="S780" s="186">
        <f t="shared" si="1"/>
        <v>0</v>
      </c>
      <c r="T780" s="187" t="str">
        <f t="shared" si="2"/>
        <v>0%</v>
      </c>
      <c r="U780" s="188">
        <f t="shared" si="3"/>
        <v>0</v>
      </c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</row>
    <row r="781" ht="15.75" customHeight="1">
      <c r="A781" s="191"/>
      <c r="B781" s="191"/>
      <c r="C781" s="193"/>
      <c r="D781" s="193"/>
      <c r="E781" s="193"/>
      <c r="F781" s="194" t="str">
        <f t="array" ref="F781">IFNA(INDEX(PRESENTISMO!$F$5:$Q1510,MATCH(B781,PRESENTISMO!$A$5:$A1510,0)),"")</f>
        <v/>
      </c>
      <c r="G781" s="197"/>
      <c r="H781" s="197"/>
      <c r="I781" s="197"/>
      <c r="J781" s="197"/>
      <c r="K781" s="197"/>
      <c r="L781" s="197"/>
      <c r="M781" s="197"/>
      <c r="N781" s="197"/>
      <c r="O781" s="197"/>
      <c r="P781" s="197"/>
      <c r="Q781" s="197"/>
      <c r="R781" s="134"/>
      <c r="S781" s="186">
        <f t="shared" si="1"/>
        <v>0</v>
      </c>
      <c r="T781" s="187" t="str">
        <f t="shared" si="2"/>
        <v>0%</v>
      </c>
      <c r="U781" s="188">
        <f t="shared" si="3"/>
        <v>0</v>
      </c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</row>
    <row r="782" ht="15.75" customHeight="1">
      <c r="A782" s="191"/>
      <c r="B782" s="191"/>
      <c r="C782" s="193"/>
      <c r="D782" s="193"/>
      <c r="E782" s="193"/>
      <c r="F782" s="194" t="str">
        <f t="array" ref="F782">IFNA(INDEX(PRESENTISMO!$F$5:$Q1510,MATCH(B782,PRESENTISMO!$A$5:$A1510,0)),"")</f>
        <v/>
      </c>
      <c r="G782" s="197"/>
      <c r="H782" s="197"/>
      <c r="I782" s="197"/>
      <c r="J782" s="197"/>
      <c r="K782" s="197"/>
      <c r="L782" s="197"/>
      <c r="M782" s="197"/>
      <c r="N782" s="197"/>
      <c r="O782" s="197"/>
      <c r="P782" s="197"/>
      <c r="Q782" s="197"/>
      <c r="R782" s="134"/>
      <c r="S782" s="186">
        <f t="shared" si="1"/>
        <v>0</v>
      </c>
      <c r="T782" s="187" t="str">
        <f t="shared" si="2"/>
        <v>0%</v>
      </c>
      <c r="U782" s="188">
        <f t="shared" si="3"/>
        <v>0</v>
      </c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</row>
    <row r="783" ht="15.75" customHeight="1">
      <c r="A783" s="191"/>
      <c r="B783" s="191"/>
      <c r="C783" s="193"/>
      <c r="D783" s="193"/>
      <c r="E783" s="193"/>
      <c r="F783" s="194" t="str">
        <f t="array" ref="F783">IFNA(INDEX(PRESENTISMO!$F$5:$Q1510,MATCH(B783,PRESENTISMO!$A$5:$A1510,0)),"")</f>
        <v/>
      </c>
      <c r="G783" s="197"/>
      <c r="H783" s="197"/>
      <c r="I783" s="197"/>
      <c r="J783" s="197"/>
      <c r="K783" s="197"/>
      <c r="L783" s="197"/>
      <c r="M783" s="197"/>
      <c r="N783" s="197"/>
      <c r="O783" s="197"/>
      <c r="P783" s="197"/>
      <c r="Q783" s="197"/>
      <c r="R783" s="134"/>
      <c r="S783" s="186">
        <f t="shared" si="1"/>
        <v>0</v>
      </c>
      <c r="T783" s="187" t="str">
        <f t="shared" si="2"/>
        <v>0%</v>
      </c>
      <c r="U783" s="188">
        <f t="shared" si="3"/>
        <v>0</v>
      </c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</row>
    <row r="784" ht="15.75" customHeight="1">
      <c r="A784" s="191"/>
      <c r="B784" s="191"/>
      <c r="C784" s="193"/>
      <c r="D784" s="193"/>
      <c r="E784" s="193"/>
      <c r="F784" s="194" t="str">
        <f t="array" ref="F784">IFNA(INDEX(PRESENTISMO!$F$5:$Q1510,MATCH(B784,PRESENTISMO!$A$5:$A1510,0)),"")</f>
        <v/>
      </c>
      <c r="G784" s="197"/>
      <c r="H784" s="197"/>
      <c r="I784" s="197"/>
      <c r="J784" s="197"/>
      <c r="K784" s="197"/>
      <c r="L784" s="197"/>
      <c r="M784" s="197"/>
      <c r="N784" s="197"/>
      <c r="O784" s="197"/>
      <c r="P784" s="197"/>
      <c r="Q784" s="197"/>
      <c r="R784" s="134"/>
      <c r="S784" s="186">
        <f t="shared" si="1"/>
        <v>0</v>
      </c>
      <c r="T784" s="187" t="str">
        <f t="shared" si="2"/>
        <v>0%</v>
      </c>
      <c r="U784" s="188">
        <f t="shared" si="3"/>
        <v>0</v>
      </c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</row>
    <row r="785" ht="15.75" customHeight="1">
      <c r="A785" s="191"/>
      <c r="B785" s="191"/>
      <c r="C785" s="193"/>
      <c r="D785" s="193"/>
      <c r="E785" s="193"/>
      <c r="F785" s="194" t="str">
        <f t="array" ref="F785">IFNA(INDEX(PRESENTISMO!$F$5:$Q1510,MATCH(B785,PRESENTISMO!$A$5:$A1510,0)),"")</f>
        <v/>
      </c>
      <c r="G785" s="197"/>
      <c r="H785" s="197"/>
      <c r="I785" s="197"/>
      <c r="J785" s="197"/>
      <c r="K785" s="197"/>
      <c r="L785" s="197"/>
      <c r="M785" s="197"/>
      <c r="N785" s="197"/>
      <c r="O785" s="197"/>
      <c r="P785" s="197"/>
      <c r="Q785" s="197"/>
      <c r="R785" s="134"/>
      <c r="S785" s="186">
        <f t="shared" si="1"/>
        <v>0</v>
      </c>
      <c r="T785" s="187" t="str">
        <f t="shared" si="2"/>
        <v>0%</v>
      </c>
      <c r="U785" s="188">
        <f t="shared" si="3"/>
        <v>0</v>
      </c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</row>
    <row r="786" ht="15.75" customHeight="1">
      <c r="A786" s="199"/>
      <c r="B786" s="191"/>
      <c r="C786" s="200"/>
      <c r="D786" s="193"/>
      <c r="E786" s="200"/>
      <c r="F786" s="194" t="str">
        <f t="array" ref="F786">IFNA(INDEX(PRESENTISMO!$F$5:$Q1510,MATCH(B786,PRESENTISMO!$A$5:$A1510,0)),"")</f>
        <v/>
      </c>
      <c r="G786" s="197"/>
      <c r="H786" s="197"/>
      <c r="I786" s="197"/>
      <c r="J786" s="197"/>
      <c r="K786" s="197"/>
      <c r="L786" s="197"/>
      <c r="M786" s="197"/>
      <c r="N786" s="197"/>
      <c r="O786" s="197"/>
      <c r="P786" s="197"/>
      <c r="Q786" s="197"/>
      <c r="R786" s="134"/>
      <c r="S786" s="186">
        <f t="shared" si="1"/>
        <v>0</v>
      </c>
      <c r="T786" s="187" t="str">
        <f t="shared" si="2"/>
        <v>0%</v>
      </c>
      <c r="U786" s="188">
        <f t="shared" si="3"/>
        <v>0</v>
      </c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</row>
    <row r="787" ht="15.75" customHeight="1">
      <c r="A787" s="191"/>
      <c r="B787" s="191"/>
      <c r="C787" s="193"/>
      <c r="D787" s="193"/>
      <c r="E787" s="193"/>
      <c r="F787" s="194" t="str">
        <f t="array" ref="F787">IFNA(INDEX(PRESENTISMO!$F$5:$Q1510,MATCH(B787,PRESENTISMO!$A$5:$A1510,0)),"")</f>
        <v/>
      </c>
      <c r="G787" s="197"/>
      <c r="H787" s="197"/>
      <c r="I787" s="197"/>
      <c r="J787" s="197"/>
      <c r="K787" s="197"/>
      <c r="L787" s="197"/>
      <c r="M787" s="197"/>
      <c r="N787" s="197"/>
      <c r="O787" s="197"/>
      <c r="P787" s="197"/>
      <c r="Q787" s="197"/>
      <c r="R787" s="134"/>
      <c r="S787" s="186">
        <f t="shared" si="1"/>
        <v>0</v>
      </c>
      <c r="T787" s="187" t="str">
        <f t="shared" si="2"/>
        <v>0%</v>
      </c>
      <c r="U787" s="188">
        <f t="shared" si="3"/>
        <v>0</v>
      </c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</row>
    <row r="788" ht="15.75" customHeight="1">
      <c r="A788" s="191"/>
      <c r="B788" s="191"/>
      <c r="C788" s="193"/>
      <c r="D788" s="193"/>
      <c r="E788" s="193"/>
      <c r="F788" s="194" t="str">
        <f t="array" ref="F788">IFNA(INDEX(PRESENTISMO!$F$5:$Q1510,MATCH(B788,PRESENTISMO!$A$5:$A1510,0)),"")</f>
        <v/>
      </c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34"/>
      <c r="S788" s="186">
        <f t="shared" si="1"/>
        <v>0</v>
      </c>
      <c r="T788" s="187" t="str">
        <f t="shared" si="2"/>
        <v>0%</v>
      </c>
      <c r="U788" s="188">
        <f t="shared" si="3"/>
        <v>0</v>
      </c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</row>
    <row r="789" ht="15.75" customHeight="1">
      <c r="A789" s="191"/>
      <c r="B789" s="191"/>
      <c r="C789" s="193"/>
      <c r="D789" s="193"/>
      <c r="E789" s="193"/>
      <c r="F789" s="194" t="str">
        <f t="array" ref="F789">IFNA(INDEX(PRESENTISMO!$F$5:$Q1510,MATCH(B789,PRESENTISMO!$A$5:$A1510,0)),"")</f>
        <v/>
      </c>
      <c r="G789" s="197"/>
      <c r="H789" s="197"/>
      <c r="I789" s="197"/>
      <c r="J789" s="197"/>
      <c r="K789" s="197"/>
      <c r="L789" s="197"/>
      <c r="M789" s="197"/>
      <c r="N789" s="197"/>
      <c r="O789" s="197"/>
      <c r="P789" s="197"/>
      <c r="Q789" s="197"/>
      <c r="R789" s="134"/>
      <c r="S789" s="186">
        <f t="shared" si="1"/>
        <v>0</v>
      </c>
      <c r="T789" s="187" t="str">
        <f t="shared" si="2"/>
        <v>0%</v>
      </c>
      <c r="U789" s="188">
        <f t="shared" si="3"/>
        <v>0</v>
      </c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</row>
    <row r="790" ht="15.75" customHeight="1">
      <c r="A790" s="191"/>
      <c r="B790" s="191"/>
      <c r="C790" s="193"/>
      <c r="D790" s="193"/>
      <c r="E790" s="193"/>
      <c r="F790" s="194" t="str">
        <f t="array" ref="F790">IFNA(INDEX(PRESENTISMO!$F$5:$Q1510,MATCH(B790,PRESENTISMO!$A$5:$A1510,0)),"")</f>
        <v/>
      </c>
      <c r="G790" s="197"/>
      <c r="H790" s="197"/>
      <c r="I790" s="197"/>
      <c r="J790" s="197"/>
      <c r="K790" s="197"/>
      <c r="L790" s="197"/>
      <c r="M790" s="197"/>
      <c r="N790" s="197"/>
      <c r="O790" s="197"/>
      <c r="P790" s="197"/>
      <c r="Q790" s="197"/>
      <c r="R790" s="134"/>
      <c r="S790" s="186">
        <f t="shared" si="1"/>
        <v>0</v>
      </c>
      <c r="T790" s="187" t="str">
        <f t="shared" si="2"/>
        <v>0%</v>
      </c>
      <c r="U790" s="188">
        <f t="shared" si="3"/>
        <v>0</v>
      </c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</row>
    <row r="791" ht="15.75" customHeight="1">
      <c r="A791" s="191"/>
      <c r="B791" s="191"/>
      <c r="C791" s="193"/>
      <c r="D791" s="193"/>
      <c r="E791" s="193"/>
      <c r="F791" s="194" t="str">
        <f t="array" ref="F791">IFNA(INDEX(PRESENTISMO!$F$5:$Q1510,MATCH(B791,PRESENTISMO!$A$5:$A1510,0)),"")</f>
        <v/>
      </c>
      <c r="G791" s="197"/>
      <c r="H791" s="197"/>
      <c r="I791" s="197"/>
      <c r="J791" s="197"/>
      <c r="K791" s="197"/>
      <c r="L791" s="197"/>
      <c r="M791" s="197"/>
      <c r="N791" s="197"/>
      <c r="O791" s="197"/>
      <c r="P791" s="197"/>
      <c r="Q791" s="197"/>
      <c r="R791" s="134"/>
      <c r="S791" s="186">
        <f t="shared" si="1"/>
        <v>0</v>
      </c>
      <c r="T791" s="187" t="str">
        <f t="shared" si="2"/>
        <v>0%</v>
      </c>
      <c r="U791" s="188">
        <f t="shared" si="3"/>
        <v>0</v>
      </c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</row>
    <row r="792" ht="15.75" customHeight="1">
      <c r="A792" s="191"/>
      <c r="B792" s="191"/>
      <c r="C792" s="193"/>
      <c r="D792" s="193"/>
      <c r="E792" s="193"/>
      <c r="F792" s="194" t="str">
        <f t="array" ref="F792">IFNA(INDEX(PRESENTISMO!$F$5:$Q1510,MATCH(B792,PRESENTISMO!$A$5:$A1510,0)),"")</f>
        <v/>
      </c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34"/>
      <c r="S792" s="186">
        <f t="shared" si="1"/>
        <v>0</v>
      </c>
      <c r="T792" s="187" t="str">
        <f t="shared" si="2"/>
        <v>0%</v>
      </c>
      <c r="U792" s="188">
        <f t="shared" si="3"/>
        <v>0</v>
      </c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</row>
    <row r="793" ht="15.75" customHeight="1">
      <c r="A793" s="191"/>
      <c r="B793" s="191"/>
      <c r="C793" s="193"/>
      <c r="D793" s="193"/>
      <c r="E793" s="193"/>
      <c r="F793" s="194" t="str">
        <f t="array" ref="F793">IFNA(INDEX(PRESENTISMO!$F$5:$Q1510,MATCH(B793,PRESENTISMO!$A$5:$A1510,0)),"")</f>
        <v/>
      </c>
      <c r="G793" s="197"/>
      <c r="H793" s="197"/>
      <c r="I793" s="197"/>
      <c r="J793" s="197"/>
      <c r="K793" s="197"/>
      <c r="L793" s="197"/>
      <c r="M793" s="197"/>
      <c r="N793" s="197"/>
      <c r="O793" s="197"/>
      <c r="P793" s="197"/>
      <c r="Q793" s="197"/>
      <c r="R793" s="134"/>
      <c r="S793" s="186">
        <f t="shared" si="1"/>
        <v>0</v>
      </c>
      <c r="T793" s="187" t="str">
        <f t="shared" si="2"/>
        <v>0%</v>
      </c>
      <c r="U793" s="188">
        <f t="shared" si="3"/>
        <v>0</v>
      </c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</row>
    <row r="794" ht="15.75" customHeight="1">
      <c r="A794" s="199"/>
      <c r="B794" s="191"/>
      <c r="C794" s="200"/>
      <c r="D794" s="193"/>
      <c r="E794" s="200"/>
      <c r="F794" s="194" t="str">
        <f t="array" ref="F794">IFNA(INDEX(PRESENTISMO!$F$5:$Q1510,MATCH(B794,PRESENTISMO!$A$5:$A1510,0)),"")</f>
        <v/>
      </c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34"/>
      <c r="S794" s="186">
        <f t="shared" si="1"/>
        <v>0</v>
      </c>
      <c r="T794" s="187" t="str">
        <f t="shared" si="2"/>
        <v>0%</v>
      </c>
      <c r="U794" s="188">
        <f t="shared" si="3"/>
        <v>0</v>
      </c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</row>
    <row r="795" ht="15.75" customHeight="1">
      <c r="A795" s="191"/>
      <c r="B795" s="191"/>
      <c r="C795" s="193"/>
      <c r="D795" s="193"/>
      <c r="E795" s="193"/>
      <c r="F795" s="194" t="str">
        <f t="array" ref="F795">IFNA(INDEX(PRESENTISMO!$F$5:$Q1510,MATCH(B795,PRESENTISMO!$A$5:$A1510,0)),"")</f>
        <v/>
      </c>
      <c r="G795" s="197"/>
      <c r="H795" s="197"/>
      <c r="I795" s="197"/>
      <c r="J795" s="197"/>
      <c r="K795" s="197"/>
      <c r="L795" s="197"/>
      <c r="M795" s="197"/>
      <c r="N795" s="197"/>
      <c r="O795" s="197"/>
      <c r="P795" s="197"/>
      <c r="Q795" s="197"/>
      <c r="R795" s="134"/>
      <c r="S795" s="186">
        <f t="shared" si="1"/>
        <v>0</v>
      </c>
      <c r="T795" s="187" t="str">
        <f t="shared" si="2"/>
        <v>0%</v>
      </c>
      <c r="U795" s="188">
        <f t="shared" si="3"/>
        <v>0</v>
      </c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</row>
    <row r="796" ht="15.75" customHeight="1">
      <c r="A796" s="191"/>
      <c r="B796" s="191"/>
      <c r="C796" s="193"/>
      <c r="D796" s="193"/>
      <c r="E796" s="193"/>
      <c r="F796" s="194" t="str">
        <f t="array" ref="F796">IFNA(INDEX(PRESENTISMO!$F$5:$Q1510,MATCH(B796,PRESENTISMO!$A$5:$A1510,0)),"")</f>
        <v/>
      </c>
      <c r="G796" s="197"/>
      <c r="H796" s="197"/>
      <c r="I796" s="197"/>
      <c r="J796" s="197"/>
      <c r="K796" s="197"/>
      <c r="L796" s="197"/>
      <c r="M796" s="197"/>
      <c r="N796" s="197"/>
      <c r="O796" s="197"/>
      <c r="P796" s="197"/>
      <c r="Q796" s="197"/>
      <c r="R796" s="134"/>
      <c r="S796" s="186">
        <f t="shared" si="1"/>
        <v>0</v>
      </c>
      <c r="T796" s="187" t="str">
        <f t="shared" si="2"/>
        <v>0%</v>
      </c>
      <c r="U796" s="188">
        <f t="shared" si="3"/>
        <v>0</v>
      </c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</row>
    <row r="797" ht="15.75" customHeight="1">
      <c r="A797" s="191"/>
      <c r="B797" s="191"/>
      <c r="C797" s="193"/>
      <c r="D797" s="193"/>
      <c r="E797" s="193"/>
      <c r="F797" s="194" t="str">
        <f t="array" ref="F797">IFNA(INDEX(PRESENTISMO!$F$5:$Q1510,MATCH(B797,PRESENTISMO!$A$5:$A1510,0)),"")</f>
        <v/>
      </c>
      <c r="G797" s="197"/>
      <c r="H797" s="197"/>
      <c r="I797" s="197"/>
      <c r="J797" s="197"/>
      <c r="K797" s="197"/>
      <c r="L797" s="197"/>
      <c r="M797" s="197"/>
      <c r="N797" s="197"/>
      <c r="O797" s="197"/>
      <c r="P797" s="197"/>
      <c r="Q797" s="197"/>
      <c r="R797" s="134"/>
      <c r="S797" s="186">
        <f t="shared" si="1"/>
        <v>0</v>
      </c>
      <c r="T797" s="187" t="str">
        <f t="shared" si="2"/>
        <v>0%</v>
      </c>
      <c r="U797" s="188">
        <f t="shared" si="3"/>
        <v>0</v>
      </c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</row>
    <row r="798" ht="15.75" customHeight="1">
      <c r="A798" s="191"/>
      <c r="B798" s="191"/>
      <c r="C798" s="193"/>
      <c r="D798" s="193"/>
      <c r="E798" s="193"/>
      <c r="F798" s="194" t="str">
        <f t="array" ref="F798">IFNA(INDEX(PRESENTISMO!$F$5:$Q1510,MATCH(B798,PRESENTISMO!$A$5:$A1510,0)),"")</f>
        <v/>
      </c>
      <c r="G798" s="197"/>
      <c r="H798" s="197"/>
      <c r="I798" s="197"/>
      <c r="J798" s="197"/>
      <c r="K798" s="197"/>
      <c r="L798" s="197"/>
      <c r="M798" s="197"/>
      <c r="N798" s="197"/>
      <c r="O798" s="197"/>
      <c r="P798" s="197"/>
      <c r="Q798" s="197"/>
      <c r="R798" s="134"/>
      <c r="S798" s="186">
        <f t="shared" si="1"/>
        <v>0</v>
      </c>
      <c r="T798" s="187" t="str">
        <f t="shared" si="2"/>
        <v>0%</v>
      </c>
      <c r="U798" s="188">
        <f t="shared" si="3"/>
        <v>0</v>
      </c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</row>
    <row r="799" ht="15.75" customHeight="1">
      <c r="A799" s="191"/>
      <c r="B799" s="191"/>
      <c r="C799" s="193"/>
      <c r="D799" s="193"/>
      <c r="E799" s="193"/>
      <c r="F799" s="194" t="str">
        <f t="array" ref="F799">IFNA(INDEX(PRESENTISMO!$F$5:$Q1510,MATCH(B799,PRESENTISMO!$A$5:$A1510,0)),"")</f>
        <v/>
      </c>
      <c r="G799" s="197"/>
      <c r="H799" s="197"/>
      <c r="I799" s="197"/>
      <c r="J799" s="197"/>
      <c r="K799" s="197"/>
      <c r="L799" s="197"/>
      <c r="M799" s="197"/>
      <c r="N799" s="197"/>
      <c r="O799" s="197"/>
      <c r="P799" s="197"/>
      <c r="Q799" s="197"/>
      <c r="R799" s="134"/>
      <c r="S799" s="186">
        <f t="shared" si="1"/>
        <v>0</v>
      </c>
      <c r="T799" s="187" t="str">
        <f t="shared" si="2"/>
        <v>0%</v>
      </c>
      <c r="U799" s="188">
        <f t="shared" si="3"/>
        <v>0</v>
      </c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</row>
    <row r="800" ht="15.75" customHeight="1">
      <c r="A800" s="191"/>
      <c r="B800" s="191"/>
      <c r="C800" s="193"/>
      <c r="D800" s="193"/>
      <c r="E800" s="193"/>
      <c r="F800" s="194" t="str">
        <f t="array" ref="F800">IFNA(INDEX(PRESENTISMO!$F$5:$Q1510,MATCH(B800,PRESENTISMO!$A$5:$A1510,0)),"")</f>
        <v/>
      </c>
      <c r="G800" s="197"/>
      <c r="H800" s="197"/>
      <c r="I800" s="197"/>
      <c r="J800" s="197"/>
      <c r="K800" s="197"/>
      <c r="L800" s="197"/>
      <c r="M800" s="197"/>
      <c r="N800" s="197"/>
      <c r="O800" s="197"/>
      <c r="P800" s="197"/>
      <c r="Q800" s="197"/>
      <c r="R800" s="134"/>
      <c r="S800" s="186">
        <f t="shared" si="1"/>
        <v>0</v>
      </c>
      <c r="T800" s="187" t="str">
        <f t="shared" si="2"/>
        <v>0%</v>
      </c>
      <c r="U800" s="188">
        <f t="shared" si="3"/>
        <v>0</v>
      </c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</row>
    <row r="801" ht="15.75" customHeight="1">
      <c r="A801" s="191"/>
      <c r="B801" s="191"/>
      <c r="C801" s="193"/>
      <c r="D801" s="193"/>
      <c r="E801" s="193"/>
      <c r="F801" s="194" t="str">
        <f t="array" ref="F801">IFNA(INDEX(PRESENTISMO!$F$5:$Q1510,MATCH(B801,PRESENTISMO!$A$5:$A1510,0)),"")</f>
        <v/>
      </c>
      <c r="G801" s="197"/>
      <c r="H801" s="197"/>
      <c r="I801" s="197"/>
      <c r="J801" s="197"/>
      <c r="K801" s="197"/>
      <c r="L801" s="197"/>
      <c r="M801" s="197"/>
      <c r="N801" s="197"/>
      <c r="O801" s="197"/>
      <c r="P801" s="197"/>
      <c r="Q801" s="197"/>
      <c r="R801" s="134"/>
      <c r="S801" s="186">
        <f t="shared" si="1"/>
        <v>0</v>
      </c>
      <c r="T801" s="187" t="str">
        <f t="shared" si="2"/>
        <v>0%</v>
      </c>
      <c r="U801" s="188">
        <f t="shared" si="3"/>
        <v>0</v>
      </c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</row>
    <row r="802" ht="15.75" customHeight="1">
      <c r="A802" s="199"/>
      <c r="B802" s="191"/>
      <c r="C802" s="200"/>
      <c r="D802" s="193"/>
      <c r="E802" s="200"/>
      <c r="F802" s="194" t="str">
        <f t="array" ref="F802">IFNA(INDEX(PRESENTISMO!$F$5:$Q1510,MATCH(B802,PRESENTISMO!$A$5:$A1510,0)),"")</f>
        <v/>
      </c>
      <c r="G802" s="197"/>
      <c r="H802" s="197"/>
      <c r="I802" s="197"/>
      <c r="J802" s="197"/>
      <c r="K802" s="197"/>
      <c r="L802" s="197"/>
      <c r="M802" s="197"/>
      <c r="N802" s="197"/>
      <c r="O802" s="197"/>
      <c r="P802" s="197"/>
      <c r="Q802" s="197"/>
      <c r="R802" s="134"/>
      <c r="S802" s="186">
        <f t="shared" si="1"/>
        <v>0</v>
      </c>
      <c r="T802" s="187" t="str">
        <f t="shared" si="2"/>
        <v>0%</v>
      </c>
      <c r="U802" s="188">
        <f t="shared" si="3"/>
        <v>0</v>
      </c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</row>
    <row r="803" ht="15.75" customHeight="1">
      <c r="A803" s="191"/>
      <c r="B803" s="191"/>
      <c r="C803" s="193"/>
      <c r="D803" s="193"/>
      <c r="E803" s="193"/>
      <c r="F803" s="194" t="str">
        <f t="array" ref="F803">IFNA(INDEX(PRESENTISMO!$F$5:$Q1510,MATCH(B803,PRESENTISMO!$A$5:$A1510,0)),"")</f>
        <v/>
      </c>
      <c r="G803" s="197"/>
      <c r="H803" s="197"/>
      <c r="I803" s="197"/>
      <c r="J803" s="197"/>
      <c r="K803" s="197"/>
      <c r="L803" s="197"/>
      <c r="M803" s="197"/>
      <c r="N803" s="197"/>
      <c r="O803" s="197"/>
      <c r="P803" s="197"/>
      <c r="Q803" s="197"/>
      <c r="R803" s="134"/>
      <c r="S803" s="186">
        <f t="shared" si="1"/>
        <v>0</v>
      </c>
      <c r="T803" s="187" t="str">
        <f t="shared" si="2"/>
        <v>0%</v>
      </c>
      <c r="U803" s="188">
        <f t="shared" si="3"/>
        <v>0</v>
      </c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</row>
    <row r="804" ht="15.75" customHeight="1">
      <c r="A804" s="191"/>
      <c r="B804" s="191"/>
      <c r="C804" s="193"/>
      <c r="D804" s="193"/>
      <c r="E804" s="193"/>
      <c r="F804" s="194" t="str">
        <f t="array" ref="F804">IFNA(INDEX(PRESENTISMO!$F$5:$Q1510,MATCH(B804,PRESENTISMO!$A$5:$A1510,0)),"")</f>
        <v/>
      </c>
      <c r="G804" s="197"/>
      <c r="H804" s="197"/>
      <c r="I804" s="197"/>
      <c r="J804" s="197"/>
      <c r="K804" s="197"/>
      <c r="L804" s="197"/>
      <c r="M804" s="197"/>
      <c r="N804" s="197"/>
      <c r="O804" s="197"/>
      <c r="P804" s="197"/>
      <c r="Q804" s="197"/>
      <c r="R804" s="134"/>
      <c r="S804" s="186">
        <f t="shared" si="1"/>
        <v>0</v>
      </c>
      <c r="T804" s="187" t="str">
        <f t="shared" si="2"/>
        <v>0%</v>
      </c>
      <c r="U804" s="188">
        <f t="shared" si="3"/>
        <v>0</v>
      </c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</row>
    <row r="805" ht="15.75" customHeight="1">
      <c r="A805" s="191"/>
      <c r="B805" s="191"/>
      <c r="C805" s="193"/>
      <c r="D805" s="193"/>
      <c r="E805" s="193"/>
      <c r="F805" s="194" t="str">
        <f t="array" ref="F805">IFNA(INDEX(PRESENTISMO!$F$5:$Q1510,MATCH(B805,PRESENTISMO!$A$5:$A1510,0)),"")</f>
        <v/>
      </c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97"/>
      <c r="R805" s="134"/>
      <c r="S805" s="186">
        <f t="shared" si="1"/>
        <v>0</v>
      </c>
      <c r="T805" s="187" t="str">
        <f t="shared" si="2"/>
        <v>0%</v>
      </c>
      <c r="U805" s="188">
        <f t="shared" si="3"/>
        <v>0</v>
      </c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</row>
    <row r="806" ht="15.75" customHeight="1">
      <c r="A806" s="191"/>
      <c r="B806" s="191"/>
      <c r="C806" s="193"/>
      <c r="D806" s="193"/>
      <c r="E806" s="193"/>
      <c r="F806" s="194" t="str">
        <f t="array" ref="F806">IFNA(INDEX(PRESENTISMO!$F$5:$Q1510,MATCH(B806,PRESENTISMO!$A$5:$A1510,0)),"")</f>
        <v/>
      </c>
      <c r="G806" s="197"/>
      <c r="H806" s="197"/>
      <c r="I806" s="197"/>
      <c r="J806" s="197"/>
      <c r="K806" s="197"/>
      <c r="L806" s="197"/>
      <c r="M806" s="197"/>
      <c r="N806" s="197"/>
      <c r="O806" s="197"/>
      <c r="P806" s="197"/>
      <c r="Q806" s="197"/>
      <c r="R806" s="134"/>
      <c r="S806" s="186">
        <f t="shared" si="1"/>
        <v>0</v>
      </c>
      <c r="T806" s="187" t="str">
        <f t="shared" si="2"/>
        <v>0%</v>
      </c>
      <c r="U806" s="188">
        <f t="shared" si="3"/>
        <v>0</v>
      </c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</row>
    <row r="807" ht="15.75" customHeight="1">
      <c r="A807" s="191"/>
      <c r="B807" s="191"/>
      <c r="C807" s="193"/>
      <c r="D807" s="193"/>
      <c r="E807" s="193"/>
      <c r="F807" s="194" t="str">
        <f t="array" ref="F807">IFNA(INDEX(PRESENTISMO!$F$5:$Q1510,MATCH(B807,PRESENTISMO!$A$5:$A1510,0)),"")</f>
        <v/>
      </c>
      <c r="G807" s="197"/>
      <c r="H807" s="197"/>
      <c r="I807" s="197"/>
      <c r="J807" s="197"/>
      <c r="K807" s="197"/>
      <c r="L807" s="197"/>
      <c r="M807" s="197"/>
      <c r="N807" s="197"/>
      <c r="O807" s="197"/>
      <c r="P807" s="197"/>
      <c r="Q807" s="197"/>
      <c r="R807" s="134"/>
      <c r="S807" s="186">
        <f t="shared" si="1"/>
        <v>0</v>
      </c>
      <c r="T807" s="187" t="str">
        <f t="shared" si="2"/>
        <v>0%</v>
      </c>
      <c r="U807" s="188">
        <f t="shared" si="3"/>
        <v>0</v>
      </c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</row>
    <row r="808" ht="15.75" customHeight="1">
      <c r="A808" s="191"/>
      <c r="B808" s="191"/>
      <c r="C808" s="193"/>
      <c r="D808" s="193"/>
      <c r="E808" s="193"/>
      <c r="F808" s="194" t="str">
        <f t="array" ref="F808">IFNA(INDEX(PRESENTISMO!$F$5:$Q1510,MATCH(B808,PRESENTISMO!$A$5:$A1510,0)),"")</f>
        <v/>
      </c>
      <c r="G808" s="197"/>
      <c r="H808" s="197"/>
      <c r="I808" s="197"/>
      <c r="J808" s="197"/>
      <c r="K808" s="197"/>
      <c r="L808" s="197"/>
      <c r="M808" s="197"/>
      <c r="N808" s="197"/>
      <c r="O808" s="197"/>
      <c r="P808" s="197"/>
      <c r="Q808" s="197"/>
      <c r="R808" s="134"/>
      <c r="S808" s="186">
        <f t="shared" si="1"/>
        <v>0</v>
      </c>
      <c r="T808" s="187" t="str">
        <f t="shared" si="2"/>
        <v>0%</v>
      </c>
      <c r="U808" s="188">
        <f t="shared" si="3"/>
        <v>0</v>
      </c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</row>
    <row r="809" ht="15.75" customHeight="1">
      <c r="A809" s="191"/>
      <c r="B809" s="191"/>
      <c r="C809" s="193"/>
      <c r="D809" s="193"/>
      <c r="E809" s="193"/>
      <c r="F809" s="194" t="str">
        <f t="array" ref="F809">IFNA(INDEX(PRESENTISMO!$F$5:$Q1510,MATCH(B809,PRESENTISMO!$A$5:$A1510,0)),"")</f>
        <v/>
      </c>
      <c r="G809" s="197"/>
      <c r="H809" s="197"/>
      <c r="I809" s="197"/>
      <c r="J809" s="197"/>
      <c r="K809" s="197"/>
      <c r="L809" s="197"/>
      <c r="M809" s="197"/>
      <c r="N809" s="197"/>
      <c r="O809" s="197"/>
      <c r="P809" s="197"/>
      <c r="Q809" s="197"/>
      <c r="R809" s="134"/>
      <c r="S809" s="186">
        <f t="shared" si="1"/>
        <v>0</v>
      </c>
      <c r="T809" s="187" t="str">
        <f t="shared" si="2"/>
        <v>0%</v>
      </c>
      <c r="U809" s="188">
        <f t="shared" si="3"/>
        <v>0</v>
      </c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</row>
    <row r="810" ht="15.75" customHeight="1">
      <c r="A810" s="199"/>
      <c r="B810" s="191"/>
      <c r="C810" s="200"/>
      <c r="D810" s="193"/>
      <c r="E810" s="200"/>
      <c r="F810" s="194" t="str">
        <f t="array" ref="F810">IFNA(INDEX(PRESENTISMO!$F$5:$Q1510,MATCH(B810,PRESENTISMO!$A$5:$A1510,0)),"")</f>
        <v/>
      </c>
      <c r="G810" s="197"/>
      <c r="H810" s="197"/>
      <c r="I810" s="197"/>
      <c r="J810" s="197"/>
      <c r="K810" s="197"/>
      <c r="L810" s="197"/>
      <c r="M810" s="197"/>
      <c r="N810" s="197"/>
      <c r="O810" s="197"/>
      <c r="P810" s="197"/>
      <c r="Q810" s="197"/>
      <c r="R810" s="134"/>
      <c r="S810" s="186">
        <f t="shared" si="1"/>
        <v>0</v>
      </c>
      <c r="T810" s="187" t="str">
        <f t="shared" si="2"/>
        <v>0%</v>
      </c>
      <c r="U810" s="188">
        <f t="shared" si="3"/>
        <v>0</v>
      </c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</row>
    <row r="811" ht="15.75" customHeight="1">
      <c r="A811" s="191"/>
      <c r="B811" s="191"/>
      <c r="C811" s="193"/>
      <c r="D811" s="193"/>
      <c r="E811" s="193"/>
      <c r="F811" s="194" t="str">
        <f t="array" ref="F811">IFNA(INDEX(PRESENTISMO!$F$5:$Q1510,MATCH(B811,PRESENTISMO!$A$5:$A1510,0)),"")</f>
        <v/>
      </c>
      <c r="G811" s="197"/>
      <c r="H811" s="197"/>
      <c r="I811" s="197"/>
      <c r="J811" s="197"/>
      <c r="K811" s="197"/>
      <c r="L811" s="197"/>
      <c r="M811" s="197"/>
      <c r="N811" s="197"/>
      <c r="O811" s="197"/>
      <c r="P811" s="197"/>
      <c r="Q811" s="197"/>
      <c r="R811" s="134"/>
      <c r="S811" s="186">
        <f t="shared" si="1"/>
        <v>0</v>
      </c>
      <c r="T811" s="187" t="str">
        <f t="shared" si="2"/>
        <v>0%</v>
      </c>
      <c r="U811" s="188">
        <f t="shared" si="3"/>
        <v>0</v>
      </c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</row>
    <row r="812" ht="15.75" customHeight="1">
      <c r="A812" s="191"/>
      <c r="B812" s="191"/>
      <c r="C812" s="193"/>
      <c r="D812" s="193"/>
      <c r="E812" s="193"/>
      <c r="F812" s="194" t="str">
        <f t="array" ref="F812">IFNA(INDEX(PRESENTISMO!$F$5:$Q1510,MATCH(B812,PRESENTISMO!$A$5:$A1510,0)),"")</f>
        <v/>
      </c>
      <c r="G812" s="197"/>
      <c r="H812" s="197"/>
      <c r="I812" s="197"/>
      <c r="J812" s="197"/>
      <c r="K812" s="197"/>
      <c r="L812" s="197"/>
      <c r="M812" s="197"/>
      <c r="N812" s="197"/>
      <c r="O812" s="197"/>
      <c r="P812" s="197"/>
      <c r="Q812" s="197"/>
      <c r="R812" s="134"/>
      <c r="S812" s="186">
        <f t="shared" si="1"/>
        <v>0</v>
      </c>
      <c r="T812" s="187" t="str">
        <f t="shared" si="2"/>
        <v>0%</v>
      </c>
      <c r="U812" s="188">
        <f t="shared" si="3"/>
        <v>0</v>
      </c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</row>
    <row r="813" ht="15.75" customHeight="1">
      <c r="A813" s="191"/>
      <c r="B813" s="191"/>
      <c r="C813" s="193"/>
      <c r="D813" s="193"/>
      <c r="E813" s="193"/>
      <c r="F813" s="194" t="str">
        <f t="array" ref="F813">IFNA(INDEX(PRESENTISMO!$F$5:$Q1510,MATCH(B813,PRESENTISMO!$A$5:$A1510,0)),"")</f>
        <v/>
      </c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34"/>
      <c r="S813" s="186">
        <f t="shared" si="1"/>
        <v>0</v>
      </c>
      <c r="T813" s="187" t="str">
        <f t="shared" si="2"/>
        <v>0%</v>
      </c>
      <c r="U813" s="188">
        <f t="shared" si="3"/>
        <v>0</v>
      </c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</row>
    <row r="814" ht="15.75" customHeight="1">
      <c r="A814" s="191"/>
      <c r="B814" s="191"/>
      <c r="C814" s="193"/>
      <c r="D814" s="193"/>
      <c r="E814" s="193"/>
      <c r="F814" s="194" t="str">
        <f t="array" ref="F814">IFNA(INDEX(PRESENTISMO!$F$5:$Q1510,MATCH(B814,PRESENTISMO!$A$5:$A1510,0)),"")</f>
        <v/>
      </c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34"/>
      <c r="S814" s="186">
        <f t="shared" si="1"/>
        <v>0</v>
      </c>
      <c r="T814" s="187" t="str">
        <f t="shared" si="2"/>
        <v>0%</v>
      </c>
      <c r="U814" s="188">
        <f t="shared" si="3"/>
        <v>0</v>
      </c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</row>
    <row r="815" ht="15.75" customHeight="1">
      <c r="A815" s="191"/>
      <c r="B815" s="191"/>
      <c r="C815" s="193"/>
      <c r="D815" s="193"/>
      <c r="E815" s="193"/>
      <c r="F815" s="194" t="str">
        <f t="array" ref="F815">IFNA(INDEX(PRESENTISMO!$F$5:$Q1510,MATCH(B815,PRESENTISMO!$A$5:$A1510,0)),"")</f>
        <v/>
      </c>
      <c r="G815" s="197"/>
      <c r="H815" s="197"/>
      <c r="I815" s="197"/>
      <c r="J815" s="197"/>
      <c r="K815" s="197"/>
      <c r="L815" s="197"/>
      <c r="M815" s="197"/>
      <c r="N815" s="197"/>
      <c r="O815" s="197"/>
      <c r="P815" s="197"/>
      <c r="Q815" s="197"/>
      <c r="R815" s="134"/>
      <c r="S815" s="186">
        <f t="shared" si="1"/>
        <v>0</v>
      </c>
      <c r="T815" s="187" t="str">
        <f t="shared" si="2"/>
        <v>0%</v>
      </c>
      <c r="U815" s="188">
        <f t="shared" si="3"/>
        <v>0</v>
      </c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</row>
    <row r="816" ht="15.75" customHeight="1">
      <c r="A816" s="191"/>
      <c r="B816" s="191"/>
      <c r="C816" s="193"/>
      <c r="D816" s="193"/>
      <c r="E816" s="193"/>
      <c r="F816" s="194" t="str">
        <f t="array" ref="F816">IFNA(INDEX(PRESENTISMO!$F$5:$Q1510,MATCH(B816,PRESENTISMO!$A$5:$A1510,0)),"")</f>
        <v/>
      </c>
      <c r="G816" s="197"/>
      <c r="H816" s="197"/>
      <c r="I816" s="197"/>
      <c r="J816" s="197"/>
      <c r="K816" s="197"/>
      <c r="L816" s="197"/>
      <c r="M816" s="197"/>
      <c r="N816" s="197"/>
      <c r="O816" s="197"/>
      <c r="P816" s="197"/>
      <c r="Q816" s="197"/>
      <c r="R816" s="134"/>
      <c r="S816" s="186">
        <f t="shared" si="1"/>
        <v>0</v>
      </c>
      <c r="T816" s="187" t="str">
        <f t="shared" si="2"/>
        <v>0%</v>
      </c>
      <c r="U816" s="188">
        <f t="shared" si="3"/>
        <v>0</v>
      </c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</row>
    <row r="817" ht="15.75" customHeight="1">
      <c r="A817" s="191"/>
      <c r="B817" s="191"/>
      <c r="C817" s="193"/>
      <c r="D817" s="193"/>
      <c r="E817" s="193"/>
      <c r="F817" s="194" t="str">
        <f t="array" ref="F817">IFNA(INDEX(PRESENTISMO!$F$5:$Q1510,MATCH(B817,PRESENTISMO!$A$5:$A1510,0)),"")</f>
        <v/>
      </c>
      <c r="G817" s="197"/>
      <c r="H817" s="197"/>
      <c r="I817" s="197"/>
      <c r="J817" s="197"/>
      <c r="K817" s="197"/>
      <c r="L817" s="197"/>
      <c r="M817" s="197"/>
      <c r="N817" s="197"/>
      <c r="O817" s="197"/>
      <c r="P817" s="197"/>
      <c r="Q817" s="197"/>
      <c r="R817" s="134"/>
      <c r="S817" s="186">
        <f t="shared" si="1"/>
        <v>0</v>
      </c>
      <c r="T817" s="187" t="str">
        <f t="shared" si="2"/>
        <v>0%</v>
      </c>
      <c r="U817" s="188">
        <f t="shared" si="3"/>
        <v>0</v>
      </c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</row>
    <row r="818" ht="15.75" customHeight="1">
      <c r="A818" s="199"/>
      <c r="B818" s="191"/>
      <c r="C818" s="200"/>
      <c r="D818" s="193"/>
      <c r="E818" s="200"/>
      <c r="F818" s="194" t="str">
        <f t="array" ref="F818">IFNA(INDEX(PRESENTISMO!$F$5:$Q1510,MATCH(B818,PRESENTISMO!$A$5:$A1510,0)),"")</f>
        <v/>
      </c>
      <c r="G818" s="197"/>
      <c r="H818" s="197"/>
      <c r="I818" s="197"/>
      <c r="J818" s="197"/>
      <c r="K818" s="197"/>
      <c r="L818" s="197"/>
      <c r="M818" s="197"/>
      <c r="N818" s="197"/>
      <c r="O818" s="197"/>
      <c r="P818" s="197"/>
      <c r="Q818" s="197"/>
      <c r="R818" s="134"/>
      <c r="S818" s="186">
        <f t="shared" si="1"/>
        <v>0</v>
      </c>
      <c r="T818" s="187" t="str">
        <f t="shared" si="2"/>
        <v>0%</v>
      </c>
      <c r="U818" s="188">
        <f t="shared" si="3"/>
        <v>0</v>
      </c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</row>
    <row r="819" ht="15.75" customHeight="1">
      <c r="A819" s="191"/>
      <c r="B819" s="191"/>
      <c r="C819" s="193"/>
      <c r="D819" s="193"/>
      <c r="E819" s="193"/>
      <c r="F819" s="194" t="str">
        <f t="array" ref="F819">IFNA(INDEX(PRESENTISMO!$F$5:$Q1510,MATCH(B819,PRESENTISMO!$A$5:$A1510,0)),"")</f>
        <v/>
      </c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34"/>
      <c r="S819" s="186">
        <f t="shared" si="1"/>
        <v>0</v>
      </c>
      <c r="T819" s="187" t="str">
        <f t="shared" si="2"/>
        <v>0%</v>
      </c>
      <c r="U819" s="188">
        <f t="shared" si="3"/>
        <v>0</v>
      </c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</row>
    <row r="820" ht="15.75" customHeight="1">
      <c r="A820" s="191"/>
      <c r="B820" s="191"/>
      <c r="C820" s="193"/>
      <c r="D820" s="193"/>
      <c r="E820" s="193"/>
      <c r="F820" s="194" t="str">
        <f t="array" ref="F820">IFNA(INDEX(PRESENTISMO!$F$5:$Q1510,MATCH(B820,PRESENTISMO!$A$5:$A1510,0)),"")</f>
        <v/>
      </c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34"/>
      <c r="S820" s="186">
        <f t="shared" si="1"/>
        <v>0</v>
      </c>
      <c r="T820" s="187" t="str">
        <f t="shared" si="2"/>
        <v>0%</v>
      </c>
      <c r="U820" s="188">
        <f t="shared" si="3"/>
        <v>0</v>
      </c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</row>
    <row r="821" ht="15.75" customHeight="1">
      <c r="A821" s="191"/>
      <c r="B821" s="191"/>
      <c r="C821" s="193"/>
      <c r="D821" s="193"/>
      <c r="E821" s="193"/>
      <c r="F821" s="194" t="str">
        <f t="array" ref="F821">IFNA(INDEX(PRESENTISMO!$F$5:$Q1510,MATCH(B821,PRESENTISMO!$A$5:$A1510,0)),"")</f>
        <v/>
      </c>
      <c r="G821" s="197"/>
      <c r="H821" s="197"/>
      <c r="I821" s="197"/>
      <c r="J821" s="197"/>
      <c r="K821" s="197"/>
      <c r="L821" s="197"/>
      <c r="M821" s="197"/>
      <c r="N821" s="197"/>
      <c r="O821" s="197"/>
      <c r="P821" s="197"/>
      <c r="Q821" s="197"/>
      <c r="R821" s="134"/>
      <c r="S821" s="186">
        <f t="shared" si="1"/>
        <v>0</v>
      </c>
      <c r="T821" s="187" t="str">
        <f t="shared" si="2"/>
        <v>0%</v>
      </c>
      <c r="U821" s="188">
        <f t="shared" si="3"/>
        <v>0</v>
      </c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</row>
    <row r="822" ht="15.75" customHeight="1">
      <c r="A822" s="191"/>
      <c r="B822" s="191"/>
      <c r="C822" s="193"/>
      <c r="D822" s="193"/>
      <c r="E822" s="193"/>
      <c r="F822" s="194" t="str">
        <f t="array" ref="F822">IFNA(INDEX(PRESENTISMO!$F$5:$Q1510,MATCH(B822,PRESENTISMO!$A$5:$A1510,0)),"")</f>
        <v/>
      </c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34"/>
      <c r="S822" s="186">
        <f t="shared" si="1"/>
        <v>0</v>
      </c>
      <c r="T822" s="187" t="str">
        <f t="shared" si="2"/>
        <v>0%</v>
      </c>
      <c r="U822" s="188">
        <f t="shared" si="3"/>
        <v>0</v>
      </c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</row>
    <row r="823" ht="15.75" customHeight="1">
      <c r="A823" s="191"/>
      <c r="B823" s="191"/>
      <c r="C823" s="193"/>
      <c r="D823" s="193"/>
      <c r="E823" s="193"/>
      <c r="F823" s="194" t="str">
        <f t="array" ref="F823">IFNA(INDEX(PRESENTISMO!$F$5:$Q1510,MATCH(B823,PRESENTISMO!$A$5:$A1510,0)),"")</f>
        <v/>
      </c>
      <c r="G823" s="197"/>
      <c r="H823" s="197"/>
      <c r="I823" s="197"/>
      <c r="J823" s="197"/>
      <c r="K823" s="197"/>
      <c r="L823" s="197"/>
      <c r="M823" s="197"/>
      <c r="N823" s="197"/>
      <c r="O823" s="197"/>
      <c r="P823" s="197"/>
      <c r="Q823" s="197"/>
      <c r="R823" s="134"/>
      <c r="S823" s="186">
        <f t="shared" si="1"/>
        <v>0</v>
      </c>
      <c r="T823" s="187" t="str">
        <f t="shared" si="2"/>
        <v>0%</v>
      </c>
      <c r="U823" s="188">
        <f t="shared" si="3"/>
        <v>0</v>
      </c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</row>
    <row r="824" ht="15.75" customHeight="1">
      <c r="A824" s="191"/>
      <c r="B824" s="191"/>
      <c r="C824" s="193"/>
      <c r="D824" s="193"/>
      <c r="E824" s="193"/>
      <c r="F824" s="194" t="str">
        <f t="array" ref="F824">IFNA(INDEX(PRESENTISMO!$F$5:$Q1510,MATCH(B824,PRESENTISMO!$A$5:$A1510,0)),"")</f>
        <v/>
      </c>
      <c r="G824" s="197"/>
      <c r="H824" s="197"/>
      <c r="I824" s="197"/>
      <c r="J824" s="197"/>
      <c r="K824" s="197"/>
      <c r="L824" s="197"/>
      <c r="M824" s="197"/>
      <c r="N824" s="197"/>
      <c r="O824" s="197"/>
      <c r="P824" s="197"/>
      <c r="Q824" s="197"/>
      <c r="R824" s="134"/>
      <c r="S824" s="186">
        <f t="shared" si="1"/>
        <v>0</v>
      </c>
      <c r="T824" s="187" t="str">
        <f t="shared" si="2"/>
        <v>0%</v>
      </c>
      <c r="U824" s="188">
        <f t="shared" si="3"/>
        <v>0</v>
      </c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</row>
    <row r="825" ht="15.75" customHeight="1">
      <c r="A825" s="191"/>
      <c r="B825" s="191"/>
      <c r="C825" s="193"/>
      <c r="D825" s="193"/>
      <c r="E825" s="193"/>
      <c r="F825" s="194" t="str">
        <f t="array" ref="F825">IFNA(INDEX(PRESENTISMO!$F$5:$Q1510,MATCH(B825,PRESENTISMO!$A$5:$A1510,0)),"")</f>
        <v/>
      </c>
      <c r="G825" s="197"/>
      <c r="H825" s="197"/>
      <c r="I825" s="197"/>
      <c r="J825" s="197"/>
      <c r="K825" s="197"/>
      <c r="L825" s="197"/>
      <c r="M825" s="197"/>
      <c r="N825" s="197"/>
      <c r="O825" s="197"/>
      <c r="P825" s="197"/>
      <c r="Q825" s="197"/>
      <c r="R825" s="134"/>
      <c r="S825" s="186">
        <f t="shared" si="1"/>
        <v>0</v>
      </c>
      <c r="T825" s="187" t="str">
        <f t="shared" si="2"/>
        <v>0%</v>
      </c>
      <c r="U825" s="188">
        <f t="shared" si="3"/>
        <v>0</v>
      </c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</row>
    <row r="826" ht="15.75" customHeight="1">
      <c r="A826" s="199"/>
      <c r="B826" s="191"/>
      <c r="C826" s="200"/>
      <c r="D826" s="193"/>
      <c r="E826" s="200"/>
      <c r="F826" s="194" t="str">
        <f t="array" ref="F826">IFNA(INDEX(PRESENTISMO!$F$5:$Q1510,MATCH(B826,PRESENTISMO!$A$5:$A1510,0)),"")</f>
        <v/>
      </c>
      <c r="G826" s="197"/>
      <c r="H826" s="197"/>
      <c r="I826" s="197"/>
      <c r="J826" s="197"/>
      <c r="K826" s="197"/>
      <c r="L826" s="197"/>
      <c r="M826" s="197"/>
      <c r="N826" s="197"/>
      <c r="O826" s="197"/>
      <c r="P826" s="197"/>
      <c r="Q826" s="197"/>
      <c r="R826" s="134"/>
      <c r="S826" s="186">
        <f t="shared" si="1"/>
        <v>0</v>
      </c>
      <c r="T826" s="187" t="str">
        <f t="shared" si="2"/>
        <v>0%</v>
      </c>
      <c r="U826" s="188">
        <f t="shared" si="3"/>
        <v>0</v>
      </c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</row>
    <row r="827" ht="15.75" customHeight="1">
      <c r="A827" s="191"/>
      <c r="B827" s="191"/>
      <c r="C827" s="193"/>
      <c r="D827" s="193"/>
      <c r="E827" s="193"/>
      <c r="F827" s="194" t="str">
        <f t="array" ref="F827">IFNA(INDEX(PRESENTISMO!$F$5:$Q1510,MATCH(B827,PRESENTISMO!$A$5:$A1510,0)),"")</f>
        <v/>
      </c>
      <c r="G827" s="197"/>
      <c r="H827" s="197"/>
      <c r="I827" s="197"/>
      <c r="J827" s="197"/>
      <c r="K827" s="197"/>
      <c r="L827" s="197"/>
      <c r="M827" s="197"/>
      <c r="N827" s="197"/>
      <c r="O827" s="197"/>
      <c r="P827" s="197"/>
      <c r="Q827" s="197"/>
      <c r="R827" s="134"/>
      <c r="S827" s="186">
        <f t="shared" si="1"/>
        <v>0</v>
      </c>
      <c r="T827" s="187" t="str">
        <f t="shared" si="2"/>
        <v>0%</v>
      </c>
      <c r="U827" s="188">
        <f t="shared" si="3"/>
        <v>0</v>
      </c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</row>
    <row r="828" ht="15.75" customHeight="1">
      <c r="A828" s="191"/>
      <c r="B828" s="191"/>
      <c r="C828" s="193"/>
      <c r="D828" s="193"/>
      <c r="E828" s="193"/>
      <c r="F828" s="194" t="str">
        <f t="array" ref="F828">IFNA(INDEX(PRESENTISMO!$F$5:$Q1510,MATCH(B828,PRESENTISMO!$A$5:$A1510,0)),"")</f>
        <v/>
      </c>
      <c r="G828" s="197"/>
      <c r="H828" s="197"/>
      <c r="I828" s="197"/>
      <c r="J828" s="197"/>
      <c r="K828" s="197"/>
      <c r="L828" s="197"/>
      <c r="M828" s="197"/>
      <c r="N828" s="197"/>
      <c r="O828" s="197"/>
      <c r="P828" s="197"/>
      <c r="Q828" s="197"/>
      <c r="R828" s="134"/>
      <c r="S828" s="186">
        <f t="shared" si="1"/>
        <v>0</v>
      </c>
      <c r="T828" s="187" t="str">
        <f t="shared" si="2"/>
        <v>0%</v>
      </c>
      <c r="U828" s="188">
        <f t="shared" si="3"/>
        <v>0</v>
      </c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</row>
    <row r="829" ht="15.75" customHeight="1">
      <c r="A829" s="191"/>
      <c r="B829" s="191"/>
      <c r="C829" s="193"/>
      <c r="D829" s="193"/>
      <c r="E829" s="193"/>
      <c r="F829" s="194" t="str">
        <f t="array" ref="F829">IFNA(INDEX(PRESENTISMO!$F$5:$Q1510,MATCH(B829,PRESENTISMO!$A$5:$A1510,0)),"")</f>
        <v/>
      </c>
      <c r="G829" s="197"/>
      <c r="H829" s="197"/>
      <c r="I829" s="197"/>
      <c r="J829" s="197"/>
      <c r="K829" s="197"/>
      <c r="L829" s="197"/>
      <c r="M829" s="197"/>
      <c r="N829" s="197"/>
      <c r="O829" s="197"/>
      <c r="P829" s="197"/>
      <c r="Q829" s="197"/>
      <c r="R829" s="134"/>
      <c r="S829" s="186">
        <f t="shared" si="1"/>
        <v>0</v>
      </c>
      <c r="T829" s="187" t="str">
        <f t="shared" si="2"/>
        <v>0%</v>
      </c>
      <c r="U829" s="188">
        <f t="shared" si="3"/>
        <v>0</v>
      </c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</row>
    <row r="830" ht="15.75" customHeight="1">
      <c r="A830" s="191"/>
      <c r="B830" s="191"/>
      <c r="C830" s="193"/>
      <c r="D830" s="193"/>
      <c r="E830" s="193"/>
      <c r="F830" s="194" t="str">
        <f t="array" ref="F830">IFNA(INDEX(PRESENTISMO!$F$5:$Q1510,MATCH(B830,PRESENTISMO!$A$5:$A1510,0)),"")</f>
        <v/>
      </c>
      <c r="G830" s="197"/>
      <c r="H830" s="197"/>
      <c r="I830" s="197"/>
      <c r="J830" s="197"/>
      <c r="K830" s="197"/>
      <c r="L830" s="197"/>
      <c r="M830" s="197"/>
      <c r="N830" s="197"/>
      <c r="O830" s="197"/>
      <c r="P830" s="197"/>
      <c r="Q830" s="197"/>
      <c r="R830" s="134"/>
      <c r="S830" s="186">
        <f t="shared" si="1"/>
        <v>0</v>
      </c>
      <c r="T830" s="187" t="str">
        <f t="shared" si="2"/>
        <v>0%</v>
      </c>
      <c r="U830" s="188">
        <f t="shared" si="3"/>
        <v>0</v>
      </c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</row>
    <row r="831" ht="15.75" customHeight="1">
      <c r="A831" s="191"/>
      <c r="B831" s="191"/>
      <c r="C831" s="193"/>
      <c r="D831" s="193"/>
      <c r="E831" s="193"/>
      <c r="F831" s="194" t="str">
        <f t="array" ref="F831">IFNA(INDEX(PRESENTISMO!$F$5:$Q1510,MATCH(B831,PRESENTISMO!$A$5:$A1510,0)),"")</f>
        <v/>
      </c>
      <c r="G831" s="197"/>
      <c r="H831" s="197"/>
      <c r="I831" s="197"/>
      <c r="J831" s="197"/>
      <c r="K831" s="197"/>
      <c r="L831" s="197"/>
      <c r="M831" s="197"/>
      <c r="N831" s="197"/>
      <c r="O831" s="197"/>
      <c r="P831" s="197"/>
      <c r="Q831" s="197"/>
      <c r="R831" s="134"/>
      <c r="S831" s="186">
        <f t="shared" si="1"/>
        <v>0</v>
      </c>
      <c r="T831" s="187" t="str">
        <f t="shared" si="2"/>
        <v>0%</v>
      </c>
      <c r="U831" s="188">
        <f t="shared" si="3"/>
        <v>0</v>
      </c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</row>
    <row r="832" ht="15.75" customHeight="1">
      <c r="A832" s="191"/>
      <c r="B832" s="191"/>
      <c r="C832" s="193"/>
      <c r="D832" s="193"/>
      <c r="E832" s="193"/>
      <c r="F832" s="194" t="str">
        <f t="array" ref="F832">IFNA(INDEX(PRESENTISMO!$F$5:$Q1510,MATCH(B832,PRESENTISMO!$A$5:$A1510,0)),"")</f>
        <v/>
      </c>
      <c r="G832" s="197"/>
      <c r="H832" s="197"/>
      <c r="I832" s="197"/>
      <c r="J832" s="197"/>
      <c r="K832" s="197"/>
      <c r="L832" s="197"/>
      <c r="M832" s="197"/>
      <c r="N832" s="197"/>
      <c r="O832" s="197"/>
      <c r="P832" s="197"/>
      <c r="Q832" s="197"/>
      <c r="R832" s="134"/>
      <c r="S832" s="186">
        <f t="shared" si="1"/>
        <v>0</v>
      </c>
      <c r="T832" s="187" t="str">
        <f t="shared" si="2"/>
        <v>0%</v>
      </c>
      <c r="U832" s="188">
        <f t="shared" si="3"/>
        <v>0</v>
      </c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</row>
    <row r="833" ht="15.75" customHeight="1">
      <c r="A833" s="191"/>
      <c r="B833" s="191"/>
      <c r="C833" s="193"/>
      <c r="D833" s="193"/>
      <c r="E833" s="193"/>
      <c r="F833" s="194" t="str">
        <f t="array" ref="F833">IFNA(INDEX(PRESENTISMO!$F$5:$Q1510,MATCH(B833,PRESENTISMO!$A$5:$A1510,0)),"")</f>
        <v/>
      </c>
      <c r="G833" s="197"/>
      <c r="H833" s="197"/>
      <c r="I833" s="197"/>
      <c r="J833" s="197"/>
      <c r="K833" s="197"/>
      <c r="L833" s="197"/>
      <c r="M833" s="197"/>
      <c r="N833" s="197"/>
      <c r="O833" s="197"/>
      <c r="P833" s="197"/>
      <c r="Q833" s="197"/>
      <c r="R833" s="134"/>
      <c r="S833" s="186">
        <f t="shared" si="1"/>
        <v>0</v>
      </c>
      <c r="T833" s="187" t="str">
        <f t="shared" si="2"/>
        <v>0%</v>
      </c>
      <c r="U833" s="188">
        <f t="shared" si="3"/>
        <v>0</v>
      </c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</row>
    <row r="834" ht="15.75" customHeight="1">
      <c r="A834" s="199"/>
      <c r="B834" s="191"/>
      <c r="C834" s="200"/>
      <c r="D834" s="193"/>
      <c r="E834" s="200"/>
      <c r="F834" s="194" t="str">
        <f t="array" ref="F834">IFNA(INDEX(PRESENTISMO!$F$5:$Q1510,MATCH(B834,PRESENTISMO!$A$5:$A1510,0)),"")</f>
        <v/>
      </c>
      <c r="G834" s="197"/>
      <c r="H834" s="197"/>
      <c r="I834" s="197"/>
      <c r="J834" s="197"/>
      <c r="K834" s="197"/>
      <c r="L834" s="197"/>
      <c r="M834" s="197"/>
      <c r="N834" s="197"/>
      <c r="O834" s="197"/>
      <c r="P834" s="197"/>
      <c r="Q834" s="197"/>
      <c r="R834" s="134"/>
      <c r="S834" s="186">
        <f t="shared" si="1"/>
        <v>0</v>
      </c>
      <c r="T834" s="187" t="str">
        <f t="shared" si="2"/>
        <v>0%</v>
      </c>
      <c r="U834" s="188">
        <f t="shared" si="3"/>
        <v>0</v>
      </c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</row>
    <row r="835" ht="15.75" customHeight="1">
      <c r="A835" s="191"/>
      <c r="B835" s="191"/>
      <c r="C835" s="193"/>
      <c r="D835" s="193"/>
      <c r="E835" s="193"/>
      <c r="F835" s="194" t="str">
        <f t="array" ref="F835">IFNA(INDEX(PRESENTISMO!$F$5:$Q1510,MATCH(B835,PRESENTISMO!$A$5:$A1510,0)),"")</f>
        <v/>
      </c>
      <c r="G835" s="197"/>
      <c r="H835" s="197"/>
      <c r="I835" s="197"/>
      <c r="J835" s="197"/>
      <c r="K835" s="197"/>
      <c r="L835" s="197"/>
      <c r="M835" s="197"/>
      <c r="N835" s="197"/>
      <c r="O835" s="197"/>
      <c r="P835" s="197"/>
      <c r="Q835" s="197"/>
      <c r="R835" s="134"/>
      <c r="S835" s="186">
        <f t="shared" si="1"/>
        <v>0</v>
      </c>
      <c r="T835" s="187" t="str">
        <f t="shared" si="2"/>
        <v>0%</v>
      </c>
      <c r="U835" s="188">
        <f t="shared" si="3"/>
        <v>0</v>
      </c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</row>
    <row r="836" ht="15.75" customHeight="1">
      <c r="A836" s="191"/>
      <c r="B836" s="191"/>
      <c r="C836" s="193"/>
      <c r="D836" s="193"/>
      <c r="E836" s="193"/>
      <c r="F836" s="194" t="str">
        <f t="array" ref="F836">IFNA(INDEX(PRESENTISMO!$F$5:$Q1510,MATCH(B836,PRESENTISMO!$A$5:$A1510,0)),"")</f>
        <v/>
      </c>
      <c r="G836" s="197"/>
      <c r="H836" s="197"/>
      <c r="I836" s="197"/>
      <c r="J836" s="197"/>
      <c r="K836" s="197"/>
      <c r="L836" s="197"/>
      <c r="M836" s="197"/>
      <c r="N836" s="197"/>
      <c r="O836" s="197"/>
      <c r="P836" s="197"/>
      <c r="Q836" s="197"/>
      <c r="R836" s="134"/>
      <c r="S836" s="186">
        <f t="shared" si="1"/>
        <v>0</v>
      </c>
      <c r="T836" s="187" t="str">
        <f t="shared" si="2"/>
        <v>0%</v>
      </c>
      <c r="U836" s="188">
        <f t="shared" si="3"/>
        <v>0</v>
      </c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</row>
    <row r="837" ht="15.75" customHeight="1">
      <c r="A837" s="191"/>
      <c r="B837" s="191"/>
      <c r="C837" s="193"/>
      <c r="D837" s="193"/>
      <c r="E837" s="193"/>
      <c r="F837" s="194" t="str">
        <f t="array" ref="F837">IFNA(INDEX(PRESENTISMO!$F$5:$Q1510,MATCH(B837,PRESENTISMO!$A$5:$A1510,0)),"")</f>
        <v/>
      </c>
      <c r="G837" s="197"/>
      <c r="H837" s="197"/>
      <c r="I837" s="197"/>
      <c r="J837" s="197"/>
      <c r="K837" s="197"/>
      <c r="L837" s="197"/>
      <c r="M837" s="197"/>
      <c r="N837" s="197"/>
      <c r="O837" s="197"/>
      <c r="P837" s="197"/>
      <c r="Q837" s="197"/>
      <c r="R837" s="134"/>
      <c r="S837" s="186">
        <f t="shared" si="1"/>
        <v>0</v>
      </c>
      <c r="T837" s="187" t="str">
        <f t="shared" si="2"/>
        <v>0%</v>
      </c>
      <c r="U837" s="188">
        <f t="shared" si="3"/>
        <v>0</v>
      </c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</row>
    <row r="838" ht="15.75" customHeight="1">
      <c r="A838" s="191"/>
      <c r="B838" s="191"/>
      <c r="C838" s="193"/>
      <c r="D838" s="193"/>
      <c r="E838" s="193"/>
      <c r="F838" s="194" t="str">
        <f t="array" ref="F838">IFNA(INDEX(PRESENTISMO!$F$5:$Q1510,MATCH(B838,PRESENTISMO!$A$5:$A1510,0)),"")</f>
        <v/>
      </c>
      <c r="G838" s="197"/>
      <c r="H838" s="197"/>
      <c r="I838" s="197"/>
      <c r="J838" s="197"/>
      <c r="K838" s="197"/>
      <c r="L838" s="197"/>
      <c r="M838" s="197"/>
      <c r="N838" s="197"/>
      <c r="O838" s="197"/>
      <c r="P838" s="197"/>
      <c r="Q838" s="197"/>
      <c r="R838" s="134"/>
      <c r="S838" s="186">
        <f t="shared" si="1"/>
        <v>0</v>
      </c>
      <c r="T838" s="187" t="str">
        <f t="shared" si="2"/>
        <v>0%</v>
      </c>
      <c r="U838" s="188">
        <f t="shared" si="3"/>
        <v>0</v>
      </c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</row>
    <row r="839" ht="15.75" customHeight="1">
      <c r="A839" s="191"/>
      <c r="B839" s="191"/>
      <c r="C839" s="193"/>
      <c r="D839" s="193"/>
      <c r="E839" s="193"/>
      <c r="F839" s="194" t="str">
        <f t="array" ref="F839">IFNA(INDEX(PRESENTISMO!$F$5:$Q1510,MATCH(B839,PRESENTISMO!$A$5:$A1510,0)),"")</f>
        <v/>
      </c>
      <c r="G839" s="197"/>
      <c r="H839" s="197"/>
      <c r="I839" s="197"/>
      <c r="J839" s="197"/>
      <c r="K839" s="197"/>
      <c r="L839" s="197"/>
      <c r="M839" s="197"/>
      <c r="N839" s="197"/>
      <c r="O839" s="197"/>
      <c r="P839" s="197"/>
      <c r="Q839" s="197"/>
      <c r="R839" s="134"/>
      <c r="S839" s="186">
        <f t="shared" si="1"/>
        <v>0</v>
      </c>
      <c r="T839" s="187" t="str">
        <f t="shared" si="2"/>
        <v>0%</v>
      </c>
      <c r="U839" s="188">
        <f t="shared" si="3"/>
        <v>0</v>
      </c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</row>
    <row r="840" ht="15.75" customHeight="1">
      <c r="A840" s="191"/>
      <c r="B840" s="191"/>
      <c r="C840" s="193"/>
      <c r="D840" s="193"/>
      <c r="E840" s="193"/>
      <c r="F840" s="194" t="str">
        <f t="array" ref="F840">IFNA(INDEX(PRESENTISMO!$F$5:$Q1510,MATCH(B840,PRESENTISMO!$A$5:$A1510,0)),"")</f>
        <v/>
      </c>
      <c r="G840" s="197"/>
      <c r="H840" s="197"/>
      <c r="I840" s="197"/>
      <c r="J840" s="197"/>
      <c r="K840" s="197"/>
      <c r="L840" s="197"/>
      <c r="M840" s="197"/>
      <c r="N840" s="197"/>
      <c r="O840" s="197"/>
      <c r="P840" s="197"/>
      <c r="Q840" s="197"/>
      <c r="R840" s="134"/>
      <c r="S840" s="186">
        <f t="shared" si="1"/>
        <v>0</v>
      </c>
      <c r="T840" s="187" t="str">
        <f t="shared" si="2"/>
        <v>0%</v>
      </c>
      <c r="U840" s="188">
        <f t="shared" si="3"/>
        <v>0</v>
      </c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</row>
    <row r="841" ht="15.75" customHeight="1">
      <c r="A841" s="191"/>
      <c r="B841" s="191"/>
      <c r="C841" s="193"/>
      <c r="D841" s="193"/>
      <c r="E841" s="193"/>
      <c r="F841" s="194" t="str">
        <f t="array" ref="F841">IFNA(INDEX(PRESENTISMO!$F$5:$Q1510,MATCH(B841,PRESENTISMO!$A$5:$A1510,0)),"")</f>
        <v/>
      </c>
      <c r="G841" s="197"/>
      <c r="H841" s="197"/>
      <c r="I841" s="197"/>
      <c r="J841" s="197"/>
      <c r="K841" s="197"/>
      <c r="L841" s="197"/>
      <c r="M841" s="197"/>
      <c r="N841" s="197"/>
      <c r="O841" s="197"/>
      <c r="P841" s="197"/>
      <c r="Q841" s="197"/>
      <c r="R841" s="134"/>
      <c r="S841" s="186">
        <f t="shared" si="1"/>
        <v>0</v>
      </c>
      <c r="T841" s="187" t="str">
        <f t="shared" si="2"/>
        <v>0%</v>
      </c>
      <c r="U841" s="188">
        <f t="shared" si="3"/>
        <v>0</v>
      </c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</row>
    <row r="842" ht="15.75" customHeight="1">
      <c r="A842" s="199"/>
      <c r="B842" s="191"/>
      <c r="C842" s="200"/>
      <c r="D842" s="193"/>
      <c r="E842" s="200"/>
      <c r="F842" s="194" t="str">
        <f t="array" ref="F842">IFNA(INDEX(PRESENTISMO!$F$5:$Q1510,MATCH(B842,PRESENTISMO!$A$5:$A1510,0)),"")</f>
        <v/>
      </c>
      <c r="G842" s="197"/>
      <c r="H842" s="197"/>
      <c r="I842" s="197"/>
      <c r="J842" s="197"/>
      <c r="K842" s="197"/>
      <c r="L842" s="197"/>
      <c r="M842" s="197"/>
      <c r="N842" s="197"/>
      <c r="O842" s="197"/>
      <c r="P842" s="197"/>
      <c r="Q842" s="197"/>
      <c r="R842" s="134"/>
      <c r="S842" s="186">
        <f t="shared" si="1"/>
        <v>0</v>
      </c>
      <c r="T842" s="187" t="str">
        <f t="shared" si="2"/>
        <v>0%</v>
      </c>
      <c r="U842" s="188">
        <f t="shared" si="3"/>
        <v>0</v>
      </c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</row>
    <row r="843" ht="15.75" customHeight="1">
      <c r="A843" s="191"/>
      <c r="B843" s="191"/>
      <c r="C843" s="193"/>
      <c r="D843" s="193"/>
      <c r="E843" s="193"/>
      <c r="F843" s="194" t="str">
        <f t="array" ref="F843">IFNA(INDEX(PRESENTISMO!$F$5:$Q1510,MATCH(B843,PRESENTISMO!$A$5:$A1510,0)),"")</f>
        <v/>
      </c>
      <c r="G843" s="197"/>
      <c r="H843" s="197"/>
      <c r="I843" s="197"/>
      <c r="J843" s="197"/>
      <c r="K843" s="197"/>
      <c r="L843" s="197"/>
      <c r="M843" s="197"/>
      <c r="N843" s="197"/>
      <c r="O843" s="197"/>
      <c r="P843" s="197"/>
      <c r="Q843" s="197"/>
      <c r="R843" s="134"/>
      <c r="S843" s="186">
        <f t="shared" si="1"/>
        <v>0</v>
      </c>
      <c r="T843" s="187" t="str">
        <f t="shared" si="2"/>
        <v>0%</v>
      </c>
      <c r="U843" s="188">
        <f t="shared" si="3"/>
        <v>0</v>
      </c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</row>
    <row r="844" ht="15.75" customHeight="1">
      <c r="A844" s="191"/>
      <c r="B844" s="191"/>
      <c r="C844" s="193"/>
      <c r="D844" s="193"/>
      <c r="E844" s="193"/>
      <c r="F844" s="194" t="str">
        <f t="array" ref="F844">IFNA(INDEX(PRESENTISMO!$F$5:$Q1510,MATCH(B844,PRESENTISMO!$A$5:$A1510,0)),"")</f>
        <v/>
      </c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34"/>
      <c r="S844" s="186">
        <f t="shared" si="1"/>
        <v>0</v>
      </c>
      <c r="T844" s="187" t="str">
        <f t="shared" si="2"/>
        <v>0%</v>
      </c>
      <c r="U844" s="188">
        <f t="shared" si="3"/>
        <v>0</v>
      </c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</row>
    <row r="845" ht="15.75" customHeight="1">
      <c r="A845" s="191"/>
      <c r="B845" s="191"/>
      <c r="C845" s="193"/>
      <c r="D845" s="193"/>
      <c r="E845" s="193"/>
      <c r="F845" s="194" t="str">
        <f t="array" ref="F845">IFNA(INDEX(PRESENTISMO!$F$5:$Q1510,MATCH(B845,PRESENTISMO!$A$5:$A1510,0)),"")</f>
        <v/>
      </c>
      <c r="G845" s="197"/>
      <c r="H845" s="197"/>
      <c r="I845" s="197"/>
      <c r="J845" s="197"/>
      <c r="K845" s="197"/>
      <c r="L845" s="197"/>
      <c r="M845" s="197"/>
      <c r="N845" s="197"/>
      <c r="O845" s="197"/>
      <c r="P845" s="197"/>
      <c r="Q845" s="197"/>
      <c r="R845" s="134"/>
      <c r="S845" s="186">
        <f t="shared" si="1"/>
        <v>0</v>
      </c>
      <c r="T845" s="187" t="str">
        <f t="shared" si="2"/>
        <v>0%</v>
      </c>
      <c r="U845" s="188">
        <f t="shared" si="3"/>
        <v>0</v>
      </c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</row>
    <row r="846" ht="15.75" customHeight="1">
      <c r="A846" s="191"/>
      <c r="B846" s="191"/>
      <c r="C846" s="193"/>
      <c r="D846" s="193"/>
      <c r="E846" s="193"/>
      <c r="F846" s="194" t="str">
        <f t="array" ref="F846">IFNA(INDEX(PRESENTISMO!$F$5:$Q1510,MATCH(B846,PRESENTISMO!$A$5:$A1510,0)),"")</f>
        <v/>
      </c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34"/>
      <c r="S846" s="186">
        <f t="shared" si="1"/>
        <v>0</v>
      </c>
      <c r="T846" s="187" t="str">
        <f t="shared" si="2"/>
        <v>0%</v>
      </c>
      <c r="U846" s="188">
        <f t="shared" si="3"/>
        <v>0</v>
      </c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</row>
    <row r="847" ht="15.75" customHeight="1">
      <c r="A847" s="191"/>
      <c r="B847" s="191"/>
      <c r="C847" s="193"/>
      <c r="D847" s="193"/>
      <c r="E847" s="193"/>
      <c r="F847" s="194" t="str">
        <f t="array" ref="F847">IFNA(INDEX(PRESENTISMO!$F$5:$Q1510,MATCH(B847,PRESENTISMO!$A$5:$A1510,0)),"")</f>
        <v/>
      </c>
      <c r="G847" s="197"/>
      <c r="H847" s="197"/>
      <c r="I847" s="197"/>
      <c r="J847" s="197"/>
      <c r="K847" s="197"/>
      <c r="L847" s="197"/>
      <c r="M847" s="197"/>
      <c r="N847" s="197"/>
      <c r="O847" s="197"/>
      <c r="P847" s="197"/>
      <c r="Q847" s="197"/>
      <c r="R847" s="134"/>
      <c r="S847" s="186">
        <f t="shared" si="1"/>
        <v>0</v>
      </c>
      <c r="T847" s="187" t="str">
        <f t="shared" si="2"/>
        <v>0%</v>
      </c>
      <c r="U847" s="188">
        <f t="shared" si="3"/>
        <v>0</v>
      </c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</row>
    <row r="848" ht="15.75" customHeight="1">
      <c r="A848" s="191"/>
      <c r="B848" s="191"/>
      <c r="C848" s="193"/>
      <c r="D848" s="193"/>
      <c r="E848" s="193"/>
      <c r="F848" s="194" t="str">
        <f t="array" ref="F848">IFNA(INDEX(PRESENTISMO!$F$5:$Q1510,MATCH(B848,PRESENTISMO!$A$5:$A1510,0)),"")</f>
        <v/>
      </c>
      <c r="G848" s="197"/>
      <c r="H848" s="197"/>
      <c r="I848" s="197"/>
      <c r="J848" s="197"/>
      <c r="K848" s="197"/>
      <c r="L848" s="197"/>
      <c r="M848" s="197"/>
      <c r="N848" s="197"/>
      <c r="O848" s="197"/>
      <c r="P848" s="197"/>
      <c r="Q848" s="197"/>
      <c r="R848" s="134"/>
      <c r="S848" s="186">
        <f t="shared" si="1"/>
        <v>0</v>
      </c>
      <c r="T848" s="187" t="str">
        <f t="shared" si="2"/>
        <v>0%</v>
      </c>
      <c r="U848" s="188">
        <f t="shared" si="3"/>
        <v>0</v>
      </c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</row>
    <row r="849" ht="15.75" customHeight="1">
      <c r="A849" s="191"/>
      <c r="B849" s="191"/>
      <c r="C849" s="193"/>
      <c r="D849" s="193"/>
      <c r="E849" s="193"/>
      <c r="F849" s="194" t="str">
        <f t="array" ref="F849">IFNA(INDEX(PRESENTISMO!$F$5:$Q1510,MATCH(B849,PRESENTISMO!$A$5:$A1510,0)),"")</f>
        <v/>
      </c>
      <c r="G849" s="197"/>
      <c r="H849" s="197"/>
      <c r="I849" s="197"/>
      <c r="J849" s="197"/>
      <c r="K849" s="197"/>
      <c r="L849" s="197"/>
      <c r="M849" s="197"/>
      <c r="N849" s="197"/>
      <c r="O849" s="197"/>
      <c r="P849" s="197"/>
      <c r="Q849" s="197"/>
      <c r="R849" s="134"/>
      <c r="S849" s="186">
        <f t="shared" si="1"/>
        <v>0</v>
      </c>
      <c r="T849" s="187" t="str">
        <f t="shared" si="2"/>
        <v>0%</v>
      </c>
      <c r="U849" s="188">
        <f t="shared" si="3"/>
        <v>0</v>
      </c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</row>
    <row r="850" ht="15.75" customHeight="1">
      <c r="A850" s="199"/>
      <c r="B850" s="191"/>
      <c r="C850" s="200"/>
      <c r="D850" s="193"/>
      <c r="E850" s="200"/>
      <c r="F850" s="194" t="str">
        <f t="array" ref="F850">IFNA(INDEX(PRESENTISMO!$F$5:$Q1510,MATCH(B850,PRESENTISMO!$A$5:$A1510,0)),"")</f>
        <v/>
      </c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34"/>
      <c r="S850" s="186">
        <f t="shared" si="1"/>
        <v>0</v>
      </c>
      <c r="T850" s="187" t="str">
        <f t="shared" si="2"/>
        <v>0%</v>
      </c>
      <c r="U850" s="188">
        <f t="shared" si="3"/>
        <v>0</v>
      </c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</row>
    <row r="851" ht="15.75" customHeight="1">
      <c r="A851" s="191"/>
      <c r="B851" s="191"/>
      <c r="C851" s="193"/>
      <c r="D851" s="193"/>
      <c r="E851" s="193"/>
      <c r="F851" s="194" t="str">
        <f t="array" ref="F851">IFNA(INDEX(PRESENTISMO!$F$5:$Q1510,MATCH(B851,PRESENTISMO!$A$5:$A1510,0)),"")</f>
        <v/>
      </c>
      <c r="G851" s="197"/>
      <c r="H851" s="197"/>
      <c r="I851" s="197"/>
      <c r="J851" s="197"/>
      <c r="K851" s="197"/>
      <c r="L851" s="197"/>
      <c r="M851" s="197"/>
      <c r="N851" s="197"/>
      <c r="O851" s="197"/>
      <c r="P851" s="197"/>
      <c r="Q851" s="197"/>
      <c r="R851" s="134"/>
      <c r="S851" s="186">
        <f t="shared" si="1"/>
        <v>0</v>
      </c>
      <c r="T851" s="187" t="str">
        <f t="shared" si="2"/>
        <v>0%</v>
      </c>
      <c r="U851" s="188">
        <f t="shared" si="3"/>
        <v>0</v>
      </c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</row>
    <row r="852" ht="15.75" customHeight="1">
      <c r="A852" s="191"/>
      <c r="B852" s="191"/>
      <c r="C852" s="193"/>
      <c r="D852" s="193"/>
      <c r="E852" s="193"/>
      <c r="F852" s="194" t="str">
        <f t="array" ref="F852">IFNA(INDEX(PRESENTISMO!$F$5:$Q1510,MATCH(B852,PRESENTISMO!$A$5:$A1510,0)),"")</f>
        <v/>
      </c>
      <c r="G852" s="197"/>
      <c r="H852" s="197"/>
      <c r="I852" s="197"/>
      <c r="J852" s="197"/>
      <c r="K852" s="197"/>
      <c r="L852" s="197"/>
      <c r="M852" s="197"/>
      <c r="N852" s="197"/>
      <c r="O852" s="197"/>
      <c r="P852" s="197"/>
      <c r="Q852" s="197"/>
      <c r="R852" s="134"/>
      <c r="S852" s="186">
        <f t="shared" si="1"/>
        <v>0</v>
      </c>
      <c r="T852" s="187" t="str">
        <f t="shared" si="2"/>
        <v>0%</v>
      </c>
      <c r="U852" s="188">
        <f t="shared" si="3"/>
        <v>0</v>
      </c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</row>
    <row r="853" ht="15.75" customHeight="1">
      <c r="A853" s="191"/>
      <c r="B853" s="191"/>
      <c r="C853" s="193"/>
      <c r="D853" s="193"/>
      <c r="E853" s="193"/>
      <c r="F853" s="194" t="str">
        <f t="array" ref="F853">IFNA(INDEX(PRESENTISMO!$F$5:$Q1510,MATCH(B853,PRESENTISMO!$A$5:$A1510,0)),"")</f>
        <v/>
      </c>
      <c r="G853" s="197"/>
      <c r="H853" s="197"/>
      <c r="I853" s="197"/>
      <c r="J853" s="197"/>
      <c r="K853" s="197"/>
      <c r="L853" s="197"/>
      <c r="M853" s="197"/>
      <c r="N853" s="197"/>
      <c r="O853" s="197"/>
      <c r="P853" s="197"/>
      <c r="Q853" s="197"/>
      <c r="R853" s="134"/>
      <c r="S853" s="186">
        <f t="shared" si="1"/>
        <v>0</v>
      </c>
      <c r="T853" s="187" t="str">
        <f t="shared" si="2"/>
        <v>0%</v>
      </c>
      <c r="U853" s="188">
        <f t="shared" si="3"/>
        <v>0</v>
      </c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</row>
    <row r="854" ht="15.75" customHeight="1">
      <c r="A854" s="191"/>
      <c r="B854" s="191"/>
      <c r="C854" s="193"/>
      <c r="D854" s="193"/>
      <c r="E854" s="193"/>
      <c r="F854" s="194" t="str">
        <f t="array" ref="F854">IFNA(INDEX(PRESENTISMO!$F$5:$Q1510,MATCH(B854,PRESENTISMO!$A$5:$A1510,0)),"")</f>
        <v/>
      </c>
      <c r="G854" s="197"/>
      <c r="H854" s="197"/>
      <c r="I854" s="197"/>
      <c r="J854" s="197"/>
      <c r="K854" s="197"/>
      <c r="L854" s="197"/>
      <c r="M854" s="197"/>
      <c r="N854" s="197"/>
      <c r="O854" s="197"/>
      <c r="P854" s="197"/>
      <c r="Q854" s="197"/>
      <c r="R854" s="134"/>
      <c r="S854" s="186">
        <f t="shared" si="1"/>
        <v>0</v>
      </c>
      <c r="T854" s="187" t="str">
        <f t="shared" si="2"/>
        <v>0%</v>
      </c>
      <c r="U854" s="188">
        <f t="shared" si="3"/>
        <v>0</v>
      </c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</row>
    <row r="855" ht="15.75" customHeight="1">
      <c r="A855" s="191"/>
      <c r="B855" s="191"/>
      <c r="C855" s="193"/>
      <c r="D855" s="193"/>
      <c r="E855" s="193"/>
      <c r="F855" s="194" t="str">
        <f t="array" ref="F855">IFNA(INDEX(PRESENTISMO!$F$5:$Q1510,MATCH(B855,PRESENTISMO!$A$5:$A1510,0)),"")</f>
        <v/>
      </c>
      <c r="G855" s="197"/>
      <c r="H855" s="197"/>
      <c r="I855" s="197"/>
      <c r="J855" s="197"/>
      <c r="K855" s="197"/>
      <c r="L855" s="197"/>
      <c r="M855" s="197"/>
      <c r="N855" s="197"/>
      <c r="O855" s="197"/>
      <c r="P855" s="197"/>
      <c r="Q855" s="197"/>
      <c r="R855" s="134"/>
      <c r="S855" s="186">
        <f t="shared" si="1"/>
        <v>0</v>
      </c>
      <c r="T855" s="187" t="str">
        <f t="shared" si="2"/>
        <v>0%</v>
      </c>
      <c r="U855" s="188">
        <f t="shared" si="3"/>
        <v>0</v>
      </c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</row>
    <row r="856" ht="15.75" customHeight="1">
      <c r="A856" s="191"/>
      <c r="B856" s="191"/>
      <c r="C856" s="193"/>
      <c r="D856" s="193"/>
      <c r="E856" s="193"/>
      <c r="F856" s="194" t="str">
        <f t="array" ref="F856">IFNA(INDEX(PRESENTISMO!$F$5:$Q1510,MATCH(B856,PRESENTISMO!$A$5:$A1510,0)),"")</f>
        <v/>
      </c>
      <c r="G856" s="197"/>
      <c r="H856" s="197"/>
      <c r="I856" s="197"/>
      <c r="J856" s="197"/>
      <c r="K856" s="197"/>
      <c r="L856" s="197"/>
      <c r="M856" s="197"/>
      <c r="N856" s="197"/>
      <c r="O856" s="197"/>
      <c r="P856" s="197"/>
      <c r="Q856" s="197"/>
      <c r="R856" s="134"/>
      <c r="S856" s="186">
        <f t="shared" si="1"/>
        <v>0</v>
      </c>
      <c r="T856" s="187" t="str">
        <f t="shared" si="2"/>
        <v>0%</v>
      </c>
      <c r="U856" s="188">
        <f t="shared" si="3"/>
        <v>0</v>
      </c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</row>
    <row r="857" ht="15.75" customHeight="1">
      <c r="A857" s="191"/>
      <c r="B857" s="191"/>
      <c r="C857" s="193"/>
      <c r="D857" s="193"/>
      <c r="E857" s="193"/>
      <c r="F857" s="194" t="str">
        <f t="array" ref="F857">IFNA(INDEX(PRESENTISMO!$F$5:$Q1510,MATCH(B857,PRESENTISMO!$A$5:$A1510,0)),"")</f>
        <v/>
      </c>
      <c r="G857" s="197"/>
      <c r="H857" s="197"/>
      <c r="I857" s="197"/>
      <c r="J857" s="197"/>
      <c r="K857" s="197"/>
      <c r="L857" s="197"/>
      <c r="M857" s="197"/>
      <c r="N857" s="197"/>
      <c r="O857" s="197"/>
      <c r="P857" s="197"/>
      <c r="Q857" s="197"/>
      <c r="R857" s="134"/>
      <c r="S857" s="186">
        <f t="shared" si="1"/>
        <v>0</v>
      </c>
      <c r="T857" s="187" t="str">
        <f t="shared" si="2"/>
        <v>0%</v>
      </c>
      <c r="U857" s="188">
        <f t="shared" si="3"/>
        <v>0</v>
      </c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</row>
    <row r="858" ht="15.75" customHeight="1">
      <c r="A858" s="199"/>
      <c r="B858" s="191"/>
      <c r="C858" s="200"/>
      <c r="D858" s="193"/>
      <c r="E858" s="200"/>
      <c r="F858" s="194" t="str">
        <f t="array" ref="F858">IFNA(INDEX(PRESENTISMO!$F$5:$Q1510,MATCH(B858,PRESENTISMO!$A$5:$A1510,0)),"")</f>
        <v/>
      </c>
      <c r="G858" s="197"/>
      <c r="H858" s="197"/>
      <c r="I858" s="197"/>
      <c r="J858" s="197"/>
      <c r="K858" s="197"/>
      <c r="L858" s="197"/>
      <c r="M858" s="197"/>
      <c r="N858" s="197"/>
      <c r="O858" s="197"/>
      <c r="P858" s="197"/>
      <c r="Q858" s="197"/>
      <c r="R858" s="134"/>
      <c r="S858" s="186">
        <f t="shared" si="1"/>
        <v>0</v>
      </c>
      <c r="T858" s="187" t="str">
        <f t="shared" si="2"/>
        <v>0%</v>
      </c>
      <c r="U858" s="188">
        <f t="shared" si="3"/>
        <v>0</v>
      </c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</row>
    <row r="859" ht="15.75" customHeight="1">
      <c r="A859" s="191"/>
      <c r="B859" s="191"/>
      <c r="C859" s="193"/>
      <c r="D859" s="193"/>
      <c r="E859" s="193"/>
      <c r="F859" s="194" t="str">
        <f t="array" ref="F859">IFNA(INDEX(PRESENTISMO!$F$5:$Q1510,MATCH(B859,PRESENTISMO!$A$5:$A1510,0)),"")</f>
        <v/>
      </c>
      <c r="G859" s="197"/>
      <c r="H859" s="197"/>
      <c r="I859" s="197"/>
      <c r="J859" s="197"/>
      <c r="K859" s="197"/>
      <c r="L859" s="197"/>
      <c r="M859" s="197"/>
      <c r="N859" s="197"/>
      <c r="O859" s="197"/>
      <c r="P859" s="197"/>
      <c r="Q859" s="197"/>
      <c r="R859" s="134"/>
      <c r="S859" s="186">
        <f t="shared" si="1"/>
        <v>0</v>
      </c>
      <c r="T859" s="187" t="str">
        <f t="shared" si="2"/>
        <v>0%</v>
      </c>
      <c r="U859" s="188">
        <f t="shared" si="3"/>
        <v>0</v>
      </c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</row>
    <row r="860" ht="15.75" customHeight="1">
      <c r="A860" s="191"/>
      <c r="B860" s="191"/>
      <c r="C860" s="193"/>
      <c r="D860" s="193"/>
      <c r="E860" s="193"/>
      <c r="F860" s="194" t="str">
        <f t="array" ref="F860">IFNA(INDEX(PRESENTISMO!$F$5:$Q1510,MATCH(B860,PRESENTISMO!$A$5:$A1510,0)),"")</f>
        <v/>
      </c>
      <c r="G860" s="197"/>
      <c r="H860" s="197"/>
      <c r="I860" s="197"/>
      <c r="J860" s="197"/>
      <c r="K860" s="197"/>
      <c r="L860" s="197"/>
      <c r="M860" s="197"/>
      <c r="N860" s="197"/>
      <c r="O860" s="197"/>
      <c r="P860" s="197"/>
      <c r="Q860" s="197"/>
      <c r="R860" s="134"/>
      <c r="S860" s="186">
        <f t="shared" si="1"/>
        <v>0</v>
      </c>
      <c r="T860" s="187" t="str">
        <f t="shared" si="2"/>
        <v>0%</v>
      </c>
      <c r="U860" s="188">
        <f t="shared" si="3"/>
        <v>0</v>
      </c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</row>
    <row r="861" ht="15.75" customHeight="1">
      <c r="A861" s="191"/>
      <c r="B861" s="191"/>
      <c r="C861" s="193"/>
      <c r="D861" s="193"/>
      <c r="E861" s="193"/>
      <c r="F861" s="194" t="str">
        <f t="array" ref="F861">IFNA(INDEX(PRESENTISMO!$F$5:$Q1510,MATCH(B861,PRESENTISMO!$A$5:$A1510,0)),"")</f>
        <v/>
      </c>
      <c r="G861" s="197"/>
      <c r="H861" s="197"/>
      <c r="I861" s="197"/>
      <c r="J861" s="197"/>
      <c r="K861" s="197"/>
      <c r="L861" s="197"/>
      <c r="M861" s="197"/>
      <c r="N861" s="197"/>
      <c r="O861" s="197"/>
      <c r="P861" s="197"/>
      <c r="Q861" s="197"/>
      <c r="R861" s="134"/>
      <c r="S861" s="186">
        <f t="shared" si="1"/>
        <v>0</v>
      </c>
      <c r="T861" s="187" t="str">
        <f t="shared" si="2"/>
        <v>0%</v>
      </c>
      <c r="U861" s="188">
        <f t="shared" si="3"/>
        <v>0</v>
      </c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</row>
    <row r="862" ht="15.75" customHeight="1">
      <c r="A862" s="191"/>
      <c r="B862" s="191"/>
      <c r="C862" s="193"/>
      <c r="D862" s="193"/>
      <c r="E862" s="193"/>
      <c r="F862" s="194" t="str">
        <f t="array" ref="F862">IFNA(INDEX(PRESENTISMO!$F$5:$Q1510,MATCH(B862,PRESENTISMO!$A$5:$A1510,0)),"")</f>
        <v/>
      </c>
      <c r="G862" s="197"/>
      <c r="H862" s="197"/>
      <c r="I862" s="197"/>
      <c r="J862" s="197"/>
      <c r="K862" s="197"/>
      <c r="L862" s="197"/>
      <c r="M862" s="197"/>
      <c r="N862" s="197"/>
      <c r="O862" s="197"/>
      <c r="P862" s="197"/>
      <c r="Q862" s="197"/>
      <c r="R862" s="134"/>
      <c r="S862" s="186">
        <f t="shared" si="1"/>
        <v>0</v>
      </c>
      <c r="T862" s="187" t="str">
        <f t="shared" si="2"/>
        <v>0%</v>
      </c>
      <c r="U862" s="188">
        <f t="shared" si="3"/>
        <v>0</v>
      </c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</row>
    <row r="863" ht="15.75" customHeight="1">
      <c r="A863" s="191"/>
      <c r="B863" s="191"/>
      <c r="C863" s="193"/>
      <c r="D863" s="193"/>
      <c r="E863" s="193"/>
      <c r="F863" s="194" t="str">
        <f t="array" ref="F863">IFNA(INDEX(PRESENTISMO!$F$5:$Q1510,MATCH(B863,PRESENTISMO!$A$5:$A1510,0)),"")</f>
        <v/>
      </c>
      <c r="G863" s="197"/>
      <c r="H863" s="197"/>
      <c r="I863" s="197"/>
      <c r="J863" s="197"/>
      <c r="K863" s="197"/>
      <c r="L863" s="197"/>
      <c r="M863" s="197"/>
      <c r="N863" s="197"/>
      <c r="O863" s="197"/>
      <c r="P863" s="197"/>
      <c r="Q863" s="197"/>
      <c r="R863" s="134"/>
      <c r="S863" s="186">
        <f t="shared" si="1"/>
        <v>0</v>
      </c>
      <c r="T863" s="187" t="str">
        <f t="shared" si="2"/>
        <v>0%</v>
      </c>
      <c r="U863" s="188">
        <f t="shared" si="3"/>
        <v>0</v>
      </c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</row>
    <row r="864" ht="15.75" customHeight="1">
      <c r="A864" s="191"/>
      <c r="B864" s="191"/>
      <c r="C864" s="193"/>
      <c r="D864" s="193"/>
      <c r="E864" s="193"/>
      <c r="F864" s="194" t="str">
        <f t="array" ref="F864">IFNA(INDEX(PRESENTISMO!$F$5:$Q1510,MATCH(B864,PRESENTISMO!$A$5:$A1510,0)),"")</f>
        <v/>
      </c>
      <c r="G864" s="197"/>
      <c r="H864" s="197"/>
      <c r="I864" s="197"/>
      <c r="J864" s="197"/>
      <c r="K864" s="197"/>
      <c r="L864" s="197"/>
      <c r="M864" s="197"/>
      <c r="N864" s="197"/>
      <c r="O864" s="197"/>
      <c r="P864" s="197"/>
      <c r="Q864" s="197"/>
      <c r="R864" s="134"/>
      <c r="S864" s="186">
        <f t="shared" si="1"/>
        <v>0</v>
      </c>
      <c r="T864" s="187" t="str">
        <f t="shared" si="2"/>
        <v>0%</v>
      </c>
      <c r="U864" s="188">
        <f t="shared" si="3"/>
        <v>0</v>
      </c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</row>
    <row r="865" ht="15.75" customHeight="1">
      <c r="A865" s="191"/>
      <c r="B865" s="191"/>
      <c r="C865" s="193"/>
      <c r="D865" s="193"/>
      <c r="E865" s="193"/>
      <c r="F865" s="194" t="str">
        <f t="array" ref="F865">IFNA(INDEX(PRESENTISMO!$F$5:$Q1510,MATCH(B865,PRESENTISMO!$A$5:$A1510,0)),"")</f>
        <v/>
      </c>
      <c r="G865" s="197"/>
      <c r="H865" s="197"/>
      <c r="I865" s="197"/>
      <c r="J865" s="197"/>
      <c r="K865" s="197"/>
      <c r="L865" s="197"/>
      <c r="M865" s="197"/>
      <c r="N865" s="197"/>
      <c r="O865" s="197"/>
      <c r="P865" s="197"/>
      <c r="Q865" s="197"/>
      <c r="R865" s="134"/>
      <c r="S865" s="186">
        <f t="shared" si="1"/>
        <v>0</v>
      </c>
      <c r="T865" s="187" t="str">
        <f t="shared" si="2"/>
        <v>0%</v>
      </c>
      <c r="U865" s="188">
        <f t="shared" si="3"/>
        <v>0</v>
      </c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</row>
    <row r="866" ht="15.75" customHeight="1">
      <c r="A866" s="199"/>
      <c r="B866" s="191"/>
      <c r="C866" s="200"/>
      <c r="D866" s="193"/>
      <c r="E866" s="200"/>
      <c r="F866" s="194" t="str">
        <f t="array" ref="F866">IFNA(INDEX(PRESENTISMO!$F$5:$Q1510,MATCH(B866,PRESENTISMO!$A$5:$A1510,0)),"")</f>
        <v/>
      </c>
      <c r="G866" s="197"/>
      <c r="H866" s="197"/>
      <c r="I866" s="197"/>
      <c r="J866" s="197"/>
      <c r="K866" s="197"/>
      <c r="L866" s="197"/>
      <c r="M866" s="197"/>
      <c r="N866" s="197"/>
      <c r="O866" s="197"/>
      <c r="P866" s="197"/>
      <c r="Q866" s="197"/>
      <c r="R866" s="134"/>
      <c r="S866" s="186">
        <f t="shared" si="1"/>
        <v>0</v>
      </c>
      <c r="T866" s="187" t="str">
        <f t="shared" si="2"/>
        <v>0%</v>
      </c>
      <c r="U866" s="188">
        <f t="shared" si="3"/>
        <v>0</v>
      </c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</row>
    <row r="867" ht="15.75" customHeight="1">
      <c r="A867" s="191"/>
      <c r="B867" s="191"/>
      <c r="C867" s="193"/>
      <c r="D867" s="193"/>
      <c r="E867" s="193"/>
      <c r="F867" s="194" t="str">
        <f t="array" ref="F867">IFNA(INDEX(PRESENTISMO!$F$5:$Q1510,MATCH(B867,PRESENTISMO!$A$5:$A1510,0)),"")</f>
        <v/>
      </c>
      <c r="G867" s="197"/>
      <c r="H867" s="197"/>
      <c r="I867" s="197"/>
      <c r="J867" s="197"/>
      <c r="K867" s="197"/>
      <c r="L867" s="197"/>
      <c r="M867" s="197"/>
      <c r="N867" s="197"/>
      <c r="O867" s="197"/>
      <c r="P867" s="197"/>
      <c r="Q867" s="197"/>
      <c r="R867" s="134"/>
      <c r="S867" s="186">
        <f t="shared" si="1"/>
        <v>0</v>
      </c>
      <c r="T867" s="187" t="str">
        <f t="shared" si="2"/>
        <v>0%</v>
      </c>
      <c r="U867" s="188">
        <f t="shared" si="3"/>
        <v>0</v>
      </c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</row>
    <row r="868" ht="15.75" customHeight="1">
      <c r="A868" s="191"/>
      <c r="B868" s="191"/>
      <c r="C868" s="193"/>
      <c r="D868" s="193"/>
      <c r="E868" s="193"/>
      <c r="F868" s="194" t="str">
        <f t="array" ref="F868">IFNA(INDEX(PRESENTISMO!$F$5:$Q1510,MATCH(B868,PRESENTISMO!$A$5:$A1510,0)),"")</f>
        <v/>
      </c>
      <c r="G868" s="197"/>
      <c r="H868" s="197"/>
      <c r="I868" s="197"/>
      <c r="J868" s="197"/>
      <c r="K868" s="197"/>
      <c r="L868" s="197"/>
      <c r="M868" s="197"/>
      <c r="N868" s="197"/>
      <c r="O868" s="197"/>
      <c r="P868" s="197"/>
      <c r="Q868" s="197"/>
      <c r="R868" s="134"/>
      <c r="S868" s="186">
        <f t="shared" si="1"/>
        <v>0</v>
      </c>
      <c r="T868" s="187" t="str">
        <f t="shared" si="2"/>
        <v>0%</v>
      </c>
      <c r="U868" s="188">
        <f t="shared" si="3"/>
        <v>0</v>
      </c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</row>
    <row r="869" ht="15.75" customHeight="1">
      <c r="A869" s="191"/>
      <c r="B869" s="191"/>
      <c r="C869" s="193"/>
      <c r="D869" s="193"/>
      <c r="E869" s="193"/>
      <c r="F869" s="194" t="str">
        <f t="array" ref="F869">IFNA(INDEX(PRESENTISMO!$F$5:$Q1510,MATCH(B869,PRESENTISMO!$A$5:$A1510,0)),"")</f>
        <v/>
      </c>
      <c r="G869" s="197"/>
      <c r="H869" s="197"/>
      <c r="I869" s="197"/>
      <c r="J869" s="197"/>
      <c r="K869" s="197"/>
      <c r="L869" s="197"/>
      <c r="M869" s="197"/>
      <c r="N869" s="197"/>
      <c r="O869" s="197"/>
      <c r="P869" s="197"/>
      <c r="Q869" s="197"/>
      <c r="R869" s="134"/>
      <c r="S869" s="186">
        <f t="shared" si="1"/>
        <v>0</v>
      </c>
      <c r="T869" s="187" t="str">
        <f t="shared" si="2"/>
        <v>0%</v>
      </c>
      <c r="U869" s="188">
        <f t="shared" si="3"/>
        <v>0</v>
      </c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</row>
    <row r="870" ht="15.75" customHeight="1">
      <c r="A870" s="191"/>
      <c r="B870" s="191"/>
      <c r="C870" s="193"/>
      <c r="D870" s="193"/>
      <c r="E870" s="193"/>
      <c r="F870" s="194" t="str">
        <f t="array" ref="F870">IFNA(INDEX(PRESENTISMO!$F$5:$Q1510,MATCH(B870,PRESENTISMO!$A$5:$A1510,0)),"")</f>
        <v/>
      </c>
      <c r="G870" s="197"/>
      <c r="H870" s="197"/>
      <c r="I870" s="197"/>
      <c r="J870" s="197"/>
      <c r="K870" s="197"/>
      <c r="L870" s="197"/>
      <c r="M870" s="197"/>
      <c r="N870" s="197"/>
      <c r="O870" s="197"/>
      <c r="P870" s="197"/>
      <c r="Q870" s="197"/>
      <c r="R870" s="134"/>
      <c r="S870" s="186">
        <f t="shared" si="1"/>
        <v>0</v>
      </c>
      <c r="T870" s="187" t="str">
        <f t="shared" si="2"/>
        <v>0%</v>
      </c>
      <c r="U870" s="188">
        <f t="shared" si="3"/>
        <v>0</v>
      </c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</row>
    <row r="871" ht="15.75" customHeight="1">
      <c r="A871" s="191"/>
      <c r="B871" s="191"/>
      <c r="C871" s="193"/>
      <c r="D871" s="193"/>
      <c r="E871" s="193"/>
      <c r="F871" s="194" t="str">
        <f t="array" ref="F871">IFNA(INDEX(PRESENTISMO!$F$5:$Q1510,MATCH(B871,PRESENTISMO!$A$5:$A1510,0)),"")</f>
        <v/>
      </c>
      <c r="G871" s="197"/>
      <c r="H871" s="197"/>
      <c r="I871" s="197"/>
      <c r="J871" s="197"/>
      <c r="K871" s="197"/>
      <c r="L871" s="197"/>
      <c r="M871" s="197"/>
      <c r="N871" s="197"/>
      <c r="O871" s="197"/>
      <c r="P871" s="197"/>
      <c r="Q871" s="197"/>
      <c r="R871" s="134"/>
      <c r="S871" s="186">
        <f t="shared" si="1"/>
        <v>0</v>
      </c>
      <c r="T871" s="187" t="str">
        <f t="shared" si="2"/>
        <v>0%</v>
      </c>
      <c r="U871" s="188">
        <f t="shared" si="3"/>
        <v>0</v>
      </c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</row>
    <row r="872" ht="15.75" customHeight="1">
      <c r="A872" s="191"/>
      <c r="B872" s="191"/>
      <c r="C872" s="193"/>
      <c r="D872" s="193"/>
      <c r="E872" s="193"/>
      <c r="F872" s="194" t="str">
        <f t="array" ref="F872">IFNA(INDEX(PRESENTISMO!$F$5:$Q1510,MATCH(B872,PRESENTISMO!$A$5:$A1510,0)),"")</f>
        <v/>
      </c>
      <c r="G872" s="197"/>
      <c r="H872" s="197"/>
      <c r="I872" s="197"/>
      <c r="J872" s="197"/>
      <c r="K872" s="197"/>
      <c r="L872" s="197"/>
      <c r="M872" s="197"/>
      <c r="N872" s="197"/>
      <c r="O872" s="197"/>
      <c r="P872" s="197"/>
      <c r="Q872" s="197"/>
      <c r="R872" s="134"/>
      <c r="S872" s="186">
        <f t="shared" si="1"/>
        <v>0</v>
      </c>
      <c r="T872" s="187" t="str">
        <f t="shared" si="2"/>
        <v>0%</v>
      </c>
      <c r="U872" s="188">
        <f t="shared" si="3"/>
        <v>0</v>
      </c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</row>
    <row r="873" ht="15.75" customHeight="1">
      <c r="A873" s="191"/>
      <c r="B873" s="191"/>
      <c r="C873" s="193"/>
      <c r="D873" s="193"/>
      <c r="E873" s="193"/>
      <c r="F873" s="194" t="str">
        <f t="array" ref="F873">IFNA(INDEX(PRESENTISMO!$F$5:$Q1510,MATCH(B873,PRESENTISMO!$A$5:$A1510,0)),"")</f>
        <v/>
      </c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34"/>
      <c r="S873" s="186">
        <f t="shared" si="1"/>
        <v>0</v>
      </c>
      <c r="T873" s="187" t="str">
        <f t="shared" si="2"/>
        <v>0%</v>
      </c>
      <c r="U873" s="188">
        <f t="shared" si="3"/>
        <v>0</v>
      </c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</row>
    <row r="874" ht="15.75" customHeight="1">
      <c r="A874" s="199"/>
      <c r="B874" s="191"/>
      <c r="C874" s="200"/>
      <c r="D874" s="193"/>
      <c r="E874" s="200"/>
      <c r="F874" s="194" t="str">
        <f t="array" ref="F874">IFNA(INDEX(PRESENTISMO!$F$5:$Q1510,MATCH(B874,PRESENTISMO!$A$5:$A1510,0)),"")</f>
        <v/>
      </c>
      <c r="G874" s="197"/>
      <c r="H874" s="197"/>
      <c r="I874" s="197"/>
      <c r="J874" s="197"/>
      <c r="K874" s="197"/>
      <c r="L874" s="197"/>
      <c r="M874" s="197"/>
      <c r="N874" s="197"/>
      <c r="O874" s="197"/>
      <c r="P874" s="197"/>
      <c r="Q874" s="197"/>
      <c r="R874" s="134"/>
      <c r="S874" s="186">
        <f t="shared" si="1"/>
        <v>0</v>
      </c>
      <c r="T874" s="187" t="str">
        <f t="shared" si="2"/>
        <v>0%</v>
      </c>
      <c r="U874" s="188">
        <f t="shared" si="3"/>
        <v>0</v>
      </c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</row>
    <row r="875" ht="15.75" customHeight="1">
      <c r="A875" s="191"/>
      <c r="B875" s="191"/>
      <c r="C875" s="193"/>
      <c r="D875" s="193"/>
      <c r="E875" s="193"/>
      <c r="F875" s="194" t="str">
        <f t="array" ref="F875">IFNA(INDEX(PRESENTISMO!$F$5:$Q1510,MATCH(B875,PRESENTISMO!$A$5:$A1510,0)),"")</f>
        <v/>
      </c>
      <c r="G875" s="197"/>
      <c r="H875" s="197"/>
      <c r="I875" s="197"/>
      <c r="J875" s="197"/>
      <c r="K875" s="197"/>
      <c r="L875" s="197"/>
      <c r="M875" s="197"/>
      <c r="N875" s="197"/>
      <c r="O875" s="197"/>
      <c r="P875" s="197"/>
      <c r="Q875" s="197"/>
      <c r="R875" s="134"/>
      <c r="S875" s="186">
        <f t="shared" si="1"/>
        <v>0</v>
      </c>
      <c r="T875" s="187" t="str">
        <f t="shared" si="2"/>
        <v>0%</v>
      </c>
      <c r="U875" s="188">
        <f t="shared" si="3"/>
        <v>0</v>
      </c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</row>
    <row r="876" ht="15.75" customHeight="1">
      <c r="A876" s="191"/>
      <c r="B876" s="191"/>
      <c r="C876" s="193"/>
      <c r="D876" s="193"/>
      <c r="E876" s="193"/>
      <c r="F876" s="194" t="str">
        <f t="array" ref="F876">IFNA(INDEX(PRESENTISMO!$F$5:$Q1510,MATCH(B876,PRESENTISMO!$A$5:$A1510,0)),"")</f>
        <v/>
      </c>
      <c r="G876" s="197"/>
      <c r="H876" s="197"/>
      <c r="I876" s="197"/>
      <c r="J876" s="197"/>
      <c r="K876" s="197"/>
      <c r="L876" s="197"/>
      <c r="M876" s="197"/>
      <c r="N876" s="197"/>
      <c r="O876" s="197"/>
      <c r="P876" s="197"/>
      <c r="Q876" s="197"/>
      <c r="R876" s="134"/>
      <c r="S876" s="186">
        <f t="shared" si="1"/>
        <v>0</v>
      </c>
      <c r="T876" s="187" t="str">
        <f t="shared" si="2"/>
        <v>0%</v>
      </c>
      <c r="U876" s="188">
        <f t="shared" si="3"/>
        <v>0</v>
      </c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</row>
    <row r="877" ht="15.75" customHeight="1">
      <c r="A877" s="191"/>
      <c r="B877" s="191"/>
      <c r="C877" s="193"/>
      <c r="D877" s="193"/>
      <c r="E877" s="193"/>
      <c r="F877" s="194" t="str">
        <f t="array" ref="F877">IFNA(INDEX(PRESENTISMO!$F$5:$Q1510,MATCH(B877,PRESENTISMO!$A$5:$A1510,0)),"")</f>
        <v/>
      </c>
      <c r="G877" s="197"/>
      <c r="H877" s="197"/>
      <c r="I877" s="197"/>
      <c r="J877" s="197"/>
      <c r="K877" s="197"/>
      <c r="L877" s="197"/>
      <c r="M877" s="197"/>
      <c r="N877" s="197"/>
      <c r="O877" s="197"/>
      <c r="P877" s="197"/>
      <c r="Q877" s="197"/>
      <c r="R877" s="134"/>
      <c r="S877" s="186">
        <f t="shared" si="1"/>
        <v>0</v>
      </c>
      <c r="T877" s="187" t="str">
        <f t="shared" si="2"/>
        <v>0%</v>
      </c>
      <c r="U877" s="188">
        <f t="shared" si="3"/>
        <v>0</v>
      </c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</row>
    <row r="878" ht="15.75" customHeight="1">
      <c r="A878" s="191"/>
      <c r="B878" s="191"/>
      <c r="C878" s="193"/>
      <c r="D878" s="193"/>
      <c r="E878" s="193"/>
      <c r="F878" s="194" t="str">
        <f t="array" ref="F878">IFNA(INDEX(PRESENTISMO!$F$5:$Q1510,MATCH(B878,PRESENTISMO!$A$5:$A1510,0)),"")</f>
        <v/>
      </c>
      <c r="G878" s="197"/>
      <c r="H878" s="197"/>
      <c r="I878" s="197"/>
      <c r="J878" s="197"/>
      <c r="K878" s="197"/>
      <c r="L878" s="197"/>
      <c r="M878" s="197"/>
      <c r="N878" s="197"/>
      <c r="O878" s="197"/>
      <c r="P878" s="197"/>
      <c r="Q878" s="197"/>
      <c r="R878" s="134"/>
      <c r="S878" s="186">
        <f t="shared" si="1"/>
        <v>0</v>
      </c>
      <c r="T878" s="187" t="str">
        <f t="shared" si="2"/>
        <v>0%</v>
      </c>
      <c r="U878" s="188">
        <f t="shared" si="3"/>
        <v>0</v>
      </c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</row>
    <row r="879" ht="15.75" customHeight="1">
      <c r="A879" s="191"/>
      <c r="B879" s="191"/>
      <c r="C879" s="193"/>
      <c r="D879" s="193"/>
      <c r="E879" s="193"/>
      <c r="F879" s="194" t="str">
        <f t="array" ref="F879">IFNA(INDEX(PRESENTISMO!$F$5:$Q1510,MATCH(B879,PRESENTISMO!$A$5:$A1510,0)),"")</f>
        <v/>
      </c>
      <c r="G879" s="197"/>
      <c r="H879" s="197"/>
      <c r="I879" s="197"/>
      <c r="J879" s="197"/>
      <c r="K879" s="197"/>
      <c r="L879" s="197"/>
      <c r="M879" s="197"/>
      <c r="N879" s="197"/>
      <c r="O879" s="197"/>
      <c r="P879" s="197"/>
      <c r="Q879" s="197"/>
      <c r="R879" s="134"/>
      <c r="S879" s="186">
        <f t="shared" si="1"/>
        <v>0</v>
      </c>
      <c r="T879" s="187" t="str">
        <f t="shared" si="2"/>
        <v>0%</v>
      </c>
      <c r="U879" s="188">
        <f t="shared" si="3"/>
        <v>0</v>
      </c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</row>
    <row r="880" ht="15.75" customHeight="1">
      <c r="A880" s="191"/>
      <c r="B880" s="191"/>
      <c r="C880" s="193"/>
      <c r="D880" s="193"/>
      <c r="E880" s="193"/>
      <c r="F880" s="194" t="str">
        <f t="array" ref="F880">IFNA(INDEX(PRESENTISMO!$F$5:$Q1510,MATCH(B880,PRESENTISMO!$A$5:$A1510,0)),"")</f>
        <v/>
      </c>
      <c r="G880" s="197"/>
      <c r="H880" s="197"/>
      <c r="I880" s="197"/>
      <c r="J880" s="197"/>
      <c r="K880" s="197"/>
      <c r="L880" s="197"/>
      <c r="M880" s="197"/>
      <c r="N880" s="197"/>
      <c r="O880" s="197"/>
      <c r="P880" s="197"/>
      <c r="Q880" s="197"/>
      <c r="R880" s="134"/>
      <c r="S880" s="186">
        <f t="shared" si="1"/>
        <v>0</v>
      </c>
      <c r="T880" s="187" t="str">
        <f t="shared" si="2"/>
        <v>0%</v>
      </c>
      <c r="U880" s="188">
        <f t="shared" si="3"/>
        <v>0</v>
      </c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</row>
    <row r="881" ht="15.75" customHeight="1">
      <c r="A881" s="191"/>
      <c r="B881" s="191"/>
      <c r="C881" s="193"/>
      <c r="D881" s="193"/>
      <c r="E881" s="193"/>
      <c r="F881" s="194" t="str">
        <f t="array" ref="F881">IFNA(INDEX(PRESENTISMO!$F$5:$Q1510,MATCH(B881,PRESENTISMO!$A$5:$A1510,0)),"")</f>
        <v/>
      </c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34"/>
      <c r="S881" s="186">
        <f t="shared" si="1"/>
        <v>0</v>
      </c>
      <c r="T881" s="187" t="str">
        <f t="shared" si="2"/>
        <v>0%</v>
      </c>
      <c r="U881" s="188">
        <f t="shared" si="3"/>
        <v>0</v>
      </c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</row>
    <row r="882" ht="15.75" customHeight="1">
      <c r="A882" s="199"/>
      <c r="B882" s="191"/>
      <c r="C882" s="200"/>
      <c r="D882" s="193"/>
      <c r="E882" s="200"/>
      <c r="F882" s="194" t="str">
        <f t="array" ref="F882">IFNA(INDEX(PRESENTISMO!$F$5:$Q1510,MATCH(B882,PRESENTISMO!$A$5:$A1510,0)),"")</f>
        <v/>
      </c>
      <c r="G882" s="197"/>
      <c r="H882" s="197"/>
      <c r="I882" s="197"/>
      <c r="J882" s="197"/>
      <c r="K882" s="197"/>
      <c r="L882" s="197"/>
      <c r="M882" s="197"/>
      <c r="N882" s="197"/>
      <c r="O882" s="197"/>
      <c r="P882" s="197"/>
      <c r="Q882" s="197"/>
      <c r="R882" s="134"/>
      <c r="S882" s="186">
        <f t="shared" si="1"/>
        <v>0</v>
      </c>
      <c r="T882" s="187" t="str">
        <f t="shared" si="2"/>
        <v>0%</v>
      </c>
      <c r="U882" s="188">
        <f t="shared" si="3"/>
        <v>0</v>
      </c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</row>
    <row r="883" ht="15.75" customHeight="1">
      <c r="A883" s="191"/>
      <c r="B883" s="191"/>
      <c r="C883" s="193"/>
      <c r="D883" s="193"/>
      <c r="E883" s="193"/>
      <c r="F883" s="194" t="str">
        <f t="array" ref="F883">IFNA(INDEX(PRESENTISMO!$F$5:$Q1510,MATCH(B883,PRESENTISMO!$A$5:$A1510,0)),"")</f>
        <v/>
      </c>
      <c r="G883" s="197"/>
      <c r="H883" s="197"/>
      <c r="I883" s="197"/>
      <c r="J883" s="197"/>
      <c r="K883" s="197"/>
      <c r="L883" s="197"/>
      <c r="M883" s="197"/>
      <c r="N883" s="197"/>
      <c r="O883" s="197"/>
      <c r="P883" s="197"/>
      <c r="Q883" s="197"/>
      <c r="R883" s="134"/>
      <c r="S883" s="186">
        <f t="shared" si="1"/>
        <v>0</v>
      </c>
      <c r="T883" s="187" t="str">
        <f t="shared" si="2"/>
        <v>0%</v>
      </c>
      <c r="U883" s="188">
        <f t="shared" si="3"/>
        <v>0</v>
      </c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</row>
    <row r="884" ht="15.75" customHeight="1">
      <c r="A884" s="191"/>
      <c r="B884" s="191"/>
      <c r="C884" s="193"/>
      <c r="D884" s="193"/>
      <c r="E884" s="193"/>
      <c r="F884" s="194" t="str">
        <f t="array" ref="F884">IFNA(INDEX(PRESENTISMO!$F$5:$Q1510,MATCH(B884,PRESENTISMO!$A$5:$A1510,0)),"")</f>
        <v/>
      </c>
      <c r="G884" s="197"/>
      <c r="H884" s="197"/>
      <c r="I884" s="197"/>
      <c r="J884" s="197"/>
      <c r="K884" s="197"/>
      <c r="L884" s="197"/>
      <c r="M884" s="197"/>
      <c r="N884" s="197"/>
      <c r="O884" s="197"/>
      <c r="P884" s="197"/>
      <c r="Q884" s="197"/>
      <c r="R884" s="134"/>
      <c r="S884" s="186">
        <f t="shared" si="1"/>
        <v>0</v>
      </c>
      <c r="T884" s="187" t="str">
        <f t="shared" si="2"/>
        <v>0%</v>
      </c>
      <c r="U884" s="188">
        <f t="shared" si="3"/>
        <v>0</v>
      </c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</row>
    <row r="885" ht="15.75" customHeight="1">
      <c r="A885" s="191"/>
      <c r="B885" s="191"/>
      <c r="C885" s="193"/>
      <c r="D885" s="193"/>
      <c r="E885" s="193"/>
      <c r="F885" s="194" t="str">
        <f t="array" ref="F885">IFNA(INDEX(PRESENTISMO!$F$5:$Q1510,MATCH(B885,PRESENTISMO!$A$5:$A1510,0)),"")</f>
        <v/>
      </c>
      <c r="G885" s="197"/>
      <c r="H885" s="197"/>
      <c r="I885" s="197"/>
      <c r="J885" s="197"/>
      <c r="K885" s="197"/>
      <c r="L885" s="197"/>
      <c r="M885" s="197"/>
      <c r="N885" s="197"/>
      <c r="O885" s="197"/>
      <c r="P885" s="197"/>
      <c r="Q885" s="197"/>
      <c r="R885" s="134"/>
      <c r="S885" s="186">
        <f t="shared" si="1"/>
        <v>0</v>
      </c>
      <c r="T885" s="187" t="str">
        <f t="shared" si="2"/>
        <v>0%</v>
      </c>
      <c r="U885" s="188">
        <f t="shared" si="3"/>
        <v>0</v>
      </c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</row>
    <row r="886" ht="15.75" customHeight="1">
      <c r="A886" s="191"/>
      <c r="B886" s="191"/>
      <c r="C886" s="193"/>
      <c r="D886" s="193"/>
      <c r="E886" s="193"/>
      <c r="F886" s="194" t="str">
        <f t="array" ref="F886">IFNA(INDEX(PRESENTISMO!$F$5:$Q1510,MATCH(B886,PRESENTISMO!$A$5:$A1510,0)),"")</f>
        <v/>
      </c>
      <c r="G886" s="197"/>
      <c r="H886" s="197"/>
      <c r="I886" s="197"/>
      <c r="J886" s="197"/>
      <c r="K886" s="197"/>
      <c r="L886" s="197"/>
      <c r="M886" s="197"/>
      <c r="N886" s="197"/>
      <c r="O886" s="197"/>
      <c r="P886" s="197"/>
      <c r="Q886" s="197"/>
      <c r="R886" s="134"/>
      <c r="S886" s="186">
        <f t="shared" si="1"/>
        <v>0</v>
      </c>
      <c r="T886" s="187" t="str">
        <f t="shared" si="2"/>
        <v>0%</v>
      </c>
      <c r="U886" s="188">
        <f t="shared" si="3"/>
        <v>0</v>
      </c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</row>
    <row r="887" ht="15.75" customHeight="1">
      <c r="A887" s="191"/>
      <c r="B887" s="191"/>
      <c r="C887" s="193"/>
      <c r="D887" s="193"/>
      <c r="E887" s="193"/>
      <c r="F887" s="194" t="str">
        <f t="array" ref="F887">IFNA(INDEX(PRESENTISMO!$F$5:$Q1510,MATCH(B887,PRESENTISMO!$A$5:$A1510,0)),"")</f>
        <v/>
      </c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34"/>
      <c r="S887" s="186">
        <f t="shared" si="1"/>
        <v>0</v>
      </c>
      <c r="T887" s="187" t="str">
        <f t="shared" si="2"/>
        <v>0%</v>
      </c>
      <c r="U887" s="188">
        <f t="shared" si="3"/>
        <v>0</v>
      </c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</row>
    <row r="888" ht="15.75" customHeight="1">
      <c r="A888" s="191"/>
      <c r="B888" s="191"/>
      <c r="C888" s="193"/>
      <c r="D888" s="193"/>
      <c r="E888" s="193"/>
      <c r="F888" s="194" t="str">
        <f t="array" ref="F888">IFNA(INDEX(PRESENTISMO!$F$5:$Q1510,MATCH(B888,PRESENTISMO!$A$5:$A1510,0)),"")</f>
        <v/>
      </c>
      <c r="G888" s="197"/>
      <c r="H888" s="197"/>
      <c r="I888" s="197"/>
      <c r="J888" s="197"/>
      <c r="K888" s="197"/>
      <c r="L888" s="197"/>
      <c r="M888" s="197"/>
      <c r="N888" s="197"/>
      <c r="O888" s="197"/>
      <c r="P888" s="197"/>
      <c r="Q888" s="197"/>
      <c r="R888" s="134"/>
      <c r="S888" s="186">
        <f t="shared" si="1"/>
        <v>0</v>
      </c>
      <c r="T888" s="187" t="str">
        <f t="shared" si="2"/>
        <v>0%</v>
      </c>
      <c r="U888" s="188">
        <f t="shared" si="3"/>
        <v>0</v>
      </c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</row>
    <row r="889" ht="15.75" customHeight="1">
      <c r="A889" s="191"/>
      <c r="B889" s="191"/>
      <c r="C889" s="193"/>
      <c r="D889" s="193"/>
      <c r="E889" s="193"/>
      <c r="F889" s="194" t="str">
        <f t="array" ref="F889">IFNA(INDEX(PRESENTISMO!$F$5:$Q1510,MATCH(B889,PRESENTISMO!$A$5:$A1510,0)),"")</f>
        <v/>
      </c>
      <c r="G889" s="197"/>
      <c r="H889" s="197"/>
      <c r="I889" s="197"/>
      <c r="J889" s="197"/>
      <c r="K889" s="197"/>
      <c r="L889" s="197"/>
      <c r="M889" s="197"/>
      <c r="N889" s="197"/>
      <c r="O889" s="197"/>
      <c r="P889" s="197"/>
      <c r="Q889" s="197"/>
      <c r="R889" s="134"/>
      <c r="S889" s="186">
        <f t="shared" si="1"/>
        <v>0</v>
      </c>
      <c r="T889" s="187" t="str">
        <f t="shared" si="2"/>
        <v>0%</v>
      </c>
      <c r="U889" s="188">
        <f t="shared" si="3"/>
        <v>0</v>
      </c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</row>
    <row r="890" ht="15.75" customHeight="1">
      <c r="A890" s="199"/>
      <c r="B890" s="191"/>
      <c r="C890" s="200"/>
      <c r="D890" s="193"/>
      <c r="E890" s="200"/>
      <c r="F890" s="194" t="str">
        <f t="array" ref="F890">IFNA(INDEX(PRESENTISMO!$F$5:$Q1510,MATCH(B890,PRESENTISMO!$A$5:$A1510,0)),"")</f>
        <v/>
      </c>
      <c r="G890" s="197"/>
      <c r="H890" s="197"/>
      <c r="I890" s="197"/>
      <c r="J890" s="197"/>
      <c r="K890" s="197"/>
      <c r="L890" s="197"/>
      <c r="M890" s="197"/>
      <c r="N890" s="197"/>
      <c r="O890" s="197"/>
      <c r="P890" s="197"/>
      <c r="Q890" s="197"/>
      <c r="R890" s="134"/>
      <c r="S890" s="186">
        <f t="shared" si="1"/>
        <v>0</v>
      </c>
      <c r="T890" s="187" t="str">
        <f t="shared" si="2"/>
        <v>0%</v>
      </c>
      <c r="U890" s="188">
        <f t="shared" si="3"/>
        <v>0</v>
      </c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</row>
    <row r="891" ht="15.75" customHeight="1">
      <c r="A891" s="191"/>
      <c r="B891" s="191"/>
      <c r="C891" s="193"/>
      <c r="D891" s="193"/>
      <c r="E891" s="193"/>
      <c r="F891" s="194" t="str">
        <f t="array" ref="F891">IFNA(INDEX(PRESENTISMO!$F$5:$Q1510,MATCH(B891,PRESENTISMO!$A$5:$A1510,0)),"")</f>
        <v/>
      </c>
      <c r="G891" s="197"/>
      <c r="H891" s="197"/>
      <c r="I891" s="197"/>
      <c r="J891" s="197"/>
      <c r="K891" s="197"/>
      <c r="L891" s="197"/>
      <c r="M891" s="197"/>
      <c r="N891" s="197"/>
      <c r="O891" s="197"/>
      <c r="P891" s="197"/>
      <c r="Q891" s="197"/>
      <c r="R891" s="134"/>
      <c r="S891" s="186">
        <f t="shared" si="1"/>
        <v>0</v>
      </c>
      <c r="T891" s="187" t="str">
        <f t="shared" si="2"/>
        <v>0%</v>
      </c>
      <c r="U891" s="188">
        <f t="shared" si="3"/>
        <v>0</v>
      </c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</row>
    <row r="892" ht="15.75" customHeight="1">
      <c r="A892" s="191"/>
      <c r="B892" s="191"/>
      <c r="C892" s="193"/>
      <c r="D892" s="193"/>
      <c r="E892" s="193"/>
      <c r="F892" s="194" t="str">
        <f t="array" ref="F892">IFNA(INDEX(PRESENTISMO!$F$5:$Q1510,MATCH(B892,PRESENTISMO!$A$5:$A1510,0)),"")</f>
        <v/>
      </c>
      <c r="G892" s="197"/>
      <c r="H892" s="197"/>
      <c r="I892" s="197"/>
      <c r="J892" s="197"/>
      <c r="K892" s="197"/>
      <c r="L892" s="197"/>
      <c r="M892" s="197"/>
      <c r="N892" s="197"/>
      <c r="O892" s="197"/>
      <c r="P892" s="197"/>
      <c r="Q892" s="197"/>
      <c r="R892" s="134"/>
      <c r="S892" s="186">
        <f t="shared" si="1"/>
        <v>0</v>
      </c>
      <c r="T892" s="187" t="str">
        <f t="shared" si="2"/>
        <v>0%</v>
      </c>
      <c r="U892" s="188">
        <f t="shared" si="3"/>
        <v>0</v>
      </c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</row>
    <row r="893" ht="15.75" customHeight="1">
      <c r="A893" s="191"/>
      <c r="B893" s="191"/>
      <c r="C893" s="193"/>
      <c r="D893" s="193"/>
      <c r="E893" s="193"/>
      <c r="F893" s="194" t="str">
        <f t="array" ref="F893">IFNA(INDEX(PRESENTISMO!$F$5:$Q1510,MATCH(B893,PRESENTISMO!$A$5:$A1510,0)),"")</f>
        <v/>
      </c>
      <c r="G893" s="197"/>
      <c r="H893" s="197"/>
      <c r="I893" s="197"/>
      <c r="J893" s="197"/>
      <c r="K893" s="197"/>
      <c r="L893" s="197"/>
      <c r="M893" s="197"/>
      <c r="N893" s="197"/>
      <c r="O893" s="197"/>
      <c r="P893" s="197"/>
      <c r="Q893" s="197"/>
      <c r="R893" s="134"/>
      <c r="S893" s="186">
        <f t="shared" si="1"/>
        <v>0</v>
      </c>
      <c r="T893" s="187" t="str">
        <f t="shared" si="2"/>
        <v>0%</v>
      </c>
      <c r="U893" s="188">
        <f t="shared" si="3"/>
        <v>0</v>
      </c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</row>
    <row r="894" ht="15.75" customHeight="1">
      <c r="A894" s="191"/>
      <c r="B894" s="191"/>
      <c r="C894" s="193"/>
      <c r="D894" s="193"/>
      <c r="E894" s="193"/>
      <c r="F894" s="194" t="str">
        <f t="array" ref="F894">IFNA(INDEX(PRESENTISMO!$F$5:$Q1510,MATCH(B894,PRESENTISMO!$A$5:$A1510,0)),"")</f>
        <v/>
      </c>
      <c r="G894" s="197"/>
      <c r="H894" s="197"/>
      <c r="I894" s="197"/>
      <c r="J894" s="197"/>
      <c r="K894" s="197"/>
      <c r="L894" s="197"/>
      <c r="M894" s="197"/>
      <c r="N894" s="197"/>
      <c r="O894" s="197"/>
      <c r="P894" s="197"/>
      <c r="Q894" s="197"/>
      <c r="R894" s="134"/>
      <c r="S894" s="186">
        <f t="shared" si="1"/>
        <v>0</v>
      </c>
      <c r="T894" s="187" t="str">
        <f t="shared" si="2"/>
        <v>0%</v>
      </c>
      <c r="U894" s="188">
        <f t="shared" si="3"/>
        <v>0</v>
      </c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</row>
    <row r="895" ht="15.75" customHeight="1">
      <c r="A895" s="191"/>
      <c r="B895" s="191"/>
      <c r="C895" s="193"/>
      <c r="D895" s="193"/>
      <c r="E895" s="193"/>
      <c r="F895" s="194" t="str">
        <f t="array" ref="F895">IFNA(INDEX(PRESENTISMO!$F$5:$Q1510,MATCH(B895,PRESENTISMO!$A$5:$A1510,0)),"")</f>
        <v/>
      </c>
      <c r="G895" s="197"/>
      <c r="H895" s="197"/>
      <c r="I895" s="197"/>
      <c r="J895" s="197"/>
      <c r="K895" s="197"/>
      <c r="L895" s="197"/>
      <c r="M895" s="197"/>
      <c r="N895" s="197"/>
      <c r="O895" s="197"/>
      <c r="P895" s="197"/>
      <c r="Q895" s="197"/>
      <c r="R895" s="134"/>
      <c r="S895" s="186">
        <f t="shared" si="1"/>
        <v>0</v>
      </c>
      <c r="T895" s="187" t="str">
        <f t="shared" si="2"/>
        <v>0%</v>
      </c>
      <c r="U895" s="188">
        <f t="shared" si="3"/>
        <v>0</v>
      </c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</row>
    <row r="896" ht="15.75" customHeight="1">
      <c r="A896" s="191"/>
      <c r="B896" s="191"/>
      <c r="C896" s="193"/>
      <c r="D896" s="193"/>
      <c r="E896" s="193"/>
      <c r="F896" s="194" t="str">
        <f t="array" ref="F896">IFNA(INDEX(PRESENTISMO!$F$5:$Q1510,MATCH(B896,PRESENTISMO!$A$5:$A1510,0)),"")</f>
        <v/>
      </c>
      <c r="G896" s="197"/>
      <c r="H896" s="197"/>
      <c r="I896" s="197"/>
      <c r="J896" s="197"/>
      <c r="K896" s="197"/>
      <c r="L896" s="197"/>
      <c r="M896" s="197"/>
      <c r="N896" s="197"/>
      <c r="O896" s="197"/>
      <c r="P896" s="197"/>
      <c r="Q896" s="197"/>
      <c r="R896" s="134"/>
      <c r="S896" s="186">
        <f t="shared" si="1"/>
        <v>0</v>
      </c>
      <c r="T896" s="187" t="str">
        <f t="shared" si="2"/>
        <v>0%</v>
      </c>
      <c r="U896" s="188">
        <f t="shared" si="3"/>
        <v>0</v>
      </c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</row>
    <row r="897" ht="15.75" customHeight="1">
      <c r="A897" s="191"/>
      <c r="B897" s="191"/>
      <c r="C897" s="193"/>
      <c r="D897" s="193"/>
      <c r="E897" s="193"/>
      <c r="F897" s="194" t="str">
        <f t="array" ref="F897">IFNA(INDEX(PRESENTISMO!$F$5:$Q1510,MATCH(B897,PRESENTISMO!$A$5:$A1510,0)),"")</f>
        <v/>
      </c>
      <c r="G897" s="197"/>
      <c r="H897" s="197"/>
      <c r="I897" s="197"/>
      <c r="J897" s="197"/>
      <c r="K897" s="197"/>
      <c r="L897" s="197"/>
      <c r="M897" s="197"/>
      <c r="N897" s="197"/>
      <c r="O897" s="197"/>
      <c r="P897" s="197"/>
      <c r="Q897" s="197"/>
      <c r="R897" s="134"/>
      <c r="S897" s="186">
        <f t="shared" si="1"/>
        <v>0</v>
      </c>
      <c r="T897" s="187" t="str">
        <f t="shared" si="2"/>
        <v>0%</v>
      </c>
      <c r="U897" s="188">
        <f t="shared" si="3"/>
        <v>0</v>
      </c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</row>
    <row r="898" ht="15.75" customHeight="1">
      <c r="A898" s="199"/>
      <c r="B898" s="191"/>
      <c r="C898" s="200"/>
      <c r="D898" s="193"/>
      <c r="E898" s="200"/>
      <c r="F898" s="194" t="str">
        <f t="array" ref="F898">IFNA(INDEX(PRESENTISMO!$F$5:$Q1510,MATCH(B898,PRESENTISMO!$A$5:$A1510,0)),"")</f>
        <v/>
      </c>
      <c r="G898" s="197"/>
      <c r="H898" s="197"/>
      <c r="I898" s="197"/>
      <c r="J898" s="197"/>
      <c r="K898" s="197"/>
      <c r="L898" s="197"/>
      <c r="M898" s="197"/>
      <c r="N898" s="197"/>
      <c r="O898" s="197"/>
      <c r="P898" s="197"/>
      <c r="Q898" s="197"/>
      <c r="R898" s="134"/>
      <c r="S898" s="186">
        <f t="shared" si="1"/>
        <v>0</v>
      </c>
      <c r="T898" s="187" t="str">
        <f t="shared" si="2"/>
        <v>0%</v>
      </c>
      <c r="U898" s="188">
        <f t="shared" si="3"/>
        <v>0</v>
      </c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</row>
    <row r="899" ht="15.75" customHeight="1">
      <c r="A899" s="191"/>
      <c r="B899" s="191"/>
      <c r="C899" s="193"/>
      <c r="D899" s="193"/>
      <c r="E899" s="193"/>
      <c r="F899" s="194" t="str">
        <f t="array" ref="F899">IFNA(INDEX(PRESENTISMO!$F$5:$Q1510,MATCH(B899,PRESENTISMO!$A$5:$A1510,0)),"")</f>
        <v/>
      </c>
      <c r="G899" s="197"/>
      <c r="H899" s="197"/>
      <c r="I899" s="197"/>
      <c r="J899" s="197"/>
      <c r="K899" s="197"/>
      <c r="L899" s="197"/>
      <c r="M899" s="197"/>
      <c r="N899" s="197"/>
      <c r="O899" s="197"/>
      <c r="P899" s="197"/>
      <c r="Q899" s="197"/>
      <c r="R899" s="134"/>
      <c r="S899" s="186">
        <f t="shared" si="1"/>
        <v>0</v>
      </c>
      <c r="T899" s="187" t="str">
        <f t="shared" si="2"/>
        <v>0%</v>
      </c>
      <c r="U899" s="188">
        <f t="shared" si="3"/>
        <v>0</v>
      </c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</row>
    <row r="900" ht="15.75" customHeight="1">
      <c r="A900" s="191"/>
      <c r="B900" s="191"/>
      <c r="C900" s="193"/>
      <c r="D900" s="193"/>
      <c r="E900" s="193"/>
      <c r="F900" s="194" t="str">
        <f t="array" ref="F900">IFNA(INDEX(PRESENTISMO!$F$5:$Q1510,MATCH(B900,PRESENTISMO!$A$5:$A1510,0)),"")</f>
        <v/>
      </c>
      <c r="G900" s="197"/>
      <c r="H900" s="197"/>
      <c r="I900" s="197"/>
      <c r="J900" s="197"/>
      <c r="K900" s="197"/>
      <c r="L900" s="197"/>
      <c r="M900" s="197"/>
      <c r="N900" s="197"/>
      <c r="O900" s="197"/>
      <c r="P900" s="197"/>
      <c r="Q900" s="197"/>
      <c r="R900" s="134"/>
      <c r="S900" s="186">
        <f t="shared" si="1"/>
        <v>0</v>
      </c>
      <c r="T900" s="187" t="str">
        <f t="shared" si="2"/>
        <v>0%</v>
      </c>
      <c r="U900" s="188">
        <f t="shared" si="3"/>
        <v>0</v>
      </c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</row>
    <row r="901" ht="15.75" customHeight="1">
      <c r="A901" s="191"/>
      <c r="B901" s="191"/>
      <c r="C901" s="193"/>
      <c r="D901" s="193"/>
      <c r="E901" s="193"/>
      <c r="F901" s="194" t="str">
        <f t="array" ref="F901">IFNA(INDEX(PRESENTISMO!$F$5:$Q1510,MATCH(B901,PRESENTISMO!$A$5:$A1510,0)),"")</f>
        <v/>
      </c>
      <c r="G901" s="197"/>
      <c r="H901" s="197"/>
      <c r="I901" s="197"/>
      <c r="J901" s="197"/>
      <c r="K901" s="197"/>
      <c r="L901" s="197"/>
      <c r="M901" s="197"/>
      <c r="N901" s="197"/>
      <c r="O901" s="197"/>
      <c r="P901" s="197"/>
      <c r="Q901" s="197"/>
      <c r="R901" s="134"/>
      <c r="S901" s="186">
        <f t="shared" si="1"/>
        <v>0</v>
      </c>
      <c r="T901" s="187" t="str">
        <f t="shared" si="2"/>
        <v>0%</v>
      </c>
      <c r="U901" s="188">
        <f t="shared" si="3"/>
        <v>0</v>
      </c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</row>
    <row r="902" ht="15.75" customHeight="1">
      <c r="A902" s="191"/>
      <c r="B902" s="191"/>
      <c r="C902" s="193"/>
      <c r="D902" s="193"/>
      <c r="E902" s="193"/>
      <c r="F902" s="194" t="str">
        <f t="array" ref="F902">IFNA(INDEX(PRESENTISMO!$F$5:$Q1510,MATCH(B902,PRESENTISMO!$A$5:$A1510,0)),"")</f>
        <v/>
      </c>
      <c r="G902" s="197"/>
      <c r="H902" s="197"/>
      <c r="I902" s="197"/>
      <c r="J902" s="197"/>
      <c r="K902" s="197"/>
      <c r="L902" s="197"/>
      <c r="M902" s="197"/>
      <c r="N902" s="197"/>
      <c r="O902" s="197"/>
      <c r="P902" s="197"/>
      <c r="Q902" s="197"/>
      <c r="R902" s="134"/>
      <c r="S902" s="186">
        <f t="shared" si="1"/>
        <v>0</v>
      </c>
      <c r="T902" s="187" t="str">
        <f t="shared" si="2"/>
        <v>0%</v>
      </c>
      <c r="U902" s="188">
        <f t="shared" si="3"/>
        <v>0</v>
      </c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</row>
    <row r="903" ht="15.75" customHeight="1">
      <c r="A903" s="191"/>
      <c r="B903" s="191"/>
      <c r="C903" s="193"/>
      <c r="D903" s="193"/>
      <c r="E903" s="193"/>
      <c r="F903" s="194" t="str">
        <f t="array" ref="F903">IFNA(INDEX(PRESENTISMO!$F$5:$Q1510,MATCH(B903,PRESENTISMO!$A$5:$A1510,0)),"")</f>
        <v/>
      </c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34"/>
      <c r="S903" s="186">
        <f t="shared" si="1"/>
        <v>0</v>
      </c>
      <c r="T903" s="187" t="str">
        <f t="shared" si="2"/>
        <v>0%</v>
      </c>
      <c r="U903" s="188">
        <f t="shared" si="3"/>
        <v>0</v>
      </c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</row>
    <row r="904" ht="15.75" customHeight="1">
      <c r="A904" s="191"/>
      <c r="B904" s="191"/>
      <c r="C904" s="193"/>
      <c r="D904" s="193"/>
      <c r="E904" s="193"/>
      <c r="F904" s="194" t="str">
        <f t="array" ref="F904">IFNA(INDEX(PRESENTISMO!$F$5:$Q1510,MATCH(B904,PRESENTISMO!$A$5:$A1510,0)),"")</f>
        <v/>
      </c>
      <c r="G904" s="197"/>
      <c r="H904" s="197"/>
      <c r="I904" s="197"/>
      <c r="J904" s="197"/>
      <c r="K904" s="197"/>
      <c r="L904" s="197"/>
      <c r="M904" s="197"/>
      <c r="N904" s="197"/>
      <c r="O904" s="197"/>
      <c r="P904" s="197"/>
      <c r="Q904" s="197"/>
      <c r="R904" s="134"/>
      <c r="S904" s="186">
        <f t="shared" si="1"/>
        <v>0</v>
      </c>
      <c r="T904" s="187" t="str">
        <f t="shared" si="2"/>
        <v>0%</v>
      </c>
      <c r="U904" s="188">
        <f t="shared" si="3"/>
        <v>0</v>
      </c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</row>
    <row r="905" ht="15.75" customHeight="1">
      <c r="A905" s="191"/>
      <c r="B905" s="191"/>
      <c r="C905" s="193"/>
      <c r="D905" s="193"/>
      <c r="E905" s="193"/>
      <c r="F905" s="194" t="str">
        <f t="array" ref="F905">IFNA(INDEX(PRESENTISMO!$F$5:$Q1510,MATCH(B905,PRESENTISMO!$A$5:$A1510,0)),"")</f>
        <v/>
      </c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34"/>
      <c r="S905" s="186">
        <f t="shared" si="1"/>
        <v>0</v>
      </c>
      <c r="T905" s="187" t="str">
        <f t="shared" si="2"/>
        <v>0%</v>
      </c>
      <c r="U905" s="188">
        <f t="shared" si="3"/>
        <v>0</v>
      </c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</row>
    <row r="906" ht="15.75" customHeight="1">
      <c r="A906" s="199"/>
      <c r="B906" s="191"/>
      <c r="C906" s="200"/>
      <c r="D906" s="193"/>
      <c r="E906" s="200"/>
      <c r="F906" s="194" t="str">
        <f t="array" ref="F906">IFNA(INDEX(PRESENTISMO!$F$5:$Q1510,MATCH(B906,PRESENTISMO!$A$5:$A1510,0)),"")</f>
        <v/>
      </c>
      <c r="G906" s="197"/>
      <c r="H906" s="197"/>
      <c r="I906" s="197"/>
      <c r="J906" s="197"/>
      <c r="K906" s="197"/>
      <c r="L906" s="197"/>
      <c r="M906" s="197"/>
      <c r="N906" s="197"/>
      <c r="O906" s="197"/>
      <c r="P906" s="197"/>
      <c r="Q906" s="197"/>
      <c r="R906" s="134"/>
      <c r="S906" s="186">
        <f t="shared" si="1"/>
        <v>0</v>
      </c>
      <c r="T906" s="187" t="str">
        <f t="shared" si="2"/>
        <v>0%</v>
      </c>
      <c r="U906" s="188">
        <f t="shared" si="3"/>
        <v>0</v>
      </c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</row>
    <row r="907" ht="15.75" customHeight="1">
      <c r="A907" s="191"/>
      <c r="B907" s="191"/>
      <c r="C907" s="193"/>
      <c r="D907" s="193"/>
      <c r="E907" s="193"/>
      <c r="F907" s="194" t="str">
        <f t="array" ref="F907">IFNA(INDEX(PRESENTISMO!$F$5:$Q1510,MATCH(B907,PRESENTISMO!$A$5:$A1510,0)),"")</f>
        <v/>
      </c>
      <c r="G907" s="197"/>
      <c r="H907" s="197"/>
      <c r="I907" s="197"/>
      <c r="J907" s="197"/>
      <c r="K907" s="197"/>
      <c r="L907" s="197"/>
      <c r="M907" s="197"/>
      <c r="N907" s="197"/>
      <c r="O907" s="197"/>
      <c r="P907" s="197"/>
      <c r="Q907" s="197"/>
      <c r="R907" s="134"/>
      <c r="S907" s="186">
        <f t="shared" si="1"/>
        <v>0</v>
      </c>
      <c r="T907" s="187" t="str">
        <f t="shared" si="2"/>
        <v>0%</v>
      </c>
      <c r="U907" s="188">
        <f t="shared" si="3"/>
        <v>0</v>
      </c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</row>
    <row r="908" ht="15.75" customHeight="1">
      <c r="A908" s="191"/>
      <c r="B908" s="191"/>
      <c r="C908" s="193"/>
      <c r="D908" s="193"/>
      <c r="E908" s="193"/>
      <c r="F908" s="194" t="str">
        <f t="array" ref="F908">IFNA(INDEX(PRESENTISMO!$F$5:$Q1510,MATCH(B908,PRESENTISMO!$A$5:$A1510,0)),"")</f>
        <v/>
      </c>
      <c r="G908" s="197"/>
      <c r="H908" s="197"/>
      <c r="I908" s="197"/>
      <c r="J908" s="197"/>
      <c r="K908" s="197"/>
      <c r="L908" s="197"/>
      <c r="M908" s="197"/>
      <c r="N908" s="197"/>
      <c r="O908" s="197"/>
      <c r="P908" s="197"/>
      <c r="Q908" s="197"/>
      <c r="R908" s="134"/>
      <c r="S908" s="186">
        <f t="shared" si="1"/>
        <v>0</v>
      </c>
      <c r="T908" s="187" t="str">
        <f t="shared" si="2"/>
        <v>0%</v>
      </c>
      <c r="U908" s="188">
        <f t="shared" si="3"/>
        <v>0</v>
      </c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</row>
    <row r="909" ht="15.75" customHeight="1">
      <c r="A909" s="191"/>
      <c r="B909" s="191"/>
      <c r="C909" s="193"/>
      <c r="D909" s="193"/>
      <c r="E909" s="193"/>
      <c r="F909" s="194" t="str">
        <f t="array" ref="F909">IFNA(INDEX(PRESENTISMO!$F$5:$Q1510,MATCH(B909,PRESENTISMO!$A$5:$A1510,0)),"")</f>
        <v/>
      </c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34"/>
      <c r="S909" s="186">
        <f t="shared" si="1"/>
        <v>0</v>
      </c>
      <c r="T909" s="187" t="str">
        <f t="shared" si="2"/>
        <v>0%</v>
      </c>
      <c r="U909" s="188">
        <f t="shared" si="3"/>
        <v>0</v>
      </c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</row>
    <row r="910" ht="15.75" customHeight="1">
      <c r="A910" s="191"/>
      <c r="B910" s="191"/>
      <c r="C910" s="193"/>
      <c r="D910" s="193"/>
      <c r="E910" s="193"/>
      <c r="F910" s="194" t="str">
        <f t="array" ref="F910">IFNA(INDEX(PRESENTISMO!$F$5:$Q1510,MATCH(B910,PRESENTISMO!$A$5:$A1510,0)),"")</f>
        <v/>
      </c>
      <c r="G910" s="197"/>
      <c r="H910" s="197"/>
      <c r="I910" s="197"/>
      <c r="J910" s="197"/>
      <c r="K910" s="197"/>
      <c r="L910" s="197"/>
      <c r="M910" s="197"/>
      <c r="N910" s="197"/>
      <c r="O910" s="197"/>
      <c r="P910" s="197"/>
      <c r="Q910" s="197"/>
      <c r="R910" s="134"/>
      <c r="S910" s="186">
        <f t="shared" si="1"/>
        <v>0</v>
      </c>
      <c r="T910" s="187" t="str">
        <f t="shared" si="2"/>
        <v>0%</v>
      </c>
      <c r="U910" s="188">
        <f t="shared" si="3"/>
        <v>0</v>
      </c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</row>
    <row r="911" ht="15.75" customHeight="1">
      <c r="A911" s="191"/>
      <c r="B911" s="191"/>
      <c r="C911" s="193"/>
      <c r="D911" s="193"/>
      <c r="E911" s="193"/>
      <c r="F911" s="194" t="str">
        <f t="array" ref="F911">IFNA(INDEX(PRESENTISMO!$F$5:$Q1510,MATCH(B911,PRESENTISMO!$A$5:$A1510,0)),"")</f>
        <v/>
      </c>
      <c r="G911" s="197"/>
      <c r="H911" s="197"/>
      <c r="I911" s="197"/>
      <c r="J911" s="197"/>
      <c r="K911" s="197"/>
      <c r="L911" s="197"/>
      <c r="M911" s="197"/>
      <c r="N911" s="197"/>
      <c r="O911" s="197"/>
      <c r="P911" s="197"/>
      <c r="Q911" s="197"/>
      <c r="R911" s="134"/>
      <c r="S911" s="186">
        <f t="shared" si="1"/>
        <v>0</v>
      </c>
      <c r="T911" s="187" t="str">
        <f t="shared" si="2"/>
        <v>0%</v>
      </c>
      <c r="U911" s="188">
        <f t="shared" si="3"/>
        <v>0</v>
      </c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</row>
    <row r="912" ht="15.75" customHeight="1">
      <c r="A912" s="191"/>
      <c r="B912" s="191"/>
      <c r="C912" s="193"/>
      <c r="D912" s="193"/>
      <c r="E912" s="193"/>
      <c r="F912" s="194" t="str">
        <f t="array" ref="F912">IFNA(INDEX(PRESENTISMO!$F$5:$Q1510,MATCH(B912,PRESENTISMO!$A$5:$A1510,0)),"")</f>
        <v/>
      </c>
      <c r="G912" s="197"/>
      <c r="H912" s="197"/>
      <c r="I912" s="197"/>
      <c r="J912" s="197"/>
      <c r="K912" s="197"/>
      <c r="L912" s="197"/>
      <c r="M912" s="197"/>
      <c r="N912" s="197"/>
      <c r="O912" s="197"/>
      <c r="P912" s="197"/>
      <c r="Q912" s="197"/>
      <c r="R912" s="134"/>
      <c r="S912" s="186">
        <f t="shared" si="1"/>
        <v>0</v>
      </c>
      <c r="T912" s="187" t="str">
        <f t="shared" si="2"/>
        <v>0%</v>
      </c>
      <c r="U912" s="188">
        <f t="shared" si="3"/>
        <v>0</v>
      </c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</row>
    <row r="913" ht="15.75" customHeight="1">
      <c r="A913" s="191"/>
      <c r="B913" s="191"/>
      <c r="C913" s="193"/>
      <c r="D913" s="193"/>
      <c r="E913" s="193"/>
      <c r="F913" s="194" t="str">
        <f t="array" ref="F913">IFNA(INDEX(PRESENTISMO!$F$5:$Q1510,MATCH(B913,PRESENTISMO!$A$5:$A1510,0)),"")</f>
        <v/>
      </c>
      <c r="G913" s="197"/>
      <c r="H913" s="197"/>
      <c r="I913" s="197"/>
      <c r="J913" s="197"/>
      <c r="K913" s="197"/>
      <c r="L913" s="197"/>
      <c r="M913" s="197"/>
      <c r="N913" s="197"/>
      <c r="O913" s="197"/>
      <c r="P913" s="197"/>
      <c r="Q913" s="197"/>
      <c r="R913" s="134"/>
      <c r="S913" s="186">
        <f t="shared" si="1"/>
        <v>0</v>
      </c>
      <c r="T913" s="187" t="str">
        <f t="shared" si="2"/>
        <v>0%</v>
      </c>
      <c r="U913" s="188">
        <f t="shared" si="3"/>
        <v>0</v>
      </c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</row>
    <row r="914" ht="15.75" customHeight="1">
      <c r="A914" s="199"/>
      <c r="B914" s="191"/>
      <c r="C914" s="200"/>
      <c r="D914" s="193"/>
      <c r="E914" s="200"/>
      <c r="F914" s="194" t="str">
        <f t="array" ref="F914">IFNA(INDEX(PRESENTISMO!$F$5:$Q1510,MATCH(B914,PRESENTISMO!$A$5:$A1510,0)),"")</f>
        <v/>
      </c>
      <c r="G914" s="197"/>
      <c r="H914" s="197"/>
      <c r="I914" s="197"/>
      <c r="J914" s="197"/>
      <c r="K914" s="197"/>
      <c r="L914" s="197"/>
      <c r="M914" s="197"/>
      <c r="N914" s="197"/>
      <c r="O914" s="197"/>
      <c r="P914" s="197"/>
      <c r="Q914" s="197"/>
      <c r="R914" s="134"/>
      <c r="S914" s="186">
        <f t="shared" si="1"/>
        <v>0</v>
      </c>
      <c r="T914" s="187" t="str">
        <f t="shared" si="2"/>
        <v>0%</v>
      </c>
      <c r="U914" s="188">
        <f t="shared" si="3"/>
        <v>0</v>
      </c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</row>
    <row r="915" ht="15.75" customHeight="1">
      <c r="A915" s="191"/>
      <c r="B915" s="191"/>
      <c r="C915" s="193"/>
      <c r="D915" s="193"/>
      <c r="E915" s="193"/>
      <c r="F915" s="194" t="str">
        <f t="array" ref="F915">IFNA(INDEX(PRESENTISMO!$F$5:$Q1510,MATCH(B915,PRESENTISMO!$A$5:$A1510,0)),"")</f>
        <v/>
      </c>
      <c r="G915" s="197"/>
      <c r="H915" s="197"/>
      <c r="I915" s="197"/>
      <c r="J915" s="197"/>
      <c r="K915" s="197"/>
      <c r="L915" s="197"/>
      <c r="M915" s="197"/>
      <c r="N915" s="197"/>
      <c r="O915" s="197"/>
      <c r="P915" s="197"/>
      <c r="Q915" s="197"/>
      <c r="R915" s="134"/>
      <c r="S915" s="186">
        <f t="shared" si="1"/>
        <v>0</v>
      </c>
      <c r="T915" s="187" t="str">
        <f t="shared" si="2"/>
        <v>0%</v>
      </c>
      <c r="U915" s="188">
        <f t="shared" si="3"/>
        <v>0</v>
      </c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</row>
    <row r="916" ht="15.75" customHeight="1">
      <c r="A916" s="191"/>
      <c r="B916" s="191"/>
      <c r="C916" s="193"/>
      <c r="D916" s="193"/>
      <c r="E916" s="193"/>
      <c r="F916" s="194" t="str">
        <f t="array" ref="F916">IFNA(INDEX(PRESENTISMO!$F$5:$Q1510,MATCH(B916,PRESENTISMO!$A$5:$A1510,0)),"")</f>
        <v/>
      </c>
      <c r="G916" s="197"/>
      <c r="H916" s="197"/>
      <c r="I916" s="197"/>
      <c r="J916" s="197"/>
      <c r="K916" s="197"/>
      <c r="L916" s="197"/>
      <c r="M916" s="197"/>
      <c r="N916" s="197"/>
      <c r="O916" s="197"/>
      <c r="P916" s="197"/>
      <c r="Q916" s="197"/>
      <c r="R916" s="134"/>
      <c r="S916" s="186">
        <f t="shared" si="1"/>
        <v>0</v>
      </c>
      <c r="T916" s="187" t="str">
        <f t="shared" si="2"/>
        <v>0%</v>
      </c>
      <c r="U916" s="188">
        <f t="shared" si="3"/>
        <v>0</v>
      </c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</row>
    <row r="917" ht="15.75" customHeight="1">
      <c r="A917" s="191"/>
      <c r="B917" s="191"/>
      <c r="C917" s="193"/>
      <c r="D917" s="193"/>
      <c r="E917" s="193"/>
      <c r="F917" s="194" t="str">
        <f t="array" ref="F917">IFNA(INDEX(PRESENTISMO!$F$5:$Q1510,MATCH(B917,PRESENTISMO!$A$5:$A1510,0)),"")</f>
        <v/>
      </c>
      <c r="G917" s="197"/>
      <c r="H917" s="197"/>
      <c r="I917" s="197"/>
      <c r="J917" s="197"/>
      <c r="K917" s="197"/>
      <c r="L917" s="197"/>
      <c r="M917" s="197"/>
      <c r="N917" s="197"/>
      <c r="O917" s="197"/>
      <c r="P917" s="197"/>
      <c r="Q917" s="197"/>
      <c r="R917" s="134"/>
      <c r="S917" s="186">
        <f t="shared" si="1"/>
        <v>0</v>
      </c>
      <c r="T917" s="187" t="str">
        <f t="shared" si="2"/>
        <v>0%</v>
      </c>
      <c r="U917" s="188">
        <f t="shared" si="3"/>
        <v>0</v>
      </c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</row>
    <row r="918" ht="15.75" customHeight="1">
      <c r="A918" s="191"/>
      <c r="B918" s="191"/>
      <c r="C918" s="193"/>
      <c r="D918" s="193"/>
      <c r="E918" s="193"/>
      <c r="F918" s="194" t="str">
        <f t="array" ref="F918">IFNA(INDEX(PRESENTISMO!$F$5:$Q1510,MATCH(B918,PRESENTISMO!$A$5:$A1510,0)),"")</f>
        <v/>
      </c>
      <c r="G918" s="197"/>
      <c r="H918" s="197"/>
      <c r="I918" s="197"/>
      <c r="J918" s="197"/>
      <c r="K918" s="197"/>
      <c r="L918" s="197"/>
      <c r="M918" s="197"/>
      <c r="N918" s="197"/>
      <c r="O918" s="197"/>
      <c r="P918" s="197"/>
      <c r="Q918" s="197"/>
      <c r="R918" s="134"/>
      <c r="S918" s="186">
        <f t="shared" si="1"/>
        <v>0</v>
      </c>
      <c r="T918" s="187" t="str">
        <f t="shared" si="2"/>
        <v>0%</v>
      </c>
      <c r="U918" s="188">
        <f t="shared" si="3"/>
        <v>0</v>
      </c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</row>
    <row r="919" ht="15.75" customHeight="1">
      <c r="A919" s="191"/>
      <c r="B919" s="191"/>
      <c r="C919" s="193"/>
      <c r="D919" s="193"/>
      <c r="E919" s="193"/>
      <c r="F919" s="194" t="str">
        <f t="array" ref="F919">IFNA(INDEX(PRESENTISMO!$F$5:$Q1510,MATCH(B919,PRESENTISMO!$A$5:$A1510,0)),"")</f>
        <v/>
      </c>
      <c r="G919" s="197"/>
      <c r="H919" s="197"/>
      <c r="I919" s="197"/>
      <c r="J919" s="197"/>
      <c r="K919" s="197"/>
      <c r="L919" s="197"/>
      <c r="M919" s="197"/>
      <c r="N919" s="197"/>
      <c r="O919" s="197"/>
      <c r="P919" s="197"/>
      <c r="Q919" s="197"/>
      <c r="R919" s="134"/>
      <c r="S919" s="186">
        <f t="shared" si="1"/>
        <v>0</v>
      </c>
      <c r="T919" s="187" t="str">
        <f t="shared" si="2"/>
        <v>0%</v>
      </c>
      <c r="U919" s="188">
        <f t="shared" si="3"/>
        <v>0</v>
      </c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</row>
    <row r="920" ht="15.75" customHeight="1">
      <c r="A920" s="191"/>
      <c r="B920" s="191"/>
      <c r="C920" s="193"/>
      <c r="D920" s="193"/>
      <c r="E920" s="193"/>
      <c r="F920" s="194" t="str">
        <f t="array" ref="F920">IFNA(INDEX(PRESENTISMO!$F$5:$Q1510,MATCH(B920,PRESENTISMO!$A$5:$A1510,0)),"")</f>
        <v/>
      </c>
      <c r="G920" s="197"/>
      <c r="H920" s="197"/>
      <c r="I920" s="197"/>
      <c r="J920" s="197"/>
      <c r="K920" s="197"/>
      <c r="L920" s="197"/>
      <c r="M920" s="197"/>
      <c r="N920" s="197"/>
      <c r="O920" s="197"/>
      <c r="P920" s="197"/>
      <c r="Q920" s="197"/>
      <c r="R920" s="134"/>
      <c r="S920" s="186">
        <f t="shared" si="1"/>
        <v>0</v>
      </c>
      <c r="T920" s="187" t="str">
        <f t="shared" si="2"/>
        <v>0%</v>
      </c>
      <c r="U920" s="188">
        <f t="shared" si="3"/>
        <v>0</v>
      </c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</row>
    <row r="921" ht="15.75" customHeight="1">
      <c r="A921" s="191"/>
      <c r="B921" s="191"/>
      <c r="C921" s="193"/>
      <c r="D921" s="193"/>
      <c r="E921" s="193"/>
      <c r="F921" s="194" t="str">
        <f t="array" ref="F921">IFNA(INDEX(PRESENTISMO!$F$5:$Q1510,MATCH(B921,PRESENTISMO!$A$5:$A1510,0)),"")</f>
        <v/>
      </c>
      <c r="G921" s="197"/>
      <c r="H921" s="197"/>
      <c r="I921" s="197"/>
      <c r="J921" s="197"/>
      <c r="K921" s="197"/>
      <c r="L921" s="197"/>
      <c r="M921" s="197"/>
      <c r="N921" s="197"/>
      <c r="O921" s="197"/>
      <c r="P921" s="197"/>
      <c r="Q921" s="197"/>
      <c r="R921" s="134"/>
      <c r="S921" s="186">
        <f t="shared" si="1"/>
        <v>0</v>
      </c>
      <c r="T921" s="187" t="str">
        <f t="shared" si="2"/>
        <v>0%</v>
      </c>
      <c r="U921" s="188">
        <f t="shared" si="3"/>
        <v>0</v>
      </c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</row>
    <row r="922" ht="15.75" customHeight="1">
      <c r="A922" s="199"/>
      <c r="B922" s="191"/>
      <c r="C922" s="200"/>
      <c r="D922" s="193"/>
      <c r="E922" s="200"/>
      <c r="F922" s="194" t="str">
        <f t="array" ref="F922">IFNA(INDEX(PRESENTISMO!$F$5:$Q1510,MATCH(B922,PRESENTISMO!$A$5:$A1510,0)),"")</f>
        <v/>
      </c>
      <c r="G922" s="197"/>
      <c r="H922" s="197"/>
      <c r="I922" s="197"/>
      <c r="J922" s="197"/>
      <c r="K922" s="197"/>
      <c r="L922" s="197"/>
      <c r="M922" s="197"/>
      <c r="N922" s="197"/>
      <c r="O922" s="197"/>
      <c r="P922" s="197"/>
      <c r="Q922" s="197"/>
      <c r="R922" s="134"/>
      <c r="S922" s="186">
        <f t="shared" si="1"/>
        <v>0</v>
      </c>
      <c r="T922" s="187" t="str">
        <f t="shared" si="2"/>
        <v>0%</v>
      </c>
      <c r="U922" s="188">
        <f t="shared" si="3"/>
        <v>0</v>
      </c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</row>
    <row r="923" ht="15.75" customHeight="1">
      <c r="A923" s="191"/>
      <c r="B923" s="191"/>
      <c r="C923" s="193"/>
      <c r="D923" s="193"/>
      <c r="E923" s="193"/>
      <c r="F923" s="194" t="str">
        <f t="array" ref="F923">IFNA(INDEX(PRESENTISMO!$F$5:$Q1510,MATCH(B923,PRESENTISMO!$A$5:$A1510,0)),"")</f>
        <v/>
      </c>
      <c r="G923" s="197"/>
      <c r="H923" s="197"/>
      <c r="I923" s="197"/>
      <c r="J923" s="197"/>
      <c r="K923" s="197"/>
      <c r="L923" s="197"/>
      <c r="M923" s="197"/>
      <c r="N923" s="197"/>
      <c r="O923" s="197"/>
      <c r="P923" s="197"/>
      <c r="Q923" s="197"/>
      <c r="R923" s="134"/>
      <c r="S923" s="186">
        <f t="shared" si="1"/>
        <v>0</v>
      </c>
      <c r="T923" s="187" t="str">
        <f t="shared" si="2"/>
        <v>0%</v>
      </c>
      <c r="U923" s="188">
        <f t="shared" si="3"/>
        <v>0</v>
      </c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</row>
    <row r="924" ht="15.75" customHeight="1">
      <c r="A924" s="191"/>
      <c r="B924" s="191"/>
      <c r="C924" s="193"/>
      <c r="D924" s="193"/>
      <c r="E924" s="193"/>
      <c r="F924" s="194" t="str">
        <f t="array" ref="F924">IFNA(INDEX(PRESENTISMO!$F$5:$Q1510,MATCH(B924,PRESENTISMO!$A$5:$A1510,0)),"")</f>
        <v/>
      </c>
      <c r="G924" s="197"/>
      <c r="H924" s="197"/>
      <c r="I924" s="197"/>
      <c r="J924" s="197"/>
      <c r="K924" s="197"/>
      <c r="L924" s="197"/>
      <c r="M924" s="197"/>
      <c r="N924" s="197"/>
      <c r="O924" s="197"/>
      <c r="P924" s="197"/>
      <c r="Q924" s="197"/>
      <c r="R924" s="134"/>
      <c r="S924" s="186">
        <f t="shared" si="1"/>
        <v>0</v>
      </c>
      <c r="T924" s="187" t="str">
        <f t="shared" si="2"/>
        <v>0%</v>
      </c>
      <c r="U924" s="188">
        <f t="shared" si="3"/>
        <v>0</v>
      </c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</row>
    <row r="925" ht="15.75" customHeight="1">
      <c r="A925" s="191"/>
      <c r="B925" s="191"/>
      <c r="C925" s="193"/>
      <c r="D925" s="193"/>
      <c r="E925" s="193"/>
      <c r="F925" s="194" t="str">
        <f t="array" ref="F925">IFNA(INDEX(PRESENTISMO!$F$5:$Q1510,MATCH(B925,PRESENTISMO!$A$5:$A1510,0)),"")</f>
        <v/>
      </c>
      <c r="G925" s="197"/>
      <c r="H925" s="197"/>
      <c r="I925" s="197"/>
      <c r="J925" s="197"/>
      <c r="K925" s="197"/>
      <c r="L925" s="197"/>
      <c r="M925" s="197"/>
      <c r="N925" s="197"/>
      <c r="O925" s="197"/>
      <c r="P925" s="197"/>
      <c r="Q925" s="197"/>
      <c r="R925" s="134"/>
      <c r="S925" s="186">
        <f t="shared" si="1"/>
        <v>0</v>
      </c>
      <c r="T925" s="187" t="str">
        <f t="shared" si="2"/>
        <v>0%</v>
      </c>
      <c r="U925" s="188">
        <f t="shared" si="3"/>
        <v>0</v>
      </c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</row>
    <row r="926" ht="15.75" customHeight="1">
      <c r="A926" s="191"/>
      <c r="B926" s="191"/>
      <c r="C926" s="193"/>
      <c r="D926" s="193"/>
      <c r="E926" s="193"/>
      <c r="F926" s="194" t="str">
        <f t="array" ref="F926">IFNA(INDEX(PRESENTISMO!$F$5:$Q1510,MATCH(B926,PRESENTISMO!$A$5:$A1510,0)),"")</f>
        <v/>
      </c>
      <c r="G926" s="197"/>
      <c r="H926" s="197"/>
      <c r="I926" s="197"/>
      <c r="J926" s="197"/>
      <c r="K926" s="197"/>
      <c r="L926" s="197"/>
      <c r="M926" s="197"/>
      <c r="N926" s="197"/>
      <c r="O926" s="197"/>
      <c r="P926" s="197"/>
      <c r="Q926" s="197"/>
      <c r="R926" s="134"/>
      <c r="S926" s="186">
        <f t="shared" si="1"/>
        <v>0</v>
      </c>
      <c r="T926" s="187" t="str">
        <f t="shared" si="2"/>
        <v>0%</v>
      </c>
      <c r="U926" s="188">
        <f t="shared" si="3"/>
        <v>0</v>
      </c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</row>
    <row r="927" ht="15.75" customHeight="1">
      <c r="A927" s="191"/>
      <c r="B927" s="191"/>
      <c r="C927" s="193"/>
      <c r="D927" s="193"/>
      <c r="E927" s="193"/>
      <c r="F927" s="194" t="str">
        <f t="array" ref="F927">IFNA(INDEX(PRESENTISMO!$F$5:$Q1510,MATCH(B927,PRESENTISMO!$A$5:$A1510,0)),"")</f>
        <v/>
      </c>
      <c r="G927" s="197"/>
      <c r="H927" s="197"/>
      <c r="I927" s="197"/>
      <c r="J927" s="197"/>
      <c r="K927" s="197"/>
      <c r="L927" s="197"/>
      <c r="M927" s="197"/>
      <c r="N927" s="197"/>
      <c r="O927" s="197"/>
      <c r="P927" s="197"/>
      <c r="Q927" s="197"/>
      <c r="R927" s="134"/>
      <c r="S927" s="186">
        <f t="shared" si="1"/>
        <v>0</v>
      </c>
      <c r="T927" s="187" t="str">
        <f t="shared" si="2"/>
        <v>0%</v>
      </c>
      <c r="U927" s="188">
        <f t="shared" si="3"/>
        <v>0</v>
      </c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</row>
    <row r="928" ht="15.75" customHeight="1">
      <c r="A928" s="191"/>
      <c r="B928" s="191"/>
      <c r="C928" s="193"/>
      <c r="D928" s="193"/>
      <c r="E928" s="193"/>
      <c r="F928" s="194" t="str">
        <f t="array" ref="F928">IFNA(INDEX(PRESENTISMO!$F$5:$Q1510,MATCH(B928,PRESENTISMO!$A$5:$A1510,0)),"")</f>
        <v/>
      </c>
      <c r="G928" s="197"/>
      <c r="H928" s="197"/>
      <c r="I928" s="197"/>
      <c r="J928" s="197"/>
      <c r="K928" s="197"/>
      <c r="L928" s="197"/>
      <c r="M928" s="197"/>
      <c r="N928" s="197"/>
      <c r="O928" s="197"/>
      <c r="P928" s="197"/>
      <c r="Q928" s="197"/>
      <c r="R928" s="134"/>
      <c r="S928" s="186">
        <f t="shared" si="1"/>
        <v>0</v>
      </c>
      <c r="T928" s="187" t="str">
        <f t="shared" si="2"/>
        <v>0%</v>
      </c>
      <c r="U928" s="188">
        <f t="shared" si="3"/>
        <v>0</v>
      </c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</row>
    <row r="929" ht="15.75" customHeight="1">
      <c r="A929" s="191"/>
      <c r="B929" s="191"/>
      <c r="C929" s="193"/>
      <c r="D929" s="193"/>
      <c r="E929" s="193"/>
      <c r="F929" s="194" t="str">
        <f t="array" ref="F929">IFNA(INDEX(PRESENTISMO!$F$5:$Q1510,MATCH(B929,PRESENTISMO!$A$5:$A1510,0)),"")</f>
        <v/>
      </c>
      <c r="G929" s="197"/>
      <c r="H929" s="197"/>
      <c r="I929" s="197"/>
      <c r="J929" s="197"/>
      <c r="K929" s="197"/>
      <c r="L929" s="197"/>
      <c r="M929" s="197"/>
      <c r="N929" s="197"/>
      <c r="O929" s="197"/>
      <c r="P929" s="197"/>
      <c r="Q929" s="197"/>
      <c r="R929" s="134"/>
      <c r="S929" s="186">
        <f t="shared" si="1"/>
        <v>0</v>
      </c>
      <c r="T929" s="187" t="str">
        <f t="shared" si="2"/>
        <v>0%</v>
      </c>
      <c r="U929" s="188">
        <f t="shared" si="3"/>
        <v>0</v>
      </c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</row>
    <row r="930" ht="15.75" customHeight="1">
      <c r="A930" s="199"/>
      <c r="B930" s="191"/>
      <c r="C930" s="200"/>
      <c r="D930" s="193"/>
      <c r="E930" s="200"/>
      <c r="F930" s="194" t="str">
        <f t="array" ref="F930">IFNA(INDEX(PRESENTISMO!$F$5:$Q1510,MATCH(B930,PRESENTISMO!$A$5:$A1510,0)),"")</f>
        <v/>
      </c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34"/>
      <c r="S930" s="186">
        <f t="shared" si="1"/>
        <v>0</v>
      </c>
      <c r="T930" s="187" t="str">
        <f t="shared" si="2"/>
        <v>0%</v>
      </c>
      <c r="U930" s="188">
        <f t="shared" si="3"/>
        <v>0</v>
      </c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</row>
    <row r="931" ht="15.75" customHeight="1">
      <c r="A931" s="191"/>
      <c r="B931" s="191"/>
      <c r="C931" s="193"/>
      <c r="D931" s="193"/>
      <c r="E931" s="193"/>
      <c r="F931" s="194" t="str">
        <f t="array" ref="F931">IFNA(INDEX(PRESENTISMO!$F$5:$Q1510,MATCH(B931,PRESENTISMO!$A$5:$A1510,0)),"")</f>
        <v/>
      </c>
      <c r="G931" s="197"/>
      <c r="H931" s="197"/>
      <c r="I931" s="197"/>
      <c r="J931" s="197"/>
      <c r="K931" s="197"/>
      <c r="L931" s="197"/>
      <c r="M931" s="197"/>
      <c r="N931" s="197"/>
      <c r="O931" s="197"/>
      <c r="P931" s="197"/>
      <c r="Q931" s="197"/>
      <c r="R931" s="134"/>
      <c r="S931" s="186">
        <f t="shared" si="1"/>
        <v>0</v>
      </c>
      <c r="T931" s="187" t="str">
        <f t="shared" si="2"/>
        <v>0%</v>
      </c>
      <c r="U931" s="188">
        <f t="shared" si="3"/>
        <v>0</v>
      </c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</row>
    <row r="932" ht="15.75" customHeight="1">
      <c r="A932" s="191"/>
      <c r="B932" s="191"/>
      <c r="C932" s="193"/>
      <c r="D932" s="193"/>
      <c r="E932" s="193"/>
      <c r="F932" s="194" t="str">
        <f t="array" ref="F932">IFNA(INDEX(PRESENTISMO!$F$5:$Q1510,MATCH(B932,PRESENTISMO!$A$5:$A1510,0)),"")</f>
        <v/>
      </c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34"/>
      <c r="S932" s="186">
        <f t="shared" si="1"/>
        <v>0</v>
      </c>
      <c r="T932" s="187" t="str">
        <f t="shared" si="2"/>
        <v>0%</v>
      </c>
      <c r="U932" s="188">
        <f t="shared" si="3"/>
        <v>0</v>
      </c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</row>
    <row r="933" ht="15.75" customHeight="1">
      <c r="A933" s="191"/>
      <c r="B933" s="191"/>
      <c r="C933" s="193"/>
      <c r="D933" s="193"/>
      <c r="E933" s="193"/>
      <c r="F933" s="194" t="str">
        <f t="array" ref="F933">IFNA(INDEX(PRESENTISMO!$F$5:$Q1510,MATCH(B933,PRESENTISMO!$A$5:$A1510,0)),"")</f>
        <v/>
      </c>
      <c r="G933" s="197"/>
      <c r="H933" s="197"/>
      <c r="I933" s="197"/>
      <c r="J933" s="197"/>
      <c r="K933" s="197"/>
      <c r="L933" s="197"/>
      <c r="M933" s="197"/>
      <c r="N933" s="197"/>
      <c r="O933" s="197"/>
      <c r="P933" s="197"/>
      <c r="Q933" s="197"/>
      <c r="R933" s="134"/>
      <c r="S933" s="186">
        <f t="shared" si="1"/>
        <v>0</v>
      </c>
      <c r="T933" s="187" t="str">
        <f t="shared" si="2"/>
        <v>0%</v>
      </c>
      <c r="U933" s="188">
        <f t="shared" si="3"/>
        <v>0</v>
      </c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</row>
    <row r="934" ht="15.75" customHeight="1">
      <c r="A934" s="191"/>
      <c r="B934" s="191"/>
      <c r="C934" s="193"/>
      <c r="D934" s="193"/>
      <c r="E934" s="193"/>
      <c r="F934" s="194" t="str">
        <f t="array" ref="F934">IFNA(INDEX(PRESENTISMO!$F$5:$Q1510,MATCH(B934,PRESENTISMO!$A$5:$A1510,0)),"")</f>
        <v/>
      </c>
      <c r="G934" s="197"/>
      <c r="H934" s="197"/>
      <c r="I934" s="197"/>
      <c r="J934" s="197"/>
      <c r="K934" s="197"/>
      <c r="L934" s="197"/>
      <c r="M934" s="197"/>
      <c r="N934" s="197"/>
      <c r="O934" s="197"/>
      <c r="P934" s="197"/>
      <c r="Q934" s="197"/>
      <c r="R934" s="134"/>
      <c r="S934" s="186">
        <f t="shared" si="1"/>
        <v>0</v>
      </c>
      <c r="T934" s="187" t="str">
        <f t="shared" si="2"/>
        <v>0%</v>
      </c>
      <c r="U934" s="188">
        <f t="shared" si="3"/>
        <v>0</v>
      </c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</row>
    <row r="935" ht="15.75" customHeight="1">
      <c r="A935" s="191"/>
      <c r="B935" s="191"/>
      <c r="C935" s="193"/>
      <c r="D935" s="193"/>
      <c r="E935" s="193"/>
      <c r="F935" s="194" t="str">
        <f t="array" ref="F935">IFNA(INDEX(PRESENTISMO!$F$5:$Q1510,MATCH(B935,PRESENTISMO!$A$5:$A1510,0)),"")</f>
        <v/>
      </c>
      <c r="G935" s="197"/>
      <c r="H935" s="197"/>
      <c r="I935" s="197"/>
      <c r="J935" s="197"/>
      <c r="K935" s="197"/>
      <c r="L935" s="197"/>
      <c r="M935" s="197"/>
      <c r="N935" s="197"/>
      <c r="O935" s="197"/>
      <c r="P935" s="197"/>
      <c r="Q935" s="197"/>
      <c r="R935" s="134"/>
      <c r="S935" s="186">
        <f t="shared" si="1"/>
        <v>0</v>
      </c>
      <c r="T935" s="187" t="str">
        <f t="shared" si="2"/>
        <v>0%</v>
      </c>
      <c r="U935" s="188">
        <f t="shared" si="3"/>
        <v>0</v>
      </c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</row>
    <row r="936" ht="15.75" customHeight="1">
      <c r="A936" s="191"/>
      <c r="B936" s="191"/>
      <c r="C936" s="193"/>
      <c r="D936" s="193"/>
      <c r="E936" s="193"/>
      <c r="F936" s="194" t="str">
        <f t="array" ref="F936">IFNA(INDEX(PRESENTISMO!$F$5:$Q1510,MATCH(B936,PRESENTISMO!$A$5:$A1510,0)),"")</f>
        <v/>
      </c>
      <c r="G936" s="197"/>
      <c r="H936" s="197"/>
      <c r="I936" s="197"/>
      <c r="J936" s="197"/>
      <c r="K936" s="197"/>
      <c r="L936" s="197"/>
      <c r="M936" s="197"/>
      <c r="N936" s="197"/>
      <c r="O936" s="197"/>
      <c r="P936" s="197"/>
      <c r="Q936" s="197"/>
      <c r="R936" s="134"/>
      <c r="S936" s="186">
        <f t="shared" si="1"/>
        <v>0</v>
      </c>
      <c r="T936" s="187" t="str">
        <f t="shared" si="2"/>
        <v>0%</v>
      </c>
      <c r="U936" s="188">
        <f t="shared" si="3"/>
        <v>0</v>
      </c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</row>
    <row r="937" ht="15.75" customHeight="1">
      <c r="A937" s="191"/>
      <c r="B937" s="191"/>
      <c r="C937" s="193"/>
      <c r="D937" s="193"/>
      <c r="E937" s="193"/>
      <c r="F937" s="194" t="str">
        <f t="array" ref="F937">IFNA(INDEX(PRESENTISMO!$F$5:$Q1510,MATCH(B937,PRESENTISMO!$A$5:$A1510,0)),"")</f>
        <v/>
      </c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34"/>
      <c r="S937" s="186">
        <f t="shared" si="1"/>
        <v>0</v>
      </c>
      <c r="T937" s="187" t="str">
        <f t="shared" si="2"/>
        <v>0%</v>
      </c>
      <c r="U937" s="188">
        <f t="shared" si="3"/>
        <v>0</v>
      </c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</row>
    <row r="938" ht="15.75" customHeight="1">
      <c r="A938" s="199"/>
      <c r="B938" s="191"/>
      <c r="C938" s="200"/>
      <c r="D938" s="193"/>
      <c r="E938" s="200"/>
      <c r="F938" s="194" t="str">
        <f t="array" ref="F938">IFNA(INDEX(PRESENTISMO!$F$5:$Q1510,MATCH(B938,PRESENTISMO!$A$5:$A1510,0)),"")</f>
        <v/>
      </c>
      <c r="G938" s="197"/>
      <c r="H938" s="197"/>
      <c r="I938" s="197"/>
      <c r="J938" s="197"/>
      <c r="K938" s="197"/>
      <c r="L938" s="197"/>
      <c r="M938" s="197"/>
      <c r="N938" s="197"/>
      <c r="O938" s="197"/>
      <c r="P938" s="197"/>
      <c r="Q938" s="197"/>
      <c r="R938" s="134"/>
      <c r="S938" s="186">
        <f t="shared" si="1"/>
        <v>0</v>
      </c>
      <c r="T938" s="187" t="str">
        <f t="shared" si="2"/>
        <v>0%</v>
      </c>
      <c r="U938" s="188">
        <f t="shared" si="3"/>
        <v>0</v>
      </c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</row>
    <row r="939" ht="15.75" customHeight="1">
      <c r="A939" s="191"/>
      <c r="B939" s="191"/>
      <c r="C939" s="193"/>
      <c r="D939" s="193"/>
      <c r="E939" s="193"/>
      <c r="F939" s="194" t="str">
        <f t="array" ref="F939">IFNA(INDEX(PRESENTISMO!$F$5:$Q1510,MATCH(B939,PRESENTISMO!$A$5:$A1510,0)),"")</f>
        <v/>
      </c>
      <c r="G939" s="197"/>
      <c r="H939" s="197"/>
      <c r="I939" s="197"/>
      <c r="J939" s="197"/>
      <c r="K939" s="197"/>
      <c r="L939" s="197"/>
      <c r="M939" s="197"/>
      <c r="N939" s="197"/>
      <c r="O939" s="197"/>
      <c r="P939" s="197"/>
      <c r="Q939" s="197"/>
      <c r="R939" s="134"/>
      <c r="S939" s="186">
        <f t="shared" si="1"/>
        <v>0</v>
      </c>
      <c r="T939" s="187" t="str">
        <f t="shared" si="2"/>
        <v>0%</v>
      </c>
      <c r="U939" s="188">
        <f t="shared" si="3"/>
        <v>0</v>
      </c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</row>
    <row r="940" ht="15.75" customHeight="1">
      <c r="A940" s="191"/>
      <c r="B940" s="191"/>
      <c r="C940" s="193"/>
      <c r="D940" s="193"/>
      <c r="E940" s="193"/>
      <c r="F940" s="194" t="str">
        <f t="array" ref="F940">IFNA(INDEX(PRESENTISMO!$F$5:$Q1510,MATCH(B940,PRESENTISMO!$A$5:$A1510,0)),"")</f>
        <v/>
      </c>
      <c r="G940" s="197"/>
      <c r="H940" s="197"/>
      <c r="I940" s="197"/>
      <c r="J940" s="197"/>
      <c r="K940" s="197"/>
      <c r="L940" s="197"/>
      <c r="M940" s="197"/>
      <c r="N940" s="197"/>
      <c r="O940" s="197"/>
      <c r="P940" s="197"/>
      <c r="Q940" s="197"/>
      <c r="R940" s="134"/>
      <c r="S940" s="186">
        <f t="shared" si="1"/>
        <v>0</v>
      </c>
      <c r="T940" s="187" t="str">
        <f t="shared" si="2"/>
        <v>0%</v>
      </c>
      <c r="U940" s="188">
        <f t="shared" si="3"/>
        <v>0</v>
      </c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</row>
    <row r="941" ht="15.75" customHeight="1">
      <c r="A941" s="191"/>
      <c r="B941" s="191"/>
      <c r="C941" s="193"/>
      <c r="D941" s="193"/>
      <c r="E941" s="193"/>
      <c r="F941" s="194" t="str">
        <f t="array" ref="F941">IFNA(INDEX(PRESENTISMO!$F$5:$Q1510,MATCH(B941,PRESENTISMO!$A$5:$A1510,0)),"")</f>
        <v/>
      </c>
      <c r="G941" s="197"/>
      <c r="H941" s="197"/>
      <c r="I941" s="197"/>
      <c r="J941" s="197"/>
      <c r="K941" s="197"/>
      <c r="L941" s="197"/>
      <c r="M941" s="197"/>
      <c r="N941" s="197"/>
      <c r="O941" s="197"/>
      <c r="P941" s="197"/>
      <c r="Q941" s="197"/>
      <c r="R941" s="134"/>
      <c r="S941" s="186">
        <f t="shared" si="1"/>
        <v>0</v>
      </c>
      <c r="T941" s="187" t="str">
        <f t="shared" si="2"/>
        <v>0%</v>
      </c>
      <c r="U941" s="188">
        <f t="shared" si="3"/>
        <v>0</v>
      </c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</row>
    <row r="942" ht="15.75" customHeight="1">
      <c r="A942" s="191"/>
      <c r="B942" s="191"/>
      <c r="C942" s="193"/>
      <c r="D942" s="193"/>
      <c r="E942" s="193"/>
      <c r="F942" s="194" t="str">
        <f t="array" ref="F942">IFNA(INDEX(PRESENTISMO!$F$5:$Q1510,MATCH(B942,PRESENTISMO!$A$5:$A1510,0)),"")</f>
        <v/>
      </c>
      <c r="G942" s="197"/>
      <c r="H942" s="197"/>
      <c r="I942" s="197"/>
      <c r="J942" s="197"/>
      <c r="K942" s="197"/>
      <c r="L942" s="197"/>
      <c r="M942" s="197"/>
      <c r="N942" s="197"/>
      <c r="O942" s="197"/>
      <c r="P942" s="197"/>
      <c r="Q942" s="197"/>
      <c r="R942" s="134"/>
      <c r="S942" s="186">
        <f t="shared" si="1"/>
        <v>0</v>
      </c>
      <c r="T942" s="187" t="str">
        <f t="shared" si="2"/>
        <v>0%</v>
      </c>
      <c r="U942" s="188">
        <f t="shared" si="3"/>
        <v>0</v>
      </c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</row>
    <row r="943" ht="15.75" customHeight="1">
      <c r="A943" s="191"/>
      <c r="B943" s="191"/>
      <c r="C943" s="193"/>
      <c r="D943" s="193"/>
      <c r="E943" s="193"/>
      <c r="F943" s="194" t="str">
        <f t="array" ref="F943">IFNA(INDEX(PRESENTISMO!$F$5:$Q1510,MATCH(B943,PRESENTISMO!$A$5:$A1510,0)),"")</f>
        <v/>
      </c>
      <c r="G943" s="197"/>
      <c r="H943" s="197"/>
      <c r="I943" s="197"/>
      <c r="J943" s="197"/>
      <c r="K943" s="197"/>
      <c r="L943" s="197"/>
      <c r="M943" s="197"/>
      <c r="N943" s="197"/>
      <c r="O943" s="197"/>
      <c r="P943" s="197"/>
      <c r="Q943" s="197"/>
      <c r="R943" s="134"/>
      <c r="S943" s="186">
        <f t="shared" si="1"/>
        <v>0</v>
      </c>
      <c r="T943" s="187" t="str">
        <f t="shared" si="2"/>
        <v>0%</v>
      </c>
      <c r="U943" s="188">
        <f t="shared" si="3"/>
        <v>0</v>
      </c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</row>
    <row r="944" ht="15.75" customHeight="1">
      <c r="A944" s="191"/>
      <c r="B944" s="191"/>
      <c r="C944" s="193"/>
      <c r="D944" s="193"/>
      <c r="E944" s="193"/>
      <c r="F944" s="194" t="str">
        <f t="array" ref="F944">IFNA(INDEX(PRESENTISMO!$F$5:$Q1510,MATCH(B944,PRESENTISMO!$A$5:$A1510,0)),"")</f>
        <v/>
      </c>
      <c r="G944" s="197"/>
      <c r="H944" s="197"/>
      <c r="I944" s="197"/>
      <c r="J944" s="197"/>
      <c r="K944" s="197"/>
      <c r="L944" s="197"/>
      <c r="M944" s="197"/>
      <c r="N944" s="197"/>
      <c r="O944" s="197"/>
      <c r="P944" s="197"/>
      <c r="Q944" s="197"/>
      <c r="R944" s="134"/>
      <c r="S944" s="186">
        <f t="shared" si="1"/>
        <v>0</v>
      </c>
      <c r="T944" s="187" t="str">
        <f t="shared" si="2"/>
        <v>0%</v>
      </c>
      <c r="U944" s="188">
        <f t="shared" si="3"/>
        <v>0</v>
      </c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</row>
    <row r="945" ht="15.75" customHeight="1">
      <c r="A945" s="191"/>
      <c r="B945" s="191"/>
      <c r="C945" s="193"/>
      <c r="D945" s="193"/>
      <c r="E945" s="193"/>
      <c r="F945" s="194" t="str">
        <f t="array" ref="F945">IFNA(INDEX(PRESENTISMO!$F$5:$Q1510,MATCH(B945,PRESENTISMO!$A$5:$A1510,0)),"")</f>
        <v/>
      </c>
      <c r="G945" s="197"/>
      <c r="H945" s="197"/>
      <c r="I945" s="197"/>
      <c r="J945" s="197"/>
      <c r="K945" s="197"/>
      <c r="L945" s="197"/>
      <c r="M945" s="197"/>
      <c r="N945" s="197"/>
      <c r="O945" s="197"/>
      <c r="P945" s="197"/>
      <c r="Q945" s="197"/>
      <c r="R945" s="134"/>
      <c r="S945" s="186">
        <f t="shared" si="1"/>
        <v>0</v>
      </c>
      <c r="T945" s="187" t="str">
        <f t="shared" si="2"/>
        <v>0%</v>
      </c>
      <c r="U945" s="188">
        <f t="shared" si="3"/>
        <v>0</v>
      </c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</row>
    <row r="946" ht="15.75" customHeight="1">
      <c r="A946" s="199"/>
      <c r="B946" s="191"/>
      <c r="C946" s="200"/>
      <c r="D946" s="193"/>
      <c r="E946" s="200"/>
      <c r="F946" s="194" t="str">
        <f t="array" ref="F946">IFNA(INDEX(PRESENTISMO!$F$5:$Q1510,MATCH(B946,PRESENTISMO!$A$5:$A1510,0)),"")</f>
        <v/>
      </c>
      <c r="G946" s="197"/>
      <c r="H946" s="197"/>
      <c r="I946" s="197"/>
      <c r="J946" s="197"/>
      <c r="K946" s="197"/>
      <c r="L946" s="197"/>
      <c r="M946" s="197"/>
      <c r="N946" s="197"/>
      <c r="O946" s="197"/>
      <c r="P946" s="197"/>
      <c r="Q946" s="197"/>
      <c r="R946" s="134"/>
      <c r="S946" s="186">
        <f t="shared" si="1"/>
        <v>0</v>
      </c>
      <c r="T946" s="187" t="str">
        <f t="shared" si="2"/>
        <v>0%</v>
      </c>
      <c r="U946" s="188">
        <f t="shared" si="3"/>
        <v>0</v>
      </c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</row>
    <row r="947" ht="15.75" customHeight="1">
      <c r="A947" s="191"/>
      <c r="B947" s="191"/>
      <c r="C947" s="193"/>
      <c r="D947" s="193"/>
      <c r="E947" s="193"/>
      <c r="F947" s="194" t="str">
        <f t="array" ref="F947">IFNA(INDEX(PRESENTISMO!$F$5:$Q1510,MATCH(B947,PRESENTISMO!$A$5:$A1510,0)),"")</f>
        <v/>
      </c>
      <c r="G947" s="197"/>
      <c r="H947" s="197"/>
      <c r="I947" s="197"/>
      <c r="J947" s="197"/>
      <c r="K947" s="197"/>
      <c r="L947" s="197"/>
      <c r="M947" s="197"/>
      <c r="N947" s="197"/>
      <c r="O947" s="197"/>
      <c r="P947" s="197"/>
      <c r="Q947" s="197"/>
      <c r="R947" s="134"/>
      <c r="S947" s="186">
        <f t="shared" si="1"/>
        <v>0</v>
      </c>
      <c r="T947" s="187" t="str">
        <f t="shared" si="2"/>
        <v>0%</v>
      </c>
      <c r="U947" s="188">
        <f t="shared" si="3"/>
        <v>0</v>
      </c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</row>
    <row r="948" ht="15.75" customHeight="1">
      <c r="A948" s="191"/>
      <c r="B948" s="191"/>
      <c r="C948" s="193"/>
      <c r="D948" s="193"/>
      <c r="E948" s="193"/>
      <c r="F948" s="194" t="str">
        <f t="array" ref="F948">IFNA(INDEX(PRESENTISMO!$F$5:$Q1510,MATCH(B948,PRESENTISMO!$A$5:$A1510,0)),"")</f>
        <v/>
      </c>
      <c r="G948" s="197"/>
      <c r="H948" s="197"/>
      <c r="I948" s="197"/>
      <c r="J948" s="197"/>
      <c r="K948" s="197"/>
      <c r="L948" s="197"/>
      <c r="M948" s="197"/>
      <c r="N948" s="197"/>
      <c r="O948" s="197"/>
      <c r="P948" s="197"/>
      <c r="Q948" s="197"/>
      <c r="R948" s="134"/>
      <c r="S948" s="186">
        <f t="shared" si="1"/>
        <v>0</v>
      </c>
      <c r="T948" s="187" t="str">
        <f t="shared" si="2"/>
        <v>0%</v>
      </c>
      <c r="U948" s="188">
        <f t="shared" si="3"/>
        <v>0</v>
      </c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</row>
    <row r="949" ht="15.75" customHeight="1">
      <c r="A949" s="191"/>
      <c r="B949" s="191"/>
      <c r="C949" s="193"/>
      <c r="D949" s="193"/>
      <c r="E949" s="193"/>
      <c r="F949" s="194" t="str">
        <f t="array" ref="F949">IFNA(INDEX(PRESENTISMO!$F$5:$Q1510,MATCH(B949,PRESENTISMO!$A$5:$A1510,0)),"")</f>
        <v/>
      </c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34"/>
      <c r="S949" s="186">
        <f t="shared" si="1"/>
        <v>0</v>
      </c>
      <c r="T949" s="187" t="str">
        <f t="shared" si="2"/>
        <v>0%</v>
      </c>
      <c r="U949" s="188">
        <f t="shared" si="3"/>
        <v>0</v>
      </c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</row>
    <row r="950" ht="15.75" customHeight="1">
      <c r="A950" s="191"/>
      <c r="B950" s="191"/>
      <c r="C950" s="193"/>
      <c r="D950" s="193"/>
      <c r="E950" s="193"/>
      <c r="F950" s="194" t="str">
        <f t="array" ref="F950">IFNA(INDEX(PRESENTISMO!$F$5:$Q1510,MATCH(B950,PRESENTISMO!$A$5:$A1510,0)),"")</f>
        <v/>
      </c>
      <c r="G950" s="197"/>
      <c r="H950" s="197"/>
      <c r="I950" s="197"/>
      <c r="J950" s="197"/>
      <c r="K950" s="197"/>
      <c r="L950" s="197"/>
      <c r="M950" s="197"/>
      <c r="N950" s="197"/>
      <c r="O950" s="197"/>
      <c r="P950" s="197"/>
      <c r="Q950" s="197"/>
      <c r="R950" s="134"/>
      <c r="S950" s="186">
        <f t="shared" si="1"/>
        <v>0</v>
      </c>
      <c r="T950" s="187" t="str">
        <f t="shared" si="2"/>
        <v>0%</v>
      </c>
      <c r="U950" s="188">
        <f t="shared" si="3"/>
        <v>0</v>
      </c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</row>
    <row r="951" ht="15.75" customHeight="1">
      <c r="A951" s="191"/>
      <c r="B951" s="191"/>
      <c r="C951" s="193"/>
      <c r="D951" s="193"/>
      <c r="E951" s="193"/>
      <c r="F951" s="194" t="str">
        <f t="array" ref="F951">IFNA(INDEX(PRESENTISMO!$F$5:$Q1510,MATCH(B951,PRESENTISMO!$A$5:$A1510,0)),"")</f>
        <v/>
      </c>
      <c r="G951" s="197"/>
      <c r="H951" s="197"/>
      <c r="I951" s="197"/>
      <c r="J951" s="197"/>
      <c r="K951" s="197"/>
      <c r="L951" s="197"/>
      <c r="M951" s="197"/>
      <c r="N951" s="197"/>
      <c r="O951" s="197"/>
      <c r="P951" s="197"/>
      <c r="Q951" s="197"/>
      <c r="R951" s="134"/>
      <c r="S951" s="186">
        <f t="shared" si="1"/>
        <v>0</v>
      </c>
      <c r="T951" s="187" t="str">
        <f t="shared" si="2"/>
        <v>0%</v>
      </c>
      <c r="U951" s="188">
        <f t="shared" si="3"/>
        <v>0</v>
      </c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</row>
    <row r="952" ht="15.75" customHeight="1">
      <c r="A952" s="191"/>
      <c r="B952" s="191"/>
      <c r="C952" s="193"/>
      <c r="D952" s="193"/>
      <c r="E952" s="193"/>
      <c r="F952" s="194" t="str">
        <f t="array" ref="F952">IFNA(INDEX(PRESENTISMO!$F$5:$Q1510,MATCH(B952,PRESENTISMO!$A$5:$A1510,0)),"")</f>
        <v/>
      </c>
      <c r="G952" s="197"/>
      <c r="H952" s="197"/>
      <c r="I952" s="197"/>
      <c r="J952" s="197"/>
      <c r="K952" s="197"/>
      <c r="L952" s="197"/>
      <c r="M952" s="197"/>
      <c r="N952" s="197"/>
      <c r="O952" s="197"/>
      <c r="P952" s="197"/>
      <c r="Q952" s="197"/>
      <c r="R952" s="134"/>
      <c r="S952" s="186">
        <f t="shared" si="1"/>
        <v>0</v>
      </c>
      <c r="T952" s="187" t="str">
        <f t="shared" si="2"/>
        <v>0%</v>
      </c>
      <c r="U952" s="188">
        <f t="shared" si="3"/>
        <v>0</v>
      </c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</row>
    <row r="953" ht="15.75" customHeight="1">
      <c r="A953" s="191"/>
      <c r="B953" s="191"/>
      <c r="C953" s="193"/>
      <c r="D953" s="193"/>
      <c r="E953" s="193"/>
      <c r="F953" s="194" t="str">
        <f t="array" ref="F953">IFNA(INDEX(PRESENTISMO!$F$5:$Q1510,MATCH(B953,PRESENTISMO!$A$5:$A1510,0)),"")</f>
        <v/>
      </c>
      <c r="G953" s="197"/>
      <c r="H953" s="197"/>
      <c r="I953" s="197"/>
      <c r="J953" s="197"/>
      <c r="K953" s="197"/>
      <c r="L953" s="197"/>
      <c r="M953" s="197"/>
      <c r="N953" s="197"/>
      <c r="O953" s="197"/>
      <c r="P953" s="197"/>
      <c r="Q953" s="197"/>
      <c r="R953" s="134"/>
      <c r="S953" s="186">
        <f t="shared" si="1"/>
        <v>0</v>
      </c>
      <c r="T953" s="187" t="str">
        <f t="shared" si="2"/>
        <v>0%</v>
      </c>
      <c r="U953" s="188">
        <f t="shared" si="3"/>
        <v>0</v>
      </c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</row>
    <row r="954" ht="15.75" customHeight="1">
      <c r="A954" s="199"/>
      <c r="B954" s="191"/>
      <c r="C954" s="200"/>
      <c r="D954" s="193"/>
      <c r="E954" s="200"/>
      <c r="F954" s="194" t="str">
        <f t="array" ref="F954">IFNA(INDEX(PRESENTISMO!$F$5:$Q1510,MATCH(B954,PRESENTISMO!$A$5:$A1510,0)),"")</f>
        <v/>
      </c>
      <c r="G954" s="197"/>
      <c r="H954" s="197"/>
      <c r="I954" s="197"/>
      <c r="J954" s="197"/>
      <c r="K954" s="197"/>
      <c r="L954" s="197"/>
      <c r="M954" s="197"/>
      <c r="N954" s="197"/>
      <c r="O954" s="197"/>
      <c r="P954" s="197"/>
      <c r="Q954" s="197"/>
      <c r="R954" s="134"/>
      <c r="S954" s="186">
        <f t="shared" si="1"/>
        <v>0</v>
      </c>
      <c r="T954" s="187" t="str">
        <f t="shared" si="2"/>
        <v>0%</v>
      </c>
      <c r="U954" s="188">
        <f t="shared" si="3"/>
        <v>0</v>
      </c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</row>
    <row r="955" ht="15.75" customHeight="1">
      <c r="A955" s="191"/>
      <c r="B955" s="191"/>
      <c r="C955" s="193"/>
      <c r="D955" s="193"/>
      <c r="E955" s="193"/>
      <c r="F955" s="194" t="str">
        <f t="array" ref="F955">IFNA(INDEX(PRESENTISMO!$F$5:$Q1510,MATCH(B955,PRESENTISMO!$A$5:$A1510,0)),"")</f>
        <v/>
      </c>
      <c r="G955" s="197"/>
      <c r="H955" s="197"/>
      <c r="I955" s="197"/>
      <c r="J955" s="197"/>
      <c r="K955" s="197"/>
      <c r="L955" s="197"/>
      <c r="M955" s="197"/>
      <c r="N955" s="197"/>
      <c r="O955" s="197"/>
      <c r="P955" s="197"/>
      <c r="Q955" s="197"/>
      <c r="R955" s="134"/>
      <c r="S955" s="186">
        <f t="shared" si="1"/>
        <v>0</v>
      </c>
      <c r="T955" s="187" t="str">
        <f t="shared" si="2"/>
        <v>0%</v>
      </c>
      <c r="U955" s="188">
        <f t="shared" si="3"/>
        <v>0</v>
      </c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</row>
    <row r="956" ht="15.75" customHeight="1">
      <c r="A956" s="191"/>
      <c r="B956" s="191"/>
      <c r="C956" s="193"/>
      <c r="D956" s="193"/>
      <c r="E956" s="193"/>
      <c r="F956" s="194" t="str">
        <f t="array" ref="F956">IFNA(INDEX(PRESENTISMO!$F$5:$Q1510,MATCH(B956,PRESENTISMO!$A$5:$A1510,0)),"")</f>
        <v/>
      </c>
      <c r="G956" s="197"/>
      <c r="H956" s="197"/>
      <c r="I956" s="197"/>
      <c r="J956" s="197"/>
      <c r="K956" s="197"/>
      <c r="L956" s="197"/>
      <c r="M956" s="197"/>
      <c r="N956" s="197"/>
      <c r="O956" s="197"/>
      <c r="P956" s="197"/>
      <c r="Q956" s="197"/>
      <c r="R956" s="134"/>
      <c r="S956" s="186">
        <f t="shared" si="1"/>
        <v>0</v>
      </c>
      <c r="T956" s="187" t="str">
        <f t="shared" si="2"/>
        <v>0%</v>
      </c>
      <c r="U956" s="188">
        <f t="shared" si="3"/>
        <v>0</v>
      </c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</row>
    <row r="957" ht="15.75" customHeight="1">
      <c r="A957" s="191"/>
      <c r="B957" s="191"/>
      <c r="C957" s="193"/>
      <c r="D957" s="193"/>
      <c r="E957" s="193"/>
      <c r="F957" s="194" t="str">
        <f t="array" ref="F957">IFNA(INDEX(PRESENTISMO!$F$5:$Q1510,MATCH(B957,PRESENTISMO!$A$5:$A1510,0)),"")</f>
        <v/>
      </c>
      <c r="G957" s="197"/>
      <c r="H957" s="197"/>
      <c r="I957" s="197"/>
      <c r="J957" s="197"/>
      <c r="K957" s="197"/>
      <c r="L957" s="197"/>
      <c r="M957" s="197"/>
      <c r="N957" s="197"/>
      <c r="O957" s="197"/>
      <c r="P957" s="197"/>
      <c r="Q957" s="197"/>
      <c r="R957" s="134"/>
      <c r="S957" s="186">
        <f t="shared" si="1"/>
        <v>0</v>
      </c>
      <c r="T957" s="187" t="str">
        <f t="shared" si="2"/>
        <v>0%</v>
      </c>
      <c r="U957" s="188">
        <f t="shared" si="3"/>
        <v>0</v>
      </c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</row>
    <row r="958" ht="15.75" customHeight="1">
      <c r="A958" s="191"/>
      <c r="B958" s="191"/>
      <c r="C958" s="193"/>
      <c r="D958" s="193"/>
      <c r="E958" s="193"/>
      <c r="F958" s="194" t="str">
        <f t="array" ref="F958">IFNA(INDEX(PRESENTISMO!$F$5:$Q1510,MATCH(B958,PRESENTISMO!$A$5:$A1510,0)),"")</f>
        <v/>
      </c>
      <c r="G958" s="197"/>
      <c r="H958" s="197"/>
      <c r="I958" s="197"/>
      <c r="J958" s="197"/>
      <c r="K958" s="197"/>
      <c r="L958" s="197"/>
      <c r="M958" s="197"/>
      <c r="N958" s="197"/>
      <c r="O958" s="197"/>
      <c r="P958" s="197"/>
      <c r="Q958" s="197"/>
      <c r="R958" s="134"/>
      <c r="S958" s="186">
        <f t="shared" si="1"/>
        <v>0</v>
      </c>
      <c r="T958" s="187" t="str">
        <f t="shared" si="2"/>
        <v>0%</v>
      </c>
      <c r="U958" s="188">
        <f t="shared" si="3"/>
        <v>0</v>
      </c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</row>
    <row r="959" ht="15.75" customHeight="1">
      <c r="A959" s="191"/>
      <c r="B959" s="191"/>
      <c r="C959" s="193"/>
      <c r="D959" s="193"/>
      <c r="E959" s="193"/>
      <c r="F959" s="194" t="str">
        <f t="array" ref="F959">IFNA(INDEX(PRESENTISMO!$F$5:$Q1510,MATCH(B959,PRESENTISMO!$A$5:$A1510,0)),"")</f>
        <v/>
      </c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34"/>
      <c r="S959" s="186">
        <f t="shared" si="1"/>
        <v>0</v>
      </c>
      <c r="T959" s="187" t="str">
        <f t="shared" si="2"/>
        <v>0%</v>
      </c>
      <c r="U959" s="188">
        <f t="shared" si="3"/>
        <v>0</v>
      </c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</row>
    <row r="960" ht="15.75" customHeight="1">
      <c r="A960" s="191"/>
      <c r="B960" s="191"/>
      <c r="C960" s="193"/>
      <c r="D960" s="193"/>
      <c r="E960" s="193"/>
      <c r="F960" s="194" t="str">
        <f t="array" ref="F960">IFNA(INDEX(PRESENTISMO!$F$5:$Q1510,MATCH(B960,PRESENTISMO!$A$5:$A1510,0)),"")</f>
        <v/>
      </c>
      <c r="G960" s="197"/>
      <c r="H960" s="197"/>
      <c r="I960" s="197"/>
      <c r="J960" s="197"/>
      <c r="K960" s="197"/>
      <c r="L960" s="197"/>
      <c r="M960" s="197"/>
      <c r="N960" s="197"/>
      <c r="O960" s="197"/>
      <c r="P960" s="197"/>
      <c r="Q960" s="197"/>
      <c r="R960" s="134"/>
      <c r="S960" s="186">
        <f t="shared" si="1"/>
        <v>0</v>
      </c>
      <c r="T960" s="187" t="str">
        <f t="shared" si="2"/>
        <v>0%</v>
      </c>
      <c r="U960" s="188">
        <f t="shared" si="3"/>
        <v>0</v>
      </c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</row>
    <row r="961" ht="15.75" customHeight="1">
      <c r="A961" s="191"/>
      <c r="B961" s="191"/>
      <c r="C961" s="193"/>
      <c r="D961" s="193"/>
      <c r="E961" s="193"/>
      <c r="F961" s="194" t="str">
        <f t="array" ref="F961">IFNA(INDEX(PRESENTISMO!$F$5:$Q1510,MATCH(B961,PRESENTISMO!$A$5:$A1510,0)),"")</f>
        <v/>
      </c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34"/>
      <c r="S961" s="186">
        <f t="shared" si="1"/>
        <v>0</v>
      </c>
      <c r="T961" s="187" t="str">
        <f t="shared" si="2"/>
        <v>0%</v>
      </c>
      <c r="U961" s="188">
        <f t="shared" si="3"/>
        <v>0</v>
      </c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</row>
    <row r="962" ht="15.75" customHeight="1">
      <c r="A962" s="199"/>
      <c r="B962" s="191"/>
      <c r="C962" s="200"/>
      <c r="D962" s="193"/>
      <c r="E962" s="200"/>
      <c r="F962" s="194" t="str">
        <f t="array" ref="F962">IFNA(INDEX(PRESENTISMO!$F$5:$Q1510,MATCH(B962,PRESENTISMO!$A$5:$A1510,0)),"")</f>
        <v/>
      </c>
      <c r="G962" s="197"/>
      <c r="H962" s="197"/>
      <c r="I962" s="197"/>
      <c r="J962" s="197"/>
      <c r="K962" s="197"/>
      <c r="L962" s="197"/>
      <c r="M962" s="197"/>
      <c r="N962" s="197"/>
      <c r="O962" s="197"/>
      <c r="P962" s="197"/>
      <c r="Q962" s="197"/>
      <c r="R962" s="134"/>
      <c r="S962" s="186">
        <f t="shared" si="1"/>
        <v>0</v>
      </c>
      <c r="T962" s="187" t="str">
        <f t="shared" si="2"/>
        <v>0%</v>
      </c>
      <c r="U962" s="188">
        <f t="shared" si="3"/>
        <v>0</v>
      </c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</row>
    <row r="963" ht="15.75" customHeight="1">
      <c r="A963" s="191"/>
      <c r="B963" s="191"/>
      <c r="C963" s="193"/>
      <c r="D963" s="193"/>
      <c r="E963" s="193"/>
      <c r="F963" s="194" t="str">
        <f t="array" ref="F963">IFNA(INDEX(PRESENTISMO!$F$5:$Q1510,MATCH(B963,PRESENTISMO!$A$5:$A1510,0)),"")</f>
        <v/>
      </c>
      <c r="G963" s="197"/>
      <c r="H963" s="197"/>
      <c r="I963" s="197"/>
      <c r="J963" s="197"/>
      <c r="K963" s="197"/>
      <c r="L963" s="197"/>
      <c r="M963" s="197"/>
      <c r="N963" s="197"/>
      <c r="O963" s="197"/>
      <c r="P963" s="197"/>
      <c r="Q963" s="197"/>
      <c r="R963" s="134"/>
      <c r="S963" s="186">
        <f t="shared" si="1"/>
        <v>0</v>
      </c>
      <c r="T963" s="187" t="str">
        <f t="shared" si="2"/>
        <v>0%</v>
      </c>
      <c r="U963" s="188">
        <f t="shared" si="3"/>
        <v>0</v>
      </c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</row>
    <row r="964" ht="15.75" customHeight="1">
      <c r="A964" s="191"/>
      <c r="B964" s="191"/>
      <c r="C964" s="193"/>
      <c r="D964" s="193"/>
      <c r="E964" s="193"/>
      <c r="F964" s="194" t="str">
        <f t="array" ref="F964">IFNA(INDEX(PRESENTISMO!$F$5:$Q1510,MATCH(B964,PRESENTISMO!$A$5:$A1510,0)),"")</f>
        <v/>
      </c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34"/>
      <c r="S964" s="186">
        <f t="shared" si="1"/>
        <v>0</v>
      </c>
      <c r="T964" s="187" t="str">
        <f t="shared" si="2"/>
        <v>0%</v>
      </c>
      <c r="U964" s="188">
        <f t="shared" si="3"/>
        <v>0</v>
      </c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</row>
    <row r="965" ht="15.75" customHeight="1">
      <c r="A965" s="191"/>
      <c r="B965" s="191"/>
      <c r="C965" s="193"/>
      <c r="D965" s="193"/>
      <c r="E965" s="193"/>
      <c r="F965" s="194" t="str">
        <f t="array" ref="F965">IFNA(INDEX(PRESENTISMO!$F$5:$Q1510,MATCH(B965,PRESENTISMO!$A$5:$A1510,0)),"")</f>
        <v/>
      </c>
      <c r="G965" s="197"/>
      <c r="H965" s="197"/>
      <c r="I965" s="197"/>
      <c r="J965" s="197"/>
      <c r="K965" s="197"/>
      <c r="L965" s="197"/>
      <c r="M965" s="197"/>
      <c r="N965" s="197"/>
      <c r="O965" s="197"/>
      <c r="P965" s="197"/>
      <c r="Q965" s="197"/>
      <c r="R965" s="134"/>
      <c r="S965" s="186">
        <f t="shared" si="1"/>
        <v>0</v>
      </c>
      <c r="T965" s="187" t="str">
        <f t="shared" si="2"/>
        <v>0%</v>
      </c>
      <c r="U965" s="188">
        <f t="shared" si="3"/>
        <v>0</v>
      </c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</row>
    <row r="966" ht="15.75" customHeight="1">
      <c r="A966" s="191"/>
      <c r="B966" s="191"/>
      <c r="C966" s="193"/>
      <c r="D966" s="193"/>
      <c r="E966" s="193"/>
      <c r="F966" s="194" t="str">
        <f t="array" ref="F966">IFNA(INDEX(PRESENTISMO!$F$5:$Q1510,MATCH(B966,PRESENTISMO!$A$5:$A1510,0)),"")</f>
        <v/>
      </c>
      <c r="G966" s="197"/>
      <c r="H966" s="197"/>
      <c r="I966" s="197"/>
      <c r="J966" s="197"/>
      <c r="K966" s="197"/>
      <c r="L966" s="197"/>
      <c r="M966" s="197"/>
      <c r="N966" s="197"/>
      <c r="O966" s="197"/>
      <c r="P966" s="197"/>
      <c r="Q966" s="197"/>
      <c r="R966" s="134"/>
      <c r="S966" s="186">
        <f t="shared" si="1"/>
        <v>0</v>
      </c>
      <c r="T966" s="187" t="str">
        <f t="shared" si="2"/>
        <v>0%</v>
      </c>
      <c r="U966" s="188">
        <f t="shared" si="3"/>
        <v>0</v>
      </c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</row>
    <row r="967" ht="15.75" customHeight="1">
      <c r="A967" s="191"/>
      <c r="B967" s="191"/>
      <c r="C967" s="193"/>
      <c r="D967" s="193"/>
      <c r="E967" s="193"/>
      <c r="F967" s="194" t="str">
        <f t="array" ref="F967">IFNA(INDEX(PRESENTISMO!$F$5:$Q1510,MATCH(B967,PRESENTISMO!$A$5:$A1510,0)),"")</f>
        <v/>
      </c>
      <c r="G967" s="197"/>
      <c r="H967" s="197"/>
      <c r="I967" s="197"/>
      <c r="J967" s="197"/>
      <c r="K967" s="197"/>
      <c r="L967" s="197"/>
      <c r="M967" s="197"/>
      <c r="N967" s="197"/>
      <c r="O967" s="197"/>
      <c r="P967" s="197"/>
      <c r="Q967" s="197"/>
      <c r="R967" s="134"/>
      <c r="S967" s="186">
        <f t="shared" si="1"/>
        <v>0</v>
      </c>
      <c r="T967" s="187" t="str">
        <f t="shared" si="2"/>
        <v>0%</v>
      </c>
      <c r="U967" s="188">
        <f t="shared" si="3"/>
        <v>0</v>
      </c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</row>
    <row r="968" ht="15.75" customHeight="1">
      <c r="A968" s="191"/>
      <c r="B968" s="191"/>
      <c r="C968" s="193"/>
      <c r="D968" s="193"/>
      <c r="E968" s="193"/>
      <c r="F968" s="194" t="str">
        <f t="array" ref="F968">IFNA(INDEX(PRESENTISMO!$F$5:$Q1510,MATCH(B968,PRESENTISMO!$A$5:$A1510,0)),"")</f>
        <v/>
      </c>
      <c r="G968" s="197"/>
      <c r="H968" s="197"/>
      <c r="I968" s="197"/>
      <c r="J968" s="197"/>
      <c r="K968" s="197"/>
      <c r="L968" s="197"/>
      <c r="M968" s="197"/>
      <c r="N968" s="197"/>
      <c r="O968" s="197"/>
      <c r="P968" s="197"/>
      <c r="Q968" s="197"/>
      <c r="R968" s="134"/>
      <c r="S968" s="186">
        <f t="shared" si="1"/>
        <v>0</v>
      </c>
      <c r="T968" s="187" t="str">
        <f t="shared" si="2"/>
        <v>0%</v>
      </c>
      <c r="U968" s="188">
        <f t="shared" si="3"/>
        <v>0</v>
      </c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</row>
    <row r="969" ht="15.75" customHeight="1">
      <c r="A969" s="191"/>
      <c r="B969" s="191"/>
      <c r="C969" s="193"/>
      <c r="D969" s="193"/>
      <c r="E969" s="193"/>
      <c r="F969" s="194" t="str">
        <f t="array" ref="F969">IFNA(INDEX(PRESENTISMO!$F$5:$Q1510,MATCH(B969,PRESENTISMO!$A$5:$A1510,0)),"")</f>
        <v/>
      </c>
      <c r="G969" s="197"/>
      <c r="H969" s="197"/>
      <c r="I969" s="197"/>
      <c r="J969" s="197"/>
      <c r="K969" s="197"/>
      <c r="L969" s="197"/>
      <c r="M969" s="197"/>
      <c r="N969" s="197"/>
      <c r="O969" s="197"/>
      <c r="P969" s="197"/>
      <c r="Q969" s="197"/>
      <c r="R969" s="134"/>
      <c r="S969" s="186">
        <f t="shared" si="1"/>
        <v>0</v>
      </c>
      <c r="T969" s="187" t="str">
        <f t="shared" si="2"/>
        <v>0%</v>
      </c>
      <c r="U969" s="188">
        <f t="shared" si="3"/>
        <v>0</v>
      </c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</row>
    <row r="970" ht="15.75" customHeight="1">
      <c r="A970" s="199"/>
      <c r="B970" s="191"/>
      <c r="C970" s="200"/>
      <c r="D970" s="193"/>
      <c r="E970" s="200"/>
      <c r="F970" s="194" t="str">
        <f t="array" ref="F970">IFNA(INDEX(PRESENTISMO!$F$5:$Q1510,MATCH(B970,PRESENTISMO!$A$5:$A1510,0)),"")</f>
        <v/>
      </c>
      <c r="G970" s="197"/>
      <c r="H970" s="197"/>
      <c r="I970" s="197"/>
      <c r="J970" s="197"/>
      <c r="K970" s="197"/>
      <c r="L970" s="197"/>
      <c r="M970" s="197"/>
      <c r="N970" s="197"/>
      <c r="O970" s="197"/>
      <c r="P970" s="197"/>
      <c r="Q970" s="197"/>
      <c r="R970" s="134"/>
      <c r="S970" s="186">
        <f t="shared" si="1"/>
        <v>0</v>
      </c>
      <c r="T970" s="187" t="str">
        <f t="shared" si="2"/>
        <v>0%</v>
      </c>
      <c r="U970" s="188">
        <f t="shared" si="3"/>
        <v>0</v>
      </c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</row>
    <row r="971" ht="15.75" customHeight="1">
      <c r="A971" s="191"/>
      <c r="B971" s="191"/>
      <c r="C971" s="193"/>
      <c r="D971" s="193"/>
      <c r="E971" s="193"/>
      <c r="F971" s="194" t="str">
        <f t="array" ref="F971">IFNA(INDEX(PRESENTISMO!$F$5:$Q1510,MATCH(B971,PRESENTISMO!$A$5:$A1510,0)),"")</f>
        <v/>
      </c>
      <c r="G971" s="197"/>
      <c r="H971" s="197"/>
      <c r="I971" s="197"/>
      <c r="J971" s="197"/>
      <c r="K971" s="197"/>
      <c r="L971" s="197"/>
      <c r="M971" s="197"/>
      <c r="N971" s="197"/>
      <c r="O971" s="197"/>
      <c r="P971" s="197"/>
      <c r="Q971" s="197"/>
      <c r="R971" s="134"/>
      <c r="S971" s="186">
        <f t="shared" si="1"/>
        <v>0</v>
      </c>
      <c r="T971" s="187" t="str">
        <f t="shared" si="2"/>
        <v>0%</v>
      </c>
      <c r="U971" s="188">
        <f t="shared" si="3"/>
        <v>0</v>
      </c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</row>
    <row r="972" ht="15.75" customHeight="1">
      <c r="A972" s="191"/>
      <c r="B972" s="191"/>
      <c r="C972" s="193"/>
      <c r="D972" s="193"/>
      <c r="E972" s="193"/>
      <c r="F972" s="194" t="str">
        <f t="array" ref="F972">IFNA(INDEX(PRESENTISMO!$F$5:$Q1510,MATCH(B972,PRESENTISMO!$A$5:$A1510,0)),"")</f>
        <v/>
      </c>
      <c r="G972" s="197"/>
      <c r="H972" s="197"/>
      <c r="I972" s="197"/>
      <c r="J972" s="197"/>
      <c r="K972" s="197"/>
      <c r="L972" s="197"/>
      <c r="M972" s="197"/>
      <c r="N972" s="197"/>
      <c r="O972" s="197"/>
      <c r="P972" s="197"/>
      <c r="Q972" s="197"/>
      <c r="R972" s="134"/>
      <c r="S972" s="186">
        <f t="shared" si="1"/>
        <v>0</v>
      </c>
      <c r="T972" s="187" t="str">
        <f t="shared" si="2"/>
        <v>0%</v>
      </c>
      <c r="U972" s="188">
        <f t="shared" si="3"/>
        <v>0</v>
      </c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</row>
    <row r="973" ht="15.75" customHeight="1">
      <c r="A973" s="191"/>
      <c r="B973" s="191"/>
      <c r="C973" s="193"/>
      <c r="D973" s="193"/>
      <c r="E973" s="193"/>
      <c r="F973" s="194" t="str">
        <f t="array" ref="F973">IFNA(INDEX(PRESENTISMO!$F$5:$Q1510,MATCH(B973,PRESENTISMO!$A$5:$A1510,0)),"")</f>
        <v/>
      </c>
      <c r="G973" s="197"/>
      <c r="H973" s="197"/>
      <c r="I973" s="197"/>
      <c r="J973" s="197"/>
      <c r="K973" s="197"/>
      <c r="L973" s="197"/>
      <c r="M973" s="197"/>
      <c r="N973" s="197"/>
      <c r="O973" s="197"/>
      <c r="P973" s="197"/>
      <c r="Q973" s="197"/>
      <c r="R973" s="134"/>
      <c r="S973" s="186">
        <f t="shared" si="1"/>
        <v>0</v>
      </c>
      <c r="T973" s="187" t="str">
        <f t="shared" si="2"/>
        <v>0%</v>
      </c>
      <c r="U973" s="188">
        <f t="shared" si="3"/>
        <v>0</v>
      </c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</row>
    <row r="974" ht="15.75" customHeight="1">
      <c r="A974" s="191"/>
      <c r="B974" s="191"/>
      <c r="C974" s="193"/>
      <c r="D974" s="193"/>
      <c r="E974" s="193"/>
      <c r="F974" s="194" t="str">
        <f t="array" ref="F974">IFNA(INDEX(PRESENTISMO!$F$5:$Q1510,MATCH(B974,PRESENTISMO!$A$5:$A1510,0)),"")</f>
        <v/>
      </c>
      <c r="G974" s="197"/>
      <c r="H974" s="197"/>
      <c r="I974" s="197"/>
      <c r="J974" s="197"/>
      <c r="K974" s="197"/>
      <c r="L974" s="197"/>
      <c r="M974" s="197"/>
      <c r="N974" s="197"/>
      <c r="O974" s="197"/>
      <c r="P974" s="197"/>
      <c r="Q974" s="197"/>
      <c r="R974" s="134"/>
      <c r="S974" s="186">
        <f t="shared" si="1"/>
        <v>0</v>
      </c>
      <c r="T974" s="187" t="str">
        <f t="shared" si="2"/>
        <v>0%</v>
      </c>
      <c r="U974" s="188">
        <f t="shared" si="3"/>
        <v>0</v>
      </c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</row>
    <row r="975" ht="15.75" customHeight="1">
      <c r="A975" s="191"/>
      <c r="B975" s="191"/>
      <c r="C975" s="193"/>
      <c r="D975" s="193"/>
      <c r="E975" s="193"/>
      <c r="F975" s="194" t="str">
        <f t="array" ref="F975">IFNA(INDEX(PRESENTISMO!$F$5:$Q1510,MATCH(B975,PRESENTISMO!$A$5:$A1510,0)),"")</f>
        <v/>
      </c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34"/>
      <c r="S975" s="186">
        <f t="shared" si="1"/>
        <v>0</v>
      </c>
      <c r="T975" s="187" t="str">
        <f t="shared" si="2"/>
        <v>0%</v>
      </c>
      <c r="U975" s="188">
        <f t="shared" si="3"/>
        <v>0</v>
      </c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</row>
    <row r="976" ht="15.75" customHeight="1">
      <c r="A976" s="191"/>
      <c r="B976" s="191"/>
      <c r="C976" s="193"/>
      <c r="D976" s="193"/>
      <c r="E976" s="193"/>
      <c r="F976" s="194" t="str">
        <f t="array" ref="F976">IFNA(INDEX(PRESENTISMO!$F$5:$Q1510,MATCH(B976,PRESENTISMO!$A$5:$A1510,0)),"")</f>
        <v/>
      </c>
      <c r="G976" s="197"/>
      <c r="H976" s="197"/>
      <c r="I976" s="197"/>
      <c r="J976" s="197"/>
      <c r="K976" s="197"/>
      <c r="L976" s="197"/>
      <c r="M976" s="197"/>
      <c r="N976" s="197"/>
      <c r="O976" s="197"/>
      <c r="P976" s="197"/>
      <c r="Q976" s="197"/>
      <c r="R976" s="134"/>
      <c r="S976" s="186">
        <f t="shared" si="1"/>
        <v>0</v>
      </c>
      <c r="T976" s="187" t="str">
        <f t="shared" si="2"/>
        <v>0%</v>
      </c>
      <c r="U976" s="188">
        <f t="shared" si="3"/>
        <v>0</v>
      </c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</row>
    <row r="977" ht="15.75" customHeight="1">
      <c r="A977" s="191"/>
      <c r="B977" s="191"/>
      <c r="C977" s="193"/>
      <c r="D977" s="193"/>
      <c r="E977" s="193"/>
      <c r="F977" s="194" t="str">
        <f t="array" ref="F977">IFNA(INDEX(PRESENTISMO!$F$5:$Q1510,MATCH(B977,PRESENTISMO!$A$5:$A1510,0)),"")</f>
        <v/>
      </c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34"/>
      <c r="S977" s="186">
        <f t="shared" si="1"/>
        <v>0</v>
      </c>
      <c r="T977" s="187" t="str">
        <f t="shared" si="2"/>
        <v>0%</v>
      </c>
      <c r="U977" s="188">
        <f t="shared" si="3"/>
        <v>0</v>
      </c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</row>
    <row r="978" ht="15.75" customHeight="1">
      <c r="A978" s="199"/>
      <c r="B978" s="191"/>
      <c r="C978" s="200"/>
      <c r="D978" s="193"/>
      <c r="E978" s="200"/>
      <c r="F978" s="194" t="str">
        <f t="array" ref="F978">IFNA(INDEX(PRESENTISMO!$F$5:$Q1510,MATCH(B978,PRESENTISMO!$A$5:$A1510,0)),"")</f>
        <v/>
      </c>
      <c r="G978" s="197"/>
      <c r="H978" s="197"/>
      <c r="I978" s="197"/>
      <c r="J978" s="197"/>
      <c r="K978" s="197"/>
      <c r="L978" s="197"/>
      <c r="M978" s="197"/>
      <c r="N978" s="197"/>
      <c r="O978" s="197"/>
      <c r="P978" s="197"/>
      <c r="Q978" s="197"/>
      <c r="R978" s="134"/>
      <c r="S978" s="186">
        <f t="shared" si="1"/>
        <v>0</v>
      </c>
      <c r="T978" s="187" t="str">
        <f t="shared" si="2"/>
        <v>0%</v>
      </c>
      <c r="U978" s="188">
        <f t="shared" si="3"/>
        <v>0</v>
      </c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</row>
    <row r="979" ht="15.75" customHeight="1">
      <c r="A979" s="191"/>
      <c r="B979" s="191"/>
      <c r="C979" s="193"/>
      <c r="D979" s="193"/>
      <c r="E979" s="193"/>
      <c r="F979" s="194" t="str">
        <f t="array" ref="F979">IFNA(INDEX(PRESENTISMO!$F$5:$Q1510,MATCH(B979,PRESENTISMO!$A$5:$A1510,0)),"")</f>
        <v/>
      </c>
      <c r="G979" s="197"/>
      <c r="H979" s="197"/>
      <c r="I979" s="197"/>
      <c r="J979" s="197"/>
      <c r="K979" s="197"/>
      <c r="L979" s="197"/>
      <c r="M979" s="197"/>
      <c r="N979" s="197"/>
      <c r="O979" s="197"/>
      <c r="P979" s="197"/>
      <c r="Q979" s="197"/>
      <c r="R979" s="134"/>
      <c r="S979" s="186">
        <f t="shared" si="1"/>
        <v>0</v>
      </c>
      <c r="T979" s="187" t="str">
        <f t="shared" si="2"/>
        <v>0%</v>
      </c>
      <c r="U979" s="188">
        <f t="shared" si="3"/>
        <v>0</v>
      </c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</row>
    <row r="980" ht="15.75" customHeight="1">
      <c r="A980" s="191"/>
      <c r="B980" s="191"/>
      <c r="C980" s="193"/>
      <c r="D980" s="193"/>
      <c r="E980" s="193"/>
      <c r="F980" s="194" t="str">
        <f t="array" ref="F980">IFNA(INDEX(PRESENTISMO!$F$5:$Q1510,MATCH(B980,PRESENTISMO!$A$5:$A1510,0)),"")</f>
        <v/>
      </c>
      <c r="G980" s="197"/>
      <c r="H980" s="197"/>
      <c r="I980" s="197"/>
      <c r="J980" s="197"/>
      <c r="K980" s="197"/>
      <c r="L980" s="197"/>
      <c r="M980" s="197"/>
      <c r="N980" s="197"/>
      <c r="O980" s="197"/>
      <c r="P980" s="197"/>
      <c r="Q980" s="197"/>
      <c r="R980" s="134"/>
      <c r="S980" s="186">
        <f t="shared" si="1"/>
        <v>0</v>
      </c>
      <c r="T980" s="187" t="str">
        <f t="shared" si="2"/>
        <v>0%</v>
      </c>
      <c r="U980" s="188">
        <f t="shared" si="3"/>
        <v>0</v>
      </c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</row>
    <row r="981" ht="15.75" customHeight="1">
      <c r="A981" s="191"/>
      <c r="B981" s="191"/>
      <c r="C981" s="193"/>
      <c r="D981" s="193"/>
      <c r="E981" s="193"/>
      <c r="F981" s="194" t="str">
        <f t="array" ref="F981">IFNA(INDEX(PRESENTISMO!$F$5:$Q1510,MATCH(B981,PRESENTISMO!$A$5:$A1510,0)),"")</f>
        <v/>
      </c>
      <c r="G981" s="197"/>
      <c r="H981" s="197"/>
      <c r="I981" s="197"/>
      <c r="J981" s="197"/>
      <c r="K981" s="197"/>
      <c r="L981" s="197"/>
      <c r="M981" s="197"/>
      <c r="N981" s="197"/>
      <c r="O981" s="197"/>
      <c r="P981" s="197"/>
      <c r="Q981" s="197"/>
      <c r="R981" s="134"/>
      <c r="S981" s="186">
        <f t="shared" si="1"/>
        <v>0</v>
      </c>
      <c r="T981" s="187" t="str">
        <f t="shared" si="2"/>
        <v>0%</v>
      </c>
      <c r="U981" s="188">
        <f t="shared" si="3"/>
        <v>0</v>
      </c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</row>
    <row r="982" ht="15.75" customHeight="1">
      <c r="A982" s="191"/>
      <c r="B982" s="191"/>
      <c r="C982" s="193"/>
      <c r="D982" s="193"/>
      <c r="E982" s="193"/>
      <c r="F982" s="194" t="str">
        <f t="array" ref="F982">IFNA(INDEX(PRESENTISMO!$F$5:$Q1510,MATCH(B982,PRESENTISMO!$A$5:$A1510,0)),"")</f>
        <v/>
      </c>
      <c r="G982" s="197"/>
      <c r="H982" s="197"/>
      <c r="I982" s="197"/>
      <c r="J982" s="197"/>
      <c r="K982" s="197"/>
      <c r="L982" s="197"/>
      <c r="M982" s="197"/>
      <c r="N982" s="197"/>
      <c r="O982" s="197"/>
      <c r="P982" s="197"/>
      <c r="Q982" s="197"/>
      <c r="R982" s="134"/>
      <c r="S982" s="186">
        <f t="shared" si="1"/>
        <v>0</v>
      </c>
      <c r="T982" s="187" t="str">
        <f t="shared" si="2"/>
        <v>0%</v>
      </c>
      <c r="U982" s="188">
        <f t="shared" si="3"/>
        <v>0</v>
      </c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</row>
    <row r="983" ht="15.75" customHeight="1">
      <c r="A983" s="191"/>
      <c r="B983" s="191"/>
      <c r="C983" s="193"/>
      <c r="D983" s="193"/>
      <c r="E983" s="193"/>
      <c r="F983" s="194" t="str">
        <f t="array" ref="F983">IFNA(INDEX(PRESENTISMO!$F$5:$Q1510,MATCH(B983,PRESENTISMO!$A$5:$A1510,0)),"")</f>
        <v/>
      </c>
      <c r="G983" s="197"/>
      <c r="H983" s="197"/>
      <c r="I983" s="197"/>
      <c r="J983" s="197"/>
      <c r="K983" s="197"/>
      <c r="L983" s="197"/>
      <c r="M983" s="197"/>
      <c r="N983" s="197"/>
      <c r="O983" s="197"/>
      <c r="P983" s="197"/>
      <c r="Q983" s="197"/>
      <c r="R983" s="134"/>
      <c r="S983" s="186">
        <f t="shared" si="1"/>
        <v>0</v>
      </c>
      <c r="T983" s="187" t="str">
        <f t="shared" si="2"/>
        <v>0%</v>
      </c>
      <c r="U983" s="188">
        <f t="shared" si="3"/>
        <v>0</v>
      </c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</row>
    <row r="984" ht="15.75" customHeight="1">
      <c r="A984" s="191"/>
      <c r="B984" s="191"/>
      <c r="C984" s="193"/>
      <c r="D984" s="193"/>
      <c r="E984" s="193"/>
      <c r="F984" s="194" t="str">
        <f t="array" ref="F984">IFNA(INDEX(PRESENTISMO!$F$5:$Q1510,MATCH(B984,PRESENTISMO!$A$5:$A1510,0)),"")</f>
        <v/>
      </c>
      <c r="G984" s="197"/>
      <c r="H984" s="197"/>
      <c r="I984" s="197"/>
      <c r="J984" s="197"/>
      <c r="K984" s="197"/>
      <c r="L984" s="197"/>
      <c r="M984" s="197"/>
      <c r="N984" s="197"/>
      <c r="O984" s="197"/>
      <c r="P984" s="197"/>
      <c r="Q984" s="197"/>
      <c r="R984" s="134"/>
      <c r="S984" s="186">
        <f t="shared" si="1"/>
        <v>0</v>
      </c>
      <c r="T984" s="187" t="str">
        <f t="shared" si="2"/>
        <v>0%</v>
      </c>
      <c r="U984" s="188">
        <f t="shared" si="3"/>
        <v>0</v>
      </c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</row>
    <row r="985" ht="15.75" customHeight="1">
      <c r="A985" s="191"/>
      <c r="B985" s="191"/>
      <c r="C985" s="193"/>
      <c r="D985" s="193"/>
      <c r="E985" s="193"/>
      <c r="F985" s="194" t="str">
        <f t="array" ref="F985">IFNA(INDEX(PRESENTISMO!$F$5:$Q1510,MATCH(B985,PRESENTISMO!$A$5:$A1510,0)),"")</f>
        <v/>
      </c>
      <c r="G985" s="197"/>
      <c r="H985" s="197"/>
      <c r="I985" s="197"/>
      <c r="J985" s="197"/>
      <c r="K985" s="197"/>
      <c r="L985" s="197"/>
      <c r="M985" s="197"/>
      <c r="N985" s="197"/>
      <c r="O985" s="197"/>
      <c r="P985" s="197"/>
      <c r="Q985" s="197"/>
      <c r="R985" s="134"/>
      <c r="S985" s="186">
        <f t="shared" si="1"/>
        <v>0</v>
      </c>
      <c r="T985" s="187" t="str">
        <f t="shared" si="2"/>
        <v>0%</v>
      </c>
      <c r="U985" s="188">
        <f t="shared" si="3"/>
        <v>0</v>
      </c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</row>
    <row r="986" ht="15.75" customHeight="1">
      <c r="A986" s="199"/>
      <c r="B986" s="191"/>
      <c r="C986" s="200"/>
      <c r="D986" s="193"/>
      <c r="E986" s="200"/>
      <c r="F986" s="194" t="str">
        <f t="array" ref="F986">IFNA(INDEX(PRESENTISMO!$F$5:$Q1510,MATCH(B986,PRESENTISMO!$A$5:$A1510,0)),"")</f>
        <v/>
      </c>
      <c r="G986" s="197"/>
      <c r="H986" s="197"/>
      <c r="I986" s="197"/>
      <c r="J986" s="197"/>
      <c r="K986" s="197"/>
      <c r="L986" s="197"/>
      <c r="M986" s="197"/>
      <c r="N986" s="197"/>
      <c r="O986" s="197"/>
      <c r="P986" s="197"/>
      <c r="Q986" s="197"/>
      <c r="R986" s="134"/>
      <c r="S986" s="186">
        <f t="shared" si="1"/>
        <v>0</v>
      </c>
      <c r="T986" s="187" t="str">
        <f t="shared" si="2"/>
        <v>0%</v>
      </c>
      <c r="U986" s="188">
        <f t="shared" si="3"/>
        <v>0</v>
      </c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</row>
    <row r="987" ht="15.75" customHeight="1">
      <c r="A987" s="191"/>
      <c r="B987" s="191"/>
      <c r="C987" s="193"/>
      <c r="D987" s="193"/>
      <c r="E987" s="193"/>
      <c r="F987" s="194" t="str">
        <f t="array" ref="F987">IFNA(INDEX(PRESENTISMO!$F$5:$Q1510,MATCH(B987,PRESENTISMO!$A$5:$A1510,0)),"")</f>
        <v/>
      </c>
      <c r="G987" s="197"/>
      <c r="H987" s="197"/>
      <c r="I987" s="197"/>
      <c r="J987" s="197"/>
      <c r="K987" s="197"/>
      <c r="L987" s="197"/>
      <c r="M987" s="197"/>
      <c r="N987" s="197"/>
      <c r="O987" s="197"/>
      <c r="P987" s="197"/>
      <c r="Q987" s="197"/>
      <c r="R987" s="134"/>
      <c r="S987" s="186">
        <f t="shared" si="1"/>
        <v>0</v>
      </c>
      <c r="T987" s="187" t="str">
        <f t="shared" si="2"/>
        <v>0%</v>
      </c>
      <c r="U987" s="188">
        <f t="shared" si="3"/>
        <v>0</v>
      </c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</row>
    <row r="988" ht="15.75" customHeight="1">
      <c r="A988" s="191"/>
      <c r="B988" s="191"/>
      <c r="C988" s="193"/>
      <c r="D988" s="193"/>
      <c r="E988" s="193"/>
      <c r="F988" s="194" t="str">
        <f t="array" ref="F988">IFNA(INDEX(PRESENTISMO!$F$5:$Q1510,MATCH(B988,PRESENTISMO!$A$5:$A1510,0)),"")</f>
        <v/>
      </c>
      <c r="G988" s="197"/>
      <c r="H988" s="197"/>
      <c r="I988" s="197"/>
      <c r="J988" s="197"/>
      <c r="K988" s="197"/>
      <c r="L988" s="197"/>
      <c r="M988" s="197"/>
      <c r="N988" s="197"/>
      <c r="O988" s="197"/>
      <c r="P988" s="197"/>
      <c r="Q988" s="197"/>
      <c r="R988" s="134"/>
      <c r="S988" s="186">
        <f t="shared" si="1"/>
        <v>0</v>
      </c>
      <c r="T988" s="187" t="str">
        <f t="shared" si="2"/>
        <v>0%</v>
      </c>
      <c r="U988" s="188">
        <f t="shared" si="3"/>
        <v>0</v>
      </c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</row>
    <row r="989" ht="15.75" customHeight="1">
      <c r="A989" s="191"/>
      <c r="B989" s="191"/>
      <c r="C989" s="193"/>
      <c r="D989" s="193"/>
      <c r="E989" s="193"/>
      <c r="F989" s="194" t="str">
        <f t="array" ref="F989">IFNA(INDEX(PRESENTISMO!$F$5:$Q1510,MATCH(B989,PRESENTISMO!$A$5:$A1510,0)),"")</f>
        <v/>
      </c>
      <c r="G989" s="197"/>
      <c r="H989" s="197"/>
      <c r="I989" s="197"/>
      <c r="J989" s="197"/>
      <c r="K989" s="197"/>
      <c r="L989" s="197"/>
      <c r="M989" s="197"/>
      <c r="N989" s="197"/>
      <c r="O989" s="197"/>
      <c r="P989" s="197"/>
      <c r="Q989" s="197"/>
      <c r="R989" s="134"/>
      <c r="S989" s="186">
        <f t="shared" si="1"/>
        <v>0</v>
      </c>
      <c r="T989" s="187" t="str">
        <f t="shared" si="2"/>
        <v>0%</v>
      </c>
      <c r="U989" s="188">
        <f t="shared" si="3"/>
        <v>0</v>
      </c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</row>
    <row r="990" ht="15.75" customHeight="1">
      <c r="A990" s="191"/>
      <c r="B990" s="191"/>
      <c r="C990" s="193"/>
      <c r="D990" s="193"/>
      <c r="E990" s="193"/>
      <c r="F990" s="194" t="str">
        <f t="array" ref="F990">IFNA(INDEX(PRESENTISMO!$F$5:$Q1510,MATCH(B990,PRESENTISMO!$A$5:$A1510,0)),"")</f>
        <v/>
      </c>
      <c r="G990" s="197"/>
      <c r="H990" s="197"/>
      <c r="I990" s="197"/>
      <c r="J990" s="197"/>
      <c r="K990" s="197"/>
      <c r="L990" s="197"/>
      <c r="M990" s="197"/>
      <c r="N990" s="197"/>
      <c r="O990" s="197"/>
      <c r="P990" s="197"/>
      <c r="Q990" s="197"/>
      <c r="R990" s="134"/>
      <c r="S990" s="186">
        <f t="shared" si="1"/>
        <v>0</v>
      </c>
      <c r="T990" s="187" t="str">
        <f t="shared" si="2"/>
        <v>0%</v>
      </c>
      <c r="U990" s="188">
        <f t="shared" si="3"/>
        <v>0</v>
      </c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</row>
    <row r="991" ht="15.75" customHeight="1">
      <c r="A991" s="191"/>
      <c r="B991" s="191"/>
      <c r="C991" s="193"/>
      <c r="D991" s="193"/>
      <c r="E991" s="193"/>
      <c r="F991" s="194" t="str">
        <f t="array" ref="F991">IFNA(INDEX(PRESENTISMO!$F$5:$Q1510,MATCH(B991,PRESENTISMO!$A$5:$A1510,0)),"")</f>
        <v/>
      </c>
      <c r="G991" s="197"/>
      <c r="H991" s="197"/>
      <c r="I991" s="197"/>
      <c r="J991" s="197"/>
      <c r="K991" s="197"/>
      <c r="L991" s="197"/>
      <c r="M991" s="197"/>
      <c r="N991" s="197"/>
      <c r="O991" s="197"/>
      <c r="P991" s="197"/>
      <c r="Q991" s="197"/>
      <c r="R991" s="134"/>
      <c r="S991" s="186">
        <f t="shared" si="1"/>
        <v>0</v>
      </c>
      <c r="T991" s="187" t="str">
        <f t="shared" si="2"/>
        <v>0%</v>
      </c>
      <c r="U991" s="188">
        <f t="shared" si="3"/>
        <v>0</v>
      </c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</row>
    <row r="992" ht="15.75" customHeight="1">
      <c r="A992" s="191"/>
      <c r="B992" s="191"/>
      <c r="C992" s="193"/>
      <c r="D992" s="193"/>
      <c r="E992" s="193"/>
      <c r="F992" s="194" t="str">
        <f t="array" ref="F992">IFNA(INDEX(PRESENTISMO!$F$5:$Q1510,MATCH(B992,PRESENTISMO!$A$5:$A1510,0)),"")</f>
        <v/>
      </c>
      <c r="G992" s="197"/>
      <c r="H992" s="197"/>
      <c r="I992" s="197"/>
      <c r="J992" s="197"/>
      <c r="K992" s="197"/>
      <c r="L992" s="197"/>
      <c r="M992" s="197"/>
      <c r="N992" s="197"/>
      <c r="O992" s="197"/>
      <c r="P992" s="197"/>
      <c r="Q992" s="197"/>
      <c r="R992" s="134"/>
      <c r="S992" s="186">
        <f t="shared" si="1"/>
        <v>0</v>
      </c>
      <c r="T992" s="187" t="str">
        <f t="shared" si="2"/>
        <v>0%</v>
      </c>
      <c r="U992" s="188">
        <f t="shared" si="3"/>
        <v>0</v>
      </c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</row>
    <row r="993" ht="15.75" customHeight="1">
      <c r="A993" s="191"/>
      <c r="B993" s="191"/>
      <c r="C993" s="193"/>
      <c r="D993" s="193"/>
      <c r="E993" s="193"/>
      <c r="F993" s="194" t="str">
        <f t="array" ref="F993">IFNA(INDEX(PRESENTISMO!$F$5:$Q1510,MATCH(B993,PRESENTISMO!$A$5:$A1510,0)),"")</f>
        <v/>
      </c>
      <c r="G993" s="197"/>
      <c r="H993" s="197"/>
      <c r="I993" s="197"/>
      <c r="J993" s="197"/>
      <c r="K993" s="197"/>
      <c r="L993" s="197"/>
      <c r="M993" s="197"/>
      <c r="N993" s="197"/>
      <c r="O993" s="197"/>
      <c r="P993" s="197"/>
      <c r="Q993" s="197"/>
      <c r="R993" s="134"/>
      <c r="S993" s="186">
        <f t="shared" si="1"/>
        <v>0</v>
      </c>
      <c r="T993" s="187" t="str">
        <f t="shared" si="2"/>
        <v>0%</v>
      </c>
      <c r="U993" s="188">
        <f t="shared" si="3"/>
        <v>0</v>
      </c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</row>
    <row r="994" ht="15.75" customHeight="1">
      <c r="A994" s="199"/>
      <c r="B994" s="191"/>
      <c r="C994" s="200"/>
      <c r="D994" s="193"/>
      <c r="E994" s="200"/>
      <c r="F994" s="194" t="str">
        <f t="array" ref="F994">IFNA(INDEX(PRESENTISMO!$F$5:$Q1510,MATCH(B994,PRESENTISMO!$A$5:$A1510,0)),"")</f>
        <v/>
      </c>
      <c r="G994" s="197"/>
      <c r="H994" s="197"/>
      <c r="I994" s="197"/>
      <c r="J994" s="197"/>
      <c r="K994" s="197"/>
      <c r="L994" s="197"/>
      <c r="M994" s="197"/>
      <c r="N994" s="197"/>
      <c r="O994" s="197"/>
      <c r="P994" s="197"/>
      <c r="Q994" s="197"/>
      <c r="R994" s="134"/>
      <c r="S994" s="186">
        <f t="shared" si="1"/>
        <v>0</v>
      </c>
      <c r="T994" s="187" t="str">
        <f t="shared" si="2"/>
        <v>0%</v>
      </c>
      <c r="U994" s="188">
        <f t="shared" si="3"/>
        <v>0</v>
      </c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</row>
    <row r="995" ht="15.75" customHeight="1">
      <c r="A995" s="191"/>
      <c r="B995" s="191"/>
      <c r="C995" s="193"/>
      <c r="D995" s="193"/>
      <c r="E995" s="193"/>
      <c r="F995" s="194" t="str">
        <f t="array" ref="F995">IFNA(INDEX(PRESENTISMO!$F$5:$Q1510,MATCH(B995,PRESENTISMO!$A$5:$A1510,0)),"")</f>
        <v/>
      </c>
      <c r="G995" s="197"/>
      <c r="H995" s="197"/>
      <c r="I995" s="197"/>
      <c r="J995" s="197"/>
      <c r="K995" s="197"/>
      <c r="L995" s="197"/>
      <c r="M995" s="197"/>
      <c r="N995" s="197"/>
      <c r="O995" s="197"/>
      <c r="P995" s="197"/>
      <c r="Q995" s="197"/>
      <c r="R995" s="134"/>
      <c r="S995" s="186">
        <f t="shared" si="1"/>
        <v>0</v>
      </c>
      <c r="T995" s="187" t="str">
        <f t="shared" si="2"/>
        <v>0%</v>
      </c>
      <c r="U995" s="188">
        <f t="shared" si="3"/>
        <v>0</v>
      </c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</row>
    <row r="996" ht="15.75" customHeight="1">
      <c r="A996" s="191"/>
      <c r="B996" s="191"/>
      <c r="C996" s="193"/>
      <c r="D996" s="193"/>
      <c r="E996" s="193"/>
      <c r="F996" s="194" t="str">
        <f t="array" ref="F996">IFNA(INDEX(PRESENTISMO!$F$5:$Q1510,MATCH(B996,PRESENTISMO!$A$5:$A1510,0)),"")</f>
        <v/>
      </c>
      <c r="G996" s="197"/>
      <c r="H996" s="197"/>
      <c r="I996" s="197"/>
      <c r="J996" s="197"/>
      <c r="K996" s="197"/>
      <c r="L996" s="197"/>
      <c r="M996" s="197"/>
      <c r="N996" s="197"/>
      <c r="O996" s="197"/>
      <c r="P996" s="197"/>
      <c r="Q996" s="197"/>
      <c r="R996" s="134"/>
      <c r="S996" s="186">
        <f t="shared" si="1"/>
        <v>0</v>
      </c>
      <c r="T996" s="187" t="str">
        <f t="shared" si="2"/>
        <v>0%</v>
      </c>
      <c r="U996" s="188">
        <f t="shared" si="3"/>
        <v>0</v>
      </c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</row>
    <row r="997" ht="15.75" customHeight="1">
      <c r="A997" s="191"/>
      <c r="B997" s="191"/>
      <c r="C997" s="193"/>
      <c r="D997" s="193"/>
      <c r="E997" s="193"/>
      <c r="F997" s="194" t="str">
        <f t="array" ref="F997">IFNA(INDEX(PRESENTISMO!$F$5:$Q1510,MATCH(B997,PRESENTISMO!$A$5:$A1510,0)),"")</f>
        <v/>
      </c>
      <c r="G997" s="197"/>
      <c r="H997" s="197"/>
      <c r="I997" s="197"/>
      <c r="J997" s="197"/>
      <c r="K997" s="197"/>
      <c r="L997" s="197"/>
      <c r="M997" s="197"/>
      <c r="N997" s="197"/>
      <c r="O997" s="197"/>
      <c r="P997" s="197"/>
      <c r="Q997" s="197"/>
      <c r="R997" s="134"/>
      <c r="S997" s="186">
        <f t="shared" si="1"/>
        <v>0</v>
      </c>
      <c r="T997" s="187" t="str">
        <f t="shared" si="2"/>
        <v>0%</v>
      </c>
      <c r="U997" s="188">
        <f t="shared" si="3"/>
        <v>0</v>
      </c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</row>
    <row r="998" ht="15.75" customHeight="1">
      <c r="A998" s="191"/>
      <c r="B998" s="191"/>
      <c r="C998" s="193"/>
      <c r="D998" s="193"/>
      <c r="E998" s="193"/>
      <c r="F998" s="194" t="str">
        <f t="array" ref="F998">IFNA(INDEX(PRESENTISMO!$F$5:$Q1510,MATCH(B998,PRESENTISMO!$A$5:$A1510,0)),"")</f>
        <v/>
      </c>
      <c r="G998" s="197"/>
      <c r="H998" s="197"/>
      <c r="I998" s="197"/>
      <c r="J998" s="197"/>
      <c r="K998" s="197"/>
      <c r="L998" s="197"/>
      <c r="M998" s="197"/>
      <c r="N998" s="197"/>
      <c r="O998" s="197"/>
      <c r="P998" s="197"/>
      <c r="Q998" s="197"/>
      <c r="R998" s="134"/>
      <c r="S998" s="186">
        <f t="shared" si="1"/>
        <v>0</v>
      </c>
      <c r="T998" s="187" t="str">
        <f t="shared" si="2"/>
        <v>0%</v>
      </c>
      <c r="U998" s="188">
        <f t="shared" si="3"/>
        <v>0</v>
      </c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</row>
    <row r="999" ht="15.75" customHeight="1">
      <c r="A999" s="191"/>
      <c r="B999" s="191"/>
      <c r="C999" s="193"/>
      <c r="D999" s="193"/>
      <c r="E999" s="193"/>
      <c r="F999" s="194" t="str">
        <f t="array" ref="F999">IFNA(INDEX(PRESENTISMO!$F$5:$Q1510,MATCH(B999,PRESENTISMO!$A$5:$A1510,0)),"")</f>
        <v/>
      </c>
      <c r="G999" s="197"/>
      <c r="H999" s="197"/>
      <c r="I999" s="197"/>
      <c r="J999" s="197"/>
      <c r="K999" s="197"/>
      <c r="L999" s="197"/>
      <c r="M999" s="197"/>
      <c r="N999" s="197"/>
      <c r="O999" s="197"/>
      <c r="P999" s="197"/>
      <c r="Q999" s="197"/>
      <c r="R999" s="134"/>
      <c r="S999" s="186">
        <f t="shared" si="1"/>
        <v>0</v>
      </c>
      <c r="T999" s="187" t="str">
        <f t="shared" si="2"/>
        <v>0%</v>
      </c>
      <c r="U999" s="188">
        <f t="shared" si="3"/>
        <v>0</v>
      </c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</row>
    <row r="1000" ht="15.75" customHeight="1">
      <c r="A1000" s="201"/>
      <c r="B1000" s="201"/>
      <c r="C1000" s="201"/>
      <c r="D1000" s="201"/>
      <c r="E1000" s="201"/>
      <c r="F1000" s="202"/>
      <c r="G1000" s="202"/>
      <c r="H1000" s="202"/>
      <c r="I1000" s="202"/>
      <c r="J1000" s="202"/>
      <c r="K1000" s="202"/>
      <c r="L1000" s="202"/>
      <c r="M1000" s="202"/>
      <c r="N1000" s="202"/>
      <c r="O1000" s="202"/>
      <c r="P1000" s="202"/>
      <c r="Q1000" s="202"/>
      <c r="R1000" s="134"/>
      <c r="S1000" s="186">
        <f t="shared" si="1"/>
        <v>0</v>
      </c>
      <c r="T1000" s="187" t="str">
        <f t="shared" si="2"/>
        <v>0%</v>
      </c>
      <c r="U1000" s="188">
        <f t="shared" si="3"/>
        <v>0</v>
      </c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</row>
    <row r="1001" ht="15.75" customHeight="1">
      <c r="A1001" s="201"/>
      <c r="B1001" s="201"/>
      <c r="C1001" s="201"/>
      <c r="D1001" s="201"/>
      <c r="E1001" s="201"/>
      <c r="F1001" s="202"/>
      <c r="G1001" s="202"/>
      <c r="H1001" s="202"/>
      <c r="I1001" s="202"/>
      <c r="J1001" s="202"/>
      <c r="K1001" s="202"/>
      <c r="L1001" s="202"/>
      <c r="M1001" s="202"/>
      <c r="N1001" s="202"/>
      <c r="O1001" s="202"/>
      <c r="P1001" s="202"/>
      <c r="Q1001" s="202"/>
      <c r="R1001" s="134"/>
      <c r="S1001" s="186">
        <f t="shared" si="1"/>
        <v>0</v>
      </c>
      <c r="T1001" s="187" t="str">
        <f t="shared" si="2"/>
        <v>0%</v>
      </c>
      <c r="U1001" s="188">
        <f t="shared" si="3"/>
        <v>0</v>
      </c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</row>
    <row r="1002" ht="15.75" customHeight="1">
      <c r="A1002" s="201"/>
      <c r="B1002" s="201"/>
      <c r="C1002" s="201"/>
      <c r="D1002" s="201"/>
      <c r="E1002" s="201"/>
      <c r="F1002" s="202"/>
      <c r="G1002" s="202"/>
      <c r="H1002" s="202"/>
      <c r="I1002" s="202"/>
      <c r="J1002" s="202"/>
      <c r="K1002" s="202"/>
      <c r="L1002" s="202"/>
      <c r="M1002" s="202"/>
      <c r="N1002" s="202"/>
      <c r="O1002" s="202"/>
      <c r="P1002" s="202"/>
      <c r="Q1002" s="202"/>
      <c r="R1002" s="134"/>
      <c r="S1002" s="186">
        <f t="shared" si="1"/>
        <v>0</v>
      </c>
      <c r="T1002" s="187" t="str">
        <f t="shared" si="2"/>
        <v>0%</v>
      </c>
      <c r="U1002" s="188">
        <f t="shared" si="3"/>
        <v>0</v>
      </c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</row>
    <row r="1003" ht="15.75" customHeight="1">
      <c r="A1003" s="201"/>
      <c r="B1003" s="201"/>
      <c r="C1003" s="201"/>
      <c r="D1003" s="201"/>
      <c r="E1003" s="201"/>
      <c r="F1003" s="202"/>
      <c r="G1003" s="202"/>
      <c r="H1003" s="202"/>
      <c r="I1003" s="202"/>
      <c r="J1003" s="202"/>
      <c r="K1003" s="202"/>
      <c r="L1003" s="202"/>
      <c r="M1003" s="202"/>
      <c r="N1003" s="202"/>
      <c r="O1003" s="202"/>
      <c r="P1003" s="202"/>
      <c r="Q1003" s="202"/>
      <c r="R1003" s="134"/>
      <c r="S1003" s="186">
        <f t="shared" si="1"/>
        <v>0</v>
      </c>
      <c r="T1003" s="187" t="str">
        <f t="shared" si="2"/>
        <v>0%</v>
      </c>
      <c r="U1003" s="188">
        <f t="shared" si="3"/>
        <v>0</v>
      </c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</row>
    <row r="1004" ht="15.75" customHeight="1">
      <c r="A1004" s="201"/>
      <c r="B1004" s="201"/>
      <c r="C1004" s="201"/>
      <c r="D1004" s="201"/>
      <c r="E1004" s="201"/>
      <c r="F1004" s="202"/>
      <c r="G1004" s="202"/>
      <c r="H1004" s="202"/>
      <c r="I1004" s="202"/>
      <c r="J1004" s="202"/>
      <c r="K1004" s="202"/>
      <c r="L1004" s="202"/>
      <c r="M1004" s="202"/>
      <c r="N1004" s="202"/>
      <c r="O1004" s="202"/>
      <c r="P1004" s="202"/>
      <c r="Q1004" s="202"/>
      <c r="R1004" s="134"/>
      <c r="S1004" s="186">
        <f t="shared" si="1"/>
        <v>0</v>
      </c>
      <c r="T1004" s="187" t="str">
        <f t="shared" si="2"/>
        <v>0%</v>
      </c>
      <c r="U1004" s="188">
        <f t="shared" si="3"/>
        <v>0</v>
      </c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</row>
    <row r="1005" ht="15.75" customHeight="1">
      <c r="A1005" s="201"/>
      <c r="B1005" s="201"/>
      <c r="C1005" s="201"/>
      <c r="D1005" s="201"/>
      <c r="E1005" s="201"/>
      <c r="F1005" s="202"/>
      <c r="G1005" s="202"/>
      <c r="H1005" s="202"/>
      <c r="I1005" s="202"/>
      <c r="J1005" s="202"/>
      <c r="K1005" s="202"/>
      <c r="L1005" s="202"/>
      <c r="M1005" s="202"/>
      <c r="N1005" s="202"/>
      <c r="O1005" s="202"/>
      <c r="P1005" s="202"/>
      <c r="Q1005" s="202"/>
      <c r="R1005" s="134"/>
      <c r="S1005" s="186">
        <f t="shared" si="1"/>
        <v>0</v>
      </c>
      <c r="T1005" s="187" t="str">
        <f t="shared" si="2"/>
        <v>0%</v>
      </c>
      <c r="U1005" s="188">
        <f t="shared" si="3"/>
        <v>0</v>
      </c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</row>
    <row r="1006" ht="15.75" customHeight="1">
      <c r="A1006" s="201"/>
      <c r="B1006" s="201"/>
      <c r="C1006" s="201"/>
      <c r="D1006" s="201"/>
      <c r="E1006" s="201"/>
      <c r="F1006" s="202"/>
      <c r="G1006" s="202"/>
      <c r="H1006" s="202"/>
      <c r="I1006" s="202"/>
      <c r="J1006" s="202"/>
      <c r="K1006" s="202"/>
      <c r="L1006" s="202"/>
      <c r="M1006" s="202"/>
      <c r="N1006" s="202"/>
      <c r="O1006" s="202"/>
      <c r="P1006" s="202"/>
      <c r="Q1006" s="202"/>
      <c r="R1006" s="134"/>
      <c r="S1006" s="186">
        <f t="shared" si="1"/>
        <v>0</v>
      </c>
      <c r="T1006" s="187" t="str">
        <f t="shared" si="2"/>
        <v>0%</v>
      </c>
      <c r="U1006" s="188">
        <f t="shared" si="3"/>
        <v>0</v>
      </c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</row>
    <row r="1007" ht="15.75" customHeight="1">
      <c r="A1007" s="201"/>
      <c r="B1007" s="201"/>
      <c r="C1007" s="201"/>
      <c r="D1007" s="201"/>
      <c r="E1007" s="201"/>
      <c r="F1007" s="202"/>
      <c r="G1007" s="202"/>
      <c r="H1007" s="202"/>
      <c r="I1007" s="202"/>
      <c r="J1007" s="202"/>
      <c r="K1007" s="202"/>
      <c r="L1007" s="202"/>
      <c r="M1007" s="202"/>
      <c r="N1007" s="202"/>
      <c r="O1007" s="202"/>
      <c r="P1007" s="202"/>
      <c r="Q1007" s="202"/>
      <c r="R1007" s="134"/>
      <c r="S1007" s="186">
        <f t="shared" si="1"/>
        <v>0</v>
      </c>
      <c r="T1007" s="187" t="str">
        <f t="shared" si="2"/>
        <v>0%</v>
      </c>
      <c r="U1007" s="188">
        <f t="shared" si="3"/>
        <v>0</v>
      </c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</row>
    <row r="1008" ht="15.75" customHeight="1">
      <c r="A1008" s="201"/>
      <c r="B1008" s="201"/>
      <c r="C1008" s="201"/>
      <c r="D1008" s="201"/>
      <c r="E1008" s="201"/>
      <c r="F1008" s="202"/>
      <c r="G1008" s="202"/>
      <c r="H1008" s="202"/>
      <c r="I1008" s="202"/>
      <c r="J1008" s="202"/>
      <c r="K1008" s="202"/>
      <c r="L1008" s="202"/>
      <c r="M1008" s="202"/>
      <c r="N1008" s="202"/>
      <c r="O1008" s="202"/>
      <c r="P1008" s="202"/>
      <c r="Q1008" s="202"/>
      <c r="R1008" s="134"/>
      <c r="S1008" s="186">
        <f t="shared" si="1"/>
        <v>0</v>
      </c>
      <c r="T1008" s="187" t="str">
        <f t="shared" si="2"/>
        <v>0%</v>
      </c>
      <c r="U1008" s="188">
        <f t="shared" si="3"/>
        <v>0</v>
      </c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</row>
    <row r="1009" ht="15.75" customHeight="1">
      <c r="A1009" s="201"/>
      <c r="B1009" s="201"/>
      <c r="C1009" s="201"/>
      <c r="D1009" s="201"/>
      <c r="E1009" s="201"/>
      <c r="F1009" s="202"/>
      <c r="G1009" s="202"/>
      <c r="H1009" s="202"/>
      <c r="I1009" s="202"/>
      <c r="J1009" s="202"/>
      <c r="K1009" s="202"/>
      <c r="L1009" s="202"/>
      <c r="M1009" s="202"/>
      <c r="N1009" s="202"/>
      <c r="O1009" s="202"/>
      <c r="P1009" s="202"/>
      <c r="Q1009" s="202"/>
      <c r="R1009" s="134"/>
      <c r="S1009" s="186">
        <f t="shared" si="1"/>
        <v>0</v>
      </c>
      <c r="T1009" s="187" t="str">
        <f t="shared" si="2"/>
        <v>0%</v>
      </c>
      <c r="U1009" s="188">
        <f t="shared" si="3"/>
        <v>0</v>
      </c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</row>
    <row r="1010" ht="15.75" customHeight="1">
      <c r="A1010" s="201"/>
      <c r="B1010" s="201"/>
      <c r="C1010" s="201"/>
      <c r="D1010" s="201"/>
      <c r="E1010" s="201"/>
      <c r="F1010" s="202"/>
      <c r="G1010" s="202"/>
      <c r="H1010" s="202"/>
      <c r="I1010" s="202"/>
      <c r="J1010" s="202"/>
      <c r="K1010" s="202"/>
      <c r="L1010" s="202"/>
      <c r="M1010" s="202"/>
      <c r="N1010" s="202"/>
      <c r="O1010" s="202"/>
      <c r="P1010" s="202"/>
      <c r="Q1010" s="202"/>
      <c r="R1010" s="134"/>
      <c r="S1010" s="186">
        <f t="shared" si="1"/>
        <v>0</v>
      </c>
      <c r="T1010" s="187" t="str">
        <f t="shared" si="2"/>
        <v>0%</v>
      </c>
      <c r="U1010" s="188">
        <f t="shared" si="3"/>
        <v>0</v>
      </c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</row>
    <row r="1011" ht="15.75" customHeight="1">
      <c r="A1011" s="201"/>
      <c r="B1011" s="201"/>
      <c r="C1011" s="201"/>
      <c r="D1011" s="201"/>
      <c r="E1011" s="201"/>
      <c r="F1011" s="202"/>
      <c r="G1011" s="202"/>
      <c r="H1011" s="202"/>
      <c r="I1011" s="202"/>
      <c r="J1011" s="202"/>
      <c r="K1011" s="202"/>
      <c r="L1011" s="202"/>
      <c r="M1011" s="202"/>
      <c r="N1011" s="202"/>
      <c r="O1011" s="202"/>
      <c r="P1011" s="202"/>
      <c r="Q1011" s="202"/>
      <c r="R1011" s="134"/>
      <c r="S1011" s="186">
        <f t="shared" si="1"/>
        <v>0</v>
      </c>
      <c r="T1011" s="187" t="str">
        <f t="shared" si="2"/>
        <v>0%</v>
      </c>
      <c r="U1011" s="188">
        <f t="shared" si="3"/>
        <v>0</v>
      </c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</row>
    <row r="1012" ht="15.75" customHeight="1">
      <c r="A1012" s="201"/>
      <c r="B1012" s="201"/>
      <c r="C1012" s="201"/>
      <c r="D1012" s="201"/>
      <c r="E1012" s="201"/>
      <c r="F1012" s="202"/>
      <c r="G1012" s="202"/>
      <c r="H1012" s="202"/>
      <c r="I1012" s="202"/>
      <c r="J1012" s="202"/>
      <c r="K1012" s="202"/>
      <c r="L1012" s="202"/>
      <c r="M1012" s="202"/>
      <c r="N1012" s="202"/>
      <c r="O1012" s="202"/>
      <c r="P1012" s="202"/>
      <c r="Q1012" s="202"/>
      <c r="R1012" s="134"/>
      <c r="S1012" s="186">
        <f t="shared" si="1"/>
        <v>0</v>
      </c>
      <c r="T1012" s="187" t="str">
        <f t="shared" si="2"/>
        <v>0%</v>
      </c>
      <c r="U1012" s="188">
        <f t="shared" si="3"/>
        <v>0</v>
      </c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</row>
    <row r="1013" ht="15.75" customHeight="1">
      <c r="A1013" s="201"/>
      <c r="B1013" s="201"/>
      <c r="C1013" s="201"/>
      <c r="D1013" s="201"/>
      <c r="E1013" s="201"/>
      <c r="F1013" s="202"/>
      <c r="G1013" s="202"/>
      <c r="H1013" s="202"/>
      <c r="I1013" s="202"/>
      <c r="J1013" s="202"/>
      <c r="K1013" s="202"/>
      <c r="L1013" s="202"/>
      <c r="M1013" s="202"/>
      <c r="N1013" s="202"/>
      <c r="O1013" s="202"/>
      <c r="P1013" s="202"/>
      <c r="Q1013" s="202"/>
      <c r="R1013" s="134"/>
      <c r="S1013" s="186">
        <f t="shared" si="1"/>
        <v>0</v>
      </c>
      <c r="T1013" s="187" t="str">
        <f t="shared" si="2"/>
        <v>0%</v>
      </c>
      <c r="U1013" s="188">
        <f t="shared" si="3"/>
        <v>0</v>
      </c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</row>
    <row r="1014" ht="15.75" customHeight="1">
      <c r="A1014" s="201"/>
      <c r="B1014" s="201"/>
      <c r="C1014" s="201"/>
      <c r="D1014" s="201"/>
      <c r="E1014" s="201"/>
      <c r="F1014" s="202"/>
      <c r="G1014" s="202"/>
      <c r="H1014" s="202"/>
      <c r="I1014" s="202"/>
      <c r="J1014" s="202"/>
      <c r="K1014" s="202"/>
      <c r="L1014" s="202"/>
      <c r="M1014" s="202"/>
      <c r="N1014" s="202"/>
      <c r="O1014" s="202"/>
      <c r="P1014" s="202"/>
      <c r="Q1014" s="202"/>
      <c r="R1014" s="134"/>
      <c r="S1014" s="186">
        <f t="shared" si="1"/>
        <v>0</v>
      </c>
      <c r="T1014" s="187" t="str">
        <f t="shared" si="2"/>
        <v>0%</v>
      </c>
      <c r="U1014" s="188">
        <f t="shared" si="3"/>
        <v>0</v>
      </c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</row>
    <row r="1015" ht="15.75" customHeight="1">
      <c r="A1015" s="201"/>
      <c r="B1015" s="201"/>
      <c r="C1015" s="201"/>
      <c r="D1015" s="201"/>
      <c r="E1015" s="201"/>
      <c r="F1015" s="202"/>
      <c r="G1015" s="202"/>
      <c r="H1015" s="202"/>
      <c r="I1015" s="202"/>
      <c r="J1015" s="202"/>
      <c r="K1015" s="202"/>
      <c r="L1015" s="202"/>
      <c r="M1015" s="202"/>
      <c r="N1015" s="202"/>
      <c r="O1015" s="202"/>
      <c r="P1015" s="202"/>
      <c r="Q1015" s="202"/>
      <c r="R1015" s="134"/>
      <c r="S1015" s="186">
        <f t="shared" si="1"/>
        <v>0</v>
      </c>
      <c r="T1015" s="187" t="str">
        <f t="shared" si="2"/>
        <v>0%</v>
      </c>
      <c r="U1015" s="188">
        <f t="shared" si="3"/>
        <v>0</v>
      </c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</row>
    <row r="1016" ht="15.75" customHeight="1">
      <c r="A1016" s="201"/>
      <c r="B1016" s="201"/>
      <c r="C1016" s="201"/>
      <c r="D1016" s="201"/>
      <c r="E1016" s="201"/>
      <c r="F1016" s="202"/>
      <c r="G1016" s="202"/>
      <c r="H1016" s="202"/>
      <c r="I1016" s="202"/>
      <c r="J1016" s="202"/>
      <c r="K1016" s="202"/>
      <c r="L1016" s="202"/>
      <c r="M1016" s="202"/>
      <c r="N1016" s="202"/>
      <c r="O1016" s="202"/>
      <c r="P1016" s="202"/>
      <c r="Q1016" s="202"/>
      <c r="R1016" s="134"/>
      <c r="S1016" s="186">
        <f t="shared" si="1"/>
        <v>0</v>
      </c>
      <c r="T1016" s="187" t="str">
        <f t="shared" si="2"/>
        <v>0%</v>
      </c>
      <c r="U1016" s="188">
        <f t="shared" si="3"/>
        <v>0</v>
      </c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</row>
    <row r="1017" ht="15.75" customHeight="1">
      <c r="A1017" s="201"/>
      <c r="B1017" s="201"/>
      <c r="C1017" s="201"/>
      <c r="D1017" s="201"/>
      <c r="E1017" s="201"/>
      <c r="F1017" s="202"/>
      <c r="G1017" s="202"/>
      <c r="H1017" s="202"/>
      <c r="I1017" s="202"/>
      <c r="J1017" s="202"/>
      <c r="K1017" s="202"/>
      <c r="L1017" s="202"/>
      <c r="M1017" s="202"/>
      <c r="N1017" s="202"/>
      <c r="O1017" s="202"/>
      <c r="P1017" s="202"/>
      <c r="Q1017" s="202"/>
      <c r="R1017" s="134"/>
      <c r="S1017" s="186">
        <f t="shared" si="1"/>
        <v>0</v>
      </c>
      <c r="T1017" s="187" t="str">
        <f t="shared" si="2"/>
        <v>0%</v>
      </c>
      <c r="U1017" s="188">
        <f t="shared" si="3"/>
        <v>0</v>
      </c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</row>
    <row r="1018" ht="15.75" customHeight="1">
      <c r="A1018" s="201"/>
      <c r="B1018" s="201"/>
      <c r="C1018" s="201"/>
      <c r="D1018" s="201"/>
      <c r="E1018" s="201"/>
      <c r="F1018" s="202"/>
      <c r="G1018" s="202"/>
      <c r="H1018" s="202"/>
      <c r="I1018" s="202"/>
      <c r="J1018" s="202"/>
      <c r="K1018" s="202"/>
      <c r="L1018" s="202"/>
      <c r="M1018" s="202"/>
      <c r="N1018" s="202"/>
      <c r="O1018" s="202"/>
      <c r="P1018" s="202"/>
      <c r="Q1018" s="202"/>
      <c r="R1018" s="134"/>
      <c r="S1018" s="186">
        <f t="shared" si="1"/>
        <v>0</v>
      </c>
      <c r="T1018" s="187" t="str">
        <f t="shared" si="2"/>
        <v>0%</v>
      </c>
      <c r="U1018" s="188">
        <f t="shared" si="3"/>
        <v>0</v>
      </c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</row>
    <row r="1019" ht="15.75" customHeight="1">
      <c r="A1019" s="201"/>
      <c r="B1019" s="201"/>
      <c r="C1019" s="201"/>
      <c r="D1019" s="201"/>
      <c r="E1019" s="201"/>
      <c r="F1019" s="202"/>
      <c r="G1019" s="202"/>
      <c r="H1019" s="202"/>
      <c r="I1019" s="202"/>
      <c r="J1019" s="202"/>
      <c r="K1019" s="202"/>
      <c r="L1019" s="202"/>
      <c r="M1019" s="202"/>
      <c r="N1019" s="202"/>
      <c r="O1019" s="202"/>
      <c r="P1019" s="202"/>
      <c r="Q1019" s="202"/>
      <c r="R1019" s="134"/>
      <c r="S1019" s="186">
        <f t="shared" si="1"/>
        <v>0</v>
      </c>
      <c r="T1019" s="187" t="str">
        <f t="shared" si="2"/>
        <v>0%</v>
      </c>
      <c r="U1019" s="188">
        <f t="shared" si="3"/>
        <v>0</v>
      </c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</row>
    <row r="1020" ht="15.75" customHeight="1">
      <c r="A1020" s="201"/>
      <c r="B1020" s="201"/>
      <c r="C1020" s="201"/>
      <c r="D1020" s="201"/>
      <c r="E1020" s="201"/>
      <c r="F1020" s="202"/>
      <c r="G1020" s="202"/>
      <c r="H1020" s="202"/>
      <c r="I1020" s="202"/>
      <c r="J1020" s="202"/>
      <c r="K1020" s="202"/>
      <c r="L1020" s="202"/>
      <c r="M1020" s="202"/>
      <c r="N1020" s="202"/>
      <c r="O1020" s="202"/>
      <c r="P1020" s="202"/>
      <c r="Q1020" s="202"/>
      <c r="R1020" s="134"/>
      <c r="S1020" s="186">
        <f t="shared" si="1"/>
        <v>0</v>
      </c>
      <c r="T1020" s="187" t="str">
        <f t="shared" si="2"/>
        <v>0%</v>
      </c>
      <c r="U1020" s="188">
        <f t="shared" si="3"/>
        <v>0</v>
      </c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</row>
    <row r="1021" ht="15.75" customHeight="1">
      <c r="A1021" s="201"/>
      <c r="B1021" s="201"/>
      <c r="C1021" s="201"/>
      <c r="D1021" s="201"/>
      <c r="E1021" s="201"/>
      <c r="F1021" s="202"/>
      <c r="G1021" s="202"/>
      <c r="H1021" s="202"/>
      <c r="I1021" s="202"/>
      <c r="J1021" s="202"/>
      <c r="K1021" s="202"/>
      <c r="L1021" s="202"/>
      <c r="M1021" s="202"/>
      <c r="N1021" s="202"/>
      <c r="O1021" s="202"/>
      <c r="P1021" s="202"/>
      <c r="Q1021" s="202"/>
      <c r="R1021" s="134"/>
      <c r="S1021" s="186">
        <f t="shared" si="1"/>
        <v>0</v>
      </c>
      <c r="T1021" s="187" t="str">
        <f t="shared" si="2"/>
        <v>0%</v>
      </c>
      <c r="U1021" s="188">
        <f t="shared" si="3"/>
        <v>0</v>
      </c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</row>
    <row r="1022" ht="15.75" customHeight="1">
      <c r="A1022" s="201"/>
      <c r="B1022" s="201"/>
      <c r="C1022" s="201"/>
      <c r="D1022" s="201"/>
      <c r="E1022" s="201"/>
      <c r="F1022" s="202"/>
      <c r="G1022" s="202"/>
      <c r="H1022" s="202"/>
      <c r="I1022" s="202"/>
      <c r="J1022" s="202"/>
      <c r="K1022" s="202"/>
      <c r="L1022" s="202"/>
      <c r="M1022" s="202"/>
      <c r="N1022" s="202"/>
      <c r="O1022" s="202"/>
      <c r="P1022" s="202"/>
      <c r="Q1022" s="202"/>
      <c r="R1022" s="134"/>
      <c r="S1022" s="186">
        <f t="shared" si="1"/>
        <v>0</v>
      </c>
      <c r="T1022" s="187" t="str">
        <f t="shared" si="2"/>
        <v>0%</v>
      </c>
      <c r="U1022" s="188">
        <f t="shared" si="3"/>
        <v>0</v>
      </c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</row>
    <row r="1023" ht="15.75" customHeight="1">
      <c r="A1023" s="201"/>
      <c r="B1023" s="201"/>
      <c r="C1023" s="201"/>
      <c r="D1023" s="201"/>
      <c r="E1023" s="201"/>
      <c r="F1023" s="202"/>
      <c r="G1023" s="202"/>
      <c r="H1023" s="202"/>
      <c r="I1023" s="202"/>
      <c r="J1023" s="202"/>
      <c r="K1023" s="202"/>
      <c r="L1023" s="202"/>
      <c r="M1023" s="202"/>
      <c r="N1023" s="202"/>
      <c r="O1023" s="202"/>
      <c r="P1023" s="202"/>
      <c r="Q1023" s="202"/>
      <c r="R1023" s="134"/>
      <c r="S1023" s="186">
        <f t="shared" si="1"/>
        <v>0</v>
      </c>
      <c r="T1023" s="187" t="str">
        <f t="shared" si="2"/>
        <v>0%</v>
      </c>
      <c r="U1023" s="188">
        <f t="shared" si="3"/>
        <v>0</v>
      </c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</row>
    <row r="1024" ht="15.75" customHeight="1">
      <c r="A1024" s="201"/>
      <c r="B1024" s="201"/>
      <c r="C1024" s="201"/>
      <c r="D1024" s="201"/>
      <c r="E1024" s="201"/>
      <c r="F1024" s="202"/>
      <c r="G1024" s="202"/>
      <c r="H1024" s="202"/>
      <c r="I1024" s="202"/>
      <c r="J1024" s="202"/>
      <c r="K1024" s="202"/>
      <c r="L1024" s="202"/>
      <c r="M1024" s="202"/>
      <c r="N1024" s="202"/>
      <c r="O1024" s="202"/>
      <c r="P1024" s="202"/>
      <c r="Q1024" s="202"/>
      <c r="R1024" s="134"/>
      <c r="S1024" s="186">
        <f t="shared" si="1"/>
        <v>0</v>
      </c>
      <c r="T1024" s="187" t="str">
        <f t="shared" si="2"/>
        <v>0%</v>
      </c>
      <c r="U1024" s="188">
        <f t="shared" si="3"/>
        <v>0</v>
      </c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</row>
    <row r="1025" ht="15.75" customHeight="1">
      <c r="A1025" s="201"/>
      <c r="B1025" s="201"/>
      <c r="C1025" s="201"/>
      <c r="D1025" s="201"/>
      <c r="E1025" s="201"/>
      <c r="F1025" s="202"/>
      <c r="G1025" s="202"/>
      <c r="H1025" s="202"/>
      <c r="I1025" s="202"/>
      <c r="J1025" s="202"/>
      <c r="K1025" s="202"/>
      <c r="L1025" s="202"/>
      <c r="M1025" s="202"/>
      <c r="N1025" s="202"/>
      <c r="O1025" s="202"/>
      <c r="P1025" s="202"/>
      <c r="Q1025" s="202"/>
      <c r="R1025" s="134"/>
      <c r="S1025" s="186">
        <f t="shared" si="1"/>
        <v>0</v>
      </c>
      <c r="T1025" s="187" t="str">
        <f t="shared" si="2"/>
        <v>0%</v>
      </c>
      <c r="U1025" s="188">
        <f t="shared" si="3"/>
        <v>0</v>
      </c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</row>
    <row r="1026" ht="15.75" customHeight="1">
      <c r="A1026" s="201"/>
      <c r="B1026" s="201"/>
      <c r="C1026" s="201"/>
      <c r="D1026" s="201"/>
      <c r="E1026" s="201"/>
      <c r="F1026" s="202"/>
      <c r="G1026" s="202"/>
      <c r="H1026" s="202"/>
      <c r="I1026" s="202"/>
      <c r="J1026" s="202"/>
      <c r="K1026" s="202"/>
      <c r="L1026" s="202"/>
      <c r="M1026" s="202"/>
      <c r="N1026" s="202"/>
      <c r="O1026" s="202"/>
      <c r="P1026" s="202"/>
      <c r="Q1026" s="202"/>
      <c r="R1026" s="134"/>
      <c r="S1026" s="186">
        <f t="shared" si="1"/>
        <v>0</v>
      </c>
      <c r="T1026" s="187" t="str">
        <f t="shared" si="2"/>
        <v>0%</v>
      </c>
      <c r="U1026" s="188">
        <f t="shared" si="3"/>
        <v>0</v>
      </c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</row>
    <row r="1027" ht="15.75" customHeight="1">
      <c r="A1027" s="201"/>
      <c r="B1027" s="201"/>
      <c r="C1027" s="201"/>
      <c r="D1027" s="201"/>
      <c r="E1027" s="201"/>
      <c r="F1027" s="202"/>
      <c r="G1027" s="202"/>
      <c r="H1027" s="202"/>
      <c r="I1027" s="202"/>
      <c r="J1027" s="202"/>
      <c r="K1027" s="202"/>
      <c r="L1027" s="202"/>
      <c r="M1027" s="202"/>
      <c r="N1027" s="202"/>
      <c r="O1027" s="202"/>
      <c r="P1027" s="202"/>
      <c r="Q1027" s="202"/>
      <c r="R1027" s="134"/>
      <c r="S1027" s="186">
        <f t="shared" si="1"/>
        <v>0</v>
      </c>
      <c r="T1027" s="187" t="str">
        <f t="shared" si="2"/>
        <v>0%</v>
      </c>
      <c r="U1027" s="188">
        <f t="shared" si="3"/>
        <v>0</v>
      </c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</row>
    <row r="1028" ht="15.75" customHeight="1">
      <c r="A1028" s="201"/>
      <c r="B1028" s="201"/>
      <c r="C1028" s="201"/>
      <c r="D1028" s="201"/>
      <c r="E1028" s="201"/>
      <c r="F1028" s="202"/>
      <c r="G1028" s="202"/>
      <c r="H1028" s="202"/>
      <c r="I1028" s="202"/>
      <c r="J1028" s="202"/>
      <c r="K1028" s="202"/>
      <c r="L1028" s="202"/>
      <c r="M1028" s="202"/>
      <c r="N1028" s="202"/>
      <c r="O1028" s="202"/>
      <c r="P1028" s="202"/>
      <c r="Q1028" s="202"/>
      <c r="R1028" s="134"/>
      <c r="S1028" s="186">
        <f t="shared" si="1"/>
        <v>0</v>
      </c>
      <c r="T1028" s="187" t="str">
        <f t="shared" si="2"/>
        <v>0%</v>
      </c>
      <c r="U1028" s="188">
        <f t="shared" si="3"/>
        <v>0</v>
      </c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</row>
    <row r="1029" ht="15.75" customHeight="1">
      <c r="A1029" s="201"/>
      <c r="B1029" s="201"/>
      <c r="C1029" s="201"/>
      <c r="D1029" s="201"/>
      <c r="E1029" s="201"/>
      <c r="F1029" s="202"/>
      <c r="G1029" s="202"/>
      <c r="H1029" s="202"/>
      <c r="I1029" s="202"/>
      <c r="J1029" s="202"/>
      <c r="K1029" s="202"/>
      <c r="L1029" s="202"/>
      <c r="M1029" s="202"/>
      <c r="N1029" s="202"/>
      <c r="O1029" s="202"/>
      <c r="P1029" s="202"/>
      <c r="Q1029" s="202"/>
      <c r="R1029" s="134"/>
      <c r="S1029" s="186">
        <f t="shared" si="1"/>
        <v>0</v>
      </c>
      <c r="T1029" s="187" t="str">
        <f t="shared" si="2"/>
        <v>0%</v>
      </c>
      <c r="U1029" s="188">
        <f t="shared" si="3"/>
        <v>0</v>
      </c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</row>
    <row r="1030" ht="15.75" customHeight="1">
      <c r="A1030" s="201"/>
      <c r="B1030" s="201"/>
      <c r="C1030" s="201"/>
      <c r="D1030" s="201"/>
      <c r="E1030" s="201"/>
      <c r="F1030" s="202"/>
      <c r="G1030" s="202"/>
      <c r="H1030" s="202"/>
      <c r="I1030" s="202"/>
      <c r="J1030" s="202"/>
      <c r="K1030" s="202"/>
      <c r="L1030" s="202"/>
      <c r="M1030" s="202"/>
      <c r="N1030" s="202"/>
      <c r="O1030" s="202"/>
      <c r="P1030" s="202"/>
      <c r="Q1030" s="202"/>
      <c r="R1030" s="134"/>
      <c r="S1030" s="186">
        <f t="shared" si="1"/>
        <v>0</v>
      </c>
      <c r="T1030" s="187" t="str">
        <f t="shared" si="2"/>
        <v>0%</v>
      </c>
      <c r="U1030" s="188">
        <f t="shared" si="3"/>
        <v>0</v>
      </c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</row>
    <row r="1031" ht="15.75" customHeight="1">
      <c r="A1031" s="201"/>
      <c r="B1031" s="201"/>
      <c r="C1031" s="201"/>
      <c r="D1031" s="201"/>
      <c r="E1031" s="201"/>
      <c r="F1031" s="202"/>
      <c r="G1031" s="202"/>
      <c r="H1031" s="202"/>
      <c r="I1031" s="202"/>
      <c r="J1031" s="202"/>
      <c r="K1031" s="202"/>
      <c r="L1031" s="202"/>
      <c r="M1031" s="202"/>
      <c r="N1031" s="202"/>
      <c r="O1031" s="202"/>
      <c r="P1031" s="202"/>
      <c r="Q1031" s="202"/>
      <c r="R1031" s="134"/>
      <c r="S1031" s="186">
        <f t="shared" si="1"/>
        <v>0</v>
      </c>
      <c r="T1031" s="187" t="str">
        <f t="shared" si="2"/>
        <v>0%</v>
      </c>
      <c r="U1031" s="188">
        <f t="shared" si="3"/>
        <v>0</v>
      </c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</row>
    <row r="1032" ht="15.75" customHeight="1">
      <c r="A1032" s="201"/>
      <c r="B1032" s="201"/>
      <c r="C1032" s="201"/>
      <c r="D1032" s="201"/>
      <c r="E1032" s="201"/>
      <c r="F1032" s="202"/>
      <c r="G1032" s="202"/>
      <c r="H1032" s="202"/>
      <c r="I1032" s="202"/>
      <c r="J1032" s="202"/>
      <c r="K1032" s="202"/>
      <c r="L1032" s="202"/>
      <c r="M1032" s="202"/>
      <c r="N1032" s="202"/>
      <c r="O1032" s="202"/>
      <c r="P1032" s="202"/>
      <c r="Q1032" s="202"/>
      <c r="R1032" s="134"/>
      <c r="S1032" s="186">
        <f t="shared" si="1"/>
        <v>0</v>
      </c>
      <c r="T1032" s="187" t="str">
        <f t="shared" si="2"/>
        <v>0%</v>
      </c>
      <c r="U1032" s="188">
        <f t="shared" si="3"/>
        <v>0</v>
      </c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</row>
    <row r="1033" ht="15.75" customHeight="1">
      <c r="A1033" s="201"/>
      <c r="B1033" s="201"/>
      <c r="C1033" s="201"/>
      <c r="D1033" s="201"/>
      <c r="E1033" s="201"/>
      <c r="F1033" s="202"/>
      <c r="G1033" s="202"/>
      <c r="H1033" s="202"/>
      <c r="I1033" s="202"/>
      <c r="J1033" s="202"/>
      <c r="K1033" s="202"/>
      <c r="L1033" s="202"/>
      <c r="M1033" s="202"/>
      <c r="N1033" s="202"/>
      <c r="O1033" s="202"/>
      <c r="P1033" s="202"/>
      <c r="Q1033" s="202"/>
      <c r="R1033" s="134"/>
      <c r="S1033" s="186">
        <f t="shared" si="1"/>
        <v>0</v>
      </c>
      <c r="T1033" s="187" t="str">
        <f t="shared" si="2"/>
        <v>0%</v>
      </c>
      <c r="U1033" s="188">
        <f t="shared" si="3"/>
        <v>0</v>
      </c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</row>
    <row r="1034" ht="15.75" customHeight="1">
      <c r="A1034" s="201"/>
      <c r="B1034" s="201"/>
      <c r="C1034" s="201"/>
      <c r="D1034" s="201"/>
      <c r="E1034" s="201"/>
      <c r="F1034" s="202"/>
      <c r="G1034" s="202"/>
      <c r="H1034" s="202"/>
      <c r="I1034" s="202"/>
      <c r="J1034" s="202"/>
      <c r="K1034" s="202"/>
      <c r="L1034" s="202"/>
      <c r="M1034" s="202"/>
      <c r="N1034" s="202"/>
      <c r="O1034" s="202"/>
      <c r="P1034" s="202"/>
      <c r="Q1034" s="202"/>
      <c r="R1034" s="134"/>
      <c r="S1034" s="186">
        <f t="shared" si="1"/>
        <v>0</v>
      </c>
      <c r="T1034" s="187" t="str">
        <f t="shared" si="2"/>
        <v>0%</v>
      </c>
      <c r="U1034" s="188">
        <f t="shared" si="3"/>
        <v>0</v>
      </c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</row>
    <row r="1035" ht="15.75" customHeight="1">
      <c r="A1035" s="201"/>
      <c r="B1035" s="201"/>
      <c r="C1035" s="201"/>
      <c r="D1035" s="201"/>
      <c r="E1035" s="201"/>
      <c r="F1035" s="202"/>
      <c r="G1035" s="202"/>
      <c r="H1035" s="202"/>
      <c r="I1035" s="202"/>
      <c r="J1035" s="202"/>
      <c r="K1035" s="202"/>
      <c r="L1035" s="202"/>
      <c r="M1035" s="202"/>
      <c r="N1035" s="202"/>
      <c r="O1035" s="202"/>
      <c r="P1035" s="202"/>
      <c r="Q1035" s="202"/>
      <c r="R1035" s="134"/>
      <c r="S1035" s="186">
        <f t="shared" si="1"/>
        <v>0</v>
      </c>
      <c r="T1035" s="187" t="str">
        <f t="shared" si="2"/>
        <v>0%</v>
      </c>
      <c r="U1035" s="188">
        <f t="shared" si="3"/>
        <v>0</v>
      </c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</row>
    <row r="1036" ht="15.75" customHeight="1">
      <c r="A1036" s="201"/>
      <c r="B1036" s="201"/>
      <c r="C1036" s="201"/>
      <c r="D1036" s="201"/>
      <c r="E1036" s="201"/>
      <c r="F1036" s="202"/>
      <c r="G1036" s="202"/>
      <c r="H1036" s="202"/>
      <c r="I1036" s="202"/>
      <c r="J1036" s="202"/>
      <c r="K1036" s="202"/>
      <c r="L1036" s="202"/>
      <c r="M1036" s="202"/>
      <c r="N1036" s="202"/>
      <c r="O1036" s="202"/>
      <c r="P1036" s="202"/>
      <c r="Q1036" s="202"/>
      <c r="R1036" s="134"/>
      <c r="S1036" s="186">
        <f t="shared" si="1"/>
        <v>0</v>
      </c>
      <c r="T1036" s="187" t="str">
        <f t="shared" si="2"/>
        <v>0%</v>
      </c>
      <c r="U1036" s="188">
        <f t="shared" si="3"/>
        <v>0</v>
      </c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</row>
    <row r="1037" ht="15.75" customHeight="1">
      <c r="A1037" s="201"/>
      <c r="B1037" s="201"/>
      <c r="C1037" s="201"/>
      <c r="D1037" s="201"/>
      <c r="E1037" s="201"/>
      <c r="F1037" s="202"/>
      <c r="G1037" s="202"/>
      <c r="H1037" s="202"/>
      <c r="I1037" s="202"/>
      <c r="J1037" s="202"/>
      <c r="K1037" s="202"/>
      <c r="L1037" s="202"/>
      <c r="M1037" s="202"/>
      <c r="N1037" s="202"/>
      <c r="O1037" s="202"/>
      <c r="P1037" s="202"/>
      <c r="Q1037" s="202"/>
      <c r="R1037" s="134"/>
      <c r="S1037" s="186">
        <f t="shared" si="1"/>
        <v>0</v>
      </c>
      <c r="T1037" s="187" t="str">
        <f t="shared" si="2"/>
        <v>0%</v>
      </c>
      <c r="U1037" s="188">
        <f t="shared" si="3"/>
        <v>0</v>
      </c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</row>
    <row r="1038" ht="15.75" customHeight="1">
      <c r="A1038" s="201"/>
      <c r="B1038" s="201"/>
      <c r="C1038" s="201"/>
      <c r="D1038" s="201"/>
      <c r="E1038" s="201"/>
      <c r="F1038" s="202"/>
      <c r="G1038" s="202"/>
      <c r="H1038" s="202"/>
      <c r="I1038" s="202"/>
      <c r="J1038" s="202"/>
      <c r="K1038" s="202"/>
      <c r="L1038" s="202"/>
      <c r="M1038" s="202"/>
      <c r="N1038" s="202"/>
      <c r="O1038" s="202"/>
      <c r="P1038" s="202"/>
      <c r="Q1038" s="202"/>
      <c r="R1038" s="134"/>
      <c r="S1038" s="186">
        <f t="shared" si="1"/>
        <v>0</v>
      </c>
      <c r="T1038" s="187" t="str">
        <f t="shared" si="2"/>
        <v>0%</v>
      </c>
      <c r="U1038" s="188">
        <f t="shared" si="3"/>
        <v>0</v>
      </c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</row>
    <row r="1039" ht="15.75" customHeight="1">
      <c r="A1039" s="201"/>
      <c r="B1039" s="201"/>
      <c r="C1039" s="201"/>
      <c r="D1039" s="201"/>
      <c r="E1039" s="201"/>
      <c r="F1039" s="202"/>
      <c r="G1039" s="202"/>
      <c r="H1039" s="202"/>
      <c r="I1039" s="202"/>
      <c r="J1039" s="202"/>
      <c r="K1039" s="202"/>
      <c r="L1039" s="202"/>
      <c r="M1039" s="202"/>
      <c r="N1039" s="202"/>
      <c r="O1039" s="202"/>
      <c r="P1039" s="202"/>
      <c r="Q1039" s="202"/>
      <c r="R1039" s="134"/>
      <c r="S1039" s="186">
        <f t="shared" si="1"/>
        <v>0</v>
      </c>
      <c r="T1039" s="187" t="str">
        <f t="shared" si="2"/>
        <v>0%</v>
      </c>
      <c r="U1039" s="188">
        <f t="shared" si="3"/>
        <v>0</v>
      </c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</row>
    <row r="1040" ht="15.75" customHeight="1">
      <c r="A1040" s="201"/>
      <c r="B1040" s="201"/>
      <c r="C1040" s="201"/>
      <c r="D1040" s="201"/>
      <c r="E1040" s="201"/>
      <c r="F1040" s="202"/>
      <c r="G1040" s="202"/>
      <c r="H1040" s="202"/>
      <c r="I1040" s="202"/>
      <c r="J1040" s="202"/>
      <c r="K1040" s="202"/>
      <c r="L1040" s="202"/>
      <c r="M1040" s="202"/>
      <c r="N1040" s="202"/>
      <c r="O1040" s="202"/>
      <c r="P1040" s="202"/>
      <c r="Q1040" s="202"/>
      <c r="R1040" s="134"/>
      <c r="S1040" s="186">
        <f t="shared" si="1"/>
        <v>0</v>
      </c>
      <c r="T1040" s="187" t="str">
        <f t="shared" si="2"/>
        <v>0%</v>
      </c>
      <c r="U1040" s="188">
        <f t="shared" si="3"/>
        <v>0</v>
      </c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</row>
    <row r="1041" ht="15.75" customHeight="1">
      <c r="A1041" s="201"/>
      <c r="B1041" s="201"/>
      <c r="C1041" s="201"/>
      <c r="D1041" s="201"/>
      <c r="E1041" s="201"/>
      <c r="F1041" s="202"/>
      <c r="G1041" s="202"/>
      <c r="H1041" s="202"/>
      <c r="I1041" s="202"/>
      <c r="J1041" s="202"/>
      <c r="K1041" s="202"/>
      <c r="L1041" s="202"/>
      <c r="M1041" s="202"/>
      <c r="N1041" s="202"/>
      <c r="O1041" s="202"/>
      <c r="P1041" s="202"/>
      <c r="Q1041" s="202"/>
      <c r="R1041" s="134"/>
      <c r="S1041" s="186">
        <f t="shared" si="1"/>
        <v>0</v>
      </c>
      <c r="T1041" s="187" t="str">
        <f t="shared" si="2"/>
        <v>0%</v>
      </c>
      <c r="U1041" s="188">
        <f t="shared" si="3"/>
        <v>0</v>
      </c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</row>
    <row r="1042" ht="15.75" customHeight="1">
      <c r="A1042" s="201"/>
      <c r="B1042" s="201"/>
      <c r="C1042" s="201"/>
      <c r="D1042" s="201"/>
      <c r="E1042" s="201"/>
      <c r="F1042" s="202"/>
      <c r="G1042" s="202"/>
      <c r="H1042" s="202"/>
      <c r="I1042" s="202"/>
      <c r="J1042" s="202"/>
      <c r="K1042" s="202"/>
      <c r="L1042" s="202"/>
      <c r="M1042" s="202"/>
      <c r="N1042" s="202"/>
      <c r="O1042" s="202"/>
      <c r="P1042" s="202"/>
      <c r="Q1042" s="202"/>
      <c r="R1042" s="134"/>
      <c r="S1042" s="186">
        <f t="shared" si="1"/>
        <v>0</v>
      </c>
      <c r="T1042" s="187" t="str">
        <f t="shared" si="2"/>
        <v>0%</v>
      </c>
      <c r="U1042" s="188">
        <f t="shared" si="3"/>
        <v>0</v>
      </c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</row>
    <row r="1043" ht="15.75" customHeight="1">
      <c r="A1043" s="201"/>
      <c r="B1043" s="201"/>
      <c r="C1043" s="201"/>
      <c r="D1043" s="201"/>
      <c r="E1043" s="201"/>
      <c r="F1043" s="202"/>
      <c r="G1043" s="202"/>
      <c r="H1043" s="202"/>
      <c r="I1043" s="202"/>
      <c r="J1043" s="202"/>
      <c r="K1043" s="202"/>
      <c r="L1043" s="202"/>
      <c r="M1043" s="202"/>
      <c r="N1043" s="202"/>
      <c r="O1043" s="202"/>
      <c r="P1043" s="202"/>
      <c r="Q1043" s="202"/>
      <c r="R1043" s="134"/>
      <c r="S1043" s="186">
        <f t="shared" si="1"/>
        <v>0</v>
      </c>
      <c r="T1043" s="187" t="str">
        <f t="shared" si="2"/>
        <v>0%</v>
      </c>
      <c r="U1043" s="188">
        <f t="shared" si="3"/>
        <v>0</v>
      </c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</row>
    <row r="1044" ht="15.75" customHeight="1">
      <c r="A1044" s="201"/>
      <c r="B1044" s="201"/>
      <c r="C1044" s="201"/>
      <c r="D1044" s="201"/>
      <c r="E1044" s="201"/>
      <c r="F1044" s="202"/>
      <c r="G1044" s="202"/>
      <c r="H1044" s="202"/>
      <c r="I1044" s="202"/>
      <c r="J1044" s="202"/>
      <c r="K1044" s="202"/>
      <c r="L1044" s="202"/>
      <c r="M1044" s="202"/>
      <c r="N1044" s="202"/>
      <c r="O1044" s="202"/>
      <c r="P1044" s="202"/>
      <c r="Q1044" s="202"/>
      <c r="R1044" s="134"/>
      <c r="S1044" s="186">
        <f t="shared" si="1"/>
        <v>0</v>
      </c>
      <c r="T1044" s="187" t="str">
        <f t="shared" si="2"/>
        <v>0%</v>
      </c>
      <c r="U1044" s="188">
        <f t="shared" si="3"/>
        <v>0</v>
      </c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</row>
    <row r="1045" ht="15.75" customHeight="1">
      <c r="A1045" s="201"/>
      <c r="B1045" s="201"/>
      <c r="C1045" s="201"/>
      <c r="D1045" s="201"/>
      <c r="E1045" s="201"/>
      <c r="F1045" s="202"/>
      <c r="G1045" s="202"/>
      <c r="H1045" s="202"/>
      <c r="I1045" s="202"/>
      <c r="J1045" s="202"/>
      <c r="K1045" s="202"/>
      <c r="L1045" s="202"/>
      <c r="M1045" s="202"/>
      <c r="N1045" s="202"/>
      <c r="O1045" s="202"/>
      <c r="P1045" s="202"/>
      <c r="Q1045" s="202"/>
      <c r="R1045" s="134"/>
      <c r="S1045" s="186">
        <f t="shared" si="1"/>
        <v>0</v>
      </c>
      <c r="T1045" s="187" t="str">
        <f t="shared" si="2"/>
        <v>0%</v>
      </c>
      <c r="U1045" s="188">
        <f t="shared" si="3"/>
        <v>0</v>
      </c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</row>
    <row r="1046" ht="15.75" customHeight="1">
      <c r="A1046" s="201"/>
      <c r="B1046" s="201"/>
      <c r="C1046" s="201"/>
      <c r="D1046" s="201"/>
      <c r="E1046" s="201"/>
      <c r="F1046" s="202"/>
      <c r="G1046" s="202"/>
      <c r="H1046" s="202"/>
      <c r="I1046" s="202"/>
      <c r="J1046" s="202"/>
      <c r="K1046" s="202"/>
      <c r="L1046" s="202"/>
      <c r="M1046" s="202"/>
      <c r="N1046" s="202"/>
      <c r="O1046" s="202"/>
      <c r="P1046" s="202"/>
      <c r="Q1046" s="202"/>
      <c r="R1046" s="134"/>
      <c r="S1046" s="186">
        <f t="shared" si="1"/>
        <v>0</v>
      </c>
      <c r="T1046" s="187" t="str">
        <f t="shared" si="2"/>
        <v>0%</v>
      </c>
      <c r="U1046" s="188">
        <f t="shared" si="3"/>
        <v>0</v>
      </c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</row>
    <row r="1047" ht="15.75" customHeight="1">
      <c r="A1047" s="201"/>
      <c r="B1047" s="201"/>
      <c r="C1047" s="201"/>
      <c r="D1047" s="201"/>
      <c r="E1047" s="201"/>
      <c r="F1047" s="202"/>
      <c r="G1047" s="202"/>
      <c r="H1047" s="202"/>
      <c r="I1047" s="202"/>
      <c r="J1047" s="202"/>
      <c r="K1047" s="202"/>
      <c r="L1047" s="202"/>
      <c r="M1047" s="202"/>
      <c r="N1047" s="202"/>
      <c r="O1047" s="202"/>
      <c r="P1047" s="202"/>
      <c r="Q1047" s="202"/>
      <c r="R1047" s="134"/>
      <c r="S1047" s="186">
        <f t="shared" si="1"/>
        <v>0</v>
      </c>
      <c r="T1047" s="187" t="str">
        <f t="shared" si="2"/>
        <v>0%</v>
      </c>
      <c r="U1047" s="188">
        <f t="shared" si="3"/>
        <v>0</v>
      </c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</row>
    <row r="1048" ht="15.75" customHeight="1">
      <c r="A1048" s="201"/>
      <c r="B1048" s="201"/>
      <c r="C1048" s="201"/>
      <c r="D1048" s="201"/>
      <c r="E1048" s="201"/>
      <c r="F1048" s="202"/>
      <c r="G1048" s="202"/>
      <c r="H1048" s="202"/>
      <c r="I1048" s="202"/>
      <c r="J1048" s="202"/>
      <c r="K1048" s="202"/>
      <c r="L1048" s="202"/>
      <c r="M1048" s="202"/>
      <c r="N1048" s="202"/>
      <c r="O1048" s="202"/>
      <c r="P1048" s="202"/>
      <c r="Q1048" s="202"/>
      <c r="R1048" s="134"/>
      <c r="S1048" s="186">
        <f t="shared" si="1"/>
        <v>0</v>
      </c>
      <c r="T1048" s="187" t="str">
        <f t="shared" si="2"/>
        <v>0%</v>
      </c>
      <c r="U1048" s="188">
        <f t="shared" si="3"/>
        <v>0</v>
      </c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</row>
    <row r="1049" ht="15.75" customHeight="1">
      <c r="A1049" s="201"/>
      <c r="B1049" s="201"/>
      <c r="C1049" s="201"/>
      <c r="D1049" s="201"/>
      <c r="E1049" s="201"/>
      <c r="F1049" s="202"/>
      <c r="G1049" s="202"/>
      <c r="H1049" s="202"/>
      <c r="I1049" s="202"/>
      <c r="J1049" s="202"/>
      <c r="K1049" s="202"/>
      <c r="L1049" s="202"/>
      <c r="M1049" s="202"/>
      <c r="N1049" s="202"/>
      <c r="O1049" s="202"/>
      <c r="P1049" s="202"/>
      <c r="Q1049" s="202"/>
      <c r="R1049" s="134"/>
      <c r="S1049" s="186">
        <f t="shared" si="1"/>
        <v>0</v>
      </c>
      <c r="T1049" s="187" t="str">
        <f t="shared" si="2"/>
        <v>0%</v>
      </c>
      <c r="U1049" s="188">
        <f t="shared" si="3"/>
        <v>0</v>
      </c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</row>
    <row r="1050" ht="15.75" customHeight="1">
      <c r="A1050" s="201"/>
      <c r="B1050" s="201"/>
      <c r="C1050" s="201"/>
      <c r="D1050" s="201"/>
      <c r="E1050" s="201"/>
      <c r="F1050" s="202"/>
      <c r="G1050" s="202"/>
      <c r="H1050" s="202"/>
      <c r="I1050" s="202"/>
      <c r="J1050" s="202"/>
      <c r="K1050" s="202"/>
      <c r="L1050" s="202"/>
      <c r="M1050" s="202"/>
      <c r="N1050" s="202"/>
      <c r="O1050" s="202"/>
      <c r="P1050" s="202"/>
      <c r="Q1050" s="202"/>
      <c r="R1050" s="134"/>
      <c r="S1050" s="186">
        <f t="shared" si="1"/>
        <v>0</v>
      </c>
      <c r="T1050" s="187" t="str">
        <f t="shared" si="2"/>
        <v>0%</v>
      </c>
      <c r="U1050" s="188">
        <f t="shared" si="3"/>
        <v>0</v>
      </c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</row>
    <row r="1051" ht="15.75" customHeight="1">
      <c r="A1051" s="201"/>
      <c r="B1051" s="201"/>
      <c r="C1051" s="201"/>
      <c r="D1051" s="201"/>
      <c r="E1051" s="201"/>
      <c r="F1051" s="202"/>
      <c r="G1051" s="202"/>
      <c r="H1051" s="202"/>
      <c r="I1051" s="202"/>
      <c r="J1051" s="202"/>
      <c r="K1051" s="202"/>
      <c r="L1051" s="202"/>
      <c r="M1051" s="202"/>
      <c r="N1051" s="202"/>
      <c r="O1051" s="202"/>
      <c r="P1051" s="202"/>
      <c r="Q1051" s="202"/>
      <c r="R1051" s="134"/>
      <c r="S1051" s="186">
        <f t="shared" si="1"/>
        <v>0</v>
      </c>
      <c r="T1051" s="187" t="str">
        <f t="shared" si="2"/>
        <v>0%</v>
      </c>
      <c r="U1051" s="188">
        <f t="shared" si="3"/>
        <v>0</v>
      </c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</row>
    <row r="1052" ht="15.75" customHeight="1">
      <c r="A1052" s="201"/>
      <c r="B1052" s="201"/>
      <c r="C1052" s="201"/>
      <c r="D1052" s="201"/>
      <c r="E1052" s="201"/>
      <c r="F1052" s="202"/>
      <c r="G1052" s="202"/>
      <c r="H1052" s="202"/>
      <c r="I1052" s="202"/>
      <c r="J1052" s="202"/>
      <c r="K1052" s="202"/>
      <c r="L1052" s="202"/>
      <c r="M1052" s="202"/>
      <c r="N1052" s="202"/>
      <c r="O1052" s="202"/>
      <c r="P1052" s="202"/>
      <c r="Q1052" s="202"/>
      <c r="R1052" s="134"/>
      <c r="S1052" s="186">
        <f t="shared" si="1"/>
        <v>0</v>
      </c>
      <c r="T1052" s="187" t="str">
        <f t="shared" si="2"/>
        <v>0%</v>
      </c>
      <c r="U1052" s="188">
        <f t="shared" si="3"/>
        <v>0</v>
      </c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</row>
    <row r="1053" ht="15.75" customHeight="1">
      <c r="A1053" s="201"/>
      <c r="B1053" s="201"/>
      <c r="C1053" s="201"/>
      <c r="D1053" s="201"/>
      <c r="E1053" s="201"/>
      <c r="F1053" s="202"/>
      <c r="G1053" s="202"/>
      <c r="H1053" s="202"/>
      <c r="I1053" s="202"/>
      <c r="J1053" s="202"/>
      <c r="K1053" s="202"/>
      <c r="L1053" s="202"/>
      <c r="M1053" s="202"/>
      <c r="N1053" s="202"/>
      <c r="O1053" s="202"/>
      <c r="P1053" s="202"/>
      <c r="Q1053" s="202"/>
      <c r="R1053" s="134"/>
      <c r="S1053" s="186">
        <f t="shared" si="1"/>
        <v>0</v>
      </c>
      <c r="T1053" s="187" t="str">
        <f t="shared" si="2"/>
        <v>0%</v>
      </c>
      <c r="U1053" s="188">
        <f t="shared" si="3"/>
        <v>0</v>
      </c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</row>
    <row r="1054" ht="15.75" customHeight="1">
      <c r="A1054" s="201"/>
      <c r="B1054" s="201"/>
      <c r="C1054" s="201"/>
      <c r="D1054" s="201"/>
      <c r="E1054" s="201"/>
      <c r="F1054" s="202"/>
      <c r="G1054" s="202"/>
      <c r="H1054" s="202"/>
      <c r="I1054" s="202"/>
      <c r="J1054" s="202"/>
      <c r="K1054" s="202"/>
      <c r="L1054" s="202"/>
      <c r="M1054" s="202"/>
      <c r="N1054" s="202"/>
      <c r="O1054" s="202"/>
      <c r="P1054" s="202"/>
      <c r="Q1054" s="202"/>
      <c r="R1054" s="134"/>
      <c r="S1054" s="186">
        <f t="shared" si="1"/>
        <v>0</v>
      </c>
      <c r="T1054" s="187" t="str">
        <f t="shared" si="2"/>
        <v>0%</v>
      </c>
      <c r="U1054" s="188">
        <f t="shared" si="3"/>
        <v>0</v>
      </c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</row>
    <row r="1055" ht="15.75" customHeight="1">
      <c r="A1055" s="201"/>
      <c r="B1055" s="201"/>
      <c r="C1055" s="201"/>
      <c r="D1055" s="201"/>
      <c r="E1055" s="201"/>
      <c r="F1055" s="202"/>
      <c r="G1055" s="202"/>
      <c r="H1055" s="202"/>
      <c r="I1055" s="202"/>
      <c r="J1055" s="202"/>
      <c r="K1055" s="202"/>
      <c r="L1055" s="202"/>
      <c r="M1055" s="202"/>
      <c r="N1055" s="202"/>
      <c r="O1055" s="202"/>
      <c r="P1055" s="202"/>
      <c r="Q1055" s="202"/>
      <c r="R1055" s="134"/>
      <c r="S1055" s="186">
        <f t="shared" si="1"/>
        <v>0</v>
      </c>
      <c r="T1055" s="187" t="str">
        <f t="shared" si="2"/>
        <v>0%</v>
      </c>
      <c r="U1055" s="188">
        <f t="shared" si="3"/>
        <v>0</v>
      </c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</row>
    <row r="1056" ht="15.75" customHeight="1">
      <c r="A1056" s="201"/>
      <c r="B1056" s="201"/>
      <c r="C1056" s="201"/>
      <c r="D1056" s="201"/>
      <c r="E1056" s="201"/>
      <c r="F1056" s="202"/>
      <c r="G1056" s="202"/>
      <c r="H1056" s="202"/>
      <c r="I1056" s="202"/>
      <c r="J1056" s="202"/>
      <c r="K1056" s="202"/>
      <c r="L1056" s="202"/>
      <c r="M1056" s="202"/>
      <c r="N1056" s="202"/>
      <c r="O1056" s="202"/>
      <c r="P1056" s="202"/>
      <c r="Q1056" s="202"/>
      <c r="R1056" s="134"/>
      <c r="S1056" s="186">
        <f t="shared" si="1"/>
        <v>0</v>
      </c>
      <c r="T1056" s="187" t="str">
        <f t="shared" si="2"/>
        <v>0%</v>
      </c>
      <c r="U1056" s="188">
        <f t="shared" si="3"/>
        <v>0</v>
      </c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</row>
    <row r="1057" ht="15.75" customHeight="1">
      <c r="A1057" s="201"/>
      <c r="B1057" s="201"/>
      <c r="C1057" s="201"/>
      <c r="D1057" s="201"/>
      <c r="E1057" s="201"/>
      <c r="F1057" s="202"/>
      <c r="G1057" s="202"/>
      <c r="H1057" s="202"/>
      <c r="I1057" s="202"/>
      <c r="J1057" s="202"/>
      <c r="K1057" s="202"/>
      <c r="L1057" s="202"/>
      <c r="M1057" s="202"/>
      <c r="N1057" s="202"/>
      <c r="O1057" s="202"/>
      <c r="P1057" s="202"/>
      <c r="Q1057" s="202"/>
      <c r="R1057" s="134"/>
      <c r="S1057" s="186">
        <f t="shared" si="1"/>
        <v>0</v>
      </c>
      <c r="T1057" s="187" t="str">
        <f t="shared" si="2"/>
        <v>0%</v>
      </c>
      <c r="U1057" s="188">
        <f t="shared" si="3"/>
        <v>0</v>
      </c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</row>
    <row r="1058" ht="15.75" customHeight="1">
      <c r="A1058" s="201"/>
      <c r="B1058" s="201"/>
      <c r="C1058" s="201"/>
      <c r="D1058" s="201"/>
      <c r="E1058" s="201"/>
      <c r="F1058" s="202"/>
      <c r="G1058" s="202"/>
      <c r="H1058" s="202"/>
      <c r="I1058" s="202"/>
      <c r="J1058" s="202"/>
      <c r="K1058" s="202"/>
      <c r="L1058" s="202"/>
      <c r="M1058" s="202"/>
      <c r="N1058" s="202"/>
      <c r="O1058" s="202"/>
      <c r="P1058" s="202"/>
      <c r="Q1058" s="202"/>
      <c r="R1058" s="134"/>
      <c r="S1058" s="186">
        <f t="shared" si="1"/>
        <v>0</v>
      </c>
      <c r="T1058" s="187" t="str">
        <f t="shared" si="2"/>
        <v>0%</v>
      </c>
      <c r="U1058" s="188">
        <f t="shared" si="3"/>
        <v>0</v>
      </c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</row>
    <row r="1059" ht="15.75" customHeight="1">
      <c r="A1059" s="201"/>
      <c r="B1059" s="201"/>
      <c r="C1059" s="201"/>
      <c r="D1059" s="201"/>
      <c r="E1059" s="201"/>
      <c r="F1059" s="202"/>
      <c r="G1059" s="202"/>
      <c r="H1059" s="202"/>
      <c r="I1059" s="202"/>
      <c r="J1059" s="202"/>
      <c r="K1059" s="202"/>
      <c r="L1059" s="202"/>
      <c r="M1059" s="202"/>
      <c r="N1059" s="202"/>
      <c r="O1059" s="202"/>
      <c r="P1059" s="202"/>
      <c r="Q1059" s="202"/>
      <c r="R1059" s="134"/>
      <c r="S1059" s="186">
        <f t="shared" si="1"/>
        <v>0</v>
      </c>
      <c r="T1059" s="187" t="str">
        <f t="shared" si="2"/>
        <v>0%</v>
      </c>
      <c r="U1059" s="188">
        <f t="shared" si="3"/>
        <v>0</v>
      </c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</row>
    <row r="1060" ht="15.75" customHeight="1">
      <c r="A1060" s="201"/>
      <c r="B1060" s="201"/>
      <c r="C1060" s="201"/>
      <c r="D1060" s="201"/>
      <c r="E1060" s="201"/>
      <c r="F1060" s="202"/>
      <c r="G1060" s="202"/>
      <c r="H1060" s="202"/>
      <c r="I1060" s="202"/>
      <c r="J1060" s="202"/>
      <c r="K1060" s="202"/>
      <c r="L1060" s="202"/>
      <c r="M1060" s="202"/>
      <c r="N1060" s="202"/>
      <c r="O1060" s="202"/>
      <c r="P1060" s="202"/>
      <c r="Q1060" s="202"/>
      <c r="R1060" s="134"/>
      <c r="S1060" s="186">
        <f t="shared" si="1"/>
        <v>0</v>
      </c>
      <c r="T1060" s="187" t="str">
        <f t="shared" si="2"/>
        <v>0%</v>
      </c>
      <c r="U1060" s="188">
        <f t="shared" si="3"/>
        <v>0</v>
      </c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</row>
    <row r="1061" ht="15.75" customHeight="1">
      <c r="A1061" s="201"/>
      <c r="B1061" s="201"/>
      <c r="C1061" s="201"/>
      <c r="D1061" s="201"/>
      <c r="E1061" s="201"/>
      <c r="F1061" s="202"/>
      <c r="G1061" s="202"/>
      <c r="H1061" s="202"/>
      <c r="I1061" s="202"/>
      <c r="J1061" s="202"/>
      <c r="K1061" s="202"/>
      <c r="L1061" s="202"/>
      <c r="M1061" s="202"/>
      <c r="N1061" s="202"/>
      <c r="O1061" s="202"/>
      <c r="P1061" s="202"/>
      <c r="Q1061" s="202"/>
      <c r="R1061" s="134"/>
      <c r="S1061" s="186">
        <f t="shared" si="1"/>
        <v>0</v>
      </c>
      <c r="T1061" s="187" t="str">
        <f t="shared" si="2"/>
        <v>0%</v>
      </c>
      <c r="U1061" s="188">
        <f t="shared" si="3"/>
        <v>0</v>
      </c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</row>
    <row r="1062" ht="15.75" customHeight="1">
      <c r="A1062" s="201"/>
      <c r="B1062" s="201"/>
      <c r="C1062" s="201"/>
      <c r="D1062" s="201"/>
      <c r="E1062" s="201"/>
      <c r="F1062" s="202"/>
      <c r="G1062" s="202"/>
      <c r="H1062" s="202"/>
      <c r="I1062" s="202"/>
      <c r="J1062" s="202"/>
      <c r="K1062" s="202"/>
      <c r="L1062" s="202"/>
      <c r="M1062" s="202"/>
      <c r="N1062" s="202"/>
      <c r="O1062" s="202"/>
      <c r="P1062" s="202"/>
      <c r="Q1062" s="202"/>
      <c r="R1062" s="134"/>
      <c r="S1062" s="186">
        <f t="shared" si="1"/>
        <v>0</v>
      </c>
      <c r="T1062" s="187" t="str">
        <f t="shared" si="2"/>
        <v>0%</v>
      </c>
      <c r="U1062" s="188">
        <f t="shared" si="3"/>
        <v>0</v>
      </c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</row>
    <row r="1063" ht="15.75" customHeight="1">
      <c r="A1063" s="201"/>
      <c r="B1063" s="201"/>
      <c r="C1063" s="201"/>
      <c r="D1063" s="201"/>
      <c r="E1063" s="201"/>
      <c r="F1063" s="202"/>
      <c r="G1063" s="202"/>
      <c r="H1063" s="202"/>
      <c r="I1063" s="202"/>
      <c r="J1063" s="202"/>
      <c r="K1063" s="202"/>
      <c r="L1063" s="202"/>
      <c r="M1063" s="202"/>
      <c r="N1063" s="202"/>
      <c r="O1063" s="202"/>
      <c r="P1063" s="202"/>
      <c r="Q1063" s="202"/>
      <c r="R1063" s="134"/>
      <c r="S1063" s="186">
        <f t="shared" si="1"/>
        <v>0</v>
      </c>
      <c r="T1063" s="187" t="str">
        <f t="shared" si="2"/>
        <v>0%</v>
      </c>
      <c r="U1063" s="188">
        <f t="shared" si="3"/>
        <v>0</v>
      </c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</row>
    <row r="1064" ht="15.75" customHeight="1">
      <c r="A1064" s="201"/>
      <c r="B1064" s="201"/>
      <c r="C1064" s="201"/>
      <c r="D1064" s="201"/>
      <c r="E1064" s="201"/>
      <c r="F1064" s="202"/>
      <c r="G1064" s="202"/>
      <c r="H1064" s="202"/>
      <c r="I1064" s="202"/>
      <c r="J1064" s="202"/>
      <c r="K1064" s="202"/>
      <c r="L1064" s="202"/>
      <c r="M1064" s="202"/>
      <c r="N1064" s="202"/>
      <c r="O1064" s="202"/>
      <c r="P1064" s="202"/>
      <c r="Q1064" s="202"/>
      <c r="R1064" s="134"/>
      <c r="S1064" s="186">
        <f t="shared" si="1"/>
        <v>0</v>
      </c>
      <c r="T1064" s="187" t="str">
        <f t="shared" si="2"/>
        <v>0%</v>
      </c>
      <c r="U1064" s="188">
        <f t="shared" si="3"/>
        <v>0</v>
      </c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</row>
    <row r="1065" ht="15.75" customHeight="1">
      <c r="A1065" s="201"/>
      <c r="B1065" s="201"/>
      <c r="C1065" s="201"/>
      <c r="D1065" s="201"/>
      <c r="E1065" s="201"/>
      <c r="F1065" s="202"/>
      <c r="G1065" s="202"/>
      <c r="H1065" s="202"/>
      <c r="I1065" s="202"/>
      <c r="J1065" s="202"/>
      <c r="K1065" s="202"/>
      <c r="L1065" s="202"/>
      <c r="M1065" s="202"/>
      <c r="N1065" s="202"/>
      <c r="O1065" s="202"/>
      <c r="P1065" s="202"/>
      <c r="Q1065" s="202"/>
      <c r="R1065" s="134"/>
      <c r="S1065" s="186">
        <f t="shared" si="1"/>
        <v>0</v>
      </c>
      <c r="T1065" s="187" t="str">
        <f t="shared" si="2"/>
        <v>0%</v>
      </c>
      <c r="U1065" s="188">
        <f t="shared" si="3"/>
        <v>0</v>
      </c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</row>
    <row r="1066" ht="15.75" customHeight="1">
      <c r="A1066" s="201"/>
      <c r="B1066" s="201"/>
      <c r="C1066" s="201"/>
      <c r="D1066" s="201"/>
      <c r="E1066" s="201"/>
      <c r="F1066" s="202"/>
      <c r="G1066" s="202"/>
      <c r="H1066" s="202"/>
      <c r="I1066" s="202"/>
      <c r="J1066" s="202"/>
      <c r="K1066" s="202"/>
      <c r="L1066" s="202"/>
      <c r="M1066" s="202"/>
      <c r="N1066" s="202"/>
      <c r="O1066" s="202"/>
      <c r="P1066" s="202"/>
      <c r="Q1066" s="202"/>
      <c r="R1066" s="134"/>
      <c r="S1066" s="186">
        <f t="shared" si="1"/>
        <v>0</v>
      </c>
      <c r="T1066" s="187" t="str">
        <f t="shared" si="2"/>
        <v>0%</v>
      </c>
      <c r="U1066" s="188">
        <f t="shared" si="3"/>
        <v>0</v>
      </c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</row>
    <row r="1067" ht="15.75" customHeight="1">
      <c r="A1067" s="201"/>
      <c r="B1067" s="201"/>
      <c r="C1067" s="201"/>
      <c r="D1067" s="201"/>
      <c r="E1067" s="201"/>
      <c r="F1067" s="202"/>
      <c r="G1067" s="202"/>
      <c r="H1067" s="202"/>
      <c r="I1067" s="202"/>
      <c r="J1067" s="202"/>
      <c r="K1067" s="202"/>
      <c r="L1067" s="202"/>
      <c r="M1067" s="202"/>
      <c r="N1067" s="202"/>
      <c r="O1067" s="202"/>
      <c r="P1067" s="202"/>
      <c r="Q1067" s="202"/>
      <c r="R1067" s="134"/>
      <c r="S1067" s="186">
        <f t="shared" si="1"/>
        <v>0</v>
      </c>
      <c r="T1067" s="187" t="str">
        <f t="shared" si="2"/>
        <v>0%</v>
      </c>
      <c r="U1067" s="188">
        <f t="shared" si="3"/>
        <v>0</v>
      </c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</row>
    <row r="1068" ht="15.75" customHeight="1">
      <c r="A1068" s="201"/>
      <c r="B1068" s="201"/>
      <c r="C1068" s="201"/>
      <c r="D1068" s="201"/>
      <c r="E1068" s="201"/>
      <c r="F1068" s="202"/>
      <c r="G1068" s="202"/>
      <c r="H1068" s="202"/>
      <c r="I1068" s="202"/>
      <c r="J1068" s="202"/>
      <c r="K1068" s="202"/>
      <c r="L1068" s="202"/>
      <c r="M1068" s="202"/>
      <c r="N1068" s="202"/>
      <c r="O1068" s="202"/>
      <c r="P1068" s="202"/>
      <c r="Q1068" s="202"/>
      <c r="R1068" s="134"/>
      <c r="S1068" s="186">
        <f t="shared" si="1"/>
        <v>0</v>
      </c>
      <c r="T1068" s="187" t="str">
        <f t="shared" si="2"/>
        <v>0%</v>
      </c>
      <c r="U1068" s="188">
        <f t="shared" si="3"/>
        <v>0</v>
      </c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</row>
    <row r="1069" ht="15.75" customHeight="1">
      <c r="A1069" s="201"/>
      <c r="B1069" s="201"/>
      <c r="C1069" s="201"/>
      <c r="D1069" s="201"/>
      <c r="E1069" s="201"/>
      <c r="F1069" s="202"/>
      <c r="G1069" s="202"/>
      <c r="H1069" s="202"/>
      <c r="I1069" s="202"/>
      <c r="J1069" s="202"/>
      <c r="K1069" s="202"/>
      <c r="L1069" s="202"/>
      <c r="M1069" s="202"/>
      <c r="N1069" s="202"/>
      <c r="O1069" s="202"/>
      <c r="P1069" s="202"/>
      <c r="Q1069" s="202"/>
      <c r="R1069" s="134"/>
      <c r="S1069" s="186">
        <f t="shared" si="1"/>
        <v>0</v>
      </c>
      <c r="T1069" s="187" t="str">
        <f t="shared" si="2"/>
        <v>0%</v>
      </c>
      <c r="U1069" s="188">
        <f t="shared" si="3"/>
        <v>0</v>
      </c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</row>
    <row r="1070" ht="15.75" customHeight="1">
      <c r="A1070" s="201"/>
      <c r="B1070" s="201"/>
      <c r="C1070" s="201"/>
      <c r="D1070" s="201"/>
      <c r="E1070" s="201"/>
      <c r="F1070" s="202"/>
      <c r="G1070" s="202"/>
      <c r="H1070" s="202"/>
      <c r="I1070" s="202"/>
      <c r="J1070" s="202"/>
      <c r="K1070" s="202"/>
      <c r="L1070" s="202"/>
      <c r="M1070" s="202"/>
      <c r="N1070" s="202"/>
      <c r="O1070" s="202"/>
      <c r="P1070" s="202"/>
      <c r="Q1070" s="202"/>
      <c r="R1070" s="134"/>
      <c r="S1070" s="186">
        <f t="shared" si="1"/>
        <v>0</v>
      </c>
      <c r="T1070" s="187" t="str">
        <f t="shared" si="2"/>
        <v>0%</v>
      </c>
      <c r="U1070" s="188">
        <f t="shared" si="3"/>
        <v>0</v>
      </c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</row>
    <row r="1071" ht="15.75" customHeight="1">
      <c r="A1071" s="201"/>
      <c r="B1071" s="201"/>
      <c r="C1071" s="201"/>
      <c r="D1071" s="201"/>
      <c r="E1071" s="201"/>
      <c r="F1071" s="202"/>
      <c r="G1071" s="202"/>
      <c r="H1071" s="202"/>
      <c r="I1071" s="202"/>
      <c r="J1071" s="202"/>
      <c r="K1071" s="202"/>
      <c r="L1071" s="202"/>
      <c r="M1071" s="202"/>
      <c r="N1071" s="202"/>
      <c r="O1071" s="202"/>
      <c r="P1071" s="202"/>
      <c r="Q1071" s="202"/>
      <c r="R1071" s="134"/>
      <c r="S1071" s="186">
        <f t="shared" si="1"/>
        <v>0</v>
      </c>
      <c r="T1071" s="187" t="str">
        <f t="shared" si="2"/>
        <v>0%</v>
      </c>
      <c r="U1071" s="188">
        <f t="shared" si="3"/>
        <v>0</v>
      </c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</row>
    <row r="1072" ht="15.75" customHeight="1">
      <c r="A1072" s="201"/>
      <c r="B1072" s="201"/>
      <c r="C1072" s="201"/>
      <c r="D1072" s="201"/>
      <c r="E1072" s="201"/>
      <c r="F1072" s="202"/>
      <c r="G1072" s="202"/>
      <c r="H1072" s="202"/>
      <c r="I1072" s="202"/>
      <c r="J1072" s="202"/>
      <c r="K1072" s="202"/>
      <c r="L1072" s="202"/>
      <c r="M1072" s="202"/>
      <c r="N1072" s="202"/>
      <c r="O1072" s="202"/>
      <c r="P1072" s="202"/>
      <c r="Q1072" s="202"/>
      <c r="R1072" s="134"/>
      <c r="S1072" s="186">
        <f t="shared" si="1"/>
        <v>0</v>
      </c>
      <c r="T1072" s="187" t="str">
        <f t="shared" si="2"/>
        <v>0%</v>
      </c>
      <c r="U1072" s="188">
        <f t="shared" si="3"/>
        <v>0</v>
      </c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</row>
    <row r="1073" ht="15.75" customHeight="1">
      <c r="A1073" s="201"/>
      <c r="B1073" s="201"/>
      <c r="C1073" s="201"/>
      <c r="D1073" s="201"/>
      <c r="E1073" s="201"/>
      <c r="F1073" s="202"/>
      <c r="G1073" s="202"/>
      <c r="H1073" s="202"/>
      <c r="I1073" s="202"/>
      <c r="J1073" s="202"/>
      <c r="K1073" s="202"/>
      <c r="L1073" s="202"/>
      <c r="M1073" s="202"/>
      <c r="N1073" s="202"/>
      <c r="O1073" s="202"/>
      <c r="P1073" s="202"/>
      <c r="Q1073" s="202"/>
      <c r="R1073" s="134"/>
      <c r="S1073" s="186">
        <f t="shared" si="1"/>
        <v>0</v>
      </c>
      <c r="T1073" s="187" t="str">
        <f t="shared" si="2"/>
        <v>0%</v>
      </c>
      <c r="U1073" s="188">
        <f t="shared" si="3"/>
        <v>0</v>
      </c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</row>
    <row r="1074" ht="15.75" customHeight="1">
      <c r="A1074" s="201"/>
      <c r="B1074" s="201"/>
      <c r="C1074" s="201"/>
      <c r="D1074" s="201"/>
      <c r="E1074" s="201"/>
      <c r="F1074" s="202"/>
      <c r="G1074" s="202"/>
      <c r="H1074" s="202"/>
      <c r="I1074" s="202"/>
      <c r="J1074" s="202"/>
      <c r="K1074" s="202"/>
      <c r="L1074" s="202"/>
      <c r="M1074" s="202"/>
      <c r="N1074" s="202"/>
      <c r="O1074" s="202"/>
      <c r="P1074" s="202"/>
      <c r="Q1074" s="202"/>
      <c r="R1074" s="134"/>
      <c r="S1074" s="186">
        <f t="shared" si="1"/>
        <v>0</v>
      </c>
      <c r="T1074" s="187" t="str">
        <f t="shared" si="2"/>
        <v>0%</v>
      </c>
      <c r="U1074" s="188">
        <f t="shared" si="3"/>
        <v>0</v>
      </c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</row>
    <row r="1075" ht="15.75" customHeight="1">
      <c r="A1075" s="201"/>
      <c r="B1075" s="201"/>
      <c r="C1075" s="201"/>
      <c r="D1075" s="201"/>
      <c r="E1075" s="201"/>
      <c r="F1075" s="202"/>
      <c r="G1075" s="202"/>
      <c r="H1075" s="202"/>
      <c r="I1075" s="202"/>
      <c r="J1075" s="202"/>
      <c r="K1075" s="202"/>
      <c r="L1075" s="202"/>
      <c r="M1075" s="202"/>
      <c r="N1075" s="202"/>
      <c r="O1075" s="202"/>
      <c r="P1075" s="202"/>
      <c r="Q1075" s="202"/>
      <c r="R1075" s="134"/>
      <c r="S1075" s="186">
        <f t="shared" si="1"/>
        <v>0</v>
      </c>
      <c r="T1075" s="187" t="str">
        <f t="shared" si="2"/>
        <v>0%</v>
      </c>
      <c r="U1075" s="188">
        <f t="shared" si="3"/>
        <v>0</v>
      </c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</row>
    <row r="1076" ht="15.75" customHeight="1">
      <c r="A1076" s="201"/>
      <c r="B1076" s="201"/>
      <c r="C1076" s="201"/>
      <c r="D1076" s="201"/>
      <c r="E1076" s="201"/>
      <c r="F1076" s="202"/>
      <c r="G1076" s="202"/>
      <c r="H1076" s="202"/>
      <c r="I1076" s="202"/>
      <c r="J1076" s="202"/>
      <c r="K1076" s="202"/>
      <c r="L1076" s="202"/>
      <c r="M1076" s="202"/>
      <c r="N1076" s="202"/>
      <c r="O1076" s="202"/>
      <c r="P1076" s="202"/>
      <c r="Q1076" s="202"/>
      <c r="R1076" s="134"/>
      <c r="S1076" s="186">
        <f t="shared" si="1"/>
        <v>0</v>
      </c>
      <c r="T1076" s="187" t="str">
        <f t="shared" si="2"/>
        <v>0%</v>
      </c>
      <c r="U1076" s="188">
        <f t="shared" si="3"/>
        <v>0</v>
      </c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</row>
    <row r="1077" ht="15.75" customHeight="1">
      <c r="A1077" s="201"/>
      <c r="B1077" s="201"/>
      <c r="C1077" s="201"/>
      <c r="D1077" s="201"/>
      <c r="E1077" s="201"/>
      <c r="F1077" s="202"/>
      <c r="G1077" s="202"/>
      <c r="H1077" s="202"/>
      <c r="I1077" s="202"/>
      <c r="J1077" s="202"/>
      <c r="K1077" s="202"/>
      <c r="L1077" s="202"/>
      <c r="M1077" s="202"/>
      <c r="N1077" s="202"/>
      <c r="O1077" s="202"/>
      <c r="P1077" s="202"/>
      <c r="Q1077" s="202"/>
      <c r="R1077" s="134"/>
      <c r="S1077" s="186">
        <f t="shared" si="1"/>
        <v>0</v>
      </c>
      <c r="T1077" s="187" t="str">
        <f t="shared" si="2"/>
        <v>0%</v>
      </c>
      <c r="U1077" s="188">
        <f t="shared" si="3"/>
        <v>0</v>
      </c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</row>
    <row r="1078" ht="15.75" customHeight="1">
      <c r="A1078" s="201"/>
      <c r="B1078" s="201"/>
      <c r="C1078" s="201"/>
      <c r="D1078" s="201"/>
      <c r="E1078" s="201"/>
      <c r="F1078" s="202"/>
      <c r="G1078" s="202"/>
      <c r="H1078" s="202"/>
      <c r="I1078" s="202"/>
      <c r="J1078" s="202"/>
      <c r="K1078" s="202"/>
      <c r="L1078" s="202"/>
      <c r="M1078" s="202"/>
      <c r="N1078" s="202"/>
      <c r="O1078" s="202"/>
      <c r="P1078" s="202"/>
      <c r="Q1078" s="202"/>
      <c r="R1078" s="134"/>
      <c r="S1078" s="186">
        <f t="shared" si="1"/>
        <v>0</v>
      </c>
      <c r="T1078" s="187" t="str">
        <f t="shared" si="2"/>
        <v>0%</v>
      </c>
      <c r="U1078" s="188">
        <f t="shared" si="3"/>
        <v>0</v>
      </c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</row>
    <row r="1079" ht="15.75" customHeight="1">
      <c r="A1079" s="201"/>
      <c r="B1079" s="201"/>
      <c r="C1079" s="201"/>
      <c r="D1079" s="201"/>
      <c r="E1079" s="201"/>
      <c r="F1079" s="202"/>
      <c r="G1079" s="202"/>
      <c r="H1079" s="202"/>
      <c r="I1079" s="202"/>
      <c r="J1079" s="202"/>
      <c r="K1079" s="202"/>
      <c r="L1079" s="202"/>
      <c r="M1079" s="202"/>
      <c r="N1079" s="202"/>
      <c r="O1079" s="202"/>
      <c r="P1079" s="202"/>
      <c r="Q1079" s="202"/>
      <c r="R1079" s="134"/>
      <c r="S1079" s="186">
        <f t="shared" si="1"/>
        <v>0</v>
      </c>
      <c r="T1079" s="187" t="str">
        <f t="shared" si="2"/>
        <v>0%</v>
      </c>
      <c r="U1079" s="188">
        <f t="shared" si="3"/>
        <v>0</v>
      </c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</row>
    <row r="1080" ht="15.75" customHeight="1">
      <c r="A1080" s="201"/>
      <c r="B1080" s="201"/>
      <c r="C1080" s="201"/>
      <c r="D1080" s="201"/>
      <c r="E1080" s="201"/>
      <c r="F1080" s="202"/>
      <c r="G1080" s="202"/>
      <c r="H1080" s="202"/>
      <c r="I1080" s="202"/>
      <c r="J1080" s="202"/>
      <c r="K1080" s="202"/>
      <c r="L1080" s="202"/>
      <c r="M1080" s="202"/>
      <c r="N1080" s="202"/>
      <c r="O1080" s="202"/>
      <c r="P1080" s="202"/>
      <c r="Q1080" s="202"/>
      <c r="R1080" s="134"/>
      <c r="S1080" s="186">
        <f t="shared" si="1"/>
        <v>0</v>
      </c>
      <c r="T1080" s="187" t="str">
        <f t="shared" si="2"/>
        <v>0%</v>
      </c>
      <c r="U1080" s="188">
        <f t="shared" si="3"/>
        <v>0</v>
      </c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</row>
    <row r="1081" ht="15.75" customHeight="1">
      <c r="A1081" s="201"/>
      <c r="B1081" s="201"/>
      <c r="C1081" s="201"/>
      <c r="D1081" s="201"/>
      <c r="E1081" s="201"/>
      <c r="F1081" s="202"/>
      <c r="G1081" s="202"/>
      <c r="H1081" s="202"/>
      <c r="I1081" s="202"/>
      <c r="J1081" s="202"/>
      <c r="K1081" s="202"/>
      <c r="L1081" s="202"/>
      <c r="M1081" s="202"/>
      <c r="N1081" s="202"/>
      <c r="O1081" s="202"/>
      <c r="P1081" s="202"/>
      <c r="Q1081" s="202"/>
      <c r="R1081" s="134"/>
      <c r="S1081" s="186">
        <f t="shared" si="1"/>
        <v>0</v>
      </c>
      <c r="T1081" s="187" t="str">
        <f t="shared" si="2"/>
        <v>0%</v>
      </c>
      <c r="U1081" s="188">
        <f t="shared" si="3"/>
        <v>0</v>
      </c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</row>
    <row r="1082" ht="15.75" customHeight="1">
      <c r="A1082" s="201"/>
      <c r="B1082" s="201"/>
      <c r="C1082" s="201"/>
      <c r="D1082" s="201"/>
      <c r="E1082" s="201"/>
      <c r="F1082" s="202"/>
      <c r="G1082" s="202"/>
      <c r="H1082" s="202"/>
      <c r="I1082" s="202"/>
      <c r="J1082" s="202"/>
      <c r="K1082" s="202"/>
      <c r="L1082" s="202"/>
      <c r="M1082" s="202"/>
      <c r="N1082" s="202"/>
      <c r="O1082" s="202"/>
      <c r="P1082" s="202"/>
      <c r="Q1082" s="202"/>
      <c r="R1082" s="134"/>
      <c r="S1082" s="186">
        <f t="shared" si="1"/>
        <v>0</v>
      </c>
      <c r="T1082" s="187" t="str">
        <f t="shared" si="2"/>
        <v>0%</v>
      </c>
      <c r="U1082" s="188">
        <f t="shared" si="3"/>
        <v>0</v>
      </c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</row>
    <row r="1083" ht="15.75" customHeight="1">
      <c r="A1083" s="201"/>
      <c r="B1083" s="201"/>
      <c r="C1083" s="201"/>
      <c r="D1083" s="201"/>
      <c r="E1083" s="201"/>
      <c r="F1083" s="202"/>
      <c r="G1083" s="202"/>
      <c r="H1083" s="202"/>
      <c r="I1083" s="202"/>
      <c r="J1083" s="202"/>
      <c r="K1083" s="202"/>
      <c r="L1083" s="202"/>
      <c r="M1083" s="202"/>
      <c r="N1083" s="202"/>
      <c r="O1083" s="202"/>
      <c r="P1083" s="202"/>
      <c r="Q1083" s="202"/>
      <c r="R1083" s="134"/>
      <c r="S1083" s="186">
        <f t="shared" si="1"/>
        <v>0</v>
      </c>
      <c r="T1083" s="187" t="str">
        <f t="shared" si="2"/>
        <v>0%</v>
      </c>
      <c r="U1083" s="188">
        <f t="shared" si="3"/>
        <v>0</v>
      </c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</row>
    <row r="1084" ht="15.75" customHeight="1">
      <c r="A1084" s="201"/>
      <c r="B1084" s="201"/>
      <c r="C1084" s="201"/>
      <c r="D1084" s="201"/>
      <c r="E1084" s="201"/>
      <c r="F1084" s="202"/>
      <c r="G1084" s="202"/>
      <c r="H1084" s="202"/>
      <c r="I1084" s="202"/>
      <c r="J1084" s="202"/>
      <c r="K1084" s="202"/>
      <c r="L1084" s="202"/>
      <c r="M1084" s="202"/>
      <c r="N1084" s="202"/>
      <c r="O1084" s="202"/>
      <c r="P1084" s="202"/>
      <c r="Q1084" s="202"/>
      <c r="R1084" s="134"/>
      <c r="S1084" s="186">
        <f t="shared" si="1"/>
        <v>0</v>
      </c>
      <c r="T1084" s="187" t="str">
        <f t="shared" si="2"/>
        <v>0%</v>
      </c>
      <c r="U1084" s="188">
        <f t="shared" si="3"/>
        <v>0</v>
      </c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</row>
    <row r="1085" ht="15.75" customHeight="1">
      <c r="A1085" s="201"/>
      <c r="B1085" s="201"/>
      <c r="C1085" s="201"/>
      <c r="D1085" s="201"/>
      <c r="E1085" s="201"/>
      <c r="F1085" s="202"/>
      <c r="G1085" s="202"/>
      <c r="H1085" s="202"/>
      <c r="I1085" s="202"/>
      <c r="J1085" s="202"/>
      <c r="K1085" s="202"/>
      <c r="L1085" s="202"/>
      <c r="M1085" s="202"/>
      <c r="N1085" s="202"/>
      <c r="O1085" s="202"/>
      <c r="P1085" s="202"/>
      <c r="Q1085" s="202"/>
      <c r="R1085" s="134"/>
      <c r="S1085" s="186">
        <f t="shared" si="1"/>
        <v>0</v>
      </c>
      <c r="T1085" s="187" t="str">
        <f t="shared" si="2"/>
        <v>0%</v>
      </c>
      <c r="U1085" s="188">
        <f t="shared" si="3"/>
        <v>0</v>
      </c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</row>
    <row r="1086" ht="15.75" customHeight="1">
      <c r="A1086" s="201"/>
      <c r="B1086" s="201"/>
      <c r="C1086" s="201"/>
      <c r="D1086" s="201"/>
      <c r="E1086" s="201"/>
      <c r="F1086" s="202"/>
      <c r="G1086" s="202"/>
      <c r="H1086" s="202"/>
      <c r="I1086" s="202"/>
      <c r="J1086" s="202"/>
      <c r="K1086" s="202"/>
      <c r="L1086" s="202"/>
      <c r="M1086" s="202"/>
      <c r="N1086" s="202"/>
      <c r="O1086" s="202"/>
      <c r="P1086" s="202"/>
      <c r="Q1086" s="202"/>
      <c r="R1086" s="134"/>
      <c r="S1086" s="186">
        <f t="shared" si="1"/>
        <v>0</v>
      </c>
      <c r="T1086" s="187" t="str">
        <f t="shared" si="2"/>
        <v>0%</v>
      </c>
      <c r="U1086" s="188">
        <f t="shared" si="3"/>
        <v>0</v>
      </c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</row>
    <row r="1087" ht="15.75" customHeight="1">
      <c r="A1087" s="201"/>
      <c r="B1087" s="201"/>
      <c r="C1087" s="201"/>
      <c r="D1087" s="201"/>
      <c r="E1087" s="201"/>
      <c r="F1087" s="202"/>
      <c r="G1087" s="202"/>
      <c r="H1087" s="202"/>
      <c r="I1087" s="202"/>
      <c r="J1087" s="202"/>
      <c r="K1087" s="202"/>
      <c r="L1087" s="202"/>
      <c r="M1087" s="202"/>
      <c r="N1087" s="202"/>
      <c r="O1087" s="202"/>
      <c r="P1087" s="202"/>
      <c r="Q1087" s="202"/>
      <c r="R1087" s="134"/>
      <c r="S1087" s="186">
        <f t="shared" si="1"/>
        <v>0</v>
      </c>
      <c r="T1087" s="187" t="str">
        <f t="shared" si="2"/>
        <v>0%</v>
      </c>
      <c r="U1087" s="188">
        <f t="shared" si="3"/>
        <v>0</v>
      </c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</row>
    <row r="1088" ht="15.75" customHeight="1">
      <c r="A1088" s="201"/>
      <c r="B1088" s="201"/>
      <c r="C1088" s="201"/>
      <c r="D1088" s="201"/>
      <c r="E1088" s="201"/>
      <c r="F1088" s="202"/>
      <c r="G1088" s="202"/>
      <c r="H1088" s="202"/>
      <c r="I1088" s="202"/>
      <c r="J1088" s="202"/>
      <c r="K1088" s="202"/>
      <c r="L1088" s="202"/>
      <c r="M1088" s="202"/>
      <c r="N1088" s="202"/>
      <c r="O1088" s="202"/>
      <c r="P1088" s="202"/>
      <c r="Q1088" s="202"/>
      <c r="R1088" s="134"/>
      <c r="S1088" s="186">
        <f t="shared" si="1"/>
        <v>0</v>
      </c>
      <c r="T1088" s="187" t="str">
        <f t="shared" si="2"/>
        <v>0%</v>
      </c>
      <c r="U1088" s="188">
        <f t="shared" si="3"/>
        <v>0</v>
      </c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</row>
    <row r="1089" ht="15.75" customHeight="1">
      <c r="A1089" s="201"/>
      <c r="B1089" s="201"/>
      <c r="C1089" s="201"/>
      <c r="D1089" s="201"/>
      <c r="E1089" s="201"/>
      <c r="F1089" s="202"/>
      <c r="G1089" s="202"/>
      <c r="H1089" s="202"/>
      <c r="I1089" s="202"/>
      <c r="J1089" s="202"/>
      <c r="K1089" s="202"/>
      <c r="L1089" s="202"/>
      <c r="M1089" s="202"/>
      <c r="N1089" s="202"/>
      <c r="O1089" s="202"/>
      <c r="P1089" s="202"/>
      <c r="Q1089" s="202"/>
      <c r="R1089" s="134"/>
      <c r="S1089" s="186">
        <f t="shared" si="1"/>
        <v>0</v>
      </c>
      <c r="T1089" s="187" t="str">
        <f t="shared" si="2"/>
        <v>0%</v>
      </c>
      <c r="U1089" s="188">
        <f t="shared" si="3"/>
        <v>0</v>
      </c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</row>
    <row r="1090" ht="15.75" customHeight="1">
      <c r="A1090" s="201"/>
      <c r="B1090" s="201"/>
      <c r="C1090" s="201"/>
      <c r="D1090" s="201"/>
      <c r="E1090" s="201"/>
      <c r="F1090" s="202"/>
      <c r="G1090" s="202"/>
      <c r="H1090" s="202"/>
      <c r="I1090" s="202"/>
      <c r="J1090" s="202"/>
      <c r="K1090" s="202"/>
      <c r="L1090" s="202"/>
      <c r="M1090" s="202"/>
      <c r="N1090" s="202"/>
      <c r="O1090" s="202"/>
      <c r="P1090" s="202"/>
      <c r="Q1090" s="202"/>
      <c r="R1090" s="134"/>
      <c r="S1090" s="186">
        <f t="shared" si="1"/>
        <v>0</v>
      </c>
      <c r="T1090" s="187" t="str">
        <f t="shared" si="2"/>
        <v>0%</v>
      </c>
      <c r="U1090" s="188">
        <f t="shared" si="3"/>
        <v>0</v>
      </c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</row>
    <row r="1091" ht="15.75" customHeight="1">
      <c r="A1091" s="201"/>
      <c r="B1091" s="201"/>
      <c r="C1091" s="201"/>
      <c r="D1091" s="201"/>
      <c r="E1091" s="201"/>
      <c r="F1091" s="202"/>
      <c r="G1091" s="202"/>
      <c r="H1091" s="202"/>
      <c r="I1091" s="202"/>
      <c r="J1091" s="202"/>
      <c r="K1091" s="202"/>
      <c r="L1091" s="202"/>
      <c r="M1091" s="202"/>
      <c r="N1091" s="202"/>
      <c r="O1091" s="202"/>
      <c r="P1091" s="202"/>
      <c r="Q1091" s="202"/>
      <c r="R1091" s="134"/>
      <c r="S1091" s="186">
        <f t="shared" si="1"/>
        <v>0</v>
      </c>
      <c r="T1091" s="187" t="str">
        <f t="shared" si="2"/>
        <v>0%</v>
      </c>
      <c r="U1091" s="188">
        <f t="shared" si="3"/>
        <v>0</v>
      </c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</row>
    <row r="1092" ht="15.75" customHeight="1">
      <c r="A1092" s="201"/>
      <c r="B1092" s="201"/>
      <c r="C1092" s="201"/>
      <c r="D1092" s="201"/>
      <c r="E1092" s="201"/>
      <c r="F1092" s="202"/>
      <c r="G1092" s="202"/>
      <c r="H1092" s="202"/>
      <c r="I1092" s="202"/>
      <c r="J1092" s="202"/>
      <c r="K1092" s="202"/>
      <c r="L1092" s="202"/>
      <c r="M1092" s="202"/>
      <c r="N1092" s="202"/>
      <c r="O1092" s="202"/>
      <c r="P1092" s="202"/>
      <c r="Q1092" s="202"/>
      <c r="R1092" s="134"/>
      <c r="S1092" s="186">
        <f t="shared" si="1"/>
        <v>0</v>
      </c>
      <c r="T1092" s="187" t="str">
        <f t="shared" si="2"/>
        <v>0%</v>
      </c>
      <c r="U1092" s="188">
        <f t="shared" si="3"/>
        <v>0</v>
      </c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</row>
    <row r="1093" ht="15.75" customHeight="1">
      <c r="A1093" s="201"/>
      <c r="B1093" s="201"/>
      <c r="C1093" s="201"/>
      <c r="D1093" s="201"/>
      <c r="E1093" s="201"/>
      <c r="F1093" s="202"/>
      <c r="G1093" s="202"/>
      <c r="H1093" s="202"/>
      <c r="I1093" s="202"/>
      <c r="J1093" s="202"/>
      <c r="K1093" s="202"/>
      <c r="L1093" s="202"/>
      <c r="M1093" s="202"/>
      <c r="N1093" s="202"/>
      <c r="O1093" s="202"/>
      <c r="P1093" s="202"/>
      <c r="Q1093" s="202"/>
      <c r="R1093" s="134"/>
      <c r="S1093" s="186">
        <f t="shared" si="1"/>
        <v>0</v>
      </c>
      <c r="T1093" s="187" t="str">
        <f t="shared" si="2"/>
        <v>0%</v>
      </c>
      <c r="U1093" s="188">
        <f t="shared" si="3"/>
        <v>0</v>
      </c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</row>
    <row r="1094" ht="15.75" customHeight="1">
      <c r="A1094" s="201"/>
      <c r="B1094" s="201"/>
      <c r="C1094" s="201"/>
      <c r="D1094" s="201"/>
      <c r="E1094" s="201"/>
      <c r="F1094" s="202"/>
      <c r="G1094" s="202"/>
      <c r="H1094" s="202"/>
      <c r="I1094" s="202"/>
      <c r="J1094" s="202"/>
      <c r="K1094" s="202"/>
      <c r="L1094" s="202"/>
      <c r="M1094" s="202"/>
      <c r="N1094" s="202"/>
      <c r="O1094" s="202"/>
      <c r="P1094" s="202"/>
      <c r="Q1094" s="202"/>
      <c r="R1094" s="134"/>
      <c r="S1094" s="186">
        <f t="shared" si="1"/>
        <v>0</v>
      </c>
      <c r="T1094" s="187" t="str">
        <f t="shared" si="2"/>
        <v>0%</v>
      </c>
      <c r="U1094" s="188">
        <f t="shared" si="3"/>
        <v>0</v>
      </c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</row>
    <row r="1095" ht="15.75" customHeight="1">
      <c r="A1095" s="201"/>
      <c r="B1095" s="201"/>
      <c r="C1095" s="201"/>
      <c r="D1095" s="201"/>
      <c r="E1095" s="201"/>
      <c r="F1095" s="202"/>
      <c r="G1095" s="202"/>
      <c r="H1095" s="202"/>
      <c r="I1095" s="202"/>
      <c r="J1095" s="202"/>
      <c r="K1095" s="202"/>
      <c r="L1095" s="202"/>
      <c r="M1095" s="202"/>
      <c r="N1095" s="202"/>
      <c r="O1095" s="202"/>
      <c r="P1095" s="202"/>
      <c r="Q1095" s="202"/>
      <c r="R1095" s="134"/>
      <c r="S1095" s="186">
        <f t="shared" si="1"/>
        <v>0</v>
      </c>
      <c r="T1095" s="187" t="str">
        <f t="shared" si="2"/>
        <v>0%</v>
      </c>
      <c r="U1095" s="188">
        <f t="shared" si="3"/>
        <v>0</v>
      </c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</row>
    <row r="1096" ht="15.75" customHeight="1">
      <c r="A1096" s="201"/>
      <c r="B1096" s="201"/>
      <c r="C1096" s="201"/>
      <c r="D1096" s="201"/>
      <c r="E1096" s="201"/>
      <c r="F1096" s="202"/>
      <c r="G1096" s="202"/>
      <c r="H1096" s="202"/>
      <c r="I1096" s="202"/>
      <c r="J1096" s="202"/>
      <c r="K1096" s="202"/>
      <c r="L1096" s="202"/>
      <c r="M1096" s="202"/>
      <c r="N1096" s="202"/>
      <c r="O1096" s="202"/>
      <c r="P1096" s="202"/>
      <c r="Q1096" s="202"/>
      <c r="R1096" s="134"/>
      <c r="S1096" s="186">
        <f t="shared" si="1"/>
        <v>0</v>
      </c>
      <c r="T1096" s="187" t="str">
        <f t="shared" si="2"/>
        <v>0%</v>
      </c>
      <c r="U1096" s="188">
        <f t="shared" si="3"/>
        <v>0</v>
      </c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</row>
    <row r="1097" ht="15.75" customHeight="1">
      <c r="A1097" s="201"/>
      <c r="B1097" s="201"/>
      <c r="C1097" s="201"/>
      <c r="D1097" s="201"/>
      <c r="E1097" s="201"/>
      <c r="F1097" s="202"/>
      <c r="G1097" s="202"/>
      <c r="H1097" s="202"/>
      <c r="I1097" s="202"/>
      <c r="J1097" s="202"/>
      <c r="K1097" s="202"/>
      <c r="L1097" s="202"/>
      <c r="M1097" s="202"/>
      <c r="N1097" s="202"/>
      <c r="O1097" s="202"/>
      <c r="P1097" s="202"/>
      <c r="Q1097" s="202"/>
      <c r="R1097" s="134"/>
      <c r="S1097" s="186">
        <f t="shared" si="1"/>
        <v>0</v>
      </c>
      <c r="T1097" s="187" t="str">
        <f t="shared" si="2"/>
        <v>0%</v>
      </c>
      <c r="U1097" s="188">
        <f t="shared" si="3"/>
        <v>0</v>
      </c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</row>
    <row r="1098" ht="15.75" customHeight="1">
      <c r="A1098" s="201"/>
      <c r="B1098" s="201"/>
      <c r="C1098" s="201"/>
      <c r="D1098" s="201"/>
      <c r="E1098" s="201"/>
      <c r="F1098" s="202"/>
      <c r="G1098" s="202"/>
      <c r="H1098" s="202"/>
      <c r="I1098" s="202"/>
      <c r="J1098" s="202"/>
      <c r="K1098" s="202"/>
      <c r="L1098" s="202"/>
      <c r="M1098" s="202"/>
      <c r="N1098" s="202"/>
      <c r="O1098" s="202"/>
      <c r="P1098" s="202"/>
      <c r="Q1098" s="202"/>
      <c r="R1098" s="134"/>
      <c r="S1098" s="186">
        <f t="shared" si="1"/>
        <v>0</v>
      </c>
      <c r="T1098" s="187" t="str">
        <f t="shared" si="2"/>
        <v>0%</v>
      </c>
      <c r="U1098" s="188">
        <f t="shared" si="3"/>
        <v>0</v>
      </c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</row>
    <row r="1099" ht="15.75" customHeight="1">
      <c r="A1099" s="201"/>
      <c r="B1099" s="201"/>
      <c r="C1099" s="201"/>
      <c r="D1099" s="201"/>
      <c r="E1099" s="201"/>
      <c r="F1099" s="202"/>
      <c r="G1099" s="202"/>
      <c r="H1099" s="202"/>
      <c r="I1099" s="202"/>
      <c r="J1099" s="202"/>
      <c r="K1099" s="202"/>
      <c r="L1099" s="202"/>
      <c r="M1099" s="202"/>
      <c r="N1099" s="202"/>
      <c r="O1099" s="202"/>
      <c r="P1099" s="202"/>
      <c r="Q1099" s="202"/>
      <c r="R1099" s="134"/>
      <c r="S1099" s="186">
        <f t="shared" si="1"/>
        <v>0</v>
      </c>
      <c r="T1099" s="187" t="str">
        <f t="shared" si="2"/>
        <v>0%</v>
      </c>
      <c r="U1099" s="188">
        <f t="shared" si="3"/>
        <v>0</v>
      </c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</row>
    <row r="1100" ht="15.75" customHeight="1">
      <c r="A1100" s="201"/>
      <c r="B1100" s="201"/>
      <c r="C1100" s="201"/>
      <c r="D1100" s="201"/>
      <c r="E1100" s="201"/>
      <c r="F1100" s="202"/>
      <c r="G1100" s="202"/>
      <c r="H1100" s="202"/>
      <c r="I1100" s="202"/>
      <c r="J1100" s="202"/>
      <c r="K1100" s="202"/>
      <c r="L1100" s="202"/>
      <c r="M1100" s="202"/>
      <c r="N1100" s="202"/>
      <c r="O1100" s="202"/>
      <c r="P1100" s="202"/>
      <c r="Q1100" s="202"/>
      <c r="R1100" s="134"/>
      <c r="S1100" s="186">
        <f t="shared" si="1"/>
        <v>0</v>
      </c>
      <c r="T1100" s="187" t="str">
        <f t="shared" si="2"/>
        <v>0%</v>
      </c>
      <c r="U1100" s="188">
        <f t="shared" si="3"/>
        <v>0</v>
      </c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</row>
    <row r="1101" ht="15.75" customHeight="1">
      <c r="A1101" s="201"/>
      <c r="B1101" s="201"/>
      <c r="C1101" s="201"/>
      <c r="D1101" s="201"/>
      <c r="E1101" s="201"/>
      <c r="F1101" s="202"/>
      <c r="G1101" s="202"/>
      <c r="H1101" s="202"/>
      <c r="I1101" s="202"/>
      <c r="J1101" s="202"/>
      <c r="K1101" s="202"/>
      <c r="L1101" s="202"/>
      <c r="M1101" s="202"/>
      <c r="N1101" s="202"/>
      <c r="O1101" s="202"/>
      <c r="P1101" s="202"/>
      <c r="Q1101" s="202"/>
      <c r="R1101" s="134"/>
      <c r="S1101" s="186">
        <f t="shared" si="1"/>
        <v>0</v>
      </c>
      <c r="T1101" s="187" t="str">
        <f t="shared" si="2"/>
        <v>0%</v>
      </c>
      <c r="U1101" s="188">
        <f t="shared" si="3"/>
        <v>0</v>
      </c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</row>
    <row r="1102" ht="15.75" customHeight="1">
      <c r="A1102" s="201"/>
      <c r="B1102" s="201"/>
      <c r="C1102" s="201"/>
      <c r="D1102" s="201"/>
      <c r="E1102" s="201"/>
      <c r="F1102" s="202"/>
      <c r="G1102" s="202"/>
      <c r="H1102" s="202"/>
      <c r="I1102" s="202"/>
      <c r="J1102" s="202"/>
      <c r="K1102" s="202"/>
      <c r="L1102" s="202"/>
      <c r="M1102" s="202"/>
      <c r="N1102" s="202"/>
      <c r="O1102" s="202"/>
      <c r="P1102" s="202"/>
      <c r="Q1102" s="202"/>
      <c r="R1102" s="134"/>
      <c r="S1102" s="186">
        <f t="shared" si="1"/>
        <v>0</v>
      </c>
      <c r="T1102" s="187" t="str">
        <f t="shared" si="2"/>
        <v>0%</v>
      </c>
      <c r="U1102" s="188">
        <f t="shared" si="3"/>
        <v>0</v>
      </c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</row>
    <row r="1103" ht="15.75" customHeight="1">
      <c r="A1103" s="201"/>
      <c r="B1103" s="201"/>
      <c r="C1103" s="201"/>
      <c r="D1103" s="201"/>
      <c r="E1103" s="201"/>
      <c r="F1103" s="202"/>
      <c r="G1103" s="202"/>
      <c r="H1103" s="202"/>
      <c r="I1103" s="202"/>
      <c r="J1103" s="202"/>
      <c r="K1103" s="202"/>
      <c r="L1103" s="202"/>
      <c r="M1103" s="202"/>
      <c r="N1103" s="202"/>
      <c r="O1103" s="202"/>
      <c r="P1103" s="202"/>
      <c r="Q1103" s="202"/>
      <c r="R1103" s="134"/>
      <c r="S1103" s="186">
        <f t="shared" si="1"/>
        <v>0</v>
      </c>
      <c r="T1103" s="187" t="str">
        <f t="shared" si="2"/>
        <v>0%</v>
      </c>
      <c r="U1103" s="188">
        <f t="shared" si="3"/>
        <v>0</v>
      </c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</row>
    <row r="1104" ht="15.75" customHeight="1">
      <c r="A1104" s="201"/>
      <c r="B1104" s="201"/>
      <c r="C1104" s="201"/>
      <c r="D1104" s="201"/>
      <c r="E1104" s="201"/>
      <c r="F1104" s="202"/>
      <c r="G1104" s="202"/>
      <c r="H1104" s="202"/>
      <c r="I1104" s="202"/>
      <c r="J1104" s="202"/>
      <c r="K1104" s="202"/>
      <c r="L1104" s="202"/>
      <c r="M1104" s="202"/>
      <c r="N1104" s="202"/>
      <c r="O1104" s="202"/>
      <c r="P1104" s="202"/>
      <c r="Q1104" s="202"/>
      <c r="R1104" s="134"/>
      <c r="S1104" s="186">
        <f t="shared" si="1"/>
        <v>0</v>
      </c>
      <c r="T1104" s="187" t="str">
        <f t="shared" si="2"/>
        <v>0%</v>
      </c>
      <c r="U1104" s="188">
        <f t="shared" si="3"/>
        <v>0</v>
      </c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</row>
    <row r="1105" ht="15.75" customHeight="1">
      <c r="A1105" s="201"/>
      <c r="B1105" s="201"/>
      <c r="C1105" s="201"/>
      <c r="D1105" s="201"/>
      <c r="E1105" s="201"/>
      <c r="F1105" s="202"/>
      <c r="G1105" s="202"/>
      <c r="H1105" s="202"/>
      <c r="I1105" s="202"/>
      <c r="J1105" s="202"/>
      <c r="K1105" s="202"/>
      <c r="L1105" s="202"/>
      <c r="M1105" s="202"/>
      <c r="N1105" s="202"/>
      <c r="O1105" s="202"/>
      <c r="P1105" s="202"/>
      <c r="Q1105" s="202"/>
      <c r="R1105" s="134"/>
      <c r="S1105" s="186">
        <f t="shared" si="1"/>
        <v>0</v>
      </c>
      <c r="T1105" s="187" t="str">
        <f t="shared" si="2"/>
        <v>0%</v>
      </c>
      <c r="U1105" s="188">
        <f t="shared" si="3"/>
        <v>0</v>
      </c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</row>
    <row r="1106" ht="15.75" customHeight="1">
      <c r="A1106" s="201"/>
      <c r="B1106" s="201"/>
      <c r="C1106" s="201"/>
      <c r="D1106" s="201"/>
      <c r="E1106" s="201"/>
      <c r="F1106" s="202"/>
      <c r="G1106" s="202"/>
      <c r="H1106" s="202"/>
      <c r="I1106" s="202"/>
      <c r="J1106" s="202"/>
      <c r="K1106" s="202"/>
      <c r="L1106" s="202"/>
      <c r="M1106" s="202"/>
      <c r="N1106" s="202"/>
      <c r="O1106" s="202"/>
      <c r="P1106" s="202"/>
      <c r="Q1106" s="202"/>
      <c r="R1106" s="134"/>
      <c r="S1106" s="186">
        <f t="shared" si="1"/>
        <v>0</v>
      </c>
      <c r="T1106" s="187" t="str">
        <f t="shared" si="2"/>
        <v>0%</v>
      </c>
      <c r="U1106" s="188">
        <f t="shared" si="3"/>
        <v>0</v>
      </c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</row>
    <row r="1107" ht="15.75" customHeight="1">
      <c r="A1107" s="201"/>
      <c r="B1107" s="201"/>
      <c r="C1107" s="201"/>
      <c r="D1107" s="201"/>
      <c r="E1107" s="201"/>
      <c r="F1107" s="202"/>
      <c r="G1107" s="202"/>
      <c r="H1107" s="202"/>
      <c r="I1107" s="202"/>
      <c r="J1107" s="202"/>
      <c r="K1107" s="202"/>
      <c r="L1107" s="202"/>
      <c r="M1107" s="202"/>
      <c r="N1107" s="202"/>
      <c r="O1107" s="202"/>
      <c r="P1107" s="202"/>
      <c r="Q1107" s="202"/>
      <c r="R1107" s="134"/>
      <c r="S1107" s="186">
        <f t="shared" si="1"/>
        <v>0</v>
      </c>
      <c r="T1107" s="187" t="str">
        <f t="shared" si="2"/>
        <v>0%</v>
      </c>
      <c r="U1107" s="188">
        <f t="shared" si="3"/>
        <v>0</v>
      </c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</row>
    <row r="1108" ht="15.75" customHeight="1">
      <c r="A1108" s="201"/>
      <c r="B1108" s="201"/>
      <c r="C1108" s="201"/>
      <c r="D1108" s="201"/>
      <c r="E1108" s="201"/>
      <c r="F1108" s="202"/>
      <c r="G1108" s="202"/>
      <c r="H1108" s="202"/>
      <c r="I1108" s="202"/>
      <c r="J1108" s="202"/>
      <c r="K1108" s="202"/>
      <c r="L1108" s="202"/>
      <c r="M1108" s="202"/>
      <c r="N1108" s="202"/>
      <c r="O1108" s="202"/>
      <c r="P1108" s="202"/>
      <c r="Q1108" s="202"/>
      <c r="R1108" s="134"/>
      <c r="S1108" s="186">
        <f t="shared" si="1"/>
        <v>0</v>
      </c>
      <c r="T1108" s="187" t="str">
        <f t="shared" si="2"/>
        <v>0%</v>
      </c>
      <c r="U1108" s="188">
        <f t="shared" si="3"/>
        <v>0</v>
      </c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</row>
    <row r="1109" ht="15.75" customHeight="1">
      <c r="A1109" s="201"/>
      <c r="B1109" s="201"/>
      <c r="C1109" s="201"/>
      <c r="D1109" s="201"/>
      <c r="E1109" s="201"/>
      <c r="F1109" s="202"/>
      <c r="G1109" s="202"/>
      <c r="H1109" s="202"/>
      <c r="I1109" s="202"/>
      <c r="J1109" s="202"/>
      <c r="K1109" s="202"/>
      <c r="L1109" s="202"/>
      <c r="M1109" s="202"/>
      <c r="N1109" s="202"/>
      <c r="O1109" s="202"/>
      <c r="P1109" s="202"/>
      <c r="Q1109" s="202"/>
      <c r="R1109" s="134"/>
      <c r="S1109" s="186">
        <f t="shared" si="1"/>
        <v>0</v>
      </c>
      <c r="T1109" s="187" t="str">
        <f t="shared" si="2"/>
        <v>0%</v>
      </c>
      <c r="U1109" s="188">
        <f t="shared" si="3"/>
        <v>0</v>
      </c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</row>
    <row r="1110" ht="15.75" customHeight="1">
      <c r="A1110" s="201"/>
      <c r="B1110" s="201"/>
      <c r="C1110" s="201"/>
      <c r="D1110" s="201"/>
      <c r="E1110" s="201"/>
      <c r="F1110" s="202"/>
      <c r="G1110" s="202"/>
      <c r="H1110" s="202"/>
      <c r="I1110" s="202"/>
      <c r="J1110" s="202"/>
      <c r="K1110" s="202"/>
      <c r="L1110" s="202"/>
      <c r="M1110" s="202"/>
      <c r="N1110" s="202"/>
      <c r="O1110" s="202"/>
      <c r="P1110" s="202"/>
      <c r="Q1110" s="202"/>
      <c r="R1110" s="134"/>
      <c r="S1110" s="186">
        <f t="shared" si="1"/>
        <v>0</v>
      </c>
      <c r="T1110" s="187" t="str">
        <f t="shared" si="2"/>
        <v>0%</v>
      </c>
      <c r="U1110" s="188">
        <f t="shared" si="3"/>
        <v>0</v>
      </c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</row>
    <row r="1111" ht="15.75" customHeight="1">
      <c r="A1111" s="201"/>
      <c r="B1111" s="201"/>
      <c r="C1111" s="201"/>
      <c r="D1111" s="201"/>
      <c r="E1111" s="201"/>
      <c r="F1111" s="202"/>
      <c r="G1111" s="202"/>
      <c r="H1111" s="202"/>
      <c r="I1111" s="202"/>
      <c r="J1111" s="202"/>
      <c r="K1111" s="202"/>
      <c r="L1111" s="202"/>
      <c r="M1111" s="202"/>
      <c r="N1111" s="202"/>
      <c r="O1111" s="202"/>
      <c r="P1111" s="202"/>
      <c r="Q1111" s="202"/>
      <c r="R1111" s="134"/>
      <c r="S1111" s="186">
        <f t="shared" si="1"/>
        <v>0</v>
      </c>
      <c r="T1111" s="187" t="str">
        <f t="shared" si="2"/>
        <v>0%</v>
      </c>
      <c r="U1111" s="188">
        <f t="shared" si="3"/>
        <v>0</v>
      </c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</row>
    <row r="1112" ht="15.75" customHeight="1">
      <c r="A1112" s="201"/>
      <c r="B1112" s="201"/>
      <c r="C1112" s="201"/>
      <c r="D1112" s="201"/>
      <c r="E1112" s="201"/>
      <c r="F1112" s="202"/>
      <c r="G1112" s="202"/>
      <c r="H1112" s="202"/>
      <c r="I1112" s="202"/>
      <c r="J1112" s="202"/>
      <c r="K1112" s="202"/>
      <c r="L1112" s="202"/>
      <c r="M1112" s="202"/>
      <c r="N1112" s="202"/>
      <c r="O1112" s="202"/>
      <c r="P1112" s="202"/>
      <c r="Q1112" s="202"/>
      <c r="R1112" s="134"/>
      <c r="S1112" s="186">
        <f t="shared" si="1"/>
        <v>0</v>
      </c>
      <c r="T1112" s="187" t="str">
        <f t="shared" si="2"/>
        <v>0%</v>
      </c>
      <c r="U1112" s="188">
        <f t="shared" si="3"/>
        <v>0</v>
      </c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</row>
    <row r="1113" ht="15.75" customHeight="1">
      <c r="A1113" s="201"/>
      <c r="B1113" s="201"/>
      <c r="C1113" s="201"/>
      <c r="D1113" s="201"/>
      <c r="E1113" s="201"/>
      <c r="F1113" s="202"/>
      <c r="G1113" s="202"/>
      <c r="H1113" s="202"/>
      <c r="I1113" s="202"/>
      <c r="J1113" s="202"/>
      <c r="K1113" s="202"/>
      <c r="L1113" s="202"/>
      <c r="M1113" s="202"/>
      <c r="N1113" s="202"/>
      <c r="O1113" s="202"/>
      <c r="P1113" s="202"/>
      <c r="Q1113" s="202"/>
      <c r="R1113" s="134"/>
      <c r="S1113" s="186">
        <f t="shared" si="1"/>
        <v>0</v>
      </c>
      <c r="T1113" s="187" t="str">
        <f t="shared" si="2"/>
        <v>0%</v>
      </c>
      <c r="U1113" s="188">
        <f t="shared" si="3"/>
        <v>0</v>
      </c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</row>
    <row r="1114" ht="15.75" customHeight="1">
      <c r="A1114" s="201"/>
      <c r="B1114" s="201"/>
      <c r="C1114" s="201"/>
      <c r="D1114" s="201"/>
      <c r="E1114" s="201"/>
      <c r="F1114" s="202"/>
      <c r="G1114" s="202"/>
      <c r="H1114" s="202"/>
      <c r="I1114" s="202"/>
      <c r="J1114" s="202"/>
      <c r="K1114" s="202"/>
      <c r="L1114" s="202"/>
      <c r="M1114" s="202"/>
      <c r="N1114" s="202"/>
      <c r="O1114" s="202"/>
      <c r="P1114" s="202"/>
      <c r="Q1114" s="202"/>
      <c r="R1114" s="134"/>
      <c r="S1114" s="186">
        <f t="shared" si="1"/>
        <v>0</v>
      </c>
      <c r="T1114" s="187" t="str">
        <f t="shared" si="2"/>
        <v>0%</v>
      </c>
      <c r="U1114" s="188">
        <f t="shared" si="3"/>
        <v>0</v>
      </c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</row>
    <row r="1115" ht="15.75" customHeight="1">
      <c r="A1115" s="201"/>
      <c r="B1115" s="201"/>
      <c r="C1115" s="201"/>
      <c r="D1115" s="201"/>
      <c r="E1115" s="201"/>
      <c r="F1115" s="202"/>
      <c r="G1115" s="202"/>
      <c r="H1115" s="202"/>
      <c r="I1115" s="202"/>
      <c r="J1115" s="202"/>
      <c r="K1115" s="202"/>
      <c r="L1115" s="202"/>
      <c r="M1115" s="202"/>
      <c r="N1115" s="202"/>
      <c r="O1115" s="202"/>
      <c r="P1115" s="202"/>
      <c r="Q1115" s="202"/>
      <c r="R1115" s="134"/>
      <c r="S1115" s="186">
        <f t="shared" si="1"/>
        <v>0</v>
      </c>
      <c r="T1115" s="187" t="str">
        <f t="shared" si="2"/>
        <v>0%</v>
      </c>
      <c r="U1115" s="188">
        <f t="shared" si="3"/>
        <v>0</v>
      </c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</row>
    <row r="1116" ht="15.75" customHeight="1">
      <c r="A1116" s="201"/>
      <c r="B1116" s="201"/>
      <c r="C1116" s="201"/>
      <c r="D1116" s="201"/>
      <c r="E1116" s="201"/>
      <c r="F1116" s="202"/>
      <c r="G1116" s="202"/>
      <c r="H1116" s="202"/>
      <c r="I1116" s="202"/>
      <c r="J1116" s="202"/>
      <c r="K1116" s="202"/>
      <c r="L1116" s="202"/>
      <c r="M1116" s="202"/>
      <c r="N1116" s="202"/>
      <c r="O1116" s="202"/>
      <c r="P1116" s="202"/>
      <c r="Q1116" s="202"/>
      <c r="R1116" s="134"/>
      <c r="S1116" s="186">
        <f t="shared" si="1"/>
        <v>0</v>
      </c>
      <c r="T1116" s="187" t="str">
        <f t="shared" si="2"/>
        <v>0%</v>
      </c>
      <c r="U1116" s="188">
        <f t="shared" si="3"/>
        <v>0</v>
      </c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</row>
    <row r="1117" ht="15.75" customHeight="1">
      <c r="A1117" s="201"/>
      <c r="B1117" s="201"/>
      <c r="C1117" s="201"/>
      <c r="D1117" s="201"/>
      <c r="E1117" s="201"/>
      <c r="F1117" s="202"/>
      <c r="G1117" s="202"/>
      <c r="H1117" s="202"/>
      <c r="I1117" s="202"/>
      <c r="J1117" s="202"/>
      <c r="K1117" s="202"/>
      <c r="L1117" s="202"/>
      <c r="M1117" s="202"/>
      <c r="N1117" s="202"/>
      <c r="O1117" s="202"/>
      <c r="P1117" s="202"/>
      <c r="Q1117" s="202"/>
      <c r="R1117" s="134"/>
      <c r="S1117" s="186">
        <f t="shared" si="1"/>
        <v>0</v>
      </c>
      <c r="T1117" s="187" t="str">
        <f t="shared" si="2"/>
        <v>0%</v>
      </c>
      <c r="U1117" s="188">
        <f t="shared" si="3"/>
        <v>0</v>
      </c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</row>
    <row r="1118" ht="15.75" customHeight="1">
      <c r="A1118" s="201"/>
      <c r="B1118" s="201"/>
      <c r="C1118" s="201"/>
      <c r="D1118" s="201"/>
      <c r="E1118" s="201"/>
      <c r="F1118" s="202"/>
      <c r="G1118" s="202"/>
      <c r="H1118" s="202"/>
      <c r="I1118" s="202"/>
      <c r="J1118" s="202"/>
      <c r="K1118" s="202"/>
      <c r="L1118" s="202"/>
      <c r="M1118" s="202"/>
      <c r="N1118" s="202"/>
      <c r="O1118" s="202"/>
      <c r="P1118" s="202"/>
      <c r="Q1118" s="202"/>
      <c r="R1118" s="134"/>
      <c r="S1118" s="186">
        <f t="shared" si="1"/>
        <v>0</v>
      </c>
      <c r="T1118" s="187" t="str">
        <f t="shared" si="2"/>
        <v>0%</v>
      </c>
      <c r="U1118" s="188">
        <f t="shared" si="3"/>
        <v>0</v>
      </c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</row>
    <row r="1119" ht="15.75" customHeight="1">
      <c r="A1119" s="201"/>
      <c r="B1119" s="201"/>
      <c r="C1119" s="201"/>
      <c r="D1119" s="201"/>
      <c r="E1119" s="201"/>
      <c r="F1119" s="202"/>
      <c r="G1119" s="202"/>
      <c r="H1119" s="202"/>
      <c r="I1119" s="202"/>
      <c r="J1119" s="202"/>
      <c r="K1119" s="202"/>
      <c r="L1119" s="202"/>
      <c r="M1119" s="202"/>
      <c r="N1119" s="202"/>
      <c r="O1119" s="202"/>
      <c r="P1119" s="202"/>
      <c r="Q1119" s="202"/>
      <c r="R1119" s="134"/>
      <c r="S1119" s="186">
        <f t="shared" si="1"/>
        <v>0</v>
      </c>
      <c r="T1119" s="187" t="str">
        <f t="shared" si="2"/>
        <v>0%</v>
      </c>
      <c r="U1119" s="188">
        <f t="shared" si="3"/>
        <v>0</v>
      </c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</row>
    <row r="1120" ht="15.75" customHeight="1">
      <c r="A1120" s="201"/>
      <c r="B1120" s="201"/>
      <c r="C1120" s="201"/>
      <c r="D1120" s="201"/>
      <c r="E1120" s="201"/>
      <c r="F1120" s="202"/>
      <c r="G1120" s="202"/>
      <c r="H1120" s="202"/>
      <c r="I1120" s="202"/>
      <c r="J1120" s="202"/>
      <c r="K1120" s="202"/>
      <c r="L1120" s="202"/>
      <c r="M1120" s="202"/>
      <c r="N1120" s="202"/>
      <c r="O1120" s="202"/>
      <c r="P1120" s="202"/>
      <c r="Q1120" s="202"/>
      <c r="R1120" s="134"/>
      <c r="S1120" s="186">
        <f t="shared" si="1"/>
        <v>0</v>
      </c>
      <c r="T1120" s="187" t="str">
        <f t="shared" si="2"/>
        <v>0%</v>
      </c>
      <c r="U1120" s="188">
        <f t="shared" si="3"/>
        <v>0</v>
      </c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</row>
    <row r="1121" ht="15.75" customHeight="1">
      <c r="A1121" s="201"/>
      <c r="B1121" s="201"/>
      <c r="C1121" s="201"/>
      <c r="D1121" s="201"/>
      <c r="E1121" s="201"/>
      <c r="F1121" s="202"/>
      <c r="G1121" s="202"/>
      <c r="H1121" s="202"/>
      <c r="I1121" s="202"/>
      <c r="J1121" s="202"/>
      <c r="K1121" s="202"/>
      <c r="L1121" s="202"/>
      <c r="M1121" s="202"/>
      <c r="N1121" s="202"/>
      <c r="O1121" s="202"/>
      <c r="P1121" s="202"/>
      <c r="Q1121" s="202"/>
      <c r="R1121" s="134"/>
      <c r="S1121" s="186">
        <f t="shared" si="1"/>
        <v>0</v>
      </c>
      <c r="T1121" s="187" t="str">
        <f t="shared" si="2"/>
        <v>0%</v>
      </c>
      <c r="U1121" s="188">
        <f t="shared" si="3"/>
        <v>0</v>
      </c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</row>
    <row r="1122" ht="15.75" customHeight="1">
      <c r="A1122" s="201"/>
      <c r="B1122" s="201"/>
      <c r="C1122" s="201"/>
      <c r="D1122" s="201"/>
      <c r="E1122" s="201"/>
      <c r="F1122" s="202"/>
      <c r="G1122" s="202"/>
      <c r="H1122" s="202"/>
      <c r="I1122" s="202"/>
      <c r="J1122" s="202"/>
      <c r="K1122" s="202"/>
      <c r="L1122" s="202"/>
      <c r="M1122" s="202"/>
      <c r="N1122" s="202"/>
      <c r="O1122" s="202"/>
      <c r="P1122" s="202"/>
      <c r="Q1122" s="202"/>
      <c r="R1122" s="134"/>
      <c r="S1122" s="186">
        <f t="shared" si="1"/>
        <v>0</v>
      </c>
      <c r="T1122" s="187" t="str">
        <f t="shared" si="2"/>
        <v>0%</v>
      </c>
      <c r="U1122" s="188">
        <f t="shared" si="3"/>
        <v>0</v>
      </c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</row>
    <row r="1123" ht="15.75" customHeight="1">
      <c r="A1123" s="201"/>
      <c r="B1123" s="201"/>
      <c r="C1123" s="201"/>
      <c r="D1123" s="201"/>
      <c r="E1123" s="201"/>
      <c r="F1123" s="202"/>
      <c r="G1123" s="202"/>
      <c r="H1123" s="202"/>
      <c r="I1123" s="202"/>
      <c r="J1123" s="202"/>
      <c r="K1123" s="202"/>
      <c r="L1123" s="202"/>
      <c r="M1123" s="202"/>
      <c r="N1123" s="202"/>
      <c r="O1123" s="202"/>
      <c r="P1123" s="202"/>
      <c r="Q1123" s="202"/>
      <c r="R1123" s="134"/>
      <c r="S1123" s="186">
        <f t="shared" si="1"/>
        <v>0</v>
      </c>
      <c r="T1123" s="187" t="str">
        <f t="shared" si="2"/>
        <v>0%</v>
      </c>
      <c r="U1123" s="188">
        <f t="shared" si="3"/>
        <v>0</v>
      </c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</row>
    <row r="1124" ht="15.75" customHeight="1">
      <c r="A1124" s="201"/>
      <c r="B1124" s="201"/>
      <c r="C1124" s="201"/>
      <c r="D1124" s="201"/>
      <c r="E1124" s="201"/>
      <c r="F1124" s="202"/>
      <c r="G1124" s="202"/>
      <c r="H1124" s="202"/>
      <c r="I1124" s="202"/>
      <c r="J1124" s="202"/>
      <c r="K1124" s="202"/>
      <c r="L1124" s="202"/>
      <c r="M1124" s="202"/>
      <c r="N1124" s="202"/>
      <c r="O1124" s="202"/>
      <c r="P1124" s="202"/>
      <c r="Q1124" s="202"/>
      <c r="R1124" s="134"/>
      <c r="S1124" s="186">
        <f t="shared" si="1"/>
        <v>0</v>
      </c>
      <c r="T1124" s="187" t="str">
        <f t="shared" si="2"/>
        <v>0%</v>
      </c>
      <c r="U1124" s="188">
        <f t="shared" si="3"/>
        <v>0</v>
      </c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</row>
    <row r="1125" ht="15.75" customHeight="1">
      <c r="A1125" s="201"/>
      <c r="B1125" s="201"/>
      <c r="C1125" s="201"/>
      <c r="D1125" s="201"/>
      <c r="E1125" s="201"/>
      <c r="F1125" s="202"/>
      <c r="G1125" s="202"/>
      <c r="H1125" s="202"/>
      <c r="I1125" s="202"/>
      <c r="J1125" s="202"/>
      <c r="K1125" s="202"/>
      <c r="L1125" s="202"/>
      <c r="M1125" s="202"/>
      <c r="N1125" s="202"/>
      <c r="O1125" s="202"/>
      <c r="P1125" s="202"/>
      <c r="Q1125" s="202"/>
      <c r="R1125" s="134"/>
      <c r="S1125" s="186">
        <f t="shared" si="1"/>
        <v>0</v>
      </c>
      <c r="T1125" s="187" t="str">
        <f t="shared" si="2"/>
        <v>0%</v>
      </c>
      <c r="U1125" s="188">
        <f t="shared" si="3"/>
        <v>0</v>
      </c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</row>
    <row r="1126" ht="15.75" customHeight="1">
      <c r="A1126" s="201"/>
      <c r="B1126" s="201"/>
      <c r="C1126" s="201"/>
      <c r="D1126" s="201"/>
      <c r="E1126" s="201"/>
      <c r="F1126" s="202"/>
      <c r="G1126" s="202"/>
      <c r="H1126" s="202"/>
      <c r="I1126" s="202"/>
      <c r="J1126" s="202"/>
      <c r="K1126" s="202"/>
      <c r="L1126" s="202"/>
      <c r="M1126" s="202"/>
      <c r="N1126" s="202"/>
      <c r="O1126" s="202"/>
      <c r="P1126" s="202"/>
      <c r="Q1126" s="202"/>
      <c r="R1126" s="134"/>
      <c r="S1126" s="186">
        <f t="shared" si="1"/>
        <v>0</v>
      </c>
      <c r="T1126" s="187" t="str">
        <f t="shared" si="2"/>
        <v>0%</v>
      </c>
      <c r="U1126" s="188">
        <f t="shared" si="3"/>
        <v>0</v>
      </c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</row>
    <row r="1127" ht="15.75" customHeight="1">
      <c r="A1127" s="201"/>
      <c r="B1127" s="201"/>
      <c r="C1127" s="201"/>
      <c r="D1127" s="201"/>
      <c r="E1127" s="201"/>
      <c r="F1127" s="202"/>
      <c r="G1127" s="202"/>
      <c r="H1127" s="202"/>
      <c r="I1127" s="202"/>
      <c r="J1127" s="202"/>
      <c r="K1127" s="202"/>
      <c r="L1127" s="202"/>
      <c r="M1127" s="202"/>
      <c r="N1127" s="202"/>
      <c r="O1127" s="202"/>
      <c r="P1127" s="202"/>
      <c r="Q1127" s="202"/>
      <c r="R1127" s="134"/>
      <c r="S1127" s="186">
        <f t="shared" si="1"/>
        <v>0</v>
      </c>
      <c r="T1127" s="187" t="str">
        <f t="shared" si="2"/>
        <v>0%</v>
      </c>
      <c r="U1127" s="188">
        <f t="shared" si="3"/>
        <v>0</v>
      </c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</row>
    <row r="1128" ht="15.75" customHeight="1">
      <c r="A1128" s="201"/>
      <c r="B1128" s="201"/>
      <c r="C1128" s="201"/>
      <c r="D1128" s="201"/>
      <c r="E1128" s="201"/>
      <c r="F1128" s="202"/>
      <c r="G1128" s="202"/>
      <c r="H1128" s="202"/>
      <c r="I1128" s="202"/>
      <c r="J1128" s="202"/>
      <c r="K1128" s="202"/>
      <c r="L1128" s="202"/>
      <c r="M1128" s="202"/>
      <c r="N1128" s="202"/>
      <c r="O1128" s="202"/>
      <c r="P1128" s="202"/>
      <c r="Q1128" s="202"/>
      <c r="R1128" s="134"/>
      <c r="S1128" s="186">
        <f t="shared" si="1"/>
        <v>0</v>
      </c>
      <c r="T1128" s="187" t="str">
        <f t="shared" si="2"/>
        <v>0%</v>
      </c>
      <c r="U1128" s="188">
        <f t="shared" si="3"/>
        <v>0</v>
      </c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</row>
    <row r="1129" ht="15.75" customHeight="1">
      <c r="A1129" s="201"/>
      <c r="B1129" s="201"/>
      <c r="C1129" s="201"/>
      <c r="D1129" s="201"/>
      <c r="E1129" s="201"/>
      <c r="F1129" s="202"/>
      <c r="G1129" s="202"/>
      <c r="H1129" s="202"/>
      <c r="I1129" s="202"/>
      <c r="J1129" s="202"/>
      <c r="K1129" s="202"/>
      <c r="L1129" s="202"/>
      <c r="M1129" s="202"/>
      <c r="N1129" s="202"/>
      <c r="O1129" s="202"/>
      <c r="P1129" s="202"/>
      <c r="Q1129" s="202"/>
      <c r="R1129" s="134"/>
      <c r="S1129" s="186">
        <f t="shared" si="1"/>
        <v>0</v>
      </c>
      <c r="T1129" s="187" t="str">
        <f t="shared" si="2"/>
        <v>0%</v>
      </c>
      <c r="U1129" s="188">
        <f t="shared" si="3"/>
        <v>0</v>
      </c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</row>
    <row r="1130" ht="15.75" customHeight="1">
      <c r="A1130" s="201"/>
      <c r="B1130" s="201"/>
      <c r="C1130" s="201"/>
      <c r="D1130" s="201"/>
      <c r="E1130" s="201"/>
      <c r="F1130" s="202"/>
      <c r="G1130" s="202"/>
      <c r="H1130" s="202"/>
      <c r="I1130" s="202"/>
      <c r="J1130" s="202"/>
      <c r="K1130" s="202"/>
      <c r="L1130" s="202"/>
      <c r="M1130" s="202"/>
      <c r="N1130" s="202"/>
      <c r="O1130" s="202"/>
      <c r="P1130" s="202"/>
      <c r="Q1130" s="202"/>
      <c r="R1130" s="134"/>
      <c r="S1130" s="186">
        <f t="shared" si="1"/>
        <v>0</v>
      </c>
      <c r="T1130" s="187" t="str">
        <f t="shared" si="2"/>
        <v>0%</v>
      </c>
      <c r="U1130" s="188">
        <f t="shared" si="3"/>
        <v>0</v>
      </c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</row>
    <row r="1131" ht="15.75" customHeight="1">
      <c r="A1131" s="201"/>
      <c r="B1131" s="201"/>
      <c r="C1131" s="201"/>
      <c r="D1131" s="201"/>
      <c r="E1131" s="201"/>
      <c r="F1131" s="202"/>
      <c r="G1131" s="202"/>
      <c r="H1131" s="202"/>
      <c r="I1131" s="202"/>
      <c r="J1131" s="202"/>
      <c r="K1131" s="202"/>
      <c r="L1131" s="202"/>
      <c r="M1131" s="202"/>
      <c r="N1131" s="202"/>
      <c r="O1131" s="202"/>
      <c r="P1131" s="202"/>
      <c r="Q1131" s="202"/>
      <c r="R1131" s="134"/>
      <c r="S1131" s="186">
        <f t="shared" si="1"/>
        <v>0</v>
      </c>
      <c r="T1131" s="187" t="str">
        <f t="shared" si="2"/>
        <v>0%</v>
      </c>
      <c r="U1131" s="188">
        <f t="shared" si="3"/>
        <v>0</v>
      </c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</row>
    <row r="1132" ht="15.75" customHeight="1">
      <c r="A1132" s="201"/>
      <c r="B1132" s="201"/>
      <c r="C1132" s="201"/>
      <c r="D1132" s="201"/>
      <c r="E1132" s="201"/>
      <c r="F1132" s="202"/>
      <c r="G1132" s="202"/>
      <c r="H1132" s="202"/>
      <c r="I1132" s="202"/>
      <c r="J1132" s="202"/>
      <c r="K1132" s="202"/>
      <c r="L1132" s="202"/>
      <c r="M1132" s="202"/>
      <c r="N1132" s="202"/>
      <c r="O1132" s="202"/>
      <c r="P1132" s="202"/>
      <c r="Q1132" s="202"/>
      <c r="R1132" s="134"/>
      <c r="S1132" s="186">
        <f t="shared" si="1"/>
        <v>0</v>
      </c>
      <c r="T1132" s="187" t="str">
        <f t="shared" si="2"/>
        <v>0%</v>
      </c>
      <c r="U1132" s="188">
        <f t="shared" si="3"/>
        <v>0</v>
      </c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</row>
    <row r="1133" ht="15.75" customHeight="1">
      <c r="A1133" s="201"/>
      <c r="B1133" s="201"/>
      <c r="C1133" s="201"/>
      <c r="D1133" s="201"/>
      <c r="E1133" s="201"/>
      <c r="F1133" s="202"/>
      <c r="G1133" s="202"/>
      <c r="H1133" s="202"/>
      <c r="I1133" s="202"/>
      <c r="J1133" s="202"/>
      <c r="K1133" s="202"/>
      <c r="L1133" s="202"/>
      <c r="M1133" s="202"/>
      <c r="N1133" s="202"/>
      <c r="O1133" s="202"/>
      <c r="P1133" s="202"/>
      <c r="Q1133" s="202"/>
      <c r="R1133" s="134"/>
      <c r="S1133" s="186">
        <f t="shared" si="1"/>
        <v>0</v>
      </c>
      <c r="T1133" s="187" t="str">
        <f t="shared" si="2"/>
        <v>0%</v>
      </c>
      <c r="U1133" s="188">
        <f t="shared" si="3"/>
        <v>0</v>
      </c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</row>
    <row r="1134" ht="15.75" customHeight="1">
      <c r="A1134" s="201"/>
      <c r="B1134" s="201"/>
      <c r="C1134" s="201"/>
      <c r="D1134" s="201"/>
      <c r="E1134" s="201"/>
      <c r="F1134" s="202"/>
      <c r="G1134" s="202"/>
      <c r="H1134" s="202"/>
      <c r="I1134" s="202"/>
      <c r="J1134" s="202"/>
      <c r="K1134" s="202"/>
      <c r="L1134" s="202"/>
      <c r="M1134" s="202"/>
      <c r="N1134" s="202"/>
      <c r="O1134" s="202"/>
      <c r="P1134" s="202"/>
      <c r="Q1134" s="202"/>
      <c r="R1134" s="134"/>
      <c r="S1134" s="186">
        <f t="shared" si="1"/>
        <v>0</v>
      </c>
      <c r="T1134" s="187" t="str">
        <f t="shared" si="2"/>
        <v>0%</v>
      </c>
      <c r="U1134" s="188">
        <f t="shared" si="3"/>
        <v>0</v>
      </c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</row>
    <row r="1135" ht="15.75" customHeight="1">
      <c r="A1135" s="201"/>
      <c r="B1135" s="201"/>
      <c r="C1135" s="201"/>
      <c r="D1135" s="201"/>
      <c r="E1135" s="201"/>
      <c r="F1135" s="202"/>
      <c r="G1135" s="202"/>
      <c r="H1135" s="202"/>
      <c r="I1135" s="202"/>
      <c r="J1135" s="202"/>
      <c r="K1135" s="202"/>
      <c r="L1135" s="202"/>
      <c r="M1135" s="202"/>
      <c r="N1135" s="202"/>
      <c r="O1135" s="202"/>
      <c r="P1135" s="202"/>
      <c r="Q1135" s="202"/>
      <c r="R1135" s="134"/>
      <c r="S1135" s="186">
        <f t="shared" si="1"/>
        <v>0</v>
      </c>
      <c r="T1135" s="187" t="str">
        <f t="shared" si="2"/>
        <v>0%</v>
      </c>
      <c r="U1135" s="188">
        <f t="shared" si="3"/>
        <v>0</v>
      </c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</row>
    <row r="1136" ht="15.75" customHeight="1">
      <c r="A1136" s="201"/>
      <c r="B1136" s="201"/>
      <c r="C1136" s="201"/>
      <c r="D1136" s="201"/>
      <c r="E1136" s="201"/>
      <c r="F1136" s="202"/>
      <c r="G1136" s="202"/>
      <c r="H1136" s="202"/>
      <c r="I1136" s="202"/>
      <c r="J1136" s="202"/>
      <c r="K1136" s="202"/>
      <c r="L1136" s="202"/>
      <c r="M1136" s="202"/>
      <c r="N1136" s="202"/>
      <c r="O1136" s="202"/>
      <c r="P1136" s="202"/>
      <c r="Q1136" s="202"/>
      <c r="R1136" s="134"/>
      <c r="S1136" s="186">
        <f t="shared" si="1"/>
        <v>0</v>
      </c>
      <c r="T1136" s="187" t="str">
        <f t="shared" si="2"/>
        <v>0%</v>
      </c>
      <c r="U1136" s="188">
        <f t="shared" si="3"/>
        <v>0</v>
      </c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</row>
    <row r="1137" ht="15.75" customHeight="1">
      <c r="A1137" s="201"/>
      <c r="B1137" s="201"/>
      <c r="C1137" s="201"/>
      <c r="D1137" s="201"/>
      <c r="E1137" s="201"/>
      <c r="F1137" s="202"/>
      <c r="G1137" s="202"/>
      <c r="H1137" s="202"/>
      <c r="I1137" s="202"/>
      <c r="J1137" s="202"/>
      <c r="K1137" s="202"/>
      <c r="L1137" s="202"/>
      <c r="M1137" s="202"/>
      <c r="N1137" s="202"/>
      <c r="O1137" s="202"/>
      <c r="P1137" s="202"/>
      <c r="Q1137" s="202"/>
      <c r="R1137" s="134"/>
      <c r="S1137" s="186">
        <f t="shared" si="1"/>
        <v>0</v>
      </c>
      <c r="T1137" s="187" t="str">
        <f t="shared" si="2"/>
        <v>0%</v>
      </c>
      <c r="U1137" s="188">
        <f t="shared" si="3"/>
        <v>0</v>
      </c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</row>
    <row r="1138" ht="15.75" customHeight="1">
      <c r="A1138" s="201"/>
      <c r="B1138" s="201"/>
      <c r="C1138" s="201"/>
      <c r="D1138" s="201"/>
      <c r="E1138" s="201"/>
      <c r="F1138" s="202"/>
      <c r="G1138" s="202"/>
      <c r="H1138" s="202"/>
      <c r="I1138" s="202"/>
      <c r="J1138" s="202"/>
      <c r="K1138" s="202"/>
      <c r="L1138" s="202"/>
      <c r="M1138" s="202"/>
      <c r="N1138" s="202"/>
      <c r="O1138" s="202"/>
      <c r="P1138" s="202"/>
      <c r="Q1138" s="202"/>
      <c r="R1138" s="134"/>
      <c r="S1138" s="186">
        <f t="shared" si="1"/>
        <v>0</v>
      </c>
      <c r="T1138" s="187" t="str">
        <f t="shared" si="2"/>
        <v>0%</v>
      </c>
      <c r="U1138" s="188">
        <f t="shared" si="3"/>
        <v>0</v>
      </c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</row>
    <row r="1139" ht="15.75" customHeight="1">
      <c r="A1139" s="201"/>
      <c r="B1139" s="201"/>
      <c r="C1139" s="201"/>
      <c r="D1139" s="201"/>
      <c r="E1139" s="201"/>
      <c r="F1139" s="202"/>
      <c r="G1139" s="202"/>
      <c r="H1139" s="202"/>
      <c r="I1139" s="202"/>
      <c r="J1139" s="202"/>
      <c r="K1139" s="202"/>
      <c r="L1139" s="202"/>
      <c r="M1139" s="202"/>
      <c r="N1139" s="202"/>
      <c r="O1139" s="202"/>
      <c r="P1139" s="202"/>
      <c r="Q1139" s="202"/>
      <c r="R1139" s="134"/>
      <c r="S1139" s="186">
        <f t="shared" si="1"/>
        <v>0</v>
      </c>
      <c r="T1139" s="187" t="str">
        <f t="shared" si="2"/>
        <v>0%</v>
      </c>
      <c r="U1139" s="188">
        <f t="shared" si="3"/>
        <v>0</v>
      </c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</row>
    <row r="1140" ht="15.75" customHeight="1">
      <c r="A1140" s="201"/>
      <c r="B1140" s="201"/>
      <c r="C1140" s="201"/>
      <c r="D1140" s="201"/>
      <c r="E1140" s="201"/>
      <c r="F1140" s="202"/>
      <c r="G1140" s="202"/>
      <c r="H1140" s="202"/>
      <c r="I1140" s="202"/>
      <c r="J1140" s="202"/>
      <c r="K1140" s="202"/>
      <c r="L1140" s="202"/>
      <c r="M1140" s="202"/>
      <c r="N1140" s="202"/>
      <c r="O1140" s="202"/>
      <c r="P1140" s="202"/>
      <c r="Q1140" s="202"/>
      <c r="R1140" s="134"/>
      <c r="S1140" s="186">
        <f t="shared" si="1"/>
        <v>0</v>
      </c>
      <c r="T1140" s="187" t="str">
        <f t="shared" si="2"/>
        <v>0%</v>
      </c>
      <c r="U1140" s="188">
        <f t="shared" si="3"/>
        <v>0</v>
      </c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</row>
    <row r="1141" ht="15.75" customHeight="1">
      <c r="A1141" s="201"/>
      <c r="B1141" s="201"/>
      <c r="C1141" s="201"/>
      <c r="D1141" s="201"/>
      <c r="E1141" s="201"/>
      <c r="F1141" s="202"/>
      <c r="G1141" s="202"/>
      <c r="H1141" s="202"/>
      <c r="I1141" s="202"/>
      <c r="J1141" s="202"/>
      <c r="K1141" s="202"/>
      <c r="L1141" s="202"/>
      <c r="M1141" s="202"/>
      <c r="N1141" s="202"/>
      <c r="O1141" s="202"/>
      <c r="P1141" s="202"/>
      <c r="Q1141" s="202"/>
      <c r="R1141" s="134"/>
      <c r="S1141" s="186">
        <f t="shared" si="1"/>
        <v>0</v>
      </c>
      <c r="T1141" s="187" t="str">
        <f t="shared" si="2"/>
        <v>0%</v>
      </c>
      <c r="U1141" s="188">
        <f t="shared" si="3"/>
        <v>0</v>
      </c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</row>
    <row r="1142" ht="15.75" customHeight="1">
      <c r="A1142" s="201"/>
      <c r="B1142" s="201"/>
      <c r="C1142" s="201"/>
      <c r="D1142" s="201"/>
      <c r="E1142" s="201"/>
      <c r="F1142" s="202"/>
      <c r="G1142" s="202"/>
      <c r="H1142" s="202"/>
      <c r="I1142" s="202"/>
      <c r="J1142" s="202"/>
      <c r="K1142" s="202"/>
      <c r="L1142" s="202"/>
      <c r="M1142" s="202"/>
      <c r="N1142" s="202"/>
      <c r="O1142" s="202"/>
      <c r="P1142" s="202"/>
      <c r="Q1142" s="202"/>
      <c r="R1142" s="134"/>
      <c r="S1142" s="186">
        <f t="shared" si="1"/>
        <v>0</v>
      </c>
      <c r="T1142" s="187" t="str">
        <f t="shared" si="2"/>
        <v>0%</v>
      </c>
      <c r="U1142" s="188">
        <f t="shared" si="3"/>
        <v>0</v>
      </c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</row>
    <row r="1143" ht="15.75" customHeight="1">
      <c r="A1143" s="201"/>
      <c r="B1143" s="201"/>
      <c r="C1143" s="201"/>
      <c r="D1143" s="201"/>
      <c r="E1143" s="201"/>
      <c r="F1143" s="202"/>
      <c r="G1143" s="202"/>
      <c r="H1143" s="202"/>
      <c r="I1143" s="202"/>
      <c r="J1143" s="202"/>
      <c r="K1143" s="202"/>
      <c r="L1143" s="202"/>
      <c r="M1143" s="202"/>
      <c r="N1143" s="202"/>
      <c r="O1143" s="202"/>
      <c r="P1143" s="202"/>
      <c r="Q1143" s="202"/>
      <c r="R1143" s="134"/>
      <c r="S1143" s="186">
        <f t="shared" si="1"/>
        <v>0</v>
      </c>
      <c r="T1143" s="187" t="str">
        <f t="shared" si="2"/>
        <v>0%</v>
      </c>
      <c r="U1143" s="188">
        <f t="shared" si="3"/>
        <v>0</v>
      </c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</row>
    <row r="1144" ht="15.75" customHeight="1">
      <c r="A1144" s="201"/>
      <c r="B1144" s="201"/>
      <c r="C1144" s="201"/>
      <c r="D1144" s="201"/>
      <c r="E1144" s="201"/>
      <c r="F1144" s="202"/>
      <c r="G1144" s="202"/>
      <c r="H1144" s="202"/>
      <c r="I1144" s="202"/>
      <c r="J1144" s="202"/>
      <c r="K1144" s="202"/>
      <c r="L1144" s="202"/>
      <c r="M1144" s="202"/>
      <c r="N1144" s="202"/>
      <c r="O1144" s="202"/>
      <c r="P1144" s="202"/>
      <c r="Q1144" s="202"/>
      <c r="R1144" s="134"/>
      <c r="S1144" s="186">
        <f t="shared" si="1"/>
        <v>0</v>
      </c>
      <c r="T1144" s="187" t="str">
        <f t="shared" si="2"/>
        <v>0%</v>
      </c>
      <c r="U1144" s="188">
        <f t="shared" si="3"/>
        <v>0</v>
      </c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</row>
    <row r="1145" ht="15.75" customHeight="1">
      <c r="A1145" s="201"/>
      <c r="B1145" s="201"/>
      <c r="C1145" s="201"/>
      <c r="D1145" s="201"/>
      <c r="E1145" s="201"/>
      <c r="F1145" s="202"/>
      <c r="G1145" s="202"/>
      <c r="H1145" s="202"/>
      <c r="I1145" s="202"/>
      <c r="J1145" s="202"/>
      <c r="K1145" s="202"/>
      <c r="L1145" s="202"/>
      <c r="M1145" s="202"/>
      <c r="N1145" s="202"/>
      <c r="O1145" s="202"/>
      <c r="P1145" s="202"/>
      <c r="Q1145" s="202"/>
      <c r="R1145" s="134"/>
      <c r="S1145" s="186">
        <f t="shared" si="1"/>
        <v>0</v>
      </c>
      <c r="T1145" s="187" t="str">
        <f t="shared" si="2"/>
        <v>0%</v>
      </c>
      <c r="U1145" s="188">
        <f t="shared" si="3"/>
        <v>0</v>
      </c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</row>
    <row r="1146" ht="15.75" customHeight="1">
      <c r="A1146" s="201"/>
      <c r="B1146" s="201"/>
      <c r="C1146" s="201"/>
      <c r="D1146" s="201"/>
      <c r="E1146" s="201"/>
      <c r="F1146" s="202"/>
      <c r="G1146" s="202"/>
      <c r="H1146" s="202"/>
      <c r="I1146" s="202"/>
      <c r="J1146" s="202"/>
      <c r="K1146" s="202"/>
      <c r="L1146" s="202"/>
      <c r="M1146" s="202"/>
      <c r="N1146" s="202"/>
      <c r="O1146" s="202"/>
      <c r="P1146" s="202"/>
      <c r="Q1146" s="202"/>
      <c r="R1146" s="134"/>
      <c r="S1146" s="186">
        <f t="shared" si="1"/>
        <v>0</v>
      </c>
      <c r="T1146" s="187" t="str">
        <f t="shared" si="2"/>
        <v>0%</v>
      </c>
      <c r="U1146" s="188">
        <f t="shared" si="3"/>
        <v>0</v>
      </c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</row>
    <row r="1147" ht="15.75" customHeight="1">
      <c r="A1147" s="201"/>
      <c r="B1147" s="201"/>
      <c r="C1147" s="201"/>
      <c r="D1147" s="201"/>
      <c r="E1147" s="201"/>
      <c r="F1147" s="202"/>
      <c r="G1147" s="202"/>
      <c r="H1147" s="202"/>
      <c r="I1147" s="202"/>
      <c r="J1147" s="202"/>
      <c r="K1147" s="202"/>
      <c r="L1147" s="202"/>
      <c r="M1147" s="202"/>
      <c r="N1147" s="202"/>
      <c r="O1147" s="202"/>
      <c r="P1147" s="202"/>
      <c r="Q1147" s="202"/>
      <c r="R1147" s="134"/>
      <c r="S1147" s="186">
        <f t="shared" si="1"/>
        <v>0</v>
      </c>
      <c r="T1147" s="187" t="str">
        <f t="shared" si="2"/>
        <v>0%</v>
      </c>
      <c r="U1147" s="188">
        <f t="shared" si="3"/>
        <v>0</v>
      </c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</row>
    <row r="1148" ht="15.75" customHeight="1">
      <c r="A1148" s="201"/>
      <c r="B1148" s="201"/>
      <c r="C1148" s="201"/>
      <c r="D1148" s="201"/>
      <c r="E1148" s="201"/>
      <c r="F1148" s="202"/>
      <c r="G1148" s="202"/>
      <c r="H1148" s="202"/>
      <c r="I1148" s="202"/>
      <c r="J1148" s="202"/>
      <c r="K1148" s="202"/>
      <c r="L1148" s="202"/>
      <c r="M1148" s="202"/>
      <c r="N1148" s="202"/>
      <c r="O1148" s="202"/>
      <c r="P1148" s="202"/>
      <c r="Q1148" s="202"/>
      <c r="R1148" s="134"/>
      <c r="S1148" s="186">
        <f t="shared" si="1"/>
        <v>0</v>
      </c>
      <c r="T1148" s="187" t="str">
        <f t="shared" si="2"/>
        <v>0%</v>
      </c>
      <c r="U1148" s="188">
        <f t="shared" si="3"/>
        <v>0</v>
      </c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</row>
    <row r="1149" ht="15.75" customHeight="1">
      <c r="A1149" s="201"/>
      <c r="B1149" s="201"/>
      <c r="C1149" s="201"/>
      <c r="D1149" s="201"/>
      <c r="E1149" s="201"/>
      <c r="F1149" s="202"/>
      <c r="G1149" s="202"/>
      <c r="H1149" s="202"/>
      <c r="I1149" s="202"/>
      <c r="J1149" s="202"/>
      <c r="K1149" s="202"/>
      <c r="L1149" s="202"/>
      <c r="M1149" s="202"/>
      <c r="N1149" s="202"/>
      <c r="O1149" s="202"/>
      <c r="P1149" s="202"/>
      <c r="Q1149" s="202"/>
      <c r="R1149" s="134"/>
      <c r="S1149" s="186">
        <f t="shared" si="1"/>
        <v>0</v>
      </c>
      <c r="T1149" s="187" t="str">
        <f t="shared" si="2"/>
        <v>0%</v>
      </c>
      <c r="U1149" s="188">
        <f t="shared" si="3"/>
        <v>0</v>
      </c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</row>
    <row r="1150" ht="15.75" customHeight="1">
      <c r="A1150" s="201"/>
      <c r="B1150" s="201"/>
      <c r="C1150" s="201"/>
      <c r="D1150" s="201"/>
      <c r="E1150" s="201"/>
      <c r="F1150" s="202"/>
      <c r="G1150" s="202"/>
      <c r="H1150" s="202"/>
      <c r="I1150" s="202"/>
      <c r="J1150" s="202"/>
      <c r="K1150" s="202"/>
      <c r="L1150" s="202"/>
      <c r="M1150" s="202"/>
      <c r="N1150" s="202"/>
      <c r="O1150" s="202"/>
      <c r="P1150" s="202"/>
      <c r="Q1150" s="202"/>
      <c r="R1150" s="134"/>
      <c r="S1150" s="186">
        <f t="shared" si="1"/>
        <v>0</v>
      </c>
      <c r="T1150" s="187" t="str">
        <f t="shared" si="2"/>
        <v>0%</v>
      </c>
      <c r="U1150" s="188">
        <f t="shared" si="3"/>
        <v>0</v>
      </c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</row>
    <row r="1151" ht="15.75" customHeight="1">
      <c r="A1151" s="201"/>
      <c r="B1151" s="201"/>
      <c r="C1151" s="201"/>
      <c r="D1151" s="201"/>
      <c r="E1151" s="201"/>
      <c r="F1151" s="202"/>
      <c r="G1151" s="202"/>
      <c r="H1151" s="202"/>
      <c r="I1151" s="202"/>
      <c r="J1151" s="202"/>
      <c r="K1151" s="202"/>
      <c r="L1151" s="202"/>
      <c r="M1151" s="202"/>
      <c r="N1151" s="202"/>
      <c r="O1151" s="202"/>
      <c r="P1151" s="202"/>
      <c r="Q1151" s="202"/>
      <c r="R1151" s="134"/>
      <c r="S1151" s="186">
        <f t="shared" si="1"/>
        <v>0</v>
      </c>
      <c r="T1151" s="187" t="str">
        <f t="shared" si="2"/>
        <v>0%</v>
      </c>
      <c r="U1151" s="188">
        <f t="shared" si="3"/>
        <v>0</v>
      </c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</row>
    <row r="1152" ht="15.75" customHeight="1">
      <c r="A1152" s="201"/>
      <c r="B1152" s="201"/>
      <c r="C1152" s="201"/>
      <c r="D1152" s="201"/>
      <c r="E1152" s="201"/>
      <c r="F1152" s="202"/>
      <c r="G1152" s="202"/>
      <c r="H1152" s="202"/>
      <c r="I1152" s="202"/>
      <c r="J1152" s="202"/>
      <c r="K1152" s="202"/>
      <c r="L1152" s="202"/>
      <c r="M1152" s="202"/>
      <c r="N1152" s="202"/>
      <c r="O1152" s="202"/>
      <c r="P1152" s="202"/>
      <c r="Q1152" s="202"/>
      <c r="R1152" s="134"/>
      <c r="S1152" s="186">
        <f t="shared" si="1"/>
        <v>0</v>
      </c>
      <c r="T1152" s="187" t="str">
        <f t="shared" si="2"/>
        <v>0%</v>
      </c>
      <c r="U1152" s="188">
        <f t="shared" si="3"/>
        <v>0</v>
      </c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</row>
    <row r="1153" ht="15.75" customHeight="1">
      <c r="A1153" s="201"/>
      <c r="B1153" s="201"/>
      <c r="C1153" s="201"/>
      <c r="D1153" s="201"/>
      <c r="E1153" s="201"/>
      <c r="F1153" s="202"/>
      <c r="G1153" s="202"/>
      <c r="H1153" s="202"/>
      <c r="I1153" s="202"/>
      <c r="J1153" s="202"/>
      <c r="K1153" s="202"/>
      <c r="L1153" s="202"/>
      <c r="M1153" s="202"/>
      <c r="N1153" s="202"/>
      <c r="O1153" s="202"/>
      <c r="P1153" s="202"/>
      <c r="Q1153" s="202"/>
      <c r="R1153" s="134"/>
      <c r="S1153" s="186">
        <f t="shared" si="1"/>
        <v>0</v>
      </c>
      <c r="T1153" s="187" t="str">
        <f t="shared" si="2"/>
        <v>0%</v>
      </c>
      <c r="U1153" s="188">
        <f t="shared" si="3"/>
        <v>0</v>
      </c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</row>
    <row r="1154" ht="15.75" customHeight="1">
      <c r="A1154" s="201"/>
      <c r="B1154" s="201"/>
      <c r="C1154" s="201"/>
      <c r="D1154" s="201"/>
      <c r="E1154" s="201"/>
      <c r="F1154" s="202"/>
      <c r="G1154" s="202"/>
      <c r="H1154" s="202"/>
      <c r="I1154" s="202"/>
      <c r="J1154" s="202"/>
      <c r="K1154" s="202"/>
      <c r="L1154" s="202"/>
      <c r="M1154" s="202"/>
      <c r="N1154" s="202"/>
      <c r="O1154" s="202"/>
      <c r="P1154" s="202"/>
      <c r="Q1154" s="202"/>
      <c r="R1154" s="134"/>
      <c r="S1154" s="186">
        <f t="shared" si="1"/>
        <v>0</v>
      </c>
      <c r="T1154" s="187" t="str">
        <f t="shared" si="2"/>
        <v>0%</v>
      </c>
      <c r="U1154" s="188">
        <f t="shared" si="3"/>
        <v>0</v>
      </c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</row>
    <row r="1155" ht="15.75" customHeight="1">
      <c r="A1155" s="201"/>
      <c r="B1155" s="201"/>
      <c r="C1155" s="201"/>
      <c r="D1155" s="201"/>
      <c r="E1155" s="201"/>
      <c r="F1155" s="202"/>
      <c r="G1155" s="202"/>
      <c r="H1155" s="202"/>
      <c r="I1155" s="202"/>
      <c r="J1155" s="202"/>
      <c r="K1155" s="202"/>
      <c r="L1155" s="202"/>
      <c r="M1155" s="202"/>
      <c r="N1155" s="202"/>
      <c r="O1155" s="202"/>
      <c r="P1155" s="202"/>
      <c r="Q1155" s="202"/>
      <c r="R1155" s="134"/>
      <c r="S1155" s="186">
        <f t="shared" si="1"/>
        <v>0</v>
      </c>
      <c r="T1155" s="187" t="str">
        <f t="shared" si="2"/>
        <v>0%</v>
      </c>
      <c r="U1155" s="188">
        <f t="shared" si="3"/>
        <v>0</v>
      </c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</row>
    <row r="1156" ht="15.75" customHeight="1">
      <c r="A1156" s="201"/>
      <c r="B1156" s="201"/>
      <c r="C1156" s="201"/>
      <c r="D1156" s="201"/>
      <c r="E1156" s="201"/>
      <c r="F1156" s="202"/>
      <c r="G1156" s="202"/>
      <c r="H1156" s="202"/>
      <c r="I1156" s="202"/>
      <c r="J1156" s="202"/>
      <c r="K1156" s="202"/>
      <c r="L1156" s="202"/>
      <c r="M1156" s="202"/>
      <c r="N1156" s="202"/>
      <c r="O1156" s="202"/>
      <c r="P1156" s="202"/>
      <c r="Q1156" s="202"/>
      <c r="R1156" s="134"/>
      <c r="S1156" s="186">
        <f t="shared" si="1"/>
        <v>0</v>
      </c>
      <c r="T1156" s="187" t="str">
        <f t="shared" si="2"/>
        <v>0%</v>
      </c>
      <c r="U1156" s="188">
        <f t="shared" si="3"/>
        <v>0</v>
      </c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</row>
    <row r="1157" ht="15.75" customHeight="1">
      <c r="A1157" s="201"/>
      <c r="B1157" s="201"/>
      <c r="C1157" s="201"/>
      <c r="D1157" s="201"/>
      <c r="E1157" s="201"/>
      <c r="F1157" s="202"/>
      <c r="G1157" s="202"/>
      <c r="H1157" s="202"/>
      <c r="I1157" s="202"/>
      <c r="J1157" s="202"/>
      <c r="K1157" s="202"/>
      <c r="L1157" s="202"/>
      <c r="M1157" s="202"/>
      <c r="N1157" s="202"/>
      <c r="O1157" s="202"/>
      <c r="P1157" s="202"/>
      <c r="Q1157" s="202"/>
      <c r="R1157" s="134"/>
      <c r="S1157" s="186">
        <f t="shared" si="1"/>
        <v>0</v>
      </c>
      <c r="T1157" s="187" t="str">
        <f t="shared" si="2"/>
        <v>0%</v>
      </c>
      <c r="U1157" s="188">
        <f t="shared" si="3"/>
        <v>0</v>
      </c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</row>
    <row r="1158" ht="15.75" customHeight="1">
      <c r="A1158" s="201"/>
      <c r="B1158" s="201"/>
      <c r="C1158" s="201"/>
      <c r="D1158" s="201"/>
      <c r="E1158" s="201"/>
      <c r="F1158" s="202"/>
      <c r="G1158" s="202"/>
      <c r="H1158" s="202"/>
      <c r="I1158" s="202"/>
      <c r="J1158" s="202"/>
      <c r="K1158" s="202"/>
      <c r="L1158" s="202"/>
      <c r="M1158" s="202"/>
      <c r="N1158" s="202"/>
      <c r="O1158" s="202"/>
      <c r="P1158" s="202"/>
      <c r="Q1158" s="202"/>
      <c r="R1158" s="134"/>
      <c r="S1158" s="186">
        <f t="shared" si="1"/>
        <v>0</v>
      </c>
      <c r="T1158" s="187" t="str">
        <f t="shared" si="2"/>
        <v>0%</v>
      </c>
      <c r="U1158" s="188">
        <f t="shared" si="3"/>
        <v>0</v>
      </c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</row>
    <row r="1159" ht="15.75" customHeight="1">
      <c r="A1159" s="201"/>
      <c r="B1159" s="201"/>
      <c r="C1159" s="201"/>
      <c r="D1159" s="201"/>
      <c r="E1159" s="201"/>
      <c r="F1159" s="202"/>
      <c r="G1159" s="202"/>
      <c r="H1159" s="202"/>
      <c r="I1159" s="202"/>
      <c r="J1159" s="202"/>
      <c r="K1159" s="202"/>
      <c r="L1159" s="202"/>
      <c r="M1159" s="202"/>
      <c r="N1159" s="202"/>
      <c r="O1159" s="202"/>
      <c r="P1159" s="202"/>
      <c r="Q1159" s="202"/>
      <c r="R1159" s="134"/>
      <c r="S1159" s="186">
        <f t="shared" si="1"/>
        <v>0</v>
      </c>
      <c r="T1159" s="187" t="str">
        <f t="shared" si="2"/>
        <v>0%</v>
      </c>
      <c r="U1159" s="188">
        <f t="shared" si="3"/>
        <v>0</v>
      </c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</row>
    <row r="1160" ht="15.75" customHeight="1">
      <c r="A1160" s="201"/>
      <c r="B1160" s="201"/>
      <c r="C1160" s="201"/>
      <c r="D1160" s="201"/>
      <c r="E1160" s="201"/>
      <c r="F1160" s="202"/>
      <c r="G1160" s="202"/>
      <c r="H1160" s="202"/>
      <c r="I1160" s="202"/>
      <c r="J1160" s="202"/>
      <c r="K1160" s="202"/>
      <c r="L1160" s="202"/>
      <c r="M1160" s="202"/>
      <c r="N1160" s="202"/>
      <c r="O1160" s="202"/>
      <c r="P1160" s="202"/>
      <c r="Q1160" s="202"/>
      <c r="R1160" s="134"/>
      <c r="S1160" s="186">
        <f t="shared" si="1"/>
        <v>0</v>
      </c>
      <c r="T1160" s="187" t="str">
        <f t="shared" si="2"/>
        <v>0%</v>
      </c>
      <c r="U1160" s="188">
        <f t="shared" si="3"/>
        <v>0</v>
      </c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</row>
    <row r="1161" ht="15.75" customHeight="1">
      <c r="A1161" s="201"/>
      <c r="B1161" s="201"/>
      <c r="C1161" s="201"/>
      <c r="D1161" s="201"/>
      <c r="E1161" s="201"/>
      <c r="F1161" s="202"/>
      <c r="G1161" s="202"/>
      <c r="H1161" s="202"/>
      <c r="I1161" s="202"/>
      <c r="J1161" s="202"/>
      <c r="K1161" s="202"/>
      <c r="L1161" s="202"/>
      <c r="M1161" s="202"/>
      <c r="N1161" s="202"/>
      <c r="O1161" s="202"/>
      <c r="P1161" s="202"/>
      <c r="Q1161" s="202"/>
      <c r="R1161" s="134"/>
      <c r="S1161" s="186">
        <f t="shared" si="1"/>
        <v>0</v>
      </c>
      <c r="T1161" s="187" t="str">
        <f t="shared" si="2"/>
        <v>0%</v>
      </c>
      <c r="U1161" s="188">
        <f t="shared" si="3"/>
        <v>0</v>
      </c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</row>
    <row r="1162" ht="15.75" customHeight="1">
      <c r="A1162" s="201"/>
      <c r="B1162" s="201"/>
      <c r="C1162" s="201"/>
      <c r="D1162" s="201"/>
      <c r="E1162" s="201"/>
      <c r="F1162" s="202"/>
      <c r="G1162" s="202"/>
      <c r="H1162" s="202"/>
      <c r="I1162" s="202"/>
      <c r="J1162" s="202"/>
      <c r="K1162" s="202"/>
      <c r="L1162" s="202"/>
      <c r="M1162" s="202"/>
      <c r="N1162" s="202"/>
      <c r="O1162" s="202"/>
      <c r="P1162" s="202"/>
      <c r="Q1162" s="202"/>
      <c r="R1162" s="134"/>
      <c r="S1162" s="186">
        <f t="shared" si="1"/>
        <v>0</v>
      </c>
      <c r="T1162" s="187" t="str">
        <f t="shared" si="2"/>
        <v>0%</v>
      </c>
      <c r="U1162" s="188">
        <f t="shared" si="3"/>
        <v>0</v>
      </c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</row>
    <row r="1163" ht="15.75" customHeight="1">
      <c r="A1163" s="201"/>
      <c r="B1163" s="201"/>
      <c r="C1163" s="201"/>
      <c r="D1163" s="201"/>
      <c r="E1163" s="201"/>
      <c r="F1163" s="202"/>
      <c r="G1163" s="202"/>
      <c r="H1163" s="202"/>
      <c r="I1163" s="202"/>
      <c r="J1163" s="202"/>
      <c r="K1163" s="202"/>
      <c r="L1163" s="202"/>
      <c r="M1163" s="202"/>
      <c r="N1163" s="202"/>
      <c r="O1163" s="202"/>
      <c r="P1163" s="202"/>
      <c r="Q1163" s="202"/>
      <c r="R1163" s="134"/>
      <c r="S1163" s="186">
        <f t="shared" si="1"/>
        <v>0</v>
      </c>
      <c r="T1163" s="187" t="str">
        <f t="shared" si="2"/>
        <v>0%</v>
      </c>
      <c r="U1163" s="188">
        <f t="shared" si="3"/>
        <v>0</v>
      </c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</row>
    <row r="1164" ht="15.75" customHeight="1">
      <c r="A1164" s="201"/>
      <c r="B1164" s="201"/>
      <c r="C1164" s="201"/>
      <c r="D1164" s="201"/>
      <c r="E1164" s="201"/>
      <c r="F1164" s="202"/>
      <c r="G1164" s="202"/>
      <c r="H1164" s="202"/>
      <c r="I1164" s="202"/>
      <c r="J1164" s="202"/>
      <c r="K1164" s="202"/>
      <c r="L1164" s="202"/>
      <c r="M1164" s="202"/>
      <c r="N1164" s="202"/>
      <c r="O1164" s="202"/>
      <c r="P1164" s="202"/>
      <c r="Q1164" s="202"/>
      <c r="R1164" s="134"/>
      <c r="S1164" s="186">
        <f t="shared" si="1"/>
        <v>0</v>
      </c>
      <c r="T1164" s="187" t="str">
        <f t="shared" si="2"/>
        <v>0%</v>
      </c>
      <c r="U1164" s="188">
        <f t="shared" si="3"/>
        <v>0</v>
      </c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</row>
    <row r="1165" ht="15.75" customHeight="1">
      <c r="A1165" s="201"/>
      <c r="B1165" s="201"/>
      <c r="C1165" s="201"/>
      <c r="D1165" s="201"/>
      <c r="E1165" s="201"/>
      <c r="F1165" s="202"/>
      <c r="G1165" s="202"/>
      <c r="H1165" s="202"/>
      <c r="I1165" s="202"/>
      <c r="J1165" s="202"/>
      <c r="K1165" s="202"/>
      <c r="L1165" s="202"/>
      <c r="M1165" s="202"/>
      <c r="N1165" s="202"/>
      <c r="O1165" s="202"/>
      <c r="P1165" s="202"/>
      <c r="Q1165" s="202"/>
      <c r="R1165" s="134"/>
      <c r="S1165" s="186">
        <f t="shared" si="1"/>
        <v>0</v>
      </c>
      <c r="T1165" s="187" t="str">
        <f t="shared" si="2"/>
        <v>0%</v>
      </c>
      <c r="U1165" s="188">
        <f t="shared" si="3"/>
        <v>0</v>
      </c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</row>
    <row r="1166" ht="15.75" customHeight="1">
      <c r="A1166" s="201"/>
      <c r="B1166" s="201"/>
      <c r="C1166" s="201"/>
      <c r="D1166" s="201"/>
      <c r="E1166" s="201"/>
      <c r="F1166" s="202"/>
      <c r="G1166" s="202"/>
      <c r="H1166" s="202"/>
      <c r="I1166" s="202"/>
      <c r="J1166" s="202"/>
      <c r="K1166" s="202"/>
      <c r="L1166" s="202"/>
      <c r="M1166" s="202"/>
      <c r="N1166" s="202"/>
      <c r="O1166" s="202"/>
      <c r="P1166" s="202"/>
      <c r="Q1166" s="202"/>
      <c r="R1166" s="134"/>
      <c r="S1166" s="186">
        <f t="shared" si="1"/>
        <v>0</v>
      </c>
      <c r="T1166" s="187" t="str">
        <f t="shared" si="2"/>
        <v>0%</v>
      </c>
      <c r="U1166" s="188">
        <f t="shared" si="3"/>
        <v>0</v>
      </c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</row>
    <row r="1167" ht="15.75" customHeight="1">
      <c r="A1167" s="201"/>
      <c r="B1167" s="201"/>
      <c r="C1167" s="201"/>
      <c r="D1167" s="201"/>
      <c r="E1167" s="201"/>
      <c r="F1167" s="202"/>
      <c r="G1167" s="202"/>
      <c r="H1167" s="202"/>
      <c r="I1167" s="202"/>
      <c r="J1167" s="202"/>
      <c r="K1167" s="202"/>
      <c r="L1167" s="202"/>
      <c r="M1167" s="202"/>
      <c r="N1167" s="202"/>
      <c r="O1167" s="202"/>
      <c r="P1167" s="202"/>
      <c r="Q1167" s="202"/>
      <c r="R1167" s="134"/>
      <c r="S1167" s="186">
        <f t="shared" si="1"/>
        <v>0</v>
      </c>
      <c r="T1167" s="187" t="str">
        <f t="shared" si="2"/>
        <v>0%</v>
      </c>
      <c r="U1167" s="188">
        <f t="shared" si="3"/>
        <v>0</v>
      </c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</row>
    <row r="1168" ht="15.75" customHeight="1">
      <c r="A1168" s="201"/>
      <c r="B1168" s="201"/>
      <c r="C1168" s="201"/>
      <c r="D1168" s="201"/>
      <c r="E1168" s="201"/>
      <c r="F1168" s="202"/>
      <c r="G1168" s="202"/>
      <c r="H1168" s="202"/>
      <c r="I1168" s="202"/>
      <c r="J1168" s="202"/>
      <c r="K1168" s="202"/>
      <c r="L1168" s="202"/>
      <c r="M1168" s="202"/>
      <c r="N1168" s="202"/>
      <c r="O1168" s="202"/>
      <c r="P1168" s="202"/>
      <c r="Q1168" s="202"/>
      <c r="R1168" s="134"/>
      <c r="S1168" s="186">
        <f t="shared" si="1"/>
        <v>0</v>
      </c>
      <c r="T1168" s="187" t="str">
        <f t="shared" si="2"/>
        <v>0%</v>
      </c>
      <c r="U1168" s="188">
        <f t="shared" si="3"/>
        <v>0</v>
      </c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</row>
    <row r="1169" ht="15.75" customHeight="1">
      <c r="A1169" s="201"/>
      <c r="B1169" s="201"/>
      <c r="C1169" s="201"/>
      <c r="D1169" s="201"/>
      <c r="E1169" s="201"/>
      <c r="F1169" s="202"/>
      <c r="G1169" s="202"/>
      <c r="H1169" s="202"/>
      <c r="I1169" s="202"/>
      <c r="J1169" s="202"/>
      <c r="K1169" s="202"/>
      <c r="L1169" s="202"/>
      <c r="M1169" s="202"/>
      <c r="N1169" s="202"/>
      <c r="O1169" s="202"/>
      <c r="P1169" s="202"/>
      <c r="Q1169" s="202"/>
      <c r="R1169" s="134"/>
      <c r="S1169" s="186">
        <f t="shared" si="1"/>
        <v>0</v>
      </c>
      <c r="T1169" s="187" t="str">
        <f t="shared" si="2"/>
        <v>0%</v>
      </c>
      <c r="U1169" s="188">
        <f t="shared" si="3"/>
        <v>0</v>
      </c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</row>
    <row r="1170" ht="15.75" customHeight="1">
      <c r="A1170" s="201"/>
      <c r="B1170" s="201"/>
      <c r="C1170" s="201"/>
      <c r="D1170" s="201"/>
      <c r="E1170" s="201"/>
      <c r="F1170" s="202"/>
      <c r="G1170" s="202"/>
      <c r="H1170" s="202"/>
      <c r="I1170" s="202"/>
      <c r="J1170" s="202"/>
      <c r="K1170" s="202"/>
      <c r="L1170" s="202"/>
      <c r="M1170" s="202"/>
      <c r="N1170" s="202"/>
      <c r="O1170" s="202"/>
      <c r="P1170" s="202"/>
      <c r="Q1170" s="202"/>
      <c r="R1170" s="134"/>
      <c r="S1170" s="186">
        <f t="shared" si="1"/>
        <v>0</v>
      </c>
      <c r="T1170" s="187" t="str">
        <f t="shared" si="2"/>
        <v>0%</v>
      </c>
      <c r="U1170" s="188">
        <f t="shared" si="3"/>
        <v>0</v>
      </c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</row>
    <row r="1171" ht="15.75" customHeight="1">
      <c r="A1171" s="201"/>
      <c r="B1171" s="201"/>
      <c r="C1171" s="201"/>
      <c r="D1171" s="201"/>
      <c r="E1171" s="201"/>
      <c r="F1171" s="202"/>
      <c r="G1171" s="202"/>
      <c r="H1171" s="202"/>
      <c r="I1171" s="202"/>
      <c r="J1171" s="202"/>
      <c r="K1171" s="202"/>
      <c r="L1171" s="202"/>
      <c r="M1171" s="202"/>
      <c r="N1171" s="202"/>
      <c r="O1171" s="202"/>
      <c r="P1171" s="202"/>
      <c r="Q1171" s="202"/>
      <c r="R1171" s="134"/>
      <c r="S1171" s="186">
        <f t="shared" si="1"/>
        <v>0</v>
      </c>
      <c r="T1171" s="187" t="str">
        <f t="shared" si="2"/>
        <v>0%</v>
      </c>
      <c r="U1171" s="188">
        <f t="shared" si="3"/>
        <v>0</v>
      </c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</row>
    <row r="1172" ht="15.75" customHeight="1">
      <c r="A1172" s="201"/>
      <c r="B1172" s="201"/>
      <c r="C1172" s="201"/>
      <c r="D1172" s="201"/>
      <c r="E1172" s="201"/>
      <c r="F1172" s="202"/>
      <c r="G1172" s="202"/>
      <c r="H1172" s="202"/>
      <c r="I1172" s="202"/>
      <c r="J1172" s="202"/>
      <c r="K1172" s="202"/>
      <c r="L1172" s="202"/>
      <c r="M1172" s="202"/>
      <c r="N1172" s="202"/>
      <c r="O1172" s="202"/>
      <c r="P1172" s="202"/>
      <c r="Q1172" s="202"/>
      <c r="R1172" s="134"/>
      <c r="S1172" s="186">
        <f t="shared" si="1"/>
        <v>0</v>
      </c>
      <c r="T1172" s="187" t="str">
        <f t="shared" si="2"/>
        <v>0%</v>
      </c>
      <c r="U1172" s="188">
        <f t="shared" si="3"/>
        <v>0</v>
      </c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</row>
    <row r="1173" ht="15.75" customHeight="1">
      <c r="A1173" s="201"/>
      <c r="B1173" s="201"/>
      <c r="C1173" s="201"/>
      <c r="D1173" s="201"/>
      <c r="E1173" s="201"/>
      <c r="F1173" s="202"/>
      <c r="G1173" s="202"/>
      <c r="H1173" s="202"/>
      <c r="I1173" s="202"/>
      <c r="J1173" s="202"/>
      <c r="K1173" s="202"/>
      <c r="L1173" s="202"/>
      <c r="M1173" s="202"/>
      <c r="N1173" s="202"/>
      <c r="O1173" s="202"/>
      <c r="P1173" s="202"/>
      <c r="Q1173" s="202"/>
      <c r="R1173" s="134"/>
      <c r="S1173" s="186">
        <f t="shared" si="1"/>
        <v>0</v>
      </c>
      <c r="T1173" s="187" t="str">
        <f t="shared" si="2"/>
        <v>0%</v>
      </c>
      <c r="U1173" s="188">
        <f t="shared" si="3"/>
        <v>0</v>
      </c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</row>
    <row r="1174" ht="15.75" customHeight="1">
      <c r="A1174" s="201"/>
      <c r="B1174" s="201"/>
      <c r="C1174" s="201"/>
      <c r="D1174" s="201"/>
      <c r="E1174" s="201"/>
      <c r="F1174" s="202"/>
      <c r="G1174" s="202"/>
      <c r="H1174" s="202"/>
      <c r="I1174" s="202"/>
      <c r="J1174" s="202"/>
      <c r="K1174" s="202"/>
      <c r="L1174" s="202"/>
      <c r="M1174" s="202"/>
      <c r="N1174" s="202"/>
      <c r="O1174" s="202"/>
      <c r="P1174" s="202"/>
      <c r="Q1174" s="202"/>
      <c r="R1174" s="134"/>
      <c r="S1174" s="186">
        <f t="shared" si="1"/>
        <v>0</v>
      </c>
      <c r="T1174" s="187" t="str">
        <f t="shared" si="2"/>
        <v>0%</v>
      </c>
      <c r="U1174" s="188">
        <f t="shared" si="3"/>
        <v>0</v>
      </c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</row>
    <row r="1175" ht="15.75" customHeight="1">
      <c r="A1175" s="201"/>
      <c r="B1175" s="201"/>
      <c r="C1175" s="201"/>
      <c r="D1175" s="201"/>
      <c r="E1175" s="201"/>
      <c r="F1175" s="202"/>
      <c r="G1175" s="202"/>
      <c r="H1175" s="202"/>
      <c r="I1175" s="202"/>
      <c r="J1175" s="202"/>
      <c r="K1175" s="202"/>
      <c r="L1175" s="202"/>
      <c r="M1175" s="202"/>
      <c r="N1175" s="202"/>
      <c r="O1175" s="202"/>
      <c r="P1175" s="202"/>
      <c r="Q1175" s="202"/>
      <c r="R1175" s="134"/>
      <c r="S1175" s="186">
        <f t="shared" si="1"/>
        <v>0</v>
      </c>
      <c r="T1175" s="187" t="str">
        <f t="shared" si="2"/>
        <v>0%</v>
      </c>
      <c r="U1175" s="188">
        <f t="shared" si="3"/>
        <v>0</v>
      </c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</row>
    <row r="1176" ht="15.75" customHeight="1">
      <c r="A1176" s="201"/>
      <c r="B1176" s="201"/>
      <c r="C1176" s="201"/>
      <c r="D1176" s="201"/>
      <c r="E1176" s="201"/>
      <c r="F1176" s="202"/>
      <c r="G1176" s="202"/>
      <c r="H1176" s="202"/>
      <c r="I1176" s="202"/>
      <c r="J1176" s="202"/>
      <c r="K1176" s="202"/>
      <c r="L1176" s="202"/>
      <c r="M1176" s="202"/>
      <c r="N1176" s="202"/>
      <c r="O1176" s="202"/>
      <c r="P1176" s="202"/>
      <c r="Q1176" s="202"/>
      <c r="R1176" s="134"/>
      <c r="S1176" s="186">
        <f t="shared" si="1"/>
        <v>0</v>
      </c>
      <c r="T1176" s="187" t="str">
        <f t="shared" si="2"/>
        <v>0%</v>
      </c>
      <c r="U1176" s="188">
        <f t="shared" si="3"/>
        <v>0</v>
      </c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</row>
    <row r="1177" ht="15.75" customHeight="1">
      <c r="A1177" s="201"/>
      <c r="B1177" s="201"/>
      <c r="C1177" s="201"/>
      <c r="D1177" s="201"/>
      <c r="E1177" s="201"/>
      <c r="F1177" s="202"/>
      <c r="G1177" s="202"/>
      <c r="H1177" s="202"/>
      <c r="I1177" s="202"/>
      <c r="J1177" s="202"/>
      <c r="K1177" s="202"/>
      <c r="L1177" s="202"/>
      <c r="M1177" s="202"/>
      <c r="N1177" s="202"/>
      <c r="O1177" s="202"/>
      <c r="P1177" s="202"/>
      <c r="Q1177" s="202"/>
      <c r="R1177" s="134"/>
      <c r="S1177" s="186">
        <f t="shared" si="1"/>
        <v>0</v>
      </c>
      <c r="T1177" s="187" t="str">
        <f t="shared" si="2"/>
        <v>0%</v>
      </c>
      <c r="U1177" s="188">
        <f t="shared" si="3"/>
        <v>0</v>
      </c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</row>
    <row r="1178" ht="15.75" customHeight="1">
      <c r="A1178" s="201"/>
      <c r="B1178" s="201"/>
      <c r="C1178" s="201"/>
      <c r="D1178" s="201"/>
      <c r="E1178" s="201"/>
      <c r="F1178" s="202"/>
      <c r="G1178" s="202"/>
      <c r="H1178" s="202"/>
      <c r="I1178" s="202"/>
      <c r="J1178" s="202"/>
      <c r="K1178" s="202"/>
      <c r="L1178" s="202"/>
      <c r="M1178" s="202"/>
      <c r="N1178" s="202"/>
      <c r="O1178" s="202"/>
      <c r="P1178" s="202"/>
      <c r="Q1178" s="202"/>
      <c r="R1178" s="134"/>
      <c r="S1178" s="186">
        <f t="shared" si="1"/>
        <v>0</v>
      </c>
      <c r="T1178" s="187" t="str">
        <f t="shared" si="2"/>
        <v>0%</v>
      </c>
      <c r="U1178" s="188">
        <f t="shared" si="3"/>
        <v>0</v>
      </c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</row>
    <row r="1179" ht="15.75" customHeight="1">
      <c r="A1179" s="201"/>
      <c r="B1179" s="201"/>
      <c r="C1179" s="201"/>
      <c r="D1179" s="201"/>
      <c r="E1179" s="201"/>
      <c r="F1179" s="202"/>
      <c r="G1179" s="202"/>
      <c r="H1179" s="202"/>
      <c r="I1179" s="202"/>
      <c r="J1179" s="202"/>
      <c r="K1179" s="202"/>
      <c r="L1179" s="202"/>
      <c r="M1179" s="202"/>
      <c r="N1179" s="202"/>
      <c r="O1179" s="202"/>
      <c r="P1179" s="202"/>
      <c r="Q1179" s="202"/>
      <c r="R1179" s="134"/>
      <c r="S1179" s="186">
        <f t="shared" si="1"/>
        <v>0</v>
      </c>
      <c r="T1179" s="187" t="str">
        <f t="shared" si="2"/>
        <v>0%</v>
      </c>
      <c r="U1179" s="188">
        <f t="shared" si="3"/>
        <v>0</v>
      </c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</row>
    <row r="1180" ht="15.75" customHeight="1">
      <c r="A1180" s="201"/>
      <c r="B1180" s="201"/>
      <c r="C1180" s="201"/>
      <c r="D1180" s="201"/>
      <c r="E1180" s="201"/>
      <c r="F1180" s="202"/>
      <c r="G1180" s="202"/>
      <c r="H1180" s="202"/>
      <c r="I1180" s="202"/>
      <c r="J1180" s="202"/>
      <c r="K1180" s="202"/>
      <c r="L1180" s="202"/>
      <c r="M1180" s="202"/>
      <c r="N1180" s="202"/>
      <c r="O1180" s="202"/>
      <c r="P1180" s="202"/>
      <c r="Q1180" s="202"/>
      <c r="R1180" s="134"/>
      <c r="S1180" s="186">
        <f t="shared" si="1"/>
        <v>0</v>
      </c>
      <c r="T1180" s="187" t="str">
        <f t="shared" si="2"/>
        <v>0%</v>
      </c>
      <c r="U1180" s="188">
        <f t="shared" si="3"/>
        <v>0</v>
      </c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</row>
    <row r="1181" ht="15.75" customHeight="1">
      <c r="A1181" s="201"/>
      <c r="B1181" s="201"/>
      <c r="C1181" s="201"/>
      <c r="D1181" s="201"/>
      <c r="E1181" s="201"/>
      <c r="F1181" s="202"/>
      <c r="G1181" s="202"/>
      <c r="H1181" s="202"/>
      <c r="I1181" s="202"/>
      <c r="J1181" s="202"/>
      <c r="K1181" s="202"/>
      <c r="L1181" s="202"/>
      <c r="M1181" s="202"/>
      <c r="N1181" s="202"/>
      <c r="O1181" s="202"/>
      <c r="P1181" s="202"/>
      <c r="Q1181" s="202"/>
      <c r="R1181" s="134"/>
      <c r="S1181" s="186">
        <f t="shared" si="1"/>
        <v>0</v>
      </c>
      <c r="T1181" s="187" t="str">
        <f t="shared" si="2"/>
        <v>0%</v>
      </c>
      <c r="U1181" s="188">
        <f t="shared" si="3"/>
        <v>0</v>
      </c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</row>
    <row r="1182" ht="15.75" customHeight="1">
      <c r="A1182" s="201"/>
      <c r="B1182" s="201"/>
      <c r="C1182" s="201"/>
      <c r="D1182" s="201"/>
      <c r="E1182" s="201"/>
      <c r="F1182" s="202"/>
      <c r="G1182" s="202"/>
      <c r="H1182" s="202"/>
      <c r="I1182" s="202"/>
      <c r="J1182" s="202"/>
      <c r="K1182" s="202"/>
      <c r="L1182" s="202"/>
      <c r="M1182" s="202"/>
      <c r="N1182" s="202"/>
      <c r="O1182" s="202"/>
      <c r="P1182" s="202"/>
      <c r="Q1182" s="202"/>
      <c r="R1182" s="134"/>
      <c r="S1182" s="186">
        <f t="shared" si="1"/>
        <v>0</v>
      </c>
      <c r="T1182" s="187" t="str">
        <f t="shared" si="2"/>
        <v>0%</v>
      </c>
      <c r="U1182" s="188">
        <f t="shared" si="3"/>
        <v>0</v>
      </c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</row>
    <row r="1183" ht="15.75" customHeight="1">
      <c r="A1183" s="201"/>
      <c r="B1183" s="201"/>
      <c r="C1183" s="201"/>
      <c r="D1183" s="201"/>
      <c r="E1183" s="201"/>
      <c r="F1183" s="202"/>
      <c r="G1183" s="202"/>
      <c r="H1183" s="202"/>
      <c r="I1183" s="202"/>
      <c r="J1183" s="202"/>
      <c r="K1183" s="202"/>
      <c r="L1183" s="202"/>
      <c r="M1183" s="202"/>
      <c r="N1183" s="202"/>
      <c r="O1183" s="202"/>
      <c r="P1183" s="202"/>
      <c r="Q1183" s="202"/>
      <c r="R1183" s="134"/>
      <c r="S1183" s="186">
        <f t="shared" si="1"/>
        <v>0</v>
      </c>
      <c r="T1183" s="187" t="str">
        <f t="shared" si="2"/>
        <v>0%</v>
      </c>
      <c r="U1183" s="188">
        <f t="shared" si="3"/>
        <v>0</v>
      </c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</row>
    <row r="1184" ht="15.75" customHeight="1">
      <c r="A1184" s="201"/>
      <c r="B1184" s="201"/>
      <c r="C1184" s="201"/>
      <c r="D1184" s="201"/>
      <c r="E1184" s="201"/>
      <c r="F1184" s="202"/>
      <c r="G1184" s="202"/>
      <c r="H1184" s="202"/>
      <c r="I1184" s="202"/>
      <c r="J1184" s="202"/>
      <c r="K1184" s="202"/>
      <c r="L1184" s="202"/>
      <c r="M1184" s="202"/>
      <c r="N1184" s="202"/>
      <c r="O1184" s="202"/>
      <c r="P1184" s="202"/>
      <c r="Q1184" s="202"/>
      <c r="R1184" s="134"/>
      <c r="S1184" s="186">
        <f t="shared" si="1"/>
        <v>0</v>
      </c>
      <c r="T1184" s="187" t="str">
        <f t="shared" si="2"/>
        <v>0%</v>
      </c>
      <c r="U1184" s="188">
        <f t="shared" si="3"/>
        <v>0</v>
      </c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</row>
    <row r="1185" ht="15.75" customHeight="1">
      <c r="A1185" s="201"/>
      <c r="B1185" s="201"/>
      <c r="C1185" s="201"/>
      <c r="D1185" s="201"/>
      <c r="E1185" s="201"/>
      <c r="F1185" s="202"/>
      <c r="G1185" s="202"/>
      <c r="H1185" s="202"/>
      <c r="I1185" s="202"/>
      <c r="J1185" s="202"/>
      <c r="K1185" s="202"/>
      <c r="L1185" s="202"/>
      <c r="M1185" s="202"/>
      <c r="N1185" s="202"/>
      <c r="O1185" s="202"/>
      <c r="P1185" s="202"/>
      <c r="Q1185" s="202"/>
      <c r="R1185" s="134"/>
      <c r="S1185" s="186">
        <f t="shared" si="1"/>
        <v>0</v>
      </c>
      <c r="T1185" s="187" t="str">
        <f t="shared" si="2"/>
        <v>0%</v>
      </c>
      <c r="U1185" s="188">
        <f t="shared" si="3"/>
        <v>0</v>
      </c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</row>
    <row r="1186" ht="15.75" customHeight="1">
      <c r="A1186" s="201"/>
      <c r="B1186" s="201"/>
      <c r="C1186" s="201"/>
      <c r="D1186" s="201"/>
      <c r="E1186" s="201"/>
      <c r="F1186" s="202"/>
      <c r="G1186" s="202"/>
      <c r="H1186" s="202"/>
      <c r="I1186" s="202"/>
      <c r="J1186" s="202"/>
      <c r="K1186" s="202"/>
      <c r="L1186" s="202"/>
      <c r="M1186" s="202"/>
      <c r="N1186" s="202"/>
      <c r="O1186" s="202"/>
      <c r="P1186" s="202"/>
      <c r="Q1186" s="202"/>
      <c r="R1186" s="134"/>
      <c r="S1186" s="186">
        <f t="shared" si="1"/>
        <v>0</v>
      </c>
      <c r="T1186" s="187" t="str">
        <f t="shared" si="2"/>
        <v>0%</v>
      </c>
      <c r="U1186" s="188">
        <f t="shared" si="3"/>
        <v>0</v>
      </c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</row>
    <row r="1187" ht="15.75" customHeight="1">
      <c r="A1187" s="201"/>
      <c r="B1187" s="201"/>
      <c r="C1187" s="201"/>
      <c r="D1187" s="201"/>
      <c r="E1187" s="201"/>
      <c r="F1187" s="202"/>
      <c r="G1187" s="202"/>
      <c r="H1187" s="202"/>
      <c r="I1187" s="202"/>
      <c r="J1187" s="202"/>
      <c r="K1187" s="202"/>
      <c r="L1187" s="202"/>
      <c r="M1187" s="202"/>
      <c r="N1187" s="202"/>
      <c r="O1187" s="202"/>
      <c r="P1187" s="202"/>
      <c r="Q1187" s="202"/>
      <c r="R1187" s="134"/>
      <c r="S1187" s="186">
        <f t="shared" si="1"/>
        <v>0</v>
      </c>
      <c r="T1187" s="187" t="str">
        <f t="shared" si="2"/>
        <v>0%</v>
      </c>
      <c r="U1187" s="188">
        <f t="shared" si="3"/>
        <v>0</v>
      </c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</row>
    <row r="1188" ht="15.75" customHeight="1">
      <c r="A1188" s="201"/>
      <c r="B1188" s="201"/>
      <c r="C1188" s="201"/>
      <c r="D1188" s="201"/>
      <c r="E1188" s="201"/>
      <c r="F1188" s="202"/>
      <c r="G1188" s="202"/>
      <c r="H1188" s="202"/>
      <c r="I1188" s="202"/>
      <c r="J1188" s="202"/>
      <c r="K1188" s="202"/>
      <c r="L1188" s="202"/>
      <c r="M1188" s="202"/>
      <c r="N1188" s="202"/>
      <c r="O1188" s="202"/>
      <c r="P1188" s="202"/>
      <c r="Q1188" s="202"/>
      <c r="R1188" s="134"/>
      <c r="S1188" s="186">
        <f t="shared" si="1"/>
        <v>0</v>
      </c>
      <c r="T1188" s="187" t="str">
        <f t="shared" si="2"/>
        <v>0%</v>
      </c>
      <c r="U1188" s="188">
        <f t="shared" si="3"/>
        <v>0</v>
      </c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</row>
    <row r="1189" ht="15.75" customHeight="1">
      <c r="A1189" s="201"/>
      <c r="B1189" s="201"/>
      <c r="C1189" s="201"/>
      <c r="D1189" s="201"/>
      <c r="E1189" s="201"/>
      <c r="F1189" s="202"/>
      <c r="G1189" s="202"/>
      <c r="H1189" s="202"/>
      <c r="I1189" s="202"/>
      <c r="J1189" s="202"/>
      <c r="K1189" s="202"/>
      <c r="L1189" s="202"/>
      <c r="M1189" s="202"/>
      <c r="N1189" s="202"/>
      <c r="O1189" s="202"/>
      <c r="P1189" s="202"/>
      <c r="Q1189" s="202"/>
      <c r="R1189" s="134"/>
      <c r="S1189" s="186">
        <f t="shared" si="1"/>
        <v>0</v>
      </c>
      <c r="T1189" s="187" t="str">
        <f t="shared" si="2"/>
        <v>0%</v>
      </c>
      <c r="U1189" s="188">
        <f t="shared" si="3"/>
        <v>0</v>
      </c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</row>
    <row r="1190" ht="15.75" customHeight="1">
      <c r="A1190" s="201"/>
      <c r="B1190" s="201"/>
      <c r="C1190" s="201"/>
      <c r="D1190" s="201"/>
      <c r="E1190" s="201"/>
      <c r="F1190" s="202"/>
      <c r="G1190" s="202"/>
      <c r="H1190" s="202"/>
      <c r="I1190" s="202"/>
      <c r="J1190" s="202"/>
      <c r="K1190" s="202"/>
      <c r="L1190" s="202"/>
      <c r="M1190" s="202"/>
      <c r="N1190" s="202"/>
      <c r="O1190" s="202"/>
      <c r="P1190" s="202"/>
      <c r="Q1190" s="202"/>
      <c r="R1190" s="134"/>
      <c r="S1190" s="186">
        <f t="shared" si="1"/>
        <v>0</v>
      </c>
      <c r="T1190" s="187" t="str">
        <f t="shared" si="2"/>
        <v>0%</v>
      </c>
      <c r="U1190" s="188">
        <f t="shared" si="3"/>
        <v>0</v>
      </c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</row>
    <row r="1191" ht="15.75" customHeight="1">
      <c r="A1191" s="201"/>
      <c r="B1191" s="201"/>
      <c r="C1191" s="201"/>
      <c r="D1191" s="201"/>
      <c r="E1191" s="201"/>
      <c r="F1191" s="202"/>
      <c r="G1191" s="202"/>
      <c r="H1191" s="202"/>
      <c r="I1191" s="202"/>
      <c r="J1191" s="202"/>
      <c r="K1191" s="202"/>
      <c r="L1191" s="202"/>
      <c r="M1191" s="202"/>
      <c r="N1191" s="202"/>
      <c r="O1191" s="202"/>
      <c r="P1191" s="202"/>
      <c r="Q1191" s="202"/>
      <c r="R1191" s="134"/>
      <c r="S1191" s="186">
        <f t="shared" si="1"/>
        <v>0</v>
      </c>
      <c r="T1191" s="187" t="str">
        <f t="shared" si="2"/>
        <v>0%</v>
      </c>
      <c r="U1191" s="188">
        <f t="shared" si="3"/>
        <v>0</v>
      </c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</row>
    <row r="1192" ht="15.75" customHeight="1">
      <c r="A1192" s="201"/>
      <c r="B1192" s="201"/>
      <c r="C1192" s="201"/>
      <c r="D1192" s="201"/>
      <c r="E1192" s="201"/>
      <c r="F1192" s="202"/>
      <c r="G1192" s="202"/>
      <c r="H1192" s="202"/>
      <c r="I1192" s="202"/>
      <c r="J1192" s="202"/>
      <c r="K1192" s="202"/>
      <c r="L1192" s="202"/>
      <c r="M1192" s="202"/>
      <c r="N1192" s="202"/>
      <c r="O1192" s="202"/>
      <c r="P1192" s="202"/>
      <c r="Q1192" s="202"/>
      <c r="R1192" s="134"/>
      <c r="S1192" s="186">
        <f t="shared" si="1"/>
        <v>0</v>
      </c>
      <c r="T1192" s="187" t="str">
        <f t="shared" si="2"/>
        <v>0%</v>
      </c>
      <c r="U1192" s="188">
        <f t="shared" si="3"/>
        <v>0</v>
      </c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</row>
    <row r="1193" ht="15.75" customHeight="1">
      <c r="A1193" s="201"/>
      <c r="B1193" s="201"/>
      <c r="C1193" s="201"/>
      <c r="D1193" s="201"/>
      <c r="E1193" s="201"/>
      <c r="F1193" s="202"/>
      <c r="G1193" s="202"/>
      <c r="H1193" s="202"/>
      <c r="I1193" s="202"/>
      <c r="J1193" s="202"/>
      <c r="K1193" s="202"/>
      <c r="L1193" s="202"/>
      <c r="M1193" s="202"/>
      <c r="N1193" s="202"/>
      <c r="O1193" s="202"/>
      <c r="P1193" s="202"/>
      <c r="Q1193" s="202"/>
      <c r="R1193" s="134"/>
      <c r="S1193" s="186">
        <f t="shared" si="1"/>
        <v>0</v>
      </c>
      <c r="T1193" s="187" t="str">
        <f t="shared" si="2"/>
        <v>0%</v>
      </c>
      <c r="U1193" s="188">
        <f t="shared" si="3"/>
        <v>0</v>
      </c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</row>
    <row r="1194" ht="15.75" customHeight="1">
      <c r="A1194" s="201"/>
      <c r="B1194" s="201"/>
      <c r="C1194" s="201"/>
      <c r="D1194" s="201"/>
      <c r="E1194" s="201"/>
      <c r="F1194" s="202"/>
      <c r="G1194" s="202"/>
      <c r="H1194" s="202"/>
      <c r="I1194" s="202"/>
      <c r="J1194" s="202"/>
      <c r="K1194" s="202"/>
      <c r="L1194" s="202"/>
      <c r="M1194" s="202"/>
      <c r="N1194" s="202"/>
      <c r="O1194" s="202"/>
      <c r="P1194" s="202"/>
      <c r="Q1194" s="202"/>
      <c r="R1194" s="134"/>
      <c r="S1194" s="186">
        <f t="shared" si="1"/>
        <v>0</v>
      </c>
      <c r="T1194" s="187" t="str">
        <f t="shared" si="2"/>
        <v>0%</v>
      </c>
      <c r="U1194" s="188">
        <f t="shared" si="3"/>
        <v>0</v>
      </c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</row>
    <row r="1195" ht="15.75" customHeight="1">
      <c r="A1195" s="201"/>
      <c r="B1195" s="201"/>
      <c r="C1195" s="201"/>
      <c r="D1195" s="201"/>
      <c r="E1195" s="201"/>
      <c r="F1195" s="202"/>
      <c r="G1195" s="202"/>
      <c r="H1195" s="202"/>
      <c r="I1195" s="202"/>
      <c r="J1195" s="202"/>
      <c r="K1195" s="202"/>
      <c r="L1195" s="202"/>
      <c r="M1195" s="202"/>
      <c r="N1195" s="202"/>
      <c r="O1195" s="202"/>
      <c r="P1195" s="202"/>
      <c r="Q1195" s="202"/>
      <c r="R1195" s="134"/>
      <c r="S1195" s="186">
        <f t="shared" si="1"/>
        <v>0</v>
      </c>
      <c r="T1195" s="187" t="str">
        <f t="shared" si="2"/>
        <v>0%</v>
      </c>
      <c r="U1195" s="188">
        <f t="shared" si="3"/>
        <v>0</v>
      </c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</row>
    <row r="1196" ht="15.75" customHeight="1">
      <c r="A1196" s="201"/>
      <c r="B1196" s="201"/>
      <c r="C1196" s="201"/>
      <c r="D1196" s="201"/>
      <c r="E1196" s="201"/>
      <c r="F1196" s="202"/>
      <c r="G1196" s="202"/>
      <c r="H1196" s="202"/>
      <c r="I1196" s="202"/>
      <c r="J1196" s="202"/>
      <c r="K1196" s="202"/>
      <c r="L1196" s="202"/>
      <c r="M1196" s="202"/>
      <c r="N1196" s="202"/>
      <c r="O1196" s="202"/>
      <c r="P1196" s="202"/>
      <c r="Q1196" s="202"/>
      <c r="R1196" s="134"/>
      <c r="S1196" s="186">
        <f t="shared" si="1"/>
        <v>0</v>
      </c>
      <c r="T1196" s="187" t="str">
        <f t="shared" si="2"/>
        <v>0%</v>
      </c>
      <c r="U1196" s="188">
        <f t="shared" si="3"/>
        <v>0</v>
      </c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</row>
    <row r="1197" ht="15.75" customHeight="1">
      <c r="A1197" s="201"/>
      <c r="B1197" s="201"/>
      <c r="C1197" s="201"/>
      <c r="D1197" s="201"/>
      <c r="E1197" s="201"/>
      <c r="F1197" s="202"/>
      <c r="G1197" s="202"/>
      <c r="H1197" s="202"/>
      <c r="I1197" s="202"/>
      <c r="J1197" s="202"/>
      <c r="K1197" s="202"/>
      <c r="L1197" s="202"/>
      <c r="M1197" s="202"/>
      <c r="N1197" s="202"/>
      <c r="O1197" s="202"/>
      <c r="P1197" s="202"/>
      <c r="Q1197" s="202"/>
      <c r="R1197" s="134"/>
      <c r="S1197" s="186">
        <f t="shared" si="1"/>
        <v>0</v>
      </c>
      <c r="T1197" s="187" t="str">
        <f t="shared" si="2"/>
        <v>0%</v>
      </c>
      <c r="U1197" s="188">
        <f t="shared" si="3"/>
        <v>0</v>
      </c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</row>
    <row r="1198" ht="15.75" customHeight="1">
      <c r="A1198" s="201"/>
      <c r="B1198" s="201"/>
      <c r="C1198" s="201"/>
      <c r="D1198" s="201"/>
      <c r="E1198" s="201"/>
      <c r="F1198" s="202"/>
      <c r="G1198" s="202"/>
      <c r="H1198" s="202"/>
      <c r="I1198" s="202"/>
      <c r="J1198" s="202"/>
      <c r="K1198" s="202"/>
      <c r="L1198" s="202"/>
      <c r="M1198" s="202"/>
      <c r="N1198" s="202"/>
      <c r="O1198" s="202"/>
      <c r="P1198" s="202"/>
      <c r="Q1198" s="202"/>
      <c r="R1198" s="134"/>
      <c r="S1198" s="186">
        <f t="shared" si="1"/>
        <v>0</v>
      </c>
      <c r="T1198" s="187" t="str">
        <f t="shared" si="2"/>
        <v>0%</v>
      </c>
      <c r="U1198" s="188">
        <f t="shared" si="3"/>
        <v>0</v>
      </c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</row>
    <row r="1199" ht="15.75" customHeight="1">
      <c r="A1199" s="201"/>
      <c r="B1199" s="201"/>
      <c r="C1199" s="201"/>
      <c r="D1199" s="201"/>
      <c r="E1199" s="201"/>
      <c r="F1199" s="202"/>
      <c r="G1199" s="202"/>
      <c r="H1199" s="202"/>
      <c r="I1199" s="202"/>
      <c r="J1199" s="202"/>
      <c r="K1199" s="202"/>
      <c r="L1199" s="202"/>
      <c r="M1199" s="202"/>
      <c r="N1199" s="202"/>
      <c r="O1199" s="202"/>
      <c r="P1199" s="202"/>
      <c r="Q1199" s="202"/>
      <c r="R1199" s="134"/>
      <c r="S1199" s="186">
        <f t="shared" si="1"/>
        <v>0</v>
      </c>
      <c r="T1199" s="187" t="str">
        <f t="shared" si="2"/>
        <v>0%</v>
      </c>
      <c r="U1199" s="188">
        <f t="shared" si="3"/>
        <v>0</v>
      </c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</row>
    <row r="1200" ht="15.75" customHeight="1">
      <c r="A1200" s="201"/>
      <c r="B1200" s="201"/>
      <c r="C1200" s="201"/>
      <c r="D1200" s="201"/>
      <c r="E1200" s="201"/>
      <c r="F1200" s="202"/>
      <c r="G1200" s="202"/>
      <c r="H1200" s="202"/>
      <c r="I1200" s="202"/>
      <c r="J1200" s="202"/>
      <c r="K1200" s="202"/>
      <c r="L1200" s="202"/>
      <c r="M1200" s="202"/>
      <c r="N1200" s="202"/>
      <c r="O1200" s="202"/>
      <c r="P1200" s="202"/>
      <c r="Q1200" s="202"/>
      <c r="R1200" s="134"/>
      <c r="S1200" s="186">
        <f t="shared" si="1"/>
        <v>0</v>
      </c>
      <c r="T1200" s="187" t="str">
        <f t="shared" si="2"/>
        <v>0%</v>
      </c>
      <c r="U1200" s="188">
        <f t="shared" si="3"/>
        <v>0</v>
      </c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</row>
    <row r="1201" ht="15.75" customHeight="1">
      <c r="A1201" s="201"/>
      <c r="B1201" s="201"/>
      <c r="C1201" s="201"/>
      <c r="D1201" s="201"/>
      <c r="E1201" s="201"/>
      <c r="F1201" s="202"/>
      <c r="G1201" s="202"/>
      <c r="H1201" s="202"/>
      <c r="I1201" s="202"/>
      <c r="J1201" s="202"/>
      <c r="K1201" s="202"/>
      <c r="L1201" s="202"/>
      <c r="M1201" s="202"/>
      <c r="N1201" s="202"/>
      <c r="O1201" s="202"/>
      <c r="P1201" s="202"/>
      <c r="Q1201" s="202"/>
      <c r="R1201" s="134"/>
      <c r="S1201" s="186">
        <f t="shared" si="1"/>
        <v>0</v>
      </c>
      <c r="T1201" s="187" t="str">
        <f t="shared" si="2"/>
        <v>0%</v>
      </c>
      <c r="U1201" s="188">
        <f t="shared" si="3"/>
        <v>0</v>
      </c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</row>
    <row r="1202" ht="15.75" customHeight="1">
      <c r="A1202" s="201"/>
      <c r="B1202" s="201"/>
      <c r="C1202" s="201"/>
      <c r="D1202" s="201"/>
      <c r="E1202" s="201"/>
      <c r="F1202" s="202"/>
      <c r="G1202" s="202"/>
      <c r="H1202" s="202"/>
      <c r="I1202" s="202"/>
      <c r="J1202" s="202"/>
      <c r="K1202" s="202"/>
      <c r="L1202" s="202"/>
      <c r="M1202" s="202"/>
      <c r="N1202" s="202"/>
      <c r="O1202" s="202"/>
      <c r="P1202" s="202"/>
      <c r="Q1202" s="202"/>
      <c r="R1202" s="134"/>
      <c r="S1202" s="186">
        <f t="shared" si="1"/>
        <v>0</v>
      </c>
      <c r="T1202" s="187" t="str">
        <f t="shared" si="2"/>
        <v>0%</v>
      </c>
      <c r="U1202" s="188">
        <f t="shared" si="3"/>
        <v>0</v>
      </c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</row>
    <row r="1203" ht="15.75" customHeight="1">
      <c r="A1203" s="201"/>
      <c r="B1203" s="201"/>
      <c r="C1203" s="201"/>
      <c r="D1203" s="201"/>
      <c r="E1203" s="201"/>
      <c r="F1203" s="202"/>
      <c r="G1203" s="202"/>
      <c r="H1203" s="202"/>
      <c r="I1203" s="202"/>
      <c r="J1203" s="202"/>
      <c r="K1203" s="202"/>
      <c r="L1203" s="202"/>
      <c r="M1203" s="202"/>
      <c r="N1203" s="202"/>
      <c r="O1203" s="202"/>
      <c r="P1203" s="202"/>
      <c r="Q1203" s="202"/>
      <c r="R1203" s="134"/>
      <c r="S1203" s="186">
        <f t="shared" si="1"/>
        <v>0</v>
      </c>
      <c r="T1203" s="187" t="str">
        <f t="shared" si="2"/>
        <v>0%</v>
      </c>
      <c r="U1203" s="188">
        <f t="shared" si="3"/>
        <v>0</v>
      </c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</row>
    <row r="1204" ht="15.75" customHeight="1">
      <c r="A1204" s="201"/>
      <c r="B1204" s="201"/>
      <c r="C1204" s="201"/>
      <c r="D1204" s="201"/>
      <c r="E1204" s="201"/>
      <c r="F1204" s="202"/>
      <c r="G1204" s="202"/>
      <c r="H1204" s="202"/>
      <c r="I1204" s="202"/>
      <c r="J1204" s="202"/>
      <c r="K1204" s="202"/>
      <c r="L1204" s="202"/>
      <c r="M1204" s="202"/>
      <c r="N1204" s="202"/>
      <c r="O1204" s="202"/>
      <c r="P1204" s="202"/>
      <c r="Q1204" s="202"/>
      <c r="R1204" s="134"/>
      <c r="S1204" s="186">
        <f t="shared" si="1"/>
        <v>0</v>
      </c>
      <c r="T1204" s="187" t="str">
        <f t="shared" si="2"/>
        <v>0%</v>
      </c>
      <c r="U1204" s="188">
        <f t="shared" si="3"/>
        <v>0</v>
      </c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</row>
    <row r="1205" ht="15.75" customHeight="1">
      <c r="A1205" s="201"/>
      <c r="B1205" s="201"/>
      <c r="C1205" s="201"/>
      <c r="D1205" s="201"/>
      <c r="E1205" s="201"/>
      <c r="F1205" s="202"/>
      <c r="G1205" s="202"/>
      <c r="H1205" s="202"/>
      <c r="I1205" s="202"/>
      <c r="J1205" s="202"/>
      <c r="K1205" s="202"/>
      <c r="L1205" s="202"/>
      <c r="M1205" s="202"/>
      <c r="N1205" s="202"/>
      <c r="O1205" s="202"/>
      <c r="P1205" s="202"/>
      <c r="Q1205" s="202"/>
      <c r="R1205" s="134"/>
      <c r="S1205" s="186">
        <f t="shared" si="1"/>
        <v>0</v>
      </c>
      <c r="T1205" s="187" t="str">
        <f t="shared" si="2"/>
        <v>0%</v>
      </c>
      <c r="U1205" s="188">
        <f t="shared" si="3"/>
        <v>0</v>
      </c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</row>
    <row r="1206" ht="15.75" customHeight="1">
      <c r="A1206" s="201"/>
      <c r="B1206" s="201"/>
      <c r="C1206" s="201"/>
      <c r="D1206" s="201"/>
      <c r="E1206" s="201"/>
      <c r="F1206" s="202"/>
      <c r="G1206" s="202"/>
      <c r="H1206" s="202"/>
      <c r="I1206" s="202"/>
      <c r="J1206" s="202"/>
      <c r="K1206" s="202"/>
      <c r="L1206" s="202"/>
      <c r="M1206" s="202"/>
      <c r="N1206" s="202"/>
      <c r="O1206" s="202"/>
      <c r="P1206" s="202"/>
      <c r="Q1206" s="202"/>
      <c r="R1206" s="134"/>
      <c r="S1206" s="186">
        <f t="shared" si="1"/>
        <v>0</v>
      </c>
      <c r="T1206" s="187" t="str">
        <f t="shared" si="2"/>
        <v>0%</v>
      </c>
      <c r="U1206" s="188">
        <f t="shared" si="3"/>
        <v>0</v>
      </c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</row>
    <row r="1207" ht="15.75" customHeight="1">
      <c r="A1207" s="201"/>
      <c r="B1207" s="201"/>
      <c r="C1207" s="201"/>
      <c r="D1207" s="201"/>
      <c r="E1207" s="201"/>
      <c r="F1207" s="202"/>
      <c r="G1207" s="202"/>
      <c r="H1207" s="202"/>
      <c r="I1207" s="202"/>
      <c r="J1207" s="202"/>
      <c r="K1207" s="202"/>
      <c r="L1207" s="202"/>
      <c r="M1207" s="202"/>
      <c r="N1207" s="202"/>
      <c r="O1207" s="202"/>
      <c r="P1207" s="202"/>
      <c r="Q1207" s="202"/>
      <c r="R1207" s="134"/>
      <c r="S1207" s="186">
        <f t="shared" si="1"/>
        <v>0</v>
      </c>
      <c r="T1207" s="187" t="str">
        <f t="shared" si="2"/>
        <v>0%</v>
      </c>
      <c r="U1207" s="188">
        <f t="shared" si="3"/>
        <v>0</v>
      </c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</row>
    <row r="1208" ht="15.75" customHeight="1">
      <c r="A1208" s="201"/>
      <c r="B1208" s="201"/>
      <c r="C1208" s="201"/>
      <c r="D1208" s="201"/>
      <c r="E1208" s="201"/>
      <c r="F1208" s="202"/>
      <c r="G1208" s="202"/>
      <c r="H1208" s="202"/>
      <c r="I1208" s="202"/>
      <c r="J1208" s="202"/>
      <c r="K1208" s="202"/>
      <c r="L1208" s="202"/>
      <c r="M1208" s="202"/>
      <c r="N1208" s="202"/>
      <c r="O1208" s="202"/>
      <c r="P1208" s="202"/>
      <c r="Q1208" s="202"/>
      <c r="R1208" s="134"/>
      <c r="S1208" s="186">
        <f t="shared" si="1"/>
        <v>0</v>
      </c>
      <c r="T1208" s="187" t="str">
        <f t="shared" si="2"/>
        <v>0%</v>
      </c>
      <c r="U1208" s="188">
        <f t="shared" si="3"/>
        <v>0</v>
      </c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</row>
    <row r="1209" ht="15.75" customHeight="1">
      <c r="A1209" s="201"/>
      <c r="B1209" s="201"/>
      <c r="C1209" s="201"/>
      <c r="D1209" s="201"/>
      <c r="E1209" s="201"/>
      <c r="F1209" s="202"/>
      <c r="G1209" s="202"/>
      <c r="H1209" s="202"/>
      <c r="I1209" s="202"/>
      <c r="J1209" s="202"/>
      <c r="K1209" s="202"/>
      <c r="L1209" s="202"/>
      <c r="M1209" s="202"/>
      <c r="N1209" s="202"/>
      <c r="O1209" s="202"/>
      <c r="P1209" s="202"/>
      <c r="Q1209" s="202"/>
      <c r="R1209" s="134"/>
      <c r="S1209" s="186">
        <f t="shared" si="1"/>
        <v>0</v>
      </c>
      <c r="T1209" s="187" t="str">
        <f t="shared" si="2"/>
        <v>0%</v>
      </c>
      <c r="U1209" s="188">
        <f t="shared" si="3"/>
        <v>0</v>
      </c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</row>
    <row r="1210" ht="15.75" customHeight="1">
      <c r="A1210" s="201"/>
      <c r="B1210" s="201"/>
      <c r="C1210" s="201"/>
      <c r="D1210" s="201"/>
      <c r="E1210" s="201"/>
      <c r="F1210" s="202"/>
      <c r="G1210" s="202"/>
      <c r="H1210" s="202"/>
      <c r="I1210" s="202"/>
      <c r="J1210" s="202"/>
      <c r="K1210" s="202"/>
      <c r="L1210" s="202"/>
      <c r="M1210" s="202"/>
      <c r="N1210" s="202"/>
      <c r="O1210" s="202"/>
      <c r="P1210" s="202"/>
      <c r="Q1210" s="202"/>
      <c r="R1210" s="134"/>
      <c r="S1210" s="186">
        <f t="shared" si="1"/>
        <v>0</v>
      </c>
      <c r="T1210" s="187" t="str">
        <f t="shared" si="2"/>
        <v>0%</v>
      </c>
      <c r="U1210" s="188">
        <f t="shared" si="3"/>
        <v>0</v>
      </c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</row>
    <row r="1211" ht="15.75" customHeight="1">
      <c r="A1211" s="201"/>
      <c r="B1211" s="201"/>
      <c r="C1211" s="201"/>
      <c r="D1211" s="201"/>
      <c r="E1211" s="201"/>
      <c r="F1211" s="202"/>
      <c r="G1211" s="202"/>
      <c r="H1211" s="202"/>
      <c r="I1211" s="202"/>
      <c r="J1211" s="202"/>
      <c r="K1211" s="202"/>
      <c r="L1211" s="202"/>
      <c r="M1211" s="202"/>
      <c r="N1211" s="202"/>
      <c r="O1211" s="202"/>
      <c r="P1211" s="202"/>
      <c r="Q1211" s="202"/>
      <c r="R1211" s="134"/>
      <c r="S1211" s="186">
        <f t="shared" si="1"/>
        <v>0</v>
      </c>
      <c r="T1211" s="187" t="str">
        <f t="shared" si="2"/>
        <v>0%</v>
      </c>
      <c r="U1211" s="188">
        <f t="shared" si="3"/>
        <v>0</v>
      </c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</row>
    <row r="1212" ht="15.75" customHeight="1">
      <c r="A1212" s="201"/>
      <c r="B1212" s="201"/>
      <c r="C1212" s="201"/>
      <c r="D1212" s="201"/>
      <c r="E1212" s="201"/>
      <c r="F1212" s="202"/>
      <c r="G1212" s="202"/>
      <c r="H1212" s="202"/>
      <c r="I1212" s="202"/>
      <c r="J1212" s="202"/>
      <c r="K1212" s="202"/>
      <c r="L1212" s="202"/>
      <c r="M1212" s="202"/>
      <c r="N1212" s="202"/>
      <c r="O1212" s="202"/>
      <c r="P1212" s="202"/>
      <c r="Q1212" s="202"/>
      <c r="R1212" s="134"/>
      <c r="S1212" s="186">
        <f t="shared" si="1"/>
        <v>0</v>
      </c>
      <c r="T1212" s="187" t="str">
        <f t="shared" si="2"/>
        <v>0%</v>
      </c>
      <c r="U1212" s="188">
        <f t="shared" si="3"/>
        <v>0</v>
      </c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</row>
    <row r="1213" ht="15.75" customHeight="1">
      <c r="A1213" s="201"/>
      <c r="B1213" s="201"/>
      <c r="C1213" s="201"/>
      <c r="D1213" s="201"/>
      <c r="E1213" s="201"/>
      <c r="F1213" s="202"/>
      <c r="G1213" s="202"/>
      <c r="H1213" s="202"/>
      <c r="I1213" s="202"/>
      <c r="J1213" s="202"/>
      <c r="K1213" s="202"/>
      <c r="L1213" s="202"/>
      <c r="M1213" s="202"/>
      <c r="N1213" s="202"/>
      <c r="O1213" s="202"/>
      <c r="P1213" s="202"/>
      <c r="Q1213" s="202"/>
      <c r="R1213" s="134"/>
      <c r="S1213" s="186">
        <f t="shared" si="1"/>
        <v>0</v>
      </c>
      <c r="T1213" s="187" t="str">
        <f t="shared" si="2"/>
        <v>0%</v>
      </c>
      <c r="U1213" s="188">
        <f t="shared" si="3"/>
        <v>0</v>
      </c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</row>
    <row r="1214" ht="15.75" customHeight="1">
      <c r="A1214" s="201"/>
      <c r="B1214" s="201"/>
      <c r="C1214" s="201"/>
      <c r="D1214" s="201"/>
      <c r="E1214" s="201"/>
      <c r="F1214" s="202"/>
      <c r="G1214" s="202"/>
      <c r="H1214" s="202"/>
      <c r="I1214" s="202"/>
      <c r="J1214" s="202"/>
      <c r="K1214" s="202"/>
      <c r="L1214" s="202"/>
      <c r="M1214" s="202"/>
      <c r="N1214" s="202"/>
      <c r="O1214" s="202"/>
      <c r="P1214" s="202"/>
      <c r="Q1214" s="202"/>
      <c r="R1214" s="134"/>
      <c r="S1214" s="186">
        <f t="shared" si="1"/>
        <v>0</v>
      </c>
      <c r="T1214" s="187" t="str">
        <f t="shared" si="2"/>
        <v>0%</v>
      </c>
      <c r="U1214" s="188">
        <f t="shared" si="3"/>
        <v>0</v>
      </c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</row>
    <row r="1215" ht="15.75" customHeight="1">
      <c r="A1215" s="201"/>
      <c r="B1215" s="201"/>
      <c r="C1215" s="201"/>
      <c r="D1215" s="201"/>
      <c r="E1215" s="201"/>
      <c r="F1215" s="202"/>
      <c r="G1215" s="202"/>
      <c r="H1215" s="202"/>
      <c r="I1215" s="202"/>
      <c r="J1215" s="202"/>
      <c r="K1215" s="202"/>
      <c r="L1215" s="202"/>
      <c r="M1215" s="202"/>
      <c r="N1215" s="202"/>
      <c r="O1215" s="202"/>
      <c r="P1215" s="202"/>
      <c r="Q1215" s="202"/>
      <c r="R1215" s="134"/>
      <c r="S1215" s="186">
        <f t="shared" si="1"/>
        <v>0</v>
      </c>
      <c r="T1215" s="187" t="str">
        <f t="shared" si="2"/>
        <v>0%</v>
      </c>
      <c r="U1215" s="188">
        <f t="shared" si="3"/>
        <v>0</v>
      </c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</row>
    <row r="1216" ht="15.75" customHeight="1">
      <c r="A1216" s="201"/>
      <c r="B1216" s="201"/>
      <c r="C1216" s="201"/>
      <c r="D1216" s="201"/>
      <c r="E1216" s="201"/>
      <c r="F1216" s="202"/>
      <c r="G1216" s="202"/>
      <c r="H1216" s="202"/>
      <c r="I1216" s="202"/>
      <c r="J1216" s="202"/>
      <c r="K1216" s="202"/>
      <c r="L1216" s="202"/>
      <c r="M1216" s="202"/>
      <c r="N1216" s="202"/>
      <c r="O1216" s="202"/>
      <c r="P1216" s="202"/>
      <c r="Q1216" s="202"/>
      <c r="R1216" s="134"/>
      <c r="S1216" s="186">
        <f t="shared" si="1"/>
        <v>0</v>
      </c>
      <c r="T1216" s="187" t="str">
        <f t="shared" si="2"/>
        <v>0%</v>
      </c>
      <c r="U1216" s="188">
        <f t="shared" si="3"/>
        <v>0</v>
      </c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</row>
    <row r="1217" ht="15.75" customHeight="1">
      <c r="A1217" s="201"/>
      <c r="B1217" s="201"/>
      <c r="C1217" s="201"/>
      <c r="D1217" s="201"/>
      <c r="E1217" s="201"/>
      <c r="F1217" s="202"/>
      <c r="G1217" s="202"/>
      <c r="H1217" s="202"/>
      <c r="I1217" s="202"/>
      <c r="J1217" s="202"/>
      <c r="K1217" s="202"/>
      <c r="L1217" s="202"/>
      <c r="M1217" s="202"/>
      <c r="N1217" s="202"/>
      <c r="O1217" s="202"/>
      <c r="P1217" s="202"/>
      <c r="Q1217" s="202"/>
      <c r="R1217" s="134"/>
      <c r="S1217" s="186">
        <f t="shared" si="1"/>
        <v>0</v>
      </c>
      <c r="T1217" s="187" t="str">
        <f t="shared" si="2"/>
        <v>0%</v>
      </c>
      <c r="U1217" s="188">
        <f t="shared" si="3"/>
        <v>0</v>
      </c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</row>
    <row r="1218" ht="15.75" customHeight="1">
      <c r="A1218" s="201"/>
      <c r="B1218" s="201"/>
      <c r="C1218" s="201"/>
      <c r="D1218" s="201"/>
      <c r="E1218" s="201"/>
      <c r="F1218" s="202"/>
      <c r="G1218" s="202"/>
      <c r="H1218" s="202"/>
      <c r="I1218" s="202"/>
      <c r="J1218" s="202"/>
      <c r="K1218" s="202"/>
      <c r="L1218" s="202"/>
      <c r="M1218" s="202"/>
      <c r="N1218" s="202"/>
      <c r="O1218" s="202"/>
      <c r="P1218" s="202"/>
      <c r="Q1218" s="202"/>
      <c r="R1218" s="134"/>
      <c r="S1218" s="186">
        <f t="shared" si="1"/>
        <v>0</v>
      </c>
      <c r="T1218" s="187" t="str">
        <f t="shared" si="2"/>
        <v>0%</v>
      </c>
      <c r="U1218" s="188">
        <f t="shared" si="3"/>
        <v>0</v>
      </c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</row>
    <row r="1219" ht="15.75" customHeight="1">
      <c r="A1219" s="201"/>
      <c r="B1219" s="201"/>
      <c r="C1219" s="201"/>
      <c r="D1219" s="201"/>
      <c r="E1219" s="201"/>
      <c r="F1219" s="202"/>
      <c r="G1219" s="202"/>
      <c r="H1219" s="202"/>
      <c r="I1219" s="202"/>
      <c r="J1219" s="202"/>
      <c r="K1219" s="202"/>
      <c r="L1219" s="202"/>
      <c r="M1219" s="202"/>
      <c r="N1219" s="202"/>
      <c r="O1219" s="202"/>
      <c r="P1219" s="202"/>
      <c r="Q1219" s="202"/>
      <c r="R1219" s="134"/>
      <c r="S1219" s="186">
        <f t="shared" si="1"/>
        <v>0</v>
      </c>
      <c r="T1219" s="187" t="str">
        <f t="shared" si="2"/>
        <v>0%</v>
      </c>
      <c r="U1219" s="188">
        <f t="shared" si="3"/>
        <v>0</v>
      </c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</row>
    <row r="1220" ht="15.75" customHeight="1">
      <c r="A1220" s="201"/>
      <c r="B1220" s="201"/>
      <c r="C1220" s="201"/>
      <c r="D1220" s="201"/>
      <c r="E1220" s="201"/>
      <c r="F1220" s="202"/>
      <c r="G1220" s="202"/>
      <c r="H1220" s="202"/>
      <c r="I1220" s="202"/>
      <c r="J1220" s="202"/>
      <c r="K1220" s="202"/>
      <c r="L1220" s="202"/>
      <c r="M1220" s="202"/>
      <c r="N1220" s="202"/>
      <c r="O1220" s="202"/>
      <c r="P1220" s="202"/>
      <c r="Q1220" s="202"/>
      <c r="R1220" s="134"/>
      <c r="S1220" s="186">
        <f t="shared" si="1"/>
        <v>0</v>
      </c>
      <c r="T1220" s="187" t="str">
        <f t="shared" si="2"/>
        <v>0%</v>
      </c>
      <c r="U1220" s="188">
        <f t="shared" si="3"/>
        <v>0</v>
      </c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</row>
    <row r="1221" ht="15.75" customHeight="1">
      <c r="A1221" s="201"/>
      <c r="B1221" s="201"/>
      <c r="C1221" s="201"/>
      <c r="D1221" s="201"/>
      <c r="E1221" s="201"/>
      <c r="F1221" s="202"/>
      <c r="G1221" s="202"/>
      <c r="H1221" s="202"/>
      <c r="I1221" s="202"/>
      <c r="J1221" s="202"/>
      <c r="K1221" s="202"/>
      <c r="L1221" s="202"/>
      <c r="M1221" s="202"/>
      <c r="N1221" s="202"/>
      <c r="O1221" s="202"/>
      <c r="P1221" s="202"/>
      <c r="Q1221" s="202"/>
      <c r="R1221" s="134"/>
      <c r="S1221" s="186">
        <f t="shared" si="1"/>
        <v>0</v>
      </c>
      <c r="T1221" s="187" t="str">
        <f t="shared" si="2"/>
        <v>0%</v>
      </c>
      <c r="U1221" s="188">
        <f t="shared" si="3"/>
        <v>0</v>
      </c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</row>
    <row r="1222" ht="15.75" customHeight="1">
      <c r="A1222" s="201"/>
      <c r="B1222" s="201"/>
      <c r="C1222" s="201"/>
      <c r="D1222" s="201"/>
      <c r="E1222" s="201"/>
      <c r="F1222" s="202"/>
      <c r="G1222" s="202"/>
      <c r="H1222" s="202"/>
      <c r="I1222" s="202"/>
      <c r="J1222" s="202"/>
      <c r="K1222" s="202"/>
      <c r="L1222" s="202"/>
      <c r="M1222" s="202"/>
      <c r="N1222" s="202"/>
      <c r="O1222" s="202"/>
      <c r="P1222" s="202"/>
      <c r="Q1222" s="202"/>
      <c r="R1222" s="134"/>
      <c r="S1222" s="186">
        <f t="shared" si="1"/>
        <v>0</v>
      </c>
      <c r="T1222" s="187" t="str">
        <f t="shared" si="2"/>
        <v>0%</v>
      </c>
      <c r="U1222" s="188">
        <f t="shared" si="3"/>
        <v>0</v>
      </c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</row>
    <row r="1223" ht="15.75" customHeight="1">
      <c r="A1223" s="201"/>
      <c r="B1223" s="201"/>
      <c r="C1223" s="201"/>
      <c r="D1223" s="201"/>
      <c r="E1223" s="201"/>
      <c r="F1223" s="202"/>
      <c r="G1223" s="202"/>
      <c r="H1223" s="202"/>
      <c r="I1223" s="202"/>
      <c r="J1223" s="202"/>
      <c r="K1223" s="202"/>
      <c r="L1223" s="202"/>
      <c r="M1223" s="202"/>
      <c r="N1223" s="202"/>
      <c r="O1223" s="202"/>
      <c r="P1223" s="202"/>
      <c r="Q1223" s="202"/>
      <c r="R1223" s="134"/>
      <c r="S1223" s="186">
        <f t="shared" si="1"/>
        <v>0</v>
      </c>
      <c r="T1223" s="187" t="str">
        <f t="shared" si="2"/>
        <v>0%</v>
      </c>
      <c r="U1223" s="188">
        <f t="shared" si="3"/>
        <v>0</v>
      </c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</row>
    <row r="1224" ht="15.75" customHeight="1">
      <c r="A1224" s="201"/>
      <c r="B1224" s="201"/>
      <c r="C1224" s="201"/>
      <c r="D1224" s="201"/>
      <c r="E1224" s="201"/>
      <c r="F1224" s="202"/>
      <c r="G1224" s="202"/>
      <c r="H1224" s="202"/>
      <c r="I1224" s="202"/>
      <c r="J1224" s="202"/>
      <c r="K1224" s="202"/>
      <c r="L1224" s="202"/>
      <c r="M1224" s="202"/>
      <c r="N1224" s="202"/>
      <c r="O1224" s="202"/>
      <c r="P1224" s="202"/>
      <c r="Q1224" s="202"/>
      <c r="R1224" s="134"/>
      <c r="S1224" s="186">
        <f t="shared" si="1"/>
        <v>0</v>
      </c>
      <c r="T1224" s="187" t="str">
        <f t="shared" si="2"/>
        <v>0%</v>
      </c>
      <c r="U1224" s="188">
        <f t="shared" si="3"/>
        <v>0</v>
      </c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</row>
    <row r="1225" ht="15.75" customHeight="1">
      <c r="A1225" s="201"/>
      <c r="B1225" s="201"/>
      <c r="C1225" s="201"/>
      <c r="D1225" s="201"/>
      <c r="E1225" s="201"/>
      <c r="F1225" s="202"/>
      <c r="G1225" s="202"/>
      <c r="H1225" s="202"/>
      <c r="I1225" s="202"/>
      <c r="J1225" s="202"/>
      <c r="K1225" s="202"/>
      <c r="L1225" s="202"/>
      <c r="M1225" s="202"/>
      <c r="N1225" s="202"/>
      <c r="O1225" s="202"/>
      <c r="P1225" s="202"/>
      <c r="Q1225" s="202"/>
      <c r="R1225" s="134"/>
      <c r="S1225" s="186">
        <f t="shared" si="1"/>
        <v>0</v>
      </c>
      <c r="T1225" s="187" t="str">
        <f t="shared" si="2"/>
        <v>0%</v>
      </c>
      <c r="U1225" s="188">
        <f t="shared" si="3"/>
        <v>0</v>
      </c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</row>
    <row r="1226" ht="15.75" customHeight="1">
      <c r="A1226" s="201"/>
      <c r="B1226" s="201"/>
      <c r="C1226" s="201"/>
      <c r="D1226" s="201"/>
      <c r="E1226" s="201"/>
      <c r="F1226" s="202"/>
      <c r="G1226" s="202"/>
      <c r="H1226" s="202"/>
      <c r="I1226" s="202"/>
      <c r="J1226" s="202"/>
      <c r="K1226" s="202"/>
      <c r="L1226" s="202"/>
      <c r="M1226" s="202"/>
      <c r="N1226" s="202"/>
      <c r="O1226" s="202"/>
      <c r="P1226" s="202"/>
      <c r="Q1226" s="202"/>
      <c r="R1226" s="134"/>
      <c r="S1226" s="186">
        <f t="shared" si="1"/>
        <v>0</v>
      </c>
      <c r="T1226" s="187" t="str">
        <f t="shared" si="2"/>
        <v>0%</v>
      </c>
      <c r="U1226" s="188">
        <f t="shared" si="3"/>
        <v>0</v>
      </c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</row>
    <row r="1227" ht="15.75" customHeight="1">
      <c r="A1227" s="201"/>
      <c r="B1227" s="201"/>
      <c r="C1227" s="201"/>
      <c r="D1227" s="201"/>
      <c r="E1227" s="201"/>
      <c r="F1227" s="202"/>
      <c r="G1227" s="202"/>
      <c r="H1227" s="202"/>
      <c r="I1227" s="202"/>
      <c r="J1227" s="202"/>
      <c r="K1227" s="202"/>
      <c r="L1227" s="202"/>
      <c r="M1227" s="202"/>
      <c r="N1227" s="202"/>
      <c r="O1227" s="202"/>
      <c r="P1227" s="202"/>
      <c r="Q1227" s="202"/>
      <c r="R1227" s="134"/>
      <c r="S1227" s="186">
        <f t="shared" si="1"/>
        <v>0</v>
      </c>
      <c r="T1227" s="187" t="str">
        <f t="shared" si="2"/>
        <v>0%</v>
      </c>
      <c r="U1227" s="188">
        <f t="shared" si="3"/>
        <v>0</v>
      </c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</row>
    <row r="1228" ht="15.75" customHeight="1">
      <c r="A1228" s="201"/>
      <c r="B1228" s="201"/>
      <c r="C1228" s="201"/>
      <c r="D1228" s="201"/>
      <c r="E1228" s="201"/>
      <c r="F1228" s="202"/>
      <c r="G1228" s="202"/>
      <c r="H1228" s="202"/>
      <c r="I1228" s="202"/>
      <c r="J1228" s="202"/>
      <c r="K1228" s="202"/>
      <c r="L1228" s="202"/>
      <c r="M1228" s="202"/>
      <c r="N1228" s="202"/>
      <c r="O1228" s="202"/>
      <c r="P1228" s="202"/>
      <c r="Q1228" s="202"/>
      <c r="R1228" s="134"/>
      <c r="S1228" s="186">
        <f t="shared" si="1"/>
        <v>0</v>
      </c>
      <c r="T1228" s="187" t="str">
        <f t="shared" si="2"/>
        <v>0%</v>
      </c>
      <c r="U1228" s="188">
        <f t="shared" si="3"/>
        <v>0</v>
      </c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</row>
    <row r="1229" ht="15.75" customHeight="1">
      <c r="A1229" s="201"/>
      <c r="B1229" s="201"/>
      <c r="C1229" s="201"/>
      <c r="D1229" s="201"/>
      <c r="E1229" s="201"/>
      <c r="F1229" s="202"/>
      <c r="G1229" s="202"/>
      <c r="H1229" s="202"/>
      <c r="I1229" s="202"/>
      <c r="J1229" s="202"/>
      <c r="K1229" s="202"/>
      <c r="L1229" s="202"/>
      <c r="M1229" s="202"/>
      <c r="N1229" s="202"/>
      <c r="O1229" s="202"/>
      <c r="P1229" s="202"/>
      <c r="Q1229" s="202"/>
      <c r="R1229" s="134"/>
      <c r="S1229" s="186">
        <f t="shared" si="1"/>
        <v>0</v>
      </c>
      <c r="T1229" s="187" t="str">
        <f t="shared" si="2"/>
        <v>0%</v>
      </c>
      <c r="U1229" s="188">
        <f t="shared" si="3"/>
        <v>0</v>
      </c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</row>
    <row r="1230" ht="15.75" customHeight="1">
      <c r="A1230" s="201"/>
      <c r="B1230" s="201"/>
      <c r="C1230" s="201"/>
      <c r="D1230" s="201"/>
      <c r="E1230" s="201"/>
      <c r="F1230" s="202"/>
      <c r="G1230" s="202"/>
      <c r="H1230" s="202"/>
      <c r="I1230" s="202"/>
      <c r="J1230" s="202"/>
      <c r="K1230" s="202"/>
      <c r="L1230" s="202"/>
      <c r="M1230" s="202"/>
      <c r="N1230" s="202"/>
      <c r="O1230" s="202"/>
      <c r="P1230" s="202"/>
      <c r="Q1230" s="202"/>
      <c r="R1230" s="134"/>
      <c r="S1230" s="186">
        <f t="shared" si="1"/>
        <v>0</v>
      </c>
      <c r="T1230" s="187" t="str">
        <f t="shared" si="2"/>
        <v>0%</v>
      </c>
      <c r="U1230" s="188">
        <f t="shared" si="3"/>
        <v>0</v>
      </c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</row>
    <row r="1231" ht="15.75" customHeight="1">
      <c r="A1231" s="201"/>
      <c r="B1231" s="201"/>
      <c r="C1231" s="201"/>
      <c r="D1231" s="201"/>
      <c r="E1231" s="201"/>
      <c r="F1231" s="202"/>
      <c r="G1231" s="202"/>
      <c r="H1231" s="202"/>
      <c r="I1231" s="202"/>
      <c r="J1231" s="202"/>
      <c r="K1231" s="202"/>
      <c r="L1231" s="202"/>
      <c r="M1231" s="202"/>
      <c r="N1231" s="202"/>
      <c r="O1231" s="202"/>
      <c r="P1231" s="202"/>
      <c r="Q1231" s="202"/>
      <c r="R1231" s="134"/>
      <c r="S1231" s="186">
        <f t="shared" si="1"/>
        <v>0</v>
      </c>
      <c r="T1231" s="187" t="str">
        <f t="shared" si="2"/>
        <v>0%</v>
      </c>
      <c r="U1231" s="188">
        <f t="shared" si="3"/>
        <v>0</v>
      </c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</row>
    <row r="1232" ht="15.75" customHeight="1">
      <c r="A1232" s="201"/>
      <c r="B1232" s="201"/>
      <c r="C1232" s="201"/>
      <c r="D1232" s="201"/>
      <c r="E1232" s="201"/>
      <c r="F1232" s="202"/>
      <c r="G1232" s="202"/>
      <c r="H1232" s="202"/>
      <c r="I1232" s="202"/>
      <c r="J1232" s="202"/>
      <c r="K1232" s="202"/>
      <c r="L1232" s="202"/>
      <c r="M1232" s="202"/>
      <c r="N1232" s="202"/>
      <c r="O1232" s="202"/>
      <c r="P1232" s="202"/>
      <c r="Q1232" s="202"/>
      <c r="R1232" s="134"/>
      <c r="S1232" s="186">
        <f t="shared" si="1"/>
        <v>0</v>
      </c>
      <c r="T1232" s="187" t="str">
        <f t="shared" si="2"/>
        <v>0%</v>
      </c>
      <c r="U1232" s="188">
        <f t="shared" si="3"/>
        <v>0</v>
      </c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</row>
    <row r="1233" ht="15.75" customHeight="1">
      <c r="A1233" s="201"/>
      <c r="B1233" s="201"/>
      <c r="C1233" s="201"/>
      <c r="D1233" s="201"/>
      <c r="E1233" s="201"/>
      <c r="F1233" s="202"/>
      <c r="G1233" s="202"/>
      <c r="H1233" s="202"/>
      <c r="I1233" s="202"/>
      <c r="J1233" s="202"/>
      <c r="K1233" s="202"/>
      <c r="L1233" s="202"/>
      <c r="M1233" s="202"/>
      <c r="N1233" s="202"/>
      <c r="O1233" s="202"/>
      <c r="P1233" s="202"/>
      <c r="Q1233" s="202"/>
      <c r="R1233" s="134"/>
      <c r="S1233" s="186">
        <f t="shared" si="1"/>
        <v>0</v>
      </c>
      <c r="T1233" s="187" t="str">
        <f t="shared" si="2"/>
        <v>0%</v>
      </c>
      <c r="U1233" s="188">
        <f t="shared" si="3"/>
        <v>0</v>
      </c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</row>
    <row r="1234" ht="15.75" customHeight="1">
      <c r="A1234" s="201"/>
      <c r="B1234" s="201"/>
      <c r="C1234" s="201"/>
      <c r="D1234" s="201"/>
      <c r="E1234" s="201"/>
      <c r="F1234" s="202"/>
      <c r="G1234" s="202"/>
      <c r="H1234" s="202"/>
      <c r="I1234" s="202"/>
      <c r="J1234" s="202"/>
      <c r="K1234" s="202"/>
      <c r="L1234" s="202"/>
      <c r="M1234" s="202"/>
      <c r="N1234" s="202"/>
      <c r="O1234" s="202"/>
      <c r="P1234" s="202"/>
      <c r="Q1234" s="202"/>
      <c r="R1234" s="134"/>
      <c r="S1234" s="186">
        <f t="shared" si="1"/>
        <v>0</v>
      </c>
      <c r="T1234" s="187" t="str">
        <f t="shared" si="2"/>
        <v>0%</v>
      </c>
      <c r="U1234" s="188">
        <f t="shared" si="3"/>
        <v>0</v>
      </c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</row>
    <row r="1235" ht="15.75" customHeight="1">
      <c r="A1235" s="201"/>
      <c r="B1235" s="201"/>
      <c r="C1235" s="201"/>
      <c r="D1235" s="201"/>
      <c r="E1235" s="201"/>
      <c r="F1235" s="202"/>
      <c r="G1235" s="202"/>
      <c r="H1235" s="202"/>
      <c r="I1235" s="202"/>
      <c r="J1235" s="202"/>
      <c r="K1235" s="202"/>
      <c r="L1235" s="202"/>
      <c r="M1235" s="202"/>
      <c r="N1235" s="202"/>
      <c r="O1235" s="202"/>
      <c r="P1235" s="202"/>
      <c r="Q1235" s="202"/>
      <c r="R1235" s="134"/>
      <c r="S1235" s="186">
        <f t="shared" si="1"/>
        <v>0</v>
      </c>
      <c r="T1235" s="187" t="str">
        <f t="shared" si="2"/>
        <v>0%</v>
      </c>
      <c r="U1235" s="188">
        <f t="shared" si="3"/>
        <v>0</v>
      </c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</row>
    <row r="1236" ht="15.75" customHeight="1">
      <c r="A1236" s="201"/>
      <c r="B1236" s="201"/>
      <c r="C1236" s="201"/>
      <c r="D1236" s="201"/>
      <c r="E1236" s="201"/>
      <c r="F1236" s="202"/>
      <c r="G1236" s="202"/>
      <c r="H1236" s="202"/>
      <c r="I1236" s="202"/>
      <c r="J1236" s="202"/>
      <c r="K1236" s="202"/>
      <c r="L1236" s="202"/>
      <c r="M1236" s="202"/>
      <c r="N1236" s="202"/>
      <c r="O1236" s="202"/>
      <c r="P1236" s="202"/>
      <c r="Q1236" s="202"/>
      <c r="R1236" s="134"/>
      <c r="S1236" s="186">
        <f t="shared" si="1"/>
        <v>0</v>
      </c>
      <c r="T1236" s="187" t="str">
        <f t="shared" si="2"/>
        <v>0%</v>
      </c>
      <c r="U1236" s="188">
        <f t="shared" si="3"/>
        <v>0</v>
      </c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</row>
    <row r="1237" ht="15.75" customHeight="1">
      <c r="A1237" s="201"/>
      <c r="B1237" s="201"/>
      <c r="C1237" s="201"/>
      <c r="D1237" s="201"/>
      <c r="E1237" s="201"/>
      <c r="F1237" s="202"/>
      <c r="G1237" s="202"/>
      <c r="H1237" s="202"/>
      <c r="I1237" s="202"/>
      <c r="J1237" s="202"/>
      <c r="K1237" s="202"/>
      <c r="L1237" s="202"/>
      <c r="M1237" s="202"/>
      <c r="N1237" s="202"/>
      <c r="O1237" s="202"/>
      <c r="P1237" s="202"/>
      <c r="Q1237" s="202"/>
      <c r="R1237" s="134"/>
      <c r="S1237" s="186">
        <f t="shared" si="1"/>
        <v>0</v>
      </c>
      <c r="T1237" s="187" t="str">
        <f t="shared" si="2"/>
        <v>0%</v>
      </c>
      <c r="U1237" s="188">
        <f t="shared" si="3"/>
        <v>0</v>
      </c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</row>
    <row r="1238" ht="15.75" customHeight="1">
      <c r="A1238" s="201"/>
      <c r="B1238" s="201"/>
      <c r="C1238" s="201"/>
      <c r="D1238" s="201"/>
      <c r="E1238" s="201"/>
      <c r="F1238" s="202"/>
      <c r="G1238" s="202"/>
      <c r="H1238" s="202"/>
      <c r="I1238" s="202"/>
      <c r="J1238" s="202"/>
      <c r="K1238" s="202"/>
      <c r="L1238" s="202"/>
      <c r="M1238" s="202"/>
      <c r="N1238" s="202"/>
      <c r="O1238" s="202"/>
      <c r="P1238" s="202"/>
      <c r="Q1238" s="202"/>
      <c r="R1238" s="134"/>
      <c r="S1238" s="186">
        <f t="shared" si="1"/>
        <v>0</v>
      </c>
      <c r="T1238" s="187" t="str">
        <f t="shared" si="2"/>
        <v>0%</v>
      </c>
      <c r="U1238" s="188">
        <f t="shared" si="3"/>
        <v>0</v>
      </c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</row>
    <row r="1239" ht="15.75" customHeight="1">
      <c r="A1239" s="201"/>
      <c r="B1239" s="201"/>
      <c r="C1239" s="201"/>
      <c r="D1239" s="201"/>
      <c r="E1239" s="201"/>
      <c r="F1239" s="202"/>
      <c r="G1239" s="202"/>
      <c r="H1239" s="202"/>
      <c r="I1239" s="202"/>
      <c r="J1239" s="202"/>
      <c r="K1239" s="202"/>
      <c r="L1239" s="202"/>
      <c r="M1239" s="202"/>
      <c r="N1239" s="202"/>
      <c r="O1239" s="202"/>
      <c r="P1239" s="202"/>
      <c r="Q1239" s="202"/>
      <c r="R1239" s="134"/>
      <c r="S1239" s="186">
        <f t="shared" si="1"/>
        <v>0</v>
      </c>
      <c r="T1239" s="187" t="str">
        <f t="shared" si="2"/>
        <v>0%</v>
      </c>
      <c r="U1239" s="188">
        <f t="shared" si="3"/>
        <v>0</v>
      </c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</row>
    <row r="1240" ht="15.75" customHeight="1">
      <c r="A1240" s="201"/>
      <c r="B1240" s="201"/>
      <c r="C1240" s="201"/>
      <c r="D1240" s="201"/>
      <c r="E1240" s="201"/>
      <c r="F1240" s="202"/>
      <c r="G1240" s="202"/>
      <c r="H1240" s="202"/>
      <c r="I1240" s="202"/>
      <c r="J1240" s="202"/>
      <c r="K1240" s="202"/>
      <c r="L1240" s="202"/>
      <c r="M1240" s="202"/>
      <c r="N1240" s="202"/>
      <c r="O1240" s="202"/>
      <c r="P1240" s="202"/>
      <c r="Q1240" s="202"/>
      <c r="R1240" s="134"/>
      <c r="S1240" s="186">
        <f t="shared" si="1"/>
        <v>0</v>
      </c>
      <c r="T1240" s="187" t="str">
        <f t="shared" si="2"/>
        <v>0%</v>
      </c>
      <c r="U1240" s="188">
        <f t="shared" si="3"/>
        <v>0</v>
      </c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</row>
    <row r="1241" ht="15.75" customHeight="1">
      <c r="A1241" s="201"/>
      <c r="B1241" s="201"/>
      <c r="C1241" s="201"/>
      <c r="D1241" s="201"/>
      <c r="E1241" s="201"/>
      <c r="F1241" s="202"/>
      <c r="G1241" s="202"/>
      <c r="H1241" s="202"/>
      <c r="I1241" s="202"/>
      <c r="J1241" s="202"/>
      <c r="K1241" s="202"/>
      <c r="L1241" s="202"/>
      <c r="M1241" s="202"/>
      <c r="N1241" s="202"/>
      <c r="O1241" s="202"/>
      <c r="P1241" s="202"/>
      <c r="Q1241" s="202"/>
      <c r="R1241" s="134"/>
      <c r="S1241" s="186">
        <f t="shared" si="1"/>
        <v>0</v>
      </c>
      <c r="T1241" s="187" t="str">
        <f t="shared" si="2"/>
        <v>0%</v>
      </c>
      <c r="U1241" s="188">
        <f t="shared" si="3"/>
        <v>0</v>
      </c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</row>
    <row r="1242" ht="15.75" customHeight="1">
      <c r="A1242" s="201"/>
      <c r="B1242" s="201"/>
      <c r="C1242" s="201"/>
      <c r="D1242" s="201"/>
      <c r="E1242" s="201"/>
      <c r="F1242" s="202"/>
      <c r="G1242" s="202"/>
      <c r="H1242" s="202"/>
      <c r="I1242" s="202"/>
      <c r="J1242" s="202"/>
      <c r="K1242" s="202"/>
      <c r="L1242" s="202"/>
      <c r="M1242" s="202"/>
      <c r="N1242" s="202"/>
      <c r="O1242" s="202"/>
      <c r="P1242" s="202"/>
      <c r="Q1242" s="202"/>
      <c r="R1242" s="134"/>
      <c r="S1242" s="186">
        <f t="shared" si="1"/>
        <v>0</v>
      </c>
      <c r="T1242" s="187" t="str">
        <f t="shared" si="2"/>
        <v>0%</v>
      </c>
      <c r="U1242" s="188">
        <f t="shared" si="3"/>
        <v>0</v>
      </c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</row>
    <row r="1243" ht="15.75" customHeight="1">
      <c r="A1243" s="201"/>
      <c r="B1243" s="201"/>
      <c r="C1243" s="201"/>
      <c r="D1243" s="201"/>
      <c r="E1243" s="201"/>
      <c r="F1243" s="202"/>
      <c r="G1243" s="202"/>
      <c r="H1243" s="202"/>
      <c r="I1243" s="202"/>
      <c r="J1243" s="202"/>
      <c r="K1243" s="202"/>
      <c r="L1243" s="202"/>
      <c r="M1243" s="202"/>
      <c r="N1243" s="202"/>
      <c r="O1243" s="202"/>
      <c r="P1243" s="202"/>
      <c r="Q1243" s="202"/>
      <c r="R1243" s="134"/>
      <c r="S1243" s="186">
        <f t="shared" si="1"/>
        <v>0</v>
      </c>
      <c r="T1243" s="187" t="str">
        <f t="shared" si="2"/>
        <v>0%</v>
      </c>
      <c r="U1243" s="188">
        <f t="shared" si="3"/>
        <v>0</v>
      </c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</row>
    <row r="1244" ht="15.75" customHeight="1">
      <c r="A1244" s="201"/>
      <c r="B1244" s="201"/>
      <c r="C1244" s="201"/>
      <c r="D1244" s="201"/>
      <c r="E1244" s="201"/>
      <c r="F1244" s="202"/>
      <c r="G1244" s="202"/>
      <c r="H1244" s="202"/>
      <c r="I1244" s="202"/>
      <c r="J1244" s="202"/>
      <c r="K1244" s="202"/>
      <c r="L1244" s="202"/>
      <c r="M1244" s="202"/>
      <c r="N1244" s="202"/>
      <c r="O1244" s="202"/>
      <c r="P1244" s="202"/>
      <c r="Q1244" s="202"/>
      <c r="R1244" s="134"/>
      <c r="S1244" s="186">
        <f t="shared" si="1"/>
        <v>0</v>
      </c>
      <c r="T1244" s="187" t="str">
        <f t="shared" si="2"/>
        <v>0%</v>
      </c>
      <c r="U1244" s="188">
        <f t="shared" si="3"/>
        <v>0</v>
      </c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</row>
    <row r="1245" ht="15.75" customHeight="1">
      <c r="A1245" s="201"/>
      <c r="B1245" s="201"/>
      <c r="C1245" s="201"/>
      <c r="D1245" s="201"/>
      <c r="E1245" s="201"/>
      <c r="F1245" s="202"/>
      <c r="G1245" s="202"/>
      <c r="H1245" s="202"/>
      <c r="I1245" s="202"/>
      <c r="J1245" s="202"/>
      <c r="K1245" s="202"/>
      <c r="L1245" s="202"/>
      <c r="M1245" s="202"/>
      <c r="N1245" s="202"/>
      <c r="O1245" s="202"/>
      <c r="P1245" s="202"/>
      <c r="Q1245" s="202"/>
      <c r="R1245" s="134"/>
      <c r="S1245" s="186">
        <f t="shared" si="1"/>
        <v>0</v>
      </c>
      <c r="T1245" s="187" t="str">
        <f t="shared" si="2"/>
        <v>0%</v>
      </c>
      <c r="U1245" s="188">
        <f t="shared" si="3"/>
        <v>0</v>
      </c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</row>
    <row r="1246" ht="15.75" customHeight="1">
      <c r="A1246" s="201"/>
      <c r="B1246" s="201"/>
      <c r="C1246" s="201"/>
      <c r="D1246" s="201"/>
      <c r="E1246" s="201"/>
      <c r="F1246" s="202"/>
      <c r="G1246" s="202"/>
      <c r="H1246" s="202"/>
      <c r="I1246" s="202"/>
      <c r="J1246" s="202"/>
      <c r="K1246" s="202"/>
      <c r="L1246" s="202"/>
      <c r="M1246" s="202"/>
      <c r="N1246" s="202"/>
      <c r="O1246" s="202"/>
      <c r="P1246" s="202"/>
      <c r="Q1246" s="202"/>
      <c r="R1246" s="134"/>
      <c r="S1246" s="186">
        <f t="shared" si="1"/>
        <v>0</v>
      </c>
      <c r="T1246" s="187" t="str">
        <f t="shared" si="2"/>
        <v>0%</v>
      </c>
      <c r="U1246" s="188">
        <f t="shared" si="3"/>
        <v>0</v>
      </c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</row>
    <row r="1247" ht="15.75" customHeight="1">
      <c r="A1247" s="201"/>
      <c r="B1247" s="201"/>
      <c r="C1247" s="201"/>
      <c r="D1247" s="201"/>
      <c r="E1247" s="201"/>
      <c r="F1247" s="202"/>
      <c r="G1247" s="202"/>
      <c r="H1247" s="202"/>
      <c r="I1247" s="202"/>
      <c r="J1247" s="202"/>
      <c r="K1247" s="202"/>
      <c r="L1247" s="202"/>
      <c r="M1247" s="202"/>
      <c r="N1247" s="202"/>
      <c r="O1247" s="202"/>
      <c r="P1247" s="202"/>
      <c r="Q1247" s="202"/>
      <c r="R1247" s="134"/>
      <c r="S1247" s="186">
        <f t="shared" si="1"/>
        <v>0</v>
      </c>
      <c r="T1247" s="187" t="str">
        <f t="shared" si="2"/>
        <v>0%</v>
      </c>
      <c r="U1247" s="188">
        <f t="shared" si="3"/>
        <v>0</v>
      </c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</row>
    <row r="1248" ht="15.75" customHeight="1">
      <c r="A1248" s="201"/>
      <c r="B1248" s="201"/>
      <c r="C1248" s="201"/>
      <c r="D1248" s="201"/>
      <c r="E1248" s="201"/>
      <c r="F1248" s="202"/>
      <c r="G1248" s="202"/>
      <c r="H1248" s="202"/>
      <c r="I1248" s="202"/>
      <c r="J1248" s="202"/>
      <c r="K1248" s="202"/>
      <c r="L1248" s="202"/>
      <c r="M1248" s="202"/>
      <c r="N1248" s="202"/>
      <c r="O1248" s="202"/>
      <c r="P1248" s="202"/>
      <c r="Q1248" s="202"/>
      <c r="R1248" s="134"/>
      <c r="S1248" s="186">
        <f t="shared" si="1"/>
        <v>0</v>
      </c>
      <c r="T1248" s="187" t="str">
        <f t="shared" si="2"/>
        <v>0%</v>
      </c>
      <c r="U1248" s="188">
        <f t="shared" si="3"/>
        <v>0</v>
      </c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</row>
    <row r="1249" ht="15.75" customHeight="1">
      <c r="A1249" s="201"/>
      <c r="B1249" s="201"/>
      <c r="C1249" s="201"/>
      <c r="D1249" s="201"/>
      <c r="E1249" s="201"/>
      <c r="F1249" s="202"/>
      <c r="G1249" s="202"/>
      <c r="H1249" s="202"/>
      <c r="I1249" s="202"/>
      <c r="J1249" s="202"/>
      <c r="K1249" s="202"/>
      <c r="L1249" s="202"/>
      <c r="M1249" s="202"/>
      <c r="N1249" s="202"/>
      <c r="O1249" s="202"/>
      <c r="P1249" s="202"/>
      <c r="Q1249" s="202"/>
      <c r="R1249" s="134"/>
      <c r="S1249" s="186">
        <f t="shared" si="1"/>
        <v>0</v>
      </c>
      <c r="T1249" s="187" t="str">
        <f t="shared" si="2"/>
        <v>0%</v>
      </c>
      <c r="U1249" s="188">
        <f t="shared" si="3"/>
        <v>0</v>
      </c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</row>
    <row r="1250" ht="15.75" customHeight="1">
      <c r="A1250" s="201"/>
      <c r="B1250" s="201"/>
      <c r="C1250" s="201"/>
      <c r="D1250" s="201"/>
      <c r="E1250" s="201"/>
      <c r="F1250" s="202"/>
      <c r="G1250" s="202"/>
      <c r="H1250" s="202"/>
      <c r="I1250" s="202"/>
      <c r="J1250" s="202"/>
      <c r="K1250" s="202"/>
      <c r="L1250" s="202"/>
      <c r="M1250" s="202"/>
      <c r="N1250" s="202"/>
      <c r="O1250" s="202"/>
      <c r="P1250" s="202"/>
      <c r="Q1250" s="202"/>
      <c r="R1250" s="134"/>
      <c r="S1250" s="186">
        <f t="shared" si="1"/>
        <v>0</v>
      </c>
      <c r="T1250" s="187" t="str">
        <f t="shared" si="2"/>
        <v>0%</v>
      </c>
      <c r="U1250" s="188">
        <f t="shared" si="3"/>
        <v>0</v>
      </c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</row>
    <row r="1251" ht="15.75" customHeight="1">
      <c r="A1251" s="201"/>
      <c r="B1251" s="201"/>
      <c r="C1251" s="201"/>
      <c r="D1251" s="201"/>
      <c r="E1251" s="201"/>
      <c r="F1251" s="202"/>
      <c r="G1251" s="202"/>
      <c r="H1251" s="202"/>
      <c r="I1251" s="202"/>
      <c r="J1251" s="202"/>
      <c r="K1251" s="202"/>
      <c r="L1251" s="202"/>
      <c r="M1251" s="202"/>
      <c r="N1251" s="202"/>
      <c r="O1251" s="202"/>
      <c r="P1251" s="202"/>
      <c r="Q1251" s="202"/>
      <c r="R1251" s="134"/>
      <c r="S1251" s="186">
        <f t="shared" si="1"/>
        <v>0</v>
      </c>
      <c r="T1251" s="187" t="str">
        <f t="shared" si="2"/>
        <v>0%</v>
      </c>
      <c r="U1251" s="188">
        <f t="shared" si="3"/>
        <v>0</v>
      </c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</row>
    <row r="1252" ht="15.75" customHeight="1">
      <c r="A1252" s="201"/>
      <c r="B1252" s="201"/>
      <c r="C1252" s="201"/>
      <c r="D1252" s="201"/>
      <c r="E1252" s="201"/>
      <c r="F1252" s="202"/>
      <c r="G1252" s="202"/>
      <c r="H1252" s="202"/>
      <c r="I1252" s="202"/>
      <c r="J1252" s="202"/>
      <c r="K1252" s="202"/>
      <c r="L1252" s="202"/>
      <c r="M1252" s="202"/>
      <c r="N1252" s="202"/>
      <c r="O1252" s="202"/>
      <c r="P1252" s="202"/>
      <c r="Q1252" s="202"/>
      <c r="R1252" s="134"/>
      <c r="S1252" s="186">
        <f t="shared" si="1"/>
        <v>0</v>
      </c>
      <c r="T1252" s="187" t="str">
        <f t="shared" si="2"/>
        <v>0%</v>
      </c>
      <c r="U1252" s="188">
        <f t="shared" si="3"/>
        <v>0</v>
      </c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</row>
    <row r="1253" ht="15.75" customHeight="1">
      <c r="A1253" s="201"/>
      <c r="B1253" s="201"/>
      <c r="C1253" s="201"/>
      <c r="D1253" s="201"/>
      <c r="E1253" s="201"/>
      <c r="F1253" s="202"/>
      <c r="G1253" s="202"/>
      <c r="H1253" s="202"/>
      <c r="I1253" s="202"/>
      <c r="J1253" s="202"/>
      <c r="K1253" s="202"/>
      <c r="L1253" s="202"/>
      <c r="M1253" s="202"/>
      <c r="N1253" s="202"/>
      <c r="O1253" s="202"/>
      <c r="P1253" s="202"/>
      <c r="Q1253" s="202"/>
      <c r="R1253" s="134"/>
      <c r="S1253" s="186">
        <f t="shared" si="1"/>
        <v>0</v>
      </c>
      <c r="T1253" s="187" t="str">
        <f t="shared" si="2"/>
        <v>0%</v>
      </c>
      <c r="U1253" s="188">
        <f t="shared" si="3"/>
        <v>0</v>
      </c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</row>
    <row r="1254" ht="15.75" customHeight="1">
      <c r="A1254" s="201"/>
      <c r="B1254" s="201"/>
      <c r="C1254" s="201"/>
      <c r="D1254" s="201"/>
      <c r="E1254" s="201"/>
      <c r="F1254" s="202"/>
      <c r="G1254" s="202"/>
      <c r="H1254" s="202"/>
      <c r="I1254" s="202"/>
      <c r="J1254" s="202"/>
      <c r="K1254" s="202"/>
      <c r="L1254" s="202"/>
      <c r="M1254" s="202"/>
      <c r="N1254" s="202"/>
      <c r="O1254" s="202"/>
      <c r="P1254" s="202"/>
      <c r="Q1254" s="202"/>
      <c r="R1254" s="134"/>
      <c r="S1254" s="186">
        <f t="shared" si="1"/>
        <v>0</v>
      </c>
      <c r="T1254" s="187" t="str">
        <f t="shared" si="2"/>
        <v>0%</v>
      </c>
      <c r="U1254" s="188">
        <f t="shared" si="3"/>
        <v>0</v>
      </c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</row>
    <row r="1255" ht="15.75" customHeight="1">
      <c r="A1255" s="201"/>
      <c r="B1255" s="201"/>
      <c r="C1255" s="201"/>
      <c r="D1255" s="201"/>
      <c r="E1255" s="201"/>
      <c r="F1255" s="202"/>
      <c r="G1255" s="202"/>
      <c r="H1255" s="202"/>
      <c r="I1255" s="202"/>
      <c r="J1255" s="202"/>
      <c r="K1255" s="202"/>
      <c r="L1255" s="202"/>
      <c r="M1255" s="202"/>
      <c r="N1255" s="202"/>
      <c r="O1255" s="202"/>
      <c r="P1255" s="202"/>
      <c r="Q1255" s="202"/>
      <c r="R1255" s="134"/>
      <c r="S1255" s="186">
        <f t="shared" si="1"/>
        <v>0</v>
      </c>
      <c r="T1255" s="187" t="str">
        <f t="shared" si="2"/>
        <v>0%</v>
      </c>
      <c r="U1255" s="188">
        <f t="shared" si="3"/>
        <v>0</v>
      </c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</row>
    <row r="1256" ht="15.75" customHeight="1">
      <c r="A1256" s="201"/>
      <c r="B1256" s="201"/>
      <c r="C1256" s="201"/>
      <c r="D1256" s="201"/>
      <c r="E1256" s="201"/>
      <c r="F1256" s="202"/>
      <c r="G1256" s="202"/>
      <c r="H1256" s="202"/>
      <c r="I1256" s="202"/>
      <c r="J1256" s="202"/>
      <c r="K1256" s="202"/>
      <c r="L1256" s="202"/>
      <c r="M1256" s="202"/>
      <c r="N1256" s="202"/>
      <c r="O1256" s="202"/>
      <c r="P1256" s="202"/>
      <c r="Q1256" s="202"/>
      <c r="R1256" s="134"/>
      <c r="S1256" s="186">
        <f t="shared" si="1"/>
        <v>0</v>
      </c>
      <c r="T1256" s="187" t="str">
        <f t="shared" si="2"/>
        <v>0%</v>
      </c>
      <c r="U1256" s="188">
        <f t="shared" si="3"/>
        <v>0</v>
      </c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</row>
    <row r="1257" ht="15.75" customHeight="1">
      <c r="A1257" s="201"/>
      <c r="B1257" s="201"/>
      <c r="C1257" s="201"/>
      <c r="D1257" s="201"/>
      <c r="E1257" s="201"/>
      <c r="F1257" s="202"/>
      <c r="G1257" s="202"/>
      <c r="H1257" s="202"/>
      <c r="I1257" s="202"/>
      <c r="J1257" s="202"/>
      <c r="K1257" s="202"/>
      <c r="L1257" s="202"/>
      <c r="M1257" s="202"/>
      <c r="N1257" s="202"/>
      <c r="O1257" s="202"/>
      <c r="P1257" s="202"/>
      <c r="Q1257" s="202"/>
      <c r="R1257" s="134"/>
      <c r="S1257" s="186">
        <f t="shared" si="1"/>
        <v>0</v>
      </c>
      <c r="T1257" s="187" t="str">
        <f t="shared" si="2"/>
        <v>0%</v>
      </c>
      <c r="U1257" s="188">
        <f t="shared" si="3"/>
        <v>0</v>
      </c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</row>
    <row r="1258" ht="15.75" customHeight="1">
      <c r="A1258" s="201"/>
      <c r="B1258" s="201"/>
      <c r="C1258" s="201"/>
      <c r="D1258" s="201"/>
      <c r="E1258" s="201"/>
      <c r="F1258" s="202"/>
      <c r="G1258" s="202"/>
      <c r="H1258" s="202"/>
      <c r="I1258" s="202"/>
      <c r="J1258" s="202"/>
      <c r="K1258" s="202"/>
      <c r="L1258" s="202"/>
      <c r="M1258" s="202"/>
      <c r="N1258" s="202"/>
      <c r="O1258" s="202"/>
      <c r="P1258" s="202"/>
      <c r="Q1258" s="202"/>
      <c r="R1258" s="134"/>
      <c r="S1258" s="186">
        <f t="shared" si="1"/>
        <v>0</v>
      </c>
      <c r="T1258" s="187" t="str">
        <f t="shared" si="2"/>
        <v>0%</v>
      </c>
      <c r="U1258" s="188">
        <f t="shared" si="3"/>
        <v>0</v>
      </c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</row>
    <row r="1259" ht="15.75" customHeight="1">
      <c r="A1259" s="201"/>
      <c r="B1259" s="201"/>
      <c r="C1259" s="201"/>
      <c r="D1259" s="201"/>
      <c r="E1259" s="201"/>
      <c r="F1259" s="202"/>
      <c r="G1259" s="202"/>
      <c r="H1259" s="202"/>
      <c r="I1259" s="202"/>
      <c r="J1259" s="202"/>
      <c r="K1259" s="202"/>
      <c r="L1259" s="202"/>
      <c r="M1259" s="202"/>
      <c r="N1259" s="202"/>
      <c r="O1259" s="202"/>
      <c r="P1259" s="202"/>
      <c r="Q1259" s="202"/>
      <c r="R1259" s="134"/>
      <c r="S1259" s="186">
        <f t="shared" si="1"/>
        <v>0</v>
      </c>
      <c r="T1259" s="187" t="str">
        <f t="shared" si="2"/>
        <v>0%</v>
      </c>
      <c r="U1259" s="188">
        <f t="shared" si="3"/>
        <v>0</v>
      </c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</row>
    <row r="1260" ht="15.75" customHeight="1">
      <c r="A1260" s="201"/>
      <c r="B1260" s="201"/>
      <c r="C1260" s="201"/>
      <c r="D1260" s="201"/>
      <c r="E1260" s="201"/>
      <c r="F1260" s="202"/>
      <c r="G1260" s="202"/>
      <c r="H1260" s="202"/>
      <c r="I1260" s="202"/>
      <c r="J1260" s="202"/>
      <c r="K1260" s="202"/>
      <c r="L1260" s="202"/>
      <c r="M1260" s="202"/>
      <c r="N1260" s="202"/>
      <c r="O1260" s="202"/>
      <c r="P1260" s="202"/>
      <c r="Q1260" s="202"/>
      <c r="R1260" s="134"/>
      <c r="S1260" s="186">
        <f t="shared" si="1"/>
        <v>0</v>
      </c>
      <c r="T1260" s="187" t="str">
        <f t="shared" si="2"/>
        <v>0%</v>
      </c>
      <c r="U1260" s="188">
        <f t="shared" si="3"/>
        <v>0</v>
      </c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</row>
    <row r="1261" ht="15.75" customHeight="1">
      <c r="A1261" s="201"/>
      <c r="B1261" s="201"/>
      <c r="C1261" s="201"/>
      <c r="D1261" s="201"/>
      <c r="E1261" s="201"/>
      <c r="F1261" s="202"/>
      <c r="G1261" s="202"/>
      <c r="H1261" s="202"/>
      <c r="I1261" s="202"/>
      <c r="J1261" s="202"/>
      <c r="K1261" s="202"/>
      <c r="L1261" s="202"/>
      <c r="M1261" s="202"/>
      <c r="N1261" s="202"/>
      <c r="O1261" s="202"/>
      <c r="P1261" s="202"/>
      <c r="Q1261" s="202"/>
      <c r="R1261" s="134"/>
      <c r="S1261" s="186">
        <f t="shared" si="1"/>
        <v>0</v>
      </c>
      <c r="T1261" s="187" t="str">
        <f t="shared" si="2"/>
        <v>0%</v>
      </c>
      <c r="U1261" s="188">
        <f t="shared" si="3"/>
        <v>0</v>
      </c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</row>
    <row r="1262" ht="15.75" customHeight="1">
      <c r="A1262" s="201"/>
      <c r="B1262" s="201"/>
      <c r="C1262" s="201"/>
      <c r="D1262" s="201"/>
      <c r="E1262" s="201"/>
      <c r="F1262" s="202"/>
      <c r="G1262" s="202"/>
      <c r="H1262" s="202"/>
      <c r="I1262" s="202"/>
      <c r="J1262" s="202"/>
      <c r="K1262" s="202"/>
      <c r="L1262" s="202"/>
      <c r="M1262" s="202"/>
      <c r="N1262" s="202"/>
      <c r="O1262" s="202"/>
      <c r="P1262" s="202"/>
      <c r="Q1262" s="202"/>
      <c r="R1262" s="134"/>
      <c r="S1262" s="186">
        <f t="shared" si="1"/>
        <v>0</v>
      </c>
      <c r="T1262" s="187" t="str">
        <f t="shared" si="2"/>
        <v>0%</v>
      </c>
      <c r="U1262" s="188">
        <f t="shared" si="3"/>
        <v>0</v>
      </c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</row>
    <row r="1263" ht="15.75" customHeight="1">
      <c r="A1263" s="201"/>
      <c r="B1263" s="201"/>
      <c r="C1263" s="201"/>
      <c r="D1263" s="201"/>
      <c r="E1263" s="201"/>
      <c r="F1263" s="202"/>
      <c r="G1263" s="202"/>
      <c r="H1263" s="202"/>
      <c r="I1263" s="202"/>
      <c r="J1263" s="202"/>
      <c r="K1263" s="202"/>
      <c r="L1263" s="202"/>
      <c r="M1263" s="202"/>
      <c r="N1263" s="202"/>
      <c r="O1263" s="202"/>
      <c r="P1263" s="202"/>
      <c r="Q1263" s="202"/>
      <c r="R1263" s="134"/>
      <c r="S1263" s="186">
        <f t="shared" si="1"/>
        <v>0</v>
      </c>
      <c r="T1263" s="187" t="str">
        <f t="shared" si="2"/>
        <v>0%</v>
      </c>
      <c r="U1263" s="188">
        <f t="shared" si="3"/>
        <v>0</v>
      </c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</row>
    <row r="1264" ht="15.75" customHeight="1">
      <c r="A1264" s="201"/>
      <c r="B1264" s="201"/>
      <c r="C1264" s="201"/>
      <c r="D1264" s="201"/>
      <c r="E1264" s="201"/>
      <c r="F1264" s="202"/>
      <c r="G1264" s="202"/>
      <c r="H1264" s="202"/>
      <c r="I1264" s="202"/>
      <c r="J1264" s="202"/>
      <c r="K1264" s="202"/>
      <c r="L1264" s="202"/>
      <c r="M1264" s="202"/>
      <c r="N1264" s="202"/>
      <c r="O1264" s="202"/>
      <c r="P1264" s="202"/>
      <c r="Q1264" s="202"/>
      <c r="R1264" s="134"/>
      <c r="S1264" s="186">
        <f t="shared" si="1"/>
        <v>0</v>
      </c>
      <c r="T1264" s="187" t="str">
        <f t="shared" si="2"/>
        <v>0%</v>
      </c>
      <c r="U1264" s="188">
        <f t="shared" si="3"/>
        <v>0</v>
      </c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</row>
    <row r="1265" ht="15.75" customHeight="1">
      <c r="A1265" s="201"/>
      <c r="B1265" s="201"/>
      <c r="C1265" s="201"/>
      <c r="D1265" s="201"/>
      <c r="E1265" s="201"/>
      <c r="F1265" s="202"/>
      <c r="G1265" s="202"/>
      <c r="H1265" s="202"/>
      <c r="I1265" s="202"/>
      <c r="J1265" s="202"/>
      <c r="K1265" s="202"/>
      <c r="L1265" s="202"/>
      <c r="M1265" s="202"/>
      <c r="N1265" s="202"/>
      <c r="O1265" s="202"/>
      <c r="P1265" s="202"/>
      <c r="Q1265" s="202"/>
      <c r="R1265" s="134"/>
      <c r="S1265" s="186">
        <f t="shared" si="1"/>
        <v>0</v>
      </c>
      <c r="T1265" s="187" t="str">
        <f t="shared" si="2"/>
        <v>0%</v>
      </c>
      <c r="U1265" s="188">
        <f t="shared" si="3"/>
        <v>0</v>
      </c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</row>
    <row r="1266" ht="15.75" customHeight="1">
      <c r="A1266" s="201"/>
      <c r="B1266" s="201"/>
      <c r="C1266" s="201"/>
      <c r="D1266" s="201"/>
      <c r="E1266" s="201"/>
      <c r="F1266" s="202"/>
      <c r="G1266" s="202"/>
      <c r="H1266" s="202"/>
      <c r="I1266" s="202"/>
      <c r="J1266" s="202"/>
      <c r="K1266" s="202"/>
      <c r="L1266" s="202"/>
      <c r="M1266" s="202"/>
      <c r="N1266" s="202"/>
      <c r="O1266" s="202"/>
      <c r="P1266" s="202"/>
      <c r="Q1266" s="202"/>
      <c r="R1266" s="134"/>
      <c r="S1266" s="186">
        <f t="shared" si="1"/>
        <v>0</v>
      </c>
      <c r="T1266" s="187" t="str">
        <f t="shared" si="2"/>
        <v>0%</v>
      </c>
      <c r="U1266" s="188">
        <f t="shared" si="3"/>
        <v>0</v>
      </c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</row>
    <row r="1267" ht="15.75" customHeight="1">
      <c r="A1267" s="201"/>
      <c r="B1267" s="201"/>
      <c r="C1267" s="201"/>
      <c r="D1267" s="201"/>
      <c r="E1267" s="201"/>
      <c r="F1267" s="202"/>
      <c r="G1267" s="202"/>
      <c r="H1267" s="202"/>
      <c r="I1267" s="202"/>
      <c r="J1267" s="202"/>
      <c r="K1267" s="202"/>
      <c r="L1267" s="202"/>
      <c r="M1267" s="202"/>
      <c r="N1267" s="202"/>
      <c r="O1267" s="202"/>
      <c r="P1267" s="202"/>
      <c r="Q1267" s="202"/>
      <c r="R1267" s="134"/>
      <c r="S1267" s="186">
        <f t="shared" si="1"/>
        <v>0</v>
      </c>
      <c r="T1267" s="187" t="str">
        <f t="shared" si="2"/>
        <v>0%</v>
      </c>
      <c r="U1267" s="188">
        <f t="shared" si="3"/>
        <v>0</v>
      </c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</row>
    <row r="1268" ht="15.75" customHeight="1">
      <c r="A1268" s="201"/>
      <c r="B1268" s="201"/>
      <c r="C1268" s="201"/>
      <c r="D1268" s="201"/>
      <c r="E1268" s="201"/>
      <c r="F1268" s="202"/>
      <c r="G1268" s="202"/>
      <c r="H1268" s="202"/>
      <c r="I1268" s="202"/>
      <c r="J1268" s="202"/>
      <c r="K1268" s="202"/>
      <c r="L1268" s="202"/>
      <c r="M1268" s="202"/>
      <c r="N1268" s="202"/>
      <c r="O1268" s="202"/>
      <c r="P1268" s="202"/>
      <c r="Q1268" s="202"/>
      <c r="R1268" s="134"/>
      <c r="S1268" s="186">
        <f t="shared" si="1"/>
        <v>0</v>
      </c>
      <c r="T1268" s="187" t="str">
        <f t="shared" si="2"/>
        <v>0%</v>
      </c>
      <c r="U1268" s="188">
        <f t="shared" si="3"/>
        <v>0</v>
      </c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</row>
    <row r="1269" ht="15.75" customHeight="1">
      <c r="A1269" s="201"/>
      <c r="B1269" s="201"/>
      <c r="C1269" s="201"/>
      <c r="D1269" s="201"/>
      <c r="E1269" s="201"/>
      <c r="F1269" s="202"/>
      <c r="G1269" s="202"/>
      <c r="H1269" s="202"/>
      <c r="I1269" s="202"/>
      <c r="J1269" s="202"/>
      <c r="K1269" s="202"/>
      <c r="L1269" s="202"/>
      <c r="M1269" s="202"/>
      <c r="N1269" s="202"/>
      <c r="O1269" s="202"/>
      <c r="P1269" s="202"/>
      <c r="Q1269" s="202"/>
      <c r="R1269" s="134"/>
      <c r="S1269" s="186">
        <f t="shared" si="1"/>
        <v>0</v>
      </c>
      <c r="T1269" s="187" t="str">
        <f t="shared" si="2"/>
        <v>0%</v>
      </c>
      <c r="U1269" s="188">
        <f t="shared" si="3"/>
        <v>0</v>
      </c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</row>
    <row r="1270" ht="15.75" customHeight="1">
      <c r="A1270" s="201"/>
      <c r="B1270" s="201"/>
      <c r="C1270" s="201"/>
      <c r="D1270" s="201"/>
      <c r="E1270" s="201"/>
      <c r="F1270" s="202"/>
      <c r="G1270" s="202"/>
      <c r="H1270" s="202"/>
      <c r="I1270" s="202"/>
      <c r="J1270" s="202"/>
      <c r="K1270" s="202"/>
      <c r="L1270" s="202"/>
      <c r="M1270" s="202"/>
      <c r="N1270" s="202"/>
      <c r="O1270" s="202"/>
      <c r="P1270" s="202"/>
      <c r="Q1270" s="202"/>
      <c r="R1270" s="134"/>
      <c r="S1270" s="186">
        <f t="shared" si="1"/>
        <v>0</v>
      </c>
      <c r="T1270" s="187" t="str">
        <f t="shared" si="2"/>
        <v>0%</v>
      </c>
      <c r="U1270" s="188">
        <f t="shared" si="3"/>
        <v>0</v>
      </c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</row>
    <row r="1271" ht="15.75" customHeight="1">
      <c r="A1271" s="201"/>
      <c r="B1271" s="201"/>
      <c r="C1271" s="201"/>
      <c r="D1271" s="201"/>
      <c r="E1271" s="201"/>
      <c r="F1271" s="202"/>
      <c r="G1271" s="202"/>
      <c r="H1271" s="202"/>
      <c r="I1271" s="202"/>
      <c r="J1271" s="202"/>
      <c r="K1271" s="202"/>
      <c r="L1271" s="202"/>
      <c r="M1271" s="202"/>
      <c r="N1271" s="202"/>
      <c r="O1271" s="202"/>
      <c r="P1271" s="202"/>
      <c r="Q1271" s="202"/>
      <c r="R1271" s="134"/>
      <c r="S1271" s="186">
        <f t="shared" si="1"/>
        <v>0</v>
      </c>
      <c r="T1271" s="187" t="str">
        <f t="shared" si="2"/>
        <v>0%</v>
      </c>
      <c r="U1271" s="188">
        <f t="shared" si="3"/>
        <v>0</v>
      </c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</row>
    <row r="1272" ht="15.75" customHeight="1">
      <c r="A1272" s="201"/>
      <c r="B1272" s="201"/>
      <c r="C1272" s="201"/>
      <c r="D1272" s="201"/>
      <c r="E1272" s="201"/>
      <c r="F1272" s="202"/>
      <c r="G1272" s="202"/>
      <c r="H1272" s="202"/>
      <c r="I1272" s="202"/>
      <c r="J1272" s="202"/>
      <c r="K1272" s="202"/>
      <c r="L1272" s="202"/>
      <c r="M1272" s="202"/>
      <c r="N1272" s="202"/>
      <c r="O1272" s="202"/>
      <c r="P1272" s="202"/>
      <c r="Q1272" s="202"/>
      <c r="R1272" s="134"/>
      <c r="S1272" s="186">
        <f t="shared" si="1"/>
        <v>0</v>
      </c>
      <c r="T1272" s="187" t="str">
        <f t="shared" si="2"/>
        <v>0%</v>
      </c>
      <c r="U1272" s="188">
        <f t="shared" si="3"/>
        <v>0</v>
      </c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</row>
    <row r="1273" ht="15.75" customHeight="1">
      <c r="A1273" s="201"/>
      <c r="B1273" s="201"/>
      <c r="C1273" s="201"/>
      <c r="D1273" s="201"/>
      <c r="E1273" s="201"/>
      <c r="F1273" s="202"/>
      <c r="G1273" s="202"/>
      <c r="H1273" s="202"/>
      <c r="I1273" s="202"/>
      <c r="J1273" s="202"/>
      <c r="K1273" s="202"/>
      <c r="L1273" s="202"/>
      <c r="M1273" s="202"/>
      <c r="N1273" s="202"/>
      <c r="O1273" s="202"/>
      <c r="P1273" s="202"/>
      <c r="Q1273" s="202"/>
      <c r="R1273" s="134"/>
      <c r="S1273" s="186">
        <f t="shared" si="1"/>
        <v>0</v>
      </c>
      <c r="T1273" s="187" t="str">
        <f t="shared" si="2"/>
        <v>0%</v>
      </c>
      <c r="U1273" s="188">
        <f t="shared" si="3"/>
        <v>0</v>
      </c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</row>
    <row r="1274" ht="15.75" customHeight="1">
      <c r="A1274" s="201"/>
      <c r="B1274" s="201"/>
      <c r="C1274" s="201"/>
      <c r="D1274" s="201"/>
      <c r="E1274" s="201"/>
      <c r="F1274" s="202"/>
      <c r="G1274" s="202"/>
      <c r="H1274" s="202"/>
      <c r="I1274" s="202"/>
      <c r="J1274" s="202"/>
      <c r="K1274" s="202"/>
      <c r="L1274" s="202"/>
      <c r="M1274" s="202"/>
      <c r="N1274" s="202"/>
      <c r="O1274" s="202"/>
      <c r="P1274" s="202"/>
      <c r="Q1274" s="202"/>
      <c r="R1274" s="134"/>
      <c r="S1274" s="186">
        <f t="shared" si="1"/>
        <v>0</v>
      </c>
      <c r="T1274" s="187" t="str">
        <f t="shared" si="2"/>
        <v>0%</v>
      </c>
      <c r="U1274" s="188">
        <f t="shared" si="3"/>
        <v>0</v>
      </c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</row>
    <row r="1275" ht="15.75" customHeight="1">
      <c r="A1275" s="201"/>
      <c r="B1275" s="201"/>
      <c r="C1275" s="201"/>
      <c r="D1275" s="201"/>
      <c r="E1275" s="201"/>
      <c r="F1275" s="202"/>
      <c r="G1275" s="202"/>
      <c r="H1275" s="202"/>
      <c r="I1275" s="202"/>
      <c r="J1275" s="202"/>
      <c r="K1275" s="202"/>
      <c r="L1275" s="202"/>
      <c r="M1275" s="202"/>
      <c r="N1275" s="202"/>
      <c r="O1275" s="202"/>
      <c r="P1275" s="202"/>
      <c r="Q1275" s="202"/>
      <c r="R1275" s="134"/>
      <c r="S1275" s="186">
        <f t="shared" si="1"/>
        <v>0</v>
      </c>
      <c r="T1275" s="187" t="str">
        <f t="shared" si="2"/>
        <v>0%</v>
      </c>
      <c r="U1275" s="188">
        <f t="shared" si="3"/>
        <v>0</v>
      </c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</row>
    <row r="1276" ht="15.75" customHeight="1">
      <c r="A1276" s="201"/>
      <c r="B1276" s="201"/>
      <c r="C1276" s="201"/>
      <c r="D1276" s="201"/>
      <c r="E1276" s="201"/>
      <c r="F1276" s="202"/>
      <c r="G1276" s="202"/>
      <c r="H1276" s="202"/>
      <c r="I1276" s="202"/>
      <c r="J1276" s="202"/>
      <c r="K1276" s="202"/>
      <c r="L1276" s="202"/>
      <c r="M1276" s="202"/>
      <c r="N1276" s="202"/>
      <c r="O1276" s="202"/>
      <c r="P1276" s="202"/>
      <c r="Q1276" s="202"/>
      <c r="R1276" s="134"/>
      <c r="S1276" s="186">
        <f t="shared" si="1"/>
        <v>0</v>
      </c>
      <c r="T1276" s="187" t="str">
        <f t="shared" si="2"/>
        <v>0%</v>
      </c>
      <c r="U1276" s="188">
        <f t="shared" si="3"/>
        <v>0</v>
      </c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</row>
    <row r="1277" ht="15.75" customHeight="1">
      <c r="A1277" s="201"/>
      <c r="B1277" s="201"/>
      <c r="C1277" s="201"/>
      <c r="D1277" s="201"/>
      <c r="E1277" s="201"/>
      <c r="F1277" s="202"/>
      <c r="G1277" s="202"/>
      <c r="H1277" s="202"/>
      <c r="I1277" s="202"/>
      <c r="J1277" s="202"/>
      <c r="K1277" s="202"/>
      <c r="L1277" s="202"/>
      <c r="M1277" s="202"/>
      <c r="N1277" s="202"/>
      <c r="O1277" s="202"/>
      <c r="P1277" s="202"/>
      <c r="Q1277" s="202"/>
      <c r="R1277" s="134"/>
      <c r="S1277" s="186">
        <f t="shared" si="1"/>
        <v>0</v>
      </c>
      <c r="T1277" s="187" t="str">
        <f t="shared" si="2"/>
        <v>0%</v>
      </c>
      <c r="U1277" s="188">
        <f t="shared" si="3"/>
        <v>0</v>
      </c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</row>
    <row r="1278" ht="15.75" customHeight="1">
      <c r="A1278" s="201"/>
      <c r="B1278" s="201"/>
      <c r="C1278" s="201"/>
      <c r="D1278" s="201"/>
      <c r="E1278" s="201"/>
      <c r="F1278" s="202"/>
      <c r="G1278" s="202"/>
      <c r="H1278" s="202"/>
      <c r="I1278" s="202"/>
      <c r="J1278" s="202"/>
      <c r="K1278" s="202"/>
      <c r="L1278" s="202"/>
      <c r="M1278" s="202"/>
      <c r="N1278" s="202"/>
      <c r="O1278" s="202"/>
      <c r="P1278" s="202"/>
      <c r="Q1278" s="202"/>
      <c r="R1278" s="134"/>
      <c r="S1278" s="186">
        <f t="shared" si="1"/>
        <v>0</v>
      </c>
      <c r="T1278" s="187" t="str">
        <f t="shared" si="2"/>
        <v>0%</v>
      </c>
      <c r="U1278" s="188">
        <f t="shared" si="3"/>
        <v>0</v>
      </c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</row>
    <row r="1279" ht="15.75" customHeight="1">
      <c r="A1279" s="201"/>
      <c r="B1279" s="201"/>
      <c r="C1279" s="201"/>
      <c r="D1279" s="201"/>
      <c r="E1279" s="201"/>
      <c r="F1279" s="202"/>
      <c r="G1279" s="202"/>
      <c r="H1279" s="202"/>
      <c r="I1279" s="202"/>
      <c r="J1279" s="202"/>
      <c r="K1279" s="202"/>
      <c r="L1279" s="202"/>
      <c r="M1279" s="202"/>
      <c r="N1279" s="202"/>
      <c r="O1279" s="202"/>
      <c r="P1279" s="202"/>
      <c r="Q1279" s="202"/>
      <c r="R1279" s="134"/>
      <c r="S1279" s="186">
        <f t="shared" si="1"/>
        <v>0</v>
      </c>
      <c r="T1279" s="187" t="str">
        <f t="shared" si="2"/>
        <v>0%</v>
      </c>
      <c r="U1279" s="188">
        <f t="shared" si="3"/>
        <v>0</v>
      </c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</row>
    <row r="1280" ht="15.75" customHeight="1">
      <c r="A1280" s="201"/>
      <c r="B1280" s="201"/>
      <c r="C1280" s="201"/>
      <c r="D1280" s="201"/>
      <c r="E1280" s="201"/>
      <c r="F1280" s="202"/>
      <c r="G1280" s="202"/>
      <c r="H1280" s="202"/>
      <c r="I1280" s="202"/>
      <c r="J1280" s="202"/>
      <c r="K1280" s="202"/>
      <c r="L1280" s="202"/>
      <c r="M1280" s="202"/>
      <c r="N1280" s="202"/>
      <c r="O1280" s="202"/>
      <c r="P1280" s="202"/>
      <c r="Q1280" s="202"/>
      <c r="R1280" s="134"/>
      <c r="S1280" s="186">
        <f t="shared" si="1"/>
        <v>0</v>
      </c>
      <c r="T1280" s="187" t="str">
        <f t="shared" si="2"/>
        <v>0%</v>
      </c>
      <c r="U1280" s="188">
        <f t="shared" si="3"/>
        <v>0</v>
      </c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</row>
    <row r="1281" ht="15.75" customHeight="1">
      <c r="A1281" s="201"/>
      <c r="B1281" s="201"/>
      <c r="C1281" s="201"/>
      <c r="D1281" s="201"/>
      <c r="E1281" s="201"/>
      <c r="F1281" s="202"/>
      <c r="G1281" s="202"/>
      <c r="H1281" s="202"/>
      <c r="I1281" s="202"/>
      <c r="J1281" s="202"/>
      <c r="K1281" s="202"/>
      <c r="L1281" s="202"/>
      <c r="M1281" s="202"/>
      <c r="N1281" s="202"/>
      <c r="O1281" s="202"/>
      <c r="P1281" s="202"/>
      <c r="Q1281" s="202"/>
      <c r="R1281" s="134"/>
      <c r="S1281" s="186">
        <f t="shared" si="1"/>
        <v>0</v>
      </c>
      <c r="T1281" s="187" t="str">
        <f t="shared" si="2"/>
        <v>0%</v>
      </c>
      <c r="U1281" s="188">
        <f t="shared" si="3"/>
        <v>0</v>
      </c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</row>
    <row r="1282" ht="15.75" customHeight="1">
      <c r="A1282" s="201"/>
      <c r="B1282" s="201"/>
      <c r="C1282" s="201"/>
      <c r="D1282" s="201"/>
      <c r="E1282" s="201"/>
      <c r="F1282" s="202"/>
      <c r="G1282" s="202"/>
      <c r="H1282" s="202"/>
      <c r="I1282" s="202"/>
      <c r="J1282" s="202"/>
      <c r="K1282" s="202"/>
      <c r="L1282" s="202"/>
      <c r="M1282" s="202"/>
      <c r="N1282" s="202"/>
      <c r="O1282" s="202"/>
      <c r="P1282" s="202"/>
      <c r="Q1282" s="202"/>
      <c r="R1282" s="134"/>
      <c r="S1282" s="186">
        <f t="shared" si="1"/>
        <v>0</v>
      </c>
      <c r="T1282" s="187" t="str">
        <f t="shared" si="2"/>
        <v>0%</v>
      </c>
      <c r="U1282" s="188">
        <f t="shared" si="3"/>
        <v>0</v>
      </c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</row>
    <row r="1283" ht="15.75" customHeight="1">
      <c r="A1283" s="201"/>
      <c r="B1283" s="201"/>
      <c r="C1283" s="201"/>
      <c r="D1283" s="201"/>
      <c r="E1283" s="201"/>
      <c r="F1283" s="202"/>
      <c r="G1283" s="202"/>
      <c r="H1283" s="202"/>
      <c r="I1283" s="202"/>
      <c r="J1283" s="202"/>
      <c r="K1283" s="202"/>
      <c r="L1283" s="202"/>
      <c r="M1283" s="202"/>
      <c r="N1283" s="202"/>
      <c r="O1283" s="202"/>
      <c r="P1283" s="202"/>
      <c r="Q1283" s="202"/>
      <c r="R1283" s="134"/>
      <c r="S1283" s="186">
        <f t="shared" si="1"/>
        <v>0</v>
      </c>
      <c r="T1283" s="187" t="str">
        <f t="shared" si="2"/>
        <v>0%</v>
      </c>
      <c r="U1283" s="188">
        <f t="shared" si="3"/>
        <v>0</v>
      </c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</row>
    <row r="1284" ht="15.75" customHeight="1">
      <c r="A1284" s="201"/>
      <c r="B1284" s="201"/>
      <c r="C1284" s="201"/>
      <c r="D1284" s="201"/>
      <c r="E1284" s="201"/>
      <c r="F1284" s="202"/>
      <c r="G1284" s="202"/>
      <c r="H1284" s="202"/>
      <c r="I1284" s="202"/>
      <c r="J1284" s="202"/>
      <c r="K1284" s="202"/>
      <c r="L1284" s="202"/>
      <c r="M1284" s="202"/>
      <c r="N1284" s="202"/>
      <c r="O1284" s="202"/>
      <c r="P1284" s="202"/>
      <c r="Q1284" s="202"/>
      <c r="R1284" s="134"/>
      <c r="S1284" s="186">
        <f t="shared" si="1"/>
        <v>0</v>
      </c>
      <c r="T1284" s="187" t="str">
        <f t="shared" si="2"/>
        <v>0%</v>
      </c>
      <c r="U1284" s="188">
        <f t="shared" si="3"/>
        <v>0</v>
      </c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</row>
    <row r="1285" ht="15.75" customHeight="1">
      <c r="A1285" s="201"/>
      <c r="B1285" s="201"/>
      <c r="C1285" s="201"/>
      <c r="D1285" s="201"/>
      <c r="E1285" s="201"/>
      <c r="F1285" s="202"/>
      <c r="G1285" s="202"/>
      <c r="H1285" s="202"/>
      <c r="I1285" s="202"/>
      <c r="J1285" s="202"/>
      <c r="K1285" s="202"/>
      <c r="L1285" s="202"/>
      <c r="M1285" s="202"/>
      <c r="N1285" s="202"/>
      <c r="O1285" s="202"/>
      <c r="P1285" s="202"/>
      <c r="Q1285" s="202"/>
      <c r="R1285" s="134"/>
      <c r="S1285" s="186">
        <f t="shared" si="1"/>
        <v>0</v>
      </c>
      <c r="T1285" s="187" t="str">
        <f t="shared" si="2"/>
        <v>0%</v>
      </c>
      <c r="U1285" s="188">
        <f t="shared" si="3"/>
        <v>0</v>
      </c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</row>
    <row r="1286" ht="15.75" customHeight="1">
      <c r="A1286" s="201"/>
      <c r="B1286" s="201"/>
      <c r="C1286" s="201"/>
      <c r="D1286" s="201"/>
      <c r="E1286" s="201"/>
      <c r="F1286" s="202"/>
      <c r="G1286" s="202"/>
      <c r="H1286" s="202"/>
      <c r="I1286" s="202"/>
      <c r="J1286" s="202"/>
      <c r="K1286" s="202"/>
      <c r="L1286" s="202"/>
      <c r="M1286" s="202"/>
      <c r="N1286" s="202"/>
      <c r="O1286" s="202"/>
      <c r="P1286" s="202"/>
      <c r="Q1286" s="202"/>
      <c r="R1286" s="134"/>
      <c r="S1286" s="186">
        <f t="shared" si="1"/>
        <v>0</v>
      </c>
      <c r="T1286" s="187" t="str">
        <f t="shared" si="2"/>
        <v>0%</v>
      </c>
      <c r="U1286" s="188">
        <f t="shared" si="3"/>
        <v>0</v>
      </c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</row>
    <row r="1287" ht="15.75" customHeight="1">
      <c r="A1287" s="201"/>
      <c r="B1287" s="201"/>
      <c r="C1287" s="201"/>
      <c r="D1287" s="201"/>
      <c r="E1287" s="201"/>
      <c r="F1287" s="202"/>
      <c r="G1287" s="202"/>
      <c r="H1287" s="202"/>
      <c r="I1287" s="202"/>
      <c r="J1287" s="202"/>
      <c r="K1287" s="202"/>
      <c r="L1287" s="202"/>
      <c r="M1287" s="202"/>
      <c r="N1287" s="202"/>
      <c r="O1287" s="202"/>
      <c r="P1287" s="202"/>
      <c r="Q1287" s="202"/>
      <c r="R1287" s="134"/>
      <c r="S1287" s="186">
        <f t="shared" si="1"/>
        <v>0</v>
      </c>
      <c r="T1287" s="187" t="str">
        <f t="shared" si="2"/>
        <v>0%</v>
      </c>
      <c r="U1287" s="188">
        <f t="shared" si="3"/>
        <v>0</v>
      </c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</row>
    <row r="1288" ht="15.75" customHeight="1">
      <c r="A1288" s="201"/>
      <c r="B1288" s="201"/>
      <c r="C1288" s="201"/>
      <c r="D1288" s="201"/>
      <c r="E1288" s="201"/>
      <c r="F1288" s="202"/>
      <c r="G1288" s="202"/>
      <c r="H1288" s="202"/>
      <c r="I1288" s="202"/>
      <c r="J1288" s="202"/>
      <c r="K1288" s="202"/>
      <c r="L1288" s="202"/>
      <c r="M1288" s="202"/>
      <c r="N1288" s="202"/>
      <c r="O1288" s="202"/>
      <c r="P1288" s="202"/>
      <c r="Q1288" s="202"/>
      <c r="R1288" s="134"/>
      <c r="S1288" s="186">
        <f t="shared" si="1"/>
        <v>0</v>
      </c>
      <c r="T1288" s="187" t="str">
        <f t="shared" si="2"/>
        <v>0%</v>
      </c>
      <c r="U1288" s="188">
        <f t="shared" si="3"/>
        <v>0</v>
      </c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</row>
    <row r="1289" ht="15.75" customHeight="1">
      <c r="A1289" s="201"/>
      <c r="B1289" s="201"/>
      <c r="C1289" s="201"/>
      <c r="D1289" s="201"/>
      <c r="E1289" s="201"/>
      <c r="F1289" s="202"/>
      <c r="G1289" s="202"/>
      <c r="H1289" s="202"/>
      <c r="I1289" s="202"/>
      <c r="J1289" s="202"/>
      <c r="K1289" s="202"/>
      <c r="L1289" s="202"/>
      <c r="M1289" s="202"/>
      <c r="N1289" s="202"/>
      <c r="O1289" s="202"/>
      <c r="P1289" s="202"/>
      <c r="Q1289" s="202"/>
      <c r="R1289" s="134"/>
      <c r="S1289" s="186">
        <f t="shared" si="1"/>
        <v>0</v>
      </c>
      <c r="T1289" s="187" t="str">
        <f t="shared" si="2"/>
        <v>0%</v>
      </c>
      <c r="U1289" s="188">
        <f t="shared" si="3"/>
        <v>0</v>
      </c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</row>
    <row r="1290" ht="15.75" customHeight="1">
      <c r="A1290" s="201"/>
      <c r="B1290" s="201"/>
      <c r="C1290" s="201"/>
      <c r="D1290" s="201"/>
      <c r="E1290" s="201"/>
      <c r="F1290" s="202"/>
      <c r="G1290" s="202"/>
      <c r="H1290" s="202"/>
      <c r="I1290" s="202"/>
      <c r="J1290" s="202"/>
      <c r="K1290" s="202"/>
      <c r="L1290" s="202"/>
      <c r="M1290" s="202"/>
      <c r="N1290" s="202"/>
      <c r="O1290" s="202"/>
      <c r="P1290" s="202"/>
      <c r="Q1290" s="202"/>
      <c r="R1290" s="134"/>
      <c r="S1290" s="186">
        <f t="shared" si="1"/>
        <v>0</v>
      </c>
      <c r="T1290" s="187" t="str">
        <f t="shared" si="2"/>
        <v>0%</v>
      </c>
      <c r="U1290" s="188">
        <f t="shared" si="3"/>
        <v>0</v>
      </c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</row>
    <row r="1291" ht="15.75" customHeight="1">
      <c r="A1291" s="201"/>
      <c r="B1291" s="201"/>
      <c r="C1291" s="201"/>
      <c r="D1291" s="201"/>
      <c r="E1291" s="201"/>
      <c r="F1291" s="202"/>
      <c r="G1291" s="202"/>
      <c r="H1291" s="202"/>
      <c r="I1291" s="202"/>
      <c r="J1291" s="202"/>
      <c r="K1291" s="202"/>
      <c r="L1291" s="202"/>
      <c r="M1291" s="202"/>
      <c r="N1291" s="202"/>
      <c r="O1291" s="202"/>
      <c r="P1291" s="202"/>
      <c r="Q1291" s="202"/>
      <c r="R1291" s="134"/>
      <c r="S1291" s="186">
        <f t="shared" si="1"/>
        <v>0</v>
      </c>
      <c r="T1291" s="187" t="str">
        <f t="shared" si="2"/>
        <v>0%</v>
      </c>
      <c r="U1291" s="188">
        <f t="shared" si="3"/>
        <v>0</v>
      </c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</row>
    <row r="1292" ht="15.75" customHeight="1">
      <c r="A1292" s="201"/>
      <c r="B1292" s="201"/>
      <c r="C1292" s="201"/>
      <c r="D1292" s="201"/>
      <c r="E1292" s="201"/>
      <c r="F1292" s="202"/>
      <c r="G1292" s="202"/>
      <c r="H1292" s="202"/>
      <c r="I1292" s="202"/>
      <c r="J1292" s="202"/>
      <c r="K1292" s="202"/>
      <c r="L1292" s="202"/>
      <c r="M1292" s="202"/>
      <c r="N1292" s="202"/>
      <c r="O1292" s="202"/>
      <c r="P1292" s="202"/>
      <c r="Q1292" s="202"/>
      <c r="R1292" s="134"/>
      <c r="S1292" s="186">
        <f t="shared" si="1"/>
        <v>0</v>
      </c>
      <c r="T1292" s="187" t="str">
        <f t="shared" si="2"/>
        <v>0%</v>
      </c>
      <c r="U1292" s="188">
        <f t="shared" si="3"/>
        <v>0</v>
      </c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</row>
    <row r="1293" ht="15.75" customHeight="1">
      <c r="A1293" s="201"/>
      <c r="B1293" s="201"/>
      <c r="C1293" s="201"/>
      <c r="D1293" s="201"/>
      <c r="E1293" s="201"/>
      <c r="F1293" s="202"/>
      <c r="G1293" s="202"/>
      <c r="H1293" s="202"/>
      <c r="I1293" s="202"/>
      <c r="J1293" s="202"/>
      <c r="K1293" s="202"/>
      <c r="L1293" s="202"/>
      <c r="M1293" s="202"/>
      <c r="N1293" s="202"/>
      <c r="O1293" s="202"/>
      <c r="P1293" s="202"/>
      <c r="Q1293" s="202"/>
      <c r="R1293" s="134"/>
      <c r="S1293" s="186">
        <f t="shared" si="1"/>
        <v>0</v>
      </c>
      <c r="T1293" s="187" t="str">
        <f t="shared" si="2"/>
        <v>0%</v>
      </c>
      <c r="U1293" s="188">
        <f t="shared" si="3"/>
        <v>0</v>
      </c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</row>
    <row r="1294" ht="15.75" customHeight="1">
      <c r="A1294" s="201"/>
      <c r="B1294" s="201"/>
      <c r="C1294" s="201"/>
      <c r="D1294" s="201"/>
      <c r="E1294" s="201"/>
      <c r="F1294" s="202"/>
      <c r="G1294" s="202"/>
      <c r="H1294" s="202"/>
      <c r="I1294" s="202"/>
      <c r="J1294" s="202"/>
      <c r="K1294" s="202"/>
      <c r="L1294" s="202"/>
      <c r="M1294" s="202"/>
      <c r="N1294" s="202"/>
      <c r="O1294" s="202"/>
      <c r="P1294" s="202"/>
      <c r="Q1294" s="202"/>
      <c r="R1294" s="134"/>
      <c r="S1294" s="186">
        <f t="shared" si="1"/>
        <v>0</v>
      </c>
      <c r="T1294" s="187" t="str">
        <f t="shared" si="2"/>
        <v>0%</v>
      </c>
      <c r="U1294" s="188">
        <f t="shared" si="3"/>
        <v>0</v>
      </c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</row>
    <row r="1295" ht="15.75" customHeight="1">
      <c r="A1295" s="201"/>
      <c r="B1295" s="201"/>
      <c r="C1295" s="201"/>
      <c r="D1295" s="201"/>
      <c r="E1295" s="201"/>
      <c r="F1295" s="202"/>
      <c r="G1295" s="202"/>
      <c r="H1295" s="202"/>
      <c r="I1295" s="202"/>
      <c r="J1295" s="202"/>
      <c r="K1295" s="202"/>
      <c r="L1295" s="202"/>
      <c r="M1295" s="202"/>
      <c r="N1295" s="202"/>
      <c r="O1295" s="202"/>
      <c r="P1295" s="202"/>
      <c r="Q1295" s="202"/>
      <c r="R1295" s="134"/>
      <c r="S1295" s="186">
        <f t="shared" si="1"/>
        <v>0</v>
      </c>
      <c r="T1295" s="187" t="str">
        <f t="shared" si="2"/>
        <v>0%</v>
      </c>
      <c r="U1295" s="188">
        <f t="shared" si="3"/>
        <v>0</v>
      </c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</row>
    <row r="1296" ht="15.75" customHeight="1">
      <c r="A1296" s="201"/>
      <c r="B1296" s="201"/>
      <c r="C1296" s="201"/>
      <c r="D1296" s="201"/>
      <c r="E1296" s="201"/>
      <c r="F1296" s="202"/>
      <c r="G1296" s="202"/>
      <c r="H1296" s="202"/>
      <c r="I1296" s="202"/>
      <c r="J1296" s="202"/>
      <c r="K1296" s="202"/>
      <c r="L1296" s="202"/>
      <c r="M1296" s="202"/>
      <c r="N1296" s="202"/>
      <c r="O1296" s="202"/>
      <c r="P1296" s="202"/>
      <c r="Q1296" s="202"/>
      <c r="R1296" s="134"/>
      <c r="S1296" s="186">
        <f t="shared" si="1"/>
        <v>0</v>
      </c>
      <c r="T1296" s="187" t="str">
        <f t="shared" si="2"/>
        <v>0%</v>
      </c>
      <c r="U1296" s="188">
        <f t="shared" si="3"/>
        <v>0</v>
      </c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</row>
    <row r="1297" ht="15.75" customHeight="1">
      <c r="A1297" s="201"/>
      <c r="B1297" s="201"/>
      <c r="C1297" s="201"/>
      <c r="D1297" s="201"/>
      <c r="E1297" s="201"/>
      <c r="F1297" s="202"/>
      <c r="G1297" s="202"/>
      <c r="H1297" s="202"/>
      <c r="I1297" s="202"/>
      <c r="J1297" s="202"/>
      <c r="K1297" s="202"/>
      <c r="L1297" s="202"/>
      <c r="M1297" s="202"/>
      <c r="N1297" s="202"/>
      <c r="O1297" s="202"/>
      <c r="P1297" s="202"/>
      <c r="Q1297" s="202"/>
      <c r="R1297" s="134"/>
      <c r="S1297" s="186">
        <f t="shared" si="1"/>
        <v>0</v>
      </c>
      <c r="T1297" s="187" t="str">
        <f t="shared" si="2"/>
        <v>0%</v>
      </c>
      <c r="U1297" s="188">
        <f t="shared" si="3"/>
        <v>0</v>
      </c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</row>
    <row r="1298" ht="15.75" customHeight="1">
      <c r="A1298" s="201"/>
      <c r="B1298" s="201"/>
      <c r="C1298" s="201"/>
      <c r="D1298" s="201"/>
      <c r="E1298" s="201"/>
      <c r="F1298" s="202"/>
      <c r="G1298" s="202"/>
      <c r="H1298" s="202"/>
      <c r="I1298" s="202"/>
      <c r="J1298" s="202"/>
      <c r="K1298" s="202"/>
      <c r="L1298" s="202"/>
      <c r="M1298" s="202"/>
      <c r="N1298" s="202"/>
      <c r="O1298" s="202"/>
      <c r="P1298" s="202"/>
      <c r="Q1298" s="202"/>
      <c r="R1298" s="134"/>
      <c r="S1298" s="186">
        <f t="shared" si="1"/>
        <v>0</v>
      </c>
      <c r="T1298" s="187" t="str">
        <f t="shared" si="2"/>
        <v>0%</v>
      </c>
      <c r="U1298" s="188">
        <f t="shared" si="3"/>
        <v>0</v>
      </c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</row>
    <row r="1299" ht="15.75" customHeight="1">
      <c r="A1299" s="201"/>
      <c r="B1299" s="201"/>
      <c r="C1299" s="201"/>
      <c r="D1299" s="201"/>
      <c r="E1299" s="201"/>
      <c r="F1299" s="202"/>
      <c r="G1299" s="202"/>
      <c r="H1299" s="202"/>
      <c r="I1299" s="202"/>
      <c r="J1299" s="202"/>
      <c r="K1299" s="202"/>
      <c r="L1299" s="202"/>
      <c r="M1299" s="202"/>
      <c r="N1299" s="202"/>
      <c r="O1299" s="202"/>
      <c r="P1299" s="202"/>
      <c r="Q1299" s="202"/>
      <c r="R1299" s="134"/>
      <c r="S1299" s="186">
        <f t="shared" si="1"/>
        <v>0</v>
      </c>
      <c r="T1299" s="187" t="str">
        <f t="shared" si="2"/>
        <v>0%</v>
      </c>
      <c r="U1299" s="188">
        <f t="shared" si="3"/>
        <v>0</v>
      </c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</row>
    <row r="1300" ht="15.75" customHeight="1">
      <c r="A1300" s="201"/>
      <c r="B1300" s="201"/>
      <c r="C1300" s="201"/>
      <c r="D1300" s="201"/>
      <c r="E1300" s="201"/>
      <c r="F1300" s="202"/>
      <c r="G1300" s="202"/>
      <c r="H1300" s="202"/>
      <c r="I1300" s="202"/>
      <c r="J1300" s="202"/>
      <c r="K1300" s="202"/>
      <c r="L1300" s="202"/>
      <c r="M1300" s="202"/>
      <c r="N1300" s="202"/>
      <c r="O1300" s="202"/>
      <c r="P1300" s="202"/>
      <c r="Q1300" s="202"/>
      <c r="R1300" s="134"/>
      <c r="S1300" s="186">
        <f t="shared" si="1"/>
        <v>0</v>
      </c>
      <c r="T1300" s="187" t="str">
        <f t="shared" si="2"/>
        <v>0%</v>
      </c>
      <c r="U1300" s="188">
        <f t="shared" si="3"/>
        <v>0</v>
      </c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</row>
    <row r="1301" ht="15.75" customHeight="1">
      <c r="A1301" s="201"/>
      <c r="B1301" s="201"/>
      <c r="C1301" s="201"/>
      <c r="D1301" s="201"/>
      <c r="E1301" s="201"/>
      <c r="F1301" s="202"/>
      <c r="G1301" s="202"/>
      <c r="H1301" s="202"/>
      <c r="I1301" s="202"/>
      <c r="J1301" s="202"/>
      <c r="K1301" s="202"/>
      <c r="L1301" s="202"/>
      <c r="M1301" s="202"/>
      <c r="N1301" s="202"/>
      <c r="O1301" s="202"/>
      <c r="P1301" s="202"/>
      <c r="Q1301" s="202"/>
      <c r="R1301" s="134"/>
      <c r="S1301" s="186">
        <f t="shared" si="1"/>
        <v>0</v>
      </c>
      <c r="T1301" s="187" t="str">
        <f t="shared" si="2"/>
        <v>0%</v>
      </c>
      <c r="U1301" s="188">
        <f t="shared" si="3"/>
        <v>0</v>
      </c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</row>
    <row r="1302" ht="15.75" customHeight="1">
      <c r="A1302" s="201"/>
      <c r="B1302" s="201"/>
      <c r="C1302" s="201"/>
      <c r="D1302" s="201"/>
      <c r="E1302" s="201"/>
      <c r="F1302" s="202"/>
      <c r="G1302" s="202"/>
      <c r="H1302" s="202"/>
      <c r="I1302" s="202"/>
      <c r="J1302" s="202"/>
      <c r="K1302" s="202"/>
      <c r="L1302" s="202"/>
      <c r="M1302" s="202"/>
      <c r="N1302" s="202"/>
      <c r="O1302" s="202"/>
      <c r="P1302" s="202"/>
      <c r="Q1302" s="202"/>
      <c r="R1302" s="134"/>
      <c r="S1302" s="186">
        <f t="shared" si="1"/>
        <v>0</v>
      </c>
      <c r="T1302" s="187" t="str">
        <f t="shared" si="2"/>
        <v>0%</v>
      </c>
      <c r="U1302" s="188">
        <f t="shared" si="3"/>
        <v>0</v>
      </c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</row>
    <row r="1303" ht="15.75" customHeight="1">
      <c r="A1303" s="201"/>
      <c r="B1303" s="201"/>
      <c r="C1303" s="201"/>
      <c r="D1303" s="201"/>
      <c r="E1303" s="201"/>
      <c r="F1303" s="202"/>
      <c r="G1303" s="202"/>
      <c r="H1303" s="202"/>
      <c r="I1303" s="202"/>
      <c r="J1303" s="202"/>
      <c r="K1303" s="202"/>
      <c r="L1303" s="202"/>
      <c r="M1303" s="202"/>
      <c r="N1303" s="202"/>
      <c r="O1303" s="202"/>
      <c r="P1303" s="202"/>
      <c r="Q1303" s="202"/>
      <c r="R1303" s="134"/>
      <c r="S1303" s="186">
        <f t="shared" si="1"/>
        <v>0</v>
      </c>
      <c r="T1303" s="187" t="str">
        <f t="shared" si="2"/>
        <v>0%</v>
      </c>
      <c r="U1303" s="188">
        <f t="shared" si="3"/>
        <v>0</v>
      </c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</row>
    <row r="1304" ht="15.75" customHeight="1">
      <c r="A1304" s="201"/>
      <c r="B1304" s="201"/>
      <c r="C1304" s="201"/>
      <c r="D1304" s="201"/>
      <c r="E1304" s="201"/>
      <c r="F1304" s="202"/>
      <c r="G1304" s="202"/>
      <c r="H1304" s="202"/>
      <c r="I1304" s="202"/>
      <c r="J1304" s="202"/>
      <c r="K1304" s="202"/>
      <c r="L1304" s="202"/>
      <c r="M1304" s="202"/>
      <c r="N1304" s="202"/>
      <c r="O1304" s="202"/>
      <c r="P1304" s="202"/>
      <c r="Q1304" s="202"/>
      <c r="R1304" s="134"/>
      <c r="S1304" s="186">
        <f t="shared" si="1"/>
        <v>0</v>
      </c>
      <c r="T1304" s="187" t="str">
        <f t="shared" si="2"/>
        <v>0%</v>
      </c>
      <c r="U1304" s="188">
        <f t="shared" si="3"/>
        <v>0</v>
      </c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</row>
    <row r="1305" ht="15.75" customHeight="1">
      <c r="A1305" s="201"/>
      <c r="B1305" s="201"/>
      <c r="C1305" s="201"/>
      <c r="D1305" s="201"/>
      <c r="E1305" s="201"/>
      <c r="F1305" s="202"/>
      <c r="G1305" s="202"/>
      <c r="H1305" s="202"/>
      <c r="I1305" s="202"/>
      <c r="J1305" s="202"/>
      <c r="K1305" s="202"/>
      <c r="L1305" s="202"/>
      <c r="M1305" s="202"/>
      <c r="N1305" s="202"/>
      <c r="O1305" s="202"/>
      <c r="P1305" s="202"/>
      <c r="Q1305" s="202"/>
      <c r="R1305" s="134"/>
      <c r="S1305" s="186">
        <f t="shared" si="1"/>
        <v>0</v>
      </c>
      <c r="T1305" s="187" t="str">
        <f t="shared" si="2"/>
        <v>0%</v>
      </c>
      <c r="U1305" s="188">
        <f t="shared" si="3"/>
        <v>0</v>
      </c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</row>
    <row r="1306" ht="15.75" customHeight="1">
      <c r="A1306" s="201"/>
      <c r="B1306" s="201"/>
      <c r="C1306" s="201"/>
      <c r="D1306" s="201"/>
      <c r="E1306" s="201"/>
      <c r="F1306" s="202"/>
      <c r="G1306" s="202"/>
      <c r="H1306" s="202"/>
      <c r="I1306" s="202"/>
      <c r="J1306" s="202"/>
      <c r="K1306" s="202"/>
      <c r="L1306" s="202"/>
      <c r="M1306" s="202"/>
      <c r="N1306" s="202"/>
      <c r="O1306" s="202"/>
      <c r="P1306" s="202"/>
      <c r="Q1306" s="202"/>
      <c r="R1306" s="134"/>
      <c r="S1306" s="186">
        <f t="shared" si="1"/>
        <v>0</v>
      </c>
      <c r="T1306" s="187" t="str">
        <f t="shared" si="2"/>
        <v>0%</v>
      </c>
      <c r="U1306" s="188">
        <f t="shared" si="3"/>
        <v>0</v>
      </c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</row>
    <row r="1307" ht="15.75" customHeight="1">
      <c r="A1307" s="201"/>
      <c r="B1307" s="201"/>
      <c r="C1307" s="201"/>
      <c r="D1307" s="201"/>
      <c r="E1307" s="201"/>
      <c r="F1307" s="202"/>
      <c r="G1307" s="202"/>
      <c r="H1307" s="202"/>
      <c r="I1307" s="202"/>
      <c r="J1307" s="202"/>
      <c r="K1307" s="202"/>
      <c r="L1307" s="202"/>
      <c r="M1307" s="202"/>
      <c r="N1307" s="202"/>
      <c r="O1307" s="202"/>
      <c r="P1307" s="202"/>
      <c r="Q1307" s="202"/>
      <c r="R1307" s="134"/>
      <c r="S1307" s="186">
        <f t="shared" si="1"/>
        <v>0</v>
      </c>
      <c r="T1307" s="187" t="str">
        <f t="shared" si="2"/>
        <v>0%</v>
      </c>
      <c r="U1307" s="188">
        <f t="shared" si="3"/>
        <v>0</v>
      </c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</row>
    <row r="1308" ht="15.75" customHeight="1">
      <c r="A1308" s="201"/>
      <c r="B1308" s="201"/>
      <c r="C1308" s="201"/>
      <c r="D1308" s="201"/>
      <c r="E1308" s="201"/>
      <c r="F1308" s="202"/>
      <c r="G1308" s="202"/>
      <c r="H1308" s="202"/>
      <c r="I1308" s="202"/>
      <c r="J1308" s="202"/>
      <c r="K1308" s="202"/>
      <c r="L1308" s="202"/>
      <c r="M1308" s="202"/>
      <c r="N1308" s="202"/>
      <c r="O1308" s="202"/>
      <c r="P1308" s="202"/>
      <c r="Q1308" s="202"/>
      <c r="R1308" s="134"/>
      <c r="S1308" s="186">
        <f t="shared" si="1"/>
        <v>0</v>
      </c>
      <c r="T1308" s="187" t="str">
        <f t="shared" si="2"/>
        <v>0%</v>
      </c>
      <c r="U1308" s="188">
        <f t="shared" si="3"/>
        <v>0</v>
      </c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</row>
    <row r="1309" ht="15.75" customHeight="1">
      <c r="A1309" s="201"/>
      <c r="B1309" s="201"/>
      <c r="C1309" s="201"/>
      <c r="D1309" s="201"/>
      <c r="E1309" s="201"/>
      <c r="F1309" s="202"/>
      <c r="G1309" s="202"/>
      <c r="H1309" s="202"/>
      <c r="I1309" s="202"/>
      <c r="J1309" s="202"/>
      <c r="K1309" s="202"/>
      <c r="L1309" s="202"/>
      <c r="M1309" s="202"/>
      <c r="N1309" s="202"/>
      <c r="O1309" s="202"/>
      <c r="P1309" s="202"/>
      <c r="Q1309" s="202"/>
      <c r="R1309" s="134"/>
      <c r="S1309" s="186">
        <f t="shared" si="1"/>
        <v>0</v>
      </c>
      <c r="T1309" s="187" t="str">
        <f t="shared" si="2"/>
        <v>0%</v>
      </c>
      <c r="U1309" s="188">
        <f t="shared" si="3"/>
        <v>0</v>
      </c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</row>
    <row r="1310" ht="15.75" customHeight="1">
      <c r="A1310" s="201"/>
      <c r="B1310" s="201"/>
      <c r="C1310" s="201"/>
      <c r="D1310" s="201"/>
      <c r="E1310" s="201"/>
      <c r="F1310" s="202"/>
      <c r="G1310" s="202"/>
      <c r="H1310" s="202"/>
      <c r="I1310" s="202"/>
      <c r="J1310" s="202"/>
      <c r="K1310" s="202"/>
      <c r="L1310" s="202"/>
      <c r="M1310" s="202"/>
      <c r="N1310" s="202"/>
      <c r="O1310" s="202"/>
      <c r="P1310" s="202"/>
      <c r="Q1310" s="202"/>
      <c r="R1310" s="134"/>
      <c r="S1310" s="186">
        <f t="shared" si="1"/>
        <v>0</v>
      </c>
      <c r="T1310" s="187" t="str">
        <f t="shared" si="2"/>
        <v>0%</v>
      </c>
      <c r="U1310" s="188">
        <f t="shared" si="3"/>
        <v>0</v>
      </c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</row>
    <row r="1311" ht="15.75" customHeight="1">
      <c r="A1311" s="201"/>
      <c r="B1311" s="201"/>
      <c r="C1311" s="201"/>
      <c r="D1311" s="201"/>
      <c r="E1311" s="201"/>
      <c r="F1311" s="202"/>
      <c r="G1311" s="202"/>
      <c r="H1311" s="202"/>
      <c r="I1311" s="202"/>
      <c r="J1311" s="202"/>
      <c r="K1311" s="202"/>
      <c r="L1311" s="202"/>
      <c r="M1311" s="202"/>
      <c r="N1311" s="202"/>
      <c r="O1311" s="202"/>
      <c r="P1311" s="202"/>
      <c r="Q1311" s="202"/>
      <c r="R1311" s="134"/>
      <c r="S1311" s="186">
        <f t="shared" si="1"/>
        <v>0</v>
      </c>
      <c r="T1311" s="187" t="str">
        <f t="shared" si="2"/>
        <v>0%</v>
      </c>
      <c r="U1311" s="188">
        <f t="shared" si="3"/>
        <v>0</v>
      </c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</row>
    <row r="1312" ht="15.75" customHeight="1">
      <c r="A1312" s="201"/>
      <c r="B1312" s="201"/>
      <c r="C1312" s="201"/>
      <c r="D1312" s="201"/>
      <c r="E1312" s="201"/>
      <c r="F1312" s="202"/>
      <c r="G1312" s="202"/>
      <c r="H1312" s="202"/>
      <c r="I1312" s="202"/>
      <c r="J1312" s="202"/>
      <c r="K1312" s="202"/>
      <c r="L1312" s="202"/>
      <c r="M1312" s="202"/>
      <c r="N1312" s="202"/>
      <c r="O1312" s="202"/>
      <c r="P1312" s="202"/>
      <c r="Q1312" s="202"/>
      <c r="R1312" s="134"/>
      <c r="S1312" s="186">
        <f t="shared" si="1"/>
        <v>0</v>
      </c>
      <c r="T1312" s="187" t="str">
        <f t="shared" si="2"/>
        <v>0%</v>
      </c>
      <c r="U1312" s="188">
        <f t="shared" si="3"/>
        <v>0</v>
      </c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</row>
    <row r="1313" ht="15.75" customHeight="1">
      <c r="A1313" s="201"/>
      <c r="B1313" s="201"/>
      <c r="C1313" s="201"/>
      <c r="D1313" s="201"/>
      <c r="E1313" s="201"/>
      <c r="F1313" s="202"/>
      <c r="G1313" s="202"/>
      <c r="H1313" s="202"/>
      <c r="I1313" s="202"/>
      <c r="J1313" s="202"/>
      <c r="K1313" s="202"/>
      <c r="L1313" s="202"/>
      <c r="M1313" s="202"/>
      <c r="N1313" s="202"/>
      <c r="O1313" s="202"/>
      <c r="P1313" s="202"/>
      <c r="Q1313" s="202"/>
      <c r="R1313" s="134"/>
      <c r="S1313" s="186">
        <f t="shared" si="1"/>
        <v>0</v>
      </c>
      <c r="T1313" s="187" t="str">
        <f t="shared" si="2"/>
        <v>0%</v>
      </c>
      <c r="U1313" s="188">
        <f t="shared" si="3"/>
        <v>0</v>
      </c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</row>
    <row r="1314" ht="15.75" customHeight="1">
      <c r="A1314" s="201"/>
      <c r="B1314" s="201"/>
      <c r="C1314" s="201"/>
      <c r="D1314" s="201"/>
      <c r="E1314" s="201"/>
      <c r="F1314" s="202"/>
      <c r="G1314" s="202"/>
      <c r="H1314" s="202"/>
      <c r="I1314" s="202"/>
      <c r="J1314" s="202"/>
      <c r="K1314" s="202"/>
      <c r="L1314" s="202"/>
      <c r="M1314" s="202"/>
      <c r="N1314" s="202"/>
      <c r="O1314" s="202"/>
      <c r="P1314" s="202"/>
      <c r="Q1314" s="202"/>
      <c r="R1314" s="134"/>
      <c r="S1314" s="186">
        <f t="shared" si="1"/>
        <v>0</v>
      </c>
      <c r="T1314" s="187" t="str">
        <f t="shared" si="2"/>
        <v>0%</v>
      </c>
      <c r="U1314" s="188">
        <f t="shared" si="3"/>
        <v>0</v>
      </c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</row>
    <row r="1315" ht="15.75" customHeight="1">
      <c r="A1315" s="201"/>
      <c r="B1315" s="201"/>
      <c r="C1315" s="201"/>
      <c r="D1315" s="201"/>
      <c r="E1315" s="201"/>
      <c r="F1315" s="202"/>
      <c r="G1315" s="202"/>
      <c r="H1315" s="202"/>
      <c r="I1315" s="202"/>
      <c r="J1315" s="202"/>
      <c r="K1315" s="202"/>
      <c r="L1315" s="202"/>
      <c r="M1315" s="202"/>
      <c r="N1315" s="202"/>
      <c r="O1315" s="202"/>
      <c r="P1315" s="202"/>
      <c r="Q1315" s="202"/>
      <c r="R1315" s="134"/>
      <c r="S1315" s="186">
        <f t="shared" si="1"/>
        <v>0</v>
      </c>
      <c r="T1315" s="187" t="str">
        <f t="shared" si="2"/>
        <v>0%</v>
      </c>
      <c r="U1315" s="188">
        <f t="shared" si="3"/>
        <v>0</v>
      </c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</row>
    <row r="1316" ht="15.75" customHeight="1">
      <c r="A1316" s="201"/>
      <c r="B1316" s="201"/>
      <c r="C1316" s="201"/>
      <c r="D1316" s="201"/>
      <c r="E1316" s="201"/>
      <c r="F1316" s="202"/>
      <c r="G1316" s="202"/>
      <c r="H1316" s="202"/>
      <c r="I1316" s="202"/>
      <c r="J1316" s="202"/>
      <c r="K1316" s="202"/>
      <c r="L1316" s="202"/>
      <c r="M1316" s="202"/>
      <c r="N1316" s="202"/>
      <c r="O1316" s="202"/>
      <c r="P1316" s="202"/>
      <c r="Q1316" s="202"/>
      <c r="R1316" s="134"/>
      <c r="S1316" s="186">
        <f t="shared" si="1"/>
        <v>0</v>
      </c>
      <c r="T1316" s="187" t="str">
        <f t="shared" si="2"/>
        <v>0%</v>
      </c>
      <c r="U1316" s="188">
        <f t="shared" si="3"/>
        <v>0</v>
      </c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</row>
    <row r="1317" ht="15.75" customHeight="1">
      <c r="A1317" s="201"/>
      <c r="B1317" s="201"/>
      <c r="C1317" s="201"/>
      <c r="D1317" s="201"/>
      <c r="E1317" s="201"/>
      <c r="F1317" s="202"/>
      <c r="G1317" s="202"/>
      <c r="H1317" s="202"/>
      <c r="I1317" s="202"/>
      <c r="J1317" s="202"/>
      <c r="K1317" s="202"/>
      <c r="L1317" s="202"/>
      <c r="M1317" s="202"/>
      <c r="N1317" s="202"/>
      <c r="O1317" s="202"/>
      <c r="P1317" s="202"/>
      <c r="Q1317" s="202"/>
      <c r="R1317" s="134"/>
      <c r="S1317" s="186">
        <f t="shared" si="1"/>
        <v>0</v>
      </c>
      <c r="T1317" s="187" t="str">
        <f t="shared" si="2"/>
        <v>0%</v>
      </c>
      <c r="U1317" s="188">
        <f t="shared" si="3"/>
        <v>0</v>
      </c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</row>
    <row r="1318" ht="15.75" customHeight="1">
      <c r="A1318" s="201"/>
      <c r="B1318" s="201"/>
      <c r="C1318" s="201"/>
      <c r="D1318" s="201"/>
      <c r="E1318" s="201"/>
      <c r="F1318" s="202"/>
      <c r="G1318" s="202"/>
      <c r="H1318" s="202"/>
      <c r="I1318" s="202"/>
      <c r="J1318" s="202"/>
      <c r="K1318" s="202"/>
      <c r="L1318" s="202"/>
      <c r="M1318" s="202"/>
      <c r="N1318" s="202"/>
      <c r="O1318" s="202"/>
      <c r="P1318" s="202"/>
      <c r="Q1318" s="202"/>
      <c r="R1318" s="134"/>
      <c r="S1318" s="186">
        <f t="shared" si="1"/>
        <v>0</v>
      </c>
      <c r="T1318" s="187" t="str">
        <f t="shared" si="2"/>
        <v>0%</v>
      </c>
      <c r="U1318" s="188">
        <f t="shared" si="3"/>
        <v>0</v>
      </c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</row>
    <row r="1319" ht="15.75" customHeight="1">
      <c r="A1319" s="201"/>
      <c r="B1319" s="201"/>
      <c r="C1319" s="201"/>
      <c r="D1319" s="201"/>
      <c r="E1319" s="201"/>
      <c r="F1319" s="202"/>
      <c r="G1319" s="202"/>
      <c r="H1319" s="202"/>
      <c r="I1319" s="202"/>
      <c r="J1319" s="202"/>
      <c r="K1319" s="202"/>
      <c r="L1319" s="202"/>
      <c r="M1319" s="202"/>
      <c r="N1319" s="202"/>
      <c r="O1319" s="202"/>
      <c r="P1319" s="202"/>
      <c r="Q1319" s="202"/>
      <c r="R1319" s="134"/>
      <c r="S1319" s="186">
        <f t="shared" si="1"/>
        <v>0</v>
      </c>
      <c r="T1319" s="187" t="str">
        <f t="shared" si="2"/>
        <v>0%</v>
      </c>
      <c r="U1319" s="188">
        <f t="shared" si="3"/>
        <v>0</v>
      </c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</row>
    <row r="1320" ht="15.75" customHeight="1">
      <c r="A1320" s="201"/>
      <c r="B1320" s="201"/>
      <c r="C1320" s="201"/>
      <c r="D1320" s="201"/>
      <c r="E1320" s="201"/>
      <c r="F1320" s="202"/>
      <c r="G1320" s="202"/>
      <c r="H1320" s="202"/>
      <c r="I1320" s="202"/>
      <c r="J1320" s="202"/>
      <c r="K1320" s="202"/>
      <c r="L1320" s="202"/>
      <c r="M1320" s="202"/>
      <c r="N1320" s="202"/>
      <c r="O1320" s="202"/>
      <c r="P1320" s="202"/>
      <c r="Q1320" s="202"/>
      <c r="R1320" s="134"/>
      <c r="S1320" s="186">
        <f t="shared" si="1"/>
        <v>0</v>
      </c>
      <c r="T1320" s="187" t="str">
        <f t="shared" si="2"/>
        <v>0%</v>
      </c>
      <c r="U1320" s="188">
        <f t="shared" si="3"/>
        <v>0</v>
      </c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</row>
    <row r="1321" ht="15.75" customHeight="1">
      <c r="A1321" s="201"/>
      <c r="B1321" s="201"/>
      <c r="C1321" s="201"/>
      <c r="D1321" s="201"/>
      <c r="E1321" s="201"/>
      <c r="F1321" s="202"/>
      <c r="G1321" s="202"/>
      <c r="H1321" s="202"/>
      <c r="I1321" s="202"/>
      <c r="J1321" s="202"/>
      <c r="K1321" s="202"/>
      <c r="L1321" s="202"/>
      <c r="M1321" s="202"/>
      <c r="N1321" s="202"/>
      <c r="O1321" s="202"/>
      <c r="P1321" s="202"/>
      <c r="Q1321" s="202"/>
      <c r="R1321" s="134"/>
      <c r="S1321" s="186">
        <f t="shared" si="1"/>
        <v>0</v>
      </c>
      <c r="T1321" s="187" t="str">
        <f t="shared" si="2"/>
        <v>0%</v>
      </c>
      <c r="U1321" s="188">
        <f t="shared" si="3"/>
        <v>0</v>
      </c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</row>
    <row r="1322" ht="15.75" customHeight="1">
      <c r="A1322" s="201"/>
      <c r="B1322" s="201"/>
      <c r="C1322" s="201"/>
      <c r="D1322" s="201"/>
      <c r="E1322" s="201"/>
      <c r="F1322" s="202"/>
      <c r="G1322" s="202"/>
      <c r="H1322" s="202"/>
      <c r="I1322" s="202"/>
      <c r="J1322" s="202"/>
      <c r="K1322" s="202"/>
      <c r="L1322" s="202"/>
      <c r="M1322" s="202"/>
      <c r="N1322" s="202"/>
      <c r="O1322" s="202"/>
      <c r="P1322" s="202"/>
      <c r="Q1322" s="202"/>
      <c r="R1322" s="134"/>
      <c r="S1322" s="186">
        <f t="shared" si="1"/>
        <v>0</v>
      </c>
      <c r="T1322" s="187" t="str">
        <f t="shared" si="2"/>
        <v>0%</v>
      </c>
      <c r="U1322" s="188">
        <f t="shared" si="3"/>
        <v>0</v>
      </c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</row>
    <row r="1323" ht="15.75" customHeight="1">
      <c r="A1323" s="201"/>
      <c r="B1323" s="201"/>
      <c r="C1323" s="201"/>
      <c r="D1323" s="201"/>
      <c r="E1323" s="201"/>
      <c r="F1323" s="202"/>
      <c r="G1323" s="202"/>
      <c r="H1323" s="202"/>
      <c r="I1323" s="202"/>
      <c r="J1323" s="202"/>
      <c r="K1323" s="202"/>
      <c r="L1323" s="202"/>
      <c r="M1323" s="202"/>
      <c r="N1323" s="202"/>
      <c r="O1323" s="202"/>
      <c r="P1323" s="202"/>
      <c r="Q1323" s="202"/>
      <c r="R1323" s="134"/>
      <c r="S1323" s="186">
        <f t="shared" si="1"/>
        <v>0</v>
      </c>
      <c r="T1323" s="187" t="str">
        <f t="shared" si="2"/>
        <v>0%</v>
      </c>
      <c r="U1323" s="188">
        <f t="shared" si="3"/>
        <v>0</v>
      </c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</row>
    <row r="1324" ht="15.75" customHeight="1">
      <c r="A1324" s="201"/>
      <c r="B1324" s="201"/>
      <c r="C1324" s="201"/>
      <c r="D1324" s="201"/>
      <c r="E1324" s="201"/>
      <c r="F1324" s="202"/>
      <c r="G1324" s="202"/>
      <c r="H1324" s="202"/>
      <c r="I1324" s="202"/>
      <c r="J1324" s="202"/>
      <c r="K1324" s="202"/>
      <c r="L1324" s="202"/>
      <c r="M1324" s="202"/>
      <c r="N1324" s="202"/>
      <c r="O1324" s="202"/>
      <c r="P1324" s="202"/>
      <c r="Q1324" s="202"/>
      <c r="R1324" s="134"/>
      <c r="S1324" s="186">
        <f t="shared" si="1"/>
        <v>0</v>
      </c>
      <c r="T1324" s="187" t="str">
        <f t="shared" si="2"/>
        <v>0%</v>
      </c>
      <c r="U1324" s="188">
        <f t="shared" si="3"/>
        <v>0</v>
      </c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</row>
    <row r="1325" ht="15.75" customHeight="1">
      <c r="A1325" s="201"/>
      <c r="B1325" s="201"/>
      <c r="C1325" s="201"/>
      <c r="D1325" s="201"/>
      <c r="E1325" s="201"/>
      <c r="F1325" s="202"/>
      <c r="G1325" s="202"/>
      <c r="H1325" s="202"/>
      <c r="I1325" s="202"/>
      <c r="J1325" s="202"/>
      <c r="K1325" s="202"/>
      <c r="L1325" s="202"/>
      <c r="M1325" s="202"/>
      <c r="N1325" s="202"/>
      <c r="O1325" s="202"/>
      <c r="P1325" s="202"/>
      <c r="Q1325" s="202"/>
      <c r="R1325" s="134"/>
      <c r="S1325" s="186">
        <f t="shared" si="1"/>
        <v>0</v>
      </c>
      <c r="T1325" s="187" t="str">
        <f t="shared" si="2"/>
        <v>0%</v>
      </c>
      <c r="U1325" s="188">
        <f t="shared" si="3"/>
        <v>0</v>
      </c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</row>
    <row r="1326" ht="15.75" customHeight="1">
      <c r="A1326" s="201"/>
      <c r="B1326" s="201"/>
      <c r="C1326" s="201"/>
      <c r="D1326" s="201"/>
      <c r="E1326" s="201"/>
      <c r="F1326" s="202"/>
      <c r="G1326" s="202"/>
      <c r="H1326" s="202"/>
      <c r="I1326" s="202"/>
      <c r="J1326" s="202"/>
      <c r="K1326" s="202"/>
      <c r="L1326" s="202"/>
      <c r="M1326" s="202"/>
      <c r="N1326" s="202"/>
      <c r="O1326" s="202"/>
      <c r="P1326" s="202"/>
      <c r="Q1326" s="202"/>
      <c r="R1326" s="134"/>
      <c r="S1326" s="186">
        <f t="shared" si="1"/>
        <v>0</v>
      </c>
      <c r="T1326" s="187" t="str">
        <f t="shared" si="2"/>
        <v>0%</v>
      </c>
      <c r="U1326" s="188">
        <f t="shared" si="3"/>
        <v>0</v>
      </c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</row>
    <row r="1327" ht="15.75" customHeight="1">
      <c r="A1327" s="201"/>
      <c r="B1327" s="201"/>
      <c r="C1327" s="201"/>
      <c r="D1327" s="201"/>
      <c r="E1327" s="201"/>
      <c r="F1327" s="202"/>
      <c r="G1327" s="202"/>
      <c r="H1327" s="202"/>
      <c r="I1327" s="202"/>
      <c r="J1327" s="202"/>
      <c r="K1327" s="202"/>
      <c r="L1327" s="202"/>
      <c r="M1327" s="202"/>
      <c r="N1327" s="202"/>
      <c r="O1327" s="202"/>
      <c r="P1327" s="202"/>
      <c r="Q1327" s="202"/>
      <c r="R1327" s="134"/>
      <c r="S1327" s="186">
        <f t="shared" si="1"/>
        <v>0</v>
      </c>
      <c r="T1327" s="187" t="str">
        <f t="shared" si="2"/>
        <v>0%</v>
      </c>
      <c r="U1327" s="188">
        <f t="shared" si="3"/>
        <v>0</v>
      </c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</row>
    <row r="1328" ht="15.75" customHeight="1">
      <c r="A1328" s="201"/>
      <c r="B1328" s="201"/>
      <c r="C1328" s="201"/>
      <c r="D1328" s="201"/>
      <c r="E1328" s="201"/>
      <c r="F1328" s="202"/>
      <c r="G1328" s="202"/>
      <c r="H1328" s="202"/>
      <c r="I1328" s="202"/>
      <c r="J1328" s="202"/>
      <c r="K1328" s="202"/>
      <c r="L1328" s="202"/>
      <c r="M1328" s="202"/>
      <c r="N1328" s="202"/>
      <c r="O1328" s="202"/>
      <c r="P1328" s="202"/>
      <c r="Q1328" s="202"/>
      <c r="R1328" s="134"/>
      <c r="S1328" s="186">
        <f t="shared" si="1"/>
        <v>0</v>
      </c>
      <c r="T1328" s="187" t="str">
        <f t="shared" si="2"/>
        <v>0%</v>
      </c>
      <c r="U1328" s="188">
        <f t="shared" si="3"/>
        <v>0</v>
      </c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</row>
    <row r="1329" ht="15.75" customHeight="1">
      <c r="A1329" s="201"/>
      <c r="B1329" s="201"/>
      <c r="C1329" s="201"/>
      <c r="D1329" s="201"/>
      <c r="E1329" s="201"/>
      <c r="F1329" s="202"/>
      <c r="G1329" s="202"/>
      <c r="H1329" s="202"/>
      <c r="I1329" s="202"/>
      <c r="J1329" s="202"/>
      <c r="K1329" s="202"/>
      <c r="L1329" s="202"/>
      <c r="M1329" s="202"/>
      <c r="N1329" s="202"/>
      <c r="O1329" s="202"/>
      <c r="P1329" s="202"/>
      <c r="Q1329" s="202"/>
      <c r="R1329" s="134"/>
      <c r="S1329" s="186">
        <f t="shared" si="1"/>
        <v>0</v>
      </c>
      <c r="T1329" s="187" t="str">
        <f t="shared" si="2"/>
        <v>0%</v>
      </c>
      <c r="U1329" s="188">
        <f t="shared" si="3"/>
        <v>0</v>
      </c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</row>
    <row r="1330" ht="15.75" customHeight="1">
      <c r="A1330" s="201"/>
      <c r="B1330" s="201"/>
      <c r="C1330" s="201"/>
      <c r="D1330" s="201"/>
      <c r="E1330" s="201"/>
      <c r="F1330" s="202"/>
      <c r="G1330" s="202"/>
      <c r="H1330" s="202"/>
      <c r="I1330" s="202"/>
      <c r="J1330" s="202"/>
      <c r="K1330" s="202"/>
      <c r="L1330" s="202"/>
      <c r="M1330" s="202"/>
      <c r="N1330" s="202"/>
      <c r="O1330" s="202"/>
      <c r="P1330" s="202"/>
      <c r="Q1330" s="202"/>
      <c r="R1330" s="134"/>
      <c r="S1330" s="186">
        <f t="shared" si="1"/>
        <v>0</v>
      </c>
      <c r="T1330" s="187" t="str">
        <f t="shared" si="2"/>
        <v>0%</v>
      </c>
      <c r="U1330" s="188">
        <f t="shared" si="3"/>
        <v>0</v>
      </c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</row>
    <row r="1331" ht="15.75" customHeight="1">
      <c r="A1331" s="201"/>
      <c r="B1331" s="201"/>
      <c r="C1331" s="201"/>
      <c r="D1331" s="201"/>
      <c r="E1331" s="201"/>
      <c r="F1331" s="202"/>
      <c r="G1331" s="202"/>
      <c r="H1331" s="202"/>
      <c r="I1331" s="202"/>
      <c r="J1331" s="202"/>
      <c r="K1331" s="202"/>
      <c r="L1331" s="202"/>
      <c r="M1331" s="202"/>
      <c r="N1331" s="202"/>
      <c r="O1331" s="202"/>
      <c r="P1331" s="202"/>
      <c r="Q1331" s="202"/>
      <c r="R1331" s="134"/>
      <c r="S1331" s="186">
        <f t="shared" si="1"/>
        <v>0</v>
      </c>
      <c r="T1331" s="187" t="str">
        <f t="shared" si="2"/>
        <v>0%</v>
      </c>
      <c r="U1331" s="188">
        <f t="shared" si="3"/>
        <v>0</v>
      </c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</row>
    <row r="1332" ht="15.75" customHeight="1">
      <c r="A1332" s="201"/>
      <c r="B1332" s="201"/>
      <c r="C1332" s="201"/>
      <c r="D1332" s="201"/>
      <c r="E1332" s="201"/>
      <c r="F1332" s="202"/>
      <c r="G1332" s="202"/>
      <c r="H1332" s="202"/>
      <c r="I1332" s="202"/>
      <c r="J1332" s="202"/>
      <c r="K1332" s="202"/>
      <c r="L1332" s="202"/>
      <c r="M1332" s="202"/>
      <c r="N1332" s="202"/>
      <c r="O1332" s="202"/>
      <c r="P1332" s="202"/>
      <c r="Q1332" s="202"/>
      <c r="R1332" s="134"/>
      <c r="S1332" s="186">
        <f t="shared" si="1"/>
        <v>0</v>
      </c>
      <c r="T1332" s="187" t="str">
        <f t="shared" si="2"/>
        <v>0%</v>
      </c>
      <c r="U1332" s="188">
        <f t="shared" si="3"/>
        <v>0</v>
      </c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</row>
    <row r="1333" ht="15.75" customHeight="1">
      <c r="A1333" s="201"/>
      <c r="B1333" s="201"/>
      <c r="C1333" s="201"/>
      <c r="D1333" s="201"/>
      <c r="E1333" s="201"/>
      <c r="F1333" s="202"/>
      <c r="G1333" s="202"/>
      <c r="H1333" s="202"/>
      <c r="I1333" s="202"/>
      <c r="J1333" s="202"/>
      <c r="K1333" s="202"/>
      <c r="L1333" s="202"/>
      <c r="M1333" s="202"/>
      <c r="N1333" s="202"/>
      <c r="O1333" s="202"/>
      <c r="P1333" s="202"/>
      <c r="Q1333" s="202"/>
      <c r="R1333" s="134"/>
      <c r="S1333" s="186">
        <f t="shared" si="1"/>
        <v>0</v>
      </c>
      <c r="T1333" s="187" t="str">
        <f t="shared" si="2"/>
        <v>0%</v>
      </c>
      <c r="U1333" s="188">
        <f t="shared" si="3"/>
        <v>0</v>
      </c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</row>
    <row r="1334" ht="15.75" customHeight="1">
      <c r="A1334" s="201"/>
      <c r="B1334" s="201"/>
      <c r="C1334" s="201"/>
      <c r="D1334" s="201"/>
      <c r="E1334" s="201"/>
      <c r="F1334" s="202"/>
      <c r="G1334" s="202"/>
      <c r="H1334" s="202"/>
      <c r="I1334" s="202"/>
      <c r="J1334" s="202"/>
      <c r="K1334" s="202"/>
      <c r="L1334" s="202"/>
      <c r="M1334" s="202"/>
      <c r="N1334" s="202"/>
      <c r="O1334" s="202"/>
      <c r="P1334" s="202"/>
      <c r="Q1334" s="202"/>
      <c r="R1334" s="134"/>
      <c r="S1334" s="186">
        <f t="shared" si="1"/>
        <v>0</v>
      </c>
      <c r="T1334" s="187" t="str">
        <f t="shared" si="2"/>
        <v>0%</v>
      </c>
      <c r="U1334" s="188">
        <f t="shared" si="3"/>
        <v>0</v>
      </c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</row>
    <row r="1335" ht="15.75" customHeight="1">
      <c r="A1335" s="201"/>
      <c r="B1335" s="201"/>
      <c r="C1335" s="201"/>
      <c r="D1335" s="201"/>
      <c r="E1335" s="201"/>
      <c r="F1335" s="202"/>
      <c r="G1335" s="202"/>
      <c r="H1335" s="202"/>
      <c r="I1335" s="202"/>
      <c r="J1335" s="202"/>
      <c r="K1335" s="202"/>
      <c r="L1335" s="202"/>
      <c r="M1335" s="202"/>
      <c r="N1335" s="202"/>
      <c r="O1335" s="202"/>
      <c r="P1335" s="202"/>
      <c r="Q1335" s="202"/>
      <c r="R1335" s="134"/>
      <c r="S1335" s="186">
        <f t="shared" si="1"/>
        <v>0</v>
      </c>
      <c r="T1335" s="187" t="str">
        <f t="shared" si="2"/>
        <v>0%</v>
      </c>
      <c r="U1335" s="188">
        <f t="shared" si="3"/>
        <v>0</v>
      </c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</row>
    <row r="1336" ht="15.75" customHeight="1">
      <c r="A1336" s="201"/>
      <c r="B1336" s="201"/>
      <c r="C1336" s="201"/>
      <c r="D1336" s="201"/>
      <c r="E1336" s="201"/>
      <c r="F1336" s="202"/>
      <c r="G1336" s="202"/>
      <c r="H1336" s="202"/>
      <c r="I1336" s="202"/>
      <c r="J1336" s="202"/>
      <c r="K1336" s="202"/>
      <c r="L1336" s="202"/>
      <c r="M1336" s="202"/>
      <c r="N1336" s="202"/>
      <c r="O1336" s="202"/>
      <c r="P1336" s="202"/>
      <c r="Q1336" s="202"/>
      <c r="R1336" s="134"/>
      <c r="S1336" s="186">
        <f t="shared" si="1"/>
        <v>0</v>
      </c>
      <c r="T1336" s="187" t="str">
        <f t="shared" si="2"/>
        <v>0%</v>
      </c>
      <c r="U1336" s="188">
        <f t="shared" si="3"/>
        <v>0</v>
      </c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</row>
    <row r="1337" ht="15.75" customHeight="1">
      <c r="A1337" s="201"/>
      <c r="B1337" s="201"/>
      <c r="C1337" s="201"/>
      <c r="D1337" s="201"/>
      <c r="E1337" s="201"/>
      <c r="F1337" s="202"/>
      <c r="G1337" s="202"/>
      <c r="H1337" s="202"/>
      <c r="I1337" s="202"/>
      <c r="J1337" s="202"/>
      <c r="K1337" s="202"/>
      <c r="L1337" s="202"/>
      <c r="M1337" s="202"/>
      <c r="N1337" s="202"/>
      <c r="O1337" s="202"/>
      <c r="P1337" s="202"/>
      <c r="Q1337" s="202"/>
      <c r="R1337" s="134"/>
      <c r="S1337" s="186">
        <f t="shared" si="1"/>
        <v>0</v>
      </c>
      <c r="T1337" s="187" t="str">
        <f t="shared" si="2"/>
        <v>0%</v>
      </c>
      <c r="U1337" s="188">
        <f t="shared" si="3"/>
        <v>0</v>
      </c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</row>
    <row r="1338" ht="15.75" customHeight="1">
      <c r="A1338" s="201"/>
      <c r="B1338" s="201"/>
      <c r="C1338" s="201"/>
      <c r="D1338" s="201"/>
      <c r="E1338" s="201"/>
      <c r="F1338" s="202"/>
      <c r="G1338" s="202"/>
      <c r="H1338" s="202"/>
      <c r="I1338" s="202"/>
      <c r="J1338" s="202"/>
      <c r="K1338" s="202"/>
      <c r="L1338" s="202"/>
      <c r="M1338" s="202"/>
      <c r="N1338" s="202"/>
      <c r="O1338" s="202"/>
      <c r="P1338" s="202"/>
      <c r="Q1338" s="202"/>
      <c r="R1338" s="134"/>
      <c r="S1338" s="186">
        <f t="shared" si="1"/>
        <v>0</v>
      </c>
      <c r="T1338" s="187" t="str">
        <f t="shared" si="2"/>
        <v>0%</v>
      </c>
      <c r="U1338" s="188">
        <f t="shared" si="3"/>
        <v>0</v>
      </c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</row>
    <row r="1339" ht="15.75" customHeight="1">
      <c r="A1339" s="201"/>
      <c r="B1339" s="201"/>
      <c r="C1339" s="201"/>
      <c r="D1339" s="201"/>
      <c r="E1339" s="201"/>
      <c r="F1339" s="202"/>
      <c r="G1339" s="202"/>
      <c r="H1339" s="202"/>
      <c r="I1339" s="202"/>
      <c r="J1339" s="202"/>
      <c r="K1339" s="202"/>
      <c r="L1339" s="202"/>
      <c r="M1339" s="202"/>
      <c r="N1339" s="202"/>
      <c r="O1339" s="202"/>
      <c r="P1339" s="202"/>
      <c r="Q1339" s="202"/>
      <c r="R1339" s="134"/>
      <c r="S1339" s="186">
        <f t="shared" si="1"/>
        <v>0</v>
      </c>
      <c r="T1339" s="187" t="str">
        <f t="shared" si="2"/>
        <v>0%</v>
      </c>
      <c r="U1339" s="188">
        <f t="shared" si="3"/>
        <v>0</v>
      </c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</row>
    <row r="1340" ht="15.75" customHeight="1">
      <c r="A1340" s="201"/>
      <c r="B1340" s="201"/>
      <c r="C1340" s="201"/>
      <c r="D1340" s="201"/>
      <c r="E1340" s="201"/>
      <c r="F1340" s="202"/>
      <c r="G1340" s="202"/>
      <c r="H1340" s="202"/>
      <c r="I1340" s="202"/>
      <c r="J1340" s="202"/>
      <c r="K1340" s="202"/>
      <c r="L1340" s="202"/>
      <c r="M1340" s="202"/>
      <c r="N1340" s="202"/>
      <c r="O1340" s="202"/>
      <c r="P1340" s="202"/>
      <c r="Q1340" s="202"/>
      <c r="R1340" s="134"/>
      <c r="S1340" s="186">
        <f t="shared" si="1"/>
        <v>0</v>
      </c>
      <c r="T1340" s="187" t="str">
        <f t="shared" si="2"/>
        <v>0%</v>
      </c>
      <c r="U1340" s="188">
        <f t="shared" si="3"/>
        <v>0</v>
      </c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</row>
    <row r="1341" ht="15.75" customHeight="1">
      <c r="A1341" s="201"/>
      <c r="B1341" s="201"/>
      <c r="C1341" s="201"/>
      <c r="D1341" s="201"/>
      <c r="E1341" s="201"/>
      <c r="F1341" s="202"/>
      <c r="G1341" s="202"/>
      <c r="H1341" s="202"/>
      <c r="I1341" s="202"/>
      <c r="J1341" s="202"/>
      <c r="K1341" s="202"/>
      <c r="L1341" s="202"/>
      <c r="M1341" s="202"/>
      <c r="N1341" s="202"/>
      <c r="O1341" s="202"/>
      <c r="P1341" s="202"/>
      <c r="Q1341" s="202"/>
      <c r="R1341" s="134"/>
      <c r="S1341" s="186">
        <f t="shared" si="1"/>
        <v>0</v>
      </c>
      <c r="T1341" s="187" t="str">
        <f t="shared" si="2"/>
        <v>0%</v>
      </c>
      <c r="U1341" s="188">
        <f t="shared" si="3"/>
        <v>0</v>
      </c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</row>
    <row r="1342" ht="15.75" customHeight="1">
      <c r="A1342" s="201"/>
      <c r="B1342" s="201"/>
      <c r="C1342" s="201"/>
      <c r="D1342" s="201"/>
      <c r="E1342" s="201"/>
      <c r="F1342" s="202"/>
      <c r="G1342" s="202"/>
      <c r="H1342" s="202"/>
      <c r="I1342" s="202"/>
      <c r="J1342" s="202"/>
      <c r="K1342" s="202"/>
      <c r="L1342" s="202"/>
      <c r="M1342" s="202"/>
      <c r="N1342" s="202"/>
      <c r="O1342" s="202"/>
      <c r="P1342" s="202"/>
      <c r="Q1342" s="202"/>
      <c r="R1342" s="134"/>
      <c r="S1342" s="186">
        <f t="shared" si="1"/>
        <v>0</v>
      </c>
      <c r="T1342" s="187" t="str">
        <f t="shared" si="2"/>
        <v>0%</v>
      </c>
      <c r="U1342" s="188">
        <f t="shared" si="3"/>
        <v>0</v>
      </c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</row>
    <row r="1343" ht="15.75" customHeight="1">
      <c r="A1343" s="201"/>
      <c r="B1343" s="201"/>
      <c r="C1343" s="201"/>
      <c r="D1343" s="201"/>
      <c r="E1343" s="201"/>
      <c r="F1343" s="202"/>
      <c r="G1343" s="202"/>
      <c r="H1343" s="202"/>
      <c r="I1343" s="202"/>
      <c r="J1343" s="202"/>
      <c r="K1343" s="202"/>
      <c r="L1343" s="202"/>
      <c r="M1343" s="202"/>
      <c r="N1343" s="202"/>
      <c r="O1343" s="202"/>
      <c r="P1343" s="202"/>
      <c r="Q1343" s="202"/>
      <c r="R1343" s="134"/>
      <c r="S1343" s="186">
        <f t="shared" si="1"/>
        <v>0</v>
      </c>
      <c r="T1343" s="187" t="str">
        <f t="shared" si="2"/>
        <v>0%</v>
      </c>
      <c r="U1343" s="188">
        <f t="shared" si="3"/>
        <v>0</v>
      </c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</row>
    <row r="1344" ht="15.75" customHeight="1">
      <c r="A1344" s="201"/>
      <c r="B1344" s="201"/>
      <c r="C1344" s="201"/>
      <c r="D1344" s="201"/>
      <c r="E1344" s="201"/>
      <c r="F1344" s="202"/>
      <c r="G1344" s="202"/>
      <c r="H1344" s="202"/>
      <c r="I1344" s="202"/>
      <c r="J1344" s="202"/>
      <c r="K1344" s="202"/>
      <c r="L1344" s="202"/>
      <c r="M1344" s="202"/>
      <c r="N1344" s="202"/>
      <c r="O1344" s="202"/>
      <c r="P1344" s="202"/>
      <c r="Q1344" s="202"/>
      <c r="R1344" s="134"/>
      <c r="S1344" s="186">
        <f t="shared" si="1"/>
        <v>0</v>
      </c>
      <c r="T1344" s="187" t="str">
        <f t="shared" si="2"/>
        <v>0%</v>
      </c>
      <c r="U1344" s="188">
        <f t="shared" si="3"/>
        <v>0</v>
      </c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</row>
    <row r="1345" ht="15.75" customHeight="1">
      <c r="A1345" s="201"/>
      <c r="B1345" s="201"/>
      <c r="C1345" s="201"/>
      <c r="D1345" s="201"/>
      <c r="E1345" s="201"/>
      <c r="F1345" s="202"/>
      <c r="G1345" s="202"/>
      <c r="H1345" s="202"/>
      <c r="I1345" s="202"/>
      <c r="J1345" s="202"/>
      <c r="K1345" s="202"/>
      <c r="L1345" s="202"/>
      <c r="M1345" s="202"/>
      <c r="N1345" s="202"/>
      <c r="O1345" s="202"/>
      <c r="P1345" s="202"/>
      <c r="Q1345" s="202"/>
      <c r="R1345" s="134"/>
      <c r="S1345" s="186">
        <f t="shared" si="1"/>
        <v>0</v>
      </c>
      <c r="T1345" s="187" t="str">
        <f t="shared" si="2"/>
        <v>0%</v>
      </c>
      <c r="U1345" s="188">
        <f t="shared" si="3"/>
        <v>0</v>
      </c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</row>
    <row r="1346" ht="15.75" customHeight="1">
      <c r="A1346" s="201"/>
      <c r="B1346" s="201"/>
      <c r="C1346" s="201"/>
      <c r="D1346" s="201"/>
      <c r="E1346" s="201"/>
      <c r="F1346" s="202"/>
      <c r="G1346" s="202"/>
      <c r="H1346" s="202"/>
      <c r="I1346" s="202"/>
      <c r="J1346" s="202"/>
      <c r="K1346" s="202"/>
      <c r="L1346" s="202"/>
      <c r="M1346" s="202"/>
      <c r="N1346" s="202"/>
      <c r="O1346" s="202"/>
      <c r="P1346" s="202"/>
      <c r="Q1346" s="202"/>
      <c r="R1346" s="134"/>
      <c r="S1346" s="186">
        <f t="shared" si="1"/>
        <v>0</v>
      </c>
      <c r="T1346" s="187" t="str">
        <f t="shared" si="2"/>
        <v>0%</v>
      </c>
      <c r="U1346" s="188">
        <f t="shared" si="3"/>
        <v>0</v>
      </c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</row>
    <row r="1347" ht="15.75" customHeight="1">
      <c r="A1347" s="201"/>
      <c r="B1347" s="201"/>
      <c r="C1347" s="201"/>
      <c r="D1347" s="201"/>
      <c r="E1347" s="201"/>
      <c r="F1347" s="202"/>
      <c r="G1347" s="202"/>
      <c r="H1347" s="202"/>
      <c r="I1347" s="202"/>
      <c r="J1347" s="202"/>
      <c r="K1347" s="202"/>
      <c r="L1347" s="202"/>
      <c r="M1347" s="202"/>
      <c r="N1347" s="202"/>
      <c r="O1347" s="202"/>
      <c r="P1347" s="202"/>
      <c r="Q1347" s="202"/>
      <c r="R1347" s="134"/>
      <c r="S1347" s="186">
        <f t="shared" si="1"/>
        <v>0</v>
      </c>
      <c r="T1347" s="187" t="str">
        <f t="shared" si="2"/>
        <v>0%</v>
      </c>
      <c r="U1347" s="188">
        <f t="shared" si="3"/>
        <v>0</v>
      </c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</row>
    <row r="1348" ht="15.75" customHeight="1">
      <c r="A1348" s="201"/>
      <c r="B1348" s="201"/>
      <c r="C1348" s="201"/>
      <c r="D1348" s="201"/>
      <c r="E1348" s="201"/>
      <c r="F1348" s="202"/>
      <c r="G1348" s="202"/>
      <c r="H1348" s="202"/>
      <c r="I1348" s="202"/>
      <c r="J1348" s="202"/>
      <c r="K1348" s="202"/>
      <c r="L1348" s="202"/>
      <c r="M1348" s="202"/>
      <c r="N1348" s="202"/>
      <c r="O1348" s="202"/>
      <c r="P1348" s="202"/>
      <c r="Q1348" s="202"/>
      <c r="R1348" s="134"/>
      <c r="S1348" s="186">
        <f t="shared" si="1"/>
        <v>0</v>
      </c>
      <c r="T1348" s="187" t="str">
        <f t="shared" si="2"/>
        <v>0%</v>
      </c>
      <c r="U1348" s="188">
        <f t="shared" si="3"/>
        <v>0</v>
      </c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</row>
    <row r="1349" ht="15.75" customHeight="1">
      <c r="A1349" s="201"/>
      <c r="B1349" s="201"/>
      <c r="C1349" s="201"/>
      <c r="D1349" s="201"/>
      <c r="E1349" s="201"/>
      <c r="F1349" s="202"/>
      <c r="G1349" s="202"/>
      <c r="H1349" s="202"/>
      <c r="I1349" s="202"/>
      <c r="J1349" s="202"/>
      <c r="K1349" s="202"/>
      <c r="L1349" s="202"/>
      <c r="M1349" s="202"/>
      <c r="N1349" s="202"/>
      <c r="O1349" s="202"/>
      <c r="P1349" s="202"/>
      <c r="Q1349" s="202"/>
      <c r="R1349" s="134"/>
      <c r="S1349" s="186">
        <f t="shared" si="1"/>
        <v>0</v>
      </c>
      <c r="T1349" s="187" t="str">
        <f t="shared" si="2"/>
        <v>0%</v>
      </c>
      <c r="U1349" s="188">
        <f t="shared" si="3"/>
        <v>0</v>
      </c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</row>
    <row r="1350" ht="15.75" customHeight="1">
      <c r="A1350" s="201"/>
      <c r="B1350" s="201"/>
      <c r="C1350" s="201"/>
      <c r="D1350" s="201"/>
      <c r="E1350" s="201"/>
      <c r="F1350" s="202"/>
      <c r="G1350" s="202"/>
      <c r="H1350" s="202"/>
      <c r="I1350" s="202"/>
      <c r="J1350" s="202"/>
      <c r="K1350" s="202"/>
      <c r="L1350" s="202"/>
      <c r="M1350" s="202"/>
      <c r="N1350" s="202"/>
      <c r="O1350" s="202"/>
      <c r="P1350" s="202"/>
      <c r="Q1350" s="202"/>
      <c r="R1350" s="134"/>
      <c r="S1350" s="186">
        <f t="shared" si="1"/>
        <v>0</v>
      </c>
      <c r="T1350" s="187" t="str">
        <f t="shared" si="2"/>
        <v>0%</v>
      </c>
      <c r="U1350" s="188">
        <f t="shared" si="3"/>
        <v>0</v>
      </c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</row>
    <row r="1351" ht="15.75" customHeight="1">
      <c r="A1351" s="201"/>
      <c r="B1351" s="201"/>
      <c r="C1351" s="201"/>
      <c r="D1351" s="201"/>
      <c r="E1351" s="201"/>
      <c r="F1351" s="202"/>
      <c r="G1351" s="202"/>
      <c r="H1351" s="202"/>
      <c r="I1351" s="202"/>
      <c r="J1351" s="202"/>
      <c r="K1351" s="202"/>
      <c r="L1351" s="202"/>
      <c r="M1351" s="202"/>
      <c r="N1351" s="202"/>
      <c r="O1351" s="202"/>
      <c r="P1351" s="202"/>
      <c r="Q1351" s="202"/>
      <c r="R1351" s="134"/>
      <c r="S1351" s="186">
        <f t="shared" si="1"/>
        <v>0</v>
      </c>
      <c r="T1351" s="187" t="str">
        <f t="shared" si="2"/>
        <v>0%</v>
      </c>
      <c r="U1351" s="188">
        <f t="shared" si="3"/>
        <v>0</v>
      </c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</row>
    <row r="1352" ht="15.75" customHeight="1">
      <c r="A1352" s="201"/>
      <c r="B1352" s="201"/>
      <c r="C1352" s="201"/>
      <c r="D1352" s="201"/>
      <c r="E1352" s="201"/>
      <c r="F1352" s="202"/>
      <c r="G1352" s="202"/>
      <c r="H1352" s="202"/>
      <c r="I1352" s="202"/>
      <c r="J1352" s="202"/>
      <c r="K1352" s="202"/>
      <c r="L1352" s="202"/>
      <c r="M1352" s="202"/>
      <c r="N1352" s="202"/>
      <c r="O1352" s="202"/>
      <c r="P1352" s="202"/>
      <c r="Q1352" s="202"/>
      <c r="R1352" s="134"/>
      <c r="S1352" s="186">
        <f t="shared" si="1"/>
        <v>0</v>
      </c>
      <c r="T1352" s="187" t="str">
        <f t="shared" si="2"/>
        <v>0%</v>
      </c>
      <c r="U1352" s="188">
        <f t="shared" si="3"/>
        <v>0</v>
      </c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</row>
    <row r="1353" ht="15.75" customHeight="1">
      <c r="A1353" s="201"/>
      <c r="B1353" s="201"/>
      <c r="C1353" s="201"/>
      <c r="D1353" s="201"/>
      <c r="E1353" s="201"/>
      <c r="F1353" s="202"/>
      <c r="G1353" s="202"/>
      <c r="H1353" s="202"/>
      <c r="I1353" s="202"/>
      <c r="J1353" s="202"/>
      <c r="K1353" s="202"/>
      <c r="L1353" s="202"/>
      <c r="M1353" s="202"/>
      <c r="N1353" s="202"/>
      <c r="O1353" s="202"/>
      <c r="P1353" s="202"/>
      <c r="Q1353" s="202"/>
      <c r="R1353" s="134"/>
      <c r="S1353" s="186">
        <f t="shared" si="1"/>
        <v>0</v>
      </c>
      <c r="T1353" s="187" t="str">
        <f t="shared" si="2"/>
        <v>0%</v>
      </c>
      <c r="U1353" s="188">
        <f t="shared" si="3"/>
        <v>0</v>
      </c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</row>
    <row r="1354" ht="15.75" customHeight="1">
      <c r="A1354" s="201"/>
      <c r="B1354" s="201"/>
      <c r="C1354" s="201"/>
      <c r="D1354" s="201"/>
      <c r="E1354" s="201"/>
      <c r="F1354" s="202"/>
      <c r="G1354" s="202"/>
      <c r="H1354" s="202"/>
      <c r="I1354" s="202"/>
      <c r="J1354" s="202"/>
      <c r="K1354" s="202"/>
      <c r="L1354" s="202"/>
      <c r="M1354" s="202"/>
      <c r="N1354" s="202"/>
      <c r="O1354" s="202"/>
      <c r="P1354" s="202"/>
      <c r="Q1354" s="202"/>
      <c r="R1354" s="134"/>
      <c r="S1354" s="186">
        <f t="shared" si="1"/>
        <v>0</v>
      </c>
      <c r="T1354" s="187" t="str">
        <f t="shared" si="2"/>
        <v>0%</v>
      </c>
      <c r="U1354" s="188">
        <f t="shared" si="3"/>
        <v>0</v>
      </c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</row>
    <row r="1355" ht="15.75" customHeight="1">
      <c r="A1355" s="201"/>
      <c r="B1355" s="201"/>
      <c r="C1355" s="201"/>
      <c r="D1355" s="201"/>
      <c r="E1355" s="201"/>
      <c r="F1355" s="202"/>
      <c r="G1355" s="202"/>
      <c r="H1355" s="202"/>
      <c r="I1355" s="202"/>
      <c r="J1355" s="202"/>
      <c r="K1355" s="202"/>
      <c r="L1355" s="202"/>
      <c r="M1355" s="202"/>
      <c r="N1355" s="202"/>
      <c r="O1355" s="202"/>
      <c r="P1355" s="202"/>
      <c r="Q1355" s="202"/>
      <c r="R1355" s="134"/>
      <c r="S1355" s="186">
        <f t="shared" si="1"/>
        <v>0</v>
      </c>
      <c r="T1355" s="187" t="str">
        <f t="shared" si="2"/>
        <v>0%</v>
      </c>
      <c r="U1355" s="188">
        <f t="shared" si="3"/>
        <v>0</v>
      </c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</row>
    <row r="1356" ht="15.75" customHeight="1">
      <c r="A1356" s="201"/>
      <c r="B1356" s="201"/>
      <c r="C1356" s="201"/>
      <c r="D1356" s="201"/>
      <c r="E1356" s="201"/>
      <c r="F1356" s="202"/>
      <c r="G1356" s="202"/>
      <c r="H1356" s="202"/>
      <c r="I1356" s="202"/>
      <c r="J1356" s="202"/>
      <c r="K1356" s="202"/>
      <c r="L1356" s="202"/>
      <c r="M1356" s="202"/>
      <c r="N1356" s="202"/>
      <c r="O1356" s="202"/>
      <c r="P1356" s="202"/>
      <c r="Q1356" s="202"/>
      <c r="R1356" s="134"/>
      <c r="S1356" s="186">
        <f t="shared" si="1"/>
        <v>0</v>
      </c>
      <c r="T1356" s="187" t="str">
        <f t="shared" si="2"/>
        <v>0%</v>
      </c>
      <c r="U1356" s="188">
        <f t="shared" si="3"/>
        <v>0</v>
      </c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</row>
    <row r="1357" ht="15.75" customHeight="1">
      <c r="A1357" s="201"/>
      <c r="B1357" s="201"/>
      <c r="C1357" s="201"/>
      <c r="D1357" s="201"/>
      <c r="E1357" s="201"/>
      <c r="F1357" s="202"/>
      <c r="G1357" s="202"/>
      <c r="H1357" s="202"/>
      <c r="I1357" s="202"/>
      <c r="J1357" s="202"/>
      <c r="K1357" s="202"/>
      <c r="L1357" s="202"/>
      <c r="M1357" s="202"/>
      <c r="N1357" s="202"/>
      <c r="O1357" s="202"/>
      <c r="P1357" s="202"/>
      <c r="Q1357" s="202"/>
      <c r="R1357" s="134"/>
      <c r="S1357" s="186">
        <f t="shared" si="1"/>
        <v>0</v>
      </c>
      <c r="T1357" s="187" t="str">
        <f t="shared" si="2"/>
        <v>0%</v>
      </c>
      <c r="U1357" s="188">
        <f t="shared" si="3"/>
        <v>0</v>
      </c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</row>
    <row r="1358" ht="15.75" customHeight="1">
      <c r="A1358" s="201"/>
      <c r="B1358" s="201"/>
      <c r="C1358" s="201"/>
      <c r="D1358" s="201"/>
      <c r="E1358" s="201"/>
      <c r="F1358" s="202"/>
      <c r="G1358" s="202"/>
      <c r="H1358" s="202"/>
      <c r="I1358" s="202"/>
      <c r="J1358" s="202"/>
      <c r="K1358" s="202"/>
      <c r="L1358" s="202"/>
      <c r="M1358" s="202"/>
      <c r="N1358" s="202"/>
      <c r="O1358" s="202"/>
      <c r="P1358" s="202"/>
      <c r="Q1358" s="202"/>
      <c r="R1358" s="134"/>
      <c r="S1358" s="186">
        <f t="shared" si="1"/>
        <v>0</v>
      </c>
      <c r="T1358" s="187" t="str">
        <f t="shared" si="2"/>
        <v>0%</v>
      </c>
      <c r="U1358" s="188">
        <f t="shared" si="3"/>
        <v>0</v>
      </c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</row>
    <row r="1359" ht="15.75" customHeight="1">
      <c r="A1359" s="201"/>
      <c r="B1359" s="201"/>
      <c r="C1359" s="201"/>
      <c r="D1359" s="201"/>
      <c r="E1359" s="201"/>
      <c r="F1359" s="202"/>
      <c r="G1359" s="202"/>
      <c r="H1359" s="202"/>
      <c r="I1359" s="202"/>
      <c r="J1359" s="202"/>
      <c r="K1359" s="202"/>
      <c r="L1359" s="202"/>
      <c r="M1359" s="202"/>
      <c r="N1359" s="202"/>
      <c r="O1359" s="202"/>
      <c r="P1359" s="202"/>
      <c r="Q1359" s="202"/>
      <c r="R1359" s="134"/>
      <c r="S1359" s="186">
        <f t="shared" si="1"/>
        <v>0</v>
      </c>
      <c r="T1359" s="187" t="str">
        <f t="shared" si="2"/>
        <v>0%</v>
      </c>
      <c r="U1359" s="188">
        <f t="shared" si="3"/>
        <v>0</v>
      </c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</row>
    <row r="1360" ht="15.75" customHeight="1">
      <c r="A1360" s="201"/>
      <c r="B1360" s="201"/>
      <c r="C1360" s="201"/>
      <c r="D1360" s="201"/>
      <c r="E1360" s="201"/>
      <c r="F1360" s="202"/>
      <c r="G1360" s="202"/>
      <c r="H1360" s="202"/>
      <c r="I1360" s="202"/>
      <c r="J1360" s="202"/>
      <c r="K1360" s="202"/>
      <c r="L1360" s="202"/>
      <c r="M1360" s="202"/>
      <c r="N1360" s="202"/>
      <c r="O1360" s="202"/>
      <c r="P1360" s="202"/>
      <c r="Q1360" s="202"/>
      <c r="R1360" s="134"/>
      <c r="S1360" s="186">
        <f t="shared" si="1"/>
        <v>0</v>
      </c>
      <c r="T1360" s="187" t="str">
        <f t="shared" si="2"/>
        <v>0%</v>
      </c>
      <c r="U1360" s="188">
        <f t="shared" si="3"/>
        <v>0</v>
      </c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</row>
    <row r="1361" ht="15.75" customHeight="1">
      <c r="A1361" s="201"/>
      <c r="B1361" s="201"/>
      <c r="C1361" s="201"/>
      <c r="D1361" s="201"/>
      <c r="E1361" s="201"/>
      <c r="F1361" s="202"/>
      <c r="G1361" s="202"/>
      <c r="H1361" s="202"/>
      <c r="I1361" s="202"/>
      <c r="J1361" s="202"/>
      <c r="K1361" s="202"/>
      <c r="L1361" s="202"/>
      <c r="M1361" s="202"/>
      <c r="N1361" s="202"/>
      <c r="O1361" s="202"/>
      <c r="P1361" s="202"/>
      <c r="Q1361" s="202"/>
      <c r="R1361" s="134"/>
      <c r="S1361" s="186">
        <f t="shared" si="1"/>
        <v>0</v>
      </c>
      <c r="T1361" s="187" t="str">
        <f t="shared" si="2"/>
        <v>0%</v>
      </c>
      <c r="U1361" s="188">
        <f t="shared" si="3"/>
        <v>0</v>
      </c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</row>
    <row r="1362" ht="15.75" customHeight="1">
      <c r="A1362" s="201"/>
      <c r="B1362" s="201"/>
      <c r="C1362" s="201"/>
      <c r="D1362" s="201"/>
      <c r="E1362" s="201"/>
      <c r="F1362" s="202"/>
      <c r="G1362" s="202"/>
      <c r="H1362" s="202"/>
      <c r="I1362" s="202"/>
      <c r="J1362" s="202"/>
      <c r="K1362" s="202"/>
      <c r="L1362" s="202"/>
      <c r="M1362" s="202"/>
      <c r="N1362" s="202"/>
      <c r="O1362" s="202"/>
      <c r="P1362" s="202"/>
      <c r="Q1362" s="202"/>
      <c r="R1362" s="134"/>
      <c r="S1362" s="186">
        <f t="shared" si="1"/>
        <v>0</v>
      </c>
      <c r="T1362" s="187" t="str">
        <f t="shared" si="2"/>
        <v>0%</v>
      </c>
      <c r="U1362" s="188">
        <f t="shared" si="3"/>
        <v>0</v>
      </c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</row>
    <row r="1363" ht="15.75" customHeight="1">
      <c r="A1363" s="201"/>
      <c r="B1363" s="201"/>
      <c r="C1363" s="201"/>
      <c r="D1363" s="201"/>
      <c r="E1363" s="201"/>
      <c r="F1363" s="202"/>
      <c r="G1363" s="202"/>
      <c r="H1363" s="202"/>
      <c r="I1363" s="202"/>
      <c r="J1363" s="202"/>
      <c r="K1363" s="202"/>
      <c r="L1363" s="202"/>
      <c r="M1363" s="202"/>
      <c r="N1363" s="202"/>
      <c r="O1363" s="202"/>
      <c r="P1363" s="202"/>
      <c r="Q1363" s="202"/>
      <c r="R1363" s="134"/>
      <c r="S1363" s="186">
        <f t="shared" si="1"/>
        <v>0</v>
      </c>
      <c r="T1363" s="187" t="str">
        <f t="shared" si="2"/>
        <v>0%</v>
      </c>
      <c r="U1363" s="188">
        <f t="shared" si="3"/>
        <v>0</v>
      </c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</row>
    <row r="1364" ht="15.75" customHeight="1">
      <c r="A1364" s="201"/>
      <c r="B1364" s="201"/>
      <c r="C1364" s="201"/>
      <c r="D1364" s="201"/>
      <c r="E1364" s="201"/>
      <c r="F1364" s="202"/>
      <c r="G1364" s="202"/>
      <c r="H1364" s="202"/>
      <c r="I1364" s="202"/>
      <c r="J1364" s="202"/>
      <c r="K1364" s="202"/>
      <c r="L1364" s="202"/>
      <c r="M1364" s="202"/>
      <c r="N1364" s="202"/>
      <c r="O1364" s="202"/>
      <c r="P1364" s="202"/>
      <c r="Q1364" s="202"/>
      <c r="R1364" s="134"/>
      <c r="S1364" s="186">
        <f t="shared" si="1"/>
        <v>0</v>
      </c>
      <c r="T1364" s="187" t="str">
        <f t="shared" si="2"/>
        <v>0%</v>
      </c>
      <c r="U1364" s="188">
        <f t="shared" si="3"/>
        <v>0</v>
      </c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</row>
    <row r="1365" ht="15.75" customHeight="1">
      <c r="A1365" s="201"/>
      <c r="B1365" s="201"/>
      <c r="C1365" s="201"/>
      <c r="D1365" s="201"/>
      <c r="E1365" s="201"/>
      <c r="F1365" s="202"/>
      <c r="G1365" s="202"/>
      <c r="H1365" s="202"/>
      <c r="I1365" s="202"/>
      <c r="J1365" s="202"/>
      <c r="K1365" s="202"/>
      <c r="L1365" s="202"/>
      <c r="M1365" s="202"/>
      <c r="N1365" s="202"/>
      <c r="O1365" s="202"/>
      <c r="P1365" s="202"/>
      <c r="Q1365" s="202"/>
      <c r="R1365" s="134"/>
      <c r="S1365" s="186">
        <f t="shared" si="1"/>
        <v>0</v>
      </c>
      <c r="T1365" s="187" t="str">
        <f t="shared" si="2"/>
        <v>0%</v>
      </c>
      <c r="U1365" s="188">
        <f t="shared" si="3"/>
        <v>0</v>
      </c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</row>
    <row r="1366" ht="15.75" customHeight="1">
      <c r="A1366" s="201"/>
      <c r="B1366" s="201"/>
      <c r="C1366" s="201"/>
      <c r="D1366" s="201"/>
      <c r="E1366" s="201"/>
      <c r="F1366" s="202"/>
      <c r="G1366" s="202"/>
      <c r="H1366" s="202"/>
      <c r="I1366" s="202"/>
      <c r="J1366" s="202"/>
      <c r="K1366" s="202"/>
      <c r="L1366" s="202"/>
      <c r="M1366" s="202"/>
      <c r="N1366" s="202"/>
      <c r="O1366" s="202"/>
      <c r="P1366" s="202"/>
      <c r="Q1366" s="202"/>
      <c r="R1366" s="134"/>
      <c r="S1366" s="186">
        <f t="shared" si="1"/>
        <v>0</v>
      </c>
      <c r="T1366" s="187" t="str">
        <f t="shared" si="2"/>
        <v>0%</v>
      </c>
      <c r="U1366" s="188">
        <f t="shared" si="3"/>
        <v>0</v>
      </c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</row>
    <row r="1367" ht="15.75" customHeight="1">
      <c r="A1367" s="201"/>
      <c r="B1367" s="201"/>
      <c r="C1367" s="201"/>
      <c r="D1367" s="201"/>
      <c r="E1367" s="201"/>
      <c r="F1367" s="202"/>
      <c r="G1367" s="202"/>
      <c r="H1367" s="202"/>
      <c r="I1367" s="202"/>
      <c r="J1367" s="202"/>
      <c r="K1367" s="202"/>
      <c r="L1367" s="202"/>
      <c r="M1367" s="202"/>
      <c r="N1367" s="202"/>
      <c r="O1367" s="202"/>
      <c r="P1367" s="202"/>
      <c r="Q1367" s="202"/>
      <c r="R1367" s="134"/>
      <c r="S1367" s="186">
        <f t="shared" si="1"/>
        <v>0</v>
      </c>
      <c r="T1367" s="187" t="str">
        <f t="shared" si="2"/>
        <v>0%</v>
      </c>
      <c r="U1367" s="188">
        <f t="shared" si="3"/>
        <v>0</v>
      </c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</row>
    <row r="1368" ht="15.75" customHeight="1">
      <c r="A1368" s="201"/>
      <c r="B1368" s="201"/>
      <c r="C1368" s="201"/>
      <c r="D1368" s="201"/>
      <c r="E1368" s="201"/>
      <c r="F1368" s="202"/>
      <c r="G1368" s="202"/>
      <c r="H1368" s="202"/>
      <c r="I1368" s="202"/>
      <c r="J1368" s="202"/>
      <c r="K1368" s="202"/>
      <c r="L1368" s="202"/>
      <c r="M1368" s="202"/>
      <c r="N1368" s="202"/>
      <c r="O1368" s="202"/>
      <c r="P1368" s="202"/>
      <c r="Q1368" s="202"/>
      <c r="R1368" s="134"/>
      <c r="S1368" s="186">
        <f t="shared" si="1"/>
        <v>0</v>
      </c>
      <c r="T1368" s="187" t="str">
        <f t="shared" si="2"/>
        <v>0%</v>
      </c>
      <c r="U1368" s="188">
        <f t="shared" si="3"/>
        <v>0</v>
      </c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</row>
    <row r="1369" ht="15.75" customHeight="1">
      <c r="A1369" s="201"/>
      <c r="B1369" s="201"/>
      <c r="C1369" s="201"/>
      <c r="D1369" s="201"/>
      <c r="E1369" s="201"/>
      <c r="F1369" s="202"/>
      <c r="G1369" s="202"/>
      <c r="H1369" s="202"/>
      <c r="I1369" s="202"/>
      <c r="J1369" s="202"/>
      <c r="K1369" s="202"/>
      <c r="L1369" s="202"/>
      <c r="M1369" s="202"/>
      <c r="N1369" s="202"/>
      <c r="O1369" s="202"/>
      <c r="P1369" s="202"/>
      <c r="Q1369" s="202"/>
      <c r="R1369" s="134"/>
      <c r="S1369" s="186">
        <f t="shared" si="1"/>
        <v>0</v>
      </c>
      <c r="T1369" s="187" t="str">
        <f t="shared" si="2"/>
        <v>0%</v>
      </c>
      <c r="U1369" s="188">
        <f t="shared" si="3"/>
        <v>0</v>
      </c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</row>
    <row r="1370" ht="15.75" customHeight="1">
      <c r="A1370" s="201"/>
      <c r="B1370" s="201"/>
      <c r="C1370" s="201"/>
      <c r="D1370" s="201"/>
      <c r="E1370" s="201"/>
      <c r="F1370" s="202"/>
      <c r="G1370" s="202"/>
      <c r="H1370" s="202"/>
      <c r="I1370" s="202"/>
      <c r="J1370" s="202"/>
      <c r="K1370" s="202"/>
      <c r="L1370" s="202"/>
      <c r="M1370" s="202"/>
      <c r="N1370" s="202"/>
      <c r="O1370" s="202"/>
      <c r="P1370" s="202"/>
      <c r="Q1370" s="202"/>
      <c r="R1370" s="134"/>
      <c r="S1370" s="186">
        <f t="shared" si="1"/>
        <v>0</v>
      </c>
      <c r="T1370" s="187" t="str">
        <f t="shared" si="2"/>
        <v>0%</v>
      </c>
      <c r="U1370" s="188">
        <f t="shared" si="3"/>
        <v>0</v>
      </c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</row>
    <row r="1371" ht="15.75" customHeight="1">
      <c r="A1371" s="201"/>
      <c r="B1371" s="201"/>
      <c r="C1371" s="201"/>
      <c r="D1371" s="201"/>
      <c r="E1371" s="201"/>
      <c r="F1371" s="202"/>
      <c r="G1371" s="202"/>
      <c r="H1371" s="202"/>
      <c r="I1371" s="202"/>
      <c r="J1371" s="202"/>
      <c r="K1371" s="202"/>
      <c r="L1371" s="202"/>
      <c r="M1371" s="202"/>
      <c r="N1371" s="202"/>
      <c r="O1371" s="202"/>
      <c r="P1371" s="202"/>
      <c r="Q1371" s="202"/>
      <c r="R1371" s="134"/>
      <c r="S1371" s="186">
        <f t="shared" si="1"/>
        <v>0</v>
      </c>
      <c r="T1371" s="187" t="str">
        <f t="shared" si="2"/>
        <v>0%</v>
      </c>
      <c r="U1371" s="188">
        <f t="shared" si="3"/>
        <v>0</v>
      </c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</row>
    <row r="1372" ht="15.75" customHeight="1">
      <c r="A1372" s="201"/>
      <c r="B1372" s="201"/>
      <c r="C1372" s="201"/>
      <c r="D1372" s="201"/>
      <c r="E1372" s="201"/>
      <c r="F1372" s="202"/>
      <c r="G1372" s="202"/>
      <c r="H1372" s="202"/>
      <c r="I1372" s="202"/>
      <c r="J1372" s="202"/>
      <c r="K1372" s="202"/>
      <c r="L1372" s="202"/>
      <c r="M1372" s="202"/>
      <c r="N1372" s="202"/>
      <c r="O1372" s="202"/>
      <c r="P1372" s="202"/>
      <c r="Q1372" s="202"/>
      <c r="R1372" s="134"/>
      <c r="S1372" s="186">
        <f t="shared" si="1"/>
        <v>0</v>
      </c>
      <c r="T1372" s="187" t="str">
        <f t="shared" si="2"/>
        <v>0%</v>
      </c>
      <c r="U1372" s="188">
        <f t="shared" si="3"/>
        <v>0</v>
      </c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</row>
    <row r="1373" ht="15.75" customHeight="1">
      <c r="A1373" s="201"/>
      <c r="B1373" s="201"/>
      <c r="C1373" s="201"/>
      <c r="D1373" s="201"/>
      <c r="E1373" s="201"/>
      <c r="F1373" s="202"/>
      <c r="G1373" s="202"/>
      <c r="H1373" s="202"/>
      <c r="I1373" s="202"/>
      <c r="J1373" s="202"/>
      <c r="K1373" s="202"/>
      <c r="L1373" s="202"/>
      <c r="M1373" s="202"/>
      <c r="N1373" s="202"/>
      <c r="O1373" s="202"/>
      <c r="P1373" s="202"/>
      <c r="Q1373" s="202"/>
      <c r="R1373" s="134"/>
      <c r="S1373" s="186">
        <f t="shared" si="1"/>
        <v>0</v>
      </c>
      <c r="T1373" s="187" t="str">
        <f t="shared" si="2"/>
        <v>0%</v>
      </c>
      <c r="U1373" s="188">
        <f t="shared" si="3"/>
        <v>0</v>
      </c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</row>
    <row r="1374" ht="15.75" customHeight="1">
      <c r="A1374" s="201"/>
      <c r="B1374" s="201"/>
      <c r="C1374" s="201"/>
      <c r="D1374" s="201"/>
      <c r="E1374" s="201"/>
      <c r="F1374" s="202"/>
      <c r="G1374" s="202"/>
      <c r="H1374" s="202"/>
      <c r="I1374" s="202"/>
      <c r="J1374" s="202"/>
      <c r="K1374" s="202"/>
      <c r="L1374" s="202"/>
      <c r="M1374" s="202"/>
      <c r="N1374" s="202"/>
      <c r="O1374" s="202"/>
      <c r="P1374" s="202"/>
      <c r="Q1374" s="202"/>
      <c r="R1374" s="134"/>
      <c r="S1374" s="186">
        <f t="shared" si="1"/>
        <v>0</v>
      </c>
      <c r="T1374" s="187" t="str">
        <f t="shared" si="2"/>
        <v>0%</v>
      </c>
      <c r="U1374" s="188">
        <f t="shared" si="3"/>
        <v>0</v>
      </c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</row>
    <row r="1375" ht="15.75" customHeight="1">
      <c r="A1375" s="201"/>
      <c r="B1375" s="201"/>
      <c r="C1375" s="201"/>
      <c r="D1375" s="201"/>
      <c r="E1375" s="201"/>
      <c r="F1375" s="202"/>
      <c r="G1375" s="202"/>
      <c r="H1375" s="202"/>
      <c r="I1375" s="202"/>
      <c r="J1375" s="202"/>
      <c r="K1375" s="202"/>
      <c r="L1375" s="202"/>
      <c r="M1375" s="202"/>
      <c r="N1375" s="202"/>
      <c r="O1375" s="202"/>
      <c r="P1375" s="202"/>
      <c r="Q1375" s="202"/>
      <c r="R1375" s="134"/>
      <c r="S1375" s="186">
        <f t="shared" si="1"/>
        <v>0</v>
      </c>
      <c r="T1375" s="187" t="str">
        <f t="shared" si="2"/>
        <v>0%</v>
      </c>
      <c r="U1375" s="188">
        <f t="shared" si="3"/>
        <v>0</v>
      </c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</row>
    <row r="1376" ht="15.75" customHeight="1">
      <c r="A1376" s="201"/>
      <c r="B1376" s="201"/>
      <c r="C1376" s="201"/>
      <c r="D1376" s="201"/>
      <c r="E1376" s="201"/>
      <c r="F1376" s="202"/>
      <c r="G1376" s="202"/>
      <c r="H1376" s="202"/>
      <c r="I1376" s="202"/>
      <c r="J1376" s="202"/>
      <c r="K1376" s="202"/>
      <c r="L1376" s="202"/>
      <c r="M1376" s="202"/>
      <c r="N1376" s="202"/>
      <c r="O1376" s="202"/>
      <c r="P1376" s="202"/>
      <c r="Q1376" s="202"/>
      <c r="R1376" s="134"/>
      <c r="S1376" s="186">
        <f t="shared" si="1"/>
        <v>0</v>
      </c>
      <c r="T1376" s="187" t="str">
        <f t="shared" si="2"/>
        <v>0%</v>
      </c>
      <c r="U1376" s="188">
        <f t="shared" si="3"/>
        <v>0</v>
      </c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</row>
    <row r="1377" ht="15.75" customHeight="1">
      <c r="A1377" s="201"/>
      <c r="B1377" s="201"/>
      <c r="C1377" s="201"/>
      <c r="D1377" s="201"/>
      <c r="E1377" s="201"/>
      <c r="F1377" s="202"/>
      <c r="G1377" s="202"/>
      <c r="H1377" s="202"/>
      <c r="I1377" s="202"/>
      <c r="J1377" s="202"/>
      <c r="K1377" s="202"/>
      <c r="L1377" s="202"/>
      <c r="M1377" s="202"/>
      <c r="N1377" s="202"/>
      <c r="O1377" s="202"/>
      <c r="P1377" s="202"/>
      <c r="Q1377" s="202"/>
      <c r="R1377" s="134"/>
      <c r="S1377" s="186">
        <f t="shared" si="1"/>
        <v>0</v>
      </c>
      <c r="T1377" s="187" t="str">
        <f t="shared" si="2"/>
        <v>0%</v>
      </c>
      <c r="U1377" s="188">
        <f t="shared" si="3"/>
        <v>0</v>
      </c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</row>
    <row r="1378" ht="15.75" customHeight="1">
      <c r="A1378" s="201"/>
      <c r="B1378" s="201"/>
      <c r="C1378" s="201"/>
      <c r="D1378" s="201"/>
      <c r="E1378" s="201"/>
      <c r="F1378" s="202"/>
      <c r="G1378" s="202"/>
      <c r="H1378" s="202"/>
      <c r="I1378" s="202"/>
      <c r="J1378" s="202"/>
      <c r="K1378" s="202"/>
      <c r="L1378" s="202"/>
      <c r="M1378" s="202"/>
      <c r="N1378" s="202"/>
      <c r="O1378" s="202"/>
      <c r="P1378" s="202"/>
      <c r="Q1378" s="202"/>
      <c r="R1378" s="134"/>
      <c r="S1378" s="186">
        <f t="shared" si="1"/>
        <v>0</v>
      </c>
      <c r="T1378" s="187" t="str">
        <f t="shared" si="2"/>
        <v>0%</v>
      </c>
      <c r="U1378" s="188">
        <f t="shared" si="3"/>
        <v>0</v>
      </c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</row>
    <row r="1379" ht="15.75" customHeight="1">
      <c r="A1379" s="201"/>
      <c r="B1379" s="201"/>
      <c r="C1379" s="201"/>
      <c r="D1379" s="201"/>
      <c r="E1379" s="201"/>
      <c r="F1379" s="202"/>
      <c r="G1379" s="202"/>
      <c r="H1379" s="202"/>
      <c r="I1379" s="202"/>
      <c r="J1379" s="202"/>
      <c r="K1379" s="202"/>
      <c r="L1379" s="202"/>
      <c r="M1379" s="202"/>
      <c r="N1379" s="202"/>
      <c r="O1379" s="202"/>
      <c r="P1379" s="202"/>
      <c r="Q1379" s="202"/>
      <c r="R1379" s="134"/>
      <c r="S1379" s="186">
        <f t="shared" si="1"/>
        <v>0</v>
      </c>
      <c r="T1379" s="187" t="str">
        <f t="shared" si="2"/>
        <v>0%</v>
      </c>
      <c r="U1379" s="188">
        <f t="shared" si="3"/>
        <v>0</v>
      </c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</row>
    <row r="1380" ht="15.75" customHeight="1">
      <c r="A1380" s="201"/>
      <c r="B1380" s="201"/>
      <c r="C1380" s="201"/>
      <c r="D1380" s="201"/>
      <c r="E1380" s="201"/>
      <c r="F1380" s="202"/>
      <c r="G1380" s="202"/>
      <c r="H1380" s="202"/>
      <c r="I1380" s="202"/>
      <c r="J1380" s="202"/>
      <c r="K1380" s="202"/>
      <c r="L1380" s="202"/>
      <c r="M1380" s="202"/>
      <c r="N1380" s="202"/>
      <c r="O1380" s="202"/>
      <c r="P1380" s="202"/>
      <c r="Q1380" s="202"/>
      <c r="R1380" s="134"/>
      <c r="S1380" s="186">
        <f t="shared" si="1"/>
        <v>0</v>
      </c>
      <c r="T1380" s="187" t="str">
        <f t="shared" si="2"/>
        <v>0%</v>
      </c>
      <c r="U1380" s="188">
        <f t="shared" si="3"/>
        <v>0</v>
      </c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</row>
    <row r="1381" ht="15.75" customHeight="1">
      <c r="A1381" s="201"/>
      <c r="B1381" s="201"/>
      <c r="C1381" s="201"/>
      <c r="D1381" s="201"/>
      <c r="E1381" s="201"/>
      <c r="F1381" s="202"/>
      <c r="G1381" s="202"/>
      <c r="H1381" s="202"/>
      <c r="I1381" s="202"/>
      <c r="J1381" s="202"/>
      <c r="K1381" s="202"/>
      <c r="L1381" s="202"/>
      <c r="M1381" s="202"/>
      <c r="N1381" s="202"/>
      <c r="O1381" s="202"/>
      <c r="P1381" s="202"/>
      <c r="Q1381" s="202"/>
      <c r="R1381" s="134"/>
      <c r="S1381" s="186">
        <f t="shared" si="1"/>
        <v>0</v>
      </c>
      <c r="T1381" s="187" t="str">
        <f t="shared" si="2"/>
        <v>0%</v>
      </c>
      <c r="U1381" s="188">
        <f t="shared" si="3"/>
        <v>0</v>
      </c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</row>
    <row r="1382" ht="15.75" customHeight="1">
      <c r="A1382" s="201"/>
      <c r="B1382" s="201"/>
      <c r="C1382" s="201"/>
      <c r="D1382" s="201"/>
      <c r="E1382" s="201"/>
      <c r="F1382" s="202"/>
      <c r="G1382" s="202"/>
      <c r="H1382" s="202"/>
      <c r="I1382" s="202"/>
      <c r="J1382" s="202"/>
      <c r="K1382" s="202"/>
      <c r="L1382" s="202"/>
      <c r="M1382" s="202"/>
      <c r="N1382" s="202"/>
      <c r="O1382" s="202"/>
      <c r="P1382" s="202"/>
      <c r="Q1382" s="202"/>
      <c r="R1382" s="134"/>
      <c r="S1382" s="186">
        <f t="shared" si="1"/>
        <v>0</v>
      </c>
      <c r="T1382" s="187" t="str">
        <f t="shared" si="2"/>
        <v>0%</v>
      </c>
      <c r="U1382" s="188">
        <f t="shared" si="3"/>
        <v>0</v>
      </c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</row>
    <row r="1383" ht="15.75" customHeight="1">
      <c r="A1383" s="201"/>
      <c r="B1383" s="201"/>
      <c r="C1383" s="201"/>
      <c r="D1383" s="201"/>
      <c r="E1383" s="201"/>
      <c r="F1383" s="202"/>
      <c r="G1383" s="202"/>
      <c r="H1383" s="202"/>
      <c r="I1383" s="202"/>
      <c r="J1383" s="202"/>
      <c r="K1383" s="202"/>
      <c r="L1383" s="202"/>
      <c r="M1383" s="202"/>
      <c r="N1383" s="202"/>
      <c r="O1383" s="202"/>
      <c r="P1383" s="202"/>
      <c r="Q1383" s="202"/>
      <c r="R1383" s="134"/>
      <c r="S1383" s="186">
        <f t="shared" si="1"/>
        <v>0</v>
      </c>
      <c r="T1383" s="187" t="str">
        <f t="shared" si="2"/>
        <v>0%</v>
      </c>
      <c r="U1383" s="188">
        <f t="shared" si="3"/>
        <v>0</v>
      </c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</row>
    <row r="1384" ht="15.75" customHeight="1">
      <c r="A1384" s="201"/>
      <c r="B1384" s="201"/>
      <c r="C1384" s="201"/>
      <c r="D1384" s="201"/>
      <c r="E1384" s="201"/>
      <c r="F1384" s="202"/>
      <c r="G1384" s="202"/>
      <c r="H1384" s="202"/>
      <c r="I1384" s="202"/>
      <c r="J1384" s="202"/>
      <c r="K1384" s="202"/>
      <c r="L1384" s="202"/>
      <c r="M1384" s="202"/>
      <c r="N1384" s="202"/>
      <c r="O1384" s="202"/>
      <c r="P1384" s="202"/>
      <c r="Q1384" s="202"/>
      <c r="R1384" s="134"/>
      <c r="S1384" s="186">
        <f t="shared" si="1"/>
        <v>0</v>
      </c>
      <c r="T1384" s="187" t="str">
        <f t="shared" si="2"/>
        <v>0%</v>
      </c>
      <c r="U1384" s="188">
        <f t="shared" si="3"/>
        <v>0</v>
      </c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</row>
    <row r="1385" ht="15.75" customHeight="1">
      <c r="A1385" s="201"/>
      <c r="B1385" s="201"/>
      <c r="C1385" s="201"/>
      <c r="D1385" s="201"/>
      <c r="E1385" s="201"/>
      <c r="F1385" s="202"/>
      <c r="G1385" s="202"/>
      <c r="H1385" s="202"/>
      <c r="I1385" s="202"/>
      <c r="J1385" s="202"/>
      <c r="K1385" s="202"/>
      <c r="L1385" s="202"/>
      <c r="M1385" s="202"/>
      <c r="N1385" s="202"/>
      <c r="O1385" s="202"/>
      <c r="P1385" s="202"/>
      <c r="Q1385" s="202"/>
      <c r="R1385" s="134"/>
      <c r="S1385" s="186">
        <f t="shared" si="1"/>
        <v>0</v>
      </c>
      <c r="T1385" s="187" t="str">
        <f t="shared" si="2"/>
        <v>0%</v>
      </c>
      <c r="U1385" s="188">
        <f t="shared" si="3"/>
        <v>0</v>
      </c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</row>
    <row r="1386" ht="15.75" customHeight="1">
      <c r="A1386" s="201"/>
      <c r="B1386" s="201"/>
      <c r="C1386" s="201"/>
      <c r="D1386" s="201"/>
      <c r="E1386" s="201"/>
      <c r="F1386" s="202"/>
      <c r="G1386" s="202"/>
      <c r="H1386" s="202"/>
      <c r="I1386" s="202"/>
      <c r="J1386" s="202"/>
      <c r="K1386" s="202"/>
      <c r="L1386" s="202"/>
      <c r="M1386" s="202"/>
      <c r="N1386" s="202"/>
      <c r="O1386" s="202"/>
      <c r="P1386" s="202"/>
      <c r="Q1386" s="202"/>
      <c r="R1386" s="134"/>
      <c r="S1386" s="186">
        <f t="shared" si="1"/>
        <v>0</v>
      </c>
      <c r="T1386" s="187" t="str">
        <f t="shared" si="2"/>
        <v>0%</v>
      </c>
      <c r="U1386" s="188">
        <f t="shared" si="3"/>
        <v>0</v>
      </c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</row>
    <row r="1387" ht="15.75" customHeight="1">
      <c r="A1387" s="201"/>
      <c r="B1387" s="201"/>
      <c r="C1387" s="201"/>
      <c r="D1387" s="201"/>
      <c r="E1387" s="201"/>
      <c r="F1387" s="202"/>
      <c r="G1387" s="202"/>
      <c r="H1387" s="202"/>
      <c r="I1387" s="202"/>
      <c r="J1387" s="202"/>
      <c r="K1387" s="202"/>
      <c r="L1387" s="202"/>
      <c r="M1387" s="202"/>
      <c r="N1387" s="202"/>
      <c r="O1387" s="202"/>
      <c r="P1387" s="202"/>
      <c r="Q1387" s="202"/>
      <c r="R1387" s="134"/>
      <c r="S1387" s="186">
        <f t="shared" si="1"/>
        <v>0</v>
      </c>
      <c r="T1387" s="187" t="str">
        <f t="shared" si="2"/>
        <v>0%</v>
      </c>
      <c r="U1387" s="188">
        <f t="shared" si="3"/>
        <v>0</v>
      </c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</row>
    <row r="1388" ht="15.75" customHeight="1">
      <c r="A1388" s="201"/>
      <c r="B1388" s="201"/>
      <c r="C1388" s="201"/>
      <c r="D1388" s="201"/>
      <c r="E1388" s="201"/>
      <c r="F1388" s="202"/>
      <c r="G1388" s="202"/>
      <c r="H1388" s="202"/>
      <c r="I1388" s="202"/>
      <c r="J1388" s="202"/>
      <c r="K1388" s="202"/>
      <c r="L1388" s="202"/>
      <c r="M1388" s="202"/>
      <c r="N1388" s="202"/>
      <c r="O1388" s="202"/>
      <c r="P1388" s="202"/>
      <c r="Q1388" s="202"/>
      <c r="R1388" s="134"/>
      <c r="S1388" s="186">
        <f t="shared" si="1"/>
        <v>0</v>
      </c>
      <c r="T1388" s="187" t="str">
        <f t="shared" si="2"/>
        <v>0%</v>
      </c>
      <c r="U1388" s="188">
        <f t="shared" si="3"/>
        <v>0</v>
      </c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</row>
    <row r="1389" ht="15.75" customHeight="1">
      <c r="A1389" s="201"/>
      <c r="B1389" s="201"/>
      <c r="C1389" s="201"/>
      <c r="D1389" s="201"/>
      <c r="E1389" s="201"/>
      <c r="F1389" s="202"/>
      <c r="G1389" s="202"/>
      <c r="H1389" s="202"/>
      <c r="I1389" s="202"/>
      <c r="J1389" s="202"/>
      <c r="K1389" s="202"/>
      <c r="L1389" s="202"/>
      <c r="M1389" s="202"/>
      <c r="N1389" s="202"/>
      <c r="O1389" s="202"/>
      <c r="P1389" s="202"/>
      <c r="Q1389" s="202"/>
      <c r="R1389" s="134"/>
      <c r="S1389" s="186">
        <f t="shared" si="1"/>
        <v>0</v>
      </c>
      <c r="T1389" s="187" t="str">
        <f t="shared" si="2"/>
        <v>0%</v>
      </c>
      <c r="U1389" s="188">
        <f t="shared" si="3"/>
        <v>0</v>
      </c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</row>
    <row r="1390" ht="15.75" customHeight="1">
      <c r="A1390" s="201"/>
      <c r="B1390" s="201"/>
      <c r="C1390" s="201"/>
      <c r="D1390" s="201"/>
      <c r="E1390" s="201"/>
      <c r="F1390" s="202"/>
      <c r="G1390" s="202"/>
      <c r="H1390" s="202"/>
      <c r="I1390" s="202"/>
      <c r="J1390" s="202"/>
      <c r="K1390" s="202"/>
      <c r="L1390" s="202"/>
      <c r="M1390" s="202"/>
      <c r="N1390" s="202"/>
      <c r="O1390" s="202"/>
      <c r="P1390" s="202"/>
      <c r="Q1390" s="202"/>
      <c r="R1390" s="134"/>
      <c r="S1390" s="186">
        <f t="shared" si="1"/>
        <v>0</v>
      </c>
      <c r="T1390" s="187" t="str">
        <f t="shared" si="2"/>
        <v>0%</v>
      </c>
      <c r="U1390" s="188">
        <f t="shared" si="3"/>
        <v>0</v>
      </c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</row>
    <row r="1391" ht="15.75" customHeight="1">
      <c r="A1391" s="201"/>
      <c r="B1391" s="201"/>
      <c r="C1391" s="201"/>
      <c r="D1391" s="201"/>
      <c r="E1391" s="201"/>
      <c r="F1391" s="202"/>
      <c r="G1391" s="202"/>
      <c r="H1391" s="202"/>
      <c r="I1391" s="202"/>
      <c r="J1391" s="202"/>
      <c r="K1391" s="202"/>
      <c r="L1391" s="202"/>
      <c r="M1391" s="202"/>
      <c r="N1391" s="202"/>
      <c r="O1391" s="202"/>
      <c r="P1391" s="202"/>
      <c r="Q1391" s="202"/>
      <c r="R1391" s="134"/>
      <c r="S1391" s="186">
        <f t="shared" si="1"/>
        <v>0</v>
      </c>
      <c r="T1391" s="187" t="str">
        <f t="shared" si="2"/>
        <v>0%</v>
      </c>
      <c r="U1391" s="188">
        <f t="shared" si="3"/>
        <v>0</v>
      </c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</row>
    <row r="1392" ht="15.75" customHeight="1">
      <c r="A1392" s="201"/>
      <c r="B1392" s="201"/>
      <c r="C1392" s="201"/>
      <c r="D1392" s="201"/>
      <c r="E1392" s="201"/>
      <c r="F1392" s="202"/>
      <c r="G1392" s="202"/>
      <c r="H1392" s="202"/>
      <c r="I1392" s="202"/>
      <c r="J1392" s="202"/>
      <c r="K1392" s="202"/>
      <c r="L1392" s="202"/>
      <c r="M1392" s="202"/>
      <c r="N1392" s="202"/>
      <c r="O1392" s="202"/>
      <c r="P1392" s="202"/>
      <c r="Q1392" s="202"/>
      <c r="R1392" s="134"/>
      <c r="S1392" s="186">
        <f t="shared" si="1"/>
        <v>0</v>
      </c>
      <c r="T1392" s="187" t="str">
        <f t="shared" si="2"/>
        <v>0%</v>
      </c>
      <c r="U1392" s="188">
        <f t="shared" si="3"/>
        <v>0</v>
      </c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</row>
    <row r="1393" ht="15.75" customHeight="1">
      <c r="A1393" s="201"/>
      <c r="B1393" s="201"/>
      <c r="C1393" s="201"/>
      <c r="D1393" s="201"/>
      <c r="E1393" s="201"/>
      <c r="F1393" s="202"/>
      <c r="G1393" s="202"/>
      <c r="H1393" s="202"/>
      <c r="I1393" s="202"/>
      <c r="J1393" s="202"/>
      <c r="K1393" s="202"/>
      <c r="L1393" s="202"/>
      <c r="M1393" s="202"/>
      <c r="N1393" s="202"/>
      <c r="O1393" s="202"/>
      <c r="P1393" s="202"/>
      <c r="Q1393" s="202"/>
      <c r="R1393" s="134"/>
      <c r="S1393" s="186">
        <f t="shared" si="1"/>
        <v>0</v>
      </c>
      <c r="T1393" s="187" t="str">
        <f t="shared" si="2"/>
        <v>0%</v>
      </c>
      <c r="U1393" s="188">
        <f t="shared" si="3"/>
        <v>0</v>
      </c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</row>
    <row r="1394" ht="15.75" customHeight="1">
      <c r="A1394" s="201"/>
      <c r="B1394" s="201"/>
      <c r="C1394" s="201"/>
      <c r="D1394" s="201"/>
      <c r="E1394" s="201"/>
      <c r="F1394" s="202"/>
      <c r="G1394" s="202"/>
      <c r="H1394" s="202"/>
      <c r="I1394" s="202"/>
      <c r="J1394" s="202"/>
      <c r="K1394" s="202"/>
      <c r="L1394" s="202"/>
      <c r="M1394" s="202"/>
      <c r="N1394" s="202"/>
      <c r="O1394" s="202"/>
      <c r="P1394" s="202"/>
      <c r="Q1394" s="202"/>
      <c r="R1394" s="134"/>
      <c r="S1394" s="186">
        <f t="shared" si="1"/>
        <v>0</v>
      </c>
      <c r="T1394" s="187" t="str">
        <f t="shared" si="2"/>
        <v>0%</v>
      </c>
      <c r="U1394" s="188">
        <f t="shared" si="3"/>
        <v>0</v>
      </c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</row>
    <row r="1395" ht="15.75" customHeight="1">
      <c r="A1395" s="201"/>
      <c r="B1395" s="201"/>
      <c r="C1395" s="201"/>
      <c r="D1395" s="201"/>
      <c r="E1395" s="201"/>
      <c r="F1395" s="202"/>
      <c r="G1395" s="202"/>
      <c r="H1395" s="202"/>
      <c r="I1395" s="202"/>
      <c r="J1395" s="202"/>
      <c r="K1395" s="202"/>
      <c r="L1395" s="202"/>
      <c r="M1395" s="202"/>
      <c r="N1395" s="202"/>
      <c r="O1395" s="202"/>
      <c r="P1395" s="202"/>
      <c r="Q1395" s="202"/>
      <c r="R1395" s="134"/>
      <c r="S1395" s="186">
        <f t="shared" si="1"/>
        <v>0</v>
      </c>
      <c r="T1395" s="187" t="str">
        <f t="shared" si="2"/>
        <v>0%</v>
      </c>
      <c r="U1395" s="188">
        <f t="shared" si="3"/>
        <v>0</v>
      </c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</row>
    <row r="1396" ht="15.75" customHeight="1">
      <c r="A1396" s="201"/>
      <c r="B1396" s="201"/>
      <c r="C1396" s="201"/>
      <c r="D1396" s="201"/>
      <c r="E1396" s="201"/>
      <c r="F1396" s="202"/>
      <c r="G1396" s="202"/>
      <c r="H1396" s="202"/>
      <c r="I1396" s="202"/>
      <c r="J1396" s="202"/>
      <c r="K1396" s="202"/>
      <c r="L1396" s="202"/>
      <c r="M1396" s="202"/>
      <c r="N1396" s="202"/>
      <c r="O1396" s="202"/>
      <c r="P1396" s="202"/>
      <c r="Q1396" s="202"/>
      <c r="R1396" s="134"/>
      <c r="S1396" s="186">
        <f t="shared" si="1"/>
        <v>0</v>
      </c>
      <c r="T1396" s="187" t="str">
        <f t="shared" si="2"/>
        <v>0%</v>
      </c>
      <c r="U1396" s="188">
        <f t="shared" si="3"/>
        <v>0</v>
      </c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</row>
    <row r="1397" ht="15.75" customHeight="1">
      <c r="A1397" s="201"/>
      <c r="B1397" s="201"/>
      <c r="C1397" s="201"/>
      <c r="D1397" s="201"/>
      <c r="E1397" s="201"/>
      <c r="F1397" s="202"/>
      <c r="G1397" s="202"/>
      <c r="H1397" s="202"/>
      <c r="I1397" s="202"/>
      <c r="J1397" s="202"/>
      <c r="K1397" s="202"/>
      <c r="L1397" s="202"/>
      <c r="M1397" s="202"/>
      <c r="N1397" s="202"/>
      <c r="O1397" s="202"/>
      <c r="P1397" s="202"/>
      <c r="Q1397" s="202"/>
      <c r="R1397" s="134"/>
      <c r="S1397" s="186">
        <f t="shared" si="1"/>
        <v>0</v>
      </c>
      <c r="T1397" s="187" t="str">
        <f t="shared" si="2"/>
        <v>0%</v>
      </c>
      <c r="U1397" s="188">
        <f t="shared" si="3"/>
        <v>0</v>
      </c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</row>
    <row r="1398" ht="15.75" customHeight="1">
      <c r="A1398" s="201"/>
      <c r="B1398" s="201"/>
      <c r="C1398" s="201"/>
      <c r="D1398" s="201"/>
      <c r="E1398" s="201"/>
      <c r="F1398" s="202"/>
      <c r="G1398" s="202"/>
      <c r="H1398" s="202"/>
      <c r="I1398" s="202"/>
      <c r="J1398" s="202"/>
      <c r="K1398" s="202"/>
      <c r="L1398" s="202"/>
      <c r="M1398" s="202"/>
      <c r="N1398" s="202"/>
      <c r="O1398" s="202"/>
      <c r="P1398" s="202"/>
      <c r="Q1398" s="202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</row>
    <row r="1399" ht="15.75" customHeight="1">
      <c r="A1399" s="201"/>
      <c r="B1399" s="201"/>
      <c r="C1399" s="201"/>
      <c r="D1399" s="201"/>
      <c r="E1399" s="201"/>
      <c r="F1399" s="202"/>
      <c r="G1399" s="202"/>
      <c r="H1399" s="202"/>
      <c r="I1399" s="202"/>
      <c r="J1399" s="202"/>
      <c r="K1399" s="202"/>
      <c r="L1399" s="202"/>
      <c r="M1399" s="202"/>
      <c r="N1399" s="202"/>
      <c r="O1399" s="202"/>
      <c r="P1399" s="202"/>
      <c r="Q1399" s="202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</row>
    <row r="1400" ht="15.75" customHeight="1">
      <c r="A1400" s="201"/>
      <c r="B1400" s="201"/>
      <c r="C1400" s="201"/>
      <c r="D1400" s="201"/>
      <c r="E1400" s="201"/>
      <c r="F1400" s="202"/>
      <c r="G1400" s="202"/>
      <c r="H1400" s="202"/>
      <c r="I1400" s="202"/>
      <c r="J1400" s="202"/>
      <c r="K1400" s="202"/>
      <c r="L1400" s="202"/>
      <c r="M1400" s="202"/>
      <c r="N1400" s="202"/>
      <c r="O1400" s="202"/>
      <c r="P1400" s="202"/>
      <c r="Q1400" s="202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</row>
    <row r="1401" ht="15.75" customHeight="1">
      <c r="A1401" s="201"/>
      <c r="B1401" s="201"/>
      <c r="C1401" s="201"/>
      <c r="D1401" s="201"/>
      <c r="E1401" s="201"/>
      <c r="F1401" s="202"/>
      <c r="G1401" s="202"/>
      <c r="H1401" s="202"/>
      <c r="I1401" s="202"/>
      <c r="J1401" s="202"/>
      <c r="K1401" s="202"/>
      <c r="L1401" s="202"/>
      <c r="M1401" s="202"/>
      <c r="N1401" s="202"/>
      <c r="O1401" s="202"/>
      <c r="P1401" s="202"/>
      <c r="Q1401" s="202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</row>
    <row r="1402" ht="15.75" customHeight="1">
      <c r="A1402" s="201"/>
      <c r="B1402" s="201"/>
      <c r="C1402" s="201"/>
      <c r="D1402" s="201"/>
      <c r="E1402" s="201"/>
      <c r="F1402" s="202"/>
      <c r="G1402" s="202"/>
      <c r="H1402" s="202"/>
      <c r="I1402" s="202"/>
      <c r="J1402" s="202"/>
      <c r="K1402" s="202"/>
      <c r="L1402" s="202"/>
      <c r="M1402" s="202"/>
      <c r="N1402" s="202"/>
      <c r="O1402" s="202"/>
      <c r="P1402" s="202"/>
      <c r="Q1402" s="202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</row>
    <row r="1403" ht="15.75" customHeight="1">
      <c r="A1403" s="201"/>
      <c r="B1403" s="201"/>
      <c r="C1403" s="201"/>
      <c r="D1403" s="201"/>
      <c r="E1403" s="201"/>
      <c r="F1403" s="202"/>
      <c r="G1403" s="202"/>
      <c r="H1403" s="202"/>
      <c r="I1403" s="202"/>
      <c r="J1403" s="202"/>
      <c r="K1403" s="202"/>
      <c r="L1403" s="202"/>
      <c r="M1403" s="202"/>
      <c r="N1403" s="202"/>
      <c r="O1403" s="202"/>
      <c r="P1403" s="202"/>
      <c r="Q1403" s="202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</row>
    <row r="1404" ht="15.75" customHeight="1">
      <c r="A1404" s="201"/>
      <c r="B1404" s="201"/>
      <c r="C1404" s="201"/>
      <c r="D1404" s="201"/>
      <c r="E1404" s="201"/>
      <c r="F1404" s="202"/>
      <c r="G1404" s="202"/>
      <c r="H1404" s="202"/>
      <c r="I1404" s="202"/>
      <c r="J1404" s="202"/>
      <c r="K1404" s="202"/>
      <c r="L1404" s="202"/>
      <c r="M1404" s="202"/>
      <c r="N1404" s="202"/>
      <c r="O1404" s="202"/>
      <c r="P1404" s="202"/>
      <c r="Q1404" s="202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</row>
    <row r="1405" ht="15.75" customHeight="1">
      <c r="A1405" s="201"/>
      <c r="B1405" s="201"/>
      <c r="C1405" s="201"/>
      <c r="D1405" s="201"/>
      <c r="E1405" s="201"/>
      <c r="F1405" s="202"/>
      <c r="G1405" s="202"/>
      <c r="H1405" s="202"/>
      <c r="I1405" s="202"/>
      <c r="J1405" s="202"/>
      <c r="K1405" s="202"/>
      <c r="L1405" s="202"/>
      <c r="M1405" s="202"/>
      <c r="N1405" s="202"/>
      <c r="O1405" s="202"/>
      <c r="P1405" s="202"/>
      <c r="Q1405" s="202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</row>
    <row r="1406" ht="15.75" customHeight="1">
      <c r="A1406" s="201"/>
      <c r="B1406" s="201"/>
      <c r="C1406" s="201"/>
      <c r="D1406" s="201"/>
      <c r="E1406" s="201"/>
      <c r="F1406" s="202"/>
      <c r="G1406" s="202"/>
      <c r="H1406" s="202"/>
      <c r="I1406" s="202"/>
      <c r="J1406" s="202"/>
      <c r="K1406" s="202"/>
      <c r="L1406" s="202"/>
      <c r="M1406" s="202"/>
      <c r="N1406" s="202"/>
      <c r="O1406" s="202"/>
      <c r="P1406" s="202"/>
      <c r="Q1406" s="202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</row>
    <row r="1407" ht="15.75" customHeight="1">
      <c r="A1407" s="201"/>
      <c r="B1407" s="201"/>
      <c r="C1407" s="201"/>
      <c r="D1407" s="201"/>
      <c r="E1407" s="201"/>
      <c r="F1407" s="202"/>
      <c r="G1407" s="202"/>
      <c r="H1407" s="202"/>
      <c r="I1407" s="202"/>
      <c r="J1407" s="202"/>
      <c r="K1407" s="202"/>
      <c r="L1407" s="202"/>
      <c r="M1407" s="202"/>
      <c r="N1407" s="202"/>
      <c r="O1407" s="202"/>
      <c r="P1407" s="202"/>
      <c r="Q1407" s="202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</row>
    <row r="1408" ht="15.75" customHeight="1">
      <c r="A1408" s="201"/>
      <c r="B1408" s="201"/>
      <c r="C1408" s="201"/>
      <c r="D1408" s="201"/>
      <c r="E1408" s="201"/>
      <c r="F1408" s="202"/>
      <c r="G1408" s="202"/>
      <c r="H1408" s="202"/>
      <c r="I1408" s="202"/>
      <c r="J1408" s="202"/>
      <c r="K1408" s="202"/>
      <c r="L1408" s="202"/>
      <c r="M1408" s="202"/>
      <c r="N1408" s="202"/>
      <c r="O1408" s="202"/>
      <c r="P1408" s="202"/>
      <c r="Q1408" s="202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</row>
    <row r="1409" ht="15.75" customHeight="1">
      <c r="A1409" s="201"/>
      <c r="B1409" s="201"/>
      <c r="C1409" s="201"/>
      <c r="D1409" s="201"/>
      <c r="E1409" s="201"/>
      <c r="F1409" s="202"/>
      <c r="G1409" s="202"/>
      <c r="H1409" s="202"/>
      <c r="I1409" s="202"/>
      <c r="J1409" s="202"/>
      <c r="K1409" s="202"/>
      <c r="L1409" s="202"/>
      <c r="M1409" s="202"/>
      <c r="N1409" s="202"/>
      <c r="O1409" s="202"/>
      <c r="P1409" s="202"/>
      <c r="Q1409" s="202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</row>
    <row r="1410" ht="15.75" customHeight="1">
      <c r="A1410" s="201"/>
      <c r="B1410" s="201"/>
      <c r="C1410" s="201"/>
      <c r="D1410" s="201"/>
      <c r="E1410" s="201"/>
      <c r="F1410" s="202"/>
      <c r="G1410" s="202"/>
      <c r="H1410" s="202"/>
      <c r="I1410" s="202"/>
      <c r="J1410" s="202"/>
      <c r="K1410" s="202"/>
      <c r="L1410" s="202"/>
      <c r="M1410" s="202"/>
      <c r="N1410" s="202"/>
      <c r="O1410" s="202"/>
      <c r="P1410" s="202"/>
      <c r="Q1410" s="202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</row>
    <row r="1411" ht="15.75" customHeight="1">
      <c r="A1411" s="201"/>
      <c r="B1411" s="201"/>
      <c r="C1411" s="201"/>
      <c r="D1411" s="201"/>
      <c r="E1411" s="201"/>
      <c r="F1411" s="202"/>
      <c r="G1411" s="202"/>
      <c r="H1411" s="202"/>
      <c r="I1411" s="202"/>
      <c r="J1411" s="202"/>
      <c r="K1411" s="202"/>
      <c r="L1411" s="202"/>
      <c r="M1411" s="202"/>
      <c r="N1411" s="202"/>
      <c r="O1411" s="202"/>
      <c r="P1411" s="202"/>
      <c r="Q1411" s="202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</row>
    <row r="1412" ht="15.75" customHeight="1">
      <c r="A1412" s="201"/>
      <c r="B1412" s="201"/>
      <c r="C1412" s="201"/>
      <c r="D1412" s="201"/>
      <c r="E1412" s="201"/>
      <c r="F1412" s="202"/>
      <c r="G1412" s="202"/>
      <c r="H1412" s="202"/>
      <c r="I1412" s="202"/>
      <c r="J1412" s="202"/>
      <c r="K1412" s="202"/>
      <c r="L1412" s="202"/>
      <c r="M1412" s="202"/>
      <c r="N1412" s="202"/>
      <c r="O1412" s="202"/>
      <c r="P1412" s="202"/>
      <c r="Q1412" s="202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</row>
    <row r="1413" ht="15.75" customHeight="1">
      <c r="A1413" s="201"/>
      <c r="B1413" s="201"/>
      <c r="C1413" s="201"/>
      <c r="D1413" s="201"/>
      <c r="E1413" s="201"/>
      <c r="F1413" s="202"/>
      <c r="G1413" s="202"/>
      <c r="H1413" s="202"/>
      <c r="I1413" s="202"/>
      <c r="J1413" s="202"/>
      <c r="K1413" s="202"/>
      <c r="L1413" s="202"/>
      <c r="M1413" s="202"/>
      <c r="N1413" s="202"/>
      <c r="O1413" s="202"/>
      <c r="P1413" s="202"/>
      <c r="Q1413" s="202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</row>
    <row r="1414" ht="15.75" customHeight="1">
      <c r="A1414" s="201"/>
      <c r="B1414" s="201"/>
      <c r="C1414" s="201"/>
      <c r="D1414" s="201"/>
      <c r="E1414" s="201"/>
      <c r="F1414" s="202"/>
      <c r="G1414" s="202"/>
      <c r="H1414" s="202"/>
      <c r="I1414" s="202"/>
      <c r="J1414" s="202"/>
      <c r="K1414" s="202"/>
      <c r="L1414" s="202"/>
      <c r="M1414" s="202"/>
      <c r="N1414" s="202"/>
      <c r="O1414" s="202"/>
      <c r="P1414" s="202"/>
      <c r="Q1414" s="202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</row>
    <row r="1415" ht="15.75" customHeight="1">
      <c r="A1415" s="201"/>
      <c r="B1415" s="201"/>
      <c r="C1415" s="201"/>
      <c r="D1415" s="201"/>
      <c r="E1415" s="201"/>
      <c r="F1415" s="202"/>
      <c r="G1415" s="202"/>
      <c r="H1415" s="202"/>
      <c r="I1415" s="202"/>
      <c r="J1415" s="202"/>
      <c r="K1415" s="202"/>
      <c r="L1415" s="202"/>
      <c r="M1415" s="202"/>
      <c r="N1415" s="202"/>
      <c r="O1415" s="202"/>
      <c r="P1415" s="202"/>
      <c r="Q1415" s="202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</row>
    <row r="1416" ht="15.75" customHeight="1">
      <c r="A1416" s="201"/>
      <c r="B1416" s="201"/>
      <c r="C1416" s="201"/>
      <c r="D1416" s="201"/>
      <c r="E1416" s="201"/>
      <c r="F1416" s="202"/>
      <c r="G1416" s="202"/>
      <c r="H1416" s="202"/>
      <c r="I1416" s="202"/>
      <c r="J1416" s="202"/>
      <c r="K1416" s="202"/>
      <c r="L1416" s="202"/>
      <c r="M1416" s="202"/>
      <c r="N1416" s="202"/>
      <c r="O1416" s="202"/>
      <c r="P1416" s="202"/>
      <c r="Q1416" s="202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</row>
    <row r="1417" ht="15.75" customHeight="1">
      <c r="A1417" s="201"/>
      <c r="B1417" s="201"/>
      <c r="C1417" s="201"/>
      <c r="D1417" s="201"/>
      <c r="E1417" s="201"/>
      <c r="F1417" s="202"/>
      <c r="G1417" s="202"/>
      <c r="H1417" s="202"/>
      <c r="I1417" s="202"/>
      <c r="J1417" s="202"/>
      <c r="K1417" s="202"/>
      <c r="L1417" s="202"/>
      <c r="M1417" s="202"/>
      <c r="N1417" s="202"/>
      <c r="O1417" s="202"/>
      <c r="P1417" s="202"/>
      <c r="Q1417" s="202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</row>
    <row r="1418" ht="15.75" customHeight="1">
      <c r="A1418" s="201"/>
      <c r="B1418" s="201"/>
      <c r="C1418" s="201"/>
      <c r="D1418" s="201"/>
      <c r="E1418" s="201"/>
      <c r="F1418" s="202"/>
      <c r="G1418" s="202"/>
      <c r="H1418" s="202"/>
      <c r="I1418" s="202"/>
      <c r="J1418" s="202"/>
      <c r="K1418" s="202"/>
      <c r="L1418" s="202"/>
      <c r="M1418" s="202"/>
      <c r="N1418" s="202"/>
      <c r="O1418" s="202"/>
      <c r="P1418" s="202"/>
      <c r="Q1418" s="202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</row>
    <row r="1419" ht="15.75" customHeight="1">
      <c r="A1419" s="201"/>
      <c r="B1419" s="201"/>
      <c r="C1419" s="201"/>
      <c r="D1419" s="201"/>
      <c r="E1419" s="201"/>
      <c r="F1419" s="202"/>
      <c r="G1419" s="202"/>
      <c r="H1419" s="202"/>
      <c r="I1419" s="202"/>
      <c r="J1419" s="202"/>
      <c r="K1419" s="202"/>
      <c r="L1419" s="202"/>
      <c r="M1419" s="202"/>
      <c r="N1419" s="202"/>
      <c r="O1419" s="202"/>
      <c r="P1419" s="202"/>
      <c r="Q1419" s="202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</row>
    <row r="1420" ht="15.75" customHeight="1">
      <c r="A1420" s="201"/>
      <c r="B1420" s="201"/>
      <c r="C1420" s="201"/>
      <c r="D1420" s="201"/>
      <c r="E1420" s="201"/>
      <c r="F1420" s="202"/>
      <c r="G1420" s="202"/>
      <c r="H1420" s="202"/>
      <c r="I1420" s="202"/>
      <c r="J1420" s="202"/>
      <c r="K1420" s="202"/>
      <c r="L1420" s="202"/>
      <c r="M1420" s="202"/>
      <c r="N1420" s="202"/>
      <c r="O1420" s="202"/>
      <c r="P1420" s="202"/>
      <c r="Q1420" s="202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</row>
    <row r="1421" ht="15.75" customHeight="1">
      <c r="A1421" s="201"/>
      <c r="B1421" s="201"/>
      <c r="C1421" s="201"/>
      <c r="D1421" s="201"/>
      <c r="E1421" s="201"/>
      <c r="F1421" s="202"/>
      <c r="G1421" s="202"/>
      <c r="H1421" s="202"/>
      <c r="I1421" s="202"/>
      <c r="J1421" s="202"/>
      <c r="K1421" s="202"/>
      <c r="L1421" s="202"/>
      <c r="M1421" s="202"/>
      <c r="N1421" s="202"/>
      <c r="O1421" s="202"/>
      <c r="P1421" s="202"/>
      <c r="Q1421" s="202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</row>
    <row r="1422" ht="15.75" customHeight="1">
      <c r="A1422" s="201"/>
      <c r="B1422" s="201"/>
      <c r="C1422" s="201"/>
      <c r="D1422" s="201"/>
      <c r="E1422" s="201"/>
      <c r="F1422" s="202"/>
      <c r="G1422" s="202"/>
      <c r="H1422" s="202"/>
      <c r="I1422" s="202"/>
      <c r="J1422" s="202"/>
      <c r="K1422" s="202"/>
      <c r="L1422" s="202"/>
      <c r="M1422" s="202"/>
      <c r="N1422" s="202"/>
      <c r="O1422" s="202"/>
      <c r="P1422" s="202"/>
      <c r="Q1422" s="202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</row>
    <row r="1423" ht="15.75" customHeight="1">
      <c r="A1423" s="201"/>
      <c r="B1423" s="201"/>
      <c r="C1423" s="201"/>
      <c r="D1423" s="201"/>
      <c r="E1423" s="201"/>
      <c r="F1423" s="202"/>
      <c r="G1423" s="202"/>
      <c r="H1423" s="202"/>
      <c r="I1423" s="202"/>
      <c r="J1423" s="202"/>
      <c r="K1423" s="202"/>
      <c r="L1423" s="202"/>
      <c r="M1423" s="202"/>
      <c r="N1423" s="202"/>
      <c r="O1423" s="202"/>
      <c r="P1423" s="202"/>
      <c r="Q1423" s="202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</row>
    <row r="1424" ht="15.75" customHeight="1">
      <c r="A1424" s="201"/>
      <c r="B1424" s="201"/>
      <c r="C1424" s="201"/>
      <c r="D1424" s="201"/>
      <c r="E1424" s="201"/>
      <c r="F1424" s="202"/>
      <c r="G1424" s="202"/>
      <c r="H1424" s="202"/>
      <c r="I1424" s="202"/>
      <c r="J1424" s="202"/>
      <c r="K1424" s="202"/>
      <c r="L1424" s="202"/>
      <c r="M1424" s="202"/>
      <c r="N1424" s="202"/>
      <c r="O1424" s="202"/>
      <c r="P1424" s="202"/>
      <c r="Q1424" s="202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</row>
    <row r="1425" ht="15.75" customHeight="1">
      <c r="A1425" s="201"/>
      <c r="B1425" s="201"/>
      <c r="C1425" s="201"/>
      <c r="D1425" s="201"/>
      <c r="E1425" s="201"/>
      <c r="F1425" s="202"/>
      <c r="G1425" s="202"/>
      <c r="H1425" s="202"/>
      <c r="I1425" s="202"/>
      <c r="J1425" s="202"/>
      <c r="K1425" s="202"/>
      <c r="L1425" s="202"/>
      <c r="M1425" s="202"/>
      <c r="N1425" s="202"/>
      <c r="O1425" s="202"/>
      <c r="P1425" s="202"/>
      <c r="Q1425" s="202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</row>
    <row r="1426" ht="15.75" customHeight="1">
      <c r="A1426" s="201"/>
      <c r="B1426" s="201"/>
      <c r="C1426" s="201"/>
      <c r="D1426" s="201"/>
      <c r="E1426" s="201"/>
      <c r="F1426" s="202"/>
      <c r="G1426" s="202"/>
      <c r="H1426" s="202"/>
      <c r="I1426" s="202"/>
      <c r="J1426" s="202"/>
      <c r="K1426" s="202"/>
      <c r="L1426" s="202"/>
      <c r="M1426" s="202"/>
      <c r="N1426" s="202"/>
      <c r="O1426" s="202"/>
      <c r="P1426" s="202"/>
      <c r="Q1426" s="202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</row>
    <row r="1427" ht="15.75" customHeight="1">
      <c r="A1427" s="201"/>
      <c r="B1427" s="201"/>
      <c r="C1427" s="201"/>
      <c r="D1427" s="201"/>
      <c r="E1427" s="201"/>
      <c r="F1427" s="202"/>
      <c r="G1427" s="202"/>
      <c r="H1427" s="202"/>
      <c r="I1427" s="202"/>
      <c r="J1427" s="202"/>
      <c r="K1427" s="202"/>
      <c r="L1427" s="202"/>
      <c r="M1427" s="202"/>
      <c r="N1427" s="202"/>
      <c r="O1427" s="202"/>
      <c r="P1427" s="202"/>
      <c r="Q1427" s="202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</row>
    <row r="1428" ht="15.75" customHeight="1">
      <c r="A1428" s="201"/>
      <c r="B1428" s="201"/>
      <c r="C1428" s="201"/>
      <c r="D1428" s="201"/>
      <c r="E1428" s="201"/>
      <c r="F1428" s="202"/>
      <c r="G1428" s="202"/>
      <c r="H1428" s="202"/>
      <c r="I1428" s="202"/>
      <c r="J1428" s="202"/>
      <c r="K1428" s="202"/>
      <c r="L1428" s="202"/>
      <c r="M1428" s="202"/>
      <c r="N1428" s="202"/>
      <c r="O1428" s="202"/>
      <c r="P1428" s="202"/>
      <c r="Q1428" s="202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</row>
    <row r="1429" ht="15.75" customHeight="1">
      <c r="A1429" s="201"/>
      <c r="B1429" s="201"/>
      <c r="C1429" s="201"/>
      <c r="D1429" s="201"/>
      <c r="E1429" s="201"/>
      <c r="F1429" s="202"/>
      <c r="G1429" s="202"/>
      <c r="H1429" s="202"/>
      <c r="I1429" s="202"/>
      <c r="J1429" s="202"/>
      <c r="K1429" s="202"/>
      <c r="L1429" s="202"/>
      <c r="M1429" s="202"/>
      <c r="N1429" s="202"/>
      <c r="O1429" s="202"/>
      <c r="P1429" s="202"/>
      <c r="Q1429" s="202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</row>
    <row r="1430" ht="15.75" customHeight="1">
      <c r="A1430" s="201"/>
      <c r="B1430" s="201"/>
      <c r="C1430" s="201"/>
      <c r="D1430" s="201"/>
      <c r="E1430" s="201"/>
      <c r="F1430" s="202"/>
      <c r="G1430" s="202"/>
      <c r="H1430" s="202"/>
      <c r="I1430" s="202"/>
      <c r="J1430" s="202"/>
      <c r="K1430" s="202"/>
      <c r="L1430" s="202"/>
      <c r="M1430" s="202"/>
      <c r="N1430" s="202"/>
      <c r="O1430" s="202"/>
      <c r="P1430" s="202"/>
      <c r="Q1430" s="202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</row>
    <row r="1431" ht="15.75" customHeight="1">
      <c r="A1431" s="201"/>
      <c r="B1431" s="201"/>
      <c r="C1431" s="201"/>
      <c r="D1431" s="201"/>
      <c r="E1431" s="201"/>
      <c r="F1431" s="202"/>
      <c r="G1431" s="202"/>
      <c r="H1431" s="202"/>
      <c r="I1431" s="202"/>
      <c r="J1431" s="202"/>
      <c r="K1431" s="202"/>
      <c r="L1431" s="202"/>
      <c r="M1431" s="202"/>
      <c r="N1431" s="202"/>
      <c r="O1431" s="202"/>
      <c r="P1431" s="202"/>
      <c r="Q1431" s="202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</row>
    <row r="1432" ht="15.75" customHeight="1">
      <c r="A1432" s="201"/>
      <c r="B1432" s="201"/>
      <c r="C1432" s="201"/>
      <c r="D1432" s="201"/>
      <c r="E1432" s="201"/>
      <c r="F1432" s="202"/>
      <c r="G1432" s="202"/>
      <c r="H1432" s="202"/>
      <c r="I1432" s="202"/>
      <c r="J1432" s="202"/>
      <c r="K1432" s="202"/>
      <c r="L1432" s="202"/>
      <c r="M1432" s="202"/>
      <c r="N1432" s="202"/>
      <c r="O1432" s="202"/>
      <c r="P1432" s="202"/>
      <c r="Q1432" s="202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</row>
    <row r="1433" ht="15.75" customHeight="1">
      <c r="A1433" s="201"/>
      <c r="B1433" s="201"/>
      <c r="C1433" s="201"/>
      <c r="D1433" s="201"/>
      <c r="E1433" s="201"/>
      <c r="F1433" s="202"/>
      <c r="G1433" s="202"/>
      <c r="H1433" s="202"/>
      <c r="I1433" s="202"/>
      <c r="J1433" s="202"/>
      <c r="K1433" s="202"/>
      <c r="L1433" s="202"/>
      <c r="M1433" s="202"/>
      <c r="N1433" s="202"/>
      <c r="O1433" s="202"/>
      <c r="P1433" s="202"/>
      <c r="Q1433" s="202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</row>
    <row r="1434" ht="15.75" customHeight="1">
      <c r="A1434" s="201"/>
      <c r="B1434" s="201"/>
      <c r="C1434" s="201"/>
      <c r="D1434" s="201"/>
      <c r="E1434" s="201"/>
      <c r="F1434" s="202"/>
      <c r="G1434" s="202"/>
      <c r="H1434" s="202"/>
      <c r="I1434" s="202"/>
      <c r="J1434" s="202"/>
      <c r="K1434" s="202"/>
      <c r="L1434" s="202"/>
      <c r="M1434" s="202"/>
      <c r="N1434" s="202"/>
      <c r="O1434" s="202"/>
      <c r="P1434" s="202"/>
      <c r="Q1434" s="202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</row>
    <row r="1435" ht="15.75" customHeight="1">
      <c r="A1435" s="201"/>
      <c r="B1435" s="201"/>
      <c r="C1435" s="201"/>
      <c r="D1435" s="201"/>
      <c r="E1435" s="201"/>
      <c r="F1435" s="202"/>
      <c r="G1435" s="202"/>
      <c r="H1435" s="202"/>
      <c r="I1435" s="202"/>
      <c r="J1435" s="202"/>
      <c r="K1435" s="202"/>
      <c r="L1435" s="202"/>
      <c r="M1435" s="202"/>
      <c r="N1435" s="202"/>
      <c r="O1435" s="202"/>
      <c r="P1435" s="202"/>
      <c r="Q1435" s="202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</row>
    <row r="1436" ht="15.75" customHeight="1">
      <c r="A1436" s="201"/>
      <c r="B1436" s="201"/>
      <c r="C1436" s="201"/>
      <c r="D1436" s="201"/>
      <c r="E1436" s="201"/>
      <c r="F1436" s="202"/>
      <c r="G1436" s="202"/>
      <c r="H1436" s="202"/>
      <c r="I1436" s="202"/>
      <c r="J1436" s="202"/>
      <c r="K1436" s="202"/>
      <c r="L1436" s="202"/>
      <c r="M1436" s="202"/>
      <c r="N1436" s="202"/>
      <c r="O1436" s="202"/>
      <c r="P1436" s="202"/>
      <c r="Q1436" s="202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</row>
    <row r="1437" ht="15.75" customHeight="1">
      <c r="A1437" s="201"/>
      <c r="B1437" s="201"/>
      <c r="C1437" s="201"/>
      <c r="D1437" s="201"/>
      <c r="E1437" s="201"/>
      <c r="F1437" s="202"/>
      <c r="G1437" s="202"/>
      <c r="H1437" s="202"/>
      <c r="I1437" s="202"/>
      <c r="J1437" s="202"/>
      <c r="K1437" s="202"/>
      <c r="L1437" s="202"/>
      <c r="M1437" s="202"/>
      <c r="N1437" s="202"/>
      <c r="O1437" s="202"/>
      <c r="P1437" s="202"/>
      <c r="Q1437" s="202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</row>
    <row r="1438" ht="15.75" customHeight="1">
      <c r="A1438" s="201"/>
      <c r="B1438" s="201"/>
      <c r="C1438" s="201"/>
      <c r="D1438" s="201"/>
      <c r="E1438" s="201"/>
      <c r="F1438" s="202"/>
      <c r="G1438" s="202"/>
      <c r="H1438" s="202"/>
      <c r="I1438" s="202"/>
      <c r="J1438" s="202"/>
      <c r="K1438" s="202"/>
      <c r="L1438" s="202"/>
      <c r="M1438" s="202"/>
      <c r="N1438" s="202"/>
      <c r="O1438" s="202"/>
      <c r="P1438" s="202"/>
      <c r="Q1438" s="202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</row>
    <row r="1439" ht="15.75" customHeight="1">
      <c r="A1439" s="201"/>
      <c r="B1439" s="201"/>
      <c r="C1439" s="201"/>
      <c r="D1439" s="201"/>
      <c r="E1439" s="201"/>
      <c r="F1439" s="202"/>
      <c r="G1439" s="202"/>
      <c r="H1439" s="202"/>
      <c r="I1439" s="202"/>
      <c r="J1439" s="202"/>
      <c r="K1439" s="202"/>
      <c r="L1439" s="202"/>
      <c r="M1439" s="202"/>
      <c r="N1439" s="202"/>
      <c r="O1439" s="202"/>
      <c r="P1439" s="202"/>
      <c r="Q1439" s="202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</row>
    <row r="1440" ht="15.75" customHeight="1">
      <c r="A1440" s="201"/>
      <c r="B1440" s="201"/>
      <c r="C1440" s="201"/>
      <c r="D1440" s="201"/>
      <c r="E1440" s="201"/>
      <c r="F1440" s="202"/>
      <c r="G1440" s="202"/>
      <c r="H1440" s="202"/>
      <c r="I1440" s="202"/>
      <c r="J1440" s="202"/>
      <c r="K1440" s="202"/>
      <c r="L1440" s="202"/>
      <c r="M1440" s="202"/>
      <c r="N1440" s="202"/>
      <c r="O1440" s="202"/>
      <c r="P1440" s="202"/>
      <c r="Q1440" s="202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</row>
    <row r="1441" ht="15.75" customHeight="1">
      <c r="A1441" s="201"/>
      <c r="B1441" s="201"/>
      <c r="C1441" s="201"/>
      <c r="D1441" s="201"/>
      <c r="E1441" s="201"/>
      <c r="F1441" s="202"/>
      <c r="G1441" s="202"/>
      <c r="H1441" s="202"/>
      <c r="I1441" s="202"/>
      <c r="J1441" s="202"/>
      <c r="K1441" s="202"/>
      <c r="L1441" s="202"/>
      <c r="M1441" s="202"/>
      <c r="N1441" s="202"/>
      <c r="O1441" s="202"/>
      <c r="P1441" s="202"/>
      <c r="Q1441" s="202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</row>
    <row r="1442" ht="15.75" customHeight="1">
      <c r="A1442" s="201"/>
      <c r="B1442" s="201"/>
      <c r="C1442" s="201"/>
      <c r="D1442" s="201"/>
      <c r="E1442" s="201"/>
      <c r="F1442" s="202"/>
      <c r="G1442" s="202"/>
      <c r="H1442" s="202"/>
      <c r="I1442" s="202"/>
      <c r="J1442" s="202"/>
      <c r="K1442" s="202"/>
      <c r="L1442" s="202"/>
      <c r="M1442" s="202"/>
      <c r="N1442" s="202"/>
      <c r="O1442" s="202"/>
      <c r="P1442" s="202"/>
      <c r="Q1442" s="202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</row>
    <row r="1443" ht="15.75" customHeight="1">
      <c r="A1443" s="201"/>
      <c r="B1443" s="201"/>
      <c r="C1443" s="201"/>
      <c r="D1443" s="201"/>
      <c r="E1443" s="201"/>
      <c r="F1443" s="202"/>
      <c r="G1443" s="202"/>
      <c r="H1443" s="202"/>
      <c r="I1443" s="202"/>
      <c r="J1443" s="202"/>
      <c r="K1443" s="202"/>
      <c r="L1443" s="202"/>
      <c r="M1443" s="202"/>
      <c r="N1443" s="202"/>
      <c r="O1443" s="202"/>
      <c r="P1443" s="202"/>
      <c r="Q1443" s="202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</row>
    <row r="1444" ht="15.75" customHeight="1">
      <c r="A1444" s="201"/>
      <c r="B1444" s="201"/>
      <c r="C1444" s="201"/>
      <c r="D1444" s="201"/>
      <c r="E1444" s="201"/>
      <c r="F1444" s="202"/>
      <c r="G1444" s="202"/>
      <c r="H1444" s="202"/>
      <c r="I1444" s="202"/>
      <c r="J1444" s="202"/>
      <c r="K1444" s="202"/>
      <c r="L1444" s="202"/>
      <c r="M1444" s="202"/>
      <c r="N1444" s="202"/>
      <c r="O1444" s="202"/>
      <c r="P1444" s="202"/>
      <c r="Q1444" s="202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</row>
    <row r="1445" ht="15.75" customHeight="1">
      <c r="A1445" s="201"/>
      <c r="B1445" s="201"/>
      <c r="C1445" s="201"/>
      <c r="D1445" s="201"/>
      <c r="E1445" s="201"/>
      <c r="F1445" s="202"/>
      <c r="G1445" s="202"/>
      <c r="H1445" s="202"/>
      <c r="I1445" s="202"/>
      <c r="J1445" s="202"/>
      <c r="K1445" s="202"/>
      <c r="L1445" s="202"/>
      <c r="M1445" s="202"/>
      <c r="N1445" s="202"/>
      <c r="O1445" s="202"/>
      <c r="P1445" s="202"/>
      <c r="Q1445" s="202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</row>
    <row r="1446" ht="15.75" customHeight="1">
      <c r="A1446" s="201"/>
      <c r="B1446" s="201"/>
      <c r="C1446" s="201"/>
      <c r="D1446" s="201"/>
      <c r="E1446" s="201"/>
      <c r="F1446" s="202"/>
      <c r="G1446" s="202"/>
      <c r="H1446" s="202"/>
      <c r="I1446" s="202"/>
      <c r="J1446" s="202"/>
      <c r="K1446" s="202"/>
      <c r="L1446" s="202"/>
      <c r="M1446" s="202"/>
      <c r="N1446" s="202"/>
      <c r="O1446" s="202"/>
      <c r="P1446" s="202"/>
      <c r="Q1446" s="202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</row>
    <row r="1447" ht="15.75" customHeight="1">
      <c r="A1447" s="201"/>
      <c r="B1447" s="201"/>
      <c r="C1447" s="201"/>
      <c r="D1447" s="201"/>
      <c r="E1447" s="201"/>
      <c r="F1447" s="202"/>
      <c r="G1447" s="202"/>
      <c r="H1447" s="202"/>
      <c r="I1447" s="202"/>
      <c r="J1447" s="202"/>
      <c r="K1447" s="202"/>
      <c r="L1447" s="202"/>
      <c r="M1447" s="202"/>
      <c r="N1447" s="202"/>
      <c r="O1447" s="202"/>
      <c r="P1447" s="202"/>
      <c r="Q1447" s="202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</row>
    <row r="1448" ht="15.75" customHeight="1">
      <c r="A1448" s="201"/>
      <c r="B1448" s="201"/>
      <c r="C1448" s="201"/>
      <c r="D1448" s="201"/>
      <c r="E1448" s="201"/>
      <c r="F1448" s="202"/>
      <c r="G1448" s="202"/>
      <c r="H1448" s="202"/>
      <c r="I1448" s="202"/>
      <c r="J1448" s="202"/>
      <c r="K1448" s="202"/>
      <c r="L1448" s="202"/>
      <c r="M1448" s="202"/>
      <c r="N1448" s="202"/>
      <c r="O1448" s="202"/>
      <c r="P1448" s="202"/>
      <c r="Q1448" s="202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</row>
    <row r="1449" ht="15.75" customHeight="1">
      <c r="A1449" s="201"/>
      <c r="B1449" s="201"/>
      <c r="C1449" s="201"/>
      <c r="D1449" s="201"/>
      <c r="E1449" s="201"/>
      <c r="F1449" s="202"/>
      <c r="G1449" s="202"/>
      <c r="H1449" s="202"/>
      <c r="I1449" s="202"/>
      <c r="J1449" s="202"/>
      <c r="K1449" s="202"/>
      <c r="L1449" s="202"/>
      <c r="M1449" s="202"/>
      <c r="N1449" s="202"/>
      <c r="O1449" s="202"/>
      <c r="P1449" s="202"/>
      <c r="Q1449" s="202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</row>
    <row r="1450" ht="15.75" customHeight="1">
      <c r="A1450" s="201"/>
      <c r="B1450" s="201"/>
      <c r="C1450" s="201"/>
      <c r="D1450" s="201"/>
      <c r="E1450" s="201"/>
      <c r="F1450" s="202"/>
      <c r="G1450" s="202"/>
      <c r="H1450" s="202"/>
      <c r="I1450" s="202"/>
      <c r="J1450" s="202"/>
      <c r="K1450" s="202"/>
      <c r="L1450" s="202"/>
      <c r="M1450" s="202"/>
      <c r="N1450" s="202"/>
      <c r="O1450" s="202"/>
      <c r="P1450" s="202"/>
      <c r="Q1450" s="202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</row>
    <row r="1451" ht="15.75" customHeight="1">
      <c r="A1451" s="201"/>
      <c r="B1451" s="201"/>
      <c r="C1451" s="201"/>
      <c r="D1451" s="201"/>
      <c r="E1451" s="201"/>
      <c r="F1451" s="202"/>
      <c r="G1451" s="202"/>
      <c r="H1451" s="202"/>
      <c r="I1451" s="202"/>
      <c r="J1451" s="202"/>
      <c r="K1451" s="202"/>
      <c r="L1451" s="202"/>
      <c r="M1451" s="202"/>
      <c r="N1451" s="202"/>
      <c r="O1451" s="202"/>
      <c r="P1451" s="202"/>
      <c r="Q1451" s="202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</row>
    <row r="1452" ht="15.75" customHeight="1">
      <c r="A1452" s="201"/>
      <c r="B1452" s="201"/>
      <c r="C1452" s="201"/>
      <c r="D1452" s="201"/>
      <c r="E1452" s="201"/>
      <c r="F1452" s="202"/>
      <c r="G1452" s="202"/>
      <c r="H1452" s="202"/>
      <c r="I1452" s="202"/>
      <c r="J1452" s="202"/>
      <c r="K1452" s="202"/>
      <c r="L1452" s="202"/>
      <c r="M1452" s="202"/>
      <c r="N1452" s="202"/>
      <c r="O1452" s="202"/>
      <c r="P1452" s="202"/>
      <c r="Q1452" s="202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</row>
    <row r="1453" ht="15.75" customHeight="1">
      <c r="A1453" s="201"/>
      <c r="B1453" s="201"/>
      <c r="C1453" s="201"/>
      <c r="D1453" s="201"/>
      <c r="E1453" s="201"/>
      <c r="F1453" s="202"/>
      <c r="G1453" s="202"/>
      <c r="H1453" s="202"/>
      <c r="I1453" s="202"/>
      <c r="J1453" s="202"/>
      <c r="K1453" s="202"/>
      <c r="L1453" s="202"/>
      <c r="M1453" s="202"/>
      <c r="N1453" s="202"/>
      <c r="O1453" s="202"/>
      <c r="P1453" s="202"/>
      <c r="Q1453" s="202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</row>
    <row r="1454" ht="15.75" customHeight="1">
      <c r="A1454" s="201"/>
      <c r="B1454" s="201"/>
      <c r="C1454" s="201"/>
      <c r="D1454" s="201"/>
      <c r="E1454" s="201"/>
      <c r="F1454" s="202"/>
      <c r="G1454" s="202"/>
      <c r="H1454" s="202"/>
      <c r="I1454" s="202"/>
      <c r="J1454" s="202"/>
      <c r="K1454" s="202"/>
      <c r="L1454" s="202"/>
      <c r="M1454" s="202"/>
      <c r="N1454" s="202"/>
      <c r="O1454" s="202"/>
      <c r="P1454" s="202"/>
      <c r="Q1454" s="202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</row>
    <row r="1455" ht="15.75" customHeight="1">
      <c r="A1455" s="201"/>
      <c r="B1455" s="201"/>
      <c r="C1455" s="201"/>
      <c r="D1455" s="201"/>
      <c r="E1455" s="201"/>
      <c r="F1455" s="202"/>
      <c r="G1455" s="202"/>
      <c r="H1455" s="202"/>
      <c r="I1455" s="202"/>
      <c r="J1455" s="202"/>
      <c r="K1455" s="202"/>
      <c r="L1455" s="202"/>
      <c r="M1455" s="202"/>
      <c r="N1455" s="202"/>
      <c r="O1455" s="202"/>
      <c r="P1455" s="202"/>
      <c r="Q1455" s="202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</row>
    <row r="1456" ht="15.75" customHeight="1">
      <c r="A1456" s="201"/>
      <c r="B1456" s="201"/>
      <c r="C1456" s="201"/>
      <c r="D1456" s="201"/>
      <c r="E1456" s="201"/>
      <c r="F1456" s="202"/>
      <c r="G1456" s="202"/>
      <c r="H1456" s="202"/>
      <c r="I1456" s="202"/>
      <c r="J1456" s="202"/>
      <c r="K1456" s="202"/>
      <c r="L1456" s="202"/>
      <c r="M1456" s="202"/>
      <c r="N1456" s="202"/>
      <c r="O1456" s="202"/>
      <c r="P1456" s="202"/>
      <c r="Q1456" s="202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</row>
    <row r="1457" ht="15.75" customHeight="1">
      <c r="A1457" s="201"/>
      <c r="B1457" s="201"/>
      <c r="C1457" s="201"/>
      <c r="D1457" s="201"/>
      <c r="E1457" s="201"/>
      <c r="F1457" s="202"/>
      <c r="G1457" s="202"/>
      <c r="H1457" s="202"/>
      <c r="I1457" s="202"/>
      <c r="J1457" s="202"/>
      <c r="K1457" s="202"/>
      <c r="L1457" s="202"/>
      <c r="M1457" s="202"/>
      <c r="N1457" s="202"/>
      <c r="O1457" s="202"/>
      <c r="P1457" s="202"/>
      <c r="Q1457" s="202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</row>
    <row r="1458" ht="15.75" customHeight="1">
      <c r="A1458" s="201"/>
      <c r="B1458" s="201"/>
      <c r="C1458" s="201"/>
      <c r="D1458" s="201"/>
      <c r="E1458" s="201"/>
      <c r="F1458" s="202"/>
      <c r="G1458" s="202"/>
      <c r="H1458" s="202"/>
      <c r="I1458" s="202"/>
      <c r="J1458" s="202"/>
      <c r="K1458" s="202"/>
      <c r="L1458" s="202"/>
      <c r="M1458" s="202"/>
      <c r="N1458" s="202"/>
      <c r="O1458" s="202"/>
      <c r="P1458" s="202"/>
      <c r="Q1458" s="202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</row>
    <row r="1459" ht="15.75" customHeight="1">
      <c r="A1459" s="201"/>
      <c r="B1459" s="201"/>
      <c r="C1459" s="201"/>
      <c r="D1459" s="201"/>
      <c r="E1459" s="201"/>
      <c r="F1459" s="202"/>
      <c r="G1459" s="202"/>
      <c r="H1459" s="202"/>
      <c r="I1459" s="202"/>
      <c r="J1459" s="202"/>
      <c r="K1459" s="202"/>
      <c r="L1459" s="202"/>
      <c r="M1459" s="202"/>
      <c r="N1459" s="202"/>
      <c r="O1459" s="202"/>
      <c r="P1459" s="202"/>
      <c r="Q1459" s="202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</row>
    <row r="1460" ht="15.75" customHeight="1">
      <c r="A1460" s="201"/>
      <c r="B1460" s="201"/>
      <c r="C1460" s="201"/>
      <c r="D1460" s="201"/>
      <c r="E1460" s="201"/>
      <c r="F1460" s="202"/>
      <c r="G1460" s="202"/>
      <c r="H1460" s="202"/>
      <c r="I1460" s="202"/>
      <c r="J1460" s="202"/>
      <c r="K1460" s="202"/>
      <c r="L1460" s="202"/>
      <c r="M1460" s="202"/>
      <c r="N1460" s="202"/>
      <c r="O1460" s="202"/>
      <c r="P1460" s="202"/>
      <c r="Q1460" s="202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</row>
    <row r="1461" ht="15.75" customHeight="1">
      <c r="A1461" s="201"/>
      <c r="B1461" s="201"/>
      <c r="C1461" s="201"/>
      <c r="D1461" s="201"/>
      <c r="E1461" s="201"/>
      <c r="F1461" s="202"/>
      <c r="G1461" s="202"/>
      <c r="H1461" s="202"/>
      <c r="I1461" s="202"/>
      <c r="J1461" s="202"/>
      <c r="K1461" s="202"/>
      <c r="L1461" s="202"/>
      <c r="M1461" s="202"/>
      <c r="N1461" s="202"/>
      <c r="O1461" s="202"/>
      <c r="P1461" s="202"/>
      <c r="Q1461" s="202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</row>
    <row r="1462" ht="15.75" customHeight="1">
      <c r="A1462" s="201"/>
      <c r="B1462" s="201"/>
      <c r="C1462" s="201"/>
      <c r="D1462" s="201"/>
      <c r="E1462" s="201"/>
      <c r="F1462" s="202"/>
      <c r="G1462" s="202"/>
      <c r="H1462" s="202"/>
      <c r="I1462" s="202"/>
      <c r="J1462" s="202"/>
      <c r="K1462" s="202"/>
      <c r="L1462" s="202"/>
      <c r="M1462" s="202"/>
      <c r="N1462" s="202"/>
      <c r="O1462" s="202"/>
      <c r="P1462" s="202"/>
      <c r="Q1462" s="202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</row>
    <row r="1463" ht="15.75" customHeight="1">
      <c r="A1463" s="201"/>
      <c r="B1463" s="201"/>
      <c r="C1463" s="201"/>
      <c r="D1463" s="201"/>
      <c r="E1463" s="201"/>
      <c r="F1463" s="202"/>
      <c r="G1463" s="202"/>
      <c r="H1463" s="202"/>
      <c r="I1463" s="202"/>
      <c r="J1463" s="202"/>
      <c r="K1463" s="202"/>
      <c r="L1463" s="202"/>
      <c r="M1463" s="202"/>
      <c r="N1463" s="202"/>
      <c r="O1463" s="202"/>
      <c r="P1463" s="202"/>
      <c r="Q1463" s="202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</row>
    <row r="1464" ht="15.75" customHeight="1">
      <c r="A1464" s="201"/>
      <c r="B1464" s="201"/>
      <c r="C1464" s="201"/>
      <c r="D1464" s="201"/>
      <c r="E1464" s="201"/>
      <c r="F1464" s="202"/>
      <c r="G1464" s="202"/>
      <c r="H1464" s="202"/>
      <c r="I1464" s="202"/>
      <c r="J1464" s="202"/>
      <c r="K1464" s="202"/>
      <c r="L1464" s="202"/>
      <c r="M1464" s="202"/>
      <c r="N1464" s="202"/>
      <c r="O1464" s="202"/>
      <c r="P1464" s="202"/>
      <c r="Q1464" s="202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</row>
    <row r="1465" ht="15.75" customHeight="1">
      <c r="A1465" s="201"/>
      <c r="B1465" s="201"/>
      <c r="C1465" s="201"/>
      <c r="D1465" s="201"/>
      <c r="E1465" s="201"/>
      <c r="F1465" s="202"/>
      <c r="G1465" s="202"/>
      <c r="H1465" s="202"/>
      <c r="I1465" s="202"/>
      <c r="J1465" s="202"/>
      <c r="K1465" s="202"/>
      <c r="L1465" s="202"/>
      <c r="M1465" s="202"/>
      <c r="N1465" s="202"/>
      <c r="O1465" s="202"/>
      <c r="P1465" s="202"/>
      <c r="Q1465" s="202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</row>
    <row r="1466" ht="15.75" customHeight="1">
      <c r="A1466" s="201"/>
      <c r="B1466" s="201"/>
      <c r="C1466" s="201"/>
      <c r="D1466" s="201"/>
      <c r="E1466" s="201"/>
      <c r="F1466" s="202"/>
      <c r="G1466" s="202"/>
      <c r="H1466" s="202"/>
      <c r="I1466" s="202"/>
      <c r="J1466" s="202"/>
      <c r="K1466" s="202"/>
      <c r="L1466" s="202"/>
      <c r="M1466" s="202"/>
      <c r="N1466" s="202"/>
      <c r="O1466" s="202"/>
      <c r="P1466" s="202"/>
      <c r="Q1466" s="202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</row>
    <row r="1467" ht="15.75" customHeight="1">
      <c r="A1467" s="201"/>
      <c r="B1467" s="201"/>
      <c r="C1467" s="201"/>
      <c r="D1467" s="201"/>
      <c r="E1467" s="201"/>
      <c r="F1467" s="202"/>
      <c r="G1467" s="202"/>
      <c r="H1467" s="202"/>
      <c r="I1467" s="202"/>
      <c r="J1467" s="202"/>
      <c r="K1467" s="202"/>
      <c r="L1467" s="202"/>
      <c r="M1467" s="202"/>
      <c r="N1467" s="202"/>
      <c r="O1467" s="202"/>
      <c r="P1467" s="202"/>
      <c r="Q1467" s="202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</row>
    <row r="1468" ht="15.75" customHeight="1">
      <c r="A1468" s="201"/>
      <c r="B1468" s="201"/>
      <c r="C1468" s="201"/>
      <c r="D1468" s="201"/>
      <c r="E1468" s="201"/>
      <c r="F1468" s="202"/>
      <c r="G1468" s="202"/>
      <c r="H1468" s="202"/>
      <c r="I1468" s="202"/>
      <c r="J1468" s="202"/>
      <c r="K1468" s="202"/>
      <c r="L1468" s="202"/>
      <c r="M1468" s="202"/>
      <c r="N1468" s="202"/>
      <c r="O1468" s="202"/>
      <c r="P1468" s="202"/>
      <c r="Q1468" s="202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</row>
    <row r="1469" ht="15.75" customHeight="1">
      <c r="A1469" s="201"/>
      <c r="B1469" s="201"/>
      <c r="C1469" s="201"/>
      <c r="D1469" s="201"/>
      <c r="E1469" s="201"/>
      <c r="F1469" s="202"/>
      <c r="G1469" s="202"/>
      <c r="H1469" s="202"/>
      <c r="I1469" s="202"/>
      <c r="J1469" s="202"/>
      <c r="K1469" s="202"/>
      <c r="L1469" s="202"/>
      <c r="M1469" s="202"/>
      <c r="N1469" s="202"/>
      <c r="O1469" s="202"/>
      <c r="P1469" s="202"/>
      <c r="Q1469" s="202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</row>
    <row r="1470" ht="15.75" customHeight="1">
      <c r="A1470" s="201"/>
      <c r="B1470" s="201"/>
      <c r="C1470" s="201"/>
      <c r="D1470" s="201"/>
      <c r="E1470" s="201"/>
      <c r="F1470" s="202"/>
      <c r="G1470" s="202"/>
      <c r="H1470" s="202"/>
      <c r="I1470" s="202"/>
      <c r="J1470" s="202"/>
      <c r="K1470" s="202"/>
      <c r="L1470" s="202"/>
      <c r="M1470" s="202"/>
      <c r="N1470" s="202"/>
      <c r="O1470" s="202"/>
      <c r="P1470" s="202"/>
      <c r="Q1470" s="202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</row>
    <row r="1471" ht="15.75" customHeight="1">
      <c r="A1471" s="201"/>
      <c r="B1471" s="201"/>
      <c r="C1471" s="201"/>
      <c r="D1471" s="201"/>
      <c r="E1471" s="201"/>
      <c r="F1471" s="202"/>
      <c r="G1471" s="202"/>
      <c r="H1471" s="202"/>
      <c r="I1471" s="202"/>
      <c r="J1471" s="202"/>
      <c r="K1471" s="202"/>
      <c r="L1471" s="202"/>
      <c r="M1471" s="202"/>
      <c r="N1471" s="202"/>
      <c r="O1471" s="202"/>
      <c r="P1471" s="202"/>
      <c r="Q1471" s="202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</row>
    <row r="1472" ht="15.75" customHeight="1">
      <c r="A1472" s="201"/>
      <c r="B1472" s="201"/>
      <c r="C1472" s="201"/>
      <c r="D1472" s="201"/>
      <c r="E1472" s="201"/>
      <c r="F1472" s="202"/>
      <c r="G1472" s="202"/>
      <c r="H1472" s="202"/>
      <c r="I1472" s="202"/>
      <c r="J1472" s="202"/>
      <c r="K1472" s="202"/>
      <c r="L1472" s="202"/>
      <c r="M1472" s="202"/>
      <c r="N1472" s="202"/>
      <c r="O1472" s="202"/>
      <c r="P1472" s="202"/>
      <c r="Q1472" s="202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</row>
    <row r="1473" ht="15.75" customHeight="1">
      <c r="A1473" s="201"/>
      <c r="B1473" s="201"/>
      <c r="C1473" s="201"/>
      <c r="D1473" s="201"/>
      <c r="E1473" s="201"/>
      <c r="F1473" s="202"/>
      <c r="G1473" s="202"/>
      <c r="H1473" s="202"/>
      <c r="I1473" s="202"/>
      <c r="J1473" s="202"/>
      <c r="K1473" s="202"/>
      <c r="L1473" s="202"/>
      <c r="M1473" s="202"/>
      <c r="N1473" s="202"/>
      <c r="O1473" s="202"/>
      <c r="P1473" s="202"/>
      <c r="Q1473" s="202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</row>
    <row r="1474" ht="15.75" customHeight="1">
      <c r="A1474" s="201"/>
      <c r="B1474" s="201"/>
      <c r="C1474" s="201"/>
      <c r="D1474" s="201"/>
      <c r="E1474" s="201"/>
      <c r="F1474" s="202"/>
      <c r="G1474" s="202"/>
      <c r="H1474" s="202"/>
      <c r="I1474" s="202"/>
      <c r="J1474" s="202"/>
      <c r="K1474" s="202"/>
      <c r="L1474" s="202"/>
      <c r="M1474" s="202"/>
      <c r="N1474" s="202"/>
      <c r="O1474" s="202"/>
      <c r="P1474" s="202"/>
      <c r="Q1474" s="202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</row>
    <row r="1475" ht="15.75" customHeight="1">
      <c r="A1475" s="201"/>
      <c r="B1475" s="201"/>
      <c r="C1475" s="201"/>
      <c r="D1475" s="201"/>
      <c r="E1475" s="201"/>
      <c r="F1475" s="202"/>
      <c r="G1475" s="202"/>
      <c r="H1475" s="202"/>
      <c r="I1475" s="202"/>
      <c r="J1475" s="202"/>
      <c r="K1475" s="202"/>
      <c r="L1475" s="202"/>
      <c r="M1475" s="202"/>
      <c r="N1475" s="202"/>
      <c r="O1475" s="202"/>
      <c r="P1475" s="202"/>
      <c r="Q1475" s="202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</row>
    <row r="1476" ht="15.75" customHeight="1">
      <c r="A1476" s="201"/>
      <c r="B1476" s="201"/>
      <c r="C1476" s="201"/>
      <c r="D1476" s="201"/>
      <c r="E1476" s="201"/>
      <c r="F1476" s="202"/>
      <c r="G1476" s="202"/>
      <c r="H1476" s="202"/>
      <c r="I1476" s="202"/>
      <c r="J1476" s="202"/>
      <c r="K1476" s="202"/>
      <c r="L1476" s="202"/>
      <c r="M1476" s="202"/>
      <c r="N1476" s="202"/>
      <c r="O1476" s="202"/>
      <c r="P1476" s="202"/>
      <c r="Q1476" s="202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</row>
    <row r="1477" ht="15.75" customHeight="1">
      <c r="A1477" s="201"/>
      <c r="B1477" s="201"/>
      <c r="C1477" s="201"/>
      <c r="D1477" s="201"/>
      <c r="E1477" s="201"/>
      <c r="F1477" s="202"/>
      <c r="G1477" s="202"/>
      <c r="H1477" s="202"/>
      <c r="I1477" s="202"/>
      <c r="J1477" s="202"/>
      <c r="K1477" s="202"/>
      <c r="L1477" s="202"/>
      <c r="M1477" s="202"/>
      <c r="N1477" s="202"/>
      <c r="O1477" s="202"/>
      <c r="P1477" s="202"/>
      <c r="Q1477" s="202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</row>
    <row r="1478" ht="15.75" customHeight="1">
      <c r="A1478" s="201"/>
      <c r="B1478" s="201"/>
      <c r="C1478" s="201"/>
      <c r="D1478" s="201"/>
      <c r="E1478" s="201"/>
      <c r="F1478" s="202"/>
      <c r="G1478" s="202"/>
      <c r="H1478" s="202"/>
      <c r="I1478" s="202"/>
      <c r="J1478" s="202"/>
      <c r="K1478" s="202"/>
      <c r="L1478" s="202"/>
      <c r="M1478" s="202"/>
      <c r="N1478" s="202"/>
      <c r="O1478" s="202"/>
      <c r="P1478" s="202"/>
      <c r="Q1478" s="202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</row>
    <row r="1479" ht="15.75" customHeight="1">
      <c r="A1479" s="201"/>
      <c r="B1479" s="201"/>
      <c r="C1479" s="201"/>
      <c r="D1479" s="201"/>
      <c r="E1479" s="201"/>
      <c r="F1479" s="202"/>
      <c r="G1479" s="202"/>
      <c r="H1479" s="202"/>
      <c r="I1479" s="202"/>
      <c r="J1479" s="202"/>
      <c r="K1479" s="202"/>
      <c r="L1479" s="202"/>
      <c r="M1479" s="202"/>
      <c r="N1479" s="202"/>
      <c r="O1479" s="202"/>
      <c r="P1479" s="202"/>
      <c r="Q1479" s="202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</row>
    <row r="1480" ht="15.75" customHeight="1">
      <c r="A1480" s="201"/>
      <c r="B1480" s="201"/>
      <c r="C1480" s="201"/>
      <c r="D1480" s="201"/>
      <c r="E1480" s="201"/>
      <c r="F1480" s="202"/>
      <c r="G1480" s="202"/>
      <c r="H1480" s="202"/>
      <c r="I1480" s="202"/>
      <c r="J1480" s="202"/>
      <c r="K1480" s="202"/>
      <c r="L1480" s="202"/>
      <c r="M1480" s="202"/>
      <c r="N1480" s="202"/>
      <c r="O1480" s="202"/>
      <c r="P1480" s="202"/>
      <c r="Q1480" s="202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</row>
    <row r="1481" ht="15.75" customHeight="1">
      <c r="A1481" s="201"/>
      <c r="B1481" s="201"/>
      <c r="C1481" s="201"/>
      <c r="D1481" s="201"/>
      <c r="E1481" s="201"/>
      <c r="F1481" s="202"/>
      <c r="G1481" s="202"/>
      <c r="H1481" s="202"/>
      <c r="I1481" s="202"/>
      <c r="J1481" s="202"/>
      <c r="K1481" s="202"/>
      <c r="L1481" s="202"/>
      <c r="M1481" s="202"/>
      <c r="N1481" s="202"/>
      <c r="O1481" s="202"/>
      <c r="P1481" s="202"/>
      <c r="Q1481" s="202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</row>
    <row r="1482" ht="15.75" customHeight="1">
      <c r="A1482" s="201"/>
      <c r="B1482" s="201"/>
      <c r="C1482" s="201"/>
      <c r="D1482" s="201"/>
      <c r="E1482" s="201"/>
      <c r="F1482" s="202"/>
      <c r="G1482" s="202"/>
      <c r="H1482" s="202"/>
      <c r="I1482" s="202"/>
      <c r="J1482" s="202"/>
      <c r="K1482" s="202"/>
      <c r="L1482" s="202"/>
      <c r="M1482" s="202"/>
      <c r="N1482" s="202"/>
      <c r="O1482" s="202"/>
      <c r="P1482" s="202"/>
      <c r="Q1482" s="202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</row>
    <row r="1483" ht="15.75" customHeight="1">
      <c r="A1483" s="201"/>
      <c r="B1483" s="201"/>
      <c r="C1483" s="201"/>
      <c r="D1483" s="201"/>
      <c r="E1483" s="201"/>
      <c r="F1483" s="202"/>
      <c r="G1483" s="202"/>
      <c r="H1483" s="202"/>
      <c r="I1483" s="202"/>
      <c r="J1483" s="202"/>
      <c r="K1483" s="202"/>
      <c r="L1483" s="202"/>
      <c r="M1483" s="202"/>
      <c r="N1483" s="202"/>
      <c r="O1483" s="202"/>
      <c r="P1483" s="202"/>
      <c r="Q1483" s="202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</row>
    <row r="1484" ht="15.75" customHeight="1">
      <c r="A1484" s="201"/>
      <c r="B1484" s="201"/>
      <c r="C1484" s="201"/>
      <c r="D1484" s="201"/>
      <c r="E1484" s="201"/>
      <c r="F1484" s="202"/>
      <c r="G1484" s="202"/>
      <c r="H1484" s="202"/>
      <c r="I1484" s="202"/>
      <c r="J1484" s="202"/>
      <c r="K1484" s="202"/>
      <c r="L1484" s="202"/>
      <c r="M1484" s="202"/>
      <c r="N1484" s="202"/>
      <c r="O1484" s="202"/>
      <c r="P1484" s="202"/>
      <c r="Q1484" s="202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</row>
    <row r="1485" ht="15.75" customHeight="1">
      <c r="A1485" s="201"/>
      <c r="B1485" s="201"/>
      <c r="C1485" s="201"/>
      <c r="D1485" s="201"/>
      <c r="E1485" s="201"/>
      <c r="F1485" s="202"/>
      <c r="G1485" s="202"/>
      <c r="H1485" s="202"/>
      <c r="I1485" s="202"/>
      <c r="J1485" s="202"/>
      <c r="K1485" s="202"/>
      <c r="L1485" s="202"/>
      <c r="M1485" s="202"/>
      <c r="N1485" s="202"/>
      <c r="O1485" s="202"/>
      <c r="P1485" s="202"/>
      <c r="Q1485" s="202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</row>
    <row r="1486" ht="15.75" customHeight="1">
      <c r="A1486" s="201"/>
      <c r="B1486" s="201"/>
      <c r="C1486" s="201"/>
      <c r="D1486" s="201"/>
      <c r="E1486" s="201"/>
      <c r="F1486" s="202"/>
      <c r="G1486" s="202"/>
      <c r="H1486" s="202"/>
      <c r="I1486" s="202"/>
      <c r="J1486" s="202"/>
      <c r="K1486" s="202"/>
      <c r="L1486" s="202"/>
      <c r="M1486" s="202"/>
      <c r="N1486" s="202"/>
      <c r="O1486" s="202"/>
      <c r="P1486" s="202"/>
      <c r="Q1486" s="202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</row>
    <row r="1487" ht="15.75" customHeight="1">
      <c r="A1487" s="201"/>
      <c r="B1487" s="201"/>
      <c r="C1487" s="201"/>
      <c r="D1487" s="201"/>
      <c r="E1487" s="201"/>
      <c r="F1487" s="202"/>
      <c r="G1487" s="202"/>
      <c r="H1487" s="202"/>
      <c r="I1487" s="202"/>
      <c r="J1487" s="202"/>
      <c r="K1487" s="202"/>
      <c r="L1487" s="202"/>
      <c r="M1487" s="202"/>
      <c r="N1487" s="202"/>
      <c r="O1487" s="202"/>
      <c r="P1487" s="202"/>
      <c r="Q1487" s="202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</row>
    <row r="1488" ht="15.75" customHeight="1">
      <c r="A1488" s="201"/>
      <c r="B1488" s="201"/>
      <c r="C1488" s="201"/>
      <c r="D1488" s="201"/>
      <c r="E1488" s="201"/>
      <c r="F1488" s="202"/>
      <c r="G1488" s="202"/>
      <c r="H1488" s="202"/>
      <c r="I1488" s="202"/>
      <c r="J1488" s="202"/>
      <c r="K1488" s="202"/>
      <c r="L1488" s="202"/>
      <c r="M1488" s="202"/>
      <c r="N1488" s="202"/>
      <c r="O1488" s="202"/>
      <c r="P1488" s="202"/>
      <c r="Q1488" s="202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</row>
    <row r="1489" ht="15.75" customHeight="1">
      <c r="A1489" s="201"/>
      <c r="B1489" s="201"/>
      <c r="C1489" s="201"/>
      <c r="D1489" s="201"/>
      <c r="E1489" s="201"/>
      <c r="F1489" s="202"/>
      <c r="G1489" s="202"/>
      <c r="H1489" s="202"/>
      <c r="I1489" s="202"/>
      <c r="J1489" s="202"/>
      <c r="K1489" s="202"/>
      <c r="L1489" s="202"/>
      <c r="M1489" s="202"/>
      <c r="N1489" s="202"/>
      <c r="O1489" s="202"/>
      <c r="P1489" s="202"/>
      <c r="Q1489" s="202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</row>
    <row r="1490" ht="15.75" customHeight="1">
      <c r="A1490" s="201"/>
      <c r="B1490" s="201"/>
      <c r="C1490" s="201"/>
      <c r="D1490" s="201"/>
      <c r="E1490" s="201"/>
      <c r="F1490" s="202"/>
      <c r="G1490" s="202"/>
      <c r="H1490" s="202"/>
      <c r="I1490" s="202"/>
      <c r="J1490" s="202"/>
      <c r="K1490" s="202"/>
      <c r="L1490" s="202"/>
      <c r="M1490" s="202"/>
      <c r="N1490" s="202"/>
      <c r="O1490" s="202"/>
      <c r="P1490" s="202"/>
      <c r="Q1490" s="202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</row>
    <row r="1491" ht="15.75" customHeight="1">
      <c r="A1491" s="201"/>
      <c r="B1491" s="201"/>
      <c r="C1491" s="201"/>
      <c r="D1491" s="201"/>
      <c r="E1491" s="201"/>
      <c r="F1491" s="202"/>
      <c r="G1491" s="202"/>
      <c r="H1491" s="202"/>
      <c r="I1491" s="202"/>
      <c r="J1491" s="202"/>
      <c r="K1491" s="202"/>
      <c r="L1491" s="202"/>
      <c r="M1491" s="202"/>
      <c r="N1491" s="202"/>
      <c r="O1491" s="202"/>
      <c r="P1491" s="202"/>
      <c r="Q1491" s="202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</row>
    <row r="1492" ht="15.75" customHeight="1">
      <c r="A1492" s="201"/>
      <c r="B1492" s="201"/>
      <c r="C1492" s="201"/>
      <c r="D1492" s="201"/>
      <c r="E1492" s="201"/>
      <c r="F1492" s="202"/>
      <c r="G1492" s="202"/>
      <c r="H1492" s="202"/>
      <c r="I1492" s="202"/>
      <c r="J1492" s="202"/>
      <c r="K1492" s="202"/>
      <c r="L1492" s="202"/>
      <c r="M1492" s="202"/>
      <c r="N1492" s="202"/>
      <c r="O1492" s="202"/>
      <c r="P1492" s="202"/>
      <c r="Q1492" s="202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</row>
    <row r="1493" ht="15.75" customHeight="1">
      <c r="A1493" s="201"/>
      <c r="B1493" s="201"/>
      <c r="C1493" s="201"/>
      <c r="D1493" s="201"/>
      <c r="E1493" s="201"/>
      <c r="F1493" s="202"/>
      <c r="G1493" s="202"/>
      <c r="H1493" s="202"/>
      <c r="I1493" s="202"/>
      <c r="J1493" s="202"/>
      <c r="K1493" s="202"/>
      <c r="L1493" s="202"/>
      <c r="M1493" s="202"/>
      <c r="N1493" s="202"/>
      <c r="O1493" s="202"/>
      <c r="P1493" s="202"/>
      <c r="Q1493" s="202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</row>
    <row r="1494" ht="15.75" customHeight="1">
      <c r="A1494" s="201"/>
      <c r="B1494" s="201"/>
      <c r="C1494" s="201"/>
      <c r="D1494" s="201"/>
      <c r="E1494" s="201"/>
      <c r="F1494" s="202"/>
      <c r="G1494" s="202"/>
      <c r="H1494" s="202"/>
      <c r="I1494" s="202"/>
      <c r="J1494" s="202"/>
      <c r="K1494" s="202"/>
      <c r="L1494" s="202"/>
      <c r="M1494" s="202"/>
      <c r="N1494" s="202"/>
      <c r="O1494" s="202"/>
      <c r="P1494" s="202"/>
      <c r="Q1494" s="202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</row>
    <row r="1495" ht="15.75" customHeight="1">
      <c r="A1495" s="201"/>
      <c r="B1495" s="201"/>
      <c r="C1495" s="201"/>
      <c r="D1495" s="201"/>
      <c r="E1495" s="201"/>
      <c r="F1495" s="202"/>
      <c r="G1495" s="202"/>
      <c r="H1495" s="202"/>
      <c r="I1495" s="202"/>
      <c r="J1495" s="202"/>
      <c r="K1495" s="202"/>
      <c r="L1495" s="202"/>
      <c r="M1495" s="202"/>
      <c r="N1495" s="202"/>
      <c r="O1495" s="202"/>
      <c r="P1495" s="202"/>
      <c r="Q1495" s="202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</row>
    <row r="1496" ht="15.75" customHeight="1">
      <c r="A1496" s="201"/>
      <c r="B1496" s="201"/>
      <c r="C1496" s="201"/>
      <c r="D1496" s="201"/>
      <c r="E1496" s="201"/>
      <c r="F1496" s="202"/>
      <c r="G1496" s="202"/>
      <c r="H1496" s="202"/>
      <c r="I1496" s="202"/>
      <c r="J1496" s="202"/>
      <c r="K1496" s="202"/>
      <c r="L1496" s="202"/>
      <c r="M1496" s="202"/>
      <c r="N1496" s="202"/>
      <c r="O1496" s="202"/>
      <c r="P1496" s="202"/>
      <c r="Q1496" s="202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</row>
    <row r="1497" ht="15.75" customHeight="1">
      <c r="A1497" s="201"/>
      <c r="B1497" s="201"/>
      <c r="C1497" s="201"/>
      <c r="D1497" s="201"/>
      <c r="E1497" s="201"/>
      <c r="F1497" s="202"/>
      <c r="G1497" s="202"/>
      <c r="H1497" s="202"/>
      <c r="I1497" s="202"/>
      <c r="J1497" s="202"/>
      <c r="K1497" s="202"/>
      <c r="L1497" s="202"/>
      <c r="M1497" s="202"/>
      <c r="N1497" s="202"/>
      <c r="O1497" s="202"/>
      <c r="P1497" s="202"/>
      <c r="Q1497" s="202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</row>
    <row r="1498" ht="15.75" customHeight="1">
      <c r="A1498" s="201"/>
      <c r="B1498" s="201"/>
      <c r="C1498" s="201"/>
      <c r="D1498" s="201"/>
      <c r="E1498" s="201"/>
      <c r="F1498" s="202"/>
      <c r="G1498" s="202"/>
      <c r="H1498" s="202"/>
      <c r="I1498" s="202"/>
      <c r="J1498" s="202"/>
      <c r="K1498" s="202"/>
      <c r="L1498" s="202"/>
      <c r="M1498" s="202"/>
      <c r="N1498" s="202"/>
      <c r="O1498" s="202"/>
      <c r="P1498" s="202"/>
      <c r="Q1498" s="202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</row>
    <row r="1499" ht="15.75" customHeight="1">
      <c r="A1499" s="201"/>
      <c r="B1499" s="201"/>
      <c r="C1499" s="201"/>
      <c r="D1499" s="201"/>
      <c r="E1499" s="201"/>
      <c r="F1499" s="202"/>
      <c r="G1499" s="202"/>
      <c r="H1499" s="202"/>
      <c r="I1499" s="202"/>
      <c r="J1499" s="202"/>
      <c r="K1499" s="202"/>
      <c r="L1499" s="202"/>
      <c r="M1499" s="202"/>
      <c r="N1499" s="202"/>
      <c r="O1499" s="202"/>
      <c r="P1499" s="202"/>
      <c r="Q1499" s="202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</row>
    <row r="1500" ht="15.75" customHeight="1">
      <c r="A1500" s="201"/>
      <c r="B1500" s="201"/>
      <c r="C1500" s="201"/>
      <c r="D1500" s="201"/>
      <c r="E1500" s="201"/>
      <c r="F1500" s="202"/>
      <c r="G1500" s="202"/>
      <c r="H1500" s="202"/>
      <c r="I1500" s="202"/>
      <c r="J1500" s="202"/>
      <c r="K1500" s="202"/>
      <c r="L1500" s="202"/>
      <c r="M1500" s="202"/>
      <c r="N1500" s="202"/>
      <c r="O1500" s="202"/>
      <c r="P1500" s="202"/>
      <c r="Q1500" s="202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</row>
    <row r="1501" ht="15.75" customHeight="1">
      <c r="A1501" s="201"/>
      <c r="B1501" s="201"/>
      <c r="C1501" s="201"/>
      <c r="D1501" s="201"/>
      <c r="E1501" s="201"/>
      <c r="F1501" s="202"/>
      <c r="G1501" s="202"/>
      <c r="H1501" s="202"/>
      <c r="I1501" s="202"/>
      <c r="J1501" s="202"/>
      <c r="K1501" s="202"/>
      <c r="L1501" s="202"/>
      <c r="M1501" s="202"/>
      <c r="N1501" s="202"/>
      <c r="O1501" s="202"/>
      <c r="P1501" s="202"/>
      <c r="Q1501" s="202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</row>
    <row r="1502" ht="15.75" customHeight="1">
      <c r="A1502" s="201"/>
      <c r="B1502" s="201"/>
      <c r="C1502" s="201"/>
      <c r="D1502" s="201"/>
      <c r="E1502" s="201"/>
      <c r="F1502" s="202"/>
      <c r="G1502" s="202"/>
      <c r="H1502" s="202"/>
      <c r="I1502" s="202"/>
      <c r="J1502" s="202"/>
      <c r="K1502" s="202"/>
      <c r="L1502" s="202"/>
      <c r="M1502" s="202"/>
      <c r="N1502" s="202"/>
      <c r="O1502" s="202"/>
      <c r="P1502" s="202"/>
      <c r="Q1502" s="202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</row>
    <row r="1503" ht="15.75" customHeight="1">
      <c r="A1503" s="201"/>
      <c r="B1503" s="201"/>
      <c r="C1503" s="201"/>
      <c r="D1503" s="201"/>
      <c r="E1503" s="201"/>
      <c r="F1503" s="202"/>
      <c r="G1503" s="202"/>
      <c r="H1503" s="202"/>
      <c r="I1503" s="202"/>
      <c r="J1503" s="202"/>
      <c r="K1503" s="202"/>
      <c r="L1503" s="202"/>
      <c r="M1503" s="202"/>
      <c r="N1503" s="202"/>
      <c r="O1503" s="202"/>
      <c r="P1503" s="202"/>
      <c r="Q1503" s="202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</row>
    <row r="1504" ht="15.75" customHeight="1">
      <c r="A1504" s="201"/>
      <c r="B1504" s="201"/>
      <c r="C1504" s="201"/>
      <c r="D1504" s="201"/>
      <c r="E1504" s="201"/>
      <c r="F1504" s="202"/>
      <c r="G1504" s="202"/>
      <c r="H1504" s="202"/>
      <c r="I1504" s="202"/>
      <c r="J1504" s="202"/>
      <c r="K1504" s="202"/>
      <c r="L1504" s="202"/>
      <c r="M1504" s="202"/>
      <c r="N1504" s="202"/>
      <c r="O1504" s="202"/>
      <c r="P1504" s="202"/>
      <c r="Q1504" s="202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</row>
    <row r="1505" ht="15.75" customHeight="1">
      <c r="A1505" s="201"/>
      <c r="B1505" s="201"/>
      <c r="C1505" s="201"/>
      <c r="D1505" s="201"/>
      <c r="E1505" s="201"/>
      <c r="F1505" s="202"/>
      <c r="G1505" s="202"/>
      <c r="H1505" s="202"/>
      <c r="I1505" s="202"/>
      <c r="J1505" s="202"/>
      <c r="K1505" s="202"/>
      <c r="L1505" s="202"/>
      <c r="M1505" s="202"/>
      <c r="N1505" s="202"/>
      <c r="O1505" s="202"/>
      <c r="P1505" s="202"/>
      <c r="Q1505" s="202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</row>
    <row r="1506" ht="15.75" customHeight="1">
      <c r="A1506" s="201"/>
      <c r="B1506" s="201"/>
      <c r="C1506" s="201"/>
      <c r="D1506" s="201"/>
      <c r="E1506" s="201"/>
      <c r="F1506" s="202"/>
      <c r="G1506" s="202"/>
      <c r="H1506" s="202"/>
      <c r="I1506" s="202"/>
      <c r="J1506" s="202"/>
      <c r="K1506" s="202"/>
      <c r="L1506" s="202"/>
      <c r="M1506" s="202"/>
      <c r="N1506" s="202"/>
      <c r="O1506" s="202"/>
      <c r="P1506" s="202"/>
      <c r="Q1506" s="202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</row>
    <row r="1507" ht="15.75" customHeight="1">
      <c r="A1507" s="201"/>
      <c r="B1507" s="201"/>
      <c r="C1507" s="201"/>
      <c r="D1507" s="201"/>
      <c r="E1507" s="201"/>
      <c r="F1507" s="202"/>
      <c r="G1507" s="202"/>
      <c r="H1507" s="202"/>
      <c r="I1507" s="202"/>
      <c r="J1507" s="202"/>
      <c r="K1507" s="202"/>
      <c r="L1507" s="202"/>
      <c r="M1507" s="202"/>
      <c r="N1507" s="202"/>
      <c r="O1507" s="202"/>
      <c r="P1507" s="202"/>
      <c r="Q1507" s="202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</row>
    <row r="1508" ht="15.75" customHeight="1">
      <c r="A1508" s="201"/>
      <c r="B1508" s="201"/>
      <c r="C1508" s="201"/>
      <c r="D1508" s="201"/>
      <c r="E1508" s="201"/>
      <c r="F1508" s="202"/>
      <c r="G1508" s="202"/>
      <c r="H1508" s="202"/>
      <c r="I1508" s="202"/>
      <c r="J1508" s="202"/>
      <c r="K1508" s="202"/>
      <c r="L1508" s="202"/>
      <c r="M1508" s="202"/>
      <c r="N1508" s="202"/>
      <c r="O1508" s="202"/>
      <c r="P1508" s="202"/>
      <c r="Q1508" s="202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</row>
    <row r="1509" ht="15.75" customHeight="1">
      <c r="A1509" s="201"/>
      <c r="B1509" s="201"/>
      <c r="C1509" s="201"/>
      <c r="D1509" s="201"/>
      <c r="E1509" s="201"/>
      <c r="F1509" s="202"/>
      <c r="G1509" s="202"/>
      <c r="H1509" s="202"/>
      <c r="I1509" s="202"/>
      <c r="J1509" s="202"/>
      <c r="K1509" s="202"/>
      <c r="L1509" s="202"/>
      <c r="M1509" s="202"/>
      <c r="N1509" s="202"/>
      <c r="O1509" s="202"/>
      <c r="P1509" s="202"/>
      <c r="Q1509" s="202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</row>
    <row r="1510" ht="15.75" customHeight="1">
      <c r="A1510" s="203"/>
      <c r="B1510" s="203"/>
      <c r="C1510" s="203"/>
      <c r="D1510" s="203"/>
      <c r="E1510" s="203"/>
      <c r="F1510" s="204"/>
      <c r="G1510" s="204"/>
      <c r="H1510" s="204"/>
      <c r="I1510" s="204"/>
      <c r="J1510" s="204"/>
      <c r="K1510" s="204"/>
      <c r="L1510" s="204"/>
      <c r="M1510" s="204"/>
      <c r="N1510" s="204"/>
      <c r="O1510" s="204"/>
      <c r="P1510" s="204"/>
      <c r="Q1510" s="20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</row>
  </sheetData>
  <mergeCells count="2">
    <mergeCell ref="C15:E15"/>
    <mergeCell ref="F15:Q15"/>
  </mergeCells>
  <conditionalFormatting sqref="F17:Q1510">
    <cfRule type="beginsWith" dxfId="0" priority="1" operator="beginsWith" text="A">
      <formula>LEFT((F17),LEN("A"))=("A")</formula>
    </cfRule>
  </conditionalFormatting>
  <conditionalFormatting sqref="F17:Q1510">
    <cfRule type="beginsWith" dxfId="1" priority="2" operator="beginsWith" text="S">
      <formula>LEFT((F17),LEN("S"))=("S")</formula>
    </cfRule>
  </conditionalFormatting>
  <conditionalFormatting sqref="F17:Q1510">
    <cfRule type="beginsWith" dxfId="6" priority="3" operator="beginsWith" text="P">
      <formula>LEFT((F17),LEN("P"))=("P")</formula>
    </cfRule>
  </conditionalFormatting>
  <conditionalFormatting sqref="N5">
    <cfRule type="notContainsBlanks" dxfId="8" priority="4">
      <formula>LEN(TRIM(N5))&gt;0</formula>
    </cfRule>
  </conditionalFormatting>
  <conditionalFormatting sqref="F17:Q1510">
    <cfRule type="beginsWith" dxfId="9" priority="5" operator="beginsWith" text="T">
      <formula>LEFT((F17),LEN("T"))=("T")</formula>
    </cfRule>
  </conditionalFormatting>
  <conditionalFormatting sqref="F17:Q1510">
    <cfRule type="beginsWith" dxfId="10" priority="6" operator="beginsWith" text="N">
      <formula>LEFT((F17),LEN("N"))=("N")</formula>
    </cfRule>
  </conditionalFormatting>
  <conditionalFormatting sqref="F17:Q1510">
    <cfRule type="beginsWith" dxfId="11" priority="7" operator="beginsWith" text="F">
      <formula>LEFT((F17),LEN("F"))=("F")</formula>
    </cfRule>
  </conditionalFormatting>
  <conditionalFormatting sqref="A1">
    <cfRule type="notContainsBlanks" dxfId="8" priority="8">
      <formula>LEN(TRIM(A1))&gt;0</formula>
    </cfRule>
  </conditionalFormatting>
  <conditionalFormatting sqref="C7">
    <cfRule type="cellIs" dxfId="12" priority="9" operator="between">
      <formula>1</formula>
      <formula>4</formula>
    </cfRule>
  </conditionalFormatting>
  <conditionalFormatting sqref="C7">
    <cfRule type="cellIs" dxfId="13" priority="10" operator="lessThanOrEqual">
      <formula>0</formula>
    </cfRule>
  </conditionalFormatting>
  <conditionalFormatting sqref="A17:Q410">
    <cfRule type="expression" dxfId="14" priority="11">
      <formula>($AI:$AI="TEMPORAL"  ) </formula>
    </cfRule>
  </conditionalFormatting>
  <dataValidations>
    <dataValidation type="list" allowBlank="1" showErrorMessage="1" sqref="C9">
      <formula1>#REF!</formula1>
    </dataValidation>
    <dataValidation type="list" allowBlank="1" showErrorMessage="1" sqref="C11">
      <formula1>CONFIGURACION!$L$17:$L$70</formula1>
    </dataValidation>
  </dataValidation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29"/>
    <col customWidth="1" min="3" max="3" width="15.29"/>
    <col customWidth="1" min="4" max="4" width="15.14"/>
    <col customWidth="1" min="5" max="5" width="15.43"/>
    <col customWidth="1" min="6" max="6" width="6.43"/>
    <col customWidth="1" min="7" max="7" width="6.57"/>
    <col customWidth="1" min="8" max="8" width="6.43"/>
    <col customWidth="1" min="9" max="9" width="6.14"/>
    <col customWidth="1" min="10" max="10" width="6.43"/>
    <col customWidth="1" min="11" max="11" width="6.29"/>
    <col customWidth="1" min="12" max="12" width="6.0"/>
    <col customWidth="1" min="13" max="13" width="7.0"/>
    <col customWidth="1" min="14" max="14" width="6.43"/>
    <col customWidth="1" min="15" max="15" width="7.43"/>
    <col customWidth="1" min="16" max="16" width="7.0"/>
    <col customWidth="1" min="17" max="17" width="6.29"/>
  </cols>
  <sheetData>
    <row r="1">
      <c r="A1" s="205"/>
      <c r="B1" s="206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</row>
    <row r="2">
      <c r="A2" s="205"/>
      <c r="B2" s="206"/>
      <c r="C2" s="205"/>
      <c r="D2" s="205"/>
      <c r="E2" s="207" t="s">
        <v>1433</v>
      </c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11"/>
      <c r="S2" s="11"/>
      <c r="T2" s="11"/>
      <c r="U2" s="11"/>
      <c r="V2" s="11"/>
      <c r="W2" s="11"/>
      <c r="X2" s="11"/>
      <c r="Y2" s="11"/>
      <c r="Z2" s="11"/>
    </row>
    <row r="3">
      <c r="A3" s="205"/>
      <c r="B3" s="206"/>
      <c r="C3" s="205"/>
      <c r="D3" s="20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</row>
    <row r="4">
      <c r="A4" s="209" t="s">
        <v>1434</v>
      </c>
      <c r="B4" s="210" t="s">
        <v>10</v>
      </c>
      <c r="C4" s="211" t="s">
        <v>17</v>
      </c>
      <c r="D4" s="211" t="s">
        <v>18</v>
      </c>
      <c r="E4" s="209" t="s">
        <v>1435</v>
      </c>
      <c r="F4" s="212" t="s">
        <v>1421</v>
      </c>
      <c r="G4" s="213" t="s">
        <v>1422</v>
      </c>
      <c r="H4" s="213" t="s">
        <v>1423</v>
      </c>
      <c r="I4" s="213" t="s">
        <v>1424</v>
      </c>
      <c r="J4" s="213" t="s">
        <v>1425</v>
      </c>
      <c r="K4" s="213" t="s">
        <v>1426</v>
      </c>
      <c r="L4" s="213" t="s">
        <v>1427</v>
      </c>
      <c r="M4" s="213" t="s">
        <v>1428</v>
      </c>
      <c r="N4" s="213" t="s">
        <v>1429</v>
      </c>
      <c r="O4" s="213" t="s">
        <v>1430</v>
      </c>
      <c r="P4" s="213" t="s">
        <v>1431</v>
      </c>
      <c r="Q4" s="213" t="s">
        <v>1432</v>
      </c>
    </row>
    <row r="5">
      <c r="A5" s="214" t="str">
        <f>'DATOS PERSONALES'!$A3</f>
        <v>Vera Valentino ss</v>
      </c>
      <c r="B5" s="215" t="str">
        <f>'DATOS PERSONALES'!E3</f>
        <v>TRES AÑOS</v>
      </c>
      <c r="C5" s="216" t="str">
        <f>'DATOS PERSONALES'!L3</f>
        <v>Lunes 18:30</v>
      </c>
      <c r="D5" s="216" t="str">
        <f>'DATOS PERSONALES'!M3</f>
        <v/>
      </c>
      <c r="E5" s="217" t="str">
        <f>'DATOS PERSONALES'!N3</f>
        <v/>
      </c>
      <c r="F5" s="218" t="s">
        <v>1436</v>
      </c>
      <c r="G5" s="219"/>
      <c r="H5" s="219"/>
      <c r="I5" s="219" t="s">
        <v>1437</v>
      </c>
      <c r="J5" s="219"/>
      <c r="K5" s="220"/>
      <c r="L5" s="220"/>
      <c r="M5" s="220"/>
      <c r="N5" s="220"/>
      <c r="O5" s="220"/>
      <c r="P5" s="220"/>
      <c r="Q5" s="220"/>
    </row>
    <row r="6">
      <c r="A6" s="221" t="str">
        <f>'DATOS PERSONALES'!$A4</f>
        <v>Mansilla Gianna Martina</v>
      </c>
      <c r="B6" s="222" t="str">
        <f>'DATOS PERSONALES'!E4</f>
        <v>TRES AÑOS</v>
      </c>
      <c r="C6" s="223" t="str">
        <f>'DATOS PERSONALES'!L4</f>
        <v>Lunes 17:00</v>
      </c>
      <c r="D6" s="223" t="str">
        <f>'DATOS PERSONALES'!M4</f>
        <v>Viernes 18:15</v>
      </c>
      <c r="E6" s="224" t="str">
        <f>'DATOS PERSONALES'!N4</f>
        <v/>
      </c>
      <c r="F6" s="218" t="s">
        <v>1436</v>
      </c>
      <c r="G6" s="219" t="s">
        <v>1437</v>
      </c>
      <c r="H6" s="225"/>
      <c r="I6" s="225"/>
      <c r="J6" s="219"/>
      <c r="K6" s="219"/>
      <c r="L6" s="219"/>
      <c r="M6" s="225"/>
      <c r="N6" s="225"/>
      <c r="O6" s="225"/>
      <c r="P6" s="225"/>
      <c r="Q6" s="225"/>
    </row>
    <row r="7">
      <c r="A7" s="221" t="str">
        <f>'DATOS PERSONALES'!$A5</f>
        <v>Hiza, Ramiro</v>
      </c>
      <c r="B7" s="222" t="str">
        <f>'DATOS PERSONALES'!E5</f>
        <v>TRES AÑOS</v>
      </c>
      <c r="C7" s="223" t="str">
        <f>'DATOS PERSONALES'!L5</f>
        <v>Lunes 17:00</v>
      </c>
      <c r="D7" s="223" t="str">
        <f>'DATOS PERSONALES'!M5</f>
        <v>Jueves 18:30</v>
      </c>
      <c r="E7" s="224" t="str">
        <f>'DATOS PERSONALES'!N5</f>
        <v/>
      </c>
      <c r="F7" s="218" t="s">
        <v>1436</v>
      </c>
      <c r="G7" s="219"/>
      <c r="H7" s="219"/>
      <c r="I7" s="220"/>
      <c r="J7" s="220"/>
      <c r="K7" s="220"/>
      <c r="L7" s="220"/>
      <c r="M7" s="220"/>
      <c r="N7" s="220"/>
      <c r="O7" s="220"/>
      <c r="P7" s="220"/>
      <c r="Q7" s="220"/>
    </row>
    <row r="8">
      <c r="A8" s="214" t="str">
        <f>'DATOS PERSONALES'!$A6</f>
        <v>Haedo Ignacio Toribio</v>
      </c>
      <c r="B8" s="222" t="str">
        <f>'DATOS PERSONALES'!E6</f>
        <v>TRES AÑOS</v>
      </c>
      <c r="C8" s="223" t="str">
        <f>'DATOS PERSONALES'!L6</f>
        <v>Lunes 17:00</v>
      </c>
      <c r="D8" s="223" t="str">
        <f>'DATOS PERSONALES'!M6</f>
        <v/>
      </c>
      <c r="E8" s="224" t="str">
        <f>'DATOS PERSONALES'!N6</f>
        <v/>
      </c>
      <c r="F8" s="218" t="s">
        <v>1436</v>
      </c>
      <c r="G8" s="219"/>
      <c r="H8" s="219"/>
      <c r="I8" s="220"/>
      <c r="J8" s="220"/>
      <c r="K8" s="220"/>
      <c r="L8" s="220"/>
      <c r="M8" s="220"/>
      <c r="N8" s="220"/>
      <c r="O8" s="220"/>
      <c r="P8" s="220"/>
      <c r="Q8" s="219"/>
    </row>
    <row r="9">
      <c r="A9" s="221" t="str">
        <f>'DATOS PERSONALES'!$A7</f>
        <v>Mendez Amadeo </v>
      </c>
      <c r="B9" s="222" t="str">
        <f>'DATOS PERSONALES'!E7</f>
        <v>TRES AÑOS</v>
      </c>
      <c r="C9" s="223" t="str">
        <f>'DATOS PERSONALES'!L7</f>
        <v>Lunes 17:00</v>
      </c>
      <c r="D9" s="223" t="str">
        <f>'DATOS PERSONALES'!M7</f>
        <v/>
      </c>
      <c r="E9" s="224" t="str">
        <f>'DATOS PERSONALES'!N7</f>
        <v/>
      </c>
      <c r="F9" s="218" t="s">
        <v>1436</v>
      </c>
      <c r="G9" s="219" t="s">
        <v>1437</v>
      </c>
      <c r="H9" s="219"/>
      <c r="I9" s="219"/>
      <c r="J9" s="219" t="s">
        <v>1437</v>
      </c>
      <c r="K9" s="219"/>
      <c r="L9" s="220"/>
      <c r="M9" s="220"/>
      <c r="N9" s="220"/>
      <c r="O9" s="220"/>
      <c r="P9" s="220"/>
      <c r="Q9" s="220"/>
    </row>
    <row r="10">
      <c r="A10" s="221" t="str">
        <f>'DATOS PERSONALES'!$A8</f>
        <v>Gasparini  Sol</v>
      </c>
      <c r="B10" s="222" t="str">
        <f>'DATOS PERSONALES'!E8</f>
        <v>TRES AÑOS</v>
      </c>
      <c r="C10" s="223" t="str">
        <f>'DATOS PERSONALES'!L8</f>
        <v>Lunes 17:00</v>
      </c>
      <c r="D10" s="223" t="str">
        <f>'DATOS PERSONALES'!M8</f>
        <v/>
      </c>
      <c r="E10" s="224" t="str">
        <f>'DATOS PERSONALES'!N8</f>
        <v/>
      </c>
      <c r="F10" s="218" t="s">
        <v>1436</v>
      </c>
      <c r="G10" s="219"/>
      <c r="H10" s="219"/>
      <c r="I10" s="219" t="s">
        <v>1437</v>
      </c>
      <c r="J10" s="220"/>
      <c r="K10" s="220"/>
      <c r="L10" s="220"/>
      <c r="M10" s="220"/>
      <c r="N10" s="220"/>
      <c r="O10" s="220"/>
      <c r="P10" s="220"/>
      <c r="Q10" s="219"/>
    </row>
    <row r="11">
      <c r="A11" s="214" t="str">
        <f>'DATOS PERSONALES'!$A9</f>
        <v>Llanos Alejo</v>
      </c>
      <c r="B11" s="222" t="str">
        <f>'DATOS PERSONALES'!E9</f>
        <v>TRES AÑOS</v>
      </c>
      <c r="C11" s="223" t="str">
        <f>'DATOS PERSONALES'!L9</f>
        <v>Lunes 18:30</v>
      </c>
      <c r="D11" s="223" t="str">
        <f>'DATOS PERSONALES'!M9</f>
        <v/>
      </c>
      <c r="E11" s="224" t="str">
        <f>'DATOS PERSONALES'!N9</f>
        <v/>
      </c>
      <c r="F11" s="219"/>
      <c r="G11" s="219"/>
      <c r="H11" s="219"/>
      <c r="I11" s="220"/>
      <c r="J11" s="220"/>
      <c r="K11" s="220"/>
      <c r="L11" s="220"/>
      <c r="M11" s="220"/>
      <c r="N11" s="220"/>
      <c r="O11" s="220"/>
      <c r="P11" s="220"/>
      <c r="Q11" s="220"/>
    </row>
    <row r="12">
      <c r="A12" s="221" t="str">
        <f>'DATOS PERSONALES'!$A10</f>
        <v>Pérez Martina Pilar</v>
      </c>
      <c r="B12" s="222" t="str">
        <f>'DATOS PERSONALES'!E10</f>
        <v>TRES AÑOS</v>
      </c>
      <c r="C12" s="223" t="str">
        <f>'DATOS PERSONALES'!L10</f>
        <v>Lunes 18:30</v>
      </c>
      <c r="D12" s="223" t="str">
        <f>'DATOS PERSONALES'!M10</f>
        <v/>
      </c>
      <c r="E12" s="224" t="str">
        <f>'DATOS PERSONALES'!N10</f>
        <v/>
      </c>
      <c r="F12" s="219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</row>
    <row r="13">
      <c r="A13" s="221" t="str">
        <f>'DATOS PERSONALES'!$A11</f>
        <v>Gimenez Gianlucas</v>
      </c>
      <c r="B13" s="222" t="str">
        <f>'DATOS PERSONALES'!E11</f>
        <v>TRES AÑOS</v>
      </c>
      <c r="C13" s="223" t="str">
        <f>'DATOS PERSONALES'!L11</f>
        <v>Lunes 18:30</v>
      </c>
      <c r="D13" s="223" t="str">
        <f>'DATOS PERSONALES'!M11</f>
        <v>Jueves 18:30</v>
      </c>
      <c r="E13" s="224" t="str">
        <f>'DATOS PERSONALES'!N11</f>
        <v/>
      </c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</row>
    <row r="14">
      <c r="A14" s="214" t="str">
        <f>'DATOS PERSONALES'!$A12</f>
        <v>Alomo Valentina</v>
      </c>
      <c r="B14" s="222" t="str">
        <f>'DATOS PERSONALES'!E12</f>
        <v>TRES AÑOS</v>
      </c>
      <c r="C14" s="223" t="str">
        <f>'DATOS PERSONALES'!L12</f>
        <v>Lunes 18:30</v>
      </c>
      <c r="D14" s="223" t="str">
        <f>'DATOS PERSONALES'!M12</f>
        <v>Jueves 18:30</v>
      </c>
      <c r="E14" s="224" t="str">
        <f>'DATOS PERSONALES'!N12</f>
        <v/>
      </c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</row>
    <row r="15">
      <c r="A15" s="221" t="str">
        <f>'DATOS PERSONALES'!$A13</f>
        <v>Juarez Azul</v>
      </c>
      <c r="B15" s="222" t="str">
        <f>'DATOS PERSONALES'!E13</f>
        <v>TRES AÑOS</v>
      </c>
      <c r="C15" s="223" t="str">
        <f>'DATOS PERSONALES'!L13</f>
        <v>Lunes 18:30</v>
      </c>
      <c r="D15" s="223" t="str">
        <f>'DATOS PERSONALES'!M13</f>
        <v/>
      </c>
      <c r="E15" s="224" t="str">
        <f>'DATOS PERSONALES'!N13</f>
        <v/>
      </c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</row>
    <row r="16">
      <c r="A16" s="221" t="str">
        <f>'DATOS PERSONALES'!$A14</f>
        <v>García Aylín</v>
      </c>
      <c r="B16" s="222" t="str">
        <f>'DATOS PERSONALES'!E14</f>
        <v>TRES AÑOS</v>
      </c>
      <c r="C16" s="223" t="str">
        <f>'DATOS PERSONALES'!L14</f>
        <v>Lunes 18:30</v>
      </c>
      <c r="D16" s="223" t="str">
        <f>'DATOS PERSONALES'!M14</f>
        <v>Jueves 18:30</v>
      </c>
      <c r="E16" s="224" t="str">
        <f>'DATOS PERSONALES'!N14</f>
        <v/>
      </c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</row>
    <row r="17">
      <c r="A17" s="214" t="str">
        <f>'DATOS PERSONALES'!$A15</f>
        <v>Polanco Mateo</v>
      </c>
      <c r="B17" s="222" t="str">
        <f>'DATOS PERSONALES'!E15</f>
        <v>TRES AÑOS</v>
      </c>
      <c r="C17" s="223" t="str">
        <f>'DATOS PERSONALES'!L15</f>
        <v>Lunes 18:30</v>
      </c>
      <c r="D17" s="223" t="str">
        <f>'DATOS PERSONALES'!M15</f>
        <v>Jueves 18:30</v>
      </c>
      <c r="E17" s="224" t="str">
        <f>'DATOS PERSONALES'!N15</f>
        <v/>
      </c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</row>
    <row r="18">
      <c r="A18" s="221" t="str">
        <f>'DATOS PERSONALES'!$A16</f>
        <v>Ignacio Aylin</v>
      </c>
      <c r="B18" s="222" t="str">
        <f>'DATOS PERSONALES'!E16</f>
        <v>TRES AÑOS</v>
      </c>
      <c r="C18" s="223" t="str">
        <f>'DATOS PERSONALES'!L16</f>
        <v>Lunes 18:30</v>
      </c>
      <c r="D18" s="223" t="str">
        <f>'DATOS PERSONALES'!M16</f>
        <v>Viernes 18:15</v>
      </c>
      <c r="E18" s="224" t="str">
        <f>'DATOS PERSONALES'!N16</f>
        <v/>
      </c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</row>
    <row r="19">
      <c r="A19" s="221" t="str">
        <f>'DATOS PERSONALES'!$A17</f>
        <v>Resch Gael</v>
      </c>
      <c r="B19" s="222" t="str">
        <f>'DATOS PERSONALES'!E17</f>
        <v>TRES AÑOS</v>
      </c>
      <c r="C19" s="223" t="str">
        <f>'DATOS PERSONALES'!L17</f>
        <v>Jueves 12:45</v>
      </c>
      <c r="D19" s="223" t="str">
        <f>'DATOS PERSONALES'!M17</f>
        <v/>
      </c>
      <c r="E19" s="224" t="str">
        <f>'DATOS PERSONALES'!N17</f>
        <v/>
      </c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</row>
    <row r="20">
      <c r="A20" s="214" t="str">
        <f>'DATOS PERSONALES'!$A18</f>
        <v>Lezcano Noah </v>
      </c>
      <c r="B20" s="222" t="str">
        <f>'DATOS PERSONALES'!E18</f>
        <v>TRES AÑOS</v>
      </c>
      <c r="C20" s="223" t="str">
        <f>'DATOS PERSONALES'!L18</f>
        <v>Jueves 12:45</v>
      </c>
      <c r="D20" s="223" t="str">
        <f>'DATOS PERSONALES'!M18</f>
        <v/>
      </c>
      <c r="E20" s="224" t="str">
        <f>'DATOS PERSONALES'!N18</f>
        <v/>
      </c>
      <c r="F20" s="219" t="s">
        <v>1437</v>
      </c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</row>
    <row r="21">
      <c r="A21" s="221" t="str">
        <f>'DATOS PERSONALES'!$A19</f>
        <v>Carabajal Milena </v>
      </c>
      <c r="B21" s="222" t="str">
        <f>'DATOS PERSONALES'!E19</f>
        <v>TRES AÑOS</v>
      </c>
      <c r="C21" s="223" t="str">
        <f>'DATOS PERSONALES'!L19</f>
        <v>Jueves 12:45</v>
      </c>
      <c r="D21" s="223" t="str">
        <f>'DATOS PERSONALES'!M19</f>
        <v/>
      </c>
      <c r="E21" s="224" t="str">
        <f>'DATOS PERSONALES'!N19</f>
        <v/>
      </c>
      <c r="F21" s="219" t="s">
        <v>1438</v>
      </c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</row>
    <row r="22">
      <c r="A22" s="221" t="str">
        <f>'DATOS PERSONALES'!$A20</f>
        <v>Camacho Gianna </v>
      </c>
      <c r="B22" s="222" t="str">
        <f>'DATOS PERSONALES'!E20</f>
        <v>TRES AÑOS</v>
      </c>
      <c r="C22" s="223" t="str">
        <f>'DATOS PERSONALES'!L20</f>
        <v>Jueves 12:45</v>
      </c>
      <c r="D22" s="223" t="str">
        <f>'DATOS PERSONALES'!M20</f>
        <v/>
      </c>
      <c r="E22" s="224" t="str">
        <f>'DATOS PERSONALES'!N20</f>
        <v/>
      </c>
      <c r="F22" s="219" t="s">
        <v>1436</v>
      </c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</row>
    <row r="23">
      <c r="A23" s="214" t="str">
        <f>'DATOS PERSONALES'!$A21</f>
        <v>Ayala Enzo</v>
      </c>
      <c r="B23" s="222" t="str">
        <f>'DATOS PERSONALES'!E21</f>
        <v>TRES AÑOS</v>
      </c>
      <c r="C23" s="223" t="str">
        <f>'DATOS PERSONALES'!L21</f>
        <v>Jueves 12:45</v>
      </c>
      <c r="D23" s="223" t="str">
        <f>'DATOS PERSONALES'!M21</f>
        <v/>
      </c>
      <c r="E23" s="224" t="str">
        <f>'DATOS PERSONALES'!N21</f>
        <v/>
      </c>
      <c r="F23" s="219" t="s">
        <v>1439</v>
      </c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</row>
    <row r="24">
      <c r="A24" s="221" t="str">
        <f>'DATOS PERSONALES'!$A22</f>
        <v>Martínez Evangelina </v>
      </c>
      <c r="B24" s="222" t="str">
        <f>'DATOS PERSONALES'!E22</f>
        <v>TRES AÑOS</v>
      </c>
      <c r="C24" s="223" t="str">
        <f>'DATOS PERSONALES'!L22</f>
        <v>Jueves 18:30</v>
      </c>
      <c r="D24" s="223" t="str">
        <f>'DATOS PERSONALES'!M22</f>
        <v/>
      </c>
      <c r="E24" s="224" t="str">
        <f>'DATOS PERSONALES'!N22</f>
        <v/>
      </c>
      <c r="F24" s="219" t="s">
        <v>1440</v>
      </c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</row>
    <row r="25">
      <c r="A25" s="221" t="str">
        <f>'DATOS PERSONALES'!$A23</f>
        <v>Chaves Cyprian</v>
      </c>
      <c r="B25" s="222" t="str">
        <f>'DATOS PERSONALES'!E23</f>
        <v>TRES AÑOS</v>
      </c>
      <c r="C25" s="223" t="str">
        <f>'DATOS PERSONALES'!L23</f>
        <v>Jueves 18:30</v>
      </c>
      <c r="D25" s="223" t="str">
        <f>'DATOS PERSONALES'!M23</f>
        <v/>
      </c>
      <c r="E25" s="224" t="str">
        <f>'DATOS PERSONALES'!N23</f>
        <v/>
      </c>
      <c r="F25" s="219" t="s">
        <v>1441</v>
      </c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</row>
    <row r="26">
      <c r="A26" s="214" t="str">
        <f>'DATOS PERSONALES'!$A24</f>
        <v>Gaete Dominic</v>
      </c>
      <c r="B26" s="222" t="str">
        <f>'DATOS PERSONALES'!E24</f>
        <v>TRES AÑOS</v>
      </c>
      <c r="C26" s="223" t="str">
        <f>'DATOS PERSONALES'!L24</f>
        <v>Jueves 18:30</v>
      </c>
      <c r="D26" s="223" t="str">
        <f>'DATOS PERSONALES'!M24</f>
        <v>Sábado 10:00</v>
      </c>
      <c r="E26" s="224" t="str">
        <f>'DATOS PERSONALES'!N24</f>
        <v/>
      </c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</row>
    <row r="27">
      <c r="A27" s="221" t="str">
        <f>'DATOS PERSONALES'!$A25</f>
        <v>Sanchez Theo </v>
      </c>
      <c r="B27" s="222" t="str">
        <f>'DATOS PERSONALES'!E25</f>
        <v>TRES AÑOS</v>
      </c>
      <c r="C27" s="223" t="str">
        <f>'DATOS PERSONALES'!L25</f>
        <v>Jueves 18:30</v>
      </c>
      <c r="D27" s="223" t="str">
        <f>'DATOS PERSONALES'!M25</f>
        <v/>
      </c>
      <c r="E27" s="224" t="str">
        <f>'DATOS PERSONALES'!N25</f>
        <v/>
      </c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</row>
    <row r="28">
      <c r="A28" s="221" t="str">
        <f>'DATOS PERSONALES'!$A26</f>
        <v>Valdez Leon Nazareno </v>
      </c>
      <c r="B28" s="222" t="str">
        <f>'DATOS PERSONALES'!E26</f>
        <v>TRES AÑOS</v>
      </c>
      <c r="C28" s="223" t="str">
        <f>'DATOS PERSONALES'!L26</f>
        <v>Viernes 18:15</v>
      </c>
      <c r="D28" s="223" t="str">
        <f>'DATOS PERSONALES'!M26</f>
        <v/>
      </c>
      <c r="E28" s="224" t="str">
        <f>'DATOS PERSONALES'!N26</f>
        <v/>
      </c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</row>
    <row r="29">
      <c r="A29" s="214" t="str">
        <f>'DATOS PERSONALES'!$A27</f>
        <v>Tarqui Alejo Francesco</v>
      </c>
      <c r="B29" s="222" t="str">
        <f>'DATOS PERSONALES'!E27</f>
        <v>TRES AÑOS</v>
      </c>
      <c r="C29" s="223" t="str">
        <f>'DATOS PERSONALES'!L27</f>
        <v>Viernes 18:15</v>
      </c>
      <c r="D29" s="223" t="str">
        <f>'DATOS PERSONALES'!M27</f>
        <v/>
      </c>
      <c r="E29" s="224" t="str">
        <f>'DATOS PERSONALES'!N27</f>
        <v/>
      </c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</row>
    <row r="30">
      <c r="A30" s="221" t="str">
        <f>'DATOS PERSONALES'!$A28</f>
        <v>Pinto Emma</v>
      </c>
      <c r="B30" s="222" t="str">
        <f>'DATOS PERSONALES'!E28</f>
        <v>TRES AÑOS</v>
      </c>
      <c r="C30" s="223" t="str">
        <f>'DATOS PERSONALES'!L28</f>
        <v>Sábado 10:00</v>
      </c>
      <c r="D30" s="223" t="str">
        <f>'DATOS PERSONALES'!M28</f>
        <v/>
      </c>
      <c r="E30" s="224" t="str">
        <f>'DATOS PERSONALES'!N28</f>
        <v/>
      </c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</row>
    <row r="31">
      <c r="A31" s="221" t="str">
        <f>'DATOS PERSONALES'!$A29</f>
        <v>Cabrera Nahitan</v>
      </c>
      <c r="B31" s="222" t="str">
        <f>'DATOS PERSONALES'!E29</f>
        <v>TRES AÑOS</v>
      </c>
      <c r="C31" s="223" t="str">
        <f>'DATOS PERSONALES'!L29</f>
        <v>Sábado 10:00</v>
      </c>
      <c r="D31" s="223" t="str">
        <f>'DATOS PERSONALES'!M29</f>
        <v/>
      </c>
      <c r="E31" s="224" t="str">
        <f>'DATOS PERSONALES'!N29</f>
        <v/>
      </c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</row>
    <row r="32">
      <c r="A32" s="214" t="str">
        <f>'DATOS PERSONALES'!$A30</f>
        <v>Etchandi Ramiro </v>
      </c>
      <c r="B32" s="222" t="str">
        <f>'DATOS PERSONALES'!E30</f>
        <v>TRES AÑOS</v>
      </c>
      <c r="C32" s="223" t="str">
        <f>'DATOS PERSONALES'!L30</f>
        <v>Sábado 10:00</v>
      </c>
      <c r="D32" s="223" t="str">
        <f>'DATOS PERSONALES'!M30</f>
        <v/>
      </c>
      <c r="E32" s="224" t="str">
        <f>'DATOS PERSONALES'!N30</f>
        <v/>
      </c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</row>
    <row r="33">
      <c r="A33" s="221" t="str">
        <f>'DATOS PERSONALES'!$A31</f>
        <v>Trzasalski Felipe </v>
      </c>
      <c r="B33" s="222" t="str">
        <f>'DATOS PERSONALES'!E31</f>
        <v>TRES AÑOS</v>
      </c>
      <c r="C33" s="223" t="str">
        <f>'DATOS PERSONALES'!L31</f>
        <v>Sábado 10:00</v>
      </c>
      <c r="D33" s="223" t="str">
        <f>'DATOS PERSONALES'!M31</f>
        <v/>
      </c>
      <c r="E33" s="224" t="str">
        <f>'DATOS PERSONALES'!N31</f>
        <v/>
      </c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</row>
    <row r="34">
      <c r="A34" s="221" t="str">
        <f>'DATOS PERSONALES'!$A32</f>
        <v>Achucarro Valentín</v>
      </c>
      <c r="B34" s="222" t="str">
        <f>'DATOS PERSONALES'!E32</f>
        <v>TRES AÑOS</v>
      </c>
      <c r="C34" s="223" t="str">
        <f>'DATOS PERSONALES'!L32</f>
        <v>Sábado 10:00</v>
      </c>
      <c r="D34" s="223" t="str">
        <f>'DATOS PERSONALES'!M32</f>
        <v/>
      </c>
      <c r="E34" s="224" t="str">
        <f>'DATOS PERSONALES'!N32</f>
        <v/>
      </c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</row>
    <row r="35">
      <c r="A35" s="214" t="str">
        <f>'DATOS PERSONALES'!$A33</f>
        <v>Ruíz Ulises </v>
      </c>
      <c r="B35" s="222" t="str">
        <f>'DATOS PERSONALES'!E33</f>
        <v>TRES AÑOS</v>
      </c>
      <c r="C35" s="223" t="str">
        <f>'DATOS PERSONALES'!L33</f>
        <v>Sábado 10:00</v>
      </c>
      <c r="D35" s="223" t="str">
        <f>'DATOS PERSONALES'!M33</f>
        <v/>
      </c>
      <c r="E35" s="224" t="str">
        <f>'DATOS PERSONALES'!N33</f>
        <v/>
      </c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</row>
    <row r="36">
      <c r="A36" s="226" t="str">
        <f>'DATOS PERSONALES'!$A34</f>
        <v>Cortes Alma </v>
      </c>
      <c r="B36" s="222" t="str">
        <f>'DATOS PERSONALES'!E34</f>
        <v>CUATRO Y CINCO AÑOS</v>
      </c>
      <c r="C36" s="223" t="str">
        <f>'DATOS PERSONALES'!L34</f>
        <v>Miércoles 16:45</v>
      </c>
      <c r="D36" s="223" t="str">
        <f>'DATOS PERSONALES'!M34</f>
        <v>Sábado 16:45</v>
      </c>
      <c r="E36" s="224" t="str">
        <f>'DATOS PERSONALES'!N34</f>
        <v/>
      </c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</row>
    <row r="37">
      <c r="A37" s="221" t="str">
        <f>'DATOS PERSONALES'!$A35</f>
        <v>Pastori Zoe </v>
      </c>
      <c r="B37" s="222" t="str">
        <f>'DATOS PERSONALES'!E35</f>
        <v>CUATRO Y CINCO AÑOS</v>
      </c>
      <c r="C37" s="223" t="str">
        <f>'DATOS PERSONALES'!L35</f>
        <v>Lunes 15:30</v>
      </c>
      <c r="D37" s="223" t="str">
        <f>'DATOS PERSONALES'!M35</f>
        <v/>
      </c>
      <c r="E37" s="224" t="str">
        <f>'DATOS PERSONALES'!N35</f>
        <v/>
      </c>
      <c r="F37" s="220"/>
      <c r="G37" s="220"/>
      <c r="H37" s="220"/>
      <c r="I37" s="220"/>
      <c r="J37" s="220"/>
      <c r="K37" s="220"/>
      <c r="L37" s="220"/>
      <c r="M37" s="220"/>
      <c r="N37" s="220"/>
      <c r="O37" s="220"/>
      <c r="P37" s="220"/>
      <c r="Q37" s="220"/>
    </row>
    <row r="38">
      <c r="A38" s="214" t="str">
        <f>'DATOS PERSONALES'!$A36</f>
        <v>Nuñez Aitiana </v>
      </c>
      <c r="B38" s="222" t="str">
        <f>'DATOS PERSONALES'!E36</f>
        <v>CUATRO Y CINCO AÑOS</v>
      </c>
      <c r="C38" s="223" t="str">
        <f>'DATOS PERSONALES'!L36</f>
        <v>Lunes 15:30</v>
      </c>
      <c r="D38" s="223" t="str">
        <f>'DATOS PERSONALES'!M36</f>
        <v/>
      </c>
      <c r="E38" s="224" t="str">
        <f>'DATOS PERSONALES'!N36</f>
        <v/>
      </c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</row>
    <row r="39">
      <c r="A39" s="226" t="str">
        <f>'DATOS PERSONALES'!$A37</f>
        <v>Núñez Gutiérrez Ysabella</v>
      </c>
      <c r="B39" s="222" t="str">
        <f>'DATOS PERSONALES'!E37</f>
        <v>CUATRO Y CINCO AÑOS</v>
      </c>
      <c r="C39" s="223" t="str">
        <f>'DATOS PERSONALES'!L37</f>
        <v>Lunes 20:00</v>
      </c>
      <c r="D39" s="223" t="str">
        <f>'DATOS PERSONALES'!M37</f>
        <v>Viernes 16:45</v>
      </c>
      <c r="E39" s="224" t="str">
        <f>'DATOS PERSONALES'!N37</f>
        <v/>
      </c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</row>
    <row r="40">
      <c r="A40" s="221" t="str">
        <f>'DATOS PERSONALES'!$A38</f>
        <v>Robles Ciro </v>
      </c>
      <c r="B40" s="222" t="str">
        <f>'DATOS PERSONALES'!E38</f>
        <v>CUATRO Y CINCO AÑOS</v>
      </c>
      <c r="C40" s="223" t="str">
        <f>'DATOS PERSONALES'!L38</f>
        <v>Lunes 20:00</v>
      </c>
      <c r="D40" s="223" t="str">
        <f>'DATOS PERSONALES'!M38</f>
        <v/>
      </c>
      <c r="E40" s="224" t="str">
        <f>'DATOS PERSONALES'!N38</f>
        <v/>
      </c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</row>
    <row r="41">
      <c r="A41" s="214" t="str">
        <f>'DATOS PERSONALES'!$A39</f>
        <v>Juarez Iara</v>
      </c>
      <c r="B41" s="222" t="str">
        <f>'DATOS PERSONALES'!E39</f>
        <v>CUATRO Y CINCO AÑOS</v>
      </c>
      <c r="C41" s="223" t="str">
        <f>'DATOS PERSONALES'!L39</f>
        <v>Lunes 20:00</v>
      </c>
      <c r="D41" s="223" t="str">
        <f>'DATOS PERSONALES'!M39</f>
        <v/>
      </c>
      <c r="E41" s="224" t="str">
        <f>'DATOS PERSONALES'!N39</f>
        <v/>
      </c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</row>
    <row r="42">
      <c r="A42" s="226" t="str">
        <f>'DATOS PERSONALES'!$A40</f>
        <v>Caceres Sanchez Bianca</v>
      </c>
      <c r="B42" s="222" t="str">
        <f>'DATOS PERSONALES'!E40</f>
        <v>CUATRO Y CINCO AÑOS</v>
      </c>
      <c r="C42" s="223" t="str">
        <f>'DATOS PERSONALES'!L40</f>
        <v>Lunes 20:00</v>
      </c>
      <c r="D42" s="223" t="str">
        <f>'DATOS PERSONALES'!M40</f>
        <v/>
      </c>
      <c r="E42" s="224" t="str">
        <f>'DATOS PERSONALES'!N40</f>
        <v/>
      </c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</row>
    <row r="43">
      <c r="A43" s="226" t="str">
        <f>'DATOS PERSONALES'!$A41</f>
        <v>Rodríguez Luque Luciano </v>
      </c>
      <c r="B43" s="222" t="str">
        <f>'DATOS PERSONALES'!E41</f>
        <v>CUATRO Y CINCO AÑOS</v>
      </c>
      <c r="C43" s="223" t="str">
        <f>'DATOS PERSONALES'!L41</f>
        <v>Lunes 20:00</v>
      </c>
      <c r="D43" s="223" t="str">
        <f>'DATOS PERSONALES'!M41</f>
        <v>Jueves 17:45</v>
      </c>
      <c r="E43" s="224" t="str">
        <f>'DATOS PERSONALES'!N41</f>
        <v/>
      </c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</row>
    <row r="44">
      <c r="A44" s="227" t="str">
        <f>'DATOS PERSONALES'!$A42</f>
        <v>Ibarra Alejo Joaquín </v>
      </c>
      <c r="B44" s="222" t="str">
        <f>'DATOS PERSONALES'!E42</f>
        <v>CUATRO Y CINCO AÑOS</v>
      </c>
      <c r="C44" s="223" t="str">
        <f>'DATOS PERSONALES'!L42</f>
        <v>Lunes 20:00</v>
      </c>
      <c r="D44" s="223" t="str">
        <f>'DATOS PERSONALES'!M42</f>
        <v/>
      </c>
      <c r="E44" s="224" t="str">
        <f>'DATOS PERSONALES'!N42</f>
        <v/>
      </c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</row>
    <row r="45">
      <c r="A45" s="226" t="str">
        <f>'DATOS PERSONALES'!$A43</f>
        <v>Rebusque Benjamín </v>
      </c>
      <c r="B45" s="222" t="str">
        <f>'DATOS PERSONALES'!E43</f>
        <v>CUATRO Y CINCO AÑOS</v>
      </c>
      <c r="C45" s="223" t="str">
        <f>'DATOS PERSONALES'!L43</f>
        <v>Lunes 20:00</v>
      </c>
      <c r="D45" s="223" t="str">
        <f>'DATOS PERSONALES'!M43</f>
        <v/>
      </c>
      <c r="E45" s="224" t="str">
        <f>'DATOS PERSONALES'!N43</f>
        <v/>
      </c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</row>
    <row r="46">
      <c r="A46" s="221" t="str">
        <f>'DATOS PERSONALES'!$A44</f>
        <v>Hinojosa Eluney</v>
      </c>
      <c r="B46" s="222" t="str">
        <f>'DATOS PERSONALES'!E44</f>
        <v>CUATRO Y CINCO AÑOS</v>
      </c>
      <c r="C46" s="223" t="str">
        <f>'DATOS PERSONALES'!L44</f>
        <v>Lunes 20:00</v>
      </c>
      <c r="D46" s="223" t="str">
        <f>'DATOS PERSONALES'!M44</f>
        <v/>
      </c>
      <c r="E46" s="224" t="str">
        <f>'DATOS PERSONALES'!N44</f>
        <v/>
      </c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</row>
    <row r="47">
      <c r="A47" s="214" t="str">
        <f>'DATOS PERSONALES'!$A45</f>
        <v>Beira Francesca</v>
      </c>
      <c r="B47" s="222" t="str">
        <f>'DATOS PERSONALES'!E45</f>
        <v>CUATRO Y CINCO AÑOS</v>
      </c>
      <c r="C47" s="223" t="str">
        <f>'DATOS PERSONALES'!L45</f>
        <v>Lunes 20:00</v>
      </c>
      <c r="D47" s="223" t="str">
        <f>'DATOS PERSONALES'!M45</f>
        <v>Viernes 19:45</v>
      </c>
      <c r="E47" s="224" t="str">
        <f>'DATOS PERSONALES'!N45</f>
        <v/>
      </c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</row>
    <row r="48">
      <c r="A48" s="221" t="str">
        <f>'DATOS PERSONALES'!$A46</f>
        <v>López Salvatierra Mora </v>
      </c>
      <c r="B48" s="222" t="str">
        <f>'DATOS PERSONALES'!E46</f>
        <v>CUATRO Y CINCO AÑOS</v>
      </c>
      <c r="C48" s="223" t="str">
        <f>'DATOS PERSONALES'!L46</f>
        <v>Martes 16:45</v>
      </c>
      <c r="D48" s="223" t="str">
        <f>'DATOS PERSONALES'!M46</f>
        <v/>
      </c>
      <c r="E48" s="224" t="str">
        <f>'DATOS PERSONALES'!N46</f>
        <v/>
      </c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</row>
    <row r="49">
      <c r="A49" s="226" t="str">
        <f>'DATOS PERSONALES'!$A47</f>
        <v>Gonzalez Gomez Joaquin</v>
      </c>
      <c r="B49" s="222" t="str">
        <f>'DATOS PERSONALES'!E47</f>
        <v>CUATRO Y CINCO AÑOS</v>
      </c>
      <c r="C49" s="223" t="str">
        <f>'DATOS PERSONALES'!L47</f>
        <v>Martes 16:45</v>
      </c>
      <c r="D49" s="223" t="str">
        <f>'DATOS PERSONALES'!M47</f>
        <v>Miércoles 16:45</v>
      </c>
      <c r="E49" s="224" t="str">
        <f>'DATOS PERSONALES'!N47</f>
        <v/>
      </c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</row>
    <row r="50">
      <c r="A50" s="227" t="str">
        <f>'DATOS PERSONALES'!$A48</f>
        <v>Andia Julieta Nicol</v>
      </c>
      <c r="B50" s="222" t="str">
        <f>'DATOS PERSONALES'!E48</f>
        <v>CUATRO Y CINCO AÑOS</v>
      </c>
      <c r="C50" s="223" t="str">
        <f>'DATOS PERSONALES'!L48</f>
        <v>Martes 16:45</v>
      </c>
      <c r="D50" s="223" t="str">
        <f>'DATOS PERSONALES'!M48</f>
        <v>Sábado 18:15</v>
      </c>
      <c r="E50" s="224" t="str">
        <f>'DATOS PERSONALES'!N48</f>
        <v/>
      </c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</row>
    <row r="51">
      <c r="A51" s="221" t="str">
        <f>'DATOS PERSONALES'!$A49</f>
        <v>Redchuk Bruno </v>
      </c>
      <c r="B51" s="222" t="str">
        <f>'DATOS PERSONALES'!E49</f>
        <v>CUATRO Y CINCO AÑOS</v>
      </c>
      <c r="C51" s="223" t="str">
        <f>'DATOS PERSONALES'!L49</f>
        <v>Martes 16:45</v>
      </c>
      <c r="D51" s="223" t="str">
        <f>'DATOS PERSONALES'!M49</f>
        <v>Jueves 17:45</v>
      </c>
      <c r="E51" s="224" t="str">
        <f>'DATOS PERSONALES'!N49</f>
        <v/>
      </c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</row>
    <row r="52">
      <c r="A52" s="226" t="str">
        <f>'DATOS PERSONALES'!$A50</f>
        <v>Olivera Bautista </v>
      </c>
      <c r="B52" s="222" t="str">
        <f>'DATOS PERSONALES'!E50</f>
        <v>CUATRO Y CINCO AÑOS</v>
      </c>
      <c r="C52" s="223" t="str">
        <f>'DATOS PERSONALES'!L50</f>
        <v>Martes 16:45</v>
      </c>
      <c r="D52" s="223" t="str">
        <f>'DATOS PERSONALES'!M50</f>
        <v/>
      </c>
      <c r="E52" s="224" t="str">
        <f>'DATOS PERSONALES'!N50</f>
        <v/>
      </c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</row>
    <row r="53">
      <c r="A53" s="214" t="str">
        <f>'DATOS PERSONALES'!$A51</f>
        <v>Cáceres Bautista </v>
      </c>
      <c r="B53" s="222" t="str">
        <f>'DATOS PERSONALES'!E51</f>
        <v>CUATRO Y CINCO AÑOS</v>
      </c>
      <c r="C53" s="223" t="str">
        <f>'DATOS PERSONALES'!L51</f>
        <v>Martes 19:00</v>
      </c>
      <c r="D53" s="223" t="str">
        <f>'DATOS PERSONALES'!M51</f>
        <v>Sábado 18:15</v>
      </c>
      <c r="E53" s="224" t="str">
        <f>'DATOS PERSONALES'!N51</f>
        <v/>
      </c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</row>
    <row r="54">
      <c r="A54" s="226" t="str">
        <f>'DATOS PERSONALES'!$A52</f>
        <v>Giménez Jazmín </v>
      </c>
      <c r="B54" s="222" t="str">
        <f>'DATOS PERSONALES'!E52</f>
        <v>CUATRO Y CINCO AÑOS</v>
      </c>
      <c r="C54" s="223" t="str">
        <f>'DATOS PERSONALES'!L52</f>
        <v>Martes 19:00</v>
      </c>
      <c r="D54" s="223" t="str">
        <f>'DATOS PERSONALES'!M52</f>
        <v>Sábado 16:45</v>
      </c>
      <c r="E54" s="224" t="str">
        <f>'DATOS PERSONALES'!N52</f>
        <v/>
      </c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</row>
    <row r="55">
      <c r="A55" s="221" t="str">
        <f>'DATOS PERSONALES'!$A53</f>
        <v>Lazarte Elías Joaquín</v>
      </c>
      <c r="B55" s="222" t="str">
        <f>'DATOS PERSONALES'!E53</f>
        <v>CUATRO Y CINCO AÑOS</v>
      </c>
      <c r="C55" s="223" t="str">
        <f>'DATOS PERSONALES'!L53</f>
        <v>Martes 19:00</v>
      </c>
      <c r="D55" s="223" t="str">
        <f>'DATOS PERSONALES'!M53</f>
        <v>Jueves 17:45</v>
      </c>
      <c r="E55" s="224" t="str">
        <f>'DATOS PERSONALES'!N53</f>
        <v/>
      </c>
      <c r="F55" s="220"/>
      <c r="G55" s="2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</row>
    <row r="56">
      <c r="A56" s="227" t="str">
        <f>'DATOS PERSONALES'!$A54</f>
        <v>Medina Uriel </v>
      </c>
      <c r="B56" s="222" t="str">
        <f>'DATOS PERSONALES'!E54</f>
        <v>CUATRO Y CINCO AÑOS</v>
      </c>
      <c r="C56" s="223" t="str">
        <f>'DATOS PERSONALES'!L54</f>
        <v>Martes 19:00</v>
      </c>
      <c r="D56" s="223" t="str">
        <f>'DATOS PERSONALES'!M54</f>
        <v/>
      </c>
      <c r="E56" s="224" t="str">
        <f>'DATOS PERSONALES'!N54</f>
        <v/>
      </c>
      <c r="F56" s="220"/>
      <c r="G56" s="220"/>
      <c r="H56" s="220"/>
      <c r="I56" s="220"/>
      <c r="J56" s="220"/>
      <c r="K56" s="220"/>
      <c r="L56" s="220"/>
      <c r="M56" s="220"/>
      <c r="N56" s="220"/>
      <c r="O56" s="220"/>
      <c r="P56" s="220"/>
      <c r="Q56" s="220"/>
    </row>
    <row r="57">
      <c r="A57" s="226" t="str">
        <f>'DATOS PERSONALES'!$A55</f>
        <v>Barreto Ferreira Camilo</v>
      </c>
      <c r="B57" s="222" t="str">
        <f>'DATOS PERSONALES'!E55</f>
        <v>CUATRO Y CINCO AÑOS</v>
      </c>
      <c r="C57" s="223" t="str">
        <f>'DATOS PERSONALES'!L55</f>
        <v>Martes 19:00</v>
      </c>
      <c r="D57" s="223" t="str">
        <f>'DATOS PERSONALES'!M55</f>
        <v/>
      </c>
      <c r="E57" s="224" t="str">
        <f>'DATOS PERSONALES'!N55</f>
        <v/>
      </c>
      <c r="F57" s="220"/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</row>
    <row r="58">
      <c r="A58" s="221" t="str">
        <f>'DATOS PERSONALES'!$A56</f>
        <v>Castro Jeremias</v>
      </c>
      <c r="B58" s="222" t="str">
        <f>'DATOS PERSONALES'!E56</f>
        <v>CUATRO Y CINCO AÑOS</v>
      </c>
      <c r="C58" s="223" t="str">
        <f>'DATOS PERSONALES'!L56</f>
        <v>Martes 19:00</v>
      </c>
      <c r="D58" s="223" t="str">
        <f>'DATOS PERSONALES'!M56</f>
        <v>Sábado 13:45</v>
      </c>
      <c r="E58" s="224" t="str">
        <f>'DATOS PERSONALES'!N56</f>
        <v/>
      </c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</row>
    <row r="59">
      <c r="A59" s="227" t="str">
        <f>'DATOS PERSONALES'!$A57</f>
        <v>Escobar Valentin</v>
      </c>
      <c r="B59" s="222" t="str">
        <f>'DATOS PERSONALES'!E57</f>
        <v>CUATRO Y CINCO AÑOS</v>
      </c>
      <c r="C59" s="223" t="str">
        <f>'DATOS PERSONALES'!L57</f>
        <v>Martes 19:00</v>
      </c>
      <c r="D59" s="223" t="str">
        <f>'DATOS PERSONALES'!M57</f>
        <v>Jueves 17:45</v>
      </c>
      <c r="E59" s="224" t="str">
        <f>'DATOS PERSONALES'!N57</f>
        <v/>
      </c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</row>
    <row r="60">
      <c r="A60" s="221" t="str">
        <f>'DATOS PERSONALES'!$A58</f>
        <v>Torrico Eugenia</v>
      </c>
      <c r="B60" s="222" t="str">
        <f>'DATOS PERSONALES'!E58</f>
        <v>CUATRO Y CINCO AÑOS</v>
      </c>
      <c r="C60" s="223" t="str">
        <f>'DATOS PERSONALES'!L58</f>
        <v>Martes 19:00</v>
      </c>
      <c r="D60" s="223" t="str">
        <f>'DATOS PERSONALES'!M58</f>
        <v>Viernes 19:45</v>
      </c>
      <c r="E60" s="224" t="str">
        <f>'DATOS PERSONALES'!N58</f>
        <v/>
      </c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</row>
    <row r="61">
      <c r="A61" s="221" t="str">
        <f>'DATOS PERSONALES'!$A59</f>
        <v>Saavedra Gauna Martin</v>
      </c>
      <c r="B61" s="222" t="str">
        <f>'DATOS PERSONALES'!E59</f>
        <v>CUATRO Y CINCO AÑOS</v>
      </c>
      <c r="C61" s="223" t="str">
        <f>'DATOS PERSONALES'!L59</f>
        <v>Martes 19:00</v>
      </c>
      <c r="D61" s="223" t="str">
        <f>'DATOS PERSONALES'!M59</f>
        <v>Jueves 17:45</v>
      </c>
      <c r="E61" s="224" t="str">
        <f>'DATOS PERSONALES'!N59</f>
        <v/>
      </c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</row>
    <row r="62">
      <c r="A62" s="227" t="str">
        <f>'DATOS PERSONALES'!$A60</f>
        <v>Huari Izan </v>
      </c>
      <c r="B62" s="222" t="str">
        <f>'DATOS PERSONALES'!E60</f>
        <v>CUATRO Y CINCO AÑOS</v>
      </c>
      <c r="C62" s="223" t="str">
        <f>'DATOS PERSONALES'!L60</f>
        <v>Miércoles 16:00</v>
      </c>
      <c r="D62" s="223" t="str">
        <f>'DATOS PERSONALES'!M60</f>
        <v/>
      </c>
      <c r="E62" s="224" t="str">
        <f>'DATOS PERSONALES'!N60</f>
        <v/>
      </c>
      <c r="F62" s="220"/>
      <c r="G62" s="2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</row>
    <row r="63">
      <c r="A63" s="221" t="str">
        <f>'DATOS PERSONALES'!$A61</f>
        <v>Meckles Rocco </v>
      </c>
      <c r="B63" s="222" t="str">
        <f>'DATOS PERSONALES'!E61</f>
        <v>CUATRO Y CINCO AÑOS</v>
      </c>
      <c r="C63" s="223" t="str">
        <f>'DATOS PERSONALES'!L61</f>
        <v>Miércoles 16:00</v>
      </c>
      <c r="D63" s="223" t="str">
        <f>'DATOS PERSONALES'!M61</f>
        <v/>
      </c>
      <c r="E63" s="224" t="str">
        <f>'DATOS PERSONALES'!N61</f>
        <v/>
      </c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</row>
    <row r="64">
      <c r="A64" s="221" t="str">
        <f>'DATOS PERSONALES'!$A62</f>
        <v>Cassoli Mateo </v>
      </c>
      <c r="B64" s="222" t="str">
        <f>'DATOS PERSONALES'!E62</f>
        <v>CUATRO Y CINCO AÑOS</v>
      </c>
      <c r="C64" s="223" t="str">
        <f>'DATOS PERSONALES'!L62</f>
        <v>Miércoles 16:00</v>
      </c>
      <c r="D64" s="223" t="str">
        <f>'DATOS PERSONALES'!M62</f>
        <v/>
      </c>
      <c r="E64" s="224" t="str">
        <f>'DATOS PERSONALES'!N62</f>
        <v/>
      </c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</row>
    <row r="65">
      <c r="A65" s="214" t="str">
        <f>'DATOS PERSONALES'!$A63</f>
        <v>Ontivero Mateo</v>
      </c>
      <c r="B65" s="222" t="str">
        <f>'DATOS PERSONALES'!E63</f>
        <v>CUATRO Y CINCO AÑOS</v>
      </c>
      <c r="C65" s="223" t="str">
        <f>'DATOS PERSONALES'!L63</f>
        <v>Miércoles 16:00</v>
      </c>
      <c r="D65" s="223" t="str">
        <f>'DATOS PERSONALES'!M63</f>
        <v/>
      </c>
      <c r="E65" s="224" t="str">
        <f>'DATOS PERSONALES'!N63</f>
        <v/>
      </c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</row>
    <row r="66">
      <c r="A66" s="226" t="str">
        <f>'DATOS PERSONALES'!$A64</f>
        <v>Juarez Jeremías</v>
      </c>
      <c r="B66" s="222" t="str">
        <f>'DATOS PERSONALES'!E64</f>
        <v>CUATRO Y CINCO AÑOS</v>
      </c>
      <c r="C66" s="223" t="str">
        <f>'DATOS PERSONALES'!L64</f>
        <v>Miércoles 16:00</v>
      </c>
      <c r="D66" s="223" t="str">
        <f>'DATOS PERSONALES'!M64</f>
        <v>Sábado 13:00</v>
      </c>
      <c r="E66" s="224" t="str">
        <f>'DATOS PERSONALES'!N64</f>
        <v/>
      </c>
      <c r="F66" s="220"/>
      <c r="G66" s="2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</row>
    <row r="67">
      <c r="A67" s="226" t="str">
        <f>'DATOS PERSONALES'!$A65</f>
        <v>Martinez Joaquin </v>
      </c>
      <c r="B67" s="222" t="str">
        <f>'DATOS PERSONALES'!E65</f>
        <v>CUATRO Y CINCO AÑOS</v>
      </c>
      <c r="C67" s="223" t="str">
        <f>'DATOS PERSONALES'!L65</f>
        <v>Miércoles 16:45</v>
      </c>
      <c r="D67" s="223" t="str">
        <f>'DATOS PERSONALES'!M65</f>
        <v/>
      </c>
      <c r="E67" s="224" t="str">
        <f>'DATOS PERSONALES'!N65</f>
        <v/>
      </c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</row>
    <row r="68">
      <c r="A68" s="214" t="str">
        <f>'DATOS PERSONALES'!$A66</f>
        <v>Viveros Alex Sebastián </v>
      </c>
      <c r="B68" s="222" t="str">
        <f>'DATOS PERSONALES'!E66</f>
        <v>CUATRO Y CINCO AÑOS</v>
      </c>
      <c r="C68" s="223" t="str">
        <f>'DATOS PERSONALES'!L66</f>
        <v>Miércoles 16:45</v>
      </c>
      <c r="D68" s="223" t="str">
        <f>'DATOS PERSONALES'!M66</f>
        <v/>
      </c>
      <c r="E68" s="224" t="str">
        <f>'DATOS PERSONALES'!N66</f>
        <v/>
      </c>
      <c r="F68" s="220"/>
      <c r="G68" s="220"/>
      <c r="H68" s="220"/>
      <c r="I68" s="220"/>
      <c r="J68" s="220"/>
      <c r="K68" s="220"/>
      <c r="L68" s="220"/>
      <c r="M68" s="220"/>
      <c r="N68" s="220"/>
      <c r="O68" s="220"/>
      <c r="P68" s="220"/>
      <c r="Q68" s="220"/>
    </row>
    <row r="69">
      <c r="A69" s="221" t="str">
        <f>'DATOS PERSONALES'!$A67</f>
        <v>Sosa Godoy Bruno Manuel</v>
      </c>
      <c r="B69" s="222" t="str">
        <f>'DATOS PERSONALES'!E67</f>
        <v>CUATRO Y CINCO AÑOS</v>
      </c>
      <c r="C69" s="223" t="str">
        <f>'DATOS PERSONALES'!L67</f>
        <v>Miércoles 16:45</v>
      </c>
      <c r="D69" s="223" t="str">
        <f>'DATOS PERSONALES'!M67</f>
        <v>Viernes 16:45</v>
      </c>
      <c r="E69" s="224" t="str">
        <f>'DATOS PERSONALES'!N67</f>
        <v/>
      </c>
      <c r="F69" s="220"/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</row>
    <row r="70">
      <c r="A70" s="226" t="str">
        <f>'DATOS PERSONALES'!$A68</f>
        <v>Flores Milo</v>
      </c>
      <c r="B70" s="222" t="str">
        <f>'DATOS PERSONALES'!E68</f>
        <v>CUATRO Y CINCO AÑOS</v>
      </c>
      <c r="C70" s="223" t="str">
        <f>'DATOS PERSONALES'!L68</f>
        <v>Miércoles 16:45</v>
      </c>
      <c r="D70" s="223" t="str">
        <f>'DATOS PERSONALES'!M68</f>
        <v/>
      </c>
      <c r="E70" s="224" t="str">
        <f>'DATOS PERSONALES'!N68</f>
        <v/>
      </c>
      <c r="F70" s="220"/>
      <c r="G70" s="220"/>
      <c r="H70" s="220"/>
      <c r="I70" s="220"/>
      <c r="J70" s="220"/>
      <c r="K70" s="220"/>
      <c r="L70" s="220"/>
      <c r="M70" s="220"/>
      <c r="N70" s="220"/>
      <c r="O70" s="220"/>
      <c r="P70" s="220"/>
      <c r="Q70" s="220"/>
    </row>
    <row r="71">
      <c r="A71" s="227" t="str">
        <f>'DATOS PERSONALES'!$A69</f>
        <v>Herrera Ángeles </v>
      </c>
      <c r="B71" s="222" t="str">
        <f>'DATOS PERSONALES'!E69</f>
        <v>CUATRO Y CINCO AÑOS</v>
      </c>
      <c r="C71" s="223" t="str">
        <f>'DATOS PERSONALES'!L69</f>
        <v>Miércoles 16:45</v>
      </c>
      <c r="D71" s="223" t="str">
        <f>'DATOS PERSONALES'!M69</f>
        <v/>
      </c>
      <c r="E71" s="224" t="str">
        <f>'DATOS PERSONALES'!N69</f>
        <v/>
      </c>
      <c r="F71" s="220"/>
      <c r="G71" s="2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</row>
    <row r="72">
      <c r="A72" s="221" t="str">
        <f>'DATOS PERSONALES'!$A70</f>
        <v>Amarilla Martina </v>
      </c>
      <c r="B72" s="222" t="str">
        <f>'DATOS PERSONALES'!E70</f>
        <v>CUATRO Y CINCO AÑOS</v>
      </c>
      <c r="C72" s="223" t="str">
        <f>'DATOS PERSONALES'!L70</f>
        <v>Miércoles 16:45</v>
      </c>
      <c r="D72" s="223" t="str">
        <f>'DATOS PERSONALES'!M70</f>
        <v>Sábado 18:15</v>
      </c>
      <c r="E72" s="224" t="str">
        <f>'DATOS PERSONALES'!N70</f>
        <v/>
      </c>
      <c r="F72" s="220"/>
      <c r="G72" s="220"/>
      <c r="H72" s="220"/>
      <c r="I72" s="220"/>
      <c r="J72" s="220"/>
      <c r="K72" s="220"/>
      <c r="L72" s="220"/>
      <c r="M72" s="220"/>
      <c r="N72" s="220"/>
      <c r="O72" s="220"/>
      <c r="P72" s="220"/>
      <c r="Q72" s="220"/>
    </row>
    <row r="73">
      <c r="A73" s="221" t="str">
        <f>'DATOS PERSONALES'!$A71</f>
        <v>Momotiuk Maxima</v>
      </c>
      <c r="B73" s="222" t="str">
        <f>'DATOS PERSONALES'!E71</f>
        <v>CUATRO Y CINCO AÑOS</v>
      </c>
      <c r="C73" s="223" t="str">
        <f>'DATOS PERSONALES'!L71</f>
        <v>Miércoles 16:45</v>
      </c>
      <c r="D73" s="223" t="str">
        <f>'DATOS PERSONALES'!M71</f>
        <v>Viernes 16:45</v>
      </c>
      <c r="E73" s="224" t="str">
        <f>'DATOS PERSONALES'!N71</f>
        <v/>
      </c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</row>
    <row r="74">
      <c r="A74" s="214" t="str">
        <f>'DATOS PERSONALES'!$A72</f>
        <v>Contrera Sofía</v>
      </c>
      <c r="B74" s="222" t="str">
        <f>'DATOS PERSONALES'!E72</f>
        <v>CUATRO Y CINCO AÑOS</v>
      </c>
      <c r="C74" s="223" t="str">
        <f>'DATOS PERSONALES'!L72</f>
        <v>Miércoles 16:45</v>
      </c>
      <c r="D74" s="223" t="str">
        <f>'DATOS PERSONALES'!M72</f>
        <v/>
      </c>
      <c r="E74" s="224" t="str">
        <f>'DATOS PERSONALES'!N72</f>
        <v/>
      </c>
      <c r="F74" s="220"/>
      <c r="G74" s="2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</row>
    <row r="75">
      <c r="A75" s="226" t="str">
        <f>'DATOS PERSONALES'!$A73</f>
        <v>Gonzalez Deian Luca</v>
      </c>
      <c r="B75" s="222" t="str">
        <f>'DATOS PERSONALES'!E73</f>
        <v>CUATRO Y CINCO AÑOS</v>
      </c>
      <c r="C75" s="223" t="str">
        <f>'DATOS PERSONALES'!L73</f>
        <v>Miércoles 19:00</v>
      </c>
      <c r="D75" s="223" t="str">
        <f>'DATOS PERSONALES'!M73</f>
        <v/>
      </c>
      <c r="E75" s="224" t="str">
        <f>'DATOS PERSONALES'!N73</f>
        <v/>
      </c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</row>
    <row r="76">
      <c r="A76" s="221" t="str">
        <f>'DATOS PERSONALES'!$A74</f>
        <v>Barrientos Gianna </v>
      </c>
      <c r="B76" s="222" t="str">
        <f>'DATOS PERSONALES'!E74</f>
        <v>CUATRO Y CINCO AÑOS</v>
      </c>
      <c r="C76" s="223" t="str">
        <f>'DATOS PERSONALES'!L74</f>
        <v>Miércoles 19:00</v>
      </c>
      <c r="D76" s="223" t="str">
        <f>'DATOS PERSONALES'!M74</f>
        <v/>
      </c>
      <c r="E76" s="224" t="str">
        <f>'DATOS PERSONALES'!N74</f>
        <v/>
      </c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</row>
    <row r="77">
      <c r="A77" s="227" t="str">
        <f>'DATOS PERSONALES'!$A75</f>
        <v>Bustos Isaac  </v>
      </c>
      <c r="B77" s="222" t="str">
        <f>'DATOS PERSONALES'!E75</f>
        <v>CUATRO Y CINCO AÑOS</v>
      </c>
      <c r="C77" s="223" t="str">
        <f>'DATOS PERSONALES'!L75</f>
        <v>Miércoles 19:00</v>
      </c>
      <c r="D77" s="223" t="str">
        <f>'DATOS PERSONALES'!M75</f>
        <v>Sábado 18:15</v>
      </c>
      <c r="E77" s="224" t="str">
        <f>'DATOS PERSONALES'!N75</f>
        <v/>
      </c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</row>
    <row r="78">
      <c r="A78" s="226" t="str">
        <f>'DATOS PERSONALES'!$A76</f>
        <v>Miranda Franchesca </v>
      </c>
      <c r="B78" s="222" t="str">
        <f>'DATOS PERSONALES'!E76</f>
        <v>CUATRO Y CINCO AÑOS</v>
      </c>
      <c r="C78" s="223" t="str">
        <f>'DATOS PERSONALES'!L76</f>
        <v>Miércoles 19:00</v>
      </c>
      <c r="D78" s="223" t="str">
        <f>'DATOS PERSONALES'!M76</f>
        <v/>
      </c>
      <c r="E78" s="224" t="str">
        <f>'DATOS PERSONALES'!N76</f>
        <v/>
      </c>
      <c r="F78" s="220"/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</row>
    <row r="79">
      <c r="A79" s="226" t="str">
        <f>'DATOS PERSONALES'!$A77</f>
        <v>Llanos Sol </v>
      </c>
      <c r="B79" s="222" t="str">
        <f>'DATOS PERSONALES'!E77</f>
        <v>CUATRO Y CINCO AÑOS</v>
      </c>
      <c r="C79" s="223" t="str">
        <f>'DATOS PERSONALES'!L77</f>
        <v>Miércoles 19:00</v>
      </c>
      <c r="D79" s="223" t="str">
        <f>'DATOS PERSONALES'!M77</f>
        <v>Viernes 19:45</v>
      </c>
      <c r="E79" s="224" t="str">
        <f>'DATOS PERSONALES'!N77</f>
        <v/>
      </c>
      <c r="F79" s="220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</row>
    <row r="80">
      <c r="A80" s="214" t="str">
        <f>'DATOS PERSONALES'!$A78</f>
        <v>Fernandez Luciano </v>
      </c>
      <c r="B80" s="222" t="str">
        <f>'DATOS PERSONALES'!E78</f>
        <v>CUATRO Y CINCO AÑOS</v>
      </c>
      <c r="C80" s="223" t="str">
        <f>'DATOS PERSONALES'!L78</f>
        <v>Miércoles 19:00</v>
      </c>
      <c r="D80" s="223" t="str">
        <f>'DATOS PERSONALES'!M78</f>
        <v>Viernes 19:45</v>
      </c>
      <c r="E80" s="224" t="str">
        <f>'DATOS PERSONALES'!N78</f>
        <v/>
      </c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</row>
    <row r="81">
      <c r="A81" s="221" t="str">
        <f>'DATOS PERSONALES'!$A79</f>
        <v>Segovia Bastián </v>
      </c>
      <c r="B81" s="222" t="str">
        <f>'DATOS PERSONALES'!E79</f>
        <v>CUATRO Y CINCO AÑOS</v>
      </c>
      <c r="C81" s="223" t="str">
        <f>'DATOS PERSONALES'!L79</f>
        <v>Miércoles 19:00</v>
      </c>
      <c r="D81" s="223" t="str">
        <f>'DATOS PERSONALES'!M79</f>
        <v/>
      </c>
      <c r="E81" s="224" t="str">
        <f>'DATOS PERSONALES'!N79</f>
        <v/>
      </c>
      <c r="F81" s="220"/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</row>
    <row r="82">
      <c r="A82" s="226" t="str">
        <f>'DATOS PERSONALES'!$A80</f>
        <v>Retta Elena Anahi</v>
      </c>
      <c r="B82" s="222" t="str">
        <f>'DATOS PERSONALES'!E80</f>
        <v>CUATRO Y CINCO AÑOS</v>
      </c>
      <c r="C82" s="223" t="str">
        <f>'DATOS PERSONALES'!L80</f>
        <v>Miércoles 19:00</v>
      </c>
      <c r="D82" s="223" t="str">
        <f>'DATOS PERSONALES'!M80</f>
        <v>Viernes 19:45</v>
      </c>
      <c r="E82" s="224" t="str">
        <f>'DATOS PERSONALES'!N80</f>
        <v/>
      </c>
      <c r="F82" s="220"/>
      <c r="G82" s="220"/>
      <c r="H82" s="220"/>
      <c r="I82" s="220"/>
      <c r="J82" s="220"/>
      <c r="K82" s="220"/>
      <c r="L82" s="220"/>
      <c r="M82" s="220"/>
      <c r="N82" s="220"/>
      <c r="O82" s="220"/>
      <c r="P82" s="220"/>
      <c r="Q82" s="220"/>
    </row>
    <row r="83">
      <c r="A83" s="214" t="str">
        <f>'DATOS PERSONALES'!$A81</f>
        <v>Flores Catriel</v>
      </c>
      <c r="B83" s="222" t="str">
        <f>'DATOS PERSONALES'!E81</f>
        <v>CUATRO Y CINCO AÑOS</v>
      </c>
      <c r="C83" s="223" t="str">
        <f>'DATOS PERSONALES'!L81</f>
        <v>Miércoles 19:00</v>
      </c>
      <c r="D83" s="223" t="str">
        <f>'DATOS PERSONALES'!M81</f>
        <v/>
      </c>
      <c r="E83" s="224" t="str">
        <f>'DATOS PERSONALES'!N81</f>
        <v/>
      </c>
      <c r="F83" s="220"/>
      <c r="G83" s="220"/>
      <c r="H83" s="220"/>
      <c r="I83" s="220"/>
      <c r="J83" s="220"/>
      <c r="K83" s="220"/>
      <c r="L83" s="220"/>
      <c r="M83" s="220"/>
      <c r="N83" s="220"/>
      <c r="O83" s="220"/>
      <c r="P83" s="220"/>
      <c r="Q83" s="220"/>
    </row>
    <row r="84">
      <c r="A84" s="226" t="str">
        <f>'DATOS PERSONALES'!$A82</f>
        <v>Avalos Leon Maximiliano </v>
      </c>
      <c r="B84" s="222" t="str">
        <f>'DATOS PERSONALES'!E82</f>
        <v>CUATRO Y CINCO AÑOS</v>
      </c>
      <c r="C84" s="223" t="str">
        <f>'DATOS PERSONALES'!L82</f>
        <v>Miércoles 19:00</v>
      </c>
      <c r="D84" s="223" t="str">
        <f>'DATOS PERSONALES'!M82</f>
        <v/>
      </c>
      <c r="E84" s="224" t="str">
        <f>'DATOS PERSONALES'!N82</f>
        <v/>
      </c>
      <c r="F84" s="220"/>
      <c r="G84" s="220"/>
      <c r="H84" s="220"/>
      <c r="I84" s="220"/>
      <c r="J84" s="220"/>
      <c r="K84" s="220"/>
      <c r="L84" s="220"/>
      <c r="M84" s="220"/>
      <c r="N84" s="220"/>
      <c r="O84" s="220"/>
      <c r="P84" s="220"/>
      <c r="Q84" s="220"/>
    </row>
    <row r="85">
      <c r="A85" s="221" t="str">
        <f>'DATOS PERSONALES'!$A83</f>
        <v>Cedrón Joaquin </v>
      </c>
      <c r="B85" s="222" t="str">
        <f>'DATOS PERSONALES'!E83</f>
        <v>CUATRO Y CINCO AÑOS</v>
      </c>
      <c r="C85" s="223" t="str">
        <f>'DATOS PERSONALES'!L83</f>
        <v>Miércoles 19:00</v>
      </c>
      <c r="D85" s="223" t="str">
        <f>'DATOS PERSONALES'!M83</f>
        <v/>
      </c>
      <c r="E85" s="224" t="str">
        <f>'DATOS PERSONALES'!N83</f>
        <v/>
      </c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</row>
    <row r="86">
      <c r="A86" s="214" t="str">
        <f>'DATOS PERSONALES'!$A84</f>
        <v>Orué Benicio</v>
      </c>
      <c r="B86" s="222" t="str">
        <f>'DATOS PERSONALES'!E84</f>
        <v>CUATRO Y CINCO AÑOS</v>
      </c>
      <c r="C86" s="223" t="str">
        <f>'DATOS PERSONALES'!L84</f>
        <v>Jueves 15:30</v>
      </c>
      <c r="D86" s="223" t="str">
        <f>'DATOS PERSONALES'!M84</f>
        <v/>
      </c>
      <c r="E86" s="224" t="str">
        <f>'DATOS PERSONALES'!N84</f>
        <v/>
      </c>
      <c r="F86" s="220"/>
      <c r="G86" s="220"/>
      <c r="H86" s="220"/>
      <c r="I86" s="220"/>
      <c r="J86" s="220"/>
      <c r="K86" s="220"/>
      <c r="L86" s="220"/>
      <c r="M86" s="220"/>
      <c r="N86" s="220"/>
      <c r="O86" s="220"/>
      <c r="P86" s="220"/>
      <c r="Q86" s="220"/>
    </row>
    <row r="87">
      <c r="A87" s="226" t="str">
        <f>'DATOS PERSONALES'!$A85</f>
        <v>Klimachuk Joaquín </v>
      </c>
      <c r="B87" s="222" t="str">
        <f>'DATOS PERSONALES'!E85</f>
        <v>CUATRO Y CINCO AÑOS</v>
      </c>
      <c r="C87" s="223" t="str">
        <f>'DATOS PERSONALES'!L85</f>
        <v>Jueves 15:30</v>
      </c>
      <c r="D87" s="223" t="str">
        <f>'DATOS PERSONALES'!M85</f>
        <v/>
      </c>
      <c r="E87" s="224" t="str">
        <f>'DATOS PERSONALES'!N85</f>
        <v/>
      </c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</row>
    <row r="88">
      <c r="A88" s="221" t="str">
        <f>'DATOS PERSONALES'!$A86</f>
        <v>Morgade Gael </v>
      </c>
      <c r="B88" s="222" t="str">
        <f>'DATOS PERSONALES'!E86</f>
        <v>CUATRO Y CINCO AÑOS</v>
      </c>
      <c r="C88" s="223" t="str">
        <f>'DATOS PERSONALES'!L86</f>
        <v>Jueves 15:30</v>
      </c>
      <c r="D88" s="223" t="str">
        <f>'DATOS PERSONALES'!M86</f>
        <v/>
      </c>
      <c r="E88" s="224" t="str">
        <f>'DATOS PERSONALES'!N86</f>
        <v/>
      </c>
      <c r="F88" s="220"/>
      <c r="G88" s="220"/>
      <c r="H88" s="220"/>
      <c r="I88" s="220"/>
      <c r="J88" s="220"/>
      <c r="K88" s="220"/>
      <c r="L88" s="220"/>
      <c r="M88" s="220"/>
      <c r="N88" s="220"/>
      <c r="O88" s="220"/>
      <c r="P88" s="220"/>
      <c r="Q88" s="220"/>
    </row>
    <row r="89">
      <c r="A89" s="227" t="str">
        <f>'DATOS PERSONALES'!$A87</f>
        <v>Flores Ailén</v>
      </c>
      <c r="B89" s="222" t="str">
        <f>'DATOS PERSONALES'!E87</f>
        <v>CUATRO Y CINCO AÑOS</v>
      </c>
      <c r="C89" s="223" t="str">
        <f>'DATOS PERSONALES'!L87</f>
        <v>Jueves 17:45</v>
      </c>
      <c r="D89" s="223" t="str">
        <f>'DATOS PERSONALES'!M87</f>
        <v>Sábado 16:45</v>
      </c>
      <c r="E89" s="224" t="str">
        <f>'DATOS PERSONALES'!N87</f>
        <v/>
      </c>
      <c r="F89" s="220"/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</row>
    <row r="90">
      <c r="A90" s="226" t="str">
        <f>'DATOS PERSONALES'!$A88</f>
        <v>López Serena </v>
      </c>
      <c r="B90" s="222" t="str">
        <f>'DATOS PERSONALES'!E88</f>
        <v>CUATRO Y CINCO AÑOS</v>
      </c>
      <c r="C90" s="223" t="str">
        <f>'DATOS PERSONALES'!L88</f>
        <v>Jueves 17:45</v>
      </c>
      <c r="D90" s="223" t="str">
        <f>'DATOS PERSONALES'!M88</f>
        <v/>
      </c>
      <c r="E90" s="224" t="str">
        <f>'DATOS PERSONALES'!N88</f>
        <v/>
      </c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</row>
    <row r="91">
      <c r="A91" s="226" t="str">
        <f>'DATOS PERSONALES'!$A89</f>
        <v>González Génesis</v>
      </c>
      <c r="B91" s="222" t="str">
        <f>'DATOS PERSONALES'!E89</f>
        <v>CUATRO Y CINCO AÑOS</v>
      </c>
      <c r="C91" s="223" t="str">
        <f>'DATOS PERSONALES'!L89</f>
        <v>Jueves 17:45</v>
      </c>
      <c r="D91" s="223" t="str">
        <f>'DATOS PERSONALES'!M89</f>
        <v/>
      </c>
      <c r="E91" s="224" t="str">
        <f>'DATOS PERSONALES'!N89</f>
        <v/>
      </c>
      <c r="F91" s="220"/>
      <c r="G91" s="2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</row>
    <row r="92">
      <c r="A92" s="214" t="str">
        <f>'DATOS PERSONALES'!$A90</f>
        <v>Artesi Mateo</v>
      </c>
      <c r="B92" s="222" t="str">
        <f>'DATOS PERSONALES'!E90</f>
        <v>CUATRO Y CINCO AÑOS</v>
      </c>
      <c r="C92" s="223" t="str">
        <f>'DATOS PERSONALES'!L90</f>
        <v>Jueves 17:45</v>
      </c>
      <c r="D92" s="223" t="str">
        <f>'DATOS PERSONALES'!M90</f>
        <v/>
      </c>
      <c r="E92" s="224" t="str">
        <f>'DATOS PERSONALES'!N90</f>
        <v/>
      </c>
      <c r="F92" s="220"/>
      <c r="G92" s="2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</row>
    <row r="93">
      <c r="A93" s="226" t="str">
        <f>'DATOS PERSONALES'!$A91</f>
        <v>Flores Orellana Constanza</v>
      </c>
      <c r="B93" s="222" t="str">
        <f>'DATOS PERSONALES'!E91</f>
        <v>CUATRO Y CINCO AÑOS</v>
      </c>
      <c r="C93" s="223" t="str">
        <f>'DATOS PERSONALES'!L91</f>
        <v>Viernes 16:45</v>
      </c>
      <c r="D93" s="223" t="str">
        <f>'DATOS PERSONALES'!M91</f>
        <v/>
      </c>
      <c r="E93" s="224" t="str">
        <f>'DATOS PERSONALES'!N91</f>
        <v/>
      </c>
      <c r="F93" s="220"/>
      <c r="G93" s="220"/>
      <c r="H93" s="220"/>
      <c r="I93" s="220"/>
      <c r="J93" s="220"/>
      <c r="K93" s="220"/>
      <c r="L93" s="220"/>
      <c r="M93" s="220"/>
      <c r="N93" s="220"/>
      <c r="O93" s="220"/>
      <c r="P93" s="220"/>
      <c r="Q93" s="220"/>
    </row>
    <row r="94">
      <c r="A94" s="221" t="str">
        <f>'DATOS PERSONALES'!$A92</f>
        <v>Colombo Felipe </v>
      </c>
      <c r="B94" s="222" t="str">
        <f>'DATOS PERSONALES'!E92</f>
        <v>CUATRO Y CINCO AÑOS</v>
      </c>
      <c r="C94" s="223" t="str">
        <f>'DATOS PERSONALES'!L92</f>
        <v>Viernes 16:45</v>
      </c>
      <c r="D94" s="223" t="str">
        <f>'DATOS PERSONALES'!M92</f>
        <v/>
      </c>
      <c r="E94" s="224" t="str">
        <f>'DATOS PERSONALES'!N92</f>
        <v/>
      </c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</row>
    <row r="95">
      <c r="A95" s="227" t="str">
        <f>'DATOS PERSONALES'!$A93</f>
        <v>López Ian Ángel </v>
      </c>
      <c r="B95" s="222" t="str">
        <f>'DATOS PERSONALES'!E93</f>
        <v>CUATRO Y CINCO AÑOS</v>
      </c>
      <c r="C95" s="223" t="str">
        <f>'DATOS PERSONALES'!L93</f>
        <v>Viernes 16:45</v>
      </c>
      <c r="D95" s="223" t="str">
        <f>'DATOS PERSONALES'!M93</f>
        <v/>
      </c>
      <c r="E95" s="224" t="str">
        <f>'DATOS PERSONALES'!N93</f>
        <v/>
      </c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</row>
    <row r="96">
      <c r="A96" s="226" t="str">
        <f>'DATOS PERSONALES'!$A94</f>
        <v>Sánchez Matías </v>
      </c>
      <c r="B96" s="222" t="str">
        <f>'DATOS PERSONALES'!E94</f>
        <v>CUATRO Y CINCO AÑOS</v>
      </c>
      <c r="C96" s="223" t="str">
        <f>'DATOS PERSONALES'!L94</f>
        <v/>
      </c>
      <c r="D96" s="223" t="str">
        <f>'DATOS PERSONALES'!M94</f>
        <v/>
      </c>
      <c r="E96" s="224" t="str">
        <f>'DATOS PERSONALES'!N94</f>
        <v/>
      </c>
      <c r="F96" s="220"/>
      <c r="G96" s="220"/>
      <c r="H96" s="220"/>
      <c r="I96" s="220"/>
      <c r="J96" s="220"/>
      <c r="K96" s="220"/>
      <c r="L96" s="220"/>
      <c r="M96" s="220"/>
      <c r="N96" s="220"/>
      <c r="O96" s="220"/>
      <c r="P96" s="220"/>
      <c r="Q96" s="220"/>
    </row>
    <row r="97">
      <c r="A97" s="226" t="str">
        <f>'DATOS PERSONALES'!$A95</f>
        <v>Gordillo Mateo</v>
      </c>
      <c r="B97" s="222" t="str">
        <f>'DATOS PERSONALES'!E95</f>
        <v>CUATRO Y CINCO AÑOS</v>
      </c>
      <c r="C97" s="223" t="str">
        <f>'DATOS PERSONALES'!L95</f>
        <v/>
      </c>
      <c r="D97" s="223" t="str">
        <f>'DATOS PERSONALES'!M95</f>
        <v/>
      </c>
      <c r="E97" s="224" t="str">
        <f>'DATOS PERSONALES'!N95</f>
        <v/>
      </c>
      <c r="F97" s="220"/>
      <c r="G97" s="220"/>
      <c r="H97" s="220"/>
      <c r="I97" s="220"/>
      <c r="J97" s="220"/>
      <c r="K97" s="220"/>
      <c r="L97" s="220"/>
      <c r="M97" s="220"/>
      <c r="N97" s="220"/>
      <c r="O97" s="220"/>
      <c r="P97" s="220"/>
      <c r="Q97" s="220"/>
    </row>
    <row r="98">
      <c r="A98" s="214" t="str">
        <f>'DATOS PERSONALES'!$A96</f>
        <v>Gill Mileo Ámbar</v>
      </c>
      <c r="B98" s="222" t="str">
        <f>'DATOS PERSONALES'!E96</f>
        <v>CUATRO Y CINCO AÑOS</v>
      </c>
      <c r="C98" s="223" t="str">
        <f>'DATOS PERSONALES'!L96</f>
        <v>Viernes 19:45</v>
      </c>
      <c r="D98" s="223" t="str">
        <f>'DATOS PERSONALES'!M96</f>
        <v/>
      </c>
      <c r="E98" s="224" t="str">
        <f>'DATOS PERSONALES'!N96</f>
        <v/>
      </c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</row>
    <row r="99">
      <c r="A99" s="221" t="str">
        <f>'DATOS PERSONALES'!$A97</f>
        <v>Sandoval Guillermo </v>
      </c>
      <c r="B99" s="222" t="str">
        <f>'DATOS PERSONALES'!E97</f>
        <v>CUATRO Y CINCO AÑOS</v>
      </c>
      <c r="C99" s="223" t="str">
        <f>'DATOS PERSONALES'!L97</f>
        <v>Viernes 19:45</v>
      </c>
      <c r="D99" s="223" t="str">
        <f>'DATOS PERSONALES'!M97</f>
        <v/>
      </c>
      <c r="E99" s="224" t="str">
        <f>'DATOS PERSONALES'!N97</f>
        <v/>
      </c>
      <c r="F99" s="220"/>
      <c r="G99" s="2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</row>
    <row r="100">
      <c r="A100" s="221" t="str">
        <f>'DATOS PERSONALES'!$A98</f>
        <v>Quiroz Godoy Matias</v>
      </c>
      <c r="B100" s="222" t="str">
        <f>'DATOS PERSONALES'!E98</f>
        <v>CUATRO Y CINCO AÑOS</v>
      </c>
      <c r="C100" s="223" t="str">
        <f>'DATOS PERSONALES'!L98</f>
        <v>Viernes 19:45</v>
      </c>
      <c r="D100" s="223" t="str">
        <f>'DATOS PERSONALES'!M98</f>
        <v/>
      </c>
      <c r="E100" s="224" t="str">
        <f>'DATOS PERSONALES'!N98</f>
        <v/>
      </c>
      <c r="F100" s="220"/>
      <c r="G100" s="2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</row>
    <row r="101">
      <c r="A101" s="214" t="str">
        <f>'DATOS PERSONALES'!$A99</f>
        <v>Lescano Milo </v>
      </c>
      <c r="B101" s="222" t="str">
        <f>'DATOS PERSONALES'!E99</f>
        <v>CUATRO Y CINCO AÑOS</v>
      </c>
      <c r="C101" s="223" t="str">
        <f>'DATOS PERSONALES'!L99</f>
        <v>Viernes 19:45</v>
      </c>
      <c r="D101" s="223" t="str">
        <f>'DATOS PERSONALES'!M99</f>
        <v/>
      </c>
      <c r="E101" s="224" t="str">
        <f>'DATOS PERSONALES'!N99</f>
        <v/>
      </c>
      <c r="F101" s="220"/>
      <c r="G101" s="220"/>
      <c r="H101" s="220"/>
      <c r="I101" s="220"/>
      <c r="J101" s="220"/>
      <c r="K101" s="220"/>
      <c r="L101" s="220"/>
      <c r="M101" s="220"/>
      <c r="N101" s="220"/>
      <c r="O101" s="220"/>
      <c r="P101" s="220"/>
      <c r="Q101" s="220"/>
    </row>
    <row r="102">
      <c r="A102" s="226" t="str">
        <f>'DATOS PERSONALES'!$A100</f>
        <v>Bolognino Gianna </v>
      </c>
      <c r="B102" s="222" t="str">
        <f>'DATOS PERSONALES'!E100</f>
        <v>CUATRO Y CINCO AÑOS</v>
      </c>
      <c r="C102" s="223" t="str">
        <f>'DATOS PERSONALES'!L100</f>
        <v>Viernes 19:45</v>
      </c>
      <c r="D102" s="223" t="str">
        <f>'DATOS PERSONALES'!M100</f>
        <v/>
      </c>
      <c r="E102" s="224" t="str">
        <f>'DATOS PERSONALES'!N100</f>
        <v/>
      </c>
      <c r="F102" s="220"/>
      <c r="G102" s="220"/>
      <c r="H102" s="220"/>
      <c r="I102" s="220"/>
      <c r="J102" s="220"/>
      <c r="K102" s="220"/>
      <c r="L102" s="220"/>
      <c r="M102" s="220"/>
      <c r="N102" s="220"/>
      <c r="O102" s="220"/>
      <c r="P102" s="220"/>
      <c r="Q102" s="220"/>
    </row>
    <row r="103">
      <c r="A103" s="221" t="str">
        <f>'DATOS PERSONALES'!$A101</f>
        <v>López Toledo Mateo </v>
      </c>
      <c r="B103" s="222" t="str">
        <f>'DATOS PERSONALES'!E101</f>
        <v>CUATRO Y CINCO AÑOS</v>
      </c>
      <c r="C103" s="223" t="str">
        <f>'DATOS PERSONALES'!L101</f>
        <v>Sábado 13:00</v>
      </c>
      <c r="D103" s="223" t="str">
        <f>'DATOS PERSONALES'!M101</f>
        <v/>
      </c>
      <c r="E103" s="224" t="str">
        <f>'DATOS PERSONALES'!N101</f>
        <v/>
      </c>
      <c r="F103" s="220"/>
      <c r="G103" s="220"/>
      <c r="H103" s="220"/>
      <c r="I103" s="220"/>
      <c r="J103" s="220"/>
      <c r="K103" s="220"/>
      <c r="L103" s="220"/>
      <c r="M103" s="220"/>
      <c r="N103" s="220"/>
      <c r="O103" s="220"/>
      <c r="P103" s="220"/>
      <c r="Q103" s="220"/>
    </row>
    <row r="104">
      <c r="A104" s="227" t="str">
        <f>'DATOS PERSONALES'!$A102</f>
        <v>Balbuena Sofía </v>
      </c>
      <c r="B104" s="222" t="str">
        <f>'DATOS PERSONALES'!E102</f>
        <v>CUATRO Y CINCO AÑOS</v>
      </c>
      <c r="C104" s="223" t="str">
        <f>'DATOS PERSONALES'!L102</f>
        <v>Sábado 13:00</v>
      </c>
      <c r="D104" s="223" t="str">
        <f>'DATOS PERSONALES'!M102</f>
        <v/>
      </c>
      <c r="E104" s="224" t="str">
        <f>'DATOS PERSONALES'!N102</f>
        <v/>
      </c>
      <c r="F104" s="220"/>
      <c r="G104" s="220"/>
      <c r="H104" s="220"/>
      <c r="I104" s="220"/>
      <c r="J104" s="220"/>
      <c r="K104" s="220"/>
      <c r="L104" s="220"/>
      <c r="M104" s="220"/>
      <c r="N104" s="220"/>
      <c r="O104" s="220"/>
      <c r="P104" s="220"/>
      <c r="Q104" s="220"/>
    </row>
    <row r="105">
      <c r="A105" s="221" t="str">
        <f>'DATOS PERSONALES'!$A103</f>
        <v>Ledesma Benjamin</v>
      </c>
      <c r="B105" s="222" t="str">
        <f>'DATOS PERSONALES'!E103</f>
        <v>CUATRO Y CINCO AÑOS</v>
      </c>
      <c r="C105" s="223" t="str">
        <f>'DATOS PERSONALES'!L103</f>
        <v>Sábado 13:00</v>
      </c>
      <c r="D105" s="223" t="str">
        <f>'DATOS PERSONALES'!M103</f>
        <v/>
      </c>
      <c r="E105" s="224" t="str">
        <f>'DATOS PERSONALES'!N103</f>
        <v/>
      </c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</row>
    <row r="106">
      <c r="A106" s="221" t="str">
        <f>'DATOS PERSONALES'!$A104</f>
        <v>Campos Olivia </v>
      </c>
      <c r="B106" s="222" t="str">
        <f>'DATOS PERSONALES'!E104</f>
        <v>CUATRO Y CINCO AÑOS</v>
      </c>
      <c r="C106" s="223" t="str">
        <f>'DATOS PERSONALES'!L104</f>
        <v>Sábado 13:45</v>
      </c>
      <c r="D106" s="223" t="str">
        <f>'DATOS PERSONALES'!M104</f>
        <v/>
      </c>
      <c r="E106" s="224" t="str">
        <f>'DATOS PERSONALES'!N104</f>
        <v/>
      </c>
      <c r="F106" s="220"/>
      <c r="G106" s="2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20"/>
    </row>
    <row r="107">
      <c r="A107" s="214" t="str">
        <f>'DATOS PERSONALES'!$A105</f>
        <v>Oliva Lázaro </v>
      </c>
      <c r="B107" s="222" t="str">
        <f>'DATOS PERSONALES'!E105</f>
        <v>CUATRO Y CINCO AÑOS</v>
      </c>
      <c r="C107" s="223" t="str">
        <f>'DATOS PERSONALES'!L105</f>
        <v>Sábado 16:45</v>
      </c>
      <c r="D107" s="223" t="str">
        <f>'DATOS PERSONALES'!M105</f>
        <v/>
      </c>
      <c r="E107" s="224" t="str">
        <f>'DATOS PERSONALES'!N105</f>
        <v/>
      </c>
      <c r="F107" s="220"/>
      <c r="G107" s="220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</row>
    <row r="108">
      <c r="A108" s="221" t="str">
        <f>'DATOS PERSONALES'!$A106</f>
        <v>Mareco Emma Aitana </v>
      </c>
      <c r="B108" s="222" t="str">
        <f>'DATOS PERSONALES'!E106</f>
        <v>CUATRO Y CINCO AÑOS</v>
      </c>
      <c r="C108" s="223" t="str">
        <f>'DATOS PERSONALES'!L106</f>
        <v>Sábado 16:45</v>
      </c>
      <c r="D108" s="223" t="str">
        <f>'DATOS PERSONALES'!M106</f>
        <v/>
      </c>
      <c r="E108" s="224" t="str">
        <f>'DATOS PERSONALES'!N106</f>
        <v/>
      </c>
      <c r="F108" s="220"/>
      <c r="G108" s="220"/>
      <c r="H108" s="220"/>
      <c r="I108" s="220"/>
      <c r="J108" s="220"/>
      <c r="K108" s="220"/>
      <c r="L108" s="220"/>
      <c r="M108" s="220"/>
      <c r="N108" s="220"/>
      <c r="O108" s="220"/>
      <c r="P108" s="220"/>
      <c r="Q108" s="220"/>
    </row>
    <row r="109">
      <c r="A109" s="221" t="str">
        <f>'DATOS PERSONALES'!$A107</f>
        <v>Martínez Victoria </v>
      </c>
      <c r="B109" s="222" t="str">
        <f>'DATOS PERSONALES'!E107</f>
        <v>CUATRO Y CINCO AÑOS</v>
      </c>
      <c r="C109" s="223" t="str">
        <f>'DATOS PERSONALES'!L107</f>
        <v>Sábado 16:45</v>
      </c>
      <c r="D109" s="223" t="str">
        <f>'DATOS PERSONALES'!M107</f>
        <v/>
      </c>
      <c r="E109" s="224" t="str">
        <f>'DATOS PERSONALES'!N107</f>
        <v/>
      </c>
      <c r="F109" s="220"/>
      <c r="G109" s="2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</row>
    <row r="110">
      <c r="A110" s="214" t="str">
        <f>'DATOS PERSONALES'!$A108</f>
        <v>Rodriguez Juan Ignacio </v>
      </c>
      <c r="B110" s="222" t="str">
        <f>'DATOS PERSONALES'!E108</f>
        <v>CUATRO Y CINCO AÑOS</v>
      </c>
      <c r="C110" s="223" t="str">
        <f>'DATOS PERSONALES'!L108</f>
        <v>Sábado 16:45</v>
      </c>
      <c r="D110" s="223" t="str">
        <f>'DATOS PERSONALES'!M108</f>
        <v/>
      </c>
      <c r="E110" s="224" t="str">
        <f>'DATOS PERSONALES'!N108</f>
        <v/>
      </c>
      <c r="F110" s="220"/>
      <c r="G110" s="2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0"/>
    </row>
    <row r="111">
      <c r="A111" s="221" t="str">
        <f>'DATOS PERSONALES'!$A109</f>
        <v>Molina Benjamin</v>
      </c>
      <c r="B111" s="222" t="str">
        <f>'DATOS PERSONALES'!E109</f>
        <v>CUATRO Y CINCO AÑOS</v>
      </c>
      <c r="C111" s="223" t="str">
        <f>'DATOS PERSONALES'!L109</f>
        <v>Sábado 16:45</v>
      </c>
      <c r="D111" s="223" t="str">
        <f>'DATOS PERSONALES'!M109</f>
        <v/>
      </c>
      <c r="E111" s="224" t="str">
        <f>'DATOS PERSONALES'!N109</f>
        <v/>
      </c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</row>
    <row r="112">
      <c r="A112" s="226" t="str">
        <f>'DATOS PERSONALES'!$A110</f>
        <v>Villalba Mateo</v>
      </c>
      <c r="B112" s="222" t="str">
        <f>'DATOS PERSONALES'!E110</f>
        <v>CUATRO Y CINCO AÑOS</v>
      </c>
      <c r="C112" s="223" t="str">
        <f>'DATOS PERSONALES'!L110</f>
        <v>Sábado 16:45</v>
      </c>
      <c r="D112" s="223" t="str">
        <f>'DATOS PERSONALES'!M110</f>
        <v/>
      </c>
      <c r="E112" s="224" t="str">
        <f>'DATOS PERSONALES'!N110</f>
        <v/>
      </c>
      <c r="F112" s="220"/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</row>
    <row r="113">
      <c r="A113" s="214" t="str">
        <f>'DATOS PERSONALES'!$A111</f>
        <v>Silvestro Lola</v>
      </c>
      <c r="B113" s="222" t="str">
        <f>'DATOS PERSONALES'!E111</f>
        <v>CUATRO Y CINCO AÑOS</v>
      </c>
      <c r="C113" s="223" t="str">
        <f>'DATOS PERSONALES'!L111</f>
        <v>Sábado 16:45</v>
      </c>
      <c r="D113" s="223" t="str">
        <f>'DATOS PERSONALES'!M111</f>
        <v/>
      </c>
      <c r="E113" s="224" t="str">
        <f>'DATOS PERSONALES'!N111</f>
        <v/>
      </c>
      <c r="F113" s="220"/>
      <c r="G113" s="220"/>
      <c r="H113" s="220"/>
      <c r="I113" s="220"/>
      <c r="J113" s="220"/>
      <c r="K113" s="220"/>
      <c r="L113" s="220"/>
      <c r="M113" s="220"/>
      <c r="N113" s="220"/>
      <c r="O113" s="220"/>
      <c r="P113" s="220"/>
      <c r="Q113" s="220"/>
    </row>
    <row r="114">
      <c r="A114" s="226" t="str">
        <f>'DATOS PERSONALES'!$A112</f>
        <v>Cabrera Dominic</v>
      </c>
      <c r="B114" s="222" t="str">
        <f>'DATOS PERSONALES'!E112</f>
        <v>CUATRO Y CINCO AÑOS</v>
      </c>
      <c r="C114" s="223" t="str">
        <f>'DATOS PERSONALES'!L112</f>
        <v>Sábado 18:15</v>
      </c>
      <c r="D114" s="223" t="str">
        <f>'DATOS PERSONALES'!M112</f>
        <v/>
      </c>
      <c r="E114" s="224" t="str">
        <f>'DATOS PERSONALES'!N112</f>
        <v/>
      </c>
      <c r="F114" s="220"/>
      <c r="G114" s="2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</row>
    <row r="115">
      <c r="A115" s="226" t="str">
        <f>'DATOS PERSONALES'!$A113</f>
        <v>Rocha Mateo </v>
      </c>
      <c r="B115" s="222" t="str">
        <f>'DATOS PERSONALES'!E113</f>
        <v>CUATRO Y CINCO AÑOS</v>
      </c>
      <c r="C115" s="223" t="str">
        <f>'DATOS PERSONALES'!L113</f>
        <v>Sábado 18:15</v>
      </c>
      <c r="D115" s="223" t="str">
        <f>'DATOS PERSONALES'!M113</f>
        <v/>
      </c>
      <c r="E115" s="224" t="str">
        <f>'DATOS PERSONALES'!N113</f>
        <v/>
      </c>
      <c r="F115" s="220"/>
      <c r="G115" s="2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</row>
    <row r="116">
      <c r="A116" s="214" t="str">
        <f>'DATOS PERSONALES'!$A114</f>
        <v>Mamani Alma </v>
      </c>
      <c r="B116" s="222" t="str">
        <f>'DATOS PERSONALES'!E114</f>
        <v>CUATRO Y CINCO AÑOS</v>
      </c>
      <c r="C116" s="223" t="str">
        <f>'DATOS PERSONALES'!L114</f>
        <v>Sábado 18:15</v>
      </c>
      <c r="D116" s="223" t="str">
        <f>'DATOS PERSONALES'!M114</f>
        <v/>
      </c>
      <c r="E116" s="224" t="str">
        <f>'DATOS PERSONALES'!N114</f>
        <v/>
      </c>
      <c r="F116" s="220"/>
      <c r="G116" s="220"/>
      <c r="H116" s="220"/>
      <c r="I116" s="220"/>
      <c r="J116" s="220"/>
      <c r="K116" s="220"/>
      <c r="L116" s="220"/>
      <c r="M116" s="220"/>
      <c r="N116" s="220"/>
      <c r="O116" s="220"/>
      <c r="P116" s="220"/>
      <c r="Q116" s="220"/>
    </row>
    <row r="117">
      <c r="A117" s="221" t="str">
        <f>'DATOS PERSONALES'!$A115</f>
        <v>Herrera Nael Abril </v>
      </c>
      <c r="B117" s="222" t="str">
        <f>'DATOS PERSONALES'!E115</f>
        <v>CUATRO Y CINCO AÑOS</v>
      </c>
      <c r="C117" s="223" t="str">
        <f>'DATOS PERSONALES'!L115</f>
        <v>Sábado 18:15</v>
      </c>
      <c r="D117" s="223" t="str">
        <f>'DATOS PERSONALES'!M115</f>
        <v/>
      </c>
      <c r="E117" s="224" t="str">
        <f>'DATOS PERSONALES'!N115</f>
        <v/>
      </c>
      <c r="F117" s="220"/>
      <c r="G117" s="220"/>
      <c r="H117" s="220"/>
      <c r="I117" s="220"/>
      <c r="J117" s="220"/>
      <c r="K117" s="220"/>
      <c r="L117" s="220"/>
      <c r="M117" s="220"/>
      <c r="N117" s="220"/>
      <c r="O117" s="220"/>
      <c r="P117" s="220"/>
      <c r="Q117" s="220"/>
    </row>
    <row r="118">
      <c r="A118" s="221" t="str">
        <f>'DATOS PERSONALES'!$A116</f>
        <v>Villalba Gabriel</v>
      </c>
      <c r="B118" s="222" t="str">
        <f>'DATOS PERSONALES'!E116</f>
        <v>CUATRO Y CINCO AÑOS</v>
      </c>
      <c r="C118" s="223" t="str">
        <f>'DATOS PERSONALES'!L116</f>
        <v>Sábado 18:15</v>
      </c>
      <c r="D118" s="223" t="str">
        <f>'DATOS PERSONALES'!M116</f>
        <v/>
      </c>
      <c r="E118" s="224" t="str">
        <f>'DATOS PERSONALES'!N116</f>
        <v/>
      </c>
      <c r="F118" s="220"/>
      <c r="G118" s="2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20"/>
    </row>
    <row r="119">
      <c r="A119" s="214" t="str">
        <f>'DATOS PERSONALES'!$A117</f>
        <v>Torres Mia</v>
      </c>
      <c r="B119" s="222" t="str">
        <f>'DATOS PERSONALES'!E117</f>
        <v>SEIS Y SIETE AÑOS</v>
      </c>
      <c r="C119" s="223" t="str">
        <f>'DATOS PERSONALES'!L117</f>
        <v>Lunes 16:15</v>
      </c>
      <c r="D119" s="223" t="str">
        <f>'DATOS PERSONALES'!M117</f>
        <v/>
      </c>
      <c r="E119" s="224" t="str">
        <f>'DATOS PERSONALES'!N117</f>
        <v/>
      </c>
      <c r="F119" s="220"/>
      <c r="G119" s="2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</row>
    <row r="120">
      <c r="A120" s="221" t="str">
        <f>'DATOS PERSONALES'!$A118</f>
        <v>Chambilla Valentin </v>
      </c>
      <c r="B120" s="222" t="str">
        <f>'DATOS PERSONALES'!E118</f>
        <v>SEIS Y SIETE AÑOS</v>
      </c>
      <c r="C120" s="223" t="str">
        <f>'DATOS PERSONALES'!L118</f>
        <v>Lunes 16:15</v>
      </c>
      <c r="D120" s="223" t="str">
        <f>'DATOS PERSONALES'!M118</f>
        <v>vacio</v>
      </c>
      <c r="E120" s="224" t="str">
        <f>'DATOS PERSONALES'!N118</f>
        <v/>
      </c>
      <c r="F120" s="220"/>
      <c r="G120" s="220"/>
      <c r="H120" s="220"/>
      <c r="I120" s="220"/>
      <c r="J120" s="220"/>
      <c r="K120" s="220"/>
      <c r="L120" s="220"/>
      <c r="M120" s="220"/>
      <c r="N120" s="220"/>
      <c r="O120" s="220"/>
      <c r="P120" s="220"/>
      <c r="Q120" s="220"/>
    </row>
    <row r="121">
      <c r="A121" s="221" t="str">
        <f>'DATOS PERSONALES'!$A119</f>
        <v>Benitez Alexis Eliel </v>
      </c>
      <c r="B121" s="222" t="str">
        <f>'DATOS PERSONALES'!E119</f>
        <v>SEIS Y SIETE AÑOS</v>
      </c>
      <c r="C121" s="223" t="str">
        <f>'DATOS PERSONALES'!L119</f>
        <v>Lunes 16:15</v>
      </c>
      <c r="D121" s="223" t="str">
        <f>'DATOS PERSONALES'!M119</f>
        <v/>
      </c>
      <c r="E121" s="224" t="str">
        <f>'DATOS PERSONALES'!N119</f>
        <v/>
      </c>
      <c r="F121" s="220"/>
      <c r="G121" s="220"/>
      <c r="H121" s="220"/>
      <c r="I121" s="220"/>
      <c r="J121" s="220"/>
      <c r="K121" s="220"/>
      <c r="L121" s="220"/>
      <c r="M121" s="220"/>
      <c r="N121" s="220"/>
      <c r="O121" s="220"/>
      <c r="P121" s="220"/>
      <c r="Q121" s="220"/>
    </row>
    <row r="122">
      <c r="A122" s="214" t="str">
        <f>'DATOS PERSONALES'!$A120</f>
        <v>Jorrat Lihuen Milagros </v>
      </c>
      <c r="B122" s="222" t="str">
        <f>'DATOS PERSONALES'!E120</f>
        <v>SEIS Y SIETE AÑOS</v>
      </c>
      <c r="C122" s="223" t="str">
        <f>'DATOS PERSONALES'!L120</f>
        <v>Lunes 16:15</v>
      </c>
      <c r="D122" s="223" t="str">
        <f>'DATOS PERSONALES'!M120</f>
        <v>Sábado 12:15</v>
      </c>
      <c r="E122" s="224" t="str">
        <f>'DATOS PERSONALES'!N120</f>
        <v/>
      </c>
      <c r="F122" s="220"/>
      <c r="G122" s="2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</row>
    <row r="123">
      <c r="A123" s="221" t="str">
        <f>'DATOS PERSONALES'!$A121</f>
        <v>Castelli Valentino </v>
      </c>
      <c r="B123" s="222" t="str">
        <f>'DATOS PERSONALES'!E121</f>
        <v>SEIS Y SIETE AÑOS</v>
      </c>
      <c r="C123" s="223" t="str">
        <f>'DATOS PERSONALES'!L121</f>
        <v>Lunes 16:15</v>
      </c>
      <c r="D123" s="223" t="str">
        <f>'DATOS PERSONALES'!M121</f>
        <v>Miércoles 18:15</v>
      </c>
      <c r="E123" s="224" t="str">
        <f>'DATOS PERSONALES'!N121</f>
        <v/>
      </c>
      <c r="F123" s="220"/>
      <c r="G123" s="220"/>
      <c r="H123" s="220"/>
      <c r="I123" s="220"/>
      <c r="J123" s="220"/>
      <c r="K123" s="220"/>
      <c r="L123" s="220"/>
      <c r="M123" s="220"/>
      <c r="N123" s="220"/>
      <c r="O123" s="220"/>
      <c r="P123" s="220"/>
      <c r="Q123" s="220"/>
    </row>
    <row r="124">
      <c r="A124" s="221" t="str">
        <f>'DATOS PERSONALES'!$A122</f>
        <v>Mamani Luca </v>
      </c>
      <c r="B124" s="222" t="str">
        <f>'DATOS PERSONALES'!E122</f>
        <v>SEIS Y SIETE AÑOS</v>
      </c>
      <c r="C124" s="223" t="str">
        <f>'DATOS PERSONALES'!L122</f>
        <v>Lunes 19:15</v>
      </c>
      <c r="D124" s="223" t="str">
        <f>'DATOS PERSONALES'!M122</f>
        <v/>
      </c>
      <c r="E124" s="224" t="str">
        <f>'DATOS PERSONALES'!N122</f>
        <v/>
      </c>
      <c r="F124" s="220"/>
      <c r="G124" s="2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20"/>
    </row>
    <row r="125">
      <c r="A125" s="214" t="str">
        <f>'DATOS PERSONALES'!$A123</f>
        <v>Pérez Benicio Tomás </v>
      </c>
      <c r="B125" s="222" t="str">
        <f>'DATOS PERSONALES'!E123</f>
        <v>SEIS Y SIETE AÑOS</v>
      </c>
      <c r="C125" s="223" t="str">
        <f>'DATOS PERSONALES'!L123</f>
        <v>Lunes 19:15</v>
      </c>
      <c r="D125" s="223" t="str">
        <f>'DATOS PERSONALES'!M123</f>
        <v/>
      </c>
      <c r="E125" s="224" t="str">
        <f>'DATOS PERSONALES'!N123</f>
        <v/>
      </c>
      <c r="F125" s="220"/>
      <c r="G125" s="2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</row>
    <row r="126">
      <c r="A126" s="221" t="str">
        <f>'DATOS PERSONALES'!$A124</f>
        <v>Ferrari Dante </v>
      </c>
      <c r="B126" s="222" t="str">
        <f>'DATOS PERSONALES'!E124</f>
        <v>SEIS Y SIETE AÑOS</v>
      </c>
      <c r="C126" s="223" t="str">
        <f>'DATOS PERSONALES'!L124</f>
        <v>Lunes 19:15</v>
      </c>
      <c r="D126" s="223" t="str">
        <f>'DATOS PERSONALES'!M124</f>
        <v>Martes 19:45</v>
      </c>
      <c r="E126" s="224" t="str">
        <f>'DATOS PERSONALES'!N124</f>
        <v/>
      </c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</row>
    <row r="127">
      <c r="A127" s="221" t="str">
        <f>'DATOS PERSONALES'!$A125</f>
        <v>Cabo Francisco Alejo</v>
      </c>
      <c r="B127" s="222" t="str">
        <f>'DATOS PERSONALES'!E125</f>
        <v>SEIS Y SIETE AÑOS</v>
      </c>
      <c r="C127" s="223" t="str">
        <f>'DATOS PERSONALES'!L125</f>
        <v>Lunes 19:15</v>
      </c>
      <c r="D127" s="223" t="str">
        <f>'DATOS PERSONALES'!M125</f>
        <v>Miércoles 18:15</v>
      </c>
      <c r="E127" s="224" t="str">
        <f>'DATOS PERSONALES'!N125</f>
        <v/>
      </c>
      <c r="F127" s="220"/>
      <c r="G127" s="220"/>
      <c r="H127" s="220"/>
      <c r="I127" s="220"/>
      <c r="J127" s="220"/>
      <c r="K127" s="220"/>
      <c r="L127" s="220"/>
      <c r="M127" s="220"/>
      <c r="N127" s="220"/>
      <c r="O127" s="220"/>
      <c r="P127" s="220"/>
      <c r="Q127" s="220"/>
    </row>
    <row r="128">
      <c r="A128" s="214" t="str">
        <f>'DATOS PERSONALES'!$A126</f>
        <v>Monzon Alma</v>
      </c>
      <c r="B128" s="222" t="str">
        <f>'DATOS PERSONALES'!E126</f>
        <v>SEIS Y SIETE AÑOS</v>
      </c>
      <c r="C128" s="223" t="str">
        <f>'DATOS PERSONALES'!L126</f>
        <v>Lunes 19:15</v>
      </c>
      <c r="D128" s="223" t="str">
        <f>'DATOS PERSONALES'!M126</f>
        <v>Miércoles 19:45</v>
      </c>
      <c r="E128" s="224" t="str">
        <f>'DATOS PERSONALES'!N126</f>
        <v/>
      </c>
      <c r="F128" s="220"/>
      <c r="G128" s="220"/>
      <c r="H128" s="220"/>
      <c r="I128" s="220"/>
      <c r="J128" s="220"/>
      <c r="K128" s="220"/>
      <c r="L128" s="220"/>
      <c r="M128" s="220"/>
      <c r="N128" s="220"/>
      <c r="O128" s="220"/>
      <c r="P128" s="220"/>
      <c r="Q128" s="220"/>
    </row>
    <row r="129">
      <c r="A129" s="221" t="str">
        <f>'DATOS PERSONALES'!$A127</f>
        <v>Rodríguez Alejo</v>
      </c>
      <c r="B129" s="222" t="str">
        <f>'DATOS PERSONALES'!E127</f>
        <v>SEIS Y SIETE AÑOS</v>
      </c>
      <c r="C129" s="223" t="str">
        <f>'DATOS PERSONALES'!L127</f>
        <v>Lunes 19:15</v>
      </c>
      <c r="D129" s="223" t="str">
        <f>'DATOS PERSONALES'!M127</f>
        <v/>
      </c>
      <c r="E129" s="224" t="str">
        <f>'DATOS PERSONALES'!N127</f>
        <v/>
      </c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</row>
    <row r="130">
      <c r="A130" s="221" t="str">
        <f>'DATOS PERSONALES'!$A128</f>
        <v>Fernandez Eron </v>
      </c>
      <c r="B130" s="222" t="str">
        <f>'DATOS PERSONALES'!E128</f>
        <v>SEIS Y SIETE AÑOS</v>
      </c>
      <c r="C130" s="223" t="str">
        <f>'DATOS PERSONALES'!L128</f>
        <v>Lunes 19:15</v>
      </c>
      <c r="D130" s="223" t="str">
        <f>'DATOS PERSONALES'!M128</f>
        <v>Sábado 16:00</v>
      </c>
      <c r="E130" s="224" t="str">
        <f>'DATOS PERSONALES'!N128</f>
        <v/>
      </c>
      <c r="F130" s="220"/>
      <c r="G130" s="220"/>
      <c r="H130" s="220"/>
      <c r="I130" s="220"/>
      <c r="J130" s="220"/>
      <c r="K130" s="220"/>
      <c r="L130" s="220"/>
      <c r="M130" s="220"/>
      <c r="N130" s="220"/>
      <c r="O130" s="220"/>
      <c r="P130" s="220"/>
      <c r="Q130" s="220"/>
    </row>
    <row r="131">
      <c r="A131" s="214" t="str">
        <f>'DATOS PERSONALES'!$A129</f>
        <v>Sosa Ian </v>
      </c>
      <c r="B131" s="222" t="str">
        <f>'DATOS PERSONALES'!E129</f>
        <v>SEIS Y SIETE AÑOS</v>
      </c>
      <c r="C131" s="223" t="str">
        <f>'DATOS PERSONALES'!L129</f>
        <v>Lunes 19:15</v>
      </c>
      <c r="D131" s="223" t="str">
        <f>'DATOS PERSONALES'!M129</f>
        <v/>
      </c>
      <c r="E131" s="224" t="str">
        <f>'DATOS PERSONALES'!N129</f>
        <v/>
      </c>
      <c r="F131" s="220"/>
      <c r="G131" s="220"/>
      <c r="H131" s="220"/>
      <c r="I131" s="220"/>
      <c r="J131" s="220"/>
      <c r="K131" s="220"/>
      <c r="L131" s="220"/>
      <c r="M131" s="220"/>
      <c r="N131" s="220"/>
      <c r="O131" s="220"/>
      <c r="P131" s="220"/>
      <c r="Q131" s="220"/>
    </row>
    <row r="132">
      <c r="A132" s="221" t="str">
        <f>'DATOS PERSONALES'!$A130</f>
        <v>Morales Simon</v>
      </c>
      <c r="B132" s="222" t="str">
        <f>'DATOS PERSONALES'!E130</f>
        <v>SEIS Y SIETE AÑOS</v>
      </c>
      <c r="C132" s="223" t="str">
        <f>'DATOS PERSONALES'!L130</f>
        <v>Lunes 19:15</v>
      </c>
      <c r="D132" s="223" t="str">
        <f>'DATOS PERSONALES'!M130</f>
        <v/>
      </c>
      <c r="E132" s="224" t="str">
        <f>'DATOS PERSONALES'!N130</f>
        <v/>
      </c>
      <c r="F132" s="220"/>
      <c r="G132" s="220"/>
      <c r="H132" s="220"/>
      <c r="I132" s="220"/>
      <c r="J132" s="220"/>
      <c r="K132" s="220"/>
      <c r="L132" s="220"/>
      <c r="M132" s="220"/>
      <c r="N132" s="220"/>
      <c r="O132" s="220"/>
      <c r="P132" s="220"/>
      <c r="Q132" s="220"/>
    </row>
    <row r="133">
      <c r="A133" s="226" t="str">
        <f>'DATOS PERSONALES'!$A131</f>
        <v>Navarro Julieta </v>
      </c>
      <c r="B133" s="222" t="str">
        <f>'DATOS PERSONALES'!E131</f>
        <v>SEIS Y SIETE AÑOS</v>
      </c>
      <c r="C133" s="223" t="str">
        <f>'DATOS PERSONALES'!L131</f>
        <v>Lunes 19:15</v>
      </c>
      <c r="D133" s="223" t="str">
        <f>'DATOS PERSONALES'!M131</f>
        <v/>
      </c>
      <c r="E133" s="224" t="str">
        <f>'DATOS PERSONALES'!N131</f>
        <v/>
      </c>
      <c r="F133" s="220"/>
      <c r="G133" s="220"/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</row>
    <row r="134">
      <c r="A134" s="214" t="str">
        <f>'DATOS PERSONALES'!$A132</f>
        <v>Rivera Tomás </v>
      </c>
      <c r="B134" s="222" t="str">
        <f>'DATOS PERSONALES'!E132</f>
        <v>SEIS Y SIETE AÑOS</v>
      </c>
      <c r="C134" s="223" t="str">
        <f>'DATOS PERSONALES'!L132</f>
        <v>Martes 16:00</v>
      </c>
      <c r="D134" s="223" t="str">
        <f>'DATOS PERSONALES'!M132</f>
        <v>Jueves 19:15</v>
      </c>
      <c r="E134" s="224" t="str">
        <f>'DATOS PERSONALES'!N132</f>
        <v/>
      </c>
      <c r="F134" s="220"/>
      <c r="G134" s="2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</row>
    <row r="135">
      <c r="A135" s="221" t="str">
        <f>'DATOS PERSONALES'!$A133</f>
        <v>Frias Mia Norma</v>
      </c>
      <c r="B135" s="222" t="str">
        <f>'DATOS PERSONALES'!E133</f>
        <v>SEIS Y SIETE AÑOS</v>
      </c>
      <c r="C135" s="223" t="str">
        <f>'DATOS PERSONALES'!L133</f>
        <v>Martes 16:00</v>
      </c>
      <c r="D135" s="223" t="str">
        <f>'DATOS PERSONALES'!M133</f>
        <v/>
      </c>
      <c r="E135" s="224" t="str">
        <f>'DATOS PERSONALES'!N133</f>
        <v/>
      </c>
      <c r="F135" s="220"/>
      <c r="G135" s="220"/>
      <c r="H135" s="220"/>
      <c r="I135" s="220"/>
      <c r="J135" s="220"/>
      <c r="K135" s="220"/>
      <c r="L135" s="220"/>
      <c r="M135" s="220"/>
      <c r="N135" s="220"/>
      <c r="O135" s="220"/>
      <c r="P135" s="220"/>
      <c r="Q135" s="220"/>
    </row>
    <row r="136">
      <c r="A136" s="221" t="str">
        <f>'DATOS PERSONALES'!$A134</f>
        <v>Luján Wendy</v>
      </c>
      <c r="B136" s="222" t="str">
        <f>'DATOS PERSONALES'!E134</f>
        <v>SEIS Y SIETE AÑOS</v>
      </c>
      <c r="C136" s="223" t="str">
        <f>'DATOS PERSONALES'!L134</f>
        <v>Martes 16:00</v>
      </c>
      <c r="D136" s="223" t="str">
        <f>'DATOS PERSONALES'!M134</f>
        <v/>
      </c>
      <c r="E136" s="224" t="str">
        <f>'DATOS PERSONALES'!N134</f>
        <v/>
      </c>
      <c r="F136" s="220"/>
      <c r="G136" s="220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</row>
    <row r="137">
      <c r="A137" s="214" t="str">
        <f>'DATOS PERSONALES'!$A135</f>
        <v>Fernández Alma </v>
      </c>
      <c r="B137" s="222" t="str">
        <f>'DATOS PERSONALES'!E135</f>
        <v>SEIS Y SIETE AÑOS</v>
      </c>
      <c r="C137" s="223" t="str">
        <f>'DATOS PERSONALES'!L135</f>
        <v>Martes 16:00</v>
      </c>
      <c r="D137" s="223" t="str">
        <f>'DATOS PERSONALES'!M135</f>
        <v/>
      </c>
      <c r="E137" s="224" t="str">
        <f>'DATOS PERSONALES'!N135</f>
        <v/>
      </c>
      <c r="F137" s="220"/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</row>
    <row r="138">
      <c r="A138" s="221" t="str">
        <f>'DATOS PERSONALES'!$A136</f>
        <v>Calustro Noah </v>
      </c>
      <c r="B138" s="222" t="str">
        <f>'DATOS PERSONALES'!E136</f>
        <v>SEIS Y SIETE AÑOS</v>
      </c>
      <c r="C138" s="223" t="str">
        <f>'DATOS PERSONALES'!L136</f>
        <v>Martes 16:00</v>
      </c>
      <c r="D138" s="223" t="str">
        <f>'DATOS PERSONALES'!M136</f>
        <v/>
      </c>
      <c r="E138" s="224" t="str">
        <f>'DATOS PERSONALES'!N136</f>
        <v/>
      </c>
      <c r="F138" s="220"/>
      <c r="G138" s="220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</row>
    <row r="139">
      <c r="A139" s="221" t="str">
        <f>'DATOS PERSONALES'!$A137</f>
        <v>Balmaceda Azul </v>
      </c>
      <c r="B139" s="222" t="str">
        <f>'DATOS PERSONALES'!E137</f>
        <v>SEIS Y SIETE AÑOS</v>
      </c>
      <c r="C139" s="223" t="str">
        <f>'DATOS PERSONALES'!L137</f>
        <v>Martes 16:00</v>
      </c>
      <c r="D139" s="223" t="str">
        <f>'DATOS PERSONALES'!M137</f>
        <v/>
      </c>
      <c r="E139" s="224" t="str">
        <f>'DATOS PERSONALES'!N137</f>
        <v/>
      </c>
      <c r="F139" s="220"/>
      <c r="G139" s="220"/>
      <c r="H139" s="220"/>
      <c r="I139" s="220"/>
      <c r="J139" s="220"/>
      <c r="K139" s="220"/>
      <c r="L139" s="220"/>
      <c r="M139" s="220"/>
      <c r="N139" s="220"/>
      <c r="O139" s="220"/>
      <c r="P139" s="220"/>
      <c r="Q139" s="220"/>
    </row>
    <row r="140">
      <c r="A140" s="214" t="str">
        <f>'DATOS PERSONALES'!$A138</f>
        <v>Salinas Lorenzo Joaquin</v>
      </c>
      <c r="B140" s="222" t="str">
        <f>'DATOS PERSONALES'!E138</f>
        <v>SEIS Y SIETE AÑOS</v>
      </c>
      <c r="C140" s="223" t="str">
        <f>'DATOS PERSONALES'!L138</f>
        <v>Martes 17:30</v>
      </c>
      <c r="D140" s="223" t="str">
        <f>'DATOS PERSONALES'!M138</f>
        <v/>
      </c>
      <c r="E140" s="224" t="str">
        <f>'DATOS PERSONALES'!N138</f>
        <v/>
      </c>
      <c r="F140" s="220"/>
      <c r="G140" s="220"/>
      <c r="H140" s="220"/>
      <c r="I140" s="220"/>
      <c r="J140" s="220"/>
      <c r="K140" s="220"/>
      <c r="L140" s="220"/>
      <c r="M140" s="220"/>
      <c r="N140" s="220"/>
      <c r="O140" s="220"/>
      <c r="P140" s="220"/>
      <c r="Q140" s="220"/>
    </row>
    <row r="141">
      <c r="A141" s="221" t="str">
        <f>'DATOS PERSONALES'!$A139</f>
        <v>Zapata Benjamin</v>
      </c>
      <c r="B141" s="222" t="str">
        <f>'DATOS PERSONALES'!E139</f>
        <v>SEIS Y SIETE AÑOS</v>
      </c>
      <c r="C141" s="223" t="str">
        <f>'DATOS PERSONALES'!L139</f>
        <v>Martes 17:30</v>
      </c>
      <c r="D141" s="223" t="str">
        <f>'DATOS PERSONALES'!M139</f>
        <v>Jueves 17:00</v>
      </c>
      <c r="E141" s="224" t="str">
        <f>'DATOS PERSONALES'!N139</f>
        <v/>
      </c>
      <c r="F141" s="220"/>
      <c r="G141" s="2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</row>
    <row r="142">
      <c r="A142" s="221" t="str">
        <f>'DATOS PERSONALES'!$A140</f>
        <v>Avila Leonel </v>
      </c>
      <c r="B142" s="222" t="str">
        <f>'DATOS PERSONALES'!E140</f>
        <v>SEIS Y SIETE AÑOS</v>
      </c>
      <c r="C142" s="223" t="str">
        <f>'DATOS PERSONALES'!L140</f>
        <v>Martes 17:30</v>
      </c>
      <c r="D142" s="223" t="str">
        <f>'DATOS PERSONALES'!M140</f>
        <v/>
      </c>
      <c r="E142" s="224" t="str">
        <f>'DATOS PERSONALES'!N140</f>
        <v/>
      </c>
      <c r="F142" s="220"/>
      <c r="G142" s="2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</row>
    <row r="143">
      <c r="A143" s="214" t="str">
        <f>'DATOS PERSONALES'!$A141</f>
        <v>Barron Elias </v>
      </c>
      <c r="B143" s="222" t="str">
        <f>'DATOS PERSONALES'!E141</f>
        <v>SEIS Y SIETE AÑOS</v>
      </c>
      <c r="C143" s="223" t="str">
        <f>'DATOS PERSONALES'!L141</f>
        <v>Martes 17:30</v>
      </c>
      <c r="D143" s="223" t="str">
        <f>'DATOS PERSONALES'!M141</f>
        <v/>
      </c>
      <c r="E143" s="224" t="str">
        <f>'DATOS PERSONALES'!N141</f>
        <v/>
      </c>
      <c r="F143" s="220"/>
      <c r="G143" s="220"/>
      <c r="H143" s="220"/>
      <c r="I143" s="220"/>
      <c r="J143" s="220"/>
      <c r="K143" s="220"/>
      <c r="L143" s="220"/>
      <c r="M143" s="220"/>
      <c r="N143" s="220"/>
      <c r="O143" s="220"/>
      <c r="P143" s="220"/>
      <c r="Q143" s="220"/>
    </row>
    <row r="144">
      <c r="A144" s="221" t="str">
        <f>'DATOS PERSONALES'!$A142</f>
        <v>Carrizo Tahiel </v>
      </c>
      <c r="B144" s="222" t="str">
        <f>'DATOS PERSONALES'!E142</f>
        <v>SEIS Y SIETE AÑOS</v>
      </c>
      <c r="C144" s="223" t="str">
        <f>'DATOS PERSONALES'!L142</f>
        <v>Martes 17:30</v>
      </c>
      <c r="D144" s="223" t="str">
        <f>'DATOS PERSONALES'!M142</f>
        <v>Jueves 17:00</v>
      </c>
      <c r="E144" s="224" t="str">
        <f>'DATOS PERSONALES'!N142</f>
        <v/>
      </c>
      <c r="F144" s="220"/>
      <c r="G144" s="2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</row>
    <row r="145">
      <c r="A145" s="221" t="str">
        <f>'DATOS PERSONALES'!$A143</f>
        <v>Bustos Ailin </v>
      </c>
      <c r="B145" s="222" t="str">
        <f>'DATOS PERSONALES'!E143</f>
        <v>SEIS Y SIETE AÑOS</v>
      </c>
      <c r="C145" s="223" t="str">
        <f>'DATOS PERSONALES'!L143</f>
        <v>Martes 17:30</v>
      </c>
      <c r="D145" s="223" t="str">
        <f>'DATOS PERSONALES'!M143</f>
        <v>Jueves 17:00</v>
      </c>
      <c r="E145" s="224" t="str">
        <f>'DATOS PERSONALES'!N143</f>
        <v/>
      </c>
      <c r="F145" s="220"/>
      <c r="G145" s="220"/>
      <c r="H145" s="220"/>
      <c r="I145" s="220"/>
      <c r="J145" s="220"/>
      <c r="K145" s="220"/>
      <c r="L145" s="220"/>
      <c r="M145" s="220"/>
      <c r="N145" s="220"/>
      <c r="O145" s="220"/>
      <c r="P145" s="220"/>
      <c r="Q145" s="220"/>
    </row>
    <row r="146">
      <c r="A146" s="214" t="str">
        <f>'DATOS PERSONALES'!$A144</f>
        <v>Incata Valentina </v>
      </c>
      <c r="B146" s="222" t="str">
        <f>'DATOS PERSONALES'!E144</f>
        <v>SEIS Y SIETE AÑOS</v>
      </c>
      <c r="C146" s="223" t="str">
        <f>'DATOS PERSONALES'!L144</f>
        <v>Martes 17:30</v>
      </c>
      <c r="D146" s="223" t="str">
        <f>'DATOS PERSONALES'!M144</f>
        <v>Jueves 17:00</v>
      </c>
      <c r="E146" s="224" t="str">
        <f>'DATOS PERSONALES'!N144</f>
        <v/>
      </c>
      <c r="F146" s="220"/>
      <c r="G146" s="220"/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</row>
    <row r="147">
      <c r="A147" s="221" t="str">
        <f>'DATOS PERSONALES'!$A145</f>
        <v>Velardez Hignazi Torino</v>
      </c>
      <c r="B147" s="222" t="str">
        <f>'DATOS PERSONALES'!E145</f>
        <v>SEIS Y SIETE AÑOS</v>
      </c>
      <c r="C147" s="223" t="str">
        <f>'DATOS PERSONALES'!L145</f>
        <v>Martes 17:30</v>
      </c>
      <c r="D147" s="223" t="str">
        <f>'DATOS PERSONALES'!M145</f>
        <v/>
      </c>
      <c r="E147" s="224" t="str">
        <f>'DATOS PERSONALES'!N145</f>
        <v/>
      </c>
      <c r="F147" s="220"/>
      <c r="G147" s="220"/>
      <c r="H147" s="220"/>
      <c r="I147" s="220"/>
      <c r="J147" s="220"/>
      <c r="K147" s="220"/>
      <c r="L147" s="220"/>
      <c r="M147" s="220"/>
      <c r="N147" s="220"/>
      <c r="O147" s="220"/>
      <c r="P147" s="220"/>
      <c r="Q147" s="220"/>
    </row>
    <row r="148">
      <c r="A148" s="226" t="str">
        <f>'DATOS PERSONALES'!$A146</f>
        <v>Maidana Sosa Inti Saya </v>
      </c>
      <c r="B148" s="222" t="str">
        <f>'DATOS PERSONALES'!E146</f>
        <v>SEIS Y SIETE AÑOS</v>
      </c>
      <c r="C148" s="223" t="str">
        <f>'DATOS PERSONALES'!L146</f>
        <v>Martes 17:30</v>
      </c>
      <c r="D148" s="223" t="str">
        <f>'DATOS PERSONALES'!M146</f>
        <v>Jueves 17:00</v>
      </c>
      <c r="E148" s="224" t="str">
        <f>'DATOS PERSONALES'!N146</f>
        <v/>
      </c>
      <c r="F148" s="220"/>
      <c r="G148" s="2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</row>
    <row r="149">
      <c r="A149" s="214" t="str">
        <f>'DATOS PERSONALES'!$A147</f>
        <v>Errecalde Logan </v>
      </c>
      <c r="B149" s="222" t="str">
        <f>'DATOS PERSONALES'!E147</f>
        <v>SEIS Y SIETE AÑOS</v>
      </c>
      <c r="C149" s="223" t="str">
        <f>'DATOS PERSONALES'!L147</f>
        <v>Martes 18:15</v>
      </c>
      <c r="D149" s="223" t="str">
        <f>'DATOS PERSONALES'!M147</f>
        <v>Jueves 17:00</v>
      </c>
      <c r="E149" s="224" t="str">
        <f>'DATOS PERSONALES'!N147</f>
        <v/>
      </c>
      <c r="F149" s="220"/>
      <c r="G149" s="2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</row>
    <row r="150">
      <c r="A150" s="221" t="str">
        <f>'DATOS PERSONALES'!$A148</f>
        <v>Tanquia Tiana </v>
      </c>
      <c r="B150" s="222" t="str">
        <f>'DATOS PERSONALES'!E148</f>
        <v>SEIS Y SIETE AÑOS</v>
      </c>
      <c r="C150" s="223" t="str">
        <f>'DATOS PERSONALES'!L148</f>
        <v>Martes 18:15</v>
      </c>
      <c r="D150" s="223" t="str">
        <f>'DATOS PERSONALES'!M148</f>
        <v>Sábado 11:30</v>
      </c>
      <c r="E150" s="224" t="str">
        <f>'DATOS PERSONALES'!N148</f>
        <v/>
      </c>
      <c r="F150" s="220"/>
      <c r="G150" s="220"/>
      <c r="H150" s="220"/>
      <c r="I150" s="220"/>
      <c r="J150" s="220"/>
      <c r="K150" s="220"/>
      <c r="L150" s="220"/>
      <c r="M150" s="220"/>
      <c r="N150" s="220"/>
      <c r="O150" s="220"/>
      <c r="P150" s="220"/>
      <c r="Q150" s="220"/>
    </row>
    <row r="151">
      <c r="A151" s="221" t="str">
        <f>'DATOS PERSONALES'!$A149</f>
        <v>Hernani Benicio León</v>
      </c>
      <c r="B151" s="222" t="str">
        <f>'DATOS PERSONALES'!E149</f>
        <v>SEIS Y SIETE AÑOS</v>
      </c>
      <c r="C151" s="223" t="str">
        <f>'DATOS PERSONALES'!L149</f>
        <v>Martes 18:15</v>
      </c>
      <c r="D151" s="223" t="str">
        <f>'DATOS PERSONALES'!M149</f>
        <v/>
      </c>
      <c r="E151" s="224" t="str">
        <f>'DATOS PERSONALES'!N149</f>
        <v/>
      </c>
      <c r="F151" s="220"/>
      <c r="G151" s="220"/>
      <c r="H151" s="220"/>
      <c r="I151" s="220"/>
      <c r="J151" s="220"/>
      <c r="K151" s="220"/>
      <c r="L151" s="220"/>
      <c r="M151" s="220"/>
      <c r="N151" s="220"/>
      <c r="O151" s="220"/>
      <c r="P151" s="220"/>
      <c r="Q151" s="220"/>
    </row>
    <row r="152">
      <c r="A152" s="214" t="str">
        <f>'DATOS PERSONALES'!$A150</f>
        <v>Gomez Juan Pablo </v>
      </c>
      <c r="B152" s="222" t="str">
        <f>'DATOS PERSONALES'!E150</f>
        <v>SEIS Y SIETE AÑOS</v>
      </c>
      <c r="C152" s="223" t="str">
        <f>'DATOS PERSONALES'!L150</f>
        <v>Martes 18:15</v>
      </c>
      <c r="D152" s="223" t="str">
        <f>'DATOS PERSONALES'!M150</f>
        <v>Miércoles 18:15</v>
      </c>
      <c r="E152" s="224" t="str">
        <f>'DATOS PERSONALES'!N150</f>
        <v/>
      </c>
      <c r="F152" s="220"/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</row>
    <row r="153">
      <c r="A153" s="221" t="str">
        <f>'DATOS PERSONALES'!$A151</f>
        <v>Cruz Máximo </v>
      </c>
      <c r="B153" s="222" t="str">
        <f>'DATOS PERSONALES'!E151</f>
        <v>SEIS Y SIETE AÑOS</v>
      </c>
      <c r="C153" s="223" t="str">
        <f>'DATOS PERSONALES'!L151</f>
        <v>Martes 18:15</v>
      </c>
      <c r="D153" s="223" t="str">
        <f>'DATOS PERSONALES'!M151</f>
        <v>Jueves 19:15</v>
      </c>
      <c r="E153" s="224" t="str">
        <f>'DATOS PERSONALES'!N151</f>
        <v/>
      </c>
      <c r="F153" s="220"/>
      <c r="G153" s="220"/>
      <c r="H153" s="220"/>
      <c r="I153" s="220"/>
      <c r="J153" s="220"/>
      <c r="K153" s="220"/>
      <c r="L153" s="220"/>
      <c r="M153" s="220"/>
      <c r="N153" s="220"/>
      <c r="O153" s="220"/>
      <c r="P153" s="220"/>
      <c r="Q153" s="220"/>
    </row>
    <row r="154">
      <c r="A154" s="226" t="str">
        <f>'DATOS PERSONALES'!$A152</f>
        <v>Ruiz Diaz Bautista </v>
      </c>
      <c r="B154" s="222" t="str">
        <f>'DATOS PERSONALES'!E152</f>
        <v>SEIS Y SIETE AÑOS</v>
      </c>
      <c r="C154" s="223" t="str">
        <f>'DATOS PERSONALES'!L152</f>
        <v>Martes 18:15</v>
      </c>
      <c r="D154" s="223" t="str">
        <f>'DATOS PERSONALES'!M152</f>
        <v>Sábado 12:15</v>
      </c>
      <c r="E154" s="224" t="str">
        <f>'DATOS PERSONALES'!N152</f>
        <v/>
      </c>
      <c r="F154" s="220"/>
      <c r="G154" s="220"/>
      <c r="H154" s="220"/>
      <c r="I154" s="220"/>
      <c r="J154" s="220"/>
      <c r="K154" s="220"/>
      <c r="L154" s="220"/>
      <c r="M154" s="220"/>
      <c r="N154" s="220"/>
      <c r="O154" s="220"/>
      <c r="P154" s="220"/>
      <c r="Q154" s="220"/>
    </row>
    <row r="155">
      <c r="A155" s="214" t="str">
        <f>'DATOS PERSONALES'!$A153</f>
        <v>Juarez Eithan 19:00 15</v>
      </c>
      <c r="B155" s="222" t="str">
        <f>'DATOS PERSONALES'!E153</f>
        <v>SEIS Y SIETE AÑOS</v>
      </c>
      <c r="C155" s="223" t="str">
        <f>'DATOS PERSONALES'!L153</f>
        <v>Martes 18:15</v>
      </c>
      <c r="D155" s="223" t="str">
        <f>'DATOS PERSONALES'!M153</f>
        <v/>
      </c>
      <c r="E155" s="224" t="str">
        <f>'DATOS PERSONALES'!N153</f>
        <v/>
      </c>
      <c r="F155" s="220"/>
      <c r="G155" s="220"/>
      <c r="H155" s="220"/>
      <c r="I155" s="220"/>
      <c r="J155" s="220"/>
      <c r="K155" s="220"/>
      <c r="L155" s="220"/>
      <c r="M155" s="220"/>
      <c r="N155" s="220"/>
      <c r="O155" s="220"/>
      <c r="P155" s="220"/>
      <c r="Q155" s="220"/>
    </row>
    <row r="156">
      <c r="A156" s="221" t="str">
        <f>'DATOS PERSONALES'!$A154</f>
        <v>González Franco Agustín </v>
      </c>
      <c r="B156" s="222" t="str">
        <f>'DATOS PERSONALES'!E154</f>
        <v>SEIS Y SIETE AÑOS</v>
      </c>
      <c r="C156" s="223" t="str">
        <f>'DATOS PERSONALES'!L154</f>
        <v>Martes 18:15</v>
      </c>
      <c r="D156" s="223" t="str">
        <f>'DATOS PERSONALES'!M154</f>
        <v/>
      </c>
      <c r="E156" s="224" t="str">
        <f>'DATOS PERSONALES'!N154</f>
        <v/>
      </c>
      <c r="F156" s="220"/>
      <c r="G156" s="220"/>
      <c r="H156" s="220"/>
      <c r="I156" s="220"/>
      <c r="J156" s="220"/>
      <c r="K156" s="220"/>
      <c r="L156" s="220"/>
      <c r="M156" s="220"/>
      <c r="N156" s="220"/>
      <c r="O156" s="220"/>
      <c r="P156" s="220"/>
      <c r="Q156" s="220"/>
    </row>
    <row r="157">
      <c r="A157" s="221" t="str">
        <f>'DATOS PERSONALES'!$A155</f>
        <v>Salinas Victoria</v>
      </c>
      <c r="B157" s="222" t="str">
        <f>'DATOS PERSONALES'!E155</f>
        <v>SEIS Y SIETE AÑOS</v>
      </c>
      <c r="C157" s="223" t="str">
        <f>'DATOS PERSONALES'!L155</f>
        <v>Martes 19:45</v>
      </c>
      <c r="D157" s="223" t="str">
        <f>'DATOS PERSONALES'!M155</f>
        <v>Jueves 14:45</v>
      </c>
      <c r="E157" s="224" t="str">
        <f>'DATOS PERSONALES'!N155</f>
        <v/>
      </c>
      <c r="F157" s="220"/>
      <c r="G157" s="220"/>
      <c r="H157" s="220"/>
      <c r="I157" s="220"/>
      <c r="J157" s="220"/>
      <c r="K157" s="220"/>
      <c r="L157" s="220"/>
      <c r="M157" s="220"/>
      <c r="N157" s="220"/>
      <c r="O157" s="220"/>
      <c r="P157" s="220"/>
      <c r="Q157" s="220"/>
    </row>
    <row r="158">
      <c r="A158" s="214" t="str">
        <f>'DATOS PERSONALES'!$A156</f>
        <v>Pestañas Isabella</v>
      </c>
      <c r="B158" s="222" t="str">
        <f>'DATOS PERSONALES'!E156</f>
        <v>SEIS Y SIETE AÑOS</v>
      </c>
      <c r="C158" s="223" t="str">
        <f>'DATOS PERSONALES'!L156</f>
        <v>Martes 19:45</v>
      </c>
      <c r="D158" s="223" t="str">
        <f>'DATOS PERSONALES'!M156</f>
        <v>vacio</v>
      </c>
      <c r="E158" s="224" t="str">
        <f>'DATOS PERSONALES'!N156</f>
        <v/>
      </c>
      <c r="F158" s="220"/>
      <c r="G158" s="220"/>
      <c r="H158" s="220"/>
      <c r="I158" s="220"/>
      <c r="J158" s="220"/>
      <c r="K158" s="220"/>
      <c r="L158" s="220"/>
      <c r="M158" s="220"/>
      <c r="N158" s="220"/>
      <c r="O158" s="220"/>
      <c r="P158" s="220"/>
      <c r="Q158" s="220"/>
    </row>
    <row r="159">
      <c r="A159" s="221" t="str">
        <f>'DATOS PERSONALES'!$A157</f>
        <v>Canciani Indiana </v>
      </c>
      <c r="B159" s="222" t="str">
        <f>'DATOS PERSONALES'!E157</f>
        <v>SEIS Y SIETE AÑOS</v>
      </c>
      <c r="C159" s="223" t="str">
        <f>'DATOS PERSONALES'!L157</f>
        <v>Martes 19:45</v>
      </c>
      <c r="D159" s="223" t="str">
        <f>'DATOS PERSONALES'!M157</f>
        <v/>
      </c>
      <c r="E159" s="224" t="str">
        <f>'DATOS PERSONALES'!N157</f>
        <v/>
      </c>
      <c r="F159" s="220"/>
      <c r="G159" s="220"/>
      <c r="H159" s="220"/>
      <c r="I159" s="220"/>
      <c r="J159" s="220"/>
      <c r="K159" s="220"/>
      <c r="L159" s="220"/>
      <c r="M159" s="220"/>
      <c r="N159" s="220"/>
      <c r="O159" s="220"/>
      <c r="P159" s="220"/>
      <c r="Q159" s="220"/>
    </row>
    <row r="160">
      <c r="A160" s="221" t="str">
        <f>'DATOS PERSONALES'!$A158</f>
        <v>Sanchez Nehuen </v>
      </c>
      <c r="B160" s="222" t="str">
        <f>'DATOS PERSONALES'!E158</f>
        <v>SEIS Y SIETE AÑOS</v>
      </c>
      <c r="C160" s="223" t="str">
        <f>'DATOS PERSONALES'!L158</f>
        <v>Martes 19:45</v>
      </c>
      <c r="D160" s="223" t="str">
        <f>'DATOS PERSONALES'!M158</f>
        <v>vacio</v>
      </c>
      <c r="E160" s="224" t="str">
        <f>'DATOS PERSONALES'!N158</f>
        <v/>
      </c>
      <c r="F160" s="220"/>
      <c r="G160" s="2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</row>
    <row r="161">
      <c r="A161" s="214" t="str">
        <f>'DATOS PERSONALES'!$A159</f>
        <v>Cerda Jonas</v>
      </c>
      <c r="B161" s="222" t="str">
        <f>'DATOS PERSONALES'!E159</f>
        <v>SEIS Y SIETE AÑOS</v>
      </c>
      <c r="C161" s="223" t="str">
        <f>'DATOS PERSONALES'!L159</f>
        <v>Martes 19:45</v>
      </c>
      <c r="D161" s="223" t="str">
        <f>'DATOS PERSONALES'!M159</f>
        <v>Sábado 12:15</v>
      </c>
      <c r="E161" s="224" t="str">
        <f>'DATOS PERSONALES'!N159</f>
        <v/>
      </c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</row>
    <row r="162">
      <c r="A162" s="221" t="str">
        <f>'DATOS PERSONALES'!$A160</f>
        <v>Quiroz Godoy Matias</v>
      </c>
      <c r="B162" s="222" t="str">
        <f>'DATOS PERSONALES'!E160</f>
        <v>SEIS Y SIETE AÑOS</v>
      </c>
      <c r="C162" s="223" t="str">
        <f>'DATOS PERSONALES'!L160</f>
        <v>Martes 19:45</v>
      </c>
      <c r="D162" s="223" t="str">
        <f>'DATOS PERSONALES'!M160</f>
        <v/>
      </c>
      <c r="E162" s="224" t="str">
        <f>'DATOS PERSONALES'!N160</f>
        <v/>
      </c>
      <c r="F162" s="220"/>
      <c r="G162" s="2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</row>
    <row r="163">
      <c r="A163" s="221" t="str">
        <f>'DATOS PERSONALES'!$A161</f>
        <v>Cornejo Demian </v>
      </c>
      <c r="B163" s="222" t="str">
        <f>'DATOS PERSONALES'!E161</f>
        <v>SEIS Y SIETE AÑOS</v>
      </c>
      <c r="C163" s="223" t="str">
        <f>'DATOS PERSONALES'!L161</f>
        <v>Miércoles 18:15</v>
      </c>
      <c r="D163" s="223" t="str">
        <f>'DATOS PERSONALES'!M161</f>
        <v/>
      </c>
      <c r="E163" s="224" t="str">
        <f>'DATOS PERSONALES'!N161</f>
        <v/>
      </c>
      <c r="F163" s="220"/>
      <c r="G163" s="220"/>
      <c r="H163" s="220"/>
      <c r="I163" s="220"/>
      <c r="J163" s="220"/>
      <c r="K163" s="220"/>
      <c r="L163" s="220"/>
      <c r="M163" s="220"/>
      <c r="N163" s="220"/>
      <c r="O163" s="220"/>
      <c r="P163" s="220"/>
      <c r="Q163" s="220"/>
    </row>
    <row r="164">
      <c r="A164" s="214" t="str">
        <f>'DATOS PERSONALES'!$A162</f>
        <v>García Luana</v>
      </c>
      <c r="B164" s="222" t="str">
        <f>'DATOS PERSONALES'!E162</f>
        <v>SEIS Y SIETE AÑOS</v>
      </c>
      <c r="C164" s="223" t="str">
        <f>'DATOS PERSONALES'!L162</f>
        <v>Miércoles 18:15</v>
      </c>
      <c r="D164" s="223" t="str">
        <f>'DATOS PERSONALES'!M162</f>
        <v/>
      </c>
      <c r="E164" s="224" t="str">
        <f>'DATOS PERSONALES'!N162</f>
        <v/>
      </c>
      <c r="F164" s="220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</row>
    <row r="165">
      <c r="A165" s="221" t="str">
        <f>'DATOS PERSONALES'!$A163</f>
        <v>Gómez Ámbar </v>
      </c>
      <c r="B165" s="222" t="str">
        <f>'DATOS PERSONALES'!E163</f>
        <v>SEIS Y SIETE AÑOS</v>
      </c>
      <c r="C165" s="223" t="str">
        <f>'DATOS PERSONALES'!L163</f>
        <v>Miércoles 18:15</v>
      </c>
      <c r="D165" s="223" t="str">
        <f>'DATOS PERSONALES'!M163</f>
        <v>vacio</v>
      </c>
      <c r="E165" s="224" t="str">
        <f>'DATOS PERSONALES'!N163</f>
        <v/>
      </c>
      <c r="F165" s="220"/>
      <c r="G165" s="220"/>
      <c r="H165" s="220"/>
      <c r="I165" s="220"/>
      <c r="J165" s="220"/>
      <c r="K165" s="220"/>
      <c r="L165" s="220"/>
      <c r="M165" s="220"/>
      <c r="N165" s="220"/>
      <c r="O165" s="220"/>
      <c r="P165" s="220"/>
      <c r="Q165" s="220"/>
    </row>
    <row r="166">
      <c r="A166" s="221" t="str">
        <f>'DATOS PERSONALES'!$A164</f>
        <v>Shwindt Nahuel </v>
      </c>
      <c r="B166" s="222" t="str">
        <f>'DATOS PERSONALES'!E164</f>
        <v>SEIS Y SIETE AÑOS</v>
      </c>
      <c r="C166" s="223" t="str">
        <f>'DATOS PERSONALES'!L164</f>
        <v>Miércoles 18:15</v>
      </c>
      <c r="D166" s="223" t="str">
        <f>'DATOS PERSONALES'!M164</f>
        <v>Sábado 17:30</v>
      </c>
      <c r="E166" s="224" t="str">
        <f>'DATOS PERSONALES'!N164</f>
        <v/>
      </c>
      <c r="F166" s="220"/>
      <c r="G166" s="220"/>
      <c r="H166" s="220"/>
      <c r="I166" s="220"/>
      <c r="J166" s="220"/>
      <c r="K166" s="220"/>
      <c r="L166" s="220"/>
      <c r="M166" s="220"/>
      <c r="N166" s="220"/>
      <c r="O166" s="220"/>
      <c r="P166" s="220"/>
      <c r="Q166" s="220"/>
    </row>
    <row r="167">
      <c r="A167" s="214" t="str">
        <f>'DATOS PERSONALES'!$A165</f>
        <v>Albano Isabella </v>
      </c>
      <c r="B167" s="222" t="str">
        <f>'DATOS PERSONALES'!E165</f>
        <v>SEIS Y SIETE AÑOS</v>
      </c>
      <c r="C167" s="223" t="str">
        <f>'DATOS PERSONALES'!L165</f>
        <v>Miércoles 18:15</v>
      </c>
      <c r="D167" s="223" t="str">
        <f>'DATOS PERSONALES'!M165</f>
        <v/>
      </c>
      <c r="E167" s="224" t="str">
        <f>'DATOS PERSONALES'!N165</f>
        <v/>
      </c>
      <c r="F167" s="220"/>
      <c r="G167" s="220"/>
      <c r="H167" s="220"/>
      <c r="I167" s="220"/>
      <c r="J167" s="220"/>
      <c r="K167" s="220"/>
      <c r="L167" s="220"/>
      <c r="M167" s="220"/>
      <c r="N167" s="220"/>
      <c r="O167" s="220"/>
      <c r="P167" s="220"/>
      <c r="Q167" s="220"/>
    </row>
    <row r="168">
      <c r="A168" s="221" t="str">
        <f>'DATOS PERSONALES'!$A166</f>
        <v>Repetti Azul </v>
      </c>
      <c r="B168" s="222" t="str">
        <f>'DATOS PERSONALES'!E166</f>
        <v>SEIS Y SIETE AÑOS</v>
      </c>
      <c r="C168" s="223" t="str">
        <f>'DATOS PERSONALES'!L166</f>
        <v>Miércoles 18:15</v>
      </c>
      <c r="D168" s="223" t="str">
        <f>'DATOS PERSONALES'!M166</f>
        <v/>
      </c>
      <c r="E168" s="224" t="str">
        <f>'DATOS PERSONALES'!N166</f>
        <v/>
      </c>
      <c r="F168" s="220"/>
      <c r="G168" s="220"/>
      <c r="H168" s="220"/>
      <c r="I168" s="220"/>
      <c r="J168" s="220"/>
      <c r="K168" s="220"/>
      <c r="L168" s="220"/>
      <c r="M168" s="220"/>
      <c r="N168" s="220"/>
      <c r="O168" s="220"/>
      <c r="P168" s="220"/>
      <c r="Q168" s="220"/>
    </row>
    <row r="169">
      <c r="A169" s="221" t="str">
        <f>'DATOS PERSONALES'!$A167</f>
        <v>Morel Brian </v>
      </c>
      <c r="B169" s="222" t="str">
        <f>'DATOS PERSONALES'!E167</f>
        <v>SEIS Y SIETE AÑOS</v>
      </c>
      <c r="C169" s="223" t="str">
        <f>'DATOS PERSONALES'!L167</f>
        <v>Miércoles 18:15</v>
      </c>
      <c r="D169" s="223" t="str">
        <f>'DATOS PERSONALES'!M167</f>
        <v/>
      </c>
      <c r="E169" s="224" t="str">
        <f>'DATOS PERSONALES'!N167</f>
        <v/>
      </c>
      <c r="F169" s="220"/>
      <c r="G169" s="220"/>
      <c r="H169" s="220"/>
      <c r="I169" s="220"/>
      <c r="J169" s="220"/>
      <c r="K169" s="220"/>
      <c r="L169" s="220"/>
      <c r="M169" s="220"/>
      <c r="N169" s="220"/>
      <c r="O169" s="220"/>
      <c r="P169" s="220"/>
      <c r="Q169" s="220"/>
    </row>
    <row r="170">
      <c r="A170" s="214" t="str">
        <f>'DATOS PERSONALES'!$A168</f>
        <v>Amorrosta Valentino 	</v>
      </c>
      <c r="B170" s="222" t="str">
        <f>'DATOS PERSONALES'!E168</f>
        <v>SEIS Y SIETE AÑOS</v>
      </c>
      <c r="C170" s="223" t="str">
        <f>'DATOS PERSONALES'!L168</f>
        <v>Miércoles 19:45</v>
      </c>
      <c r="D170" s="223" t="str">
        <f>'DATOS PERSONALES'!M168</f>
        <v/>
      </c>
      <c r="E170" s="224" t="str">
        <f>'DATOS PERSONALES'!N168</f>
        <v/>
      </c>
      <c r="F170" s="220"/>
      <c r="G170" s="2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</row>
    <row r="171">
      <c r="A171" s="221" t="str">
        <f>'DATOS PERSONALES'!$A169</f>
        <v>Giménez Franchesca Magalí </v>
      </c>
      <c r="B171" s="222" t="str">
        <f>'DATOS PERSONALES'!E169</f>
        <v>SEIS Y SIETE AÑOS</v>
      </c>
      <c r="C171" s="223" t="str">
        <f>'DATOS PERSONALES'!L169</f>
        <v>Miércoles 19:45</v>
      </c>
      <c r="D171" s="223" t="str">
        <f>'DATOS PERSONALES'!M169</f>
        <v/>
      </c>
      <c r="E171" s="224" t="str">
        <f>'DATOS PERSONALES'!N169</f>
        <v/>
      </c>
      <c r="F171" s="220"/>
      <c r="G171" s="220"/>
      <c r="H171" s="220"/>
      <c r="I171" s="220"/>
      <c r="J171" s="220"/>
      <c r="K171" s="220"/>
      <c r="L171" s="220"/>
      <c r="M171" s="220"/>
      <c r="N171" s="220"/>
      <c r="O171" s="220"/>
      <c r="P171" s="220"/>
      <c r="Q171" s="220"/>
    </row>
    <row r="172">
      <c r="A172" s="221" t="str">
        <f>'DATOS PERSONALES'!$A170</f>
        <v>González Benjamín </v>
      </c>
      <c r="B172" s="222" t="str">
        <f>'DATOS PERSONALES'!E170</f>
        <v>SEIS Y SIETE AÑOS</v>
      </c>
      <c r="C172" s="223" t="str">
        <f>'DATOS PERSONALES'!L170</f>
        <v>Miércoles 19:45</v>
      </c>
      <c r="D172" s="223" t="str">
        <f>'DATOS PERSONALES'!M170</f>
        <v/>
      </c>
      <c r="E172" s="224" t="str">
        <f>'DATOS PERSONALES'!N170</f>
        <v/>
      </c>
      <c r="F172" s="220"/>
      <c r="G172" s="220"/>
      <c r="H172" s="220"/>
      <c r="I172" s="220"/>
      <c r="J172" s="220"/>
      <c r="K172" s="220"/>
      <c r="L172" s="220"/>
      <c r="M172" s="220"/>
      <c r="N172" s="220"/>
      <c r="O172" s="220"/>
      <c r="P172" s="220"/>
      <c r="Q172" s="220"/>
    </row>
    <row r="173">
      <c r="A173" s="214" t="str">
        <f>'DATOS PERSONALES'!$A171</f>
        <v>Rebollar Olivia </v>
      </c>
      <c r="B173" s="222" t="str">
        <f>'DATOS PERSONALES'!E171</f>
        <v>SEIS Y SIETE AÑOS</v>
      </c>
      <c r="C173" s="223" t="str">
        <f>'DATOS PERSONALES'!L171</f>
        <v>Miércoles 19:45</v>
      </c>
      <c r="D173" s="223" t="str">
        <f>'DATOS PERSONALES'!M171</f>
        <v/>
      </c>
      <c r="E173" s="224" t="str">
        <f>'DATOS PERSONALES'!N171</f>
        <v/>
      </c>
      <c r="F173" s="220"/>
      <c r="G173" s="220"/>
      <c r="H173" s="220"/>
      <c r="I173" s="220"/>
      <c r="J173" s="220"/>
      <c r="K173" s="220"/>
      <c r="L173" s="220"/>
      <c r="M173" s="220"/>
      <c r="N173" s="220"/>
      <c r="O173" s="220"/>
      <c r="P173" s="220"/>
      <c r="Q173" s="220"/>
    </row>
    <row r="174">
      <c r="A174" s="221" t="str">
        <f>'DATOS PERSONALES'!$A172</f>
        <v>Véliz Emma </v>
      </c>
      <c r="B174" s="222" t="str">
        <f>'DATOS PERSONALES'!E172</f>
        <v>SEIS Y SIETE AÑOS</v>
      </c>
      <c r="C174" s="223" t="str">
        <f>'DATOS PERSONALES'!L172</f>
        <v>Miércoles 19:45</v>
      </c>
      <c r="D174" s="223" t="str">
        <f>'DATOS PERSONALES'!M172</f>
        <v/>
      </c>
      <c r="E174" s="224" t="str">
        <f>'DATOS PERSONALES'!N172</f>
        <v/>
      </c>
      <c r="F174" s="220"/>
      <c r="G174" s="220"/>
      <c r="H174" s="220"/>
      <c r="I174" s="220"/>
      <c r="J174" s="220"/>
      <c r="K174" s="220"/>
      <c r="L174" s="220"/>
      <c r="M174" s="220"/>
      <c r="N174" s="220"/>
      <c r="O174" s="220"/>
      <c r="P174" s="220"/>
      <c r="Q174" s="220"/>
    </row>
    <row r="175">
      <c r="A175" s="221" t="str">
        <f>'DATOS PERSONALES'!$A173</f>
        <v>Ramírez Benjamín </v>
      </c>
      <c r="B175" s="222" t="str">
        <f>'DATOS PERSONALES'!E173</f>
        <v>SEIS Y SIETE AÑOS</v>
      </c>
      <c r="C175" s="223" t="str">
        <f>'DATOS PERSONALES'!L173</f>
        <v>Miércoles 19:45</v>
      </c>
      <c r="D175" s="223" t="str">
        <f>'DATOS PERSONALES'!M173</f>
        <v/>
      </c>
      <c r="E175" s="224" t="str">
        <f>'DATOS PERSONALES'!N173</f>
        <v/>
      </c>
      <c r="F175" s="220"/>
      <c r="G175" s="220"/>
      <c r="H175" s="220"/>
      <c r="I175" s="220"/>
      <c r="J175" s="220"/>
      <c r="K175" s="220"/>
      <c r="L175" s="220"/>
      <c r="M175" s="220"/>
      <c r="N175" s="220"/>
      <c r="O175" s="220"/>
      <c r="P175" s="220"/>
      <c r="Q175" s="220"/>
    </row>
    <row r="176">
      <c r="A176" s="214" t="str">
        <f>'DATOS PERSONALES'!$A174</f>
        <v>Ramirez Josefina</v>
      </c>
      <c r="B176" s="222" t="str">
        <f>'DATOS PERSONALES'!E174</f>
        <v>SEIS Y SIETE AÑOS</v>
      </c>
      <c r="C176" s="223" t="str">
        <f>'DATOS PERSONALES'!L174</f>
        <v>Miércoles 19:45</v>
      </c>
      <c r="D176" s="223" t="str">
        <f>'DATOS PERSONALES'!M174</f>
        <v>Sábado 16:00</v>
      </c>
      <c r="E176" s="224" t="str">
        <f>'DATOS PERSONALES'!N174</f>
        <v/>
      </c>
      <c r="F176" s="220"/>
      <c r="G176" s="220"/>
      <c r="H176" s="220"/>
      <c r="I176" s="220"/>
      <c r="J176" s="220"/>
      <c r="K176" s="220"/>
      <c r="L176" s="220"/>
      <c r="M176" s="220"/>
      <c r="N176" s="220"/>
      <c r="O176" s="220"/>
      <c r="P176" s="220"/>
      <c r="Q176" s="220"/>
    </row>
    <row r="177">
      <c r="A177" s="221" t="str">
        <f>'DATOS PERSONALES'!$A175</f>
        <v>Figueroa Noah Simón </v>
      </c>
      <c r="B177" s="222" t="str">
        <f>'DATOS PERSONALES'!E175</f>
        <v>SEIS Y SIETE AÑOS</v>
      </c>
      <c r="C177" s="223" t="str">
        <f>'DATOS PERSONALES'!L175</f>
        <v>Miércoles 19:45</v>
      </c>
      <c r="D177" s="223" t="str">
        <f>'DATOS PERSONALES'!M175</f>
        <v/>
      </c>
      <c r="E177" s="224" t="str">
        <f>'DATOS PERSONALES'!N175</f>
        <v/>
      </c>
      <c r="F177" s="220"/>
      <c r="G177" s="220"/>
      <c r="H177" s="220"/>
      <c r="I177" s="220"/>
      <c r="J177" s="220"/>
      <c r="K177" s="220"/>
      <c r="L177" s="220"/>
      <c r="M177" s="220"/>
      <c r="N177" s="220"/>
      <c r="O177" s="220"/>
      <c r="P177" s="220"/>
      <c r="Q177" s="220"/>
    </row>
    <row r="178">
      <c r="A178" s="221" t="str">
        <f>'DATOS PERSONALES'!$A176</f>
        <v>Miranda Martina </v>
      </c>
      <c r="B178" s="222" t="str">
        <f>'DATOS PERSONALES'!E176</f>
        <v>SEIS Y SIETE AÑOS</v>
      </c>
      <c r="C178" s="223" t="str">
        <f>'DATOS PERSONALES'!L176</f>
        <v>Jueves 14:45</v>
      </c>
      <c r="D178" s="223" t="str">
        <f>'DATOS PERSONALES'!M176</f>
        <v/>
      </c>
      <c r="E178" s="224" t="str">
        <f>'DATOS PERSONALES'!N176</f>
        <v/>
      </c>
      <c r="F178" s="220"/>
      <c r="G178" s="220"/>
      <c r="H178" s="220"/>
      <c r="I178" s="220"/>
      <c r="J178" s="220"/>
      <c r="K178" s="220"/>
      <c r="L178" s="220"/>
      <c r="M178" s="220"/>
      <c r="N178" s="220"/>
      <c r="O178" s="220"/>
      <c r="P178" s="220"/>
      <c r="Q178" s="220"/>
    </row>
    <row r="179">
      <c r="A179" s="214" t="str">
        <f>'DATOS PERSONALES'!$A177</f>
        <v>Adrián Mauricio </v>
      </c>
      <c r="B179" s="222" t="str">
        <f>'DATOS PERSONALES'!E177</f>
        <v>SEIS Y SIETE AÑOS</v>
      </c>
      <c r="C179" s="223" t="str">
        <f>'DATOS PERSONALES'!L177</f>
        <v>Jueves 14:45</v>
      </c>
      <c r="D179" s="223" t="str">
        <f>'DATOS PERSONALES'!M177</f>
        <v>Sábado 16:00</v>
      </c>
      <c r="E179" s="224" t="str">
        <f>'DATOS PERSONALES'!N177</f>
        <v/>
      </c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</row>
    <row r="180">
      <c r="A180" s="221" t="str">
        <f>'DATOS PERSONALES'!$A178</f>
        <v>Alba Tobías </v>
      </c>
      <c r="B180" s="222" t="str">
        <f>'DATOS PERSONALES'!E178</f>
        <v>SEIS Y SIETE AÑOS</v>
      </c>
      <c r="C180" s="223" t="str">
        <f>'DATOS PERSONALES'!L178</f>
        <v>Jueves 14:45</v>
      </c>
      <c r="D180" s="223" t="str">
        <f>'DATOS PERSONALES'!M178</f>
        <v/>
      </c>
      <c r="E180" s="224" t="str">
        <f>'DATOS PERSONALES'!N178</f>
        <v/>
      </c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</row>
    <row r="181">
      <c r="A181" s="221" t="str">
        <f>'DATOS PERSONALES'!$A179</f>
        <v>Derisso Lionel </v>
      </c>
      <c r="B181" s="222" t="str">
        <f>'DATOS PERSONALES'!E179</f>
        <v>SEIS Y SIETE AÑOS</v>
      </c>
      <c r="C181" s="223" t="str">
        <f>'DATOS PERSONALES'!L179</f>
        <v>Jueves 14:45</v>
      </c>
      <c r="D181" s="223" t="str">
        <f>'DATOS PERSONALES'!M179</f>
        <v/>
      </c>
      <c r="E181" s="224" t="str">
        <f>'DATOS PERSONALES'!N179</f>
        <v/>
      </c>
      <c r="F181" s="220"/>
      <c r="G181" s="220"/>
      <c r="H181" s="220"/>
      <c r="I181" s="220"/>
      <c r="J181" s="220"/>
      <c r="K181" s="220"/>
      <c r="L181" s="220"/>
      <c r="M181" s="220"/>
      <c r="N181" s="220"/>
      <c r="O181" s="220"/>
      <c r="P181" s="220"/>
      <c r="Q181" s="220"/>
    </row>
    <row r="182">
      <c r="A182" s="214" t="str">
        <f>'DATOS PERSONALES'!$A180</f>
        <v>Bonahora Diego </v>
      </c>
      <c r="B182" s="222" t="str">
        <f>'DATOS PERSONALES'!E180</f>
        <v>SEIS Y SIETE AÑOS</v>
      </c>
      <c r="C182" s="223" t="str">
        <f>'DATOS PERSONALES'!L180</f>
        <v>Jueves 17:00</v>
      </c>
      <c r="D182" s="223" t="str">
        <f>'DATOS PERSONALES'!M180</f>
        <v/>
      </c>
      <c r="E182" s="224" t="str">
        <f>'DATOS PERSONALES'!N180</f>
        <v/>
      </c>
      <c r="F182" s="220"/>
      <c r="G182" s="220"/>
      <c r="H182" s="220"/>
      <c r="I182" s="220"/>
      <c r="J182" s="220"/>
      <c r="K182" s="220"/>
      <c r="L182" s="220"/>
      <c r="M182" s="220"/>
      <c r="N182" s="220"/>
      <c r="O182" s="220"/>
      <c r="P182" s="220"/>
      <c r="Q182" s="220"/>
    </row>
    <row r="183">
      <c r="A183" s="221" t="str">
        <f>'DATOS PERSONALES'!$A181</f>
        <v>Flores Martinez Emiliano</v>
      </c>
      <c r="B183" s="222" t="str">
        <f>'DATOS PERSONALES'!E181</f>
        <v>SEIS Y SIETE AÑOS</v>
      </c>
      <c r="C183" s="223" t="str">
        <f>'DATOS PERSONALES'!L181</f>
        <v>Jueves 17:00</v>
      </c>
      <c r="D183" s="223" t="str">
        <f>'DATOS PERSONALES'!M181</f>
        <v/>
      </c>
      <c r="E183" s="224" t="str">
        <f>'DATOS PERSONALES'!N181</f>
        <v/>
      </c>
      <c r="F183" s="220"/>
      <c r="G183" s="220"/>
      <c r="H183" s="220"/>
      <c r="I183" s="220"/>
      <c r="J183" s="220"/>
      <c r="K183" s="220"/>
      <c r="L183" s="220"/>
      <c r="M183" s="220"/>
      <c r="N183" s="220"/>
      <c r="O183" s="220"/>
      <c r="P183" s="220"/>
      <c r="Q183" s="220"/>
    </row>
    <row r="184">
      <c r="A184" s="221" t="str">
        <f>'DATOS PERSONALES'!$A182</f>
        <v>Molina Maximo </v>
      </c>
      <c r="B184" s="222" t="str">
        <f>'DATOS PERSONALES'!E182</f>
        <v>SEIS Y SIETE AÑOS</v>
      </c>
      <c r="C184" s="223" t="str">
        <f>'DATOS PERSONALES'!L182</f>
        <v>Jueves 17:00</v>
      </c>
      <c r="D184" s="223" t="str">
        <f>'DATOS PERSONALES'!M182</f>
        <v>Sábado 17:30</v>
      </c>
      <c r="E184" s="224" t="str">
        <f>'DATOS PERSONALES'!N182</f>
        <v/>
      </c>
      <c r="F184" s="220"/>
      <c r="G184" s="220"/>
      <c r="H184" s="220"/>
      <c r="I184" s="220"/>
      <c r="J184" s="220"/>
      <c r="K184" s="220"/>
      <c r="L184" s="220"/>
      <c r="M184" s="220"/>
      <c r="N184" s="220"/>
      <c r="O184" s="220"/>
      <c r="P184" s="220"/>
      <c r="Q184" s="220"/>
    </row>
    <row r="185">
      <c r="A185" s="214" t="str">
        <f>'DATOS PERSONALES'!$A183</f>
        <v>González Máximo </v>
      </c>
      <c r="B185" s="222" t="str">
        <f>'DATOS PERSONALES'!E183</f>
        <v>SEIS Y SIETE AÑOS</v>
      </c>
      <c r="C185" s="223" t="str">
        <f>'DATOS PERSONALES'!L183</f>
        <v>Jueves 19:15</v>
      </c>
      <c r="D185" s="223" t="str">
        <f>'DATOS PERSONALES'!M183</f>
        <v/>
      </c>
      <c r="E185" s="224" t="str">
        <f>'DATOS PERSONALES'!N183</f>
        <v/>
      </c>
      <c r="F185" s="220"/>
      <c r="G185" s="220"/>
      <c r="H185" s="220"/>
      <c r="I185" s="220"/>
      <c r="J185" s="220"/>
      <c r="K185" s="220"/>
      <c r="L185" s="220"/>
      <c r="M185" s="220"/>
      <c r="N185" s="220"/>
      <c r="O185" s="220"/>
      <c r="P185" s="220"/>
      <c r="Q185" s="220"/>
    </row>
    <row r="186">
      <c r="A186" s="221" t="str">
        <f>'DATOS PERSONALES'!$A184</f>
        <v>González Jara Tahiel</v>
      </c>
      <c r="B186" s="222" t="str">
        <f>'DATOS PERSONALES'!E184</f>
        <v>SEIS Y SIETE AÑOS</v>
      </c>
      <c r="C186" s="223" t="str">
        <f>'DATOS PERSONALES'!L184</f>
        <v>Jueves 19:15</v>
      </c>
      <c r="D186" s="223" t="str">
        <f>'DATOS PERSONALES'!M184</f>
        <v/>
      </c>
      <c r="E186" s="224" t="str">
        <f>'DATOS PERSONALES'!N184</f>
        <v/>
      </c>
      <c r="F186" s="220"/>
      <c r="G186" s="220"/>
      <c r="H186" s="220"/>
      <c r="I186" s="220"/>
      <c r="J186" s="220"/>
      <c r="K186" s="220"/>
      <c r="L186" s="220"/>
      <c r="M186" s="220"/>
      <c r="N186" s="220"/>
      <c r="O186" s="220"/>
      <c r="P186" s="220"/>
      <c r="Q186" s="220"/>
    </row>
    <row r="187">
      <c r="A187" s="221" t="str">
        <f>'DATOS PERSONALES'!$A185</f>
        <v>Galván Joaquín </v>
      </c>
      <c r="B187" s="222" t="str">
        <f>'DATOS PERSONALES'!E185</f>
        <v>SEIS Y SIETE AÑOS</v>
      </c>
      <c r="C187" s="223" t="str">
        <f>'DATOS PERSONALES'!L185</f>
        <v>Jueves 19:15</v>
      </c>
      <c r="D187" s="223" t="str">
        <f>'DATOS PERSONALES'!M185</f>
        <v/>
      </c>
      <c r="E187" s="224" t="str">
        <f>'DATOS PERSONALES'!N185</f>
        <v/>
      </c>
      <c r="F187" s="220"/>
      <c r="G187" s="220"/>
      <c r="H187" s="220"/>
      <c r="I187" s="220"/>
      <c r="J187" s="220"/>
      <c r="K187" s="220"/>
      <c r="L187" s="220"/>
      <c r="M187" s="220"/>
      <c r="N187" s="220"/>
      <c r="O187" s="220"/>
      <c r="P187" s="220"/>
      <c r="Q187" s="220"/>
    </row>
    <row r="188">
      <c r="A188" s="214" t="str">
        <f>'DATOS PERSONALES'!$A186</f>
        <v>Rodríguez Maximiliano </v>
      </c>
      <c r="B188" s="222" t="str">
        <f>'DATOS PERSONALES'!E186</f>
        <v>SEIS Y SIETE AÑOS</v>
      </c>
      <c r="C188" s="223" t="str">
        <f>'DATOS PERSONALES'!L186</f>
        <v>Jueves 19:15</v>
      </c>
      <c r="D188" s="223" t="str">
        <f>'DATOS PERSONALES'!M186</f>
        <v/>
      </c>
      <c r="E188" s="224" t="str">
        <f>'DATOS PERSONALES'!N186</f>
        <v/>
      </c>
      <c r="F188" s="220"/>
      <c r="G188" s="220"/>
      <c r="H188" s="220"/>
      <c r="I188" s="220"/>
      <c r="J188" s="220"/>
      <c r="K188" s="220"/>
      <c r="L188" s="220"/>
      <c r="M188" s="220"/>
      <c r="N188" s="220"/>
      <c r="O188" s="220"/>
      <c r="P188" s="220"/>
      <c r="Q188" s="220"/>
    </row>
    <row r="189">
      <c r="A189" s="221" t="str">
        <f>'DATOS PERSONALES'!$A187</f>
        <v>Roppel Benicio </v>
      </c>
      <c r="B189" s="222" t="str">
        <f>'DATOS PERSONALES'!E187</f>
        <v>SEIS Y SIETE AÑOS</v>
      </c>
      <c r="C189" s="223" t="str">
        <f>'DATOS PERSONALES'!L187</f>
        <v>Jueves 19:15</v>
      </c>
      <c r="D189" s="223" t="str">
        <f>'DATOS PERSONALES'!M187</f>
        <v/>
      </c>
      <c r="E189" s="224" t="str">
        <f>'DATOS PERSONALES'!N187</f>
        <v/>
      </c>
      <c r="F189" s="220"/>
      <c r="G189" s="220"/>
      <c r="H189" s="220"/>
      <c r="I189" s="220"/>
      <c r="J189" s="220"/>
      <c r="K189" s="220"/>
      <c r="L189" s="220"/>
      <c r="M189" s="220"/>
      <c r="N189" s="220"/>
      <c r="O189" s="220"/>
      <c r="P189" s="220"/>
      <c r="Q189" s="220"/>
    </row>
    <row r="190">
      <c r="A190" s="221" t="str">
        <f>'DATOS PERSONALES'!$A188</f>
        <v>Tabarez Mateo </v>
      </c>
      <c r="B190" s="222" t="str">
        <f>'DATOS PERSONALES'!E188</f>
        <v>SEIS Y SIETE AÑOS</v>
      </c>
      <c r="C190" s="223" t="str">
        <f>'DATOS PERSONALES'!L188</f>
        <v>Jueves 19:15</v>
      </c>
      <c r="D190" s="223" t="str">
        <f>'DATOS PERSONALES'!M188</f>
        <v/>
      </c>
      <c r="E190" s="224" t="str">
        <f>'DATOS PERSONALES'!N188</f>
        <v/>
      </c>
      <c r="F190" s="220"/>
      <c r="G190" s="220"/>
      <c r="H190" s="220"/>
      <c r="I190" s="220"/>
      <c r="J190" s="220"/>
      <c r="K190" s="220"/>
      <c r="L190" s="220"/>
      <c r="M190" s="220"/>
      <c r="N190" s="220"/>
      <c r="O190" s="220"/>
      <c r="P190" s="220"/>
      <c r="Q190" s="220"/>
    </row>
    <row r="191">
      <c r="A191" s="214" t="str">
        <f>'DATOS PERSONALES'!$A189</f>
        <v>González Lautaro</v>
      </c>
      <c r="B191" s="222" t="str">
        <f>'DATOS PERSONALES'!E189</f>
        <v>SEIS Y SIETE AÑOS</v>
      </c>
      <c r="C191" s="223" t="str">
        <f>'DATOS PERSONALES'!L189</f>
        <v>Jueves 19:15</v>
      </c>
      <c r="D191" s="223" t="str">
        <f>'DATOS PERSONALES'!M189</f>
        <v/>
      </c>
      <c r="E191" s="224" t="str">
        <f>'DATOS PERSONALES'!N189</f>
        <v/>
      </c>
      <c r="F191" s="220"/>
      <c r="G191" s="220"/>
      <c r="H191" s="220"/>
      <c r="I191" s="220"/>
      <c r="J191" s="220"/>
      <c r="K191" s="220"/>
      <c r="L191" s="220"/>
      <c r="M191" s="220"/>
      <c r="N191" s="220"/>
      <c r="O191" s="220"/>
      <c r="P191" s="220"/>
      <c r="Q191" s="220"/>
    </row>
    <row r="192">
      <c r="A192" s="221" t="str">
        <f>'DATOS PERSONALES'!$A190</f>
        <v>González Zoe </v>
      </c>
      <c r="B192" s="222" t="str">
        <f>'DATOS PERSONALES'!E190</f>
        <v>SEIS Y SIETE AÑOS</v>
      </c>
      <c r="C192" s="223" t="str">
        <f>'DATOS PERSONALES'!L190</f>
        <v>Jueves 19:15</v>
      </c>
      <c r="D192" s="223" t="str">
        <f>'DATOS PERSONALES'!M190</f>
        <v/>
      </c>
      <c r="E192" s="224" t="str">
        <f>'DATOS PERSONALES'!N190</f>
        <v/>
      </c>
      <c r="F192" s="220"/>
      <c r="G192" s="220"/>
      <c r="H192" s="220"/>
      <c r="I192" s="220"/>
      <c r="J192" s="220"/>
      <c r="K192" s="220"/>
      <c r="L192" s="220"/>
      <c r="M192" s="220"/>
      <c r="N192" s="220"/>
      <c r="O192" s="220"/>
      <c r="P192" s="220"/>
      <c r="Q192" s="220"/>
    </row>
    <row r="193">
      <c r="A193" s="221" t="str">
        <f>'DATOS PERSONALES'!$A191</f>
        <v>Godoy Videl </v>
      </c>
      <c r="B193" s="222" t="str">
        <f>'DATOS PERSONALES'!E191</f>
        <v>SEIS Y SIETE AÑOS</v>
      </c>
      <c r="C193" s="223" t="str">
        <f>'DATOS PERSONALES'!L191</f>
        <v>Sábado 11:30</v>
      </c>
      <c r="D193" s="223" t="str">
        <f>'DATOS PERSONALES'!M191</f>
        <v/>
      </c>
      <c r="E193" s="224" t="str">
        <f>'DATOS PERSONALES'!N191</f>
        <v/>
      </c>
      <c r="F193" s="220"/>
      <c r="G193" s="220"/>
      <c r="H193" s="220"/>
      <c r="I193" s="220"/>
      <c r="J193" s="220"/>
      <c r="K193" s="220"/>
      <c r="L193" s="220"/>
      <c r="M193" s="220"/>
      <c r="N193" s="220"/>
      <c r="O193" s="220"/>
      <c r="P193" s="220"/>
      <c r="Q193" s="220"/>
    </row>
    <row r="194">
      <c r="A194" s="214" t="str">
        <f>'DATOS PERSONALES'!$A192</f>
        <v>Benítez Benjamín </v>
      </c>
      <c r="B194" s="222" t="str">
        <f>'DATOS PERSONALES'!E192</f>
        <v>SEIS Y SIETE AÑOS</v>
      </c>
      <c r="C194" s="223" t="str">
        <f>'DATOS PERSONALES'!L192</f>
        <v>Sábado 11:30</v>
      </c>
      <c r="D194" s="223" t="str">
        <f>'DATOS PERSONALES'!M192</f>
        <v/>
      </c>
      <c r="E194" s="224" t="str">
        <f>'DATOS PERSONALES'!N192</f>
        <v/>
      </c>
      <c r="F194" s="220"/>
      <c r="G194" s="220"/>
      <c r="H194" s="220"/>
      <c r="I194" s="220"/>
      <c r="J194" s="220"/>
      <c r="K194" s="220"/>
      <c r="L194" s="220"/>
      <c r="M194" s="220"/>
      <c r="N194" s="220"/>
      <c r="O194" s="220"/>
      <c r="P194" s="220"/>
      <c r="Q194" s="220"/>
    </row>
    <row r="195">
      <c r="A195" s="221" t="str">
        <f>'DATOS PERSONALES'!$A193</f>
        <v>Mamani Justino</v>
      </c>
      <c r="B195" s="222" t="str">
        <f>'DATOS PERSONALES'!E193</f>
        <v>SEIS Y SIETE AÑOS</v>
      </c>
      <c r="C195" s="223" t="str">
        <f>'DATOS PERSONALES'!L193</f>
        <v>Sábado 11:30</v>
      </c>
      <c r="D195" s="223" t="str">
        <f>'DATOS PERSONALES'!M193</f>
        <v/>
      </c>
      <c r="E195" s="224" t="str">
        <f>'DATOS PERSONALES'!N193</f>
        <v/>
      </c>
      <c r="F195" s="220"/>
      <c r="G195" s="2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</row>
    <row r="196">
      <c r="A196" s="221" t="str">
        <f>'DATOS PERSONALES'!$A194</f>
        <v>Coll Luana </v>
      </c>
      <c r="B196" s="222" t="str">
        <f>'DATOS PERSONALES'!E194</f>
        <v>SEIS Y SIETE AÑOS</v>
      </c>
      <c r="C196" s="223" t="str">
        <f>'DATOS PERSONALES'!L194</f>
        <v>Sábado 11:30</v>
      </c>
      <c r="D196" s="223" t="str">
        <f>'DATOS PERSONALES'!M194</f>
        <v/>
      </c>
      <c r="E196" s="224" t="str">
        <f>'DATOS PERSONALES'!N194</f>
        <v/>
      </c>
      <c r="F196" s="220"/>
      <c r="G196" s="2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</row>
    <row r="197">
      <c r="A197" s="214" t="str">
        <f>'DATOS PERSONALES'!$A195</f>
        <v>Sosa Roman</v>
      </c>
      <c r="B197" s="222" t="str">
        <f>'DATOS PERSONALES'!E195</f>
        <v>SEIS Y SIETE AÑOS</v>
      </c>
      <c r="C197" s="223" t="str">
        <f>'DATOS PERSONALES'!L195</f>
        <v>Sábado 11:30</v>
      </c>
      <c r="D197" s="223" t="str">
        <f>'DATOS PERSONALES'!M195</f>
        <v/>
      </c>
      <c r="E197" s="224" t="str">
        <f>'DATOS PERSONALES'!N195</f>
        <v/>
      </c>
      <c r="F197" s="220"/>
      <c r="G197" s="220"/>
      <c r="H197" s="220"/>
      <c r="I197" s="220"/>
      <c r="J197" s="220"/>
      <c r="K197" s="220"/>
      <c r="L197" s="220"/>
      <c r="M197" s="220"/>
      <c r="N197" s="220"/>
      <c r="O197" s="220"/>
      <c r="P197" s="220"/>
      <c r="Q197" s="220"/>
    </row>
    <row r="198">
      <c r="A198" s="226" t="str">
        <f>'DATOS PERSONALES'!$A196</f>
        <v>Martínez Kiara Valentina </v>
      </c>
      <c r="B198" s="222" t="str">
        <f>'DATOS PERSONALES'!E196</f>
        <v>SEIS Y SIETE AÑOS</v>
      </c>
      <c r="C198" s="223" t="str">
        <f>'DATOS PERSONALES'!L196</f>
        <v>Sábado 11:30</v>
      </c>
      <c r="D198" s="223" t="str">
        <f>'DATOS PERSONALES'!M196</f>
        <v/>
      </c>
      <c r="E198" s="224" t="str">
        <f>'DATOS PERSONALES'!N196</f>
        <v/>
      </c>
      <c r="F198" s="220"/>
      <c r="G198" s="220"/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</row>
    <row r="199">
      <c r="A199" s="221" t="str">
        <f>'DATOS PERSONALES'!$A197</f>
        <v>Venditti Luciano </v>
      </c>
      <c r="B199" s="222" t="str">
        <f>'DATOS PERSONALES'!E197</f>
        <v>SEIS Y SIETE AÑOS</v>
      </c>
      <c r="C199" s="223" t="str">
        <f>'DATOS PERSONALES'!L197</f>
        <v>Sábado 11:30</v>
      </c>
      <c r="D199" s="223" t="str">
        <f>'DATOS PERSONALES'!M197</f>
        <v/>
      </c>
      <c r="E199" s="224" t="str">
        <f>'DATOS PERSONALES'!N197</f>
        <v/>
      </c>
      <c r="F199" s="220"/>
      <c r="G199" s="220"/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</row>
    <row r="200">
      <c r="A200" s="214" t="str">
        <f>'DATOS PERSONALES'!$A198</f>
        <v>Carrizo Ramiro</v>
      </c>
      <c r="B200" s="222" t="str">
        <f>'DATOS PERSONALES'!E198</f>
        <v>SEIS Y SIETE AÑOS</v>
      </c>
      <c r="C200" s="223" t="str">
        <f>'DATOS PERSONALES'!L198</f>
        <v>Sábado 11:30</v>
      </c>
      <c r="D200" s="223" t="str">
        <f>'DATOS PERSONALES'!M198</f>
        <v/>
      </c>
      <c r="E200" s="224" t="str">
        <f>'DATOS PERSONALES'!N198</f>
        <v/>
      </c>
      <c r="F200" s="220"/>
      <c r="G200" s="220"/>
      <c r="H200" s="220"/>
      <c r="I200" s="220"/>
      <c r="J200" s="220"/>
      <c r="K200" s="220"/>
      <c r="L200" s="220"/>
      <c r="M200" s="220"/>
      <c r="N200" s="220"/>
      <c r="O200" s="220"/>
      <c r="P200" s="220"/>
      <c r="Q200" s="220"/>
    </row>
    <row r="201">
      <c r="A201" s="221" t="str">
        <f>'DATOS PERSONALES'!$A199</f>
        <v>Ybanez Hanna</v>
      </c>
      <c r="B201" s="222" t="str">
        <f>'DATOS PERSONALES'!E199</f>
        <v>SEIS Y SIETE AÑOS</v>
      </c>
      <c r="C201" s="223" t="str">
        <f>'DATOS PERSONALES'!L199</f>
        <v>Sábado 11:30</v>
      </c>
      <c r="D201" s="223" t="str">
        <f>'DATOS PERSONALES'!M199</f>
        <v/>
      </c>
      <c r="E201" s="224" t="str">
        <f>'DATOS PERSONALES'!N199</f>
        <v/>
      </c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</row>
    <row r="202">
      <c r="A202" s="226" t="str">
        <f>'DATOS PERSONALES'!$A200</f>
        <v>Nadares Milena</v>
      </c>
      <c r="B202" s="222" t="str">
        <f>'DATOS PERSONALES'!E200</f>
        <v>SEIS Y SIETE AÑOS</v>
      </c>
      <c r="C202" s="223" t="str">
        <f>'DATOS PERSONALES'!L200</f>
        <v>Sábado 12:15</v>
      </c>
      <c r="D202" s="223" t="str">
        <f>'DATOS PERSONALES'!M200</f>
        <v/>
      </c>
      <c r="E202" s="224" t="str">
        <f>'DATOS PERSONALES'!N200</f>
        <v/>
      </c>
      <c r="F202" s="220"/>
      <c r="G202" s="220"/>
      <c r="H202" s="220"/>
      <c r="I202" s="220"/>
      <c r="J202" s="220"/>
      <c r="K202" s="220"/>
      <c r="L202" s="220"/>
      <c r="M202" s="220"/>
      <c r="N202" s="220"/>
      <c r="O202" s="220"/>
      <c r="P202" s="220"/>
      <c r="Q202" s="220"/>
    </row>
    <row r="203">
      <c r="A203" s="214" t="str">
        <f>'DATOS PERSONALES'!$A201</f>
        <v>Sanabria Barbara </v>
      </c>
      <c r="B203" s="222" t="str">
        <f>'DATOS PERSONALES'!E201</f>
        <v>SEIS Y SIETE AÑOS</v>
      </c>
      <c r="C203" s="223" t="str">
        <f>'DATOS PERSONALES'!L201</f>
        <v>Sábado 12:15</v>
      </c>
      <c r="D203" s="223" t="str">
        <f>'DATOS PERSONALES'!M201</f>
        <v/>
      </c>
      <c r="E203" s="224" t="str">
        <f>'DATOS PERSONALES'!N201</f>
        <v/>
      </c>
      <c r="F203" s="220"/>
      <c r="G203" s="220"/>
      <c r="H203" s="220"/>
      <c r="I203" s="220"/>
      <c r="J203" s="220"/>
      <c r="K203" s="220"/>
      <c r="L203" s="220"/>
      <c r="M203" s="220"/>
      <c r="N203" s="220"/>
      <c r="O203" s="220"/>
      <c r="P203" s="220"/>
      <c r="Q203" s="220"/>
    </row>
    <row r="204">
      <c r="A204" s="226" t="str">
        <f>'DATOS PERSONALES'!$A202</f>
        <v> Paganelli Lupe </v>
      </c>
      <c r="B204" s="222" t="str">
        <f>'DATOS PERSONALES'!E202</f>
        <v>SEIS Y SIETE AÑOS</v>
      </c>
      <c r="C204" s="223" t="str">
        <f>'DATOS PERSONALES'!L202</f>
        <v>Sábado 12:15</v>
      </c>
      <c r="D204" s="223" t="str">
        <f>'DATOS PERSONALES'!M202</f>
        <v/>
      </c>
      <c r="E204" s="224" t="str">
        <f>'DATOS PERSONALES'!N202</f>
        <v/>
      </c>
      <c r="F204" s="220"/>
      <c r="G204" s="220"/>
      <c r="H204" s="220"/>
      <c r="I204" s="220"/>
      <c r="J204" s="220"/>
      <c r="K204" s="220"/>
      <c r="L204" s="220"/>
      <c r="M204" s="220"/>
      <c r="N204" s="220"/>
      <c r="O204" s="220"/>
      <c r="P204" s="220"/>
      <c r="Q204" s="220"/>
    </row>
    <row r="205">
      <c r="A205" s="221" t="str">
        <f>'DATOS PERSONALES'!$A203</f>
        <v>Ledesma Gianella</v>
      </c>
      <c r="B205" s="222" t="str">
        <f>'DATOS PERSONALES'!E203</f>
        <v>SEIS Y SIETE AÑOS</v>
      </c>
      <c r="C205" s="223" t="str">
        <f>'DATOS PERSONALES'!L203</f>
        <v>Sábado 12:15</v>
      </c>
      <c r="D205" s="223" t="str">
        <f>'DATOS PERSONALES'!M203</f>
        <v/>
      </c>
      <c r="E205" s="224" t="str">
        <f>'DATOS PERSONALES'!N203</f>
        <v/>
      </c>
      <c r="F205" s="220"/>
      <c r="G205" s="220"/>
      <c r="H205" s="220"/>
      <c r="I205" s="220"/>
      <c r="J205" s="220"/>
      <c r="K205" s="220"/>
      <c r="L205" s="220"/>
      <c r="M205" s="220"/>
      <c r="N205" s="220"/>
      <c r="O205" s="220"/>
      <c r="P205" s="220"/>
      <c r="Q205" s="220"/>
    </row>
    <row r="206">
      <c r="A206" s="214" t="str">
        <f>'DATOS PERSONALES'!$A204</f>
        <v>Santacruz Britez Joaquin</v>
      </c>
      <c r="B206" s="222" t="str">
        <f>'DATOS PERSONALES'!E204</f>
        <v>SEIS Y SIETE AÑOS</v>
      </c>
      <c r="C206" s="223" t="str">
        <f>'DATOS PERSONALES'!L204</f>
        <v>Sábado 12:15</v>
      </c>
      <c r="D206" s="223" t="str">
        <f>'DATOS PERSONALES'!M204</f>
        <v/>
      </c>
      <c r="E206" s="224" t="str">
        <f>'DATOS PERSONALES'!N204</f>
        <v/>
      </c>
      <c r="F206" s="220"/>
      <c r="G206" s="220"/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</row>
    <row r="207">
      <c r="A207" s="221" t="str">
        <f>'DATOS PERSONALES'!$A205</f>
        <v>Caligiuri Paz </v>
      </c>
      <c r="B207" s="222" t="str">
        <f>'DATOS PERSONALES'!E205</f>
        <v>SEIS Y SIETE AÑOS</v>
      </c>
      <c r="C207" s="223" t="str">
        <f>'DATOS PERSONALES'!L205</f>
        <v>Sábado 12:15</v>
      </c>
      <c r="D207" s="223" t="str">
        <f>'DATOS PERSONALES'!M205</f>
        <v/>
      </c>
      <c r="E207" s="224" t="str">
        <f>'DATOS PERSONALES'!N205</f>
        <v/>
      </c>
      <c r="F207" s="220"/>
      <c r="G207" s="220"/>
      <c r="H207" s="220"/>
      <c r="I207" s="220"/>
      <c r="J207" s="220"/>
      <c r="K207" s="220"/>
      <c r="L207" s="220"/>
      <c r="M207" s="220"/>
      <c r="N207" s="220"/>
      <c r="O207" s="220"/>
      <c r="P207" s="220"/>
      <c r="Q207" s="220"/>
    </row>
    <row r="208">
      <c r="A208" s="221" t="str">
        <f>'DATOS PERSONALES'!$A206</f>
        <v>Díaz Martina </v>
      </c>
      <c r="B208" s="222" t="str">
        <f>'DATOS PERSONALES'!E206</f>
        <v>SEIS Y SIETE AÑOS</v>
      </c>
      <c r="C208" s="223" t="str">
        <f>'DATOS PERSONALES'!L206</f>
        <v>Sábado 16:00</v>
      </c>
      <c r="D208" s="223" t="str">
        <f>'DATOS PERSONALES'!M206</f>
        <v/>
      </c>
      <c r="E208" s="224" t="str">
        <f>'DATOS PERSONALES'!N206</f>
        <v/>
      </c>
      <c r="F208" s="220"/>
      <c r="G208" s="220"/>
      <c r="H208" s="220"/>
      <c r="I208" s="220"/>
      <c r="J208" s="220"/>
      <c r="K208" s="220"/>
      <c r="L208" s="220"/>
      <c r="M208" s="220"/>
      <c r="N208" s="220"/>
      <c r="O208" s="220"/>
      <c r="P208" s="220"/>
      <c r="Q208" s="220"/>
    </row>
    <row r="209">
      <c r="A209" s="214" t="str">
        <f>'DATOS PERSONALES'!$A207</f>
        <v>Rolón Facundo </v>
      </c>
      <c r="B209" s="222" t="str">
        <f>'DATOS PERSONALES'!E207</f>
        <v>SEIS Y SIETE AÑOS</v>
      </c>
      <c r="C209" s="223" t="str">
        <f>'DATOS PERSONALES'!L207</f>
        <v>Sábado 16:00</v>
      </c>
      <c r="D209" s="223" t="str">
        <f>'DATOS PERSONALES'!M207</f>
        <v/>
      </c>
      <c r="E209" s="224" t="str">
        <f>'DATOS PERSONALES'!N207</f>
        <v/>
      </c>
      <c r="F209" s="220"/>
      <c r="G209" s="220"/>
      <c r="H209" s="220"/>
      <c r="I209" s="220"/>
      <c r="J209" s="220"/>
      <c r="K209" s="220"/>
      <c r="L209" s="220"/>
      <c r="M209" s="220"/>
      <c r="N209" s="220"/>
      <c r="O209" s="220"/>
      <c r="P209" s="220"/>
      <c r="Q209" s="220"/>
    </row>
    <row r="210">
      <c r="A210" s="221" t="str">
        <f>'DATOS PERSONALES'!$A208</f>
        <v>Banegas Lorenzo </v>
      </c>
      <c r="B210" s="222" t="str">
        <f>'DATOS PERSONALES'!E208</f>
        <v>SEIS Y SIETE AÑOS</v>
      </c>
      <c r="C210" s="223" t="str">
        <f>'DATOS PERSONALES'!L208</f>
        <v>Sábado 16:00</v>
      </c>
      <c r="D210" s="223" t="str">
        <f>'DATOS PERSONALES'!M208</f>
        <v/>
      </c>
      <c r="E210" s="224" t="str">
        <f>'DATOS PERSONALES'!N208</f>
        <v/>
      </c>
      <c r="F210" s="220"/>
      <c r="G210" s="220"/>
      <c r="H210" s="220"/>
      <c r="I210" s="220"/>
      <c r="J210" s="220"/>
      <c r="K210" s="220"/>
      <c r="L210" s="220"/>
      <c r="M210" s="220"/>
      <c r="N210" s="220"/>
      <c r="O210" s="220"/>
      <c r="P210" s="220"/>
      <c r="Q210" s="220"/>
    </row>
    <row r="211">
      <c r="A211" s="221" t="str">
        <f>'DATOS PERSONALES'!$A209</f>
        <v>Pérez Alina </v>
      </c>
      <c r="B211" s="222" t="str">
        <f>'DATOS PERSONALES'!E209</f>
        <v>SEIS Y SIETE AÑOS</v>
      </c>
      <c r="C211" s="223" t="str">
        <f>'DATOS PERSONALES'!L209</f>
        <v>Sábado 16:00</v>
      </c>
      <c r="D211" s="223" t="str">
        <f>'DATOS PERSONALES'!M209</f>
        <v/>
      </c>
      <c r="E211" s="224" t="str">
        <f>'DATOS PERSONALES'!N209</f>
        <v/>
      </c>
      <c r="F211" s="220"/>
      <c r="G211" s="220"/>
      <c r="H211" s="220"/>
      <c r="I211" s="220"/>
      <c r="J211" s="220"/>
      <c r="K211" s="220"/>
      <c r="L211" s="220"/>
      <c r="M211" s="220"/>
      <c r="N211" s="220"/>
      <c r="O211" s="220"/>
      <c r="P211" s="220"/>
      <c r="Q211" s="220"/>
    </row>
    <row r="212">
      <c r="A212" s="214" t="str">
        <f>'DATOS PERSONALES'!$A210</f>
        <v>Escalante Milena </v>
      </c>
      <c r="B212" s="222" t="str">
        <f>'DATOS PERSONALES'!E210</f>
        <v>SEIS Y SIETE AÑOS</v>
      </c>
      <c r="C212" s="223" t="str">
        <f>'DATOS PERSONALES'!L210</f>
        <v>Sábado 16:00</v>
      </c>
      <c r="D212" s="223" t="str">
        <f>'DATOS PERSONALES'!M210</f>
        <v/>
      </c>
      <c r="E212" s="224" t="str">
        <f>'DATOS PERSONALES'!N210</f>
        <v/>
      </c>
      <c r="F212" s="220"/>
      <c r="G212" s="220"/>
      <c r="H212" s="220"/>
      <c r="I212" s="220"/>
      <c r="J212" s="220"/>
      <c r="K212" s="220"/>
      <c r="L212" s="220"/>
      <c r="M212" s="220"/>
      <c r="N212" s="220"/>
      <c r="O212" s="220"/>
      <c r="P212" s="220"/>
      <c r="Q212" s="220"/>
    </row>
    <row r="213">
      <c r="A213" s="221" t="str">
        <f>'DATOS PERSONALES'!$A211</f>
        <v>Carate Valentino </v>
      </c>
      <c r="B213" s="222" t="str">
        <f>'DATOS PERSONALES'!E211</f>
        <v>SEIS Y SIETE AÑOS</v>
      </c>
      <c r="C213" s="223" t="str">
        <f>'DATOS PERSONALES'!L211</f>
        <v>Sábado 17:30</v>
      </c>
      <c r="D213" s="223" t="str">
        <f>'DATOS PERSONALES'!M211</f>
        <v/>
      </c>
      <c r="E213" s="224" t="str">
        <f>'DATOS PERSONALES'!N211</f>
        <v/>
      </c>
      <c r="F213" s="220"/>
      <c r="G213" s="220"/>
      <c r="H213" s="220"/>
      <c r="I213" s="220"/>
      <c r="J213" s="220"/>
      <c r="K213" s="220"/>
      <c r="L213" s="220"/>
      <c r="M213" s="220"/>
      <c r="N213" s="220"/>
      <c r="O213" s="220"/>
      <c r="P213" s="220"/>
      <c r="Q213" s="220"/>
    </row>
    <row r="214">
      <c r="A214" s="221" t="str">
        <f>'DATOS PERSONALES'!$A212</f>
        <v>Mendoza Mateo </v>
      </c>
      <c r="B214" s="222" t="str">
        <f>'DATOS PERSONALES'!E212</f>
        <v>SEIS Y SIETE AÑOS</v>
      </c>
      <c r="C214" s="223" t="str">
        <f>'DATOS PERSONALES'!L212</f>
        <v>Sábado 17:30</v>
      </c>
      <c r="D214" s="223" t="str">
        <f>'DATOS PERSONALES'!M212</f>
        <v/>
      </c>
      <c r="E214" s="224" t="str">
        <f>'DATOS PERSONALES'!N212</f>
        <v/>
      </c>
      <c r="F214" s="220"/>
      <c r="G214" s="220"/>
      <c r="H214" s="220"/>
      <c r="I214" s="220"/>
      <c r="J214" s="220"/>
      <c r="K214" s="220"/>
      <c r="L214" s="220"/>
      <c r="M214" s="220"/>
      <c r="N214" s="220"/>
      <c r="O214" s="220"/>
      <c r="P214" s="220"/>
      <c r="Q214" s="220"/>
    </row>
    <row r="215">
      <c r="A215" s="214" t="str">
        <f>'DATOS PERSONALES'!$A213</f>
        <v>Núñez Federico Yanel </v>
      </c>
      <c r="B215" s="222" t="str">
        <f>'DATOS PERSONALES'!E213</f>
        <v>SEIS Y SIETE AÑOS</v>
      </c>
      <c r="C215" s="223" t="str">
        <f>'DATOS PERSONALES'!L213</f>
        <v>Sábado 17:30</v>
      </c>
      <c r="D215" s="223" t="str">
        <f>'DATOS PERSONALES'!M213</f>
        <v/>
      </c>
      <c r="E215" s="224" t="str">
        <f>'DATOS PERSONALES'!N213</f>
        <v/>
      </c>
      <c r="F215" s="220"/>
      <c r="G215" s="220"/>
      <c r="H215" s="220"/>
      <c r="I215" s="220"/>
      <c r="J215" s="220"/>
      <c r="K215" s="220"/>
      <c r="L215" s="220"/>
      <c r="M215" s="220"/>
      <c r="N215" s="220"/>
      <c r="O215" s="220"/>
      <c r="P215" s="220"/>
      <c r="Q215" s="220"/>
    </row>
    <row r="216">
      <c r="A216" s="221" t="str">
        <f>'DATOS PERSONALES'!$A214</f>
        <v>Schwindt Nahuel </v>
      </c>
      <c r="B216" s="222" t="str">
        <f>'DATOS PERSONALES'!E214</f>
        <v>SEIS Y SIETE AÑOS</v>
      </c>
      <c r="C216" s="223" t="str">
        <f>'DATOS PERSONALES'!L214</f>
        <v/>
      </c>
      <c r="D216" s="223" t="str">
        <f>'DATOS PERSONALES'!M214</f>
        <v/>
      </c>
      <c r="E216" s="224" t="str">
        <f>'DATOS PERSONALES'!N214</f>
        <v/>
      </c>
      <c r="F216" s="220"/>
      <c r="G216" s="220"/>
      <c r="H216" s="220"/>
      <c r="I216" s="220"/>
      <c r="J216" s="220"/>
      <c r="K216" s="220"/>
      <c r="L216" s="220"/>
      <c r="M216" s="220"/>
      <c r="N216" s="220"/>
      <c r="O216" s="220"/>
      <c r="P216" s="220"/>
      <c r="Q216" s="220"/>
    </row>
    <row r="217">
      <c r="A217" s="221" t="str">
        <f>'DATOS PERSONALES'!$A215</f>
        <v>Paredes Sebastián </v>
      </c>
      <c r="B217" s="222" t="str">
        <f>'DATOS PERSONALES'!E215</f>
        <v>SEIS Y SIETE AÑOS</v>
      </c>
      <c r="C217" s="223" t="str">
        <f>'DATOS PERSONALES'!L215</f>
        <v>Sábado 17:30</v>
      </c>
      <c r="D217" s="223" t="str">
        <f>'DATOS PERSONALES'!M215</f>
        <v/>
      </c>
      <c r="E217" s="224" t="str">
        <f>'DATOS PERSONALES'!N215</f>
        <v/>
      </c>
      <c r="F217" s="220"/>
      <c r="G217" s="220"/>
      <c r="H217" s="220"/>
      <c r="I217" s="220"/>
      <c r="J217" s="220"/>
      <c r="K217" s="220"/>
      <c r="L217" s="220"/>
      <c r="M217" s="220"/>
      <c r="N217" s="220"/>
      <c r="O217" s="220"/>
      <c r="P217" s="220"/>
      <c r="Q217" s="220"/>
    </row>
    <row r="218">
      <c r="A218" s="214" t="str">
        <f>'DATOS PERSONALES'!$A216</f>
        <v>Areco Ian </v>
      </c>
      <c r="B218" s="222" t="str">
        <f>'DATOS PERSONALES'!E216</f>
        <v>SEIS Y SIETE AÑOS</v>
      </c>
      <c r="C218" s="223" t="str">
        <f>'DATOS PERSONALES'!L216</f>
        <v>Sábado 19:00</v>
      </c>
      <c r="D218" s="223" t="str">
        <f>'DATOS PERSONALES'!M216</f>
        <v/>
      </c>
      <c r="E218" s="224" t="str">
        <f>'DATOS PERSONALES'!N216</f>
        <v/>
      </c>
      <c r="F218" s="220"/>
      <c r="G218" s="220"/>
      <c r="H218" s="220"/>
      <c r="I218" s="220"/>
      <c r="J218" s="220"/>
      <c r="K218" s="220"/>
      <c r="L218" s="220"/>
      <c r="M218" s="220"/>
      <c r="N218" s="220"/>
      <c r="O218" s="220"/>
      <c r="P218" s="220"/>
      <c r="Q218" s="220"/>
    </row>
    <row r="219">
      <c r="A219" s="221" t="str">
        <f>'DATOS PERSONALES'!$A217</f>
        <v>Ocampo Jerónimo </v>
      </c>
      <c r="B219" s="222" t="str">
        <f>'DATOS PERSONALES'!E217</f>
        <v>SEIS Y SIETE AÑOS</v>
      </c>
      <c r="C219" s="223" t="str">
        <f>'DATOS PERSONALES'!L217</f>
        <v>Sábado 19:00</v>
      </c>
      <c r="D219" s="223" t="str">
        <f>'DATOS PERSONALES'!M217</f>
        <v/>
      </c>
      <c r="E219" s="224" t="str">
        <f>'DATOS PERSONALES'!N217</f>
        <v/>
      </c>
      <c r="F219" s="220"/>
      <c r="G219" s="220"/>
      <c r="H219" s="220"/>
      <c r="I219" s="220"/>
      <c r="J219" s="220"/>
      <c r="K219" s="220"/>
      <c r="L219" s="220"/>
      <c r="M219" s="220"/>
      <c r="N219" s="220"/>
      <c r="O219" s="220"/>
      <c r="P219" s="220"/>
      <c r="Q219" s="220"/>
    </row>
    <row r="220">
      <c r="A220" s="221" t="str">
        <f>'DATOS PERSONALES'!$A218</f>
        <v>Oleiro Miqueas</v>
      </c>
      <c r="B220" s="222" t="str">
        <f>'DATOS PERSONALES'!E218</f>
        <v>SEIS Y SIETE AÑOS</v>
      </c>
      <c r="C220" s="223" t="str">
        <f>'DATOS PERSONALES'!L218</f>
        <v>Sábado 19:00</v>
      </c>
      <c r="D220" s="223" t="str">
        <f>'DATOS PERSONALES'!M218</f>
        <v/>
      </c>
      <c r="E220" s="224" t="str">
        <f>'DATOS PERSONALES'!N218</f>
        <v/>
      </c>
      <c r="F220" s="220"/>
      <c r="G220" s="220"/>
      <c r="H220" s="220"/>
      <c r="I220" s="220"/>
      <c r="J220" s="220"/>
      <c r="K220" s="220"/>
      <c r="L220" s="220"/>
      <c r="M220" s="220"/>
      <c r="N220" s="220"/>
      <c r="O220" s="220"/>
      <c r="P220" s="220"/>
      <c r="Q220" s="220"/>
    </row>
    <row r="221">
      <c r="A221" s="214" t="str">
        <f>'DATOS PERSONALES'!$A219</f>
        <v>Oleiro Teo Elian</v>
      </c>
      <c r="B221" s="222" t="str">
        <f>'DATOS PERSONALES'!E219</f>
        <v>SEIS Y SIETE AÑOS</v>
      </c>
      <c r="C221" s="223" t="str">
        <f>'DATOS PERSONALES'!L219</f>
        <v>Sábado 19:00</v>
      </c>
      <c r="D221" s="223" t="str">
        <f>'DATOS PERSONALES'!M219</f>
        <v/>
      </c>
      <c r="E221" s="224" t="str">
        <f>'DATOS PERSONALES'!N219</f>
        <v/>
      </c>
      <c r="F221" s="220"/>
      <c r="G221" s="220"/>
      <c r="H221" s="220"/>
      <c r="I221" s="220"/>
      <c r="J221" s="220"/>
      <c r="K221" s="220"/>
      <c r="L221" s="220"/>
      <c r="M221" s="220"/>
      <c r="N221" s="220"/>
      <c r="O221" s="220"/>
      <c r="P221" s="220"/>
      <c r="Q221" s="220"/>
    </row>
    <row r="222">
      <c r="A222" s="221" t="str">
        <f>'DATOS PERSONALES'!$A220</f>
        <v>Barrientos Brianna</v>
      </c>
      <c r="B222" s="222" t="str">
        <f>'DATOS PERSONALES'!E220</f>
        <v>SEIS Y SIETE AÑOS</v>
      </c>
      <c r="C222" s="223" t="str">
        <f>'DATOS PERSONALES'!L220</f>
        <v>Sábado 19:00</v>
      </c>
      <c r="D222" s="223" t="str">
        <f>'DATOS PERSONALES'!M220</f>
        <v/>
      </c>
      <c r="E222" s="224" t="str">
        <f>'DATOS PERSONALES'!N220</f>
        <v/>
      </c>
      <c r="F222" s="220"/>
      <c r="G222" s="220"/>
      <c r="H222" s="220"/>
      <c r="I222" s="220"/>
      <c r="J222" s="220"/>
      <c r="K222" s="220"/>
      <c r="L222" s="220"/>
      <c r="M222" s="220"/>
      <c r="N222" s="220"/>
      <c r="O222" s="220"/>
      <c r="P222" s="220"/>
      <c r="Q222" s="220"/>
    </row>
    <row r="223">
      <c r="A223" s="221" t="str">
        <f>'DATOS PERSONALES'!$A221</f>
        <v>Rodriguez Santiago </v>
      </c>
      <c r="B223" s="222" t="str">
        <f>'DATOS PERSONALES'!E221</f>
        <v>OCHO A ONCE AÑOS</v>
      </c>
      <c r="C223" s="223" t="str">
        <f>'DATOS PERSONALES'!L221</f>
        <v/>
      </c>
      <c r="D223" s="223" t="str">
        <f>'DATOS PERSONALES'!M221</f>
        <v/>
      </c>
      <c r="E223" s="224" t="str">
        <f>'DATOS PERSONALES'!N221</f>
        <v/>
      </c>
      <c r="F223" s="220"/>
      <c r="G223" s="220"/>
      <c r="H223" s="220"/>
      <c r="I223" s="220"/>
      <c r="J223" s="220"/>
      <c r="K223" s="220"/>
      <c r="L223" s="220"/>
      <c r="M223" s="220"/>
      <c r="N223" s="220"/>
      <c r="O223" s="220"/>
      <c r="P223" s="220"/>
      <c r="Q223" s="220"/>
    </row>
    <row r="224">
      <c r="A224" s="214" t="str">
        <f>'DATOS PERSONALES'!$A222</f>
        <v>Llanos Ángel Yamil </v>
      </c>
      <c r="B224" s="222" t="str">
        <f>'DATOS PERSONALES'!E222</f>
        <v>OCHO A ONCE AÑOS</v>
      </c>
      <c r="C224" s="223" t="str">
        <f>'DATOS PERSONALES'!L222</f>
        <v/>
      </c>
      <c r="D224" s="223" t="str">
        <f>'DATOS PERSONALES'!M222</f>
        <v/>
      </c>
      <c r="E224" s="224" t="str">
        <f>'DATOS PERSONALES'!N222</f>
        <v/>
      </c>
      <c r="F224" s="220"/>
      <c r="G224" s="220"/>
      <c r="H224" s="220"/>
      <c r="I224" s="220"/>
      <c r="J224" s="220"/>
      <c r="K224" s="220"/>
      <c r="L224" s="220"/>
      <c r="M224" s="220"/>
      <c r="N224" s="220"/>
      <c r="O224" s="220"/>
      <c r="P224" s="220"/>
      <c r="Q224" s="220"/>
    </row>
    <row r="225">
      <c r="A225" s="221" t="str">
        <f>'DATOS PERSONALES'!$A223</f>
        <v>Llanos Bautista Benjamin</v>
      </c>
      <c r="B225" s="222" t="str">
        <f>'DATOS PERSONALES'!E223</f>
        <v>OCHO A ONCE AÑOS</v>
      </c>
      <c r="C225" s="223" t="str">
        <f>'DATOS PERSONALES'!L223</f>
        <v>Miércoles 15:45</v>
      </c>
      <c r="D225" s="223" t="str">
        <f>'DATOS PERSONALES'!M223</f>
        <v>Lunes 15:15</v>
      </c>
      <c r="E225" s="224" t="str">
        <f>'DATOS PERSONALES'!N223</f>
        <v/>
      </c>
      <c r="F225" s="220"/>
      <c r="G225" s="220"/>
      <c r="H225" s="220"/>
      <c r="I225" s="220"/>
      <c r="J225" s="220"/>
      <c r="K225" s="220"/>
      <c r="L225" s="220"/>
      <c r="M225" s="220"/>
      <c r="N225" s="220"/>
      <c r="O225" s="220"/>
      <c r="P225" s="220"/>
      <c r="Q225" s="220"/>
    </row>
    <row r="226">
      <c r="A226" s="226" t="str">
        <f>'DATOS PERSONALES'!$A224</f>
        <v>Pineda Keila</v>
      </c>
      <c r="B226" s="222" t="str">
        <f>'DATOS PERSONALES'!E224</f>
        <v>OCHO A ONCE AÑOS</v>
      </c>
      <c r="C226" s="223" t="str">
        <f>'DATOS PERSONALES'!L224</f>
        <v>Lunes 15:15</v>
      </c>
      <c r="D226" s="223" t="str">
        <f>'DATOS PERSONALES'!M224</f>
        <v>Jueves 16:30</v>
      </c>
      <c r="E226" s="224" t="str">
        <f>'DATOS PERSONALES'!N224</f>
        <v/>
      </c>
      <c r="F226" s="220"/>
      <c r="G226" s="220"/>
      <c r="H226" s="220"/>
      <c r="I226" s="220"/>
      <c r="J226" s="220"/>
      <c r="K226" s="220"/>
      <c r="L226" s="220"/>
      <c r="M226" s="220"/>
      <c r="N226" s="220"/>
      <c r="O226" s="220"/>
      <c r="P226" s="220"/>
      <c r="Q226" s="220"/>
    </row>
    <row r="227">
      <c r="A227" s="227" t="str">
        <f>'DATOS PERSONALES'!$A225</f>
        <v>Gerez Alma Lucila </v>
      </c>
      <c r="B227" s="222" t="str">
        <f>'DATOS PERSONALES'!E225</f>
        <v>OCHO A ONCE AÑOS</v>
      </c>
      <c r="C227" s="223" t="str">
        <f>'DATOS PERSONALES'!L225</f>
        <v/>
      </c>
      <c r="D227" s="223" t="str">
        <f>'DATOS PERSONALES'!M225</f>
        <v/>
      </c>
      <c r="E227" s="224" t="str">
        <f>'DATOS PERSONALES'!N225</f>
        <v/>
      </c>
      <c r="F227" s="220"/>
      <c r="G227" s="220"/>
      <c r="H227" s="220"/>
      <c r="I227" s="220"/>
      <c r="J227" s="220"/>
      <c r="K227" s="220"/>
      <c r="L227" s="220"/>
      <c r="M227" s="220"/>
      <c r="N227" s="220"/>
      <c r="O227" s="220"/>
      <c r="P227" s="220"/>
      <c r="Q227" s="220"/>
    </row>
    <row r="228">
      <c r="A228" s="221" t="str">
        <f>'DATOS PERSONALES'!$A226</f>
        <v>Salazar Bautista R </v>
      </c>
      <c r="B228" s="222" t="str">
        <f>'DATOS PERSONALES'!E226</f>
        <v>OCHO A ONCE AÑOS</v>
      </c>
      <c r="C228" s="223" t="str">
        <f>'DATOS PERSONALES'!L226</f>
        <v/>
      </c>
      <c r="D228" s="223" t="str">
        <f>'DATOS PERSONALES'!M226</f>
        <v/>
      </c>
      <c r="E228" s="224" t="str">
        <f>'DATOS PERSONALES'!N226</f>
        <v/>
      </c>
      <c r="F228" s="220"/>
      <c r="G228" s="220"/>
      <c r="H228" s="220"/>
      <c r="I228" s="220"/>
      <c r="J228" s="220"/>
      <c r="K228" s="220"/>
      <c r="L228" s="220"/>
      <c r="M228" s="220"/>
      <c r="N228" s="220"/>
      <c r="O228" s="220"/>
      <c r="P228" s="220"/>
      <c r="Q228" s="220"/>
    </row>
    <row r="229">
      <c r="A229" s="221" t="str">
        <f>'DATOS PERSONALES'!$A227</f>
        <v>Castelli Valentino </v>
      </c>
      <c r="B229" s="222" t="str">
        <f>'DATOS PERSONALES'!E227</f>
        <v>OCHO A ONCE AÑOS</v>
      </c>
      <c r="C229" s="223" t="str">
        <f>'DATOS PERSONALES'!L227</f>
        <v>Miércoles 15:45</v>
      </c>
      <c r="D229" s="223" t="str">
        <f>'DATOS PERSONALES'!M227</f>
        <v>Lunes 16:45</v>
      </c>
      <c r="E229" s="224" t="str">
        <f>'DATOS PERSONALES'!N227</f>
        <v/>
      </c>
      <c r="F229" s="220"/>
      <c r="G229" s="220"/>
      <c r="H229" s="220"/>
      <c r="I229" s="220"/>
      <c r="J229" s="220"/>
      <c r="K229" s="220"/>
      <c r="L229" s="220"/>
      <c r="M229" s="220"/>
      <c r="N229" s="220"/>
      <c r="O229" s="220"/>
      <c r="P229" s="220"/>
      <c r="Q229" s="220"/>
    </row>
    <row r="230">
      <c r="A230" s="214" t="str">
        <f>'DATOS PERSONALES'!$A228</f>
        <v>Carrillo Leandro</v>
      </c>
      <c r="B230" s="222" t="str">
        <f>'DATOS PERSONALES'!E228</f>
        <v>OCHO A ONCE AÑOS</v>
      </c>
      <c r="C230" s="223" t="str">
        <f>'DATOS PERSONALES'!L228</f>
        <v>Lunes 16:45</v>
      </c>
      <c r="D230" s="223" t="str">
        <f>'DATOS PERSONALES'!M228</f>
        <v>Jueves 16:30</v>
      </c>
      <c r="E230" s="224" t="str">
        <f>'DATOS PERSONALES'!N228</f>
        <v/>
      </c>
      <c r="F230" s="220"/>
      <c r="G230" s="220"/>
      <c r="H230" s="220"/>
      <c r="I230" s="220"/>
      <c r="J230" s="220"/>
      <c r="K230" s="220"/>
      <c r="L230" s="220"/>
      <c r="M230" s="220"/>
      <c r="N230" s="220"/>
      <c r="O230" s="220"/>
      <c r="P230" s="220"/>
      <c r="Q230" s="220"/>
    </row>
    <row r="231">
      <c r="A231" s="226" t="str">
        <f>'DATOS PERSONALES'!$A229</f>
        <v>Recalde Priscila</v>
      </c>
      <c r="B231" s="222" t="str">
        <f>'DATOS PERSONALES'!E229</f>
        <v>OCHO A ONCE AÑOS</v>
      </c>
      <c r="C231" s="223" t="str">
        <f>'DATOS PERSONALES'!L229</f>
        <v>Miércoles 15:45</v>
      </c>
      <c r="D231" s="223" t="str">
        <f>'DATOS PERSONALES'!M229</f>
        <v>Lunes 16:45</v>
      </c>
      <c r="E231" s="224" t="str">
        <f>'DATOS PERSONALES'!N229</f>
        <v/>
      </c>
      <c r="F231" s="220"/>
      <c r="G231" s="220"/>
      <c r="H231" s="220"/>
      <c r="I231" s="220"/>
      <c r="J231" s="220"/>
      <c r="K231" s="220"/>
      <c r="L231" s="220"/>
      <c r="M231" s="220"/>
      <c r="N231" s="220"/>
      <c r="O231" s="220"/>
      <c r="P231" s="220"/>
      <c r="Q231" s="220"/>
    </row>
    <row r="232">
      <c r="A232" s="226" t="str">
        <f>'DATOS PERSONALES'!$A230</f>
        <v>Avila Luisana Evelyn </v>
      </c>
      <c r="B232" s="222" t="str">
        <f>'DATOS PERSONALES'!E230</f>
        <v>OCHO A ONCE AÑOS</v>
      </c>
      <c r="C232" s="223" t="str">
        <f>'DATOS PERSONALES'!L230</f>
        <v>Miércoles 17:15</v>
      </c>
      <c r="D232" s="223" t="str">
        <f>'DATOS PERSONALES'!M230</f>
        <v>Lunes 16:45</v>
      </c>
      <c r="E232" s="224" t="str">
        <f>'DATOS PERSONALES'!N230</f>
        <v/>
      </c>
      <c r="F232" s="220"/>
      <c r="G232" s="220"/>
      <c r="H232" s="220"/>
      <c r="I232" s="220"/>
      <c r="J232" s="220"/>
      <c r="K232" s="220"/>
      <c r="L232" s="220"/>
      <c r="M232" s="220"/>
      <c r="N232" s="220"/>
      <c r="O232" s="220"/>
      <c r="P232" s="220"/>
      <c r="Q232" s="220"/>
    </row>
    <row r="233">
      <c r="A233" s="227" t="str">
        <f>'DATOS PERSONALES'!$A231</f>
        <v>Canto Charlotte</v>
      </c>
      <c r="B233" s="222" t="str">
        <f>'DATOS PERSONALES'!E231</f>
        <v>OCHO A ONCE AÑOS</v>
      </c>
      <c r="C233" s="223" t="str">
        <f>'DATOS PERSONALES'!L231</f>
        <v>Miércoles 15:45</v>
      </c>
      <c r="D233" s="223" t="str">
        <f>'DATOS PERSONALES'!M231</f>
        <v>Lunes 16:45</v>
      </c>
      <c r="E233" s="224" t="str">
        <f>'DATOS PERSONALES'!N231</f>
        <v/>
      </c>
      <c r="F233" s="220"/>
      <c r="G233" s="220"/>
      <c r="H233" s="220"/>
      <c r="I233" s="220"/>
      <c r="J233" s="220"/>
      <c r="K233" s="220"/>
      <c r="L233" s="220"/>
      <c r="M233" s="220"/>
      <c r="N233" s="220"/>
      <c r="O233" s="220"/>
      <c r="P233" s="220"/>
      <c r="Q233" s="220"/>
    </row>
    <row r="234">
      <c r="A234" s="221" t="str">
        <f>'DATOS PERSONALES'!$A232</f>
        <v>Suárez Morella</v>
      </c>
      <c r="B234" s="222" t="str">
        <f>'DATOS PERSONALES'!E232</f>
        <v>OCHO A ONCE AÑOS</v>
      </c>
      <c r="C234" s="223" t="str">
        <f>'DATOS PERSONALES'!L232</f>
        <v/>
      </c>
      <c r="D234" s="223" t="str">
        <f>'DATOS PERSONALES'!M232</f>
        <v/>
      </c>
      <c r="E234" s="224" t="str">
        <f>'DATOS PERSONALES'!N232</f>
        <v/>
      </c>
      <c r="F234" s="220"/>
      <c r="G234" s="220"/>
      <c r="H234" s="220"/>
      <c r="I234" s="220"/>
      <c r="J234" s="220"/>
      <c r="K234" s="220"/>
      <c r="L234" s="220"/>
      <c r="M234" s="220"/>
      <c r="N234" s="220"/>
      <c r="O234" s="220"/>
      <c r="P234" s="220"/>
      <c r="Q234" s="220"/>
    </row>
    <row r="235">
      <c r="A235" s="221" t="str">
        <f>'DATOS PERSONALES'!$A233</f>
        <v>Pernice Mía</v>
      </c>
      <c r="B235" s="222" t="str">
        <f>'DATOS PERSONALES'!E233</f>
        <v>OCHO A ONCE AÑOS</v>
      </c>
      <c r="C235" s="223" t="str">
        <f>'DATOS PERSONALES'!L233</f>
        <v>Miércoles 15:45</v>
      </c>
      <c r="D235" s="223" t="str">
        <f>'DATOS PERSONALES'!M233</f>
        <v>Lunes 16:45</v>
      </c>
      <c r="E235" s="224" t="str">
        <f>'DATOS PERSONALES'!N233</f>
        <v/>
      </c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</row>
    <row r="236">
      <c r="A236" s="214" t="str">
        <f>'DATOS PERSONALES'!$A234</f>
        <v>Galeano Bautista </v>
      </c>
      <c r="B236" s="222" t="str">
        <f>'DATOS PERSONALES'!E234</f>
        <v>OCHO A ONCE AÑOS</v>
      </c>
      <c r="C236" s="223" t="str">
        <f>'DATOS PERSONALES'!L234</f>
        <v>Lunes 18:15</v>
      </c>
      <c r="D236" s="223" t="str">
        <f>'DATOS PERSONALES'!M234</f>
        <v>Jueves 18:00</v>
      </c>
      <c r="E236" s="224" t="str">
        <f>'DATOS PERSONALES'!N234</f>
        <v/>
      </c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</row>
    <row r="237">
      <c r="A237" s="221" t="str">
        <f>'DATOS PERSONALES'!$A235</f>
        <v>Zuñagua Alexander</v>
      </c>
      <c r="B237" s="222" t="str">
        <f>'DATOS PERSONALES'!E235</f>
        <v>OCHO A ONCE AÑOS</v>
      </c>
      <c r="C237" s="223" t="str">
        <f>'DATOS PERSONALES'!L235</f>
        <v>Lunes 18:15</v>
      </c>
      <c r="D237" s="223" t="str">
        <f>'DATOS PERSONALES'!M235</f>
        <v>Viernes 18:45</v>
      </c>
      <c r="E237" s="224" t="str">
        <f>'DATOS PERSONALES'!N235</f>
        <v/>
      </c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</row>
    <row r="238">
      <c r="A238" s="226" t="str">
        <f>'DATOS PERSONALES'!$A236</f>
        <v>Sosa Tahiel </v>
      </c>
      <c r="B238" s="222" t="str">
        <f>'DATOS PERSONALES'!E236</f>
        <v>OCHO A ONCE AÑOS</v>
      </c>
      <c r="C238" s="223" t="str">
        <f>'DATOS PERSONALES'!L236</f>
        <v/>
      </c>
      <c r="D238" s="223" t="str">
        <f>'DATOS PERSONALES'!M236</f>
        <v/>
      </c>
      <c r="E238" s="224" t="str">
        <f>'DATOS PERSONALES'!N236</f>
        <v/>
      </c>
      <c r="F238" s="220"/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</row>
    <row r="239">
      <c r="A239" s="214" t="str">
        <f>'DATOS PERSONALES'!$A237</f>
        <v>Mazzaro Yamil</v>
      </c>
      <c r="B239" s="222" t="str">
        <f>'DATOS PERSONALES'!E237</f>
        <v>OCHO A ONCE AÑOS</v>
      </c>
      <c r="C239" s="223" t="str">
        <f>'DATOS PERSONALES'!L237</f>
        <v>Lunes 18:15</v>
      </c>
      <c r="D239" s="223" t="str">
        <f>'DATOS PERSONALES'!M237</f>
        <v>Jueves 18:00</v>
      </c>
      <c r="E239" s="224" t="str">
        <f>'DATOS PERSONALES'!N237</f>
        <v/>
      </c>
      <c r="F239" s="220"/>
      <c r="G239" s="2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</row>
    <row r="240">
      <c r="A240" s="226" t="str">
        <f>'DATOS PERSONALES'!$A238</f>
        <v>Rossi Santiago Agustín </v>
      </c>
      <c r="B240" s="222" t="str">
        <f>'DATOS PERSONALES'!E238</f>
        <v>OCHO A ONCE AÑOS</v>
      </c>
      <c r="C240" s="223" t="str">
        <f>'DATOS PERSONALES'!L238</f>
        <v>Lunes 18:15</v>
      </c>
      <c r="D240" s="223" t="str">
        <f>'DATOS PERSONALES'!M238</f>
        <v>Viernes 18:45</v>
      </c>
      <c r="E240" s="224" t="str">
        <f>'DATOS PERSONALES'!N238</f>
        <v/>
      </c>
      <c r="F240" s="220"/>
      <c r="G240" s="220"/>
      <c r="H240" s="220"/>
      <c r="I240" s="220"/>
      <c r="J240" s="220"/>
      <c r="K240" s="220"/>
      <c r="L240" s="220"/>
      <c r="M240" s="220"/>
      <c r="N240" s="220"/>
      <c r="O240" s="220"/>
      <c r="P240" s="220"/>
      <c r="Q240" s="220"/>
    </row>
    <row r="241">
      <c r="A241" s="221" t="str">
        <f>'DATOS PERSONALES'!$A239</f>
        <v>Rodríguez Benjamín</v>
      </c>
      <c r="B241" s="222" t="str">
        <f>'DATOS PERSONALES'!E239</f>
        <v>OCHO A ONCE AÑOS</v>
      </c>
      <c r="C241" s="223" t="str">
        <f>'DATOS PERSONALES'!L239</f>
        <v/>
      </c>
      <c r="D241" s="223" t="str">
        <f>'DATOS PERSONALES'!M239</f>
        <v/>
      </c>
      <c r="E241" s="224" t="str">
        <f>'DATOS PERSONALES'!N239</f>
        <v/>
      </c>
      <c r="F241" s="220"/>
      <c r="G241" s="2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</row>
    <row r="242">
      <c r="A242" s="227" t="str">
        <f>'DATOS PERSONALES'!$A240</f>
        <v>Medina Emiliano </v>
      </c>
      <c r="B242" s="222" t="str">
        <f>'DATOS PERSONALES'!E240</f>
        <v>OCHO A ONCE AÑOS</v>
      </c>
      <c r="C242" s="223" t="str">
        <f>'DATOS PERSONALES'!L240</f>
        <v>Lunes 18:15</v>
      </c>
      <c r="D242" s="223" t="str">
        <f>'DATOS PERSONALES'!M240</f>
        <v>Viernes 18:45</v>
      </c>
      <c r="E242" s="224" t="str">
        <f>'DATOS PERSONALES'!N240</f>
        <v/>
      </c>
      <c r="F242" s="220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</row>
    <row r="243">
      <c r="A243" s="226" t="str">
        <f>'DATOS PERSONALES'!$A241</f>
        <v>Mendez Bastian </v>
      </c>
      <c r="B243" s="222" t="str">
        <f>'DATOS PERSONALES'!E241</f>
        <v>OCHO A ONCE AÑOS</v>
      </c>
      <c r="C243" s="223" t="str">
        <f>'DATOS PERSONALES'!L241</f>
        <v/>
      </c>
      <c r="D243" s="223" t="str">
        <f>'DATOS PERSONALES'!M241</f>
        <v/>
      </c>
      <c r="E243" s="224" t="str">
        <f>'DATOS PERSONALES'!N241</f>
        <v/>
      </c>
      <c r="F243" s="220"/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</row>
    <row r="244">
      <c r="A244" s="226" t="str">
        <f>'DATOS PERSONALES'!$A242</f>
        <v>Erazo Luciana</v>
      </c>
      <c r="B244" s="222" t="str">
        <f>'DATOS PERSONALES'!E242</f>
        <v>OCHO A ONCE AÑOS</v>
      </c>
      <c r="C244" s="223" t="str">
        <f>'DATOS PERSONALES'!L242</f>
        <v>Lunes 18:15</v>
      </c>
      <c r="D244" s="223" t="str">
        <f>'DATOS PERSONALES'!M242</f>
        <v>Jueves 09:45</v>
      </c>
      <c r="E244" s="224" t="str">
        <f>'DATOS PERSONALES'!N242</f>
        <v/>
      </c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</row>
    <row r="245">
      <c r="A245" s="227" t="str">
        <f>'DATOS PERSONALES'!$A243</f>
        <v>Heredia Emilia </v>
      </c>
      <c r="B245" s="222" t="str">
        <f>'DATOS PERSONALES'!E243</f>
        <v>OCHO A ONCE AÑOS</v>
      </c>
      <c r="C245" s="223" t="str">
        <f>'DATOS PERSONALES'!L243</f>
        <v>Lunes 18:15</v>
      </c>
      <c r="D245" s="223" t="str">
        <f>'DATOS PERSONALES'!M243</f>
        <v>Viernes 18:45</v>
      </c>
      <c r="E245" s="224" t="str">
        <f>'DATOS PERSONALES'!N243</f>
        <v/>
      </c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</row>
    <row r="246">
      <c r="A246" s="226" t="str">
        <f>'DATOS PERSONALES'!$A244</f>
        <v>García Ángeles</v>
      </c>
      <c r="B246" s="222" t="str">
        <f>'DATOS PERSONALES'!E244</f>
        <v>OCHO A ONCE AÑOS</v>
      </c>
      <c r="C246" s="223" t="str">
        <f>'DATOS PERSONALES'!L244</f>
        <v/>
      </c>
      <c r="D246" s="223" t="str">
        <f>'DATOS PERSONALES'!M244</f>
        <v/>
      </c>
      <c r="E246" s="224" t="str">
        <f>'DATOS PERSONALES'!N244</f>
        <v/>
      </c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</row>
    <row r="247">
      <c r="A247" s="226" t="str">
        <f>'DATOS PERSONALES'!$A245</f>
        <v>Fernandez Alma </v>
      </c>
      <c r="B247" s="222" t="str">
        <f>'DATOS PERSONALES'!E245</f>
        <v>OCHO A ONCE AÑOS</v>
      </c>
      <c r="C247" s="223" t="str">
        <f>'DATOS PERSONALES'!L245</f>
        <v>Lunes 18:15</v>
      </c>
      <c r="D247" s="223" t="str">
        <f>'DATOS PERSONALES'!M245</f>
        <v>Sábados 15:45</v>
      </c>
      <c r="E247" s="224" t="str">
        <f>'DATOS PERSONALES'!N245</f>
        <v/>
      </c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</row>
    <row r="248">
      <c r="A248" s="214" t="str">
        <f>'DATOS PERSONALES'!$A246</f>
        <v>Sánchez Juan</v>
      </c>
      <c r="B248" s="222" t="str">
        <f>'DATOS PERSONALES'!E246</f>
        <v>OCHO A ONCE AÑOS</v>
      </c>
      <c r="C248" s="223" t="str">
        <f>'DATOS PERSONALES'!L246</f>
        <v>Martes 09:45</v>
      </c>
      <c r="D248" s="223" t="str">
        <f>'DATOS PERSONALES'!M246</f>
        <v>Sábados 10:30</v>
      </c>
      <c r="E248" s="224" t="str">
        <f>'DATOS PERSONALES'!N246</f>
        <v/>
      </c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</row>
    <row r="249">
      <c r="A249" s="221" t="str">
        <f>'DATOS PERSONALES'!$A247</f>
        <v>Vedia Sejas Franco </v>
      </c>
      <c r="B249" s="222" t="str">
        <f>'DATOS PERSONALES'!E247</f>
        <v>OCHO A ONCE AÑOS</v>
      </c>
      <c r="C249" s="223" t="str">
        <f>'DATOS PERSONALES'!L247</f>
        <v/>
      </c>
      <c r="D249" s="223" t="str">
        <f>'DATOS PERSONALES'!M247</f>
        <v/>
      </c>
      <c r="E249" s="224" t="str">
        <f>'DATOS PERSONALES'!N247</f>
        <v/>
      </c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</row>
    <row r="250">
      <c r="A250" s="221" t="str">
        <f>'DATOS PERSONALES'!$A248</f>
        <v>Coca Lautaro</v>
      </c>
      <c r="B250" s="222" t="str">
        <f>'DATOS PERSONALES'!E248</f>
        <v>OCHO A ONCE AÑOS</v>
      </c>
      <c r="C250" s="223" t="str">
        <f>'DATOS PERSONALES'!L248</f>
        <v>Martes 09:45</v>
      </c>
      <c r="D250" s="223" t="str">
        <f>'DATOS PERSONALES'!M248</f>
        <v>Jueves 09:45</v>
      </c>
      <c r="E250" s="224" t="str">
        <f>'DATOS PERSONALES'!N248</f>
        <v/>
      </c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</row>
    <row r="251">
      <c r="A251" s="214" t="str">
        <f>'DATOS PERSONALES'!$A249</f>
        <v>García Santino </v>
      </c>
      <c r="B251" s="222" t="str">
        <f>'DATOS PERSONALES'!E249</f>
        <v>OCHO A ONCE AÑOS</v>
      </c>
      <c r="C251" s="223" t="str">
        <f>'DATOS PERSONALES'!L249</f>
        <v>Martes 09:45</v>
      </c>
      <c r="D251" s="223" t="str">
        <f>'DATOS PERSONALES'!M249</f>
        <v>Viernes 09:45</v>
      </c>
      <c r="E251" s="224" t="str">
        <f>'DATOS PERSONALES'!N249</f>
        <v/>
      </c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</row>
    <row r="252">
      <c r="A252" s="221" t="str">
        <f>'DATOS PERSONALES'!$A250</f>
        <v>Oleiro Rodrigo</v>
      </c>
      <c r="B252" s="222" t="str">
        <f>'DATOS PERSONALES'!E250</f>
        <v>OCHO A ONCE AÑOS</v>
      </c>
      <c r="C252" s="223" t="str">
        <f>'DATOS PERSONALES'!L250</f>
        <v>Martes 09:45</v>
      </c>
      <c r="D252" s="223" t="str">
        <f>'DATOS PERSONALES'!M250</f>
        <v>Jueves 09:45</v>
      </c>
      <c r="E252" s="224" t="str">
        <f>'DATOS PERSONALES'!N250</f>
        <v/>
      </c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</row>
    <row r="253">
      <c r="A253" s="221" t="str">
        <f>'DATOS PERSONALES'!$A251</f>
        <v>Ramos Santiago Benjamín </v>
      </c>
      <c r="B253" s="222" t="str">
        <f>'DATOS PERSONALES'!E251</f>
        <v>OCHO A ONCE AÑOS</v>
      </c>
      <c r="C253" s="223" t="str">
        <f>'DATOS PERSONALES'!L251</f>
        <v>Martes 09:45</v>
      </c>
      <c r="D253" s="223" t="str">
        <f>'DATOS PERSONALES'!M251</f>
        <v>Jueves 09:45</v>
      </c>
      <c r="E253" s="224" t="str">
        <f>'DATOS PERSONALES'!N251</f>
        <v/>
      </c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</row>
    <row r="254">
      <c r="A254" s="227" t="str">
        <f>'DATOS PERSONALES'!$A252</f>
        <v>Conda Jade Magalí</v>
      </c>
      <c r="B254" s="222" t="str">
        <f>'DATOS PERSONALES'!E252</f>
        <v>OCHO A ONCE AÑOS</v>
      </c>
      <c r="C254" s="223" t="str">
        <f>'DATOS PERSONALES'!L252</f>
        <v/>
      </c>
      <c r="D254" s="223" t="str">
        <f>'DATOS PERSONALES'!M252</f>
        <v/>
      </c>
      <c r="E254" s="224" t="str">
        <f>'DATOS PERSONALES'!N252</f>
        <v/>
      </c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</row>
    <row r="255">
      <c r="A255" s="226" t="str">
        <f>'DATOS PERSONALES'!$A253</f>
        <v>Amarilla Marianela</v>
      </c>
      <c r="B255" s="222" t="str">
        <f>'DATOS PERSONALES'!E253</f>
        <v>OCHO A ONCE AÑOS</v>
      </c>
      <c r="C255" s="223" t="str">
        <f>'DATOS PERSONALES'!L253</f>
        <v>Martes 09:45</v>
      </c>
      <c r="D255" s="223" t="str">
        <f>'DATOS PERSONALES'!M253</f>
        <v>Sábados 15:45</v>
      </c>
      <c r="E255" s="224" t="str">
        <f>'DATOS PERSONALES'!N253</f>
        <v/>
      </c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</row>
    <row r="256">
      <c r="A256" s="226" t="str">
        <f>'DATOS PERSONALES'!$A254</f>
        <v>Sosa Luana Marlene</v>
      </c>
      <c r="B256" s="222" t="str">
        <f>'DATOS PERSONALES'!E254</f>
        <v>OCHO A ONCE AÑOS</v>
      </c>
      <c r="C256" s="223" t="str">
        <f>'DATOS PERSONALES'!L254</f>
        <v>Martes 09:45</v>
      </c>
      <c r="D256" s="223" t="str">
        <f>'DATOS PERSONALES'!M254</f>
        <v>Jueves 09:45</v>
      </c>
      <c r="E256" s="224" t="str">
        <f>'DATOS PERSONALES'!N254</f>
        <v/>
      </c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</row>
    <row r="257">
      <c r="A257" s="214" t="str">
        <f>'DATOS PERSONALES'!$A255</f>
        <v>Mamani Mateo </v>
      </c>
      <c r="B257" s="222" t="str">
        <f>'DATOS PERSONALES'!E255</f>
        <v>OCHO A ONCE AÑOS</v>
      </c>
      <c r="C257" s="223" t="str">
        <f>'DATOS PERSONALES'!L255</f>
        <v/>
      </c>
      <c r="D257" s="223" t="str">
        <f>'DATOS PERSONALES'!M255</f>
        <v/>
      </c>
      <c r="E257" s="224" t="str">
        <f>'DATOS PERSONALES'!N255</f>
        <v/>
      </c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</row>
    <row r="258">
      <c r="A258" s="221" t="str">
        <f>'DATOS PERSONALES'!$A256</f>
        <v>Sánchez Verón Uzias </v>
      </c>
      <c r="B258" s="222" t="str">
        <f>'DATOS PERSONALES'!E256</f>
        <v>OCHO A ONCE AÑOS</v>
      </c>
      <c r="C258" s="223" t="str">
        <f>'DATOS PERSONALES'!L256</f>
        <v/>
      </c>
      <c r="D258" s="223" t="str">
        <f>'DATOS PERSONALES'!M256</f>
        <v/>
      </c>
      <c r="E258" s="224" t="str">
        <f>'DATOS PERSONALES'!N256</f>
        <v/>
      </c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</row>
    <row r="259">
      <c r="A259" s="221" t="str">
        <f>'DATOS PERSONALES'!$A257</f>
        <v>Sánchez Verón Ciro </v>
      </c>
      <c r="B259" s="222" t="str">
        <f>'DATOS PERSONALES'!E257</f>
        <v>OCHO A ONCE AÑOS</v>
      </c>
      <c r="C259" s="223" t="str">
        <f>'DATOS PERSONALES'!L257</f>
        <v/>
      </c>
      <c r="D259" s="223" t="str">
        <f>'DATOS PERSONALES'!M257</f>
        <v/>
      </c>
      <c r="E259" s="224" t="str">
        <f>'DATOS PERSONALES'!N257</f>
        <v/>
      </c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</row>
    <row r="260">
      <c r="A260" s="214" t="str">
        <f>'DATOS PERSONALES'!$A258</f>
        <v>Veron Tomas</v>
      </c>
      <c r="B260" s="222" t="str">
        <f>'DATOS PERSONALES'!E258</f>
        <v>OCHO A ONCE AÑOS</v>
      </c>
      <c r="C260" s="223" t="str">
        <f>'DATOS PERSONALES'!L258</f>
        <v/>
      </c>
      <c r="D260" s="223" t="str">
        <f>'DATOS PERSONALES'!M258</f>
        <v/>
      </c>
      <c r="E260" s="224" t="str">
        <f>'DATOS PERSONALES'!N258</f>
        <v/>
      </c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</row>
    <row r="261">
      <c r="A261" s="226" t="str">
        <f>'DATOS PERSONALES'!$A259</f>
        <v>Sotelo Uma Morena</v>
      </c>
      <c r="B261" s="222" t="str">
        <f>'DATOS PERSONALES'!E259</f>
        <v>OCHO A ONCE AÑOS</v>
      </c>
      <c r="C261" s="223" t="str">
        <f>'DATOS PERSONALES'!L259</f>
        <v>Martes 15:00</v>
      </c>
      <c r="D261" s="223" t="str">
        <f>'DATOS PERSONALES'!M259</f>
        <v>Viernes 17:15</v>
      </c>
      <c r="E261" s="224" t="str">
        <f>'DATOS PERSONALES'!N259</f>
        <v/>
      </c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</row>
    <row r="262">
      <c r="A262" s="226" t="str">
        <f>'DATOS PERSONALES'!$A260</f>
        <v>Barco Zoe </v>
      </c>
      <c r="B262" s="222" t="str">
        <f>'DATOS PERSONALES'!E260</f>
        <v>OCHO A ONCE AÑOS</v>
      </c>
      <c r="C262" s="223" t="str">
        <f>'DATOS PERSONALES'!L260</f>
        <v/>
      </c>
      <c r="D262" s="223" t="str">
        <f>'DATOS PERSONALES'!M260</f>
        <v/>
      </c>
      <c r="E262" s="224" t="str">
        <f>'DATOS PERSONALES'!N260</f>
        <v/>
      </c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</row>
    <row r="263">
      <c r="A263" s="227" t="str">
        <f>'DATOS PERSONALES'!$A261</f>
        <v>López Emma</v>
      </c>
      <c r="B263" s="222" t="str">
        <f>'DATOS PERSONALES'!E261</f>
        <v>OCHO A ONCE AÑOS</v>
      </c>
      <c r="C263" s="223" t="str">
        <f>'DATOS PERSONALES'!L261</f>
        <v/>
      </c>
      <c r="D263" s="223" t="str">
        <f>'DATOS PERSONALES'!M261</f>
        <v/>
      </c>
      <c r="E263" s="224" t="str">
        <f>'DATOS PERSONALES'!N261</f>
        <v/>
      </c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</row>
    <row r="264">
      <c r="A264" s="226" t="str">
        <f>'DATOS PERSONALES'!$A262</f>
        <v>Ruíz Daniela </v>
      </c>
      <c r="B264" s="222" t="str">
        <f>'DATOS PERSONALES'!E262</f>
        <v>OCHO A ONCE AÑOS</v>
      </c>
      <c r="C264" s="223" t="str">
        <f>'DATOS PERSONALES'!L262</f>
        <v>Martes 15:00</v>
      </c>
      <c r="D264" s="223" t="str">
        <f>'DATOS PERSONALES'!M262</f>
        <v>Jueves 16:30</v>
      </c>
      <c r="E264" s="224" t="str">
        <f>'DATOS PERSONALES'!N262</f>
        <v/>
      </c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</row>
    <row r="265">
      <c r="A265" s="226" t="str">
        <f>'DATOS PERSONALES'!$A263</f>
        <v>Giménez Morena </v>
      </c>
      <c r="B265" s="222" t="str">
        <f>'DATOS PERSONALES'!E263</f>
        <v>OCHO A ONCE AÑOS</v>
      </c>
      <c r="C265" s="223" t="str">
        <f>'DATOS PERSONALES'!L263</f>
        <v/>
      </c>
      <c r="D265" s="223" t="str">
        <f>'DATOS PERSONALES'!M263</f>
        <v/>
      </c>
      <c r="E265" s="224" t="str">
        <f>'DATOS PERSONALES'!N263</f>
        <v/>
      </c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</row>
    <row r="266">
      <c r="A266" s="227" t="str">
        <f>'DATOS PERSONALES'!$A264</f>
        <v>Frias Zaira </v>
      </c>
      <c r="B266" s="222" t="str">
        <f>'DATOS PERSONALES'!E264</f>
        <v>OCHO A ONCE AÑOS</v>
      </c>
      <c r="C266" s="223" t="str">
        <f>'DATOS PERSONALES'!L264</f>
        <v/>
      </c>
      <c r="D266" s="223" t="str">
        <f>'DATOS PERSONALES'!M264</f>
        <v/>
      </c>
      <c r="E266" s="224" t="str">
        <f>'DATOS PERSONALES'!N264</f>
        <v/>
      </c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</row>
    <row r="267">
      <c r="A267" s="226" t="str">
        <f>'DATOS PERSONALES'!$A265</f>
        <v>Suárez Luz Valentina </v>
      </c>
      <c r="B267" s="222" t="str">
        <f>'DATOS PERSONALES'!E265</f>
        <v>OCHO A ONCE AÑOS</v>
      </c>
      <c r="C267" s="223" t="str">
        <f>'DATOS PERSONALES'!L265</f>
        <v>Martes 15:00</v>
      </c>
      <c r="D267" s="223" t="str">
        <f>'DATOS PERSONALES'!M265</f>
        <v>Jueves 16:30</v>
      </c>
      <c r="E267" s="224" t="str">
        <f>'DATOS PERSONALES'!N265</f>
        <v/>
      </c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</row>
    <row r="268">
      <c r="A268" s="221" t="str">
        <f>'DATOS PERSONALES'!$A266</f>
        <v>Mena Tiziana</v>
      </c>
      <c r="B268" s="222" t="str">
        <f>'DATOS PERSONALES'!E266</f>
        <v>OCHO A ONCE AÑOS</v>
      </c>
      <c r="C268" s="223" t="str">
        <f>'DATOS PERSONALES'!L266</f>
        <v>Martes 15:00</v>
      </c>
      <c r="D268" s="223" t="str">
        <f>'DATOS PERSONALES'!M266</f>
        <v>Sábados 15:45</v>
      </c>
      <c r="E268" s="224" t="str">
        <f>'DATOS PERSONALES'!N266</f>
        <v/>
      </c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</row>
    <row r="269">
      <c r="A269" s="227" t="str">
        <f>'DATOS PERSONALES'!$A267</f>
        <v>Martínez Antonella </v>
      </c>
      <c r="B269" s="222" t="str">
        <f>'DATOS PERSONALES'!E267</f>
        <v>OCHO A ONCE AÑOS</v>
      </c>
      <c r="C269" s="223" t="str">
        <f>'DATOS PERSONALES'!L267</f>
        <v/>
      </c>
      <c r="D269" s="223" t="str">
        <f>'DATOS PERSONALES'!M267</f>
        <v/>
      </c>
      <c r="E269" s="224" t="str">
        <f>'DATOS PERSONALES'!N267</f>
        <v/>
      </c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</row>
    <row r="270">
      <c r="A270" s="221" t="str">
        <f>'DATOS PERSONALES'!$A268</f>
        <v>Robles Benicio</v>
      </c>
      <c r="B270" s="222" t="str">
        <f>'DATOS PERSONALES'!E268</f>
        <v>OCHO A ONCE AÑOS</v>
      </c>
      <c r="C270" s="223" t="str">
        <f>'DATOS PERSONALES'!L268</f>
        <v>Martes 18:00</v>
      </c>
      <c r="D270" s="223" t="str">
        <f>'DATOS PERSONALES'!M268</f>
        <v>Jueves 18:00</v>
      </c>
      <c r="E270" s="224" t="str">
        <f>'DATOS PERSONALES'!N268</f>
        <v/>
      </c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</row>
    <row r="271">
      <c r="A271" s="221" t="str">
        <f>'DATOS PERSONALES'!$A269</f>
        <v>Villalba Daniel</v>
      </c>
      <c r="B271" s="222" t="str">
        <f>'DATOS PERSONALES'!E269</f>
        <v>OCHO A ONCE AÑOS</v>
      </c>
      <c r="C271" s="223" t="str">
        <f>'DATOS PERSONALES'!L269</f>
        <v>Martes 18:00</v>
      </c>
      <c r="D271" s="223" t="str">
        <f>'DATOS PERSONALES'!M269</f>
        <v>Viernes 15:00</v>
      </c>
      <c r="E271" s="224" t="str">
        <f>'DATOS PERSONALES'!N269</f>
        <v/>
      </c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</row>
    <row r="272">
      <c r="A272" s="214" t="str">
        <f>'DATOS PERSONALES'!$A270</f>
        <v>Silva Benjamín </v>
      </c>
      <c r="B272" s="222" t="str">
        <f>'DATOS PERSONALES'!E270</f>
        <v>OCHO A ONCE AÑOS</v>
      </c>
      <c r="C272" s="223" t="str">
        <f>'DATOS PERSONALES'!L270</f>
        <v/>
      </c>
      <c r="D272" s="223" t="str">
        <f>'DATOS PERSONALES'!M270</f>
        <v/>
      </c>
      <c r="E272" s="224" t="str">
        <f>'DATOS PERSONALES'!N270</f>
        <v/>
      </c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</row>
    <row r="273">
      <c r="A273" s="221" t="str">
        <f>'DATOS PERSONALES'!$A271</f>
        <v>Bustos Neyen</v>
      </c>
      <c r="B273" s="222" t="str">
        <f>'DATOS PERSONALES'!E271</f>
        <v>OCHO A ONCE AÑOS</v>
      </c>
      <c r="C273" s="223" t="str">
        <f>'DATOS PERSONALES'!L271</f>
        <v>Martes 18:00</v>
      </c>
      <c r="D273" s="223" t="str">
        <f>'DATOS PERSONALES'!M271</f>
        <v>Jueves 16:30</v>
      </c>
      <c r="E273" s="224" t="str">
        <f>'DATOS PERSONALES'!N271</f>
        <v/>
      </c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</row>
    <row r="274">
      <c r="A274" s="221" t="str">
        <f>'DATOS PERSONALES'!$A272</f>
        <v>Erazo Santino </v>
      </c>
      <c r="B274" s="222" t="str">
        <f>'DATOS PERSONALES'!E272</f>
        <v>OCHO A ONCE AÑOS</v>
      </c>
      <c r="C274" s="223" t="str">
        <f>'DATOS PERSONALES'!L272</f>
        <v>Martes 18:00</v>
      </c>
      <c r="D274" s="223" t="str">
        <f>'DATOS PERSONALES'!M272</f>
        <v>Jueves 18:00</v>
      </c>
      <c r="E274" s="224" t="str">
        <f>'DATOS PERSONALES'!N272</f>
        <v/>
      </c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</row>
    <row r="275">
      <c r="A275" s="214" t="str">
        <f>'DATOS PERSONALES'!$A273</f>
        <v>Ruíz Díaz Ignacio </v>
      </c>
      <c r="B275" s="222" t="str">
        <f>'DATOS PERSONALES'!E273</f>
        <v>OCHO A ONCE AÑOS</v>
      </c>
      <c r="C275" s="223" t="str">
        <f>'DATOS PERSONALES'!L273</f>
        <v>Martes 18:00</v>
      </c>
      <c r="D275" s="223" t="str">
        <f>'DATOS PERSONALES'!M273</f>
        <v>Jueves 18:00</v>
      </c>
      <c r="E275" s="224" t="str">
        <f>'DATOS PERSONALES'!N273</f>
        <v/>
      </c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</row>
    <row r="276">
      <c r="A276" s="226" t="str">
        <f>'DATOS PERSONALES'!$A274</f>
        <v>Martínez Kiara Valentina </v>
      </c>
      <c r="B276" s="222" t="str">
        <f>'DATOS PERSONALES'!E274</f>
        <v>OCHO A ONCE AÑOS</v>
      </c>
      <c r="C276" s="223" t="str">
        <f>'DATOS PERSONALES'!L274</f>
        <v>Martes 18:00</v>
      </c>
      <c r="D276" s="223" t="str">
        <f>'DATOS PERSONALES'!M274</f>
        <v>Jueves 18:00</v>
      </c>
      <c r="E276" s="224" t="str">
        <f>'DATOS PERSONALES'!N274</f>
        <v/>
      </c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</row>
    <row r="277">
      <c r="A277" s="226" t="str">
        <f>'DATOS PERSONALES'!$A275</f>
        <v>Barrios Rueda Joaquin</v>
      </c>
      <c r="B277" s="222" t="str">
        <f>'DATOS PERSONALES'!E275</f>
        <v>OCHO A ONCE AÑOS</v>
      </c>
      <c r="C277" s="223" t="str">
        <f>'DATOS PERSONALES'!L275</f>
        <v>Jueves 18:00</v>
      </c>
      <c r="D277" s="223" t="str">
        <f>'DATOS PERSONALES'!M275</f>
        <v/>
      </c>
      <c r="E277" s="224" t="str">
        <f>'DATOS PERSONALES'!N275</f>
        <v/>
      </c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</row>
    <row r="278">
      <c r="A278" s="214" t="str">
        <f>'DATOS PERSONALES'!$A276</f>
        <v>Larramendi Byron</v>
      </c>
      <c r="B278" s="222" t="str">
        <f>'DATOS PERSONALES'!E276</f>
        <v>OCHO A ONCE AÑOS</v>
      </c>
      <c r="C278" s="223" t="str">
        <f>'DATOS PERSONALES'!L276</f>
        <v>Martes 18:00</v>
      </c>
      <c r="D278" s="223" t="str">
        <f>'DATOS PERSONALES'!M276</f>
        <v>Viernes 18:45</v>
      </c>
      <c r="E278" s="224" t="str">
        <f>'DATOS PERSONALES'!N276</f>
        <v/>
      </c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</row>
    <row r="279">
      <c r="A279" s="221" t="str">
        <f>'DATOS PERSONALES'!$A277</f>
        <v>Villalba Lautaro Benjamin </v>
      </c>
      <c r="B279" s="222" t="str">
        <f>'DATOS PERSONALES'!E277</f>
        <v>OCHO A ONCE AÑOS</v>
      </c>
      <c r="C279" s="223" t="str">
        <f>'DATOS PERSONALES'!L277</f>
        <v>Sábados 17:15</v>
      </c>
      <c r="D279" s="223" t="str">
        <f>'DATOS PERSONALES'!M277</f>
        <v/>
      </c>
      <c r="E279" s="224" t="str">
        <f>'DATOS PERSONALES'!N277</f>
        <v/>
      </c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</row>
    <row r="280">
      <c r="A280" s="226" t="str">
        <f>'DATOS PERSONALES'!$A278</f>
        <v>Martinez Damian</v>
      </c>
      <c r="B280" s="222" t="str">
        <f>'DATOS PERSONALES'!E278</f>
        <v>OCHO A ONCE AÑOS</v>
      </c>
      <c r="C280" s="223" t="str">
        <f>'DATOS PERSONALES'!L278</f>
        <v>Martes 18:00</v>
      </c>
      <c r="D280" s="223" t="str">
        <f>'DATOS PERSONALES'!M278</f>
        <v>Viernes 18:45</v>
      </c>
      <c r="E280" s="224" t="str">
        <f>'DATOS PERSONALES'!N278</f>
        <v/>
      </c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</row>
    <row r="281">
      <c r="A281" s="227" t="str">
        <f>'DATOS PERSONALES'!$A279</f>
        <v>Olaizola Erik</v>
      </c>
      <c r="B281" s="222" t="str">
        <f>'DATOS PERSONALES'!E279</f>
        <v>OCHO A ONCE AÑOS</v>
      </c>
      <c r="C281" s="223" t="str">
        <f>'DATOS PERSONALES'!L279</f>
        <v>Martes 18:00</v>
      </c>
      <c r="D281" s="223" t="str">
        <f>'DATOS PERSONALES'!M279</f>
        <v>Viernes 17:15</v>
      </c>
      <c r="E281" s="224" t="str">
        <f>'DATOS PERSONALES'!N279</f>
        <v/>
      </c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</row>
    <row r="282">
      <c r="A282" s="226" t="str">
        <f>'DATOS PERSONALES'!$A280</f>
        <v>De Francesco Matilda </v>
      </c>
      <c r="B282" s="222" t="str">
        <f>'DATOS PERSONALES'!E280</f>
        <v>OCHO A ONCE AÑOS</v>
      </c>
      <c r="C282" s="223" t="str">
        <f>'DATOS PERSONALES'!L280</f>
        <v>Martes 18:00</v>
      </c>
      <c r="D282" s="223" t="str">
        <f>'DATOS PERSONALES'!M280</f>
        <v>Viernes 18:45</v>
      </c>
      <c r="E282" s="224" t="str">
        <f>'DATOS PERSONALES'!N280</f>
        <v/>
      </c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</row>
    <row r="283">
      <c r="A283" s="226" t="str">
        <f>'DATOS PERSONALES'!$A281</f>
        <v>Gallardo Delfina </v>
      </c>
      <c r="B283" s="222" t="str">
        <f>'DATOS PERSONALES'!E281</f>
        <v>OCHO A ONCE AÑOS</v>
      </c>
      <c r="C283" s="223" t="str">
        <f>'DATOS PERSONALES'!L281</f>
        <v/>
      </c>
      <c r="D283" s="223" t="str">
        <f>'DATOS PERSONALES'!M281</f>
        <v/>
      </c>
      <c r="E283" s="224" t="str">
        <f>'DATOS PERSONALES'!N281</f>
        <v/>
      </c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</row>
    <row r="284">
      <c r="A284" s="227" t="str">
        <f>'DATOS PERSONALES'!$A282</f>
        <v>Pucheta Martina </v>
      </c>
      <c r="B284" s="222" t="str">
        <f>'DATOS PERSONALES'!E282</f>
        <v>OCHO A ONCE AÑOS</v>
      </c>
      <c r="C284" s="223" t="str">
        <f>'DATOS PERSONALES'!L282</f>
        <v/>
      </c>
      <c r="D284" s="223" t="str">
        <f>'DATOS PERSONALES'!M282</f>
        <v/>
      </c>
      <c r="E284" s="224" t="str">
        <f>'DATOS PERSONALES'!N282</f>
        <v/>
      </c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</row>
    <row r="285">
      <c r="A285" s="221" t="str">
        <f>'DATOS PERSONALES'!$A283</f>
        <v>Santamarina Nazareno</v>
      </c>
      <c r="B285" s="222" t="str">
        <f>'DATOS PERSONALES'!E283</f>
        <v>OCHO A ONCE AÑOS</v>
      </c>
      <c r="C285" s="223" t="str">
        <f>'DATOS PERSONALES'!L283</f>
        <v>Miércoles 15:45</v>
      </c>
      <c r="D285" s="223" t="str">
        <f>'DATOS PERSONALES'!M283</f>
        <v>Lunes 16:45</v>
      </c>
      <c r="E285" s="224" t="str">
        <f>'DATOS PERSONALES'!N283</f>
        <v/>
      </c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</row>
    <row r="286">
      <c r="A286" s="221" t="str">
        <f>'DATOS PERSONALES'!$A284</f>
        <v>Fuentes Agustín</v>
      </c>
      <c r="B286" s="222" t="str">
        <f>'DATOS PERSONALES'!E284</f>
        <v>OCHO A ONCE AÑOS</v>
      </c>
      <c r="C286" s="223" t="str">
        <f>'DATOS PERSONALES'!L284</f>
        <v>Miércoles 15:45</v>
      </c>
      <c r="D286" s="223" t="str">
        <f>'DATOS PERSONALES'!M284</f>
        <v/>
      </c>
      <c r="E286" s="224" t="str">
        <f>'DATOS PERSONALES'!N284</f>
        <v/>
      </c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</row>
    <row r="287">
      <c r="A287" s="214" t="str">
        <f>'DATOS PERSONALES'!$A285</f>
        <v>Gonzalez Elias Alejandro </v>
      </c>
      <c r="B287" s="222" t="str">
        <f>'DATOS PERSONALES'!E285</f>
        <v>OCHO A ONCE AÑOS</v>
      </c>
      <c r="C287" s="223" t="str">
        <f>'DATOS PERSONALES'!L285</f>
        <v>Miércoles 15:45</v>
      </c>
      <c r="D287" s="223" t="str">
        <f>'DATOS PERSONALES'!M285</f>
        <v>Sábados 10:30</v>
      </c>
      <c r="E287" s="224" t="str">
        <f>'DATOS PERSONALES'!N285</f>
        <v/>
      </c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</row>
    <row r="288">
      <c r="A288" s="221" t="str">
        <f>'DATOS PERSONALES'!$A286</f>
        <v>Abadie Thiago Jesús </v>
      </c>
      <c r="B288" s="222" t="str">
        <f>'DATOS PERSONALES'!E286</f>
        <v>OCHO A ONCE AÑOS</v>
      </c>
      <c r="C288" s="223" t="str">
        <f>'DATOS PERSONALES'!L286</f>
        <v>Miércoles 15:45</v>
      </c>
      <c r="D288" s="223" t="str">
        <f>'DATOS PERSONALES'!M286</f>
        <v/>
      </c>
      <c r="E288" s="224" t="str">
        <f>'DATOS PERSONALES'!N286</f>
        <v/>
      </c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</row>
    <row r="289">
      <c r="A289" s="221" t="str">
        <f>'DATOS PERSONALES'!$A287</f>
        <v>Cardozo Morena </v>
      </c>
      <c r="B289" s="222" t="str">
        <f>'DATOS PERSONALES'!E287</f>
        <v>OCHO A ONCE AÑOS</v>
      </c>
      <c r="C289" s="223" t="str">
        <f>'DATOS PERSONALES'!L287</f>
        <v>Miércoles 15:45</v>
      </c>
      <c r="D289" s="223" t="str">
        <f>'DATOS PERSONALES'!M287</f>
        <v/>
      </c>
      <c r="E289" s="224" t="str">
        <f>'DATOS PERSONALES'!N287</f>
        <v/>
      </c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</row>
    <row r="290">
      <c r="A290" s="227" t="str">
        <f>'DATOS PERSONALES'!$A288</f>
        <v>Sosa Olivia</v>
      </c>
      <c r="B290" s="222" t="str">
        <f>'DATOS PERSONALES'!E288</f>
        <v>OCHO A ONCE AÑOS</v>
      </c>
      <c r="C290" s="223" t="str">
        <f>'DATOS PERSONALES'!L288</f>
        <v>Miércoles 15:45</v>
      </c>
      <c r="D290" s="223" t="str">
        <f>'DATOS PERSONALES'!M288</f>
        <v>Viernes 15:00</v>
      </c>
      <c r="E290" s="224" t="str">
        <f>'DATOS PERSONALES'!N288</f>
        <v/>
      </c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</row>
    <row r="291">
      <c r="A291" s="221" t="str">
        <f>'DATOS PERSONALES'!$A289</f>
        <v>De Matteo Antonella </v>
      </c>
      <c r="B291" s="222" t="str">
        <f>'DATOS PERSONALES'!E289</f>
        <v>OCHO A ONCE AÑOS</v>
      </c>
      <c r="C291" s="223" t="str">
        <f>'DATOS PERSONALES'!L289</f>
        <v>Miércoles 15:45</v>
      </c>
      <c r="D291" s="223" t="str">
        <f>'DATOS PERSONALES'!M289</f>
        <v/>
      </c>
      <c r="E291" s="224" t="str">
        <f>'DATOS PERSONALES'!N289</f>
        <v/>
      </c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</row>
    <row r="292">
      <c r="A292" s="221" t="str">
        <f>'DATOS PERSONALES'!$A290</f>
        <v>Garcia Rios Mía</v>
      </c>
      <c r="B292" s="222" t="str">
        <f>'DATOS PERSONALES'!E290</f>
        <v>OCHO A ONCE AÑOS</v>
      </c>
      <c r="C292" s="223" t="str">
        <f>'DATOS PERSONALES'!L290</f>
        <v>Miércoles 15:45</v>
      </c>
      <c r="D292" s="223" t="str">
        <f>'DATOS PERSONALES'!M290</f>
        <v/>
      </c>
      <c r="E292" s="224" t="str">
        <f>'DATOS PERSONALES'!N290</f>
        <v/>
      </c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</row>
    <row r="293">
      <c r="A293" s="214" t="str">
        <f>'DATOS PERSONALES'!$A291</f>
        <v>Rodriguez Ramiro</v>
      </c>
      <c r="B293" s="222" t="str">
        <f>'DATOS PERSONALES'!E291</f>
        <v>OCHO A ONCE AÑOS</v>
      </c>
      <c r="C293" s="223" t="str">
        <f>'DATOS PERSONALES'!L291</f>
        <v>Miércoles 17:15</v>
      </c>
      <c r="D293" s="223" t="str">
        <f>'DATOS PERSONALES'!M291</f>
        <v/>
      </c>
      <c r="E293" s="224" t="str">
        <f>'DATOS PERSONALES'!N291</f>
        <v/>
      </c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</row>
    <row r="294">
      <c r="A294" s="221" t="str">
        <f>'DATOS PERSONALES'!$A292</f>
        <v>Orquiola Thiago </v>
      </c>
      <c r="B294" s="222" t="str">
        <f>'DATOS PERSONALES'!E292</f>
        <v>OCHO A ONCE AÑOS</v>
      </c>
      <c r="C294" s="223" t="str">
        <f>'DATOS PERSONALES'!L292</f>
        <v>Miércoles 17:15</v>
      </c>
      <c r="D294" s="223" t="str">
        <f>'DATOS PERSONALES'!M292</f>
        <v/>
      </c>
      <c r="E294" s="224" t="str">
        <f>'DATOS PERSONALES'!N292</f>
        <v/>
      </c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</row>
    <row r="295">
      <c r="A295" s="221" t="str">
        <f>'DATOS PERSONALES'!$A293</f>
        <v>Zarate Ciro</v>
      </c>
      <c r="B295" s="222" t="str">
        <f>'DATOS PERSONALES'!E293</f>
        <v>OCHO A ONCE AÑOS</v>
      </c>
      <c r="C295" s="223" t="str">
        <f>'DATOS PERSONALES'!L293</f>
        <v>Miércoles 17:15</v>
      </c>
      <c r="D295" s="223" t="str">
        <f>'DATOS PERSONALES'!M293</f>
        <v/>
      </c>
      <c r="E295" s="224" t="str">
        <f>'DATOS PERSONALES'!N293</f>
        <v/>
      </c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</row>
    <row r="296">
      <c r="A296" s="214" t="str">
        <f>'DATOS PERSONALES'!$A294</f>
        <v>Centeno Thian</v>
      </c>
      <c r="B296" s="222" t="str">
        <f>'DATOS PERSONALES'!E294</f>
        <v>OCHO A ONCE AÑOS</v>
      </c>
      <c r="C296" s="223" t="str">
        <f>'DATOS PERSONALES'!L294</f>
        <v>Miércoles 17:15</v>
      </c>
      <c r="D296" s="223" t="str">
        <f>'DATOS PERSONALES'!M294</f>
        <v>Sábados 17:15</v>
      </c>
      <c r="E296" s="224" t="str">
        <f>'DATOS PERSONALES'!N294</f>
        <v/>
      </c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</row>
    <row r="297">
      <c r="A297" s="221" t="str">
        <f>'DATOS PERSONALES'!$A295</f>
        <v>Araujo Jano</v>
      </c>
      <c r="B297" s="222" t="str">
        <f>'DATOS PERSONALES'!E295</f>
        <v>OCHO A ONCE AÑOS</v>
      </c>
      <c r="C297" s="223" t="str">
        <f>'DATOS PERSONALES'!L295</f>
        <v>Miércoles 17:15</v>
      </c>
      <c r="D297" s="223" t="str">
        <f>'DATOS PERSONALES'!M295</f>
        <v/>
      </c>
      <c r="E297" s="224" t="str">
        <f>'DATOS PERSONALES'!N295</f>
        <v/>
      </c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</row>
    <row r="298">
      <c r="A298" s="226" t="str">
        <f>'DATOS PERSONALES'!$A296</f>
        <v>Orquiola Antonella </v>
      </c>
      <c r="B298" s="222" t="str">
        <f>'DATOS PERSONALES'!E296</f>
        <v>OCHO A ONCE AÑOS</v>
      </c>
      <c r="C298" s="223" t="str">
        <f>'DATOS PERSONALES'!L296</f>
        <v>Miércoles 17:15</v>
      </c>
      <c r="D298" s="223" t="str">
        <f>'DATOS PERSONALES'!M296</f>
        <v/>
      </c>
      <c r="E298" s="224" t="str">
        <f>'DATOS PERSONALES'!N296</f>
        <v/>
      </c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</row>
    <row r="299">
      <c r="A299" s="227" t="str">
        <f>'DATOS PERSONALES'!$A297</f>
        <v>Oyola Zaira Julieta </v>
      </c>
      <c r="B299" s="222" t="str">
        <f>'DATOS PERSONALES'!E297</f>
        <v>OCHO A ONCE AÑOS</v>
      </c>
      <c r="C299" s="223" t="str">
        <f>'DATOS PERSONALES'!L297</f>
        <v>Miércoles 17:15</v>
      </c>
      <c r="D299" s="223" t="str">
        <f>'DATOS PERSONALES'!M297</f>
        <v>Viernes 18:45</v>
      </c>
      <c r="E299" s="224" t="str">
        <f>'DATOS PERSONALES'!N297</f>
        <v/>
      </c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</row>
    <row r="300">
      <c r="A300" s="226" t="str">
        <f>'DATOS PERSONALES'!$A298</f>
        <v>Gimenez Sebastian </v>
      </c>
      <c r="B300" s="222" t="str">
        <f>'DATOS PERSONALES'!E298</f>
        <v>OCHO A ONCE AÑOS</v>
      </c>
      <c r="C300" s="223" t="str">
        <f>'DATOS PERSONALES'!L298</f>
        <v>Jueves 09:45</v>
      </c>
      <c r="D300" s="223" t="str">
        <f>'DATOS PERSONALES'!M298</f>
        <v/>
      </c>
      <c r="E300" s="224" t="str">
        <f>'DATOS PERSONALES'!N298</f>
        <v/>
      </c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</row>
    <row r="301">
      <c r="A301" s="221" t="str">
        <f>'DATOS PERSONALES'!$A299</f>
        <v>Domínguez Kiara </v>
      </c>
      <c r="B301" s="222" t="str">
        <f>'DATOS PERSONALES'!E299</f>
        <v>OCHO A ONCE AÑOS</v>
      </c>
      <c r="C301" s="223" t="str">
        <f>'DATOS PERSONALES'!L299</f>
        <v>Jueves 09:45</v>
      </c>
      <c r="D301" s="223" t="str">
        <f>'DATOS PERSONALES'!M299</f>
        <v/>
      </c>
      <c r="E301" s="224" t="str">
        <f>'DATOS PERSONALES'!N299</f>
        <v/>
      </c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</row>
    <row r="302">
      <c r="A302" s="227" t="str">
        <f>'DATOS PERSONALES'!$A300</f>
        <v>Jaramillo Mía</v>
      </c>
      <c r="B302" s="222" t="str">
        <f>'DATOS PERSONALES'!E300</f>
        <v>OCHO A ONCE AÑOS</v>
      </c>
      <c r="C302" s="223" t="str">
        <f>'DATOS PERSONALES'!L300</f>
        <v>Jueves 09:45</v>
      </c>
      <c r="D302" s="223" t="str">
        <f>'DATOS PERSONALES'!M300</f>
        <v/>
      </c>
      <c r="E302" s="224" t="str">
        <f>'DATOS PERSONALES'!N300</f>
        <v/>
      </c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</row>
    <row r="303">
      <c r="A303" s="226" t="str">
        <f>'DATOS PERSONALES'!$A301</f>
        <v>Nunez Candela</v>
      </c>
      <c r="B303" s="222" t="str">
        <f>'DATOS PERSONALES'!E301</f>
        <v>OCHO A ONCE AÑOS</v>
      </c>
      <c r="C303" s="223" t="str">
        <f>'DATOS PERSONALES'!L301</f>
        <v>Jueves 09:45</v>
      </c>
      <c r="D303" s="223" t="str">
        <f>'DATOS PERSONALES'!M301</f>
        <v/>
      </c>
      <c r="E303" s="224" t="str">
        <f>'DATOS PERSONALES'!N301</f>
        <v/>
      </c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</row>
    <row r="304">
      <c r="A304" s="221" t="str">
        <f>'DATOS PERSONALES'!$A302</f>
        <v>Vera Santino</v>
      </c>
      <c r="B304" s="222" t="str">
        <f>'DATOS PERSONALES'!E302</f>
        <v>OCHO A ONCE AÑOS</v>
      </c>
      <c r="C304" s="223" t="str">
        <f>'DATOS PERSONALES'!L302</f>
        <v>Jueves 16:30</v>
      </c>
      <c r="D304" s="223" t="str">
        <f>'DATOS PERSONALES'!M302</f>
        <v/>
      </c>
      <c r="E304" s="224" t="str">
        <f>'DATOS PERSONALES'!N302</f>
        <v/>
      </c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</row>
    <row r="305">
      <c r="A305" s="214" t="str">
        <f>'DATOS PERSONALES'!$A303</f>
        <v>Molina Marcos </v>
      </c>
      <c r="B305" s="222" t="str">
        <f>'DATOS PERSONALES'!E303</f>
        <v>OCHO A ONCE AÑOS</v>
      </c>
      <c r="C305" s="223" t="str">
        <f>'DATOS PERSONALES'!L303</f>
        <v>Jueves 16:30</v>
      </c>
      <c r="D305" s="223" t="str">
        <f>'DATOS PERSONALES'!M303</f>
        <v>Sábados 17:15</v>
      </c>
      <c r="E305" s="224" t="str">
        <f>'DATOS PERSONALES'!N303</f>
        <v/>
      </c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</row>
    <row r="306">
      <c r="A306" s="221" t="str">
        <f>'DATOS PERSONALES'!$A304</f>
        <v>Llanos Tommy</v>
      </c>
      <c r="B306" s="222" t="str">
        <f>'DATOS PERSONALES'!E304</f>
        <v>OCHO A ONCE AÑOS</v>
      </c>
      <c r="C306" s="223" t="str">
        <f>'DATOS PERSONALES'!L304</f>
        <v>Jueves 16:30</v>
      </c>
      <c r="D306" s="223" t="str">
        <f>'DATOS PERSONALES'!M304</f>
        <v/>
      </c>
      <c r="E306" s="224" t="str">
        <f>'DATOS PERSONALES'!N304</f>
        <v/>
      </c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</row>
    <row r="307">
      <c r="A307" s="221" t="str">
        <f>'DATOS PERSONALES'!$A305</f>
        <v>Ibañez Angel Gabriel</v>
      </c>
      <c r="B307" s="222" t="str">
        <f>'DATOS PERSONALES'!E305</f>
        <v>OCHO A ONCE AÑOS</v>
      </c>
      <c r="C307" s="223" t="str">
        <f>'DATOS PERSONALES'!L305</f>
        <v>Jueves 16:30</v>
      </c>
      <c r="D307" s="223" t="str">
        <f>'DATOS PERSONALES'!M305</f>
        <v/>
      </c>
      <c r="E307" s="224" t="str">
        <f>'DATOS PERSONALES'!N305</f>
        <v/>
      </c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</row>
    <row r="308">
      <c r="A308" s="227" t="str">
        <f>'DATOS PERSONALES'!$A306</f>
        <v>Guareschi Ariel </v>
      </c>
      <c r="B308" s="222" t="str">
        <f>'DATOS PERSONALES'!E306</f>
        <v>OCHO A ONCE AÑOS</v>
      </c>
      <c r="C308" s="223" t="str">
        <f>'DATOS PERSONALES'!L306</f>
        <v>Jueves 18:00</v>
      </c>
      <c r="D308" s="223" t="str">
        <f>'DATOS PERSONALES'!M306</f>
        <v/>
      </c>
      <c r="E308" s="224" t="str">
        <f>'DATOS PERSONALES'!N306</f>
        <v/>
      </c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</row>
    <row r="309">
      <c r="A309" s="221" t="str">
        <f>'DATOS PERSONALES'!$A307</f>
        <v>Gutiérrez Ezequiel </v>
      </c>
      <c r="B309" s="222" t="str">
        <f>'DATOS PERSONALES'!E307</f>
        <v>OCHO A ONCE AÑOS</v>
      </c>
      <c r="C309" s="223" t="str">
        <f>'DATOS PERSONALES'!L307</f>
        <v>Jueves 18:00</v>
      </c>
      <c r="D309" s="223" t="str">
        <f>'DATOS PERSONALES'!M307</f>
        <v/>
      </c>
      <c r="E309" s="224" t="str">
        <f>'DATOS PERSONALES'!N307</f>
        <v/>
      </c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</row>
    <row r="310">
      <c r="A310" s="221" t="str">
        <f>'DATOS PERSONALES'!$A308</f>
        <v>Radaelli Ramiro </v>
      </c>
      <c r="B310" s="222" t="str">
        <f>'DATOS PERSONALES'!E308</f>
        <v>OCHO A ONCE AÑOS</v>
      </c>
      <c r="C310" s="223" t="str">
        <f>'DATOS PERSONALES'!L308</f>
        <v>Jueves 18:00</v>
      </c>
      <c r="D310" s="223" t="str">
        <f>'DATOS PERSONALES'!M308</f>
        <v/>
      </c>
      <c r="E310" s="224" t="str">
        <f>'DATOS PERSONALES'!N308</f>
        <v/>
      </c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</row>
    <row r="311">
      <c r="A311" s="227" t="str">
        <f>'DATOS PERSONALES'!$A309</f>
        <v>Comelles Ezequiel Santiago </v>
      </c>
      <c r="B311" s="222" t="str">
        <f>'DATOS PERSONALES'!E309</f>
        <v>OCHO A ONCE AÑOS</v>
      </c>
      <c r="C311" s="223" t="str">
        <f>'DATOS PERSONALES'!L309</f>
        <v>Jueves 18:00</v>
      </c>
      <c r="D311" s="223" t="str">
        <f>'DATOS PERSONALES'!M309</f>
        <v>Sábados 17:15</v>
      </c>
      <c r="E311" s="224" t="str">
        <f>'DATOS PERSONALES'!N309</f>
        <v/>
      </c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</row>
    <row r="312">
      <c r="A312" s="221" t="str">
        <f>'DATOS PERSONALES'!$A310</f>
        <v>Acosta Mariano Valentín</v>
      </c>
      <c r="B312" s="222" t="str">
        <f>'DATOS PERSONALES'!E310</f>
        <v>OCHO A ONCE AÑOS</v>
      </c>
      <c r="C312" s="223" t="str">
        <f>'DATOS PERSONALES'!L310</f>
        <v>Jueves 18:00</v>
      </c>
      <c r="D312" s="223" t="str">
        <f>'DATOS PERSONALES'!M310</f>
        <v/>
      </c>
      <c r="E312" s="224" t="str">
        <f>'DATOS PERSONALES'!N310</f>
        <v/>
      </c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</row>
    <row r="313">
      <c r="A313" s="226" t="str">
        <f>'DATOS PERSONALES'!$A311</f>
        <v>Fretes Nayla</v>
      </c>
      <c r="B313" s="222" t="str">
        <f>'DATOS PERSONALES'!E311</f>
        <v>OCHO A ONCE AÑOS</v>
      </c>
      <c r="C313" s="223" t="str">
        <f>'DATOS PERSONALES'!L311</f>
        <v>Jueves 18:00</v>
      </c>
      <c r="D313" s="223" t="str">
        <f>'DATOS PERSONALES'!M311</f>
        <v>Sábados 10:30</v>
      </c>
      <c r="E313" s="224" t="str">
        <f>'DATOS PERSONALES'!N311</f>
        <v/>
      </c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</row>
    <row r="314">
      <c r="A314" s="227" t="str">
        <f>'DATOS PERSONALES'!$A312</f>
        <v>Cáceres Olivia </v>
      </c>
      <c r="B314" s="222" t="str">
        <f>'DATOS PERSONALES'!E312</f>
        <v>OCHO A ONCE AÑOS</v>
      </c>
      <c r="C314" s="223" t="str">
        <f>'DATOS PERSONALES'!L312</f>
        <v>Jueves 18:00</v>
      </c>
      <c r="D314" s="223" t="str">
        <f>'DATOS PERSONALES'!M312</f>
        <v/>
      </c>
      <c r="E314" s="224" t="str">
        <f>'DATOS PERSONALES'!N312</f>
        <v/>
      </c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</row>
    <row r="315">
      <c r="A315" s="226" t="str">
        <f>'DATOS PERSONALES'!$A313</f>
        <v>Bruno Pilar </v>
      </c>
      <c r="B315" s="222" t="str">
        <f>'DATOS PERSONALES'!E313</f>
        <v>OCHO A ONCE AÑOS</v>
      </c>
      <c r="C315" s="223" t="str">
        <f>'DATOS PERSONALES'!L313</f>
        <v>Jueves 18:00</v>
      </c>
      <c r="D315" s="223" t="str">
        <f>'DATOS PERSONALES'!M313</f>
        <v/>
      </c>
      <c r="E315" s="224" t="str">
        <f>'DATOS PERSONALES'!N313</f>
        <v/>
      </c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</row>
    <row r="316">
      <c r="A316" s="221" t="str">
        <f>'DATOS PERSONALES'!$A314</f>
        <v>Cortez Nicolás</v>
      </c>
      <c r="B316" s="222" t="str">
        <f>'DATOS PERSONALES'!E314</f>
        <v>OCHO A ONCE AÑOS</v>
      </c>
      <c r="C316" s="223" t="str">
        <f>'DATOS PERSONALES'!L314</f>
        <v>Viernes 09:45</v>
      </c>
      <c r="D316" s="223" t="str">
        <f>'DATOS PERSONALES'!M314</f>
        <v/>
      </c>
      <c r="E316" s="224" t="str">
        <f>'DATOS PERSONALES'!N314</f>
        <v/>
      </c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</row>
    <row r="317">
      <c r="A317" s="214" t="str">
        <f>'DATOS PERSONALES'!$A315</f>
        <v>Condori Matías </v>
      </c>
      <c r="B317" s="222" t="str">
        <f>'DATOS PERSONALES'!E315</f>
        <v>OCHO A ONCE AÑOS</v>
      </c>
      <c r="C317" s="223" t="str">
        <f>'DATOS PERSONALES'!L315</f>
        <v>Viernes 09:45</v>
      </c>
      <c r="D317" s="223" t="str">
        <f>'DATOS PERSONALES'!M315</f>
        <v/>
      </c>
      <c r="E317" s="224" t="str">
        <f>'DATOS PERSONALES'!N315</f>
        <v/>
      </c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</row>
    <row r="318">
      <c r="A318" s="221" t="str">
        <f>'DATOS PERSONALES'!$A316</f>
        <v>Condori Franco</v>
      </c>
      <c r="B318" s="222" t="str">
        <f>'DATOS PERSONALES'!E316</f>
        <v>OCHO A ONCE AÑOS</v>
      </c>
      <c r="C318" s="223" t="str">
        <f>'DATOS PERSONALES'!L316</f>
        <v>Viernes 09:45</v>
      </c>
      <c r="D318" s="223" t="str">
        <f>'DATOS PERSONALES'!M316</f>
        <v/>
      </c>
      <c r="E318" s="224" t="str">
        <f>'DATOS PERSONALES'!N316</f>
        <v/>
      </c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</row>
    <row r="319">
      <c r="A319" s="221" t="str">
        <f>'DATOS PERSONALES'!$A317</f>
        <v>Bortolín Gael </v>
      </c>
      <c r="B319" s="222" t="str">
        <f>'DATOS PERSONALES'!E317</f>
        <v>OCHO A ONCE AÑOS</v>
      </c>
      <c r="C319" s="223" t="str">
        <f>'DATOS PERSONALES'!L317</f>
        <v>Viernes 09:45</v>
      </c>
      <c r="D319" s="223" t="str">
        <f>'DATOS PERSONALES'!M317</f>
        <v/>
      </c>
      <c r="E319" s="224" t="str">
        <f>'DATOS PERSONALES'!N317</f>
        <v/>
      </c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</row>
    <row r="320">
      <c r="A320" s="214" t="str">
        <f>'DATOS PERSONALES'!$A318</f>
        <v>Gantes Martina </v>
      </c>
      <c r="B320" s="222" t="str">
        <f>'DATOS PERSONALES'!E318</f>
        <v>OCHO A ONCE AÑOS</v>
      </c>
      <c r="C320" s="223" t="str">
        <f>'DATOS PERSONALES'!L318</f>
        <v>Viernes 09:45</v>
      </c>
      <c r="D320" s="223" t="str">
        <f>'DATOS PERSONALES'!M318</f>
        <v/>
      </c>
      <c r="E320" s="224" t="str">
        <f>'DATOS PERSONALES'!N318</f>
        <v/>
      </c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</row>
    <row r="321">
      <c r="A321" s="226" t="str">
        <f>'DATOS PERSONALES'!$A319</f>
        <v>Vallejo Sofía </v>
      </c>
      <c r="B321" s="222" t="str">
        <f>'DATOS PERSONALES'!E319</f>
        <v>OCHO A ONCE AÑOS</v>
      </c>
      <c r="C321" s="223" t="str">
        <f>'DATOS PERSONALES'!L319</f>
        <v>Viernes 09:45</v>
      </c>
      <c r="D321" s="223" t="str">
        <f>'DATOS PERSONALES'!M319</f>
        <v/>
      </c>
      <c r="E321" s="224" t="str">
        <f>'DATOS PERSONALES'!N319</f>
        <v/>
      </c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</row>
    <row r="322">
      <c r="A322" s="226" t="str">
        <f>'DATOS PERSONALES'!$A320</f>
        <v>Domínguez Isabella </v>
      </c>
      <c r="B322" s="222" t="str">
        <f>'DATOS PERSONALES'!E320</f>
        <v>OCHO A ONCE AÑOS</v>
      </c>
      <c r="C322" s="223" t="str">
        <f>'DATOS PERSONALES'!L320</f>
        <v>Viernes 09:45</v>
      </c>
      <c r="D322" s="223" t="str">
        <f>'DATOS PERSONALES'!M320</f>
        <v/>
      </c>
      <c r="E322" s="224" t="str">
        <f>'DATOS PERSONALES'!N320</f>
        <v/>
      </c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</row>
    <row r="323">
      <c r="A323" s="227" t="str">
        <f>'DATOS PERSONALES'!$A321</f>
        <v>Coria Agostina</v>
      </c>
      <c r="B323" s="222" t="str">
        <f>'DATOS PERSONALES'!E321</f>
        <v>OCHO A ONCE AÑOS</v>
      </c>
      <c r="C323" s="223" t="str">
        <f>'DATOS PERSONALES'!L321</f>
        <v>Viernes 09:45</v>
      </c>
      <c r="D323" s="223" t="str">
        <f>'DATOS PERSONALES'!M321</f>
        <v>Sábados 17:15</v>
      </c>
      <c r="E323" s="224" t="str">
        <f>'DATOS PERSONALES'!N321</f>
        <v/>
      </c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</row>
    <row r="324">
      <c r="A324" s="226" t="str">
        <f>'DATOS PERSONALES'!$A322</f>
        <v>Ramos Guadalupe </v>
      </c>
      <c r="B324" s="222" t="str">
        <f>'DATOS PERSONALES'!E322</f>
        <v>OCHO A ONCE AÑOS</v>
      </c>
      <c r="C324" s="223" t="str">
        <f>'DATOS PERSONALES'!L322</f>
        <v>Viernes 09:45</v>
      </c>
      <c r="D324" s="223" t="str">
        <f>'DATOS PERSONALES'!M322</f>
        <v/>
      </c>
      <c r="E324" s="224" t="str">
        <f>'DATOS PERSONALES'!N322</f>
        <v/>
      </c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</row>
    <row r="325">
      <c r="A325" s="226" t="str">
        <f>'DATOS PERSONALES'!$A323</f>
        <v>Olariaga Mía</v>
      </c>
      <c r="B325" s="222" t="str">
        <f>'DATOS PERSONALES'!E323</f>
        <v>OCHO A ONCE AÑOS</v>
      </c>
      <c r="C325" s="223" t="str">
        <f>'DATOS PERSONALES'!L323</f>
        <v>Viernes 09:45</v>
      </c>
      <c r="D325" s="223" t="str">
        <f>'DATOS PERSONALES'!M323</f>
        <v/>
      </c>
      <c r="E325" s="224" t="str">
        <f>'DATOS PERSONALES'!N323</f>
        <v/>
      </c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</row>
    <row r="326">
      <c r="A326" s="214" t="str">
        <f>'DATOS PERSONALES'!$A324</f>
        <v>Pinto André</v>
      </c>
      <c r="B326" s="222" t="str">
        <f>'DATOS PERSONALES'!E324</f>
        <v>OCHO A ONCE AÑOS</v>
      </c>
      <c r="C326" s="223" t="str">
        <f>'DATOS PERSONALES'!L324</f>
        <v>Viernes 09:45</v>
      </c>
      <c r="D326" s="223" t="str">
        <f>'DATOS PERSONALES'!M324</f>
        <v/>
      </c>
      <c r="E326" s="224" t="str">
        <f>'DATOS PERSONALES'!N324</f>
        <v/>
      </c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</row>
    <row r="327">
      <c r="A327" s="226" t="str">
        <f>'DATOS PERSONALES'!$A325</f>
        <v>Eren Malena</v>
      </c>
      <c r="B327" s="222" t="str">
        <f>'DATOS PERSONALES'!E325</f>
        <v>OCHO A ONCE AÑOS</v>
      </c>
      <c r="C327" s="223" t="str">
        <f>'DATOS PERSONALES'!L325</f>
        <v>Viernes 09:45</v>
      </c>
      <c r="D327" s="223" t="str">
        <f>'DATOS PERSONALES'!M325</f>
        <v/>
      </c>
      <c r="E327" s="224" t="str">
        <f>'DATOS PERSONALES'!N325</f>
        <v/>
      </c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</row>
    <row r="328">
      <c r="A328" s="226" t="str">
        <f>'DATOS PERSONALES'!$A326</f>
        <v>Colombo Jazmín </v>
      </c>
      <c r="B328" s="222" t="str">
        <f>'DATOS PERSONALES'!E326</f>
        <v>OCHO A ONCE AÑOS</v>
      </c>
      <c r="C328" s="223" t="str">
        <f>'DATOS PERSONALES'!L326</f>
        <v>Viernes 09:45</v>
      </c>
      <c r="D328" s="223" t="str">
        <f>'DATOS PERSONALES'!M326</f>
        <v/>
      </c>
      <c r="E328" s="224" t="str">
        <f>'DATOS PERSONALES'!N326</f>
        <v/>
      </c>
      <c r="F328" s="220"/>
      <c r="G328" s="220"/>
      <c r="H328" s="220"/>
      <c r="I328" s="220"/>
      <c r="J328" s="220"/>
      <c r="K328" s="220"/>
      <c r="L328" s="220"/>
      <c r="M328" s="220"/>
      <c r="N328" s="220"/>
      <c r="O328" s="220"/>
      <c r="P328" s="220"/>
      <c r="Q328" s="220"/>
    </row>
    <row r="329">
      <c r="A329" s="227" t="str">
        <f>'DATOS PERSONALES'!$A327</f>
        <v>Gómez Ramiro </v>
      </c>
      <c r="B329" s="222" t="str">
        <f>'DATOS PERSONALES'!E327</f>
        <v>OCHO A ONCE AÑOS</v>
      </c>
      <c r="C329" s="223" t="str">
        <f>'DATOS PERSONALES'!L327</f>
        <v>Viernes 17:15</v>
      </c>
      <c r="D329" s="223" t="str">
        <f>'DATOS PERSONALES'!M327</f>
        <v/>
      </c>
      <c r="E329" s="224" t="str">
        <f>'DATOS PERSONALES'!N327</f>
        <v/>
      </c>
      <c r="F329" s="220"/>
      <c r="G329" s="2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</row>
    <row r="330">
      <c r="A330" s="221" t="str">
        <f>'DATOS PERSONALES'!$A328</f>
        <v>Vázquez Tiziano</v>
      </c>
      <c r="B330" s="222" t="str">
        <f>'DATOS PERSONALES'!E328</f>
        <v>OCHO A ONCE AÑOS</v>
      </c>
      <c r="C330" s="223" t="str">
        <f>'DATOS PERSONALES'!L328</f>
        <v>Viernes 17:15</v>
      </c>
      <c r="D330" s="223" t="str">
        <f>'DATOS PERSONALES'!M328</f>
        <v/>
      </c>
      <c r="E330" s="224" t="str">
        <f>'DATOS PERSONALES'!N328</f>
        <v/>
      </c>
      <c r="F330" s="220"/>
      <c r="G330" s="2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</row>
    <row r="331">
      <c r="A331" s="221" t="str">
        <f>'DATOS PERSONALES'!$A329</f>
        <v>Santa Cruz Santiago</v>
      </c>
      <c r="B331" s="222" t="str">
        <f>'DATOS PERSONALES'!E329</f>
        <v>OCHO A ONCE AÑOS</v>
      </c>
      <c r="C331" s="223" t="str">
        <f>'DATOS PERSONALES'!L329</f>
        <v>Viernes 17:15</v>
      </c>
      <c r="D331" s="223" t="str">
        <f>'DATOS PERSONALES'!M329</f>
        <v/>
      </c>
      <c r="E331" s="224" t="str">
        <f>'DATOS PERSONALES'!N329</f>
        <v/>
      </c>
      <c r="F331" s="220"/>
      <c r="G331" s="220"/>
      <c r="H331" s="220"/>
      <c r="I331" s="220"/>
      <c r="J331" s="220"/>
      <c r="K331" s="220"/>
      <c r="L331" s="220"/>
      <c r="M331" s="220"/>
      <c r="N331" s="220"/>
      <c r="O331" s="220"/>
      <c r="P331" s="220"/>
      <c r="Q331" s="220"/>
    </row>
    <row r="332">
      <c r="A332" s="214" t="str">
        <f>'DATOS PERSONALES'!$A330</f>
        <v>Morel Jazmín </v>
      </c>
      <c r="B332" s="222" t="str">
        <f>'DATOS PERSONALES'!E330</f>
        <v>OCHO A ONCE AÑOS</v>
      </c>
      <c r="C332" s="223" t="str">
        <f>'DATOS PERSONALES'!L330</f>
        <v>Viernes 17:15</v>
      </c>
      <c r="D332" s="223" t="str">
        <f>'DATOS PERSONALES'!M330</f>
        <v/>
      </c>
      <c r="E332" s="224" t="str">
        <f>'DATOS PERSONALES'!N330</f>
        <v/>
      </c>
      <c r="F332" s="220"/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</row>
    <row r="333">
      <c r="A333" s="226" t="str">
        <f>'DATOS PERSONALES'!$A331</f>
        <v>Andrada Victoria </v>
      </c>
      <c r="B333" s="222" t="str">
        <f>'DATOS PERSONALES'!E331</f>
        <v>OCHO A ONCE AÑOS</v>
      </c>
      <c r="C333" s="223" t="str">
        <f>'DATOS PERSONALES'!L331</f>
        <v>Martes 15:00</v>
      </c>
      <c r="D333" s="223" t="str">
        <f>'DATOS PERSONALES'!M331</f>
        <v>Viernes 17:15</v>
      </c>
      <c r="E333" s="224" t="str">
        <f>'DATOS PERSONALES'!N331</f>
        <v/>
      </c>
      <c r="F333" s="220"/>
      <c r="G333" s="2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</row>
    <row r="334">
      <c r="A334" s="226" t="str">
        <f>'DATOS PERSONALES'!$A332</f>
        <v>Orellana Lorenzo</v>
      </c>
      <c r="B334" s="222" t="str">
        <f>'DATOS PERSONALES'!E332</f>
        <v>OCHO A ONCE AÑOS</v>
      </c>
      <c r="C334" s="223" t="str">
        <f>'DATOS PERSONALES'!L332</f>
        <v>Viernes 18:45</v>
      </c>
      <c r="D334" s="223" t="str">
        <f>'DATOS PERSONALES'!M332</f>
        <v/>
      </c>
      <c r="E334" s="224" t="str">
        <f>'DATOS PERSONALES'!N332</f>
        <v/>
      </c>
      <c r="F334" s="220"/>
      <c r="G334" s="2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</row>
    <row r="335">
      <c r="A335" s="214" t="str">
        <f>'DATOS PERSONALES'!$A333</f>
        <v>Peralta Gonzalo</v>
      </c>
      <c r="B335" s="222" t="str">
        <f>'DATOS PERSONALES'!E333</f>
        <v>OCHO A ONCE AÑOS</v>
      </c>
      <c r="C335" s="223" t="str">
        <f>'DATOS PERSONALES'!L333</f>
        <v>Viernes 18:45</v>
      </c>
      <c r="D335" s="223" t="str">
        <f>'DATOS PERSONALES'!M333</f>
        <v/>
      </c>
      <c r="E335" s="224" t="str">
        <f>'DATOS PERSONALES'!N333</f>
        <v/>
      </c>
      <c r="F335" s="220"/>
      <c r="G335" s="220"/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</row>
    <row r="336">
      <c r="A336" s="221" t="str">
        <f>'DATOS PERSONALES'!$A334</f>
        <v>Zuñagua Alexis </v>
      </c>
      <c r="B336" s="222" t="str">
        <f>'DATOS PERSONALES'!E334</f>
        <v>OCHO A ONCE AÑOS</v>
      </c>
      <c r="C336" s="223" t="str">
        <f>'DATOS PERSONALES'!L334</f>
        <v>Lunes 18:15</v>
      </c>
      <c r="D336" s="223" t="str">
        <f>'DATOS PERSONALES'!M334</f>
        <v>Viernes 18:45</v>
      </c>
      <c r="E336" s="224" t="str">
        <f>'DATOS PERSONALES'!N334</f>
        <v/>
      </c>
      <c r="F336" s="220"/>
      <c r="G336" s="220"/>
      <c r="H336" s="220"/>
      <c r="I336" s="220"/>
      <c r="J336" s="220"/>
      <c r="K336" s="220"/>
      <c r="L336" s="220"/>
      <c r="M336" s="220"/>
      <c r="N336" s="220"/>
      <c r="O336" s="220"/>
      <c r="P336" s="220"/>
      <c r="Q336" s="220"/>
    </row>
    <row r="337">
      <c r="A337" s="226" t="str">
        <f>'DATOS PERSONALES'!$A335</f>
        <v>Sosa Echave Lucio Mariano </v>
      </c>
      <c r="B337" s="222" t="str">
        <f>'DATOS PERSONALES'!E335</f>
        <v>OCHO A ONCE AÑOS</v>
      </c>
      <c r="C337" s="223" t="str">
        <f>'DATOS PERSONALES'!L335</f>
        <v>Viernes 18:45</v>
      </c>
      <c r="D337" s="223" t="str">
        <f>'DATOS PERSONALES'!M335</f>
        <v/>
      </c>
      <c r="E337" s="224" t="str">
        <f>'DATOS PERSONALES'!N335</f>
        <v/>
      </c>
      <c r="F337" s="220"/>
      <c r="G337" s="220"/>
      <c r="H337" s="220"/>
      <c r="I337" s="220"/>
      <c r="J337" s="220"/>
      <c r="K337" s="220"/>
      <c r="L337" s="220"/>
      <c r="M337" s="220"/>
      <c r="N337" s="220"/>
      <c r="O337" s="220"/>
      <c r="P337" s="220"/>
      <c r="Q337" s="220"/>
    </row>
    <row r="338">
      <c r="A338" s="227" t="str">
        <f>'DATOS PERSONALES'!$A336</f>
        <v>Frías Bárbara </v>
      </c>
      <c r="B338" s="222" t="str">
        <f>'DATOS PERSONALES'!E336</f>
        <v>OCHO A ONCE AÑOS</v>
      </c>
      <c r="C338" s="223" t="str">
        <f>'DATOS PERSONALES'!L336</f>
        <v>Viernes 18:45</v>
      </c>
      <c r="D338" s="223" t="str">
        <f>'DATOS PERSONALES'!M336</f>
        <v/>
      </c>
      <c r="E338" s="224" t="str">
        <f>'DATOS PERSONALES'!N336</f>
        <v/>
      </c>
      <c r="F338" s="220"/>
      <c r="G338" s="220"/>
      <c r="H338" s="220"/>
      <c r="I338" s="220"/>
      <c r="J338" s="220"/>
      <c r="K338" s="220"/>
      <c r="L338" s="220"/>
      <c r="M338" s="220"/>
      <c r="N338" s="220"/>
      <c r="O338" s="220"/>
      <c r="P338" s="220"/>
      <c r="Q338" s="220"/>
    </row>
    <row r="339">
      <c r="A339" s="226" t="str">
        <f>'DATOS PERSONALES'!$A337</f>
        <v>Cornejo Alma</v>
      </c>
      <c r="B339" s="222" t="str">
        <f>'DATOS PERSONALES'!E337</f>
        <v>OCHO A ONCE AÑOS</v>
      </c>
      <c r="C339" s="223" t="str">
        <f>'DATOS PERSONALES'!L337</f>
        <v>Viernes 18:45</v>
      </c>
      <c r="D339" s="223" t="str">
        <f>'DATOS PERSONALES'!M337</f>
        <v/>
      </c>
      <c r="E339" s="224" t="str">
        <f>'DATOS PERSONALES'!N337</f>
        <v/>
      </c>
      <c r="F339" s="220"/>
      <c r="G339" s="2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</row>
    <row r="340">
      <c r="A340" s="226" t="str">
        <f>'DATOS PERSONALES'!$A338</f>
        <v>Lugo bianca </v>
      </c>
      <c r="B340" s="222" t="str">
        <f>'DATOS PERSONALES'!E338</f>
        <v>OCHO A ONCE AÑOS</v>
      </c>
      <c r="C340" s="223" t="str">
        <f>'DATOS PERSONALES'!L338</f>
        <v>Viernes 18:45</v>
      </c>
      <c r="D340" s="223" t="str">
        <f>'DATOS PERSONALES'!M338</f>
        <v/>
      </c>
      <c r="E340" s="224" t="str">
        <f>'DATOS PERSONALES'!N338</f>
        <v/>
      </c>
      <c r="F340" s="220"/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</row>
    <row r="341">
      <c r="A341" s="214" t="str">
        <f>'DATOS PERSONALES'!$A339</f>
        <v>Claure Alma </v>
      </c>
      <c r="B341" s="222" t="str">
        <f>'DATOS PERSONALES'!E339</f>
        <v>OCHO A ONCE AÑOS</v>
      </c>
      <c r="C341" s="223" t="str">
        <f>'DATOS PERSONALES'!L339</f>
        <v>Viernes 18:45</v>
      </c>
      <c r="D341" s="223" t="str">
        <f>'DATOS PERSONALES'!M339</f>
        <v/>
      </c>
      <c r="E341" s="224" t="str">
        <f>'DATOS PERSONALES'!N339</f>
        <v/>
      </c>
      <c r="F341" s="220"/>
      <c r="G341" s="220"/>
      <c r="H341" s="220"/>
      <c r="I341" s="220"/>
      <c r="J341" s="220"/>
      <c r="K341" s="220"/>
      <c r="L341" s="220"/>
      <c r="M341" s="220"/>
      <c r="N341" s="220"/>
      <c r="O341" s="220"/>
      <c r="P341" s="220"/>
      <c r="Q341" s="220"/>
    </row>
    <row r="342">
      <c r="A342" s="221" t="str">
        <f>'DATOS PERSONALES'!$A340</f>
        <v>Ruíz Lionel </v>
      </c>
      <c r="B342" s="222" t="str">
        <f>'DATOS PERSONALES'!E340</f>
        <v>OCHO A ONCE AÑOS</v>
      </c>
      <c r="C342" s="223" t="str">
        <f>'DATOS PERSONALES'!L340</f>
        <v>Viernes 18:45</v>
      </c>
      <c r="D342" s="223" t="str">
        <f>'DATOS PERSONALES'!M340</f>
        <v/>
      </c>
      <c r="E342" s="224" t="str">
        <f>'DATOS PERSONALES'!N340</f>
        <v/>
      </c>
      <c r="F342" s="220"/>
      <c r="G342" s="2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</row>
    <row r="343">
      <c r="A343" s="221" t="str">
        <f>'DATOS PERSONALES'!$A341</f>
        <v>Coronel Homero </v>
      </c>
      <c r="B343" s="222" t="str">
        <f>'DATOS PERSONALES'!E341</f>
        <v>OCHO A ONCE AÑOS</v>
      </c>
      <c r="C343" s="223" t="str">
        <f>'DATOS PERSONALES'!L341</f>
        <v>Sábados 10:30</v>
      </c>
      <c r="D343" s="223" t="str">
        <f>'DATOS PERSONALES'!M341</f>
        <v/>
      </c>
      <c r="E343" s="224" t="str">
        <f>'DATOS PERSONALES'!N341</f>
        <v/>
      </c>
      <c r="F343" s="220"/>
      <c r="G343" s="2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</row>
    <row r="344">
      <c r="A344" s="214" t="str">
        <f>'DATOS PERSONALES'!$A342</f>
        <v>Ramírez Faustino </v>
      </c>
      <c r="B344" s="222" t="str">
        <f>'DATOS PERSONALES'!E342</f>
        <v>OCHO A ONCE AÑOS</v>
      </c>
      <c r="C344" s="223" t="str">
        <f>'DATOS PERSONALES'!L342</f>
        <v>Sábados 10:30</v>
      </c>
      <c r="D344" s="223" t="str">
        <f>'DATOS PERSONALES'!M342</f>
        <v/>
      </c>
      <c r="E344" s="224" t="str">
        <f>'DATOS PERSONALES'!N342</f>
        <v/>
      </c>
      <c r="F344" s="220"/>
      <c r="G344" s="2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</row>
    <row r="345">
      <c r="A345" s="221" t="str">
        <f>'DATOS PERSONALES'!$A343</f>
        <v>Acosta Leandro </v>
      </c>
      <c r="B345" s="222" t="str">
        <f>'DATOS PERSONALES'!E343</f>
        <v>OCHO A ONCE AÑOS</v>
      </c>
      <c r="C345" s="223" t="str">
        <f>'DATOS PERSONALES'!L343</f>
        <v>Sábados 10:30</v>
      </c>
      <c r="D345" s="223" t="str">
        <f>'DATOS PERSONALES'!M343</f>
        <v/>
      </c>
      <c r="E345" s="224" t="str">
        <f>'DATOS PERSONALES'!N343</f>
        <v/>
      </c>
      <c r="F345" s="220"/>
      <c r="G345" s="2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</row>
    <row r="346">
      <c r="A346" s="221" t="str">
        <f>'DATOS PERSONALES'!$A344</f>
        <v>Loza Alex Lautaro </v>
      </c>
      <c r="B346" s="222" t="str">
        <f>'DATOS PERSONALES'!E344</f>
        <v>OCHO A ONCE AÑOS</v>
      </c>
      <c r="C346" s="223" t="str">
        <f>'DATOS PERSONALES'!L344</f>
        <v>Sábados 10:30</v>
      </c>
      <c r="D346" s="223" t="str">
        <f>'DATOS PERSONALES'!M344</f>
        <v/>
      </c>
      <c r="E346" s="224" t="str">
        <f>'DATOS PERSONALES'!N344</f>
        <v/>
      </c>
      <c r="F346" s="220"/>
      <c r="G346" s="2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</row>
    <row r="347">
      <c r="A347" s="214" t="str">
        <f>'DATOS PERSONALES'!$A345</f>
        <v>Torchia Santino</v>
      </c>
      <c r="B347" s="222" t="str">
        <f>'DATOS PERSONALES'!E345</f>
        <v>OCHO A ONCE AÑOS</v>
      </c>
      <c r="C347" s="223" t="str">
        <f>'DATOS PERSONALES'!L345</f>
        <v>Sábados 10:30</v>
      </c>
      <c r="D347" s="223" t="str">
        <f>'DATOS PERSONALES'!M345</f>
        <v/>
      </c>
      <c r="E347" s="224" t="str">
        <f>'DATOS PERSONALES'!N345</f>
        <v/>
      </c>
      <c r="F347" s="220"/>
      <c r="G347" s="2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</row>
    <row r="348">
      <c r="A348" s="221" t="str">
        <f>'DATOS PERSONALES'!$A346</f>
        <v>Zacarias Alexis Gabriel </v>
      </c>
      <c r="B348" s="222" t="str">
        <f>'DATOS PERSONALES'!E346</f>
        <v>OCHO A ONCE AÑOS</v>
      </c>
      <c r="C348" s="223" t="str">
        <f>'DATOS PERSONALES'!L346</f>
        <v>Sábados 10:30</v>
      </c>
      <c r="D348" s="223" t="str">
        <f>'DATOS PERSONALES'!M346</f>
        <v/>
      </c>
      <c r="E348" s="224" t="str">
        <f>'DATOS PERSONALES'!N346</f>
        <v/>
      </c>
      <c r="F348" s="220"/>
      <c r="G348" s="2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</row>
    <row r="349">
      <c r="A349" s="221" t="str">
        <f>'DATOS PERSONALES'!$A347</f>
        <v>Paz Lautaro </v>
      </c>
      <c r="B349" s="222" t="str">
        <f>'DATOS PERSONALES'!E347</f>
        <v>OCHO A ONCE AÑOS</v>
      </c>
      <c r="C349" s="223" t="str">
        <f>'DATOS PERSONALES'!L347</f>
        <v>Sábados 10:30</v>
      </c>
      <c r="D349" s="223" t="str">
        <f>'DATOS PERSONALES'!M347</f>
        <v/>
      </c>
      <c r="E349" s="224" t="str">
        <f>'DATOS PERSONALES'!N347</f>
        <v/>
      </c>
      <c r="F349" s="220"/>
      <c r="G349" s="2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</row>
    <row r="350">
      <c r="A350" s="214" t="str">
        <f>'DATOS PERSONALES'!$A348</f>
        <v>Barraza Tiziano </v>
      </c>
      <c r="B350" s="222" t="str">
        <f>'DATOS PERSONALES'!E348</f>
        <v>OCHO A ONCE AÑOS</v>
      </c>
      <c r="C350" s="223" t="str">
        <f>'DATOS PERSONALES'!L348</f>
        <v>Sábados 10:30</v>
      </c>
      <c r="D350" s="223" t="str">
        <f>'DATOS PERSONALES'!M348</f>
        <v/>
      </c>
      <c r="E350" s="224" t="str">
        <f>'DATOS PERSONALES'!N348</f>
        <v/>
      </c>
      <c r="F350" s="220"/>
      <c r="G350" s="2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</row>
    <row r="351">
      <c r="A351" s="226" t="str">
        <f>'DATOS PERSONALES'!$A349</f>
        <v>Luxen Victoria </v>
      </c>
      <c r="B351" s="222" t="str">
        <f>'DATOS PERSONALES'!E349</f>
        <v>OCHO A ONCE AÑOS</v>
      </c>
      <c r="C351" s="223" t="str">
        <f>'DATOS PERSONALES'!L349</f>
        <v>Sábados 10:30</v>
      </c>
      <c r="D351" s="223" t="str">
        <f>'DATOS PERSONALES'!M349</f>
        <v/>
      </c>
      <c r="E351" s="224" t="str">
        <f>'DATOS PERSONALES'!N349</f>
        <v/>
      </c>
      <c r="F351" s="220"/>
      <c r="G351" s="220"/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</row>
    <row r="352">
      <c r="A352" s="226" t="str">
        <f>'DATOS PERSONALES'!$A350</f>
        <v>Martínez Zaira Paloma</v>
      </c>
      <c r="B352" s="222" t="str">
        <f>'DATOS PERSONALES'!E350</f>
        <v>OCHO A ONCE AÑOS</v>
      </c>
      <c r="C352" s="223" t="str">
        <f>'DATOS PERSONALES'!L350</f>
        <v>Sábados 10:30</v>
      </c>
      <c r="D352" s="223" t="str">
        <f>'DATOS PERSONALES'!M350</f>
        <v/>
      </c>
      <c r="E352" s="224" t="str">
        <f>'DATOS PERSONALES'!N350</f>
        <v/>
      </c>
      <c r="F352" s="220"/>
      <c r="G352" s="220"/>
      <c r="H352" s="220"/>
      <c r="I352" s="220"/>
      <c r="J352" s="220"/>
      <c r="K352" s="220"/>
      <c r="L352" s="220"/>
      <c r="M352" s="220"/>
      <c r="N352" s="220"/>
      <c r="O352" s="220"/>
      <c r="P352" s="220"/>
      <c r="Q352" s="220"/>
    </row>
    <row r="353">
      <c r="A353" s="227" t="str">
        <f>'DATOS PERSONALES'!$A351</f>
        <v>Campos Aimara </v>
      </c>
      <c r="B353" s="222" t="str">
        <f>'DATOS PERSONALES'!E351</f>
        <v>OCHO A ONCE AÑOS</v>
      </c>
      <c r="C353" s="223" t="str">
        <f>'DATOS PERSONALES'!L351</f>
        <v>Sábados 10:30</v>
      </c>
      <c r="D353" s="223" t="str">
        <f>'DATOS PERSONALES'!M351</f>
        <v/>
      </c>
      <c r="E353" s="224" t="str">
        <f>'DATOS PERSONALES'!N351</f>
        <v/>
      </c>
      <c r="F353" s="220"/>
      <c r="G353" s="220"/>
      <c r="H353" s="220"/>
      <c r="I353" s="220"/>
      <c r="J353" s="220"/>
      <c r="K353" s="220"/>
      <c r="L353" s="220"/>
      <c r="M353" s="220"/>
      <c r="N353" s="220"/>
      <c r="O353" s="220"/>
      <c r="P353" s="220"/>
      <c r="Q353" s="220"/>
    </row>
    <row r="354">
      <c r="A354" s="226" t="str">
        <f>'DATOS PERSONALES'!$A352</f>
        <v>Carrera Mía </v>
      </c>
      <c r="B354" s="222" t="str">
        <f>'DATOS PERSONALES'!E352</f>
        <v>OCHO A ONCE AÑOS</v>
      </c>
      <c r="C354" s="223" t="str">
        <f>'DATOS PERSONALES'!L352</f>
        <v>Sábados 10:30</v>
      </c>
      <c r="D354" s="223" t="str">
        <f>'DATOS PERSONALES'!M352</f>
        <v/>
      </c>
      <c r="E354" s="224" t="str">
        <f>'DATOS PERSONALES'!N352</f>
        <v/>
      </c>
      <c r="F354" s="220"/>
      <c r="G354" s="220"/>
      <c r="H354" s="220"/>
      <c r="I354" s="220"/>
      <c r="J354" s="220"/>
      <c r="K354" s="220"/>
      <c r="L354" s="220"/>
      <c r="M354" s="220"/>
      <c r="N354" s="220"/>
      <c r="O354" s="220"/>
      <c r="P354" s="220"/>
      <c r="Q354" s="220"/>
    </row>
    <row r="355">
      <c r="A355" s="221" t="str">
        <f>'DATOS PERSONALES'!$A353</f>
        <v>López Benicio</v>
      </c>
      <c r="B355" s="222" t="str">
        <f>'DATOS PERSONALES'!E353</f>
        <v>OCHO A ONCE AÑOS</v>
      </c>
      <c r="C355" s="223" t="str">
        <f>'DATOS PERSONALES'!L353</f>
        <v>Sábados 15:00</v>
      </c>
      <c r="D355" s="223" t="str">
        <f>'DATOS PERSONALES'!M353</f>
        <v/>
      </c>
      <c r="E355" s="224" t="str">
        <f>'DATOS PERSONALES'!N353</f>
        <v/>
      </c>
      <c r="F355" s="220"/>
      <c r="G355" s="220"/>
      <c r="H355" s="220"/>
      <c r="I355" s="220"/>
      <c r="J355" s="220"/>
      <c r="K355" s="220"/>
      <c r="L355" s="220"/>
      <c r="M355" s="220"/>
      <c r="N355" s="220"/>
      <c r="O355" s="220"/>
      <c r="P355" s="220"/>
      <c r="Q355" s="220"/>
    </row>
    <row r="356">
      <c r="A356" s="214" t="str">
        <f>'DATOS PERSONALES'!$A354</f>
        <v>Salvatierra Santino </v>
      </c>
      <c r="B356" s="222" t="str">
        <f>'DATOS PERSONALES'!E354</f>
        <v>OCHO A ONCE AÑOS</v>
      </c>
      <c r="C356" s="223" t="str">
        <f>'DATOS PERSONALES'!L354</f>
        <v>Sábados 15:00</v>
      </c>
      <c r="D356" s="223" t="str">
        <f>'DATOS PERSONALES'!M354</f>
        <v/>
      </c>
      <c r="E356" s="224" t="str">
        <f>'DATOS PERSONALES'!N354</f>
        <v/>
      </c>
      <c r="F356" s="220"/>
      <c r="G356" s="220"/>
      <c r="H356" s="220"/>
      <c r="I356" s="220"/>
      <c r="J356" s="220"/>
      <c r="K356" s="220"/>
      <c r="L356" s="220"/>
      <c r="M356" s="220"/>
      <c r="N356" s="220"/>
      <c r="O356" s="220"/>
      <c r="P356" s="220"/>
      <c r="Q356" s="220"/>
    </row>
    <row r="357">
      <c r="A357" s="221" t="str">
        <f>'DATOS PERSONALES'!$A355</f>
        <v>Cardozo Leonel    </v>
      </c>
      <c r="B357" s="222" t="str">
        <f>'DATOS PERSONALES'!E355</f>
        <v>OCHO A ONCE AÑOS</v>
      </c>
      <c r="C357" s="223" t="str">
        <f>'DATOS PERSONALES'!L355</f>
        <v>Sábados 15:00</v>
      </c>
      <c r="D357" s="223" t="str">
        <f>'DATOS PERSONALES'!M355</f>
        <v/>
      </c>
      <c r="E357" s="224" t="str">
        <f>'DATOS PERSONALES'!N355</f>
        <v/>
      </c>
      <c r="F357" s="220"/>
      <c r="G357" s="220"/>
      <c r="H357" s="220"/>
      <c r="I357" s="220"/>
      <c r="J357" s="220"/>
      <c r="K357" s="220"/>
      <c r="L357" s="220"/>
      <c r="M357" s="220"/>
      <c r="N357" s="220"/>
      <c r="O357" s="220"/>
      <c r="P357" s="220"/>
      <c r="Q357" s="220"/>
    </row>
    <row r="358">
      <c r="A358" s="221" t="str">
        <f>'DATOS PERSONALES'!$A356</f>
        <v>Zambrana Ian </v>
      </c>
      <c r="B358" s="222" t="str">
        <f>'DATOS PERSONALES'!E356</f>
        <v>OCHO A ONCE AÑOS</v>
      </c>
      <c r="C358" s="223" t="str">
        <f>'DATOS PERSONALES'!L356</f>
        <v>Sábados 15:00</v>
      </c>
      <c r="D358" s="223" t="str">
        <f>'DATOS PERSONALES'!M356</f>
        <v/>
      </c>
      <c r="E358" s="224" t="str">
        <f>'DATOS PERSONALES'!N356</f>
        <v/>
      </c>
      <c r="F358" s="220"/>
      <c r="G358" s="220"/>
      <c r="H358" s="220"/>
      <c r="I358" s="220"/>
      <c r="J358" s="220"/>
      <c r="K358" s="220"/>
      <c r="L358" s="220"/>
      <c r="M358" s="220"/>
      <c r="N358" s="220"/>
      <c r="O358" s="220"/>
      <c r="P358" s="220"/>
      <c r="Q358" s="220"/>
    </row>
    <row r="359">
      <c r="A359" s="214" t="str">
        <f>'DATOS PERSONALES'!$A357</f>
        <v>Macías R Lautaro </v>
      </c>
      <c r="B359" s="222" t="str">
        <f>'DATOS PERSONALES'!E357</f>
        <v>OCHO A ONCE AÑOS</v>
      </c>
      <c r="C359" s="223" t="str">
        <f>'DATOS PERSONALES'!L357</f>
        <v>Sábados 15:00</v>
      </c>
      <c r="D359" s="223" t="str">
        <f>'DATOS PERSONALES'!M357</f>
        <v/>
      </c>
      <c r="E359" s="224" t="str">
        <f>'DATOS PERSONALES'!N357</f>
        <v/>
      </c>
      <c r="F359" s="220"/>
      <c r="G359" s="220"/>
      <c r="H359" s="220"/>
      <c r="I359" s="220"/>
      <c r="J359" s="220"/>
      <c r="K359" s="220"/>
      <c r="L359" s="220"/>
      <c r="M359" s="220"/>
      <c r="N359" s="220"/>
      <c r="O359" s="220"/>
      <c r="P359" s="220"/>
      <c r="Q359" s="220"/>
    </row>
    <row r="360">
      <c r="A360" s="221" t="str">
        <f>'DATOS PERSONALES'!$A358</f>
        <v>Romero Mateo </v>
      </c>
      <c r="B360" s="222" t="str">
        <f>'DATOS PERSONALES'!E358</f>
        <v>OCHO A ONCE AÑOS</v>
      </c>
      <c r="C360" s="223" t="str">
        <f>'DATOS PERSONALES'!L358</f>
        <v>Sábados 15:00</v>
      </c>
      <c r="D360" s="223" t="str">
        <f>'DATOS PERSONALES'!M358</f>
        <v/>
      </c>
      <c r="E360" s="224" t="str">
        <f>'DATOS PERSONALES'!N358</f>
        <v/>
      </c>
      <c r="F360" s="220"/>
      <c r="G360" s="220"/>
      <c r="H360" s="220"/>
      <c r="I360" s="220"/>
      <c r="J360" s="220"/>
      <c r="K360" s="220"/>
      <c r="L360" s="220"/>
      <c r="M360" s="220"/>
      <c r="N360" s="220"/>
      <c r="O360" s="220"/>
      <c r="P360" s="220"/>
      <c r="Q360" s="220"/>
    </row>
    <row r="361">
      <c r="A361" s="221" t="str">
        <f>'DATOS PERSONALES'!$A359</f>
        <v>Casas Bautista </v>
      </c>
      <c r="B361" s="222" t="str">
        <f>'DATOS PERSONALES'!E359</f>
        <v>OCHO A ONCE AÑOS</v>
      </c>
      <c r="C361" s="223" t="str">
        <f>'DATOS PERSONALES'!L359</f>
        <v>Sábados 15:00</v>
      </c>
      <c r="D361" s="223" t="str">
        <f>'DATOS PERSONALES'!M359</f>
        <v/>
      </c>
      <c r="E361" s="224" t="str">
        <f>'DATOS PERSONALES'!N359</f>
        <v/>
      </c>
      <c r="F361" s="220"/>
      <c r="G361" s="220"/>
      <c r="H361" s="220"/>
      <c r="I361" s="220"/>
      <c r="J361" s="220"/>
      <c r="K361" s="220"/>
      <c r="L361" s="220"/>
      <c r="M361" s="220"/>
      <c r="N361" s="220"/>
      <c r="O361" s="220"/>
      <c r="P361" s="220"/>
      <c r="Q361" s="220"/>
    </row>
    <row r="362">
      <c r="A362" s="227" t="str">
        <f>'DATOS PERSONALES'!$A360</f>
        <v>Cortés Axel </v>
      </c>
      <c r="B362" s="222" t="str">
        <f>'DATOS PERSONALES'!E360</f>
        <v>OCHO A ONCE AÑOS</v>
      </c>
      <c r="C362" s="223" t="str">
        <f>'DATOS PERSONALES'!L360</f>
        <v>Sábados 15:00</v>
      </c>
      <c r="D362" s="223" t="str">
        <f>'DATOS PERSONALES'!M360</f>
        <v/>
      </c>
      <c r="E362" s="224" t="str">
        <f>'DATOS PERSONALES'!N360</f>
        <v/>
      </c>
      <c r="F362" s="220"/>
      <c r="G362" s="220"/>
      <c r="H362" s="220"/>
      <c r="I362" s="220"/>
      <c r="J362" s="220"/>
      <c r="K362" s="220"/>
      <c r="L362" s="220"/>
      <c r="M362" s="220"/>
      <c r="N362" s="220"/>
      <c r="O362" s="220"/>
      <c r="P362" s="220"/>
      <c r="Q362" s="220"/>
    </row>
    <row r="363">
      <c r="A363" s="221" t="str">
        <f>'DATOS PERSONALES'!$A361</f>
        <v>Mamani Luciano </v>
      </c>
      <c r="B363" s="222" t="str">
        <f>'DATOS PERSONALES'!E361</f>
        <v>OCHO A ONCE AÑOS</v>
      </c>
      <c r="C363" s="223" t="str">
        <f>'DATOS PERSONALES'!L361</f>
        <v>Sábados 15:00</v>
      </c>
      <c r="D363" s="223" t="str">
        <f>'DATOS PERSONALES'!M361</f>
        <v/>
      </c>
      <c r="E363" s="224" t="str">
        <f>'DATOS PERSONALES'!N361</f>
        <v/>
      </c>
      <c r="F363" s="220"/>
      <c r="G363" s="220"/>
      <c r="H363" s="220"/>
      <c r="I363" s="220"/>
      <c r="J363" s="220"/>
      <c r="K363" s="220"/>
      <c r="L363" s="220"/>
      <c r="M363" s="220"/>
      <c r="N363" s="220"/>
      <c r="O363" s="220"/>
      <c r="P363" s="220"/>
      <c r="Q363" s="220"/>
    </row>
    <row r="364">
      <c r="A364" s="221" t="str">
        <f>'DATOS PERSONALES'!$A362</f>
        <v>Romero Antonio Valentino</v>
      </c>
      <c r="B364" s="222" t="str">
        <f>'DATOS PERSONALES'!E362</f>
        <v>OCHO A ONCE AÑOS</v>
      </c>
      <c r="C364" s="223" t="str">
        <f>'DATOS PERSONALES'!L362</f>
        <v>Sábados 15:00</v>
      </c>
      <c r="D364" s="223" t="str">
        <f>'DATOS PERSONALES'!M362</f>
        <v/>
      </c>
      <c r="E364" s="224" t="str">
        <f>'DATOS PERSONALES'!N362</f>
        <v/>
      </c>
      <c r="F364" s="220"/>
      <c r="G364" s="220"/>
      <c r="H364" s="220"/>
      <c r="I364" s="220"/>
      <c r="J364" s="220"/>
      <c r="K364" s="220"/>
      <c r="L364" s="220"/>
      <c r="M364" s="220"/>
      <c r="N364" s="220"/>
      <c r="O364" s="220"/>
      <c r="P364" s="220"/>
      <c r="Q364" s="220"/>
    </row>
    <row r="365">
      <c r="A365" s="227" t="str">
        <f>'DATOS PERSONALES'!$A363</f>
        <v>Encina García Mía</v>
      </c>
      <c r="B365" s="222" t="str">
        <f>'DATOS PERSONALES'!E363</f>
        <v>OCHO A ONCE AÑOS</v>
      </c>
      <c r="C365" s="223" t="str">
        <f>'DATOS PERSONALES'!L363</f>
        <v>Sábados 15:00</v>
      </c>
      <c r="D365" s="223" t="str">
        <f>'DATOS PERSONALES'!M363</f>
        <v/>
      </c>
      <c r="E365" s="224" t="str">
        <f>'DATOS PERSONALES'!N363</f>
        <v/>
      </c>
      <c r="F365" s="220"/>
      <c r="G365" s="220"/>
      <c r="H365" s="220"/>
      <c r="I365" s="220"/>
      <c r="J365" s="220"/>
      <c r="K365" s="220"/>
      <c r="L365" s="220"/>
      <c r="M365" s="220"/>
      <c r="N365" s="220"/>
      <c r="O365" s="220"/>
      <c r="P365" s="220"/>
      <c r="Q365" s="220"/>
    </row>
    <row r="366">
      <c r="A366" s="226" t="str">
        <f>'DATOS PERSONALES'!$A364</f>
        <v>Romero Pilar </v>
      </c>
      <c r="B366" s="222" t="str">
        <f>'DATOS PERSONALES'!E364</f>
        <v>OCHO A ONCE AÑOS</v>
      </c>
      <c r="C366" s="223" t="str">
        <f>'DATOS PERSONALES'!L364</f>
        <v>Sábados 15:00</v>
      </c>
      <c r="D366" s="223" t="str">
        <f>'DATOS PERSONALES'!M364</f>
        <v/>
      </c>
      <c r="E366" s="224" t="str">
        <f>'DATOS PERSONALES'!N364</f>
        <v/>
      </c>
      <c r="F366" s="220"/>
      <c r="G366" s="220"/>
      <c r="H366" s="220"/>
      <c r="I366" s="220"/>
      <c r="J366" s="220"/>
      <c r="K366" s="220"/>
      <c r="L366" s="220"/>
      <c r="M366" s="220"/>
      <c r="N366" s="220"/>
      <c r="O366" s="220"/>
      <c r="P366" s="220"/>
      <c r="Q366" s="220"/>
    </row>
    <row r="367">
      <c r="A367" s="226" t="str">
        <f>'DATOS PERSONALES'!$A365</f>
        <v>Benítez Luz </v>
      </c>
      <c r="B367" s="222" t="str">
        <f>'DATOS PERSONALES'!E365</f>
        <v>OCHO A ONCE AÑOS</v>
      </c>
      <c r="C367" s="223" t="str">
        <f>'DATOS PERSONALES'!L365</f>
        <v>Sábados 15:00</v>
      </c>
      <c r="D367" s="223" t="str">
        <f>'DATOS PERSONALES'!M365</f>
        <v/>
      </c>
      <c r="E367" s="224" t="str">
        <f>'DATOS PERSONALES'!N365</f>
        <v/>
      </c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</row>
    <row r="368">
      <c r="A368" s="214" t="str">
        <f>'DATOS PERSONALES'!$A366</f>
        <v>Baigorria Julieta</v>
      </c>
      <c r="B368" s="222" t="str">
        <f>'DATOS PERSONALES'!E366</f>
        <v>OCHO A ONCE AÑOS</v>
      </c>
      <c r="C368" s="223" t="str">
        <f>'DATOS PERSONALES'!L366</f>
        <v>Sábados 15:00</v>
      </c>
      <c r="D368" s="223" t="str">
        <f>'DATOS PERSONALES'!M366</f>
        <v/>
      </c>
      <c r="E368" s="224" t="str">
        <f>'DATOS PERSONALES'!N366</f>
        <v/>
      </c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</row>
    <row r="369">
      <c r="A369" s="226" t="str">
        <f>'DATOS PERSONALES'!$A367</f>
        <v>Cardenas Naara </v>
      </c>
      <c r="B369" s="222" t="str">
        <f>'DATOS PERSONALES'!E367</f>
        <v>OCHO A ONCE AÑOS</v>
      </c>
      <c r="C369" s="223" t="str">
        <f>'DATOS PERSONALES'!L367</f>
        <v>Sábados 15:00</v>
      </c>
      <c r="D369" s="223" t="str">
        <f>'DATOS PERSONALES'!M367</f>
        <v/>
      </c>
      <c r="E369" s="224" t="str">
        <f>'DATOS PERSONALES'!N367</f>
        <v/>
      </c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</row>
    <row r="370">
      <c r="A370" s="221" t="str">
        <f>'DATOS PERSONALES'!$A368</f>
        <v>Bazán Gael </v>
      </c>
      <c r="B370" s="222" t="str">
        <f>'DATOS PERSONALES'!E368</f>
        <v>OCHO A ONCE AÑOS</v>
      </c>
      <c r="C370" s="223" t="str">
        <f>'DATOS PERSONALES'!L368</f>
        <v>Sábados 15:45</v>
      </c>
      <c r="D370" s="223" t="str">
        <f>'DATOS PERSONALES'!M368</f>
        <v/>
      </c>
      <c r="E370" s="224" t="str">
        <f>'DATOS PERSONALES'!N368</f>
        <v/>
      </c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</row>
    <row r="371">
      <c r="A371" s="214" t="str">
        <f>'DATOS PERSONALES'!$A369</f>
        <v>Cantero Thiago</v>
      </c>
      <c r="B371" s="222" t="str">
        <f>'DATOS PERSONALES'!E369</f>
        <v>OCHO A ONCE AÑOS</v>
      </c>
      <c r="C371" s="223" t="str">
        <f>'DATOS PERSONALES'!L369</f>
        <v>Sábados 15:45</v>
      </c>
      <c r="D371" s="223" t="str">
        <f>'DATOS PERSONALES'!M369</f>
        <v/>
      </c>
      <c r="E371" s="224" t="str">
        <f>'DATOS PERSONALES'!N369</f>
        <v/>
      </c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</row>
    <row r="372">
      <c r="A372" s="221" t="str">
        <f>'DATOS PERSONALES'!$A370</f>
        <v>González Enzo Manuel </v>
      </c>
      <c r="B372" s="222" t="str">
        <f>'DATOS PERSONALES'!E370</f>
        <v>OCHO A ONCE AÑOS</v>
      </c>
      <c r="C372" s="223" t="str">
        <f>'DATOS PERSONALES'!L370</f>
        <v>Sábados 15:45</v>
      </c>
      <c r="D372" s="223" t="str">
        <f>'DATOS PERSONALES'!M370</f>
        <v/>
      </c>
      <c r="E372" s="224" t="str">
        <f>'DATOS PERSONALES'!N370</f>
        <v/>
      </c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</row>
    <row r="373">
      <c r="A373" s="221" t="str">
        <f>'DATOS PERSONALES'!$A371</f>
        <v>Medina Máximo</v>
      </c>
      <c r="B373" s="222" t="str">
        <f>'DATOS PERSONALES'!E371</f>
        <v>OCHO A ONCE AÑOS</v>
      </c>
      <c r="C373" s="223" t="str">
        <f>'DATOS PERSONALES'!L371</f>
        <v>Sábados 15:45</v>
      </c>
      <c r="D373" s="223" t="str">
        <f>'DATOS PERSONALES'!M371</f>
        <v/>
      </c>
      <c r="E373" s="224" t="str">
        <f>'DATOS PERSONALES'!N371</f>
        <v/>
      </c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</row>
    <row r="374">
      <c r="A374" s="214" t="str">
        <f>'DATOS PERSONALES'!$A372</f>
        <v>Blanco Santino </v>
      </c>
      <c r="B374" s="222" t="str">
        <f>'DATOS PERSONALES'!E372</f>
        <v>OCHO A ONCE AÑOS</v>
      </c>
      <c r="C374" s="223" t="str">
        <f>'DATOS PERSONALES'!L372</f>
        <v>Sábados 15:45</v>
      </c>
      <c r="D374" s="223" t="str">
        <f>'DATOS PERSONALES'!M372</f>
        <v/>
      </c>
      <c r="E374" s="224" t="str">
        <f>'DATOS PERSONALES'!N372</f>
        <v/>
      </c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</row>
    <row r="375">
      <c r="A375" s="226" t="str">
        <f>'DATOS PERSONALES'!$A373</f>
        <v>Rojas Dereck </v>
      </c>
      <c r="B375" s="222" t="str">
        <f>'DATOS PERSONALES'!E373</f>
        <v>OCHO A ONCE AÑOS</v>
      </c>
      <c r="C375" s="223" t="str">
        <f>'DATOS PERSONALES'!L373</f>
        <v>Sábados 15:45</v>
      </c>
      <c r="D375" s="223" t="str">
        <f>'DATOS PERSONALES'!M373</f>
        <v/>
      </c>
      <c r="E375" s="224" t="str">
        <f>'DATOS PERSONALES'!N373</f>
        <v/>
      </c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</row>
    <row r="376">
      <c r="A376" s="221" t="str">
        <f>'DATOS PERSONALES'!$A374</f>
        <v>Rossi Santino </v>
      </c>
      <c r="B376" s="222" t="str">
        <f>'DATOS PERSONALES'!E374</f>
        <v>OCHO A ONCE AÑOS</v>
      </c>
      <c r="C376" s="223" t="str">
        <f>'DATOS PERSONALES'!L374</f>
        <v>Sábados 15:45</v>
      </c>
      <c r="D376" s="223" t="str">
        <f>'DATOS PERSONALES'!M374</f>
        <v/>
      </c>
      <c r="E376" s="224" t="str">
        <f>'DATOS PERSONALES'!N374</f>
        <v/>
      </c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</row>
    <row r="377">
      <c r="A377" s="214" t="str">
        <f>'DATOS PERSONALES'!$A375</f>
        <v>Agüero Morena </v>
      </c>
      <c r="B377" s="222" t="str">
        <f>'DATOS PERSONALES'!E375</f>
        <v>OCHO A ONCE AÑOS</v>
      </c>
      <c r="C377" s="223" t="str">
        <f>'DATOS PERSONALES'!L375</f>
        <v>Sábados 15:45</v>
      </c>
      <c r="D377" s="223" t="str">
        <f>'DATOS PERSONALES'!M375</f>
        <v/>
      </c>
      <c r="E377" s="224" t="str">
        <f>'DATOS PERSONALES'!N375</f>
        <v/>
      </c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</row>
    <row r="378">
      <c r="A378" s="226" t="str">
        <f>'DATOS PERSONALES'!$A376</f>
        <v>Villalba Martina</v>
      </c>
      <c r="B378" s="222" t="str">
        <f>'DATOS PERSONALES'!E376</f>
        <v>OCHO A ONCE AÑOS</v>
      </c>
      <c r="C378" s="223" t="str">
        <f>'DATOS PERSONALES'!L376</f>
        <v>Sábados 15:45</v>
      </c>
      <c r="D378" s="223" t="str">
        <f>'DATOS PERSONALES'!M376</f>
        <v/>
      </c>
      <c r="E378" s="224" t="str">
        <f>'DATOS PERSONALES'!N376</f>
        <v/>
      </c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</row>
    <row r="379">
      <c r="A379" s="226" t="str">
        <f>'DATOS PERSONALES'!$A377</f>
        <v>Fabián Mora </v>
      </c>
      <c r="B379" s="222" t="str">
        <f>'DATOS PERSONALES'!E377</f>
        <v>OCHO A ONCE AÑOS</v>
      </c>
      <c r="C379" s="223" t="str">
        <f>'DATOS PERSONALES'!L377</f>
        <v>Sábados 15:45</v>
      </c>
      <c r="D379" s="223" t="str">
        <f>'DATOS PERSONALES'!M377</f>
        <v/>
      </c>
      <c r="E379" s="224" t="str">
        <f>'DATOS PERSONALES'!N377</f>
        <v/>
      </c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</row>
    <row r="380">
      <c r="A380" s="214" t="str">
        <f>'DATOS PERSONALES'!$A378</f>
        <v>Barrionuevo Valentina</v>
      </c>
      <c r="B380" s="222" t="str">
        <f>'DATOS PERSONALES'!E378</f>
        <v>OCHO A ONCE AÑOS</v>
      </c>
      <c r="C380" s="223" t="str">
        <f>'DATOS PERSONALES'!L378</f>
        <v>Sábados 15:45</v>
      </c>
      <c r="D380" s="223" t="str">
        <f>'DATOS PERSONALES'!M378</f>
        <v/>
      </c>
      <c r="E380" s="224" t="str">
        <f>'DATOS PERSONALES'!N378</f>
        <v/>
      </c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</row>
    <row r="381">
      <c r="A381" s="221" t="str">
        <f>'DATOS PERSONALES'!$A379</f>
        <v>Valdez Bryanna</v>
      </c>
      <c r="B381" s="222" t="str">
        <f>'DATOS PERSONALES'!E379</f>
        <v>OCHO A ONCE AÑOS</v>
      </c>
      <c r="C381" s="223" t="str">
        <f>'DATOS PERSONALES'!L379</f>
        <v>Sábados 15:45</v>
      </c>
      <c r="D381" s="223" t="str">
        <f>'DATOS PERSONALES'!M379</f>
        <v/>
      </c>
      <c r="E381" s="224" t="str">
        <f>'DATOS PERSONALES'!N379</f>
        <v/>
      </c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</row>
    <row r="382">
      <c r="A382" s="221" t="str">
        <f>'DATOS PERSONALES'!$A380</f>
        <v>Ramos Nahuel </v>
      </c>
      <c r="B382" s="222" t="str">
        <f>'DATOS PERSONALES'!E380</f>
        <v>OCHO A ONCE AÑOS</v>
      </c>
      <c r="C382" s="223" t="str">
        <f>'DATOS PERSONALES'!L380</f>
        <v>Sábados 17:15</v>
      </c>
      <c r="D382" s="223" t="str">
        <f>'DATOS PERSONALES'!M380</f>
        <v/>
      </c>
      <c r="E382" s="224" t="str">
        <f>'DATOS PERSONALES'!N380</f>
        <v/>
      </c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</row>
    <row r="383">
      <c r="A383" s="214" t="str">
        <f>'DATOS PERSONALES'!$A381</f>
        <v>Sosa Thaiel </v>
      </c>
      <c r="B383" s="222" t="str">
        <f>'DATOS PERSONALES'!E381</f>
        <v>OCHO A ONCE AÑOS</v>
      </c>
      <c r="C383" s="223" t="str">
        <f>'DATOS PERSONALES'!L381</f>
        <v>Sábados 17:15</v>
      </c>
      <c r="D383" s="223" t="str">
        <f>'DATOS PERSONALES'!M381</f>
        <v/>
      </c>
      <c r="E383" s="224" t="str">
        <f>'DATOS PERSONALES'!N381</f>
        <v/>
      </c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</row>
    <row r="384">
      <c r="A384" s="221" t="str">
        <f>'DATOS PERSONALES'!$A382</f>
        <v>Banegas Mateo </v>
      </c>
      <c r="B384" s="222" t="str">
        <f>'DATOS PERSONALES'!E382</f>
        <v>OCHO A ONCE AÑOS</v>
      </c>
      <c r="C384" s="223" t="str">
        <f>'DATOS PERSONALES'!L382</f>
        <v>Sábados 17:15</v>
      </c>
      <c r="D384" s="223" t="str">
        <f>'DATOS PERSONALES'!M382</f>
        <v/>
      </c>
      <c r="E384" s="224" t="str">
        <f>'DATOS PERSONALES'!N382</f>
        <v/>
      </c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</row>
    <row r="385">
      <c r="A385" s="221" t="str">
        <f>'DATOS PERSONALES'!$A383</f>
        <v>Vera Eliel </v>
      </c>
      <c r="B385" s="222" t="str">
        <f>'DATOS PERSONALES'!E383</f>
        <v>OCHO A ONCE AÑOS</v>
      </c>
      <c r="C385" s="223" t="str">
        <f>'DATOS PERSONALES'!L383</f>
        <v>Sábados 17:15</v>
      </c>
      <c r="D385" s="223" t="str">
        <f>'DATOS PERSONALES'!M383</f>
        <v/>
      </c>
      <c r="E385" s="224" t="str">
        <f>'DATOS PERSONALES'!N383</f>
        <v/>
      </c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</row>
    <row r="386">
      <c r="A386" s="214" t="str">
        <f>'DATOS PERSONALES'!$A384</f>
        <v>Luque Benjamín </v>
      </c>
      <c r="B386" s="222" t="str">
        <f>'DATOS PERSONALES'!E384</f>
        <v>OCHO A ONCE AÑOS</v>
      </c>
      <c r="C386" s="223" t="str">
        <f>'DATOS PERSONALES'!L384</f>
        <v>Sábados 17:15</v>
      </c>
      <c r="D386" s="223" t="str">
        <f>'DATOS PERSONALES'!M384</f>
        <v/>
      </c>
      <c r="E386" s="224" t="str">
        <f>'DATOS PERSONALES'!N384</f>
        <v/>
      </c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</row>
    <row r="387">
      <c r="A387" s="226" t="str">
        <f>'DATOS PERSONALES'!$A385</f>
        <v>Luque Abel </v>
      </c>
      <c r="B387" s="222" t="str">
        <f>'DATOS PERSONALES'!E385</f>
        <v>OCHO A ONCE AÑOS</v>
      </c>
      <c r="C387" s="223" t="str">
        <f>'DATOS PERSONALES'!L385</f>
        <v>Sábados 17:15</v>
      </c>
      <c r="D387" s="223" t="str">
        <f>'DATOS PERSONALES'!M385</f>
        <v/>
      </c>
      <c r="E387" s="224" t="str">
        <f>'DATOS PERSONALES'!N385</f>
        <v/>
      </c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</row>
    <row r="388">
      <c r="A388" s="226" t="str">
        <f>'DATOS PERSONALES'!$A386</f>
        <v>Soria Leandro </v>
      </c>
      <c r="B388" s="222" t="str">
        <f>'DATOS PERSONALES'!E386</f>
        <v>OCHO A ONCE AÑOS</v>
      </c>
      <c r="C388" s="223" t="str">
        <f>'DATOS PERSONALES'!L386</f>
        <v>Sábados 17:15</v>
      </c>
      <c r="D388" s="223" t="str">
        <f>'DATOS PERSONALES'!M386</f>
        <v/>
      </c>
      <c r="E388" s="224" t="str">
        <f>'DATOS PERSONALES'!N386</f>
        <v/>
      </c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</row>
    <row r="389">
      <c r="A389" s="227" t="str">
        <f>'DATOS PERSONALES'!$A387</f>
        <v>Hernandez Benicio</v>
      </c>
      <c r="B389" s="222" t="str">
        <f>'DATOS PERSONALES'!E387</f>
        <v>OCHO A ONCE AÑOS</v>
      </c>
      <c r="C389" s="223" t="str">
        <f>'DATOS PERSONALES'!L387</f>
        <v>Sábados 17:15</v>
      </c>
      <c r="D389" s="223" t="str">
        <f>'DATOS PERSONALES'!M387</f>
        <v/>
      </c>
      <c r="E389" s="224" t="str">
        <f>'DATOS PERSONALES'!N387</f>
        <v/>
      </c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</row>
    <row r="390">
      <c r="A390" s="226" t="str">
        <f>'DATOS PERSONALES'!$A388</f>
        <v>Trillo Luisana </v>
      </c>
      <c r="B390" s="222" t="str">
        <f>'DATOS PERSONALES'!E388</f>
        <v>OCHO A ONCE AÑOS</v>
      </c>
      <c r="C390" s="223" t="str">
        <f>'DATOS PERSONALES'!L388</f>
        <v>Sábados 17:15</v>
      </c>
      <c r="D390" s="223" t="str">
        <f>'DATOS PERSONALES'!M388</f>
        <v/>
      </c>
      <c r="E390" s="224" t="str">
        <f>'DATOS PERSONALES'!N388</f>
        <v/>
      </c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</row>
    <row r="391">
      <c r="A391" s="221" t="str">
        <f>'DATOS PERSONALES'!$A389</f>
        <v>Sanchez Balladares Milagros</v>
      </c>
      <c r="B391" s="222" t="str">
        <f>'DATOS PERSONALES'!E389</f>
        <v>OCHO A ONCE AÑOS</v>
      </c>
      <c r="C391" s="223" t="str">
        <f>'DATOS PERSONALES'!L389</f>
        <v>Sábados 17:15</v>
      </c>
      <c r="D391" s="223" t="str">
        <f>'DATOS PERSONALES'!M389</f>
        <v/>
      </c>
      <c r="E391" s="224" t="str">
        <f>'DATOS PERSONALES'!N389</f>
        <v/>
      </c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</row>
    <row r="392">
      <c r="A392" s="214" t="str">
        <f>'DATOS PERSONALES'!$A390</f>
        <v>Ibáñez Kevin Ezequiel</v>
      </c>
      <c r="B392" s="222" t="str">
        <f>'DATOS PERSONALES'!E390</f>
        <v>DOCE A DIECISIETE AÑOS</v>
      </c>
      <c r="C392" s="223" t="str">
        <f>'DATOS PERSONALES'!L390</f>
        <v>Lunes 16:00</v>
      </c>
      <c r="D392" s="223" t="str">
        <f>'DATOS PERSONALES'!M390</f>
        <v>Viernes 16:30</v>
      </c>
      <c r="E392" s="224" t="str">
        <f>'DATOS PERSONALES'!N390</f>
        <v/>
      </c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</row>
    <row r="393">
      <c r="A393" s="221" t="str">
        <f>'DATOS PERSONALES'!$A391</f>
        <v>Alvez Facundo           </v>
      </c>
      <c r="B393" s="222" t="str">
        <f>'DATOS PERSONALES'!E391</f>
        <v>DOCE A DIECISIETE AÑOS</v>
      </c>
      <c r="C393" s="223" t="str">
        <f>'DATOS PERSONALES'!L391</f>
        <v>Lunes 16:00</v>
      </c>
      <c r="D393" s="223" t="str">
        <f>'DATOS PERSONALES'!M391</f>
        <v>Sábado 11:15</v>
      </c>
      <c r="E393" s="224" t="str">
        <f>'DATOS PERSONALES'!N391</f>
        <v/>
      </c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</row>
    <row r="394">
      <c r="A394" s="221" t="str">
        <f>'DATOS PERSONALES'!$A392</f>
        <v>Torrez Bautista</v>
      </c>
      <c r="B394" s="222" t="str">
        <f>'DATOS PERSONALES'!E392</f>
        <v>DOCE A DIECISIETE AÑOS</v>
      </c>
      <c r="C394" s="223" t="str">
        <f>'DATOS PERSONALES'!L392</f>
        <v>Lunes 16:00</v>
      </c>
      <c r="D394" s="223" t="str">
        <f>'DATOS PERSONALES'!M392</f>
        <v/>
      </c>
      <c r="E394" s="224" t="str">
        <f>'DATOS PERSONALES'!N392</f>
        <v/>
      </c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</row>
    <row r="395">
      <c r="A395" s="214" t="str">
        <f>'DATOS PERSONALES'!$A393</f>
        <v>Sánchez Jesús Leandro </v>
      </c>
      <c r="B395" s="222" t="str">
        <f>'DATOS PERSONALES'!E393</f>
        <v>DOCE A DIECISIETE AÑOS</v>
      </c>
      <c r="C395" s="223" t="str">
        <f>'DATOS PERSONALES'!L393</f>
        <v>Lunes 16:00</v>
      </c>
      <c r="D395" s="223" t="str">
        <f>'DATOS PERSONALES'!M393</f>
        <v/>
      </c>
      <c r="E395" s="224" t="str">
        <f>'DATOS PERSONALES'!N393</f>
        <v/>
      </c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</row>
    <row r="396">
      <c r="A396" s="221" t="str">
        <f>'DATOS PERSONALES'!$A394</f>
        <v>Arce Mateo </v>
      </c>
      <c r="B396" s="222" t="str">
        <f>'DATOS PERSONALES'!E394</f>
        <v>DOCE A DIECISIETE AÑOS</v>
      </c>
      <c r="C396" s="223" t="str">
        <f>'DATOS PERSONALES'!L394</f>
        <v>Lunes 16:00</v>
      </c>
      <c r="D396" s="223" t="str">
        <f>'DATOS PERSONALES'!M394</f>
        <v>Miércoles 15:00</v>
      </c>
      <c r="E396" s="224" t="str">
        <f>'DATOS PERSONALES'!N394</f>
        <v/>
      </c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</row>
    <row r="397">
      <c r="A397" s="221" t="str">
        <f>'DATOS PERSONALES'!$A395</f>
        <v>Nievas Lautaro</v>
      </c>
      <c r="B397" s="222" t="str">
        <f>'DATOS PERSONALES'!E395</f>
        <v>DOCE A DIECISIETE AÑOS</v>
      </c>
      <c r="C397" s="223" t="str">
        <f>'DATOS PERSONALES'!L395</f>
        <v>Lunes 16:00</v>
      </c>
      <c r="D397" s="223" t="str">
        <f>'DATOS PERSONALES'!M395</f>
        <v>Jueves 17:15</v>
      </c>
      <c r="E397" s="224" t="str">
        <f>'DATOS PERSONALES'!N395</f>
        <v/>
      </c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</row>
    <row r="398">
      <c r="A398" s="214" t="str">
        <f>'DATOS PERSONALES'!$A396</f>
        <v>Condori Milton Ulises </v>
      </c>
      <c r="B398" s="222" t="str">
        <f>'DATOS PERSONALES'!E396</f>
        <v>DOCE A DIECISIETE AÑOS</v>
      </c>
      <c r="C398" s="223" t="str">
        <f>'DATOS PERSONALES'!L396</f>
        <v>Lunes 16:00</v>
      </c>
      <c r="D398" s="223" t="str">
        <f>'DATOS PERSONALES'!M396</f>
        <v>Miércoles 16:30</v>
      </c>
      <c r="E398" s="224" t="str">
        <f>'DATOS PERSONALES'!N396</f>
        <v/>
      </c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</row>
    <row r="399">
      <c r="A399" s="221" t="str">
        <f>'DATOS PERSONALES'!$A397</f>
        <v>Brey Malena</v>
      </c>
      <c r="B399" s="222" t="str">
        <f>'DATOS PERSONALES'!E397</f>
        <v>DOCE A DIECISIETE AÑOS</v>
      </c>
      <c r="C399" s="223" t="str">
        <f>'DATOS PERSONALES'!L397</f>
        <v>Lunes 16:00</v>
      </c>
      <c r="D399" s="223" t="str">
        <f>'DATOS PERSONALES'!M397</f>
        <v>Miércoles 15:00</v>
      </c>
      <c r="E399" s="224" t="str">
        <f>'DATOS PERSONALES'!N397</f>
        <v/>
      </c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</row>
    <row r="400">
      <c r="A400" s="221" t="str">
        <f>'DATOS PERSONALES'!$A398</f>
        <v>Navarro Patricio</v>
      </c>
      <c r="B400" s="222" t="str">
        <f>'DATOS PERSONALES'!E398</f>
        <v>DOCE A DIECISIETE AÑOS</v>
      </c>
      <c r="C400" s="223" t="str">
        <f>'DATOS PERSONALES'!L398</f>
        <v>Lunes 16:00</v>
      </c>
      <c r="D400" s="223" t="str">
        <f>'DATOS PERSONALES'!M398</f>
        <v>Miércoles 19:30</v>
      </c>
      <c r="E400" s="224" t="str">
        <f>'DATOS PERSONALES'!N398</f>
        <v/>
      </c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</row>
    <row r="401">
      <c r="A401" s="214" t="str">
        <f>'DATOS PERSONALES'!$A399</f>
        <v>Carrillo Fernando </v>
      </c>
      <c r="B401" s="222" t="str">
        <f>'DATOS PERSONALES'!E399</f>
        <v>DOCE A DIECISIETE AÑOS</v>
      </c>
      <c r="C401" s="223" t="str">
        <f>'DATOS PERSONALES'!L399</f>
        <v>Lunes 19:00</v>
      </c>
      <c r="D401" s="223" t="str">
        <f>'DATOS PERSONALES'!M399</f>
        <v>Miércoles 19:30</v>
      </c>
      <c r="E401" s="224" t="str">
        <f>'DATOS PERSONALES'!N399</f>
        <v/>
      </c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</row>
    <row r="402">
      <c r="A402" s="221" t="str">
        <f>'DATOS PERSONALES'!$A400</f>
        <v>Avila Marilyn </v>
      </c>
      <c r="B402" s="222" t="str">
        <f>'DATOS PERSONALES'!E400</f>
        <v>DOCE A DIECISIETE AÑOS</v>
      </c>
      <c r="C402" s="223" t="str">
        <f>'DATOS PERSONALES'!L400</f>
        <v>Lunes 19:00</v>
      </c>
      <c r="D402" s="223" t="str">
        <f>'DATOS PERSONALES'!M400</f>
        <v/>
      </c>
      <c r="E402" s="224" t="str">
        <f>'DATOS PERSONALES'!N400</f>
        <v/>
      </c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</row>
    <row r="403">
      <c r="A403" s="221" t="str">
        <f>'DATOS PERSONALES'!$A401</f>
        <v>Rafo Cielo Yasmin</v>
      </c>
      <c r="B403" s="222" t="str">
        <f>'DATOS PERSONALES'!E401</f>
        <v>DOCE A DIECISIETE AÑOS</v>
      </c>
      <c r="C403" s="223" t="str">
        <f>'DATOS PERSONALES'!L401</f>
        <v>Lunes 19:00</v>
      </c>
      <c r="D403" s="223" t="str">
        <f>'DATOS PERSONALES'!M401</f>
        <v>Jueves 18:45</v>
      </c>
      <c r="E403" s="224" t="str">
        <f>'DATOS PERSONALES'!N401</f>
        <v/>
      </c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</row>
    <row r="404">
      <c r="A404" s="214" t="str">
        <f>'DATOS PERSONALES'!$A402</f>
        <v>González Ámbar </v>
      </c>
      <c r="B404" s="222" t="str">
        <f>'DATOS PERSONALES'!E402</f>
        <v>DOCE A DIECISIETE AÑOS</v>
      </c>
      <c r="C404" s="223" t="str">
        <f>'DATOS PERSONALES'!L402</f>
        <v>Lunes 19:00</v>
      </c>
      <c r="D404" s="223" t="str">
        <f>'DATOS PERSONALES'!M402</f>
        <v/>
      </c>
      <c r="E404" s="224" t="str">
        <f>'DATOS PERSONALES'!N402</f>
        <v/>
      </c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</row>
    <row r="405">
      <c r="A405" s="221" t="str">
        <f>'DATOS PERSONALES'!$A403</f>
        <v>Deheza Nicole </v>
      </c>
      <c r="B405" s="222" t="str">
        <f>'DATOS PERSONALES'!E403</f>
        <v>DOCE A DIECISIETE AÑOS</v>
      </c>
      <c r="C405" s="223" t="str">
        <f>'DATOS PERSONALES'!L403</f>
        <v>Lunes 19:00</v>
      </c>
      <c r="D405" s="223" t="str">
        <f>'DATOS PERSONALES'!M403</f>
        <v>Sábado 12:45</v>
      </c>
      <c r="E405" s="224" t="str">
        <f>'DATOS PERSONALES'!N403</f>
        <v/>
      </c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</row>
    <row r="406">
      <c r="A406" s="221" t="str">
        <f>'DATOS PERSONALES'!$A404</f>
        <v>Narváez Jazmín</v>
      </c>
      <c r="B406" s="222" t="str">
        <f>'DATOS PERSONALES'!E404</f>
        <v>DOCE A DIECISIETE AÑOS</v>
      </c>
      <c r="C406" s="223" t="str">
        <f>'DATOS PERSONALES'!L404</f>
        <v>Lunes 19:00</v>
      </c>
      <c r="D406" s="223" t="str">
        <f>'DATOS PERSONALES'!M404</f>
        <v/>
      </c>
      <c r="E406" s="224" t="str">
        <f>'DATOS PERSONALES'!N404</f>
        <v/>
      </c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</row>
    <row r="407">
      <c r="A407" s="214" t="str">
        <f>'DATOS PERSONALES'!$A405</f>
        <v>Torres Lautaro </v>
      </c>
      <c r="B407" s="222" t="str">
        <f>'DATOS PERSONALES'!E405</f>
        <v>DOCE A DIECISIETE AÑOS</v>
      </c>
      <c r="C407" s="223" t="str">
        <f>'DATOS PERSONALES'!L405</f>
        <v>Martes 16:30</v>
      </c>
      <c r="D407" s="223" t="str">
        <f>'DATOS PERSONALES'!M405</f>
        <v>Jueves 17:15</v>
      </c>
      <c r="E407" s="224" t="str">
        <f>'DATOS PERSONALES'!N405</f>
        <v/>
      </c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</row>
    <row r="408">
      <c r="A408" s="221" t="str">
        <f>'DATOS PERSONALES'!$A406</f>
        <v>Bouche Matheus</v>
      </c>
      <c r="B408" s="222" t="str">
        <f>'DATOS PERSONALES'!E406</f>
        <v>DOCE A DIECISIETE AÑOS</v>
      </c>
      <c r="C408" s="223" t="str">
        <f>'DATOS PERSONALES'!L406</f>
        <v>Martes 16:30</v>
      </c>
      <c r="D408" s="223" t="str">
        <f>'DATOS PERSONALES'!M406</f>
        <v>Jueves 17:15</v>
      </c>
      <c r="E408" s="224" t="str">
        <f>'DATOS PERSONALES'!N406</f>
        <v/>
      </c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</row>
    <row r="409">
      <c r="A409" s="221" t="str">
        <f>'DATOS PERSONALES'!$A407</f>
        <v>Mancilla Fernando</v>
      </c>
      <c r="B409" s="222" t="str">
        <f>'DATOS PERSONALES'!E407</f>
        <v>DOCE A DIECISIETE AÑOS</v>
      </c>
      <c r="C409" s="223" t="str">
        <f>'DATOS PERSONALES'!L407</f>
        <v>Martes 16:30</v>
      </c>
      <c r="D409" s="223" t="str">
        <f>'DATOS PERSONALES'!M407</f>
        <v>Jueves 17:15</v>
      </c>
      <c r="E409" s="224" t="str">
        <f>'DATOS PERSONALES'!N407</f>
        <v/>
      </c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</row>
    <row r="410">
      <c r="A410" s="214" t="str">
        <f>'DATOS PERSONALES'!$A408</f>
        <v>Gómez Javier</v>
      </c>
      <c r="B410" s="222" t="str">
        <f>'DATOS PERSONALES'!E408</f>
        <v>DOCE A DIECISIETE AÑOS</v>
      </c>
      <c r="C410" s="223" t="str">
        <f>'DATOS PERSONALES'!L408</f>
        <v>Martes 16:30</v>
      </c>
      <c r="D410" s="223" t="str">
        <f>'DATOS PERSONALES'!M408</f>
        <v/>
      </c>
      <c r="E410" s="224" t="str">
        <f>'DATOS PERSONALES'!N408</f>
        <v/>
      </c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</row>
    <row r="411">
      <c r="A411" s="221" t="str">
        <f>'DATOS PERSONALES'!$A409</f>
        <v>Pogonza Ignacio </v>
      </c>
      <c r="B411" s="222" t="str">
        <f>'DATOS PERSONALES'!E409</f>
        <v>DOCE A DIECISIETE AÑOS</v>
      </c>
      <c r="C411" s="223" t="str">
        <f>'DATOS PERSONALES'!L409</f>
        <v>Martes 16:30</v>
      </c>
      <c r="D411" s="223" t="str">
        <f>'DATOS PERSONALES'!M409</f>
        <v>Jueves 17:15</v>
      </c>
      <c r="E411" s="224" t="str">
        <f>'DATOS PERSONALES'!N409</f>
        <v/>
      </c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</row>
    <row r="412">
      <c r="A412" s="221" t="str">
        <f>'DATOS PERSONALES'!$A410</f>
        <v>Cuba Avril </v>
      </c>
      <c r="B412" s="222" t="str">
        <f>'DATOS PERSONALES'!E410</f>
        <v>DOCE A DIECISIETE AÑOS</v>
      </c>
      <c r="C412" s="223" t="str">
        <f>'DATOS PERSONALES'!L410</f>
        <v>Martes 16:30</v>
      </c>
      <c r="D412" s="223" t="str">
        <f>'DATOS PERSONALES'!M410</f>
        <v>Jueves 17:15</v>
      </c>
      <c r="E412" s="224" t="str">
        <f>'DATOS PERSONALES'!N410</f>
        <v/>
      </c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</row>
    <row r="413">
      <c r="A413" s="214" t="str">
        <f>'DATOS PERSONALES'!$A411</f>
        <v>Bravo Melina</v>
      </c>
      <c r="B413" s="222" t="str">
        <f>'DATOS PERSONALES'!E411</f>
        <v>DOCE A DIECISIETE AÑOS</v>
      </c>
      <c r="C413" s="223" t="str">
        <f>'DATOS PERSONALES'!L411</f>
        <v>Martes 16:30</v>
      </c>
      <c r="D413" s="223" t="str">
        <f>'DATOS PERSONALES'!M411</f>
        <v>Viernes 16:30</v>
      </c>
      <c r="E413" s="224" t="str">
        <f>'DATOS PERSONALES'!N411</f>
        <v/>
      </c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</row>
    <row r="414">
      <c r="A414" s="221" t="str">
        <f>'DATOS PERSONALES'!$A412</f>
        <v>López Lisandro </v>
      </c>
      <c r="B414" s="222" t="str">
        <f>'DATOS PERSONALES'!E412</f>
        <v>DOCE A DIECISIETE AÑOS</v>
      </c>
      <c r="C414" s="223" t="str">
        <f>'DATOS PERSONALES'!L412</f>
        <v>Martes 18:45</v>
      </c>
      <c r="D414" s="223" t="str">
        <f>'DATOS PERSONALES'!M412</f>
        <v>Jueves 17:15</v>
      </c>
      <c r="E414" s="224" t="str">
        <f>'DATOS PERSONALES'!N412</f>
        <v/>
      </c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</row>
    <row r="415">
      <c r="A415" s="221" t="str">
        <f>'DATOS PERSONALES'!$A413</f>
        <v>Pestañas Mariano </v>
      </c>
      <c r="B415" s="222" t="str">
        <f>'DATOS PERSONALES'!E413</f>
        <v>DOCE A DIECISIETE AÑOS</v>
      </c>
      <c r="C415" s="223" t="str">
        <f>'DATOS PERSONALES'!L413</f>
        <v>Martes 18:45</v>
      </c>
      <c r="D415" s="223" t="str">
        <f>'DATOS PERSONALES'!M413</f>
        <v>Sábado 18:45</v>
      </c>
      <c r="E415" s="224" t="str">
        <f>'DATOS PERSONALES'!N413</f>
        <v/>
      </c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</row>
    <row r="416">
      <c r="A416" s="214" t="str">
        <f>'DATOS PERSONALES'!$A414</f>
        <v>Murillo Tiziano</v>
      </c>
      <c r="B416" s="222" t="str">
        <f>'DATOS PERSONALES'!E414</f>
        <v>DOCE A DIECISIETE AÑOS</v>
      </c>
      <c r="C416" s="223" t="str">
        <f>'DATOS PERSONALES'!L414</f>
        <v>Martes 18:45</v>
      </c>
      <c r="D416" s="223" t="str">
        <f>'DATOS PERSONALES'!M414</f>
        <v>Jueves 18:45</v>
      </c>
      <c r="E416" s="224" t="str">
        <f>'DATOS PERSONALES'!N414</f>
        <v/>
      </c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</row>
    <row r="417">
      <c r="A417" s="221" t="str">
        <f>'DATOS PERSONALES'!$A415</f>
        <v>Lopez Rocha Facundo A</v>
      </c>
      <c r="B417" s="222" t="str">
        <f>'DATOS PERSONALES'!E415</f>
        <v>DOCE A DIECISIETE AÑOS</v>
      </c>
      <c r="C417" s="223" t="str">
        <f>'DATOS PERSONALES'!L415</f>
        <v>Martes 18:45</v>
      </c>
      <c r="D417" s="223" t="str">
        <f>'DATOS PERSONALES'!M415</f>
        <v>Jueves 18:45</v>
      </c>
      <c r="E417" s="224" t="str">
        <f>'DATOS PERSONALES'!N415</f>
        <v/>
      </c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</row>
    <row r="418">
      <c r="A418" s="221" t="str">
        <f>'DATOS PERSONALES'!$A416</f>
        <v>Santander Ariana</v>
      </c>
      <c r="B418" s="222" t="str">
        <f>'DATOS PERSONALES'!E416</f>
        <v>DOCE A DIECISIETE AÑOS</v>
      </c>
      <c r="C418" s="223" t="str">
        <f>'DATOS PERSONALES'!L416</f>
        <v>Martes 18:45</v>
      </c>
      <c r="D418" s="223" t="str">
        <f>'DATOS PERSONALES'!M416</f>
        <v>Jueves 18:45</v>
      </c>
      <c r="E418" s="224" t="str">
        <f>'DATOS PERSONALES'!N416</f>
        <v/>
      </c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</row>
    <row r="419">
      <c r="A419" s="214" t="str">
        <f>'DATOS PERSONALES'!$A417</f>
        <v>Aguirre Maite </v>
      </c>
      <c r="B419" s="222" t="str">
        <f>'DATOS PERSONALES'!E417</f>
        <v>DOCE A DIECISIETE AÑOS</v>
      </c>
      <c r="C419" s="223" t="str">
        <f>'DATOS PERSONALES'!L417</f>
        <v>Martes 18:45</v>
      </c>
      <c r="D419" s="223" t="str">
        <f>'DATOS PERSONALES'!M417</f>
        <v/>
      </c>
      <c r="E419" s="224" t="str">
        <f>'DATOS PERSONALES'!N417</f>
        <v/>
      </c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</row>
    <row r="420">
      <c r="A420" s="221" t="str">
        <f>'DATOS PERSONALES'!$A418</f>
        <v>Cabrera Nahiara </v>
      </c>
      <c r="B420" s="222" t="str">
        <f>'DATOS PERSONALES'!E418</f>
        <v>DOCE A DIECISIETE AÑOS</v>
      </c>
      <c r="C420" s="223" t="str">
        <f>'DATOS PERSONALES'!L418</f>
        <v>Martes 18:45</v>
      </c>
      <c r="D420" s="223" t="str">
        <f>'DATOS PERSONALES'!M418</f>
        <v/>
      </c>
      <c r="E420" s="224" t="str">
        <f>'DATOS PERSONALES'!N418</f>
        <v/>
      </c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</row>
    <row r="421">
      <c r="A421" s="221" t="str">
        <f>'DATOS PERSONALES'!$A419</f>
        <v>Baldiviezo Yoseli </v>
      </c>
      <c r="B421" s="222" t="str">
        <f>'DATOS PERSONALES'!E419</f>
        <v>DOCE A DIECISIETE AÑOS</v>
      </c>
      <c r="C421" s="223" t="str">
        <f>'DATOS PERSONALES'!L419</f>
        <v>Martes 18:45</v>
      </c>
      <c r="D421" s="223" t="str">
        <f>'DATOS PERSONALES'!M419</f>
        <v/>
      </c>
      <c r="E421" s="224" t="str">
        <f>'DATOS PERSONALES'!N419</f>
        <v/>
      </c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</row>
    <row r="422">
      <c r="A422" s="214" t="str">
        <f>'DATOS PERSONALES'!$A420</f>
        <v>Diaz, Uma</v>
      </c>
      <c r="B422" s="222" t="str">
        <f>'DATOS PERSONALES'!E420</f>
        <v>DOCE A DIECISIETE AÑOS</v>
      </c>
      <c r="C422" s="223" t="str">
        <f>'DATOS PERSONALES'!L420</f>
        <v>Martes 18:45</v>
      </c>
      <c r="D422" s="223" t="str">
        <f>'DATOS PERSONALES'!M420</f>
        <v/>
      </c>
      <c r="E422" s="224" t="str">
        <f>'DATOS PERSONALES'!N420</f>
        <v/>
      </c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</row>
    <row r="423">
      <c r="A423" s="221" t="str">
        <f>'DATOS PERSONALES'!$A421</f>
        <v>Rocha Priscila Mariel</v>
      </c>
      <c r="B423" s="222" t="str">
        <f>'DATOS PERSONALES'!E421</f>
        <v>DOCE A DIECISIETE AÑOS</v>
      </c>
      <c r="C423" s="223" t="str">
        <f>'DATOS PERSONALES'!L421</f>
        <v>Martes 18:45</v>
      </c>
      <c r="D423" s="223" t="str">
        <f>'DATOS PERSONALES'!M421</f>
        <v/>
      </c>
      <c r="E423" s="224" t="str">
        <f>'DATOS PERSONALES'!N421</f>
        <v/>
      </c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</row>
    <row r="424">
      <c r="A424" s="221" t="str">
        <f>'DATOS PERSONALES'!$A422</f>
        <v>Vera Elian </v>
      </c>
      <c r="B424" s="222" t="str">
        <f>'DATOS PERSONALES'!E422</f>
        <v>DOCE A DIECISIETE AÑOS</v>
      </c>
      <c r="C424" s="223" t="str">
        <f>'DATOS PERSONALES'!L422</f>
        <v>Martes 19:30</v>
      </c>
      <c r="D424" s="223" t="str">
        <f>'DATOS PERSONALES'!M422</f>
        <v/>
      </c>
      <c r="E424" s="224" t="str">
        <f>'DATOS PERSONALES'!N422</f>
        <v/>
      </c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</row>
    <row r="425">
      <c r="A425" s="214" t="str">
        <f>'DATOS PERSONALES'!$A423</f>
        <v>Coronel C. Santiago</v>
      </c>
      <c r="B425" s="222" t="str">
        <f>'DATOS PERSONALES'!E423</f>
        <v>DOCE A DIECISIETE AÑOS</v>
      </c>
      <c r="C425" s="223" t="str">
        <f>'DATOS PERSONALES'!L423</f>
        <v>Martes 19:30</v>
      </c>
      <c r="D425" s="223" t="str">
        <f>'DATOS PERSONALES'!M423</f>
        <v>Viernes 19:30</v>
      </c>
      <c r="E425" s="224" t="str">
        <f>'DATOS PERSONALES'!N423</f>
        <v/>
      </c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</row>
    <row r="426">
      <c r="A426" s="221" t="str">
        <f>'DATOS PERSONALES'!$A424</f>
        <v>Revollo Keila </v>
      </c>
      <c r="B426" s="222" t="str">
        <f>'DATOS PERSONALES'!E424</f>
        <v>DOCE A DIECISIETE AÑOS</v>
      </c>
      <c r="C426" s="223" t="str">
        <f>'DATOS PERSONALES'!L424</f>
        <v>Martes 19:30</v>
      </c>
      <c r="D426" s="223" t="str">
        <f>'DATOS PERSONALES'!M424</f>
        <v/>
      </c>
      <c r="E426" s="224" t="str">
        <f>'DATOS PERSONALES'!N424</f>
        <v/>
      </c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</row>
    <row r="427">
      <c r="A427" s="226" t="str">
        <f>'DATOS PERSONALES'!$A425</f>
        <v>Ibáñez Guadalupe</v>
      </c>
      <c r="B427" s="222" t="str">
        <f>'DATOS PERSONALES'!E425</f>
        <v>DOCE A DIECISIETE AÑOS</v>
      </c>
      <c r="C427" s="223" t="str">
        <f>'DATOS PERSONALES'!L425</f>
        <v>Martes 19:30</v>
      </c>
      <c r="D427" s="223" t="str">
        <f>'DATOS PERSONALES'!M425</f>
        <v>Sábado 18:45</v>
      </c>
      <c r="E427" s="224" t="str">
        <f>'DATOS PERSONALES'!N425</f>
        <v/>
      </c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</row>
    <row r="428">
      <c r="A428" s="214" t="str">
        <f>'DATOS PERSONALES'!$A426</f>
        <v>Flores Danitza </v>
      </c>
      <c r="B428" s="222" t="str">
        <f>'DATOS PERSONALES'!E426</f>
        <v>DOCE A DIECISIETE AÑOS</v>
      </c>
      <c r="C428" s="223" t="str">
        <f>'DATOS PERSONALES'!L426</f>
        <v>Miércoles 09:45</v>
      </c>
      <c r="D428" s="223" t="str">
        <f>'DATOS PERSONALES'!M426</f>
        <v>Sábado 11:15</v>
      </c>
      <c r="E428" s="224" t="str">
        <f>'DATOS PERSONALES'!N426</f>
        <v/>
      </c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</row>
    <row r="429">
      <c r="A429" s="221" t="str">
        <f>'DATOS PERSONALES'!$A427</f>
        <v>Flores Sofia </v>
      </c>
      <c r="B429" s="222" t="str">
        <f>'DATOS PERSONALES'!E427</f>
        <v>DOCE A DIECISIETE AÑOS</v>
      </c>
      <c r="C429" s="223" t="str">
        <f>'DATOS PERSONALES'!L427</f>
        <v>Miércoles 09:45</v>
      </c>
      <c r="D429" s="223" t="str">
        <f>'DATOS PERSONALES'!M427</f>
        <v>Viernes 19:30</v>
      </c>
      <c r="E429" s="224" t="str">
        <f>'DATOS PERSONALES'!N427</f>
        <v/>
      </c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</row>
    <row r="430">
      <c r="A430" s="221" t="str">
        <f>'DATOS PERSONALES'!$A428</f>
        <v>Aparicio Yamila</v>
      </c>
      <c r="B430" s="222" t="str">
        <f>'DATOS PERSONALES'!E428</f>
        <v>DOCE A DIECISIETE AÑOS</v>
      </c>
      <c r="C430" s="223" t="str">
        <f>'DATOS PERSONALES'!L428</f>
        <v>Miércoles 09:45</v>
      </c>
      <c r="D430" s="223" t="str">
        <f>'DATOS PERSONALES'!M428</f>
        <v>Sábado 11:15</v>
      </c>
      <c r="E430" s="224" t="str">
        <f>'DATOS PERSONALES'!N428</f>
        <v/>
      </c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</row>
    <row r="431">
      <c r="A431" s="214" t="str">
        <f>'DATOS PERSONALES'!$A429</f>
        <v>Corvalan Melody</v>
      </c>
      <c r="B431" s="222" t="str">
        <f>'DATOS PERSONALES'!E429</f>
        <v>DOCE A DIECISIETE AÑOS</v>
      </c>
      <c r="C431" s="223" t="str">
        <f>'DATOS PERSONALES'!L429</f>
        <v>Miércoles 09:45</v>
      </c>
      <c r="D431" s="223" t="str">
        <f>'DATOS PERSONALES'!M429</f>
        <v>Sábado 11:15</v>
      </c>
      <c r="E431" s="224" t="str">
        <f>'DATOS PERSONALES'!N429</f>
        <v/>
      </c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</row>
    <row r="432">
      <c r="A432" s="221" t="str">
        <f>'DATOS PERSONALES'!$A430</f>
        <v>Ayala Melina Aylen</v>
      </c>
      <c r="B432" s="222" t="str">
        <f>'DATOS PERSONALES'!E430</f>
        <v>DOCE A DIECISIETE AÑOS</v>
      </c>
      <c r="C432" s="223" t="str">
        <f>'DATOS PERSONALES'!L430</f>
        <v>Miércoles 09:45</v>
      </c>
      <c r="D432" s="223" t="str">
        <f>'DATOS PERSONALES'!M430</f>
        <v>Sábado 11:15</v>
      </c>
      <c r="E432" s="224" t="str">
        <f>'DATOS PERSONALES'!N430</f>
        <v/>
      </c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</row>
    <row r="433">
      <c r="A433" s="221" t="str">
        <f>'DATOS PERSONALES'!$A431</f>
        <v>Diaz Presa Penelope </v>
      </c>
      <c r="B433" s="222" t="str">
        <f>'DATOS PERSONALES'!E431</f>
        <v>DOCE A DIECISIETE AÑOS</v>
      </c>
      <c r="C433" s="223" t="str">
        <f>'DATOS PERSONALES'!L431</f>
        <v>Miércoles 09:45</v>
      </c>
      <c r="D433" s="223" t="str">
        <f>'DATOS PERSONALES'!M431</f>
        <v/>
      </c>
      <c r="E433" s="224" t="str">
        <f>'DATOS PERSONALES'!N431</f>
        <v/>
      </c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</row>
    <row r="434">
      <c r="A434" s="214" t="str">
        <f>'DATOS PERSONALES'!$A432</f>
        <v>Escobar Gabriel</v>
      </c>
      <c r="B434" s="222" t="str">
        <f>'DATOS PERSONALES'!E432</f>
        <v>DOCE A DIECISIETE AÑOS</v>
      </c>
      <c r="C434" s="223" t="str">
        <f>'DATOS PERSONALES'!L432</f>
        <v>Miércoles 15:00</v>
      </c>
      <c r="D434" s="223" t="str">
        <f>'DATOS PERSONALES'!M432</f>
        <v/>
      </c>
      <c r="E434" s="224" t="str">
        <f>'DATOS PERSONALES'!N432</f>
        <v/>
      </c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</row>
    <row r="435">
      <c r="A435" s="221" t="str">
        <f>'DATOS PERSONALES'!$A433</f>
        <v>Albarracín Valentín </v>
      </c>
      <c r="B435" s="222" t="str">
        <f>'DATOS PERSONALES'!E433</f>
        <v>DOCE A DIECISIETE AÑOS</v>
      </c>
      <c r="C435" s="223" t="str">
        <f>'DATOS PERSONALES'!L433</f>
        <v>Miércoles 15:00</v>
      </c>
      <c r="D435" s="223" t="str">
        <f>'DATOS PERSONALES'!M433</f>
        <v>Viernes 15:45</v>
      </c>
      <c r="E435" s="224" t="str">
        <f>'DATOS PERSONALES'!N433</f>
        <v/>
      </c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</row>
    <row r="436">
      <c r="A436" s="221" t="str">
        <f>'DATOS PERSONALES'!$A434</f>
        <v>Porfiri Facundo </v>
      </c>
      <c r="B436" s="222" t="str">
        <f>'DATOS PERSONALES'!E434</f>
        <v>DOCE A DIECISIETE AÑOS</v>
      </c>
      <c r="C436" s="223" t="str">
        <f>'DATOS PERSONALES'!L434</f>
        <v>Miércoles 15:00</v>
      </c>
      <c r="D436" s="223" t="str">
        <f>'DATOS PERSONALES'!M434</f>
        <v>Viernes 15:45</v>
      </c>
      <c r="E436" s="224" t="str">
        <f>'DATOS PERSONALES'!N434</f>
        <v/>
      </c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</row>
    <row r="437">
      <c r="A437" s="214" t="str">
        <f>'DATOS PERSONALES'!$A435</f>
        <v>Alfaro Rodrigo</v>
      </c>
      <c r="B437" s="222" t="str">
        <f>'DATOS PERSONALES'!E435</f>
        <v>DOCE A DIECISIETE AÑOS</v>
      </c>
      <c r="C437" s="223" t="str">
        <f>'DATOS PERSONALES'!L435</f>
        <v>Miércoles 15:00</v>
      </c>
      <c r="D437" s="223" t="str">
        <f>'DATOS PERSONALES'!M435</f>
        <v/>
      </c>
      <c r="E437" s="224" t="str">
        <f>'DATOS PERSONALES'!N435</f>
        <v/>
      </c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</row>
    <row r="438">
      <c r="A438" s="221" t="str">
        <f>'DATOS PERSONALES'!$A436</f>
        <v>Cardozo Valentina </v>
      </c>
      <c r="B438" s="222" t="str">
        <f>'DATOS PERSONALES'!E436</f>
        <v>DOCE A DIECISIETE AÑOS</v>
      </c>
      <c r="C438" s="223" t="str">
        <f>'DATOS PERSONALES'!L436</f>
        <v>Miércoles 15:00</v>
      </c>
      <c r="D438" s="223" t="str">
        <f>'DATOS PERSONALES'!M436</f>
        <v/>
      </c>
      <c r="E438" s="224" t="str">
        <f>'DATOS PERSONALES'!N436</f>
        <v/>
      </c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</row>
    <row r="439">
      <c r="A439" s="221" t="str">
        <f>'DATOS PERSONALES'!$A437</f>
        <v>Centurión Mía Abigail</v>
      </c>
      <c r="B439" s="222" t="str">
        <f>'DATOS PERSONALES'!E437</f>
        <v>DOCE A DIECISIETE AÑOS</v>
      </c>
      <c r="C439" s="223" t="str">
        <f>'DATOS PERSONALES'!L437</f>
        <v>Miércoles 15:00</v>
      </c>
      <c r="D439" s="223" t="str">
        <f>'DATOS PERSONALES'!M437</f>
        <v/>
      </c>
      <c r="E439" s="224" t="str">
        <f>'DATOS PERSONALES'!N437</f>
        <v/>
      </c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</row>
    <row r="440">
      <c r="A440" s="214" t="str">
        <f>'DATOS PERSONALES'!$A438</f>
        <v>Flores Dubeisa</v>
      </c>
      <c r="B440" s="222" t="str">
        <f>'DATOS PERSONALES'!E438</f>
        <v>DOCE A DIECISIETE AÑOS</v>
      </c>
      <c r="C440" s="223" t="str">
        <f>'DATOS PERSONALES'!L438</f>
        <v>Miércoles 15:00</v>
      </c>
      <c r="D440" s="223" t="str">
        <f>'DATOS PERSONALES'!M438</f>
        <v>Viernes 15:45</v>
      </c>
      <c r="E440" s="224" t="str">
        <f>'DATOS PERSONALES'!N438</f>
        <v/>
      </c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</row>
    <row r="441">
      <c r="A441" s="221" t="str">
        <f>'DATOS PERSONALES'!$A439</f>
        <v>Machaca Franco </v>
      </c>
      <c r="B441" s="222" t="str">
        <f>'DATOS PERSONALES'!E439</f>
        <v>DOCE A DIECISIETE AÑOS</v>
      </c>
      <c r="C441" s="223" t="str">
        <f>'DATOS PERSONALES'!L439</f>
        <v>Miércoles 16:30</v>
      </c>
      <c r="D441" s="223" t="str">
        <f>'DATOS PERSONALES'!M439</f>
        <v/>
      </c>
      <c r="E441" s="224" t="str">
        <f>'DATOS PERSONALES'!N439</f>
        <v/>
      </c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</row>
    <row r="442">
      <c r="A442" s="221" t="str">
        <f>'DATOS PERSONALES'!$A440</f>
        <v>Machaca Daniel</v>
      </c>
      <c r="B442" s="222" t="str">
        <f>'DATOS PERSONALES'!E440</f>
        <v>DOCE A DIECISIETE AÑOS</v>
      </c>
      <c r="C442" s="223" t="str">
        <f>'DATOS PERSONALES'!L440</f>
        <v>Miércoles 16:30</v>
      </c>
      <c r="D442" s="223" t="str">
        <f>'DATOS PERSONALES'!M440</f>
        <v/>
      </c>
      <c r="E442" s="224" t="str">
        <f>'DATOS PERSONALES'!N440</f>
        <v/>
      </c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</row>
    <row r="443">
      <c r="A443" s="214" t="str">
        <f>'DATOS PERSONALES'!$A441</f>
        <v>Abdulnabi Thiago </v>
      </c>
      <c r="B443" s="222" t="str">
        <f>'DATOS PERSONALES'!E441</f>
        <v>DOCE A DIECISIETE AÑOS</v>
      </c>
      <c r="C443" s="223" t="str">
        <f>'DATOS PERSONALES'!L441</f>
        <v>Miércoles 16:30</v>
      </c>
      <c r="D443" s="223" t="str">
        <f>'DATOS PERSONALES'!M441</f>
        <v>Viernes 16:30</v>
      </c>
      <c r="E443" s="224" t="str">
        <f>'DATOS PERSONALES'!N441</f>
        <v/>
      </c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</row>
    <row r="444">
      <c r="A444" s="221" t="str">
        <f>'DATOS PERSONALES'!$A442</f>
        <v>Villamayor Lucía M </v>
      </c>
      <c r="B444" s="222" t="str">
        <f>'DATOS PERSONALES'!E442</f>
        <v>DOCE A DIECISIETE AÑOS</v>
      </c>
      <c r="C444" s="223" t="str">
        <f>'DATOS PERSONALES'!L442</f>
        <v>Miércoles 16:30</v>
      </c>
      <c r="D444" s="223" t="str">
        <f>'DATOS PERSONALES'!M442</f>
        <v/>
      </c>
      <c r="E444" s="224" t="str">
        <f>'DATOS PERSONALES'!N442</f>
        <v/>
      </c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</row>
    <row r="445">
      <c r="A445" s="221" t="str">
        <f>'DATOS PERSONALES'!$A443</f>
        <v>Pérez Yamila </v>
      </c>
      <c r="B445" s="222" t="str">
        <f>'DATOS PERSONALES'!E443</f>
        <v>DOCE A DIECISIETE AÑOS</v>
      </c>
      <c r="C445" s="223" t="str">
        <f>'DATOS PERSONALES'!L443</f>
        <v>Miércoles 16:30</v>
      </c>
      <c r="D445" s="223" t="str">
        <f>'DATOS PERSONALES'!M443</f>
        <v>Sábado 18:00</v>
      </c>
      <c r="E445" s="224" t="str">
        <f>'DATOS PERSONALES'!N443</f>
        <v/>
      </c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</row>
    <row r="446">
      <c r="A446" s="214" t="str">
        <f>'DATOS PERSONALES'!$A444</f>
        <v>Fernández Narela</v>
      </c>
      <c r="B446" s="222" t="str">
        <f>'DATOS PERSONALES'!E444</f>
        <v>DOCE A DIECISIETE AÑOS</v>
      </c>
      <c r="C446" s="223" t="str">
        <f>'DATOS PERSONALES'!L444</f>
        <v>Miércoles 16:30</v>
      </c>
      <c r="D446" s="223" t="str">
        <f>'DATOS PERSONALES'!M444</f>
        <v>Sábado 12:45</v>
      </c>
      <c r="E446" s="224" t="str">
        <f>'DATOS PERSONALES'!N444</f>
        <v/>
      </c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</row>
    <row r="447">
      <c r="A447" s="221" t="str">
        <f>'DATOS PERSONALES'!$A445</f>
        <v>Becerra Aarón</v>
      </c>
      <c r="B447" s="222" t="str">
        <f>'DATOS PERSONALES'!E445</f>
        <v>DOCE A DIECISIETE AÑOS</v>
      </c>
      <c r="C447" s="223" t="str">
        <f>'DATOS PERSONALES'!L445</f>
        <v>Miércoles 19:30</v>
      </c>
      <c r="D447" s="223" t="str">
        <f>'DATOS PERSONALES'!M445</f>
        <v/>
      </c>
      <c r="E447" s="224" t="str">
        <f>'DATOS PERSONALES'!N445</f>
        <v/>
      </c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</row>
    <row r="448">
      <c r="A448" s="221" t="str">
        <f>'DATOS PERSONALES'!$A446</f>
        <v>Glattli Joaquín </v>
      </c>
      <c r="B448" s="222" t="str">
        <f>'DATOS PERSONALES'!E446</f>
        <v>DOCE A DIECISIETE AÑOS</v>
      </c>
      <c r="C448" s="223" t="str">
        <f>'DATOS PERSONALES'!L446</f>
        <v>Miércoles 19:30</v>
      </c>
      <c r="D448" s="223" t="str">
        <f>'DATOS PERSONALES'!M446</f>
        <v/>
      </c>
      <c r="E448" s="224" t="str">
        <f>'DATOS PERSONALES'!N446</f>
        <v/>
      </c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</row>
    <row r="449">
      <c r="A449" s="214" t="str">
        <f>'DATOS PERSONALES'!$A447</f>
        <v>Gerván Román</v>
      </c>
      <c r="B449" s="222" t="str">
        <f>'DATOS PERSONALES'!E447</f>
        <v>DOCE A DIECISIETE AÑOS</v>
      </c>
      <c r="C449" s="223" t="str">
        <f>'DATOS PERSONALES'!L447</f>
        <v>Miércoles 19:30</v>
      </c>
      <c r="D449" s="223" t="str">
        <f>'DATOS PERSONALES'!M447</f>
        <v>Viernes 19:30</v>
      </c>
      <c r="E449" s="224" t="str">
        <f>'DATOS PERSONALES'!N447</f>
        <v/>
      </c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</row>
    <row r="450">
      <c r="A450" s="221" t="str">
        <f>'DATOS PERSONALES'!$A448</f>
        <v>Fernandez Gonzalo </v>
      </c>
      <c r="B450" s="222" t="str">
        <f>'DATOS PERSONALES'!E448</f>
        <v>DOCE A DIECISIETE AÑOS</v>
      </c>
      <c r="C450" s="223" t="str">
        <f>'DATOS PERSONALES'!L448</f>
        <v>Miércoles 19:30</v>
      </c>
      <c r="D450" s="223" t="str">
        <f>'DATOS PERSONALES'!M448</f>
        <v/>
      </c>
      <c r="E450" s="224" t="str">
        <f>'DATOS PERSONALES'!N448</f>
        <v/>
      </c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</row>
    <row r="451">
      <c r="A451" s="221" t="str">
        <f>'DATOS PERSONALES'!$A449</f>
        <v>Furfaro Matías</v>
      </c>
      <c r="B451" s="222" t="str">
        <f>'DATOS PERSONALES'!E449</f>
        <v>DOCE A DIECISIETE AÑOS</v>
      </c>
      <c r="C451" s="223" t="str">
        <f>'DATOS PERSONALES'!L449</f>
        <v>Miércoles 19:30</v>
      </c>
      <c r="D451" s="223" t="str">
        <f>'DATOS PERSONALES'!M449</f>
        <v>Viernes 19:30</v>
      </c>
      <c r="E451" s="224" t="str">
        <f>'DATOS PERSONALES'!N449</f>
        <v/>
      </c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</row>
    <row r="452">
      <c r="A452" s="214" t="str">
        <f>'DATOS PERSONALES'!$A450</f>
        <v>Gimenez Benjamin</v>
      </c>
      <c r="B452" s="222" t="str">
        <f>'DATOS PERSONALES'!E450</f>
        <v>DOCE A DIECISIETE AÑOS</v>
      </c>
      <c r="C452" s="223" t="str">
        <f>'DATOS PERSONALES'!L450</f>
        <v>Miércoles 19:30</v>
      </c>
      <c r="D452" s="223" t="str">
        <f>'DATOS PERSONALES'!M450</f>
        <v/>
      </c>
      <c r="E452" s="224" t="str">
        <f>'DATOS PERSONALES'!N450</f>
        <v/>
      </c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</row>
    <row r="453">
      <c r="A453" s="221" t="str">
        <f>'DATOS PERSONALES'!$A451</f>
        <v>Fernandez Barbara </v>
      </c>
      <c r="B453" s="222" t="str">
        <f>'DATOS PERSONALES'!E451</f>
        <v>DOCE A DIECISIETE AÑOS</v>
      </c>
      <c r="C453" s="223" t="str">
        <f>'DATOS PERSONALES'!L451</f>
        <v>Miércoles 19:30</v>
      </c>
      <c r="D453" s="223" t="str">
        <f>'DATOS PERSONALES'!M451</f>
        <v/>
      </c>
      <c r="E453" s="224" t="str">
        <f>'DATOS PERSONALES'!N451</f>
        <v/>
      </c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</row>
    <row r="454">
      <c r="A454" s="221" t="str">
        <f>'DATOS PERSONALES'!$A452</f>
        <v>Leiva María Luján</v>
      </c>
      <c r="B454" s="222" t="str">
        <f>'DATOS PERSONALES'!E452</f>
        <v>DOCE A DIECISIETE AÑOS</v>
      </c>
      <c r="C454" s="223" t="str">
        <f>'DATOS PERSONALES'!L452</f>
        <v>Miércoles 19:30</v>
      </c>
      <c r="D454" s="223" t="str">
        <f>'DATOS PERSONALES'!M452</f>
        <v/>
      </c>
      <c r="E454" s="224" t="str">
        <f>'DATOS PERSONALES'!N452</f>
        <v/>
      </c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</row>
    <row r="455">
      <c r="A455" s="214" t="str">
        <f>'DATOS PERSONALES'!$A453</f>
        <v>Lencinas Martina</v>
      </c>
      <c r="B455" s="222" t="str">
        <f>'DATOS PERSONALES'!E453</f>
        <v>DOCE A DIECISIETE AÑOS</v>
      </c>
      <c r="C455" s="223" t="str">
        <f>'DATOS PERSONALES'!L453</f>
        <v>Miércoles 19:30</v>
      </c>
      <c r="D455" s="223" t="str">
        <f>'DATOS PERSONALES'!M453</f>
        <v/>
      </c>
      <c r="E455" s="224" t="str">
        <f>'DATOS PERSONALES'!N453</f>
        <v/>
      </c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</row>
    <row r="456">
      <c r="A456" s="226" t="str">
        <f>'DATOS PERSONALES'!$A454</f>
        <v>Comelles Abigail </v>
      </c>
      <c r="B456" s="222" t="str">
        <f>'DATOS PERSONALES'!E454</f>
        <v>DOCE A DIECISIETE AÑOS</v>
      </c>
      <c r="C456" s="223" t="str">
        <f>'DATOS PERSONALES'!L454</f>
        <v>Miércoles 19:30</v>
      </c>
      <c r="D456" s="223" t="str">
        <f>'DATOS PERSONALES'!M454</f>
        <v>Viernes 19:30</v>
      </c>
      <c r="E456" s="224" t="str">
        <f>'DATOS PERSONALES'!N454</f>
        <v/>
      </c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</row>
    <row r="457">
      <c r="A457" s="221" t="str">
        <f>'DATOS PERSONALES'!$A455</f>
        <v>Aguirre Giuliana </v>
      </c>
      <c r="B457" s="222" t="str">
        <f>'DATOS PERSONALES'!E455</f>
        <v>DOCE A DIECISIETE AÑOS</v>
      </c>
      <c r="C457" s="223" t="str">
        <f>'DATOS PERSONALES'!L455</f>
        <v>Miércoles 19:30</v>
      </c>
      <c r="D457" s="223" t="str">
        <f>'DATOS PERSONALES'!M455</f>
        <v>Viernes 19:30</v>
      </c>
      <c r="E457" s="224" t="str">
        <f>'DATOS PERSONALES'!N455</f>
        <v/>
      </c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</row>
    <row r="458">
      <c r="A458" s="214" t="str">
        <f>'DATOS PERSONALES'!$A456</f>
        <v>González Jara Thiago</v>
      </c>
      <c r="B458" s="222" t="str">
        <f>'DATOS PERSONALES'!E456</f>
        <v>DOCE A DIECISIETE AÑOS</v>
      </c>
      <c r="C458" s="223" t="str">
        <f>'DATOS PERSONALES'!L456</f>
        <v>Jueves 18:45</v>
      </c>
      <c r="D458" s="223" t="str">
        <f>'DATOS PERSONALES'!M456</f>
        <v/>
      </c>
      <c r="E458" s="224" t="str">
        <f>'DATOS PERSONALES'!N456</f>
        <v/>
      </c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</row>
    <row r="459">
      <c r="A459" s="221" t="str">
        <f>'DATOS PERSONALES'!$A457</f>
        <v>Cruz Flores Leonardo </v>
      </c>
      <c r="B459" s="222" t="str">
        <f>'DATOS PERSONALES'!E457</f>
        <v>DOCE A DIECISIETE AÑOS</v>
      </c>
      <c r="C459" s="223" t="str">
        <f>'DATOS PERSONALES'!L457</f>
        <v>Jueves 18:45</v>
      </c>
      <c r="D459" s="223" t="str">
        <f>'DATOS PERSONALES'!M457</f>
        <v>Viernes 15:45</v>
      </c>
      <c r="E459" s="224" t="str">
        <f>'DATOS PERSONALES'!N457</f>
        <v/>
      </c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</row>
    <row r="460">
      <c r="A460" s="221" t="str">
        <f>'DATOS PERSONALES'!$A458</f>
        <v>Ramirez Gabriel </v>
      </c>
      <c r="B460" s="222" t="str">
        <f>'DATOS PERSONALES'!E458</f>
        <v>DOCE A DIECISIETE AÑOS</v>
      </c>
      <c r="C460" s="223" t="str">
        <f>'DATOS PERSONALES'!L458</f>
        <v>Jueves 18:45</v>
      </c>
      <c r="D460" s="223" t="str">
        <f>'DATOS PERSONALES'!M458</f>
        <v/>
      </c>
      <c r="E460" s="224" t="str">
        <f>'DATOS PERSONALES'!N458</f>
        <v/>
      </c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</row>
    <row r="461">
      <c r="A461" s="214" t="str">
        <f>'DATOS PERSONALES'!$A459</f>
        <v>Soliz Nicolas</v>
      </c>
      <c r="B461" s="222" t="str">
        <f>'DATOS PERSONALES'!E459</f>
        <v>DOCE A DIECISIETE AÑOS</v>
      </c>
      <c r="C461" s="223" t="str">
        <f>'DATOS PERSONALES'!L459</f>
        <v>Jueves 18:45</v>
      </c>
      <c r="D461" s="223" t="str">
        <f>'DATOS PERSONALES'!M459</f>
        <v/>
      </c>
      <c r="E461" s="224" t="str">
        <f>'DATOS PERSONALES'!N459</f>
        <v/>
      </c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</row>
    <row r="462">
      <c r="A462" s="221" t="str">
        <f>'DATOS PERSONALES'!$A460</f>
        <v>Condori Ximena</v>
      </c>
      <c r="B462" s="222" t="str">
        <f>'DATOS PERSONALES'!E460</f>
        <v>DOCE A DIECISIETE AÑOS</v>
      </c>
      <c r="C462" s="223" t="str">
        <f>'DATOS PERSONALES'!L460</f>
        <v>Jueves 18:45</v>
      </c>
      <c r="D462" s="223" t="str">
        <f>'DATOS PERSONALES'!M460</f>
        <v>Sábado 18:45</v>
      </c>
      <c r="E462" s="224" t="str">
        <f>'DATOS PERSONALES'!N460</f>
        <v/>
      </c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</row>
    <row r="463">
      <c r="A463" s="221" t="str">
        <f>'DATOS PERSONALES'!$A461</f>
        <v>Lencina Berenice </v>
      </c>
      <c r="B463" s="222" t="str">
        <f>'DATOS PERSONALES'!E461</f>
        <v>DOCE A DIECISIETE AÑOS</v>
      </c>
      <c r="C463" s="223" t="str">
        <f>'DATOS PERSONALES'!L461</f>
        <v>Jueves 18:45</v>
      </c>
      <c r="D463" s="223" t="str">
        <f>'DATOS PERSONALES'!M461</f>
        <v/>
      </c>
      <c r="E463" s="224" t="str">
        <f>'DATOS PERSONALES'!N461</f>
        <v/>
      </c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</row>
    <row r="464">
      <c r="A464" s="214" t="str">
        <f>'DATOS PERSONALES'!$A462</f>
        <v>Roppel Aymará</v>
      </c>
      <c r="B464" s="222" t="str">
        <f>'DATOS PERSONALES'!E462</f>
        <v>DOCE A DIECISIETE AÑOS</v>
      </c>
      <c r="C464" s="223" t="str">
        <f>'DATOS PERSONALES'!L462</f>
        <v>Jueves 18:45</v>
      </c>
      <c r="D464" s="223" t="str">
        <f>'DATOS PERSONALES'!M462</f>
        <v/>
      </c>
      <c r="E464" s="224" t="str">
        <f>'DATOS PERSONALES'!N462</f>
        <v/>
      </c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</row>
    <row r="465">
      <c r="A465" s="221" t="str">
        <f>'DATOS PERSONALES'!$A463</f>
        <v>Larroza Martina</v>
      </c>
      <c r="B465" s="222" t="str">
        <f>'DATOS PERSONALES'!E463</f>
        <v>DOCE A DIECISIETE AÑOS</v>
      </c>
      <c r="C465" s="223" t="str">
        <f>'DATOS PERSONALES'!L463</f>
        <v>Jueves 18:45</v>
      </c>
      <c r="D465" s="223" t="str">
        <f>'DATOS PERSONALES'!M463</f>
        <v>Sábado 14:15</v>
      </c>
      <c r="E465" s="224" t="str">
        <f>'DATOS PERSONALES'!N463</f>
        <v/>
      </c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</row>
    <row r="466">
      <c r="A466" s="221" t="str">
        <f>'DATOS PERSONALES'!$A464</f>
        <v>Cespedes Melody</v>
      </c>
      <c r="B466" s="222" t="str">
        <f>'DATOS PERSONALES'!E464</f>
        <v>DOCE A DIECISIETE AÑOS</v>
      </c>
      <c r="C466" s="223" t="str">
        <f>'DATOS PERSONALES'!L464</f>
        <v>Jueves 18:45</v>
      </c>
      <c r="D466" s="223" t="str">
        <f>'DATOS PERSONALES'!M464</f>
        <v/>
      </c>
      <c r="E466" s="224" t="str">
        <f>'DATOS PERSONALES'!N464</f>
        <v/>
      </c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</row>
    <row r="467">
      <c r="A467" s="214" t="str">
        <f>'DATOS PERSONALES'!$A465</f>
        <v>Ybanez Melany</v>
      </c>
      <c r="B467" s="222" t="str">
        <f>'DATOS PERSONALES'!E465</f>
        <v>DOCE A DIECISIETE AÑOS</v>
      </c>
      <c r="C467" s="223" t="str">
        <f>'DATOS PERSONALES'!L465</f>
        <v>Jueves 18:45</v>
      </c>
      <c r="D467" s="223" t="str">
        <f>'DATOS PERSONALES'!M465</f>
        <v>Sábado 18:45</v>
      </c>
      <c r="E467" s="224" t="str">
        <f>'DATOS PERSONALES'!N465</f>
        <v/>
      </c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</row>
    <row r="468">
      <c r="A468" s="221" t="str">
        <f>'DATOS PERSONALES'!$A466</f>
        <v>Caccetta Danilo </v>
      </c>
      <c r="B468" s="222" t="str">
        <f>'DATOS PERSONALES'!E466</f>
        <v>DOCE A DIECISIETE AÑOS</v>
      </c>
      <c r="C468" s="223" t="str">
        <f>'DATOS PERSONALES'!L466</f>
        <v>Viernes 16:30</v>
      </c>
      <c r="D468" s="223" t="str">
        <f>'DATOS PERSONALES'!M466</f>
        <v/>
      </c>
      <c r="E468" s="224" t="str">
        <f>'DATOS PERSONALES'!N466</f>
        <v/>
      </c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</row>
    <row r="469">
      <c r="A469" s="221" t="str">
        <f>'DATOS PERSONALES'!$A467</f>
        <v>Caro Nicolás </v>
      </c>
      <c r="B469" s="222" t="str">
        <f>'DATOS PERSONALES'!E467</f>
        <v>DOCE A DIECISIETE AÑOS</v>
      </c>
      <c r="C469" s="223" t="str">
        <f>'DATOS PERSONALES'!L467</f>
        <v>Viernes 16:30</v>
      </c>
      <c r="D469" s="223" t="str">
        <f>'DATOS PERSONALES'!M467</f>
        <v/>
      </c>
      <c r="E469" s="224" t="str">
        <f>'DATOS PERSONALES'!N467</f>
        <v/>
      </c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</row>
    <row r="470">
      <c r="A470" s="214" t="str">
        <f>'DATOS PERSONALES'!$A468</f>
        <v>Luján Juan Manuel </v>
      </c>
      <c r="B470" s="222" t="str">
        <f>'DATOS PERSONALES'!E468</f>
        <v>DOCE A DIECISIETE AÑOS</v>
      </c>
      <c r="C470" s="223" t="str">
        <f>'DATOS PERSONALES'!L468</f>
        <v>Viernes 16:30</v>
      </c>
      <c r="D470" s="223" t="str">
        <f>'DATOS PERSONALES'!M468</f>
        <v/>
      </c>
      <c r="E470" s="224" t="str">
        <f>'DATOS PERSONALES'!N468</f>
        <v/>
      </c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</row>
    <row r="471">
      <c r="A471" s="221" t="str">
        <f>'DATOS PERSONALES'!$A469</f>
        <v>Maturano Agustín</v>
      </c>
      <c r="B471" s="222" t="str">
        <f>'DATOS PERSONALES'!E469</f>
        <v>DOCE A DIECISIETE AÑOS</v>
      </c>
      <c r="C471" s="223" t="str">
        <f>'DATOS PERSONALES'!L469</f>
        <v>Viernes 16:30</v>
      </c>
      <c r="D471" s="223" t="str">
        <f>'DATOS PERSONALES'!M469</f>
        <v/>
      </c>
      <c r="E471" s="224" t="str">
        <f>'DATOS PERSONALES'!N469</f>
        <v/>
      </c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</row>
    <row r="472">
      <c r="A472" s="221" t="str">
        <f>'DATOS PERSONALES'!$A470</f>
        <v>Brítez Valentín</v>
      </c>
      <c r="B472" s="222" t="str">
        <f>'DATOS PERSONALES'!E470</f>
        <v>DOCE A DIECISIETE AÑOS</v>
      </c>
      <c r="C472" s="223" t="str">
        <f>'DATOS PERSONALES'!L470</f>
        <v>Viernes 16:30</v>
      </c>
      <c r="D472" s="223" t="str">
        <f>'DATOS PERSONALES'!M470</f>
        <v/>
      </c>
      <c r="E472" s="224" t="str">
        <f>'DATOS PERSONALES'!N470</f>
        <v/>
      </c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</row>
    <row r="473">
      <c r="A473" s="214" t="str">
        <f>'DATOS PERSONALES'!$A471</f>
        <v>Stabile Morena</v>
      </c>
      <c r="B473" s="222" t="str">
        <f>'DATOS PERSONALES'!E471</f>
        <v>DOCE A DIECISIETE AÑOS</v>
      </c>
      <c r="C473" s="223" t="str">
        <f>'DATOS PERSONALES'!L471</f>
        <v>Viernes 16:30</v>
      </c>
      <c r="D473" s="223" t="str">
        <f>'DATOS PERSONALES'!M471</f>
        <v/>
      </c>
      <c r="E473" s="224" t="str">
        <f>'DATOS PERSONALES'!N471</f>
        <v/>
      </c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</row>
    <row r="474">
      <c r="A474" s="221" t="str">
        <f>'DATOS PERSONALES'!$A472</f>
        <v>Gordillo Candela</v>
      </c>
      <c r="B474" s="222" t="str">
        <f>'DATOS PERSONALES'!E472</f>
        <v>DOCE A DIECISIETE AÑOS</v>
      </c>
      <c r="C474" s="223" t="str">
        <f>'DATOS PERSONALES'!L472</f>
        <v>Viernes 16:30</v>
      </c>
      <c r="D474" s="223" t="str">
        <f>'DATOS PERSONALES'!M472</f>
        <v/>
      </c>
      <c r="E474" s="224" t="str">
        <f>'DATOS PERSONALES'!N472</f>
        <v/>
      </c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</row>
    <row r="475">
      <c r="A475" s="221" t="str">
        <f>'DATOS PERSONALES'!$A473</f>
        <v>Trinidad Ariadna </v>
      </c>
      <c r="B475" s="222" t="str">
        <f>'DATOS PERSONALES'!E473</f>
        <v>DOCE A DIECISIETE AÑOS</v>
      </c>
      <c r="C475" s="223" t="str">
        <f>'DATOS PERSONALES'!L473</f>
        <v>Viernes 16:30</v>
      </c>
      <c r="D475" s="223" t="str">
        <f>'DATOS PERSONALES'!M473</f>
        <v/>
      </c>
      <c r="E475" s="224" t="str">
        <f>'DATOS PERSONALES'!N473</f>
        <v/>
      </c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</row>
    <row r="476">
      <c r="A476" s="214" t="str">
        <f>'DATOS PERSONALES'!$A474</f>
        <v>Gramajo Noah (Chico trans)</v>
      </c>
      <c r="B476" s="222" t="str">
        <f>'DATOS PERSONALES'!E474</f>
        <v>DOCE A DIECISIETE AÑOS</v>
      </c>
      <c r="C476" s="223" t="str">
        <f>'DATOS PERSONALES'!L474</f>
        <v>Viernes 19:30</v>
      </c>
      <c r="D476" s="223" t="str">
        <f>'DATOS PERSONALES'!M474</f>
        <v/>
      </c>
      <c r="E476" s="224" t="str">
        <f>'DATOS PERSONALES'!N474</f>
        <v/>
      </c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</row>
    <row r="477">
      <c r="A477" s="221" t="str">
        <f>'DATOS PERSONALES'!$A475</f>
        <v>Rivero Eliel </v>
      </c>
      <c r="B477" s="222" t="str">
        <f>'DATOS PERSONALES'!E475</f>
        <v>DOCE A DIECISIETE AÑOS</v>
      </c>
      <c r="C477" s="223" t="str">
        <f>'DATOS PERSONALES'!L475</f>
        <v>Viernes 19:30</v>
      </c>
      <c r="D477" s="223" t="str">
        <f>'DATOS PERSONALES'!M475</f>
        <v/>
      </c>
      <c r="E477" s="224" t="str">
        <f>'DATOS PERSONALES'!N475</f>
        <v/>
      </c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</row>
    <row r="478">
      <c r="A478" s="221" t="str">
        <f>'DATOS PERSONALES'!$A476</f>
        <v>Escobar Ignacio </v>
      </c>
      <c r="B478" s="222" t="str">
        <f>'DATOS PERSONALES'!E476</f>
        <v>DOCE A DIECISIETE AÑOS</v>
      </c>
      <c r="C478" s="223" t="str">
        <f>'DATOS PERSONALES'!L476</f>
        <v>Sábado 11:15</v>
      </c>
      <c r="D478" s="223" t="str">
        <f>'DATOS PERSONALES'!M476</f>
        <v/>
      </c>
      <c r="E478" s="224" t="str">
        <f>'DATOS PERSONALES'!N476</f>
        <v/>
      </c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</row>
    <row r="479">
      <c r="A479" s="214" t="str">
        <f>'DATOS PERSONALES'!$A477</f>
        <v>González Tomás </v>
      </c>
      <c r="B479" s="222" t="str">
        <f>'DATOS PERSONALES'!E477</f>
        <v>DOCE A DIECISIETE AÑOS</v>
      </c>
      <c r="C479" s="223" t="str">
        <f>'DATOS PERSONALES'!L477</f>
        <v>Sábado 11:15</v>
      </c>
      <c r="D479" s="223" t="str">
        <f>'DATOS PERSONALES'!M477</f>
        <v/>
      </c>
      <c r="E479" s="224" t="str">
        <f>'DATOS PERSONALES'!N477</f>
        <v/>
      </c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</row>
    <row r="480">
      <c r="A480" s="221" t="str">
        <f>'DATOS PERSONALES'!$A478</f>
        <v>Bernal Nicolas</v>
      </c>
      <c r="B480" s="222" t="str">
        <f>'DATOS PERSONALES'!E478</f>
        <v>DOCE A DIECISIETE AÑOS</v>
      </c>
      <c r="C480" s="223" t="str">
        <f>'DATOS PERSONALES'!L478</f>
        <v>Sábado 11:15</v>
      </c>
      <c r="D480" s="223" t="str">
        <f>'DATOS PERSONALES'!M478</f>
        <v/>
      </c>
      <c r="E480" s="224" t="str">
        <f>'DATOS PERSONALES'!N478</f>
        <v/>
      </c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</row>
    <row r="481">
      <c r="A481" s="221" t="str">
        <f>'DATOS PERSONALES'!$A479</f>
        <v>Daviche Enrique </v>
      </c>
      <c r="B481" s="222" t="str">
        <f>'DATOS PERSONALES'!E479</f>
        <v>DOCE A DIECISIETE AÑOS</v>
      </c>
      <c r="C481" s="223" t="str">
        <f>'DATOS PERSONALES'!L479</f>
        <v>Sábado 11:15</v>
      </c>
      <c r="D481" s="223" t="str">
        <f>'DATOS PERSONALES'!M479</f>
        <v/>
      </c>
      <c r="E481" s="224" t="str">
        <f>'DATOS PERSONALES'!N479</f>
        <v/>
      </c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</row>
    <row r="482">
      <c r="A482" s="214" t="str">
        <f>'DATOS PERSONALES'!$A480</f>
        <v>Abate Leonel</v>
      </c>
      <c r="B482" s="222" t="str">
        <f>'DATOS PERSONALES'!E480</f>
        <v>DOCE A DIECISIETE AÑOS</v>
      </c>
      <c r="C482" s="223" t="str">
        <f>'DATOS PERSONALES'!L480</f>
        <v>Sábado 11:15</v>
      </c>
      <c r="D482" s="223" t="str">
        <f>'DATOS PERSONALES'!M480</f>
        <v/>
      </c>
      <c r="E482" s="224" t="str">
        <f>'DATOS PERSONALES'!N480</f>
        <v/>
      </c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</row>
    <row r="483">
      <c r="A483" s="221" t="str">
        <f>'DATOS PERSONALES'!$A481</f>
        <v>Sarco Bautista </v>
      </c>
      <c r="B483" s="222" t="str">
        <f>'DATOS PERSONALES'!E481</f>
        <v>DOCE A DIECISIETE AÑOS</v>
      </c>
      <c r="C483" s="223" t="str">
        <f>'DATOS PERSONALES'!L481</f>
        <v>Sábado 11:15</v>
      </c>
      <c r="D483" s="223" t="str">
        <f>'DATOS PERSONALES'!M481</f>
        <v/>
      </c>
      <c r="E483" s="224" t="str">
        <f>'DATOS PERSONALES'!N481</f>
        <v/>
      </c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</row>
    <row r="484">
      <c r="A484" s="221" t="str">
        <f>'DATOS PERSONALES'!$A482</f>
        <v>Sarco Thiago</v>
      </c>
      <c r="B484" s="222" t="str">
        <f>'DATOS PERSONALES'!E482</f>
        <v>DOCE A DIECISIETE AÑOS</v>
      </c>
      <c r="C484" s="223" t="str">
        <f>'DATOS PERSONALES'!L482</f>
        <v>Sábado 11:15</v>
      </c>
      <c r="D484" s="223" t="str">
        <f>'DATOS PERSONALES'!M482</f>
        <v/>
      </c>
      <c r="E484" s="224" t="str">
        <f>'DATOS PERSONALES'!N482</f>
        <v/>
      </c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</row>
    <row r="485">
      <c r="A485" s="214" t="str">
        <f>'DATOS PERSONALES'!$A483</f>
        <v>Merlo Cristal</v>
      </c>
      <c r="B485" s="222" t="str">
        <f>'DATOS PERSONALES'!E483</f>
        <v>DOCE A DIECISIETE AÑOS</v>
      </c>
      <c r="C485" s="223" t="str">
        <f>'DATOS PERSONALES'!L483</f>
        <v>Sábado 11:15</v>
      </c>
      <c r="D485" s="223" t="str">
        <f>'DATOS PERSONALES'!M483</f>
        <v/>
      </c>
      <c r="E485" s="224" t="str">
        <f>'DATOS PERSONALES'!N483</f>
        <v/>
      </c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</row>
    <row r="486">
      <c r="A486" s="221" t="str">
        <f>'DATOS PERSONALES'!$A484</f>
        <v>Aguilar Abigail </v>
      </c>
      <c r="B486" s="222" t="str">
        <f>'DATOS PERSONALES'!E484</f>
        <v>DOCE A DIECISIETE AÑOS</v>
      </c>
      <c r="C486" s="223" t="str">
        <f>'DATOS PERSONALES'!L484</f>
        <v>Sábado 11:15</v>
      </c>
      <c r="D486" s="223" t="str">
        <f>'DATOS PERSONALES'!M484</f>
        <v/>
      </c>
      <c r="E486" s="224" t="str">
        <f>'DATOS PERSONALES'!N484</f>
        <v/>
      </c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</row>
    <row r="487">
      <c r="A487" s="221" t="str">
        <f>'DATOS PERSONALES'!$A485</f>
        <v>Lavin Malena Rocio</v>
      </c>
      <c r="B487" s="222" t="str">
        <f>'DATOS PERSONALES'!E485</f>
        <v>DOCE A DIECISIETE AÑOS</v>
      </c>
      <c r="C487" s="223" t="str">
        <f>'DATOS PERSONALES'!L485</f>
        <v>Sábado 11:15</v>
      </c>
      <c r="D487" s="223" t="str">
        <f>'DATOS PERSONALES'!M485</f>
        <v/>
      </c>
      <c r="E487" s="224" t="str">
        <f>'DATOS PERSONALES'!N485</f>
        <v/>
      </c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</row>
    <row r="488">
      <c r="A488" s="214" t="str">
        <f>'DATOS PERSONALES'!$A486</f>
        <v>Longo Santiago </v>
      </c>
      <c r="B488" s="222" t="str">
        <f>'DATOS PERSONALES'!E486</f>
        <v>DOCE A DIECISIETE AÑOS</v>
      </c>
      <c r="C488" s="223" t="str">
        <f>'DATOS PERSONALES'!L486</f>
        <v>Sábado 11:15</v>
      </c>
      <c r="D488" s="223" t="str">
        <f>'DATOS PERSONALES'!M486</f>
        <v/>
      </c>
      <c r="E488" s="224" t="str">
        <f>'DATOS PERSONALES'!N486</f>
        <v/>
      </c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</row>
    <row r="489">
      <c r="A489" s="221" t="str">
        <f>'DATOS PERSONALES'!$A487</f>
        <v>Pinto Nicolas</v>
      </c>
      <c r="B489" s="222" t="str">
        <f>'DATOS PERSONALES'!E487</f>
        <v>DOCE A DIECISIETE AÑOS</v>
      </c>
      <c r="C489" s="223" t="str">
        <f>'DATOS PERSONALES'!L487</f>
        <v>Sábado 11:15</v>
      </c>
      <c r="D489" s="223" t="str">
        <f>'DATOS PERSONALES'!M487</f>
        <v>Miércoles 09:45</v>
      </c>
      <c r="E489" s="224" t="str">
        <f>'DATOS PERSONALES'!N487</f>
        <v/>
      </c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</row>
    <row r="490">
      <c r="A490" s="221" t="str">
        <f>'DATOS PERSONALES'!$A488</f>
        <v>Pereyra Lautaro </v>
      </c>
      <c r="B490" s="222" t="str">
        <f>'DATOS PERSONALES'!E488</f>
        <v>DOCE A DIECISIETE AÑOS</v>
      </c>
      <c r="C490" s="223" t="str">
        <f>'DATOS PERSONALES'!L488</f>
        <v>Sábado 12:45</v>
      </c>
      <c r="D490" s="223" t="str">
        <f>'DATOS PERSONALES'!M488</f>
        <v/>
      </c>
      <c r="E490" s="224" t="str">
        <f>'DATOS PERSONALES'!N488</f>
        <v/>
      </c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</row>
    <row r="491">
      <c r="A491" s="214" t="str">
        <f>'DATOS PERSONALES'!$A489</f>
        <v>Guzmán Dylan </v>
      </c>
      <c r="B491" s="222" t="str">
        <f>'DATOS PERSONALES'!E489</f>
        <v>DOCE A DIECISIETE AÑOS</v>
      </c>
      <c r="C491" s="223" t="str">
        <f>'DATOS PERSONALES'!L489</f>
        <v>Sábado 12:45</v>
      </c>
      <c r="D491" s="223" t="str">
        <f>'DATOS PERSONALES'!M489</f>
        <v/>
      </c>
      <c r="E491" s="224" t="str">
        <f>'DATOS PERSONALES'!N489</f>
        <v/>
      </c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</row>
    <row r="492">
      <c r="A492" s="221" t="str">
        <f>'DATOS PERSONALES'!$A490</f>
        <v>Zalazar Zoe </v>
      </c>
      <c r="B492" s="222" t="str">
        <f>'DATOS PERSONALES'!E490</f>
        <v>DOCE A DIECISIETE AÑOS</v>
      </c>
      <c r="C492" s="223" t="str">
        <f>'DATOS PERSONALES'!L490</f>
        <v>Sábado 12:45</v>
      </c>
      <c r="D492" s="223" t="str">
        <f>'DATOS PERSONALES'!M490</f>
        <v/>
      </c>
      <c r="E492" s="224" t="str">
        <f>'DATOS PERSONALES'!N490</f>
        <v/>
      </c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</row>
    <row r="493">
      <c r="A493" s="221" t="str">
        <f>'DATOS PERSONALES'!$A491</f>
        <v>Kranevitter Florencia </v>
      </c>
      <c r="B493" s="222" t="str">
        <f>'DATOS PERSONALES'!E491</f>
        <v>DOCE A DIECISIETE AÑOS</v>
      </c>
      <c r="C493" s="223" t="str">
        <f>'DATOS PERSONALES'!L491</f>
        <v>Sábado 12:45</v>
      </c>
      <c r="D493" s="223" t="str">
        <f>'DATOS PERSONALES'!M491</f>
        <v/>
      </c>
      <c r="E493" s="224" t="str">
        <f>'DATOS PERSONALES'!N491</f>
        <v/>
      </c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</row>
    <row r="494">
      <c r="A494" s="214" t="str">
        <f>'DATOS PERSONALES'!$A492</f>
        <v>Benítez Abril</v>
      </c>
      <c r="B494" s="222" t="str">
        <f>'DATOS PERSONALES'!E492</f>
        <v>DOCE A DIECISIETE AÑOS</v>
      </c>
      <c r="C494" s="223" t="str">
        <f>'DATOS PERSONALES'!L492</f>
        <v>Sábado 12:45</v>
      </c>
      <c r="D494" s="223" t="str">
        <f>'DATOS PERSONALES'!M492</f>
        <v/>
      </c>
      <c r="E494" s="224" t="str">
        <f>'DATOS PERSONALES'!N492</f>
        <v/>
      </c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</row>
    <row r="495">
      <c r="A495" s="221" t="str">
        <f>'DATOS PERSONALES'!$A493</f>
        <v>Sosa Mariana </v>
      </c>
      <c r="B495" s="222" t="str">
        <f>'DATOS PERSONALES'!E493</f>
        <v>DOCE A DIECISIETE AÑOS</v>
      </c>
      <c r="C495" s="223" t="str">
        <f>'DATOS PERSONALES'!L493</f>
        <v>Sábado 12:45</v>
      </c>
      <c r="D495" s="223" t="str">
        <f>'DATOS PERSONALES'!M493</f>
        <v/>
      </c>
      <c r="E495" s="224" t="str">
        <f>'DATOS PERSONALES'!N493</f>
        <v/>
      </c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</row>
    <row r="496">
      <c r="A496" s="221" t="str">
        <f>'DATOS PERSONALES'!$A494</f>
        <v>Cejas Sofia Soledad </v>
      </c>
      <c r="B496" s="222" t="str">
        <f>'DATOS PERSONALES'!E494</f>
        <v>DOCE A DIECISIETE AÑOS</v>
      </c>
      <c r="C496" s="223" t="str">
        <f>'DATOS PERSONALES'!L494</f>
        <v>Sábado 12:45</v>
      </c>
      <c r="D496" s="223" t="str">
        <f>'DATOS PERSONALES'!M494</f>
        <v/>
      </c>
      <c r="E496" s="224" t="str">
        <f>'DATOS PERSONALES'!N494</f>
        <v/>
      </c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</row>
    <row r="497">
      <c r="A497" s="214" t="str">
        <f>'DATOS PERSONALES'!$A495</f>
        <v>Medina Sofía</v>
      </c>
      <c r="B497" s="222" t="str">
        <f>'DATOS PERSONALES'!E495</f>
        <v>DOCE A DIECISIETE AÑOS</v>
      </c>
      <c r="C497" s="223" t="str">
        <f>'DATOS PERSONALES'!L495</f>
        <v>Sábado 12:45</v>
      </c>
      <c r="D497" s="223" t="str">
        <f>'DATOS PERSONALES'!M495</f>
        <v/>
      </c>
      <c r="E497" s="224" t="str">
        <f>'DATOS PERSONALES'!N495</f>
        <v/>
      </c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</row>
    <row r="498">
      <c r="A498" s="221" t="str">
        <f>'DATOS PERSONALES'!$A496</f>
        <v>San Roman Tamara </v>
      </c>
      <c r="B498" s="222" t="str">
        <f>'DATOS PERSONALES'!E496</f>
        <v>DOCE A DIECISIETE AÑOS</v>
      </c>
      <c r="C498" s="223" t="str">
        <f>'DATOS PERSONALES'!L496</f>
        <v>Sábado 12:45</v>
      </c>
      <c r="D498" s="223" t="str">
        <f>'DATOS PERSONALES'!M496</f>
        <v/>
      </c>
      <c r="E498" s="224" t="str">
        <f>'DATOS PERSONALES'!N496</f>
        <v/>
      </c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</row>
    <row r="499">
      <c r="A499" s="221" t="str">
        <f>'DATOS PERSONALES'!$A497</f>
        <v>Grandon Cristian </v>
      </c>
      <c r="B499" s="222" t="str">
        <f>'DATOS PERSONALES'!E497</f>
        <v>DOCE A DIECISIETE AÑOS</v>
      </c>
      <c r="C499" s="223" t="str">
        <f>'DATOS PERSONALES'!L497</f>
        <v>Sábado 14:15</v>
      </c>
      <c r="D499" s="223" t="str">
        <f>'DATOS PERSONALES'!M497</f>
        <v/>
      </c>
      <c r="E499" s="224" t="str">
        <f>'DATOS PERSONALES'!N497</f>
        <v/>
      </c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</row>
    <row r="500">
      <c r="A500" s="214" t="str">
        <f>'DATOS PERSONALES'!$A498</f>
        <v>Grandon David </v>
      </c>
      <c r="B500" s="222" t="str">
        <f>'DATOS PERSONALES'!E498</f>
        <v>DOCE A DIECISIETE AÑOS</v>
      </c>
      <c r="C500" s="223" t="str">
        <f>'DATOS PERSONALES'!L498</f>
        <v>Sábado 14:15</v>
      </c>
      <c r="D500" s="223" t="str">
        <f>'DATOS PERSONALES'!M498</f>
        <v/>
      </c>
      <c r="E500" s="224" t="str">
        <f>'DATOS PERSONALES'!N498</f>
        <v/>
      </c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</row>
    <row r="501">
      <c r="A501" s="221" t="str">
        <f>'DATOS PERSONALES'!$A499</f>
        <v>Condori Aaron</v>
      </c>
      <c r="B501" s="222" t="str">
        <f>'DATOS PERSONALES'!E499</f>
        <v>DOCE A DIECISIETE AÑOS</v>
      </c>
      <c r="C501" s="223" t="str">
        <f>'DATOS PERSONALES'!L499</f>
        <v>Sábado 14:15</v>
      </c>
      <c r="D501" s="223" t="str">
        <f>'DATOS PERSONALES'!M499</f>
        <v/>
      </c>
      <c r="E501" s="224" t="str">
        <f>'DATOS PERSONALES'!N499</f>
        <v/>
      </c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</row>
    <row r="502">
      <c r="A502" s="221" t="str">
        <f>'DATOS PERSONALES'!$A500</f>
        <v>Baigorria Lucas</v>
      </c>
      <c r="B502" s="222" t="str">
        <f>'DATOS PERSONALES'!E500</f>
        <v>DOCE A DIECISIETE AÑOS</v>
      </c>
      <c r="C502" s="223" t="str">
        <f>'DATOS PERSONALES'!L500</f>
        <v>Sábado 14:15</v>
      </c>
      <c r="D502" s="223" t="str">
        <f>'DATOS PERSONALES'!M500</f>
        <v/>
      </c>
      <c r="E502" s="224" t="str">
        <f>'DATOS PERSONALES'!N500</f>
        <v/>
      </c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</row>
    <row r="503">
      <c r="A503" s="214" t="str">
        <f>'DATOS PERSONALES'!$A501</f>
        <v>Gomez Jazmín </v>
      </c>
      <c r="B503" s="222" t="str">
        <f>'DATOS PERSONALES'!E501</f>
        <v>DOCE A DIECISIETE AÑOS</v>
      </c>
      <c r="C503" s="223" t="str">
        <f>'DATOS PERSONALES'!L501</f>
        <v>Sábado 14:15</v>
      </c>
      <c r="D503" s="223" t="str">
        <f>'DATOS PERSONALES'!M501</f>
        <v/>
      </c>
      <c r="E503" s="224" t="str">
        <f>'DATOS PERSONALES'!N501</f>
        <v/>
      </c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</row>
    <row r="504">
      <c r="A504" s="221" t="str">
        <f>'DATOS PERSONALES'!$A502</f>
        <v>Quiroz Milagros </v>
      </c>
      <c r="B504" s="222" t="str">
        <f>'DATOS PERSONALES'!E502</f>
        <v>DOCE A DIECISIETE AÑOS</v>
      </c>
      <c r="C504" s="223" t="str">
        <f>'DATOS PERSONALES'!L502</f>
        <v>Sábado 14:15</v>
      </c>
      <c r="D504" s="223" t="str">
        <f>'DATOS PERSONALES'!M502</f>
        <v/>
      </c>
      <c r="E504" s="224" t="str">
        <f>'DATOS PERSONALES'!N502</f>
        <v/>
      </c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</row>
    <row r="505">
      <c r="A505" s="221" t="str">
        <f>'DATOS PERSONALES'!$A503</f>
        <v>Maidana Bianca</v>
      </c>
      <c r="B505" s="222" t="str">
        <f>'DATOS PERSONALES'!E503</f>
        <v>DOCE A DIECISIETE AÑOS</v>
      </c>
      <c r="C505" s="223" t="str">
        <f>'DATOS PERSONALES'!L503</f>
        <v>Sábado 14:15</v>
      </c>
      <c r="D505" s="223" t="str">
        <f>'DATOS PERSONALES'!M503</f>
        <v/>
      </c>
      <c r="E505" s="224" t="str">
        <f>'DATOS PERSONALES'!N503</f>
        <v/>
      </c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</row>
    <row r="506">
      <c r="A506" s="214" t="str">
        <f>'DATOS PERSONALES'!$A504</f>
        <v>Sivila Rocha Agustín</v>
      </c>
      <c r="B506" s="222" t="str">
        <f>'DATOS PERSONALES'!E504</f>
        <v>DOCE A DIECISIETE AÑOS</v>
      </c>
      <c r="C506" s="223" t="str">
        <f>'DATOS PERSONALES'!L504</f>
        <v>Sábado 18:00</v>
      </c>
      <c r="D506" s="223" t="str">
        <f>'DATOS PERSONALES'!M504</f>
        <v/>
      </c>
      <c r="E506" s="224" t="str">
        <f>'DATOS PERSONALES'!N504</f>
        <v/>
      </c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</row>
    <row r="507">
      <c r="A507" s="221" t="str">
        <f>'DATOS PERSONALES'!$A505</f>
        <v>Ahedo Lisandro </v>
      </c>
      <c r="B507" s="222" t="str">
        <f>'DATOS PERSONALES'!E505</f>
        <v>DOCE A DIECISIETE AÑOS</v>
      </c>
      <c r="C507" s="223" t="str">
        <f>'DATOS PERSONALES'!L505</f>
        <v>Sábado 18:00</v>
      </c>
      <c r="D507" s="223" t="str">
        <f>'DATOS PERSONALES'!M505</f>
        <v/>
      </c>
      <c r="E507" s="224" t="str">
        <f>'DATOS PERSONALES'!N505</f>
        <v/>
      </c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</row>
    <row r="508">
      <c r="A508" s="221" t="str">
        <f>'DATOS PERSONALES'!$A506</f>
        <v>Santos Thiago </v>
      </c>
      <c r="B508" s="222" t="str">
        <f>'DATOS PERSONALES'!E506</f>
        <v>DOCE A DIECISIETE AÑOS</v>
      </c>
      <c r="C508" s="223" t="str">
        <f>'DATOS PERSONALES'!L506</f>
        <v>Sábado 18:00</v>
      </c>
      <c r="D508" s="223" t="str">
        <f>'DATOS PERSONALES'!M506</f>
        <v/>
      </c>
      <c r="E508" s="224" t="str">
        <f>'DATOS PERSONALES'!N506</f>
        <v/>
      </c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</row>
    <row r="509">
      <c r="A509" s="214" t="str">
        <f>'DATOS PERSONALES'!$A507</f>
        <v>Porciel Joaquín</v>
      </c>
      <c r="B509" s="222" t="str">
        <f>'DATOS PERSONALES'!E507</f>
        <v>DOCE A DIECISIETE AÑOS</v>
      </c>
      <c r="C509" s="223" t="str">
        <f>'DATOS PERSONALES'!L507</f>
        <v>Sábado 18:00</v>
      </c>
      <c r="D509" s="223" t="str">
        <f>'DATOS PERSONALES'!M507</f>
        <v/>
      </c>
      <c r="E509" s="224" t="str">
        <f>'DATOS PERSONALES'!N507</f>
        <v/>
      </c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</row>
    <row r="510">
      <c r="A510" s="221" t="str">
        <f>'DATOS PERSONALES'!$A508</f>
        <v>Porciel Santiago </v>
      </c>
      <c r="B510" s="222" t="str">
        <f>'DATOS PERSONALES'!E508</f>
        <v>DOCE A DIECISIETE AÑOS</v>
      </c>
      <c r="C510" s="223" t="str">
        <f>'DATOS PERSONALES'!L508</f>
        <v>Sábado 18:00</v>
      </c>
      <c r="D510" s="223" t="str">
        <f>'DATOS PERSONALES'!M508</f>
        <v/>
      </c>
      <c r="E510" s="224" t="str">
        <f>'DATOS PERSONALES'!N508</f>
        <v/>
      </c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</row>
    <row r="511">
      <c r="A511" s="221" t="str">
        <f>'DATOS PERSONALES'!$A509</f>
        <v>Paredes Jonathan </v>
      </c>
      <c r="B511" s="222" t="str">
        <f>'DATOS PERSONALES'!E509</f>
        <v>DOCE A DIECISIETE AÑOS</v>
      </c>
      <c r="C511" s="223" t="str">
        <f>'DATOS PERSONALES'!L509</f>
        <v>Sábado 18:00</v>
      </c>
      <c r="D511" s="223" t="str">
        <f>'DATOS PERSONALES'!M509</f>
        <v/>
      </c>
      <c r="E511" s="224" t="str">
        <f>'DATOS PERSONALES'!N509</f>
        <v/>
      </c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</row>
    <row r="512">
      <c r="A512" s="214" t="str">
        <f>'DATOS PERSONALES'!$A510</f>
        <v>Aguiar Valentina Ximena</v>
      </c>
      <c r="B512" s="222" t="str">
        <f>'DATOS PERSONALES'!E510</f>
        <v>DOCE A DIECISIETE AÑOS</v>
      </c>
      <c r="C512" s="223" t="str">
        <f>'DATOS PERSONALES'!L510</f>
        <v>Sábado 18:00</v>
      </c>
      <c r="D512" s="223" t="str">
        <f>'DATOS PERSONALES'!M510</f>
        <v/>
      </c>
      <c r="E512" s="224" t="str">
        <f>'DATOS PERSONALES'!N510</f>
        <v/>
      </c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</row>
    <row r="513">
      <c r="A513" s="221" t="str">
        <f>'DATOS PERSONALES'!$A511</f>
        <v>Galván Nicole </v>
      </c>
      <c r="B513" s="222" t="str">
        <f>'DATOS PERSONALES'!E511</f>
        <v>DOCE A DIECISIETE AÑOS</v>
      </c>
      <c r="C513" s="223" t="str">
        <f>'DATOS PERSONALES'!L511</f>
        <v>Sábado 18:00</v>
      </c>
      <c r="D513" s="223" t="str">
        <f>'DATOS PERSONALES'!M511</f>
        <v/>
      </c>
      <c r="E513" s="224" t="str">
        <f>'DATOS PERSONALES'!N511</f>
        <v/>
      </c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</row>
    <row r="514">
      <c r="A514" s="221" t="str">
        <f>'DATOS PERSONALES'!$A512</f>
        <v>Condori Silvina</v>
      </c>
      <c r="B514" s="222" t="str">
        <f>'DATOS PERSONALES'!E512</f>
        <v>DOCE A DIECISIETE AÑOS</v>
      </c>
      <c r="C514" s="223" t="str">
        <f>'DATOS PERSONALES'!L512</f>
        <v>Sábado 18:00</v>
      </c>
      <c r="D514" s="223" t="str">
        <f>'DATOS PERSONALES'!M512</f>
        <v>Jueves 17:15</v>
      </c>
      <c r="E514" s="224" t="str">
        <f>'DATOS PERSONALES'!N512</f>
        <v/>
      </c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</row>
    <row r="515">
      <c r="A515" s="214" t="str">
        <f>'DATOS PERSONALES'!$A513</f>
        <v>Gomez Lara Juliana</v>
      </c>
      <c r="B515" s="222" t="str">
        <f>'DATOS PERSONALES'!E513</f>
        <v>DOCE A DIECISIETE AÑOS</v>
      </c>
      <c r="C515" s="223" t="str">
        <f>'DATOS PERSONALES'!L513</f>
        <v>Sábado 18:00</v>
      </c>
      <c r="D515" s="223" t="str">
        <f>'DATOS PERSONALES'!M513</f>
        <v/>
      </c>
      <c r="E515" s="224" t="str">
        <f>'DATOS PERSONALES'!N513</f>
        <v/>
      </c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</row>
    <row r="516">
      <c r="A516" s="221" t="str">
        <f>'DATOS PERSONALES'!$A514</f>
        <v>Cabrera Kiara </v>
      </c>
      <c r="B516" s="222" t="str">
        <f>'DATOS PERSONALES'!E514</f>
        <v>DOCE A DIECISIETE AÑOS</v>
      </c>
      <c r="C516" s="223" t="str">
        <f>'DATOS PERSONALES'!L514</f>
        <v>Sábado 18:00</v>
      </c>
      <c r="D516" s="223" t="str">
        <f>'DATOS PERSONALES'!M514</f>
        <v/>
      </c>
      <c r="E516" s="224" t="str">
        <f>'DATOS PERSONALES'!N514</f>
        <v/>
      </c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</row>
    <row r="517">
      <c r="A517" s="221" t="str">
        <f>'DATOS PERSONALES'!$A515</f>
        <v>Ponce Chiara </v>
      </c>
      <c r="B517" s="222" t="str">
        <f>'DATOS PERSONALES'!E515</f>
        <v>DOCE A DIECISIETE AÑOS</v>
      </c>
      <c r="C517" s="223" t="str">
        <f>'DATOS PERSONALES'!L515</f>
        <v>Sábado 18:00</v>
      </c>
      <c r="D517" s="223" t="str">
        <f>'DATOS PERSONALES'!M515</f>
        <v/>
      </c>
      <c r="E517" s="224" t="str">
        <f>'DATOS PERSONALES'!N515</f>
        <v/>
      </c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</row>
    <row r="518">
      <c r="A518" s="214" t="str">
        <f>'DATOS PERSONALES'!$A516</f>
        <v>Peralta Dylan </v>
      </c>
      <c r="B518" s="222" t="str">
        <f>'DATOS PERSONALES'!E516</f>
        <v>DOCE A DIECISIETE AÑOS</v>
      </c>
      <c r="C518" s="223" t="str">
        <f>'DATOS PERSONALES'!L516</f>
        <v>Sábado 18:45</v>
      </c>
      <c r="D518" s="223" t="str">
        <f>'DATOS PERSONALES'!M516</f>
        <v/>
      </c>
      <c r="E518" s="224" t="str">
        <f>'DATOS PERSONALES'!N516</f>
        <v/>
      </c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</row>
    <row r="519">
      <c r="A519" s="221" t="str">
        <f>'DATOS PERSONALES'!$A517</f>
        <v>Carrillo Fernando </v>
      </c>
      <c r="B519" s="222" t="str">
        <f>'DATOS PERSONALES'!E517</f>
        <v>DOCE A DIECISIETE AÑOS</v>
      </c>
      <c r="C519" s="223" t="str">
        <f>'DATOS PERSONALES'!L517</f>
        <v>Sábado 18:45</v>
      </c>
      <c r="D519" s="223" t="str">
        <f>'DATOS PERSONALES'!M517</f>
        <v/>
      </c>
      <c r="E519" s="224" t="str">
        <f>'DATOS PERSONALES'!N517</f>
        <v/>
      </c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</row>
    <row r="520">
      <c r="A520" s="221" t="str">
        <f>'DATOS PERSONALES'!$A518</f>
        <v>Barrientos Thiago </v>
      </c>
      <c r="B520" s="222" t="str">
        <f>'DATOS PERSONALES'!E518</f>
        <v>DOCE A DIECISIETE AÑOS</v>
      </c>
      <c r="C520" s="223" t="str">
        <f>'DATOS PERSONALES'!L518</f>
        <v>Sábado 18:45</v>
      </c>
      <c r="D520" s="223" t="str">
        <f>'DATOS PERSONALES'!M518</f>
        <v/>
      </c>
      <c r="E520" s="224" t="str">
        <f>'DATOS PERSONALES'!N518</f>
        <v/>
      </c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</row>
    <row r="521">
      <c r="A521" s="227" t="str">
        <f>'DATOS PERSONALES'!$A519</f>
        <v>Ramírez Sheila</v>
      </c>
      <c r="B521" s="222" t="str">
        <f>'DATOS PERSONALES'!E519</f>
        <v>DOCE A DIECISIETE AÑOS</v>
      </c>
      <c r="C521" s="223" t="str">
        <f>'DATOS PERSONALES'!L519</f>
        <v>Sábado 18:45</v>
      </c>
      <c r="D521" s="223" t="str">
        <f>'DATOS PERSONALES'!M519</f>
        <v/>
      </c>
      <c r="E521" s="224" t="str">
        <f>'DATOS PERSONALES'!N519</f>
        <v/>
      </c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</row>
    <row r="522">
      <c r="A522" s="221" t="str">
        <f>'DATOS PERSONALES'!$A520</f>
        <v>Ortiz Maia</v>
      </c>
      <c r="B522" s="222" t="str">
        <f>'DATOS PERSONALES'!E520</f>
        <v>DOCE A DIECISIETE AÑOS</v>
      </c>
      <c r="C522" s="223" t="str">
        <f>'DATOS PERSONALES'!L520</f>
        <v>Sábado 18:45</v>
      </c>
      <c r="D522" s="223" t="str">
        <f>'DATOS PERSONALES'!M520</f>
        <v/>
      </c>
      <c r="E522" s="224" t="str">
        <f>'DATOS PERSONALES'!N520</f>
        <v/>
      </c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</row>
    <row r="523">
      <c r="A523" s="221" t="str">
        <f>'DATOS PERSONALES'!$A521</f>
        <v>González Virginia Rosa</v>
      </c>
      <c r="B523" s="222" t="str">
        <f>'DATOS PERSONALES'!E521</f>
        <v>ACUAGYM</v>
      </c>
      <c r="C523" s="223" t="str">
        <f>'DATOS PERSONALES'!L521</f>
        <v>Martes 09:00</v>
      </c>
      <c r="D523" s="223" t="str">
        <f>'DATOS PERSONALES'!M521</f>
        <v/>
      </c>
      <c r="E523" s="224" t="str">
        <f>'DATOS PERSONALES'!N521</f>
        <v/>
      </c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</row>
    <row r="524">
      <c r="A524" s="227" t="str">
        <f>'DATOS PERSONALES'!$A522</f>
        <v>Gutiérrez Liz</v>
      </c>
      <c r="B524" s="222" t="str">
        <f>'DATOS PERSONALES'!E522</f>
        <v>ACUAGYM</v>
      </c>
      <c r="C524" s="223" t="str">
        <f>'DATOS PERSONALES'!L522</f>
        <v>Martes 09:00</v>
      </c>
      <c r="D524" s="223" t="str">
        <f>'DATOS PERSONALES'!M522</f>
        <v/>
      </c>
      <c r="E524" s="224" t="str">
        <f>'DATOS PERSONALES'!N522</f>
        <v/>
      </c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</row>
    <row r="525">
      <c r="A525" s="221" t="str">
        <f>'DATOS PERSONALES'!$A523</f>
        <v>Umbides Juana</v>
      </c>
      <c r="B525" s="222" t="str">
        <f>'DATOS PERSONALES'!E523</f>
        <v>ACUAGYM</v>
      </c>
      <c r="C525" s="223" t="str">
        <f>'DATOS PERSONALES'!L523</f>
        <v>Martes 09:00</v>
      </c>
      <c r="D525" s="223" t="str">
        <f>'DATOS PERSONALES'!M523</f>
        <v>Viernes 08:15</v>
      </c>
      <c r="E525" s="224" t="str">
        <f>'DATOS PERSONALES'!N523</f>
        <v/>
      </c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</row>
    <row r="526">
      <c r="A526" s="226" t="str">
        <f>'DATOS PERSONALES'!$A524</f>
        <v>Leguizamon Silvia</v>
      </c>
      <c r="B526" s="222" t="str">
        <f>'DATOS PERSONALES'!E524</f>
        <v>ACUAGYM</v>
      </c>
      <c r="C526" s="223" t="str">
        <f>'DATOS PERSONALES'!L524</f>
        <v>Martes 09:00</v>
      </c>
      <c r="D526" s="223" t="str">
        <f>'DATOS PERSONALES'!M524</f>
        <v>Sábado 09:00</v>
      </c>
      <c r="E526" s="224" t="str">
        <f>'DATOS PERSONALES'!N524</f>
        <v/>
      </c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</row>
    <row r="527">
      <c r="A527" s="227" t="str">
        <f>'DATOS PERSONALES'!$A525</f>
        <v>Ramos Adriana </v>
      </c>
      <c r="B527" s="222" t="str">
        <f>'DATOS PERSONALES'!E525</f>
        <v>ACUAGYM</v>
      </c>
      <c r="C527" s="223" t="str">
        <f>'DATOS PERSONALES'!L525</f>
        <v>Martes 09:00</v>
      </c>
      <c r="D527" s="223" t="str">
        <f>'DATOS PERSONALES'!M525</f>
        <v/>
      </c>
      <c r="E527" s="224" t="str">
        <f>'DATOS PERSONALES'!N525</f>
        <v/>
      </c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</row>
    <row r="528">
      <c r="A528" s="226" t="str">
        <f>'DATOS PERSONALES'!$A526</f>
        <v>Macrino Norma</v>
      </c>
      <c r="B528" s="222" t="str">
        <f>'DATOS PERSONALES'!E526</f>
        <v>ACUAGYM</v>
      </c>
      <c r="C528" s="223" t="str">
        <f>'DATOS PERSONALES'!L526</f>
        <v>Martes 09:00</v>
      </c>
      <c r="D528" s="223" t="str">
        <f>'DATOS PERSONALES'!M526</f>
        <v/>
      </c>
      <c r="E528" s="224" t="str">
        <f>'DATOS PERSONALES'!N526</f>
        <v/>
      </c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</row>
    <row r="529">
      <c r="A529" s="226" t="str">
        <f>'DATOS PERSONALES'!$A527</f>
        <v>Cruz Marta</v>
      </c>
      <c r="B529" s="222" t="str">
        <f>'DATOS PERSONALES'!E527</f>
        <v>ACUAGYM</v>
      </c>
      <c r="C529" s="223" t="str">
        <f>'DATOS PERSONALES'!L527</f>
        <v>Martes 09:00</v>
      </c>
      <c r="D529" s="223" t="str">
        <f>'DATOS PERSONALES'!M527</f>
        <v>Jueves 11:15</v>
      </c>
      <c r="E529" s="224" t="str">
        <f>'DATOS PERSONALES'!N527</f>
        <v/>
      </c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</row>
    <row r="530">
      <c r="A530" s="214" t="str">
        <f>'DATOS PERSONALES'!$A528</f>
        <v>López Teresa</v>
      </c>
      <c r="B530" s="222" t="str">
        <f>'DATOS PERSONALES'!E528</f>
        <v>ACUAGYM</v>
      </c>
      <c r="C530" s="223" t="str">
        <f>'DATOS PERSONALES'!L528</f>
        <v>Martes 09:00</v>
      </c>
      <c r="D530" s="223" t="str">
        <f>'DATOS PERSONALES'!M528</f>
        <v>Viernes 08:15</v>
      </c>
      <c r="E530" s="224" t="str">
        <f>'DATOS PERSONALES'!N528</f>
        <v/>
      </c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</row>
    <row r="531">
      <c r="A531" s="221" t="str">
        <f>'DATOS PERSONALES'!$A529</f>
        <v>Jerez  Maia Micaela</v>
      </c>
      <c r="B531" s="222" t="str">
        <f>'DATOS PERSONALES'!E529</f>
        <v>ACUAGYM</v>
      </c>
      <c r="C531" s="223" t="str">
        <f>'DATOS PERSONALES'!L529</f>
        <v>Martes 09:00</v>
      </c>
      <c r="D531" s="223" t="str">
        <f>'DATOS PERSONALES'!M529</f>
        <v/>
      </c>
      <c r="E531" s="224" t="str">
        <f>'DATOS PERSONALES'!N529</f>
        <v/>
      </c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</row>
    <row r="532">
      <c r="A532" s="221" t="str">
        <f>'DATOS PERSONALES'!$A530</f>
        <v>Ortiz Maria Edel</v>
      </c>
      <c r="B532" s="222" t="str">
        <f>'DATOS PERSONALES'!E530</f>
        <v>ACUAGYM</v>
      </c>
      <c r="C532" s="223" t="str">
        <f>'DATOS PERSONALES'!L530</f>
        <v>Martes 09:00</v>
      </c>
      <c r="D532" s="223" t="str">
        <f>'DATOS PERSONALES'!M530</f>
        <v/>
      </c>
      <c r="E532" s="224" t="str">
        <f>'DATOS PERSONALES'!N530</f>
        <v/>
      </c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</row>
    <row r="533">
      <c r="A533" s="214" t="str">
        <f>'DATOS PERSONALES'!$A531</f>
        <v>Cabral Ma Cristina  </v>
      </c>
      <c r="B533" s="222" t="str">
        <f>'DATOS PERSONALES'!E531</f>
        <v>ACUAGYM</v>
      </c>
      <c r="C533" s="223" t="str">
        <f>'DATOS PERSONALES'!L531</f>
        <v>Martes 09:00</v>
      </c>
      <c r="D533" s="223" t="str">
        <f>'DATOS PERSONALES'!M531</f>
        <v/>
      </c>
      <c r="E533" s="224" t="str">
        <f>'DATOS PERSONALES'!N531</f>
        <v/>
      </c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</row>
    <row r="534">
      <c r="A534" s="221" t="str">
        <f>'DATOS PERSONALES'!$A532</f>
        <v>Rodriguez Jorge</v>
      </c>
      <c r="B534" s="222" t="str">
        <f>'DATOS PERSONALES'!E532</f>
        <v>ACUAGYM</v>
      </c>
      <c r="C534" s="223" t="str">
        <f>'DATOS PERSONALES'!L532</f>
        <v>Martes 11:15</v>
      </c>
      <c r="D534" s="223" t="str">
        <f>'DATOS PERSONALES'!M532</f>
        <v>Jueves 11:15</v>
      </c>
      <c r="E534" s="224" t="str">
        <f>'DATOS PERSONALES'!N532</f>
        <v/>
      </c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</row>
    <row r="535">
      <c r="A535" s="226" t="str">
        <f>'DATOS PERSONALES'!$A533</f>
        <v>Grance Marina Zulema </v>
      </c>
      <c r="B535" s="222" t="str">
        <f>'DATOS PERSONALES'!E533</f>
        <v>ACUAGYM</v>
      </c>
      <c r="C535" s="223" t="str">
        <f>'DATOS PERSONALES'!L533</f>
        <v>Martes 11:15</v>
      </c>
      <c r="D535" s="223" t="str">
        <f>'DATOS PERSONALES'!M533</f>
        <v>Jueves 11:15</v>
      </c>
      <c r="E535" s="224" t="str">
        <f>'DATOS PERSONALES'!N533</f>
        <v/>
      </c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</row>
    <row r="536">
      <c r="A536" s="227" t="str">
        <f>'DATOS PERSONALES'!$A534</f>
        <v>Hidalgo Norma</v>
      </c>
      <c r="B536" s="222" t="str">
        <f>'DATOS PERSONALES'!E534</f>
        <v>ACUAGYM</v>
      </c>
      <c r="C536" s="223" t="str">
        <f>'DATOS PERSONALES'!L534</f>
        <v>Martes 11:15</v>
      </c>
      <c r="D536" s="223" t="str">
        <f>'DATOS PERSONALES'!M534</f>
        <v>Jueves 11:15</v>
      </c>
      <c r="E536" s="224" t="str">
        <f>'DATOS PERSONALES'!N534</f>
        <v/>
      </c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</row>
    <row r="537">
      <c r="A537" s="226" t="str">
        <f>'DATOS PERSONALES'!$A535</f>
        <v>Toloza Maxima </v>
      </c>
      <c r="B537" s="222" t="str">
        <f>'DATOS PERSONALES'!E535</f>
        <v>ACUAGYM</v>
      </c>
      <c r="C537" s="223" t="str">
        <f>'DATOS PERSONALES'!L535</f>
        <v>Martes 11:15</v>
      </c>
      <c r="D537" s="223" t="str">
        <f>'DATOS PERSONALES'!M535</f>
        <v/>
      </c>
      <c r="E537" s="224" t="str">
        <f>'DATOS PERSONALES'!N535</f>
        <v/>
      </c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</row>
    <row r="538">
      <c r="A538" s="226" t="str">
        <f>'DATOS PERSONALES'!$A536</f>
        <v>Frías Clara </v>
      </c>
      <c r="B538" s="222" t="str">
        <f>'DATOS PERSONALES'!E536</f>
        <v>ACUAGYM</v>
      </c>
      <c r="C538" s="223" t="str">
        <f>'DATOS PERSONALES'!L536</f>
        <v>Martes 11:15</v>
      </c>
      <c r="D538" s="223" t="str">
        <f>'DATOS PERSONALES'!M536</f>
        <v>Jueves 11:15</v>
      </c>
      <c r="E538" s="224" t="str">
        <f>'DATOS PERSONALES'!N536</f>
        <v/>
      </c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</row>
    <row r="539">
      <c r="A539" s="227" t="str">
        <f>'DATOS PERSONALES'!$A537</f>
        <v>Bazan Monica </v>
      </c>
      <c r="B539" s="222" t="str">
        <f>'DATOS PERSONALES'!E537</f>
        <v>ACUAGYM</v>
      </c>
      <c r="C539" s="223" t="str">
        <f>'DATOS PERSONALES'!L537</f>
        <v>Martes 11:15</v>
      </c>
      <c r="D539" s="223" t="str">
        <f>'DATOS PERSONALES'!M537</f>
        <v>Jueves 11:15</v>
      </c>
      <c r="E539" s="224" t="str">
        <f>'DATOS PERSONALES'!N537</f>
        <v/>
      </c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</row>
    <row r="540">
      <c r="A540" s="221" t="str">
        <f>'DATOS PERSONALES'!$A538</f>
        <v>Maggiolino Dora </v>
      </c>
      <c r="B540" s="222" t="str">
        <f>'DATOS PERSONALES'!E538</f>
        <v>ACUAGYM</v>
      </c>
      <c r="C540" s="223" t="str">
        <f>'DATOS PERSONALES'!L538</f>
        <v>Martes 15:45</v>
      </c>
      <c r="D540" s="223" t="str">
        <f>'DATOS PERSONALES'!M538</f>
        <v>Jueves 15:45</v>
      </c>
      <c r="E540" s="224" t="str">
        <f>'DATOS PERSONALES'!N538</f>
        <v/>
      </c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</row>
    <row r="541">
      <c r="A541" s="221" t="str">
        <f>'DATOS PERSONALES'!$A539</f>
        <v>Fernández Mirta</v>
      </c>
      <c r="B541" s="222" t="str">
        <f>'DATOS PERSONALES'!E539</f>
        <v>ACUAGYM</v>
      </c>
      <c r="C541" s="223" t="str">
        <f>'DATOS PERSONALES'!L539</f>
        <v>Martes 15:45</v>
      </c>
      <c r="D541" s="223" t="str">
        <f>'DATOS PERSONALES'!M539</f>
        <v>Jueves 15:45</v>
      </c>
      <c r="E541" s="224" t="str">
        <f>'DATOS PERSONALES'!N539</f>
        <v/>
      </c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</row>
    <row r="542">
      <c r="A542" s="227" t="str">
        <f>'DATOS PERSONALES'!$A540</f>
        <v>Cordero Ana</v>
      </c>
      <c r="B542" s="222" t="str">
        <f>'DATOS PERSONALES'!E540</f>
        <v>ACUAGYM</v>
      </c>
      <c r="C542" s="223" t="str">
        <f>'DATOS PERSONALES'!L540</f>
        <v>Martes 15:45</v>
      </c>
      <c r="D542" s="223" t="str">
        <f>'DATOS PERSONALES'!M540</f>
        <v>Jueves 15:45</v>
      </c>
      <c r="E542" s="224" t="str">
        <f>'DATOS PERSONALES'!N540</f>
        <v/>
      </c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</row>
    <row r="543">
      <c r="A543" s="221" t="str">
        <f>'DATOS PERSONALES'!$A541</f>
        <v>Borda Angélica </v>
      </c>
      <c r="B543" s="222" t="str">
        <f>'DATOS PERSONALES'!E541</f>
        <v>ACUAGYM</v>
      </c>
      <c r="C543" s="223" t="str">
        <f>'DATOS PERSONALES'!L541</f>
        <v>Martes 15:45</v>
      </c>
      <c r="D543" s="223" t="str">
        <f>'DATOS PERSONALES'!M541</f>
        <v>Jueves 15:45</v>
      </c>
      <c r="E543" s="224" t="str">
        <f>'DATOS PERSONALES'!N541</f>
        <v/>
      </c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</row>
    <row r="544">
      <c r="A544" s="226" t="str">
        <f>'DATOS PERSONALES'!$A542</f>
        <v>Llanos María Adriana</v>
      </c>
      <c r="B544" s="222" t="str">
        <f>'DATOS PERSONALES'!E542</f>
        <v>ACUAGYM</v>
      </c>
      <c r="C544" s="223" t="str">
        <f>'DATOS PERSONALES'!L542</f>
        <v>Martes 15:45</v>
      </c>
      <c r="D544" s="223" t="str">
        <f>'DATOS PERSONALES'!M542</f>
        <v>Jueves 15:45</v>
      </c>
      <c r="E544" s="224" t="str">
        <f>'DATOS PERSONALES'!N542</f>
        <v/>
      </c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</row>
    <row r="545">
      <c r="A545" s="214" t="str">
        <f>'DATOS PERSONALES'!$A543</f>
        <v>Spano Catalina</v>
      </c>
      <c r="B545" s="222" t="str">
        <f>'DATOS PERSONALES'!E543</f>
        <v>ACUAGYM</v>
      </c>
      <c r="C545" s="223" t="str">
        <f>'DATOS PERSONALES'!L543</f>
        <v>Martes 15:45</v>
      </c>
      <c r="D545" s="223" t="str">
        <f>'DATOS PERSONALES'!M543</f>
        <v>Jueves 15:45</v>
      </c>
      <c r="E545" s="224" t="str">
        <f>'DATOS PERSONALES'!N543</f>
        <v/>
      </c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</row>
    <row r="546">
      <c r="A546" s="226" t="str">
        <f>'DATOS PERSONALES'!$A544</f>
        <v>Blanco Carolina</v>
      </c>
      <c r="B546" s="222" t="str">
        <f>'DATOS PERSONALES'!E544</f>
        <v>ACUAGYM</v>
      </c>
      <c r="C546" s="223" t="str">
        <f>'DATOS PERSONALES'!L544</f>
        <v>Martes 15:45</v>
      </c>
      <c r="D546" s="223" t="str">
        <f>'DATOS PERSONALES'!M544</f>
        <v>Jueves 15:45</v>
      </c>
      <c r="E546" s="224" t="str">
        <f>'DATOS PERSONALES'!N544</f>
        <v/>
      </c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</row>
    <row r="547">
      <c r="A547" s="226" t="str">
        <f>'DATOS PERSONALES'!$A545</f>
        <v>Sández Aurora </v>
      </c>
      <c r="B547" s="222" t="str">
        <f>'DATOS PERSONALES'!E545</f>
        <v>ACUAGYM</v>
      </c>
      <c r="C547" s="223" t="str">
        <f>'DATOS PERSONALES'!L545</f>
        <v>Martes 15:45</v>
      </c>
      <c r="D547" s="223" t="str">
        <f>'DATOS PERSONALES'!M545</f>
        <v>Jueves 15:45</v>
      </c>
      <c r="E547" s="224" t="str">
        <f>'DATOS PERSONALES'!N545</f>
        <v/>
      </c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</row>
    <row r="548">
      <c r="A548" s="227" t="str">
        <f>'DATOS PERSONALES'!$A546</f>
        <v>Barrionuevo Zulma </v>
      </c>
      <c r="B548" s="222" t="str">
        <f>'DATOS PERSONALES'!E546</f>
        <v>ACUAGYM</v>
      </c>
      <c r="C548" s="223" t="str">
        <f>'DATOS PERSONALES'!L546</f>
        <v>Martes 15:45</v>
      </c>
      <c r="D548" s="223" t="str">
        <f>'DATOS PERSONALES'!M546</f>
        <v>Jueves 15:45</v>
      </c>
      <c r="E548" s="224" t="str">
        <f>'DATOS PERSONALES'!N546</f>
        <v/>
      </c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</row>
    <row r="549">
      <c r="A549" s="226" t="str">
        <f>'DATOS PERSONALES'!$A547</f>
        <v>Herrera Rosana</v>
      </c>
      <c r="B549" s="222" t="str">
        <f>'DATOS PERSONALES'!E547</f>
        <v>ACUAGYM</v>
      </c>
      <c r="C549" s="223" t="str">
        <f>'DATOS PERSONALES'!L547</f>
        <v>Martes 15:45</v>
      </c>
      <c r="D549" s="223" t="str">
        <f>'DATOS PERSONALES'!M547</f>
        <v>Jueves 15:45</v>
      </c>
      <c r="E549" s="224" t="str">
        <f>'DATOS PERSONALES'!N547</f>
        <v/>
      </c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</row>
    <row r="550">
      <c r="A550" s="221" t="str">
        <f>'DATOS PERSONALES'!$A548</f>
        <v>Busso Marcelo</v>
      </c>
      <c r="B550" s="222" t="str">
        <f>'DATOS PERSONALES'!E548</f>
        <v>ACUAGYM</v>
      </c>
      <c r="C550" s="223" t="str">
        <f>'DATOS PERSONALES'!L548</f>
        <v>Martes 17:15</v>
      </c>
      <c r="D550" s="223" t="str">
        <f>'DATOS PERSONALES'!M548</f>
        <v/>
      </c>
      <c r="E550" s="224" t="str">
        <f>'DATOS PERSONALES'!N548</f>
        <v/>
      </c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</row>
    <row r="551">
      <c r="A551" s="227" t="str">
        <f>'DATOS PERSONALES'!$A549</f>
        <v>Carrizo Juan </v>
      </c>
      <c r="B551" s="222" t="str">
        <f>'DATOS PERSONALES'!E549</f>
        <v>ACUAGYM</v>
      </c>
      <c r="C551" s="223" t="str">
        <f>'DATOS PERSONALES'!L549</f>
        <v>Martes 17:15</v>
      </c>
      <c r="D551" s="223" t="str">
        <f>'DATOS PERSONALES'!M549</f>
        <v/>
      </c>
      <c r="E551" s="224" t="str">
        <f>'DATOS PERSONALES'!N549</f>
        <v/>
      </c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</row>
    <row r="552">
      <c r="A552" s="221" t="str">
        <f>'DATOS PERSONALES'!$A550</f>
        <v>Castro Martinez Nilda </v>
      </c>
      <c r="B552" s="222" t="str">
        <f>'DATOS PERSONALES'!E550</f>
        <v>ACUAGYM</v>
      </c>
      <c r="C552" s="223" t="str">
        <f>'DATOS PERSONALES'!L550</f>
        <v>Martes 17:15</v>
      </c>
      <c r="D552" s="223" t="str">
        <f>'DATOS PERSONALES'!M550</f>
        <v>Jueves 15:45</v>
      </c>
      <c r="E552" s="224" t="str">
        <f>'DATOS PERSONALES'!N550</f>
        <v/>
      </c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</row>
    <row r="553">
      <c r="A553" s="221" t="str">
        <f>'DATOS PERSONALES'!$A551</f>
        <v>Coria Alicia </v>
      </c>
      <c r="B553" s="222" t="str">
        <f>'DATOS PERSONALES'!E551</f>
        <v>ACUAGYM</v>
      </c>
      <c r="C553" s="223" t="str">
        <f>'DATOS PERSONALES'!L551</f>
        <v>Martes 17:15</v>
      </c>
      <c r="D553" s="223" t="str">
        <f>'DATOS PERSONALES'!M551</f>
        <v/>
      </c>
      <c r="E553" s="224" t="str">
        <f>'DATOS PERSONALES'!N551</f>
        <v/>
      </c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</row>
    <row r="554">
      <c r="A554" s="227" t="str">
        <f>'DATOS PERSONALES'!$A552</f>
        <v>Llanos Mónica</v>
      </c>
      <c r="B554" s="222" t="str">
        <f>'DATOS PERSONALES'!E552</f>
        <v>ACUAGYM</v>
      </c>
      <c r="C554" s="223" t="str">
        <f>'DATOS PERSONALES'!L552</f>
        <v>Martes 17:15</v>
      </c>
      <c r="D554" s="223" t="str">
        <f>'DATOS PERSONALES'!M552</f>
        <v/>
      </c>
      <c r="E554" s="224" t="str">
        <f>'DATOS PERSONALES'!N552</f>
        <v/>
      </c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</row>
    <row r="555">
      <c r="A555" s="226" t="str">
        <f>'DATOS PERSONALES'!$A553</f>
        <v>Alderete Emma</v>
      </c>
      <c r="B555" s="222" t="str">
        <f>'DATOS PERSONALES'!E553</f>
        <v>ACUAGYM</v>
      </c>
      <c r="C555" s="223" t="str">
        <f>'DATOS PERSONALES'!L553</f>
        <v>Martes 17:15</v>
      </c>
      <c r="D555" s="223" t="str">
        <f>'DATOS PERSONALES'!M553</f>
        <v/>
      </c>
      <c r="E555" s="224" t="str">
        <f>'DATOS PERSONALES'!N553</f>
        <v/>
      </c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</row>
    <row r="556">
      <c r="A556" s="226" t="str">
        <f>'DATOS PERSONALES'!$A554</f>
        <v>Agüero Valeria </v>
      </c>
      <c r="B556" s="222" t="str">
        <f>'DATOS PERSONALES'!E554</f>
        <v>ACUAGYM</v>
      </c>
      <c r="C556" s="223" t="str">
        <f>'DATOS PERSONALES'!L554</f>
        <v>Martes 17:15</v>
      </c>
      <c r="D556" s="223" t="str">
        <f>'DATOS PERSONALES'!M554</f>
        <v>Sábado 13:30</v>
      </c>
      <c r="E556" s="224" t="str">
        <f>'DATOS PERSONALES'!N554</f>
        <v/>
      </c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</row>
    <row r="557">
      <c r="A557" s="227" t="str">
        <f>'DATOS PERSONALES'!$A555</f>
        <v>Mendoza Maria Cristina</v>
      </c>
      <c r="B557" s="222" t="str">
        <f>'DATOS PERSONALES'!E555</f>
        <v>ACUAGYM</v>
      </c>
      <c r="C557" s="223" t="str">
        <f>'DATOS PERSONALES'!L555</f>
        <v>Martes 17:15</v>
      </c>
      <c r="D557" s="223" t="str">
        <f>'DATOS PERSONALES'!M555</f>
        <v/>
      </c>
      <c r="E557" s="224" t="str">
        <f>'DATOS PERSONALES'!N555</f>
        <v/>
      </c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</row>
    <row r="558">
      <c r="A558" s="226" t="str">
        <f>'DATOS PERSONALES'!$A556</f>
        <v>Azul Melanie </v>
      </c>
      <c r="B558" s="222" t="str">
        <f>'DATOS PERSONALES'!E556</f>
        <v>ACUAGYM</v>
      </c>
      <c r="C558" s="223" t="str">
        <f>'DATOS PERSONALES'!L556</f>
        <v>Martes 17:15</v>
      </c>
      <c r="D558" s="223" t="str">
        <f>'DATOS PERSONALES'!M556</f>
        <v>Sábado 09:00</v>
      </c>
      <c r="E558" s="224" t="str">
        <f>'DATOS PERSONALES'!N556</f>
        <v/>
      </c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</row>
    <row r="559">
      <c r="A559" s="221" t="str">
        <f>'DATOS PERSONALES'!$A557</f>
        <v>González Blanca</v>
      </c>
      <c r="B559" s="222" t="str">
        <f>'DATOS PERSONALES'!E557</f>
        <v>ACUAGYM</v>
      </c>
      <c r="C559" s="223" t="str">
        <f>'DATOS PERSONALES'!L557</f>
        <v>Miércoles 09:00</v>
      </c>
      <c r="D559" s="223" t="str">
        <f>'DATOS PERSONALES'!M557</f>
        <v>Sábado 13:30</v>
      </c>
      <c r="E559" s="224" t="str">
        <f>'DATOS PERSONALES'!N557</f>
        <v/>
      </c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</row>
    <row r="560">
      <c r="A560" s="227" t="str">
        <f>'DATOS PERSONALES'!$A558</f>
        <v>Giménez Karen </v>
      </c>
      <c r="B560" s="222" t="str">
        <f>'DATOS PERSONALES'!E558</f>
        <v>ACUAGYM</v>
      </c>
      <c r="C560" s="223" t="str">
        <f>'DATOS PERSONALES'!L558</f>
        <v>Miércoles 09:00</v>
      </c>
      <c r="D560" s="223" t="str">
        <f>'DATOS PERSONALES'!M558</f>
        <v/>
      </c>
      <c r="E560" s="224" t="str">
        <f>'DATOS PERSONALES'!N558</f>
        <v/>
      </c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</row>
    <row r="561">
      <c r="A561" s="226" t="str">
        <f>'DATOS PERSONALES'!$A559</f>
        <v>Franco Alicia </v>
      </c>
      <c r="B561" s="222" t="str">
        <f>'DATOS PERSONALES'!E559</f>
        <v>ACUAGYM</v>
      </c>
      <c r="C561" s="223" t="str">
        <f>'DATOS PERSONALES'!L559</f>
        <v>Miércoles 09:00</v>
      </c>
      <c r="D561" s="223" t="str">
        <f>'DATOS PERSONALES'!M559</f>
        <v/>
      </c>
      <c r="E561" s="224" t="str">
        <f>'DATOS PERSONALES'!N559</f>
        <v/>
      </c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</row>
    <row r="562">
      <c r="A562" s="226" t="str">
        <f>'DATOS PERSONALES'!$A560</f>
        <v>Ledesma Norma Beatriz </v>
      </c>
      <c r="B562" s="222" t="str">
        <f>'DATOS PERSONALES'!E560</f>
        <v>ACUAGYM</v>
      </c>
      <c r="C562" s="223" t="str">
        <f>'DATOS PERSONALES'!L560</f>
        <v>Miércoles 09:00</v>
      </c>
      <c r="D562" s="223" t="str">
        <f>'DATOS PERSONALES'!M560</f>
        <v>Sábado 09:00</v>
      </c>
      <c r="E562" s="224" t="str">
        <f>'DATOS PERSONALES'!N560</f>
        <v/>
      </c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</row>
    <row r="563">
      <c r="A563" s="227" t="str">
        <f>'DATOS PERSONALES'!$A561</f>
        <v>Gallardo Viviana </v>
      </c>
      <c r="B563" s="222" t="str">
        <f>'DATOS PERSONALES'!E561</f>
        <v>ACUAGYM</v>
      </c>
      <c r="C563" s="223" t="str">
        <f>'DATOS PERSONALES'!L561</f>
        <v>Miércoles 09:00</v>
      </c>
      <c r="D563" s="223" t="str">
        <f>'DATOS PERSONALES'!M561</f>
        <v>Viernes 08:15</v>
      </c>
      <c r="E563" s="224" t="str">
        <f>'DATOS PERSONALES'!N561</f>
        <v/>
      </c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</row>
    <row r="564">
      <c r="A564" s="226" t="str">
        <f>'DATOS PERSONALES'!$A562</f>
        <v>Pintos Luisa</v>
      </c>
      <c r="B564" s="222" t="str">
        <f>'DATOS PERSONALES'!E562</f>
        <v>ACUAGYM</v>
      </c>
      <c r="C564" s="223" t="str">
        <f>'DATOS PERSONALES'!L562</f>
        <v>Miércoles 09:00</v>
      </c>
      <c r="D564" s="223" t="str">
        <f>'DATOS PERSONALES'!M562</f>
        <v>Sábado 09:00</v>
      </c>
      <c r="E564" s="224" t="str">
        <f>'DATOS PERSONALES'!N562</f>
        <v/>
      </c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</row>
    <row r="565">
      <c r="A565" s="221" t="str">
        <f>'DATOS PERSONALES'!$A563</f>
        <v>Ortiz Josefina</v>
      </c>
      <c r="B565" s="222" t="str">
        <f>'DATOS PERSONALES'!E563</f>
        <v>ACUAGYM</v>
      </c>
      <c r="C565" s="223" t="str">
        <f>'DATOS PERSONALES'!L563</f>
        <v>Miércoles 14:15</v>
      </c>
      <c r="D565" s="223" t="str">
        <f>'DATOS PERSONALES'!M563</f>
        <v/>
      </c>
      <c r="E565" s="224" t="str">
        <f>'DATOS PERSONALES'!N563</f>
        <v/>
      </c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</row>
    <row r="566">
      <c r="A566" s="214" t="str">
        <f>'DATOS PERSONALES'!$A564</f>
        <v>Alfonzo Wilma</v>
      </c>
      <c r="B566" s="222" t="str">
        <f>'DATOS PERSONALES'!E564</f>
        <v>ACUAGYM</v>
      </c>
      <c r="C566" s="223" t="str">
        <f>'DATOS PERSONALES'!L564</f>
        <v>Miércoles 14:15</v>
      </c>
      <c r="D566" s="223" t="str">
        <f>'DATOS PERSONALES'!M564</f>
        <v/>
      </c>
      <c r="E566" s="224" t="str">
        <f>'DATOS PERSONALES'!N564</f>
        <v/>
      </c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</row>
    <row r="567">
      <c r="A567" s="226" t="str">
        <f>'DATOS PERSONALES'!$A565</f>
        <v>Lujan Emma Alicia </v>
      </c>
      <c r="B567" s="222" t="str">
        <f>'DATOS PERSONALES'!E565</f>
        <v>ACUAGYM</v>
      </c>
      <c r="C567" s="223" t="str">
        <f>'DATOS PERSONALES'!L565</f>
        <v>Miércoles 14:15</v>
      </c>
      <c r="D567" s="223" t="str">
        <f>'DATOS PERSONALES'!M565</f>
        <v>Viernes 13:30</v>
      </c>
      <c r="E567" s="224" t="str">
        <f>'DATOS PERSONALES'!N565</f>
        <v/>
      </c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</row>
    <row r="568">
      <c r="A568" s="221" t="str">
        <f>'DATOS PERSONALES'!$A566</f>
        <v>Llanos Susana </v>
      </c>
      <c r="B568" s="222" t="str">
        <f>'DATOS PERSONALES'!E566</f>
        <v>ACUAGYM</v>
      </c>
      <c r="C568" s="223" t="str">
        <f>'DATOS PERSONALES'!L566</f>
        <v>Miércoles 14:15</v>
      </c>
      <c r="D568" s="223" t="str">
        <f>'DATOS PERSONALES'!M566</f>
        <v/>
      </c>
      <c r="E568" s="224" t="str">
        <f>'DATOS PERSONALES'!N566</f>
        <v/>
      </c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</row>
    <row r="569">
      <c r="A569" s="227" t="str">
        <f>'DATOS PERSONALES'!$A567</f>
        <v>Bolla Rosmaría </v>
      </c>
      <c r="B569" s="222" t="str">
        <f>'DATOS PERSONALES'!E567</f>
        <v>ACUAGYM</v>
      </c>
      <c r="C569" s="223" t="str">
        <f>'DATOS PERSONALES'!L567</f>
        <v>Miércoles 14:15</v>
      </c>
      <c r="D569" s="223" t="str">
        <f>'DATOS PERSONALES'!M567</f>
        <v>Viernes 13:30</v>
      </c>
      <c r="E569" s="224" t="str">
        <f>'DATOS PERSONALES'!N567</f>
        <v/>
      </c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</row>
    <row r="570">
      <c r="A570" s="221" t="str">
        <f>'DATOS PERSONALES'!$A568</f>
        <v>García Alejandrina</v>
      </c>
      <c r="B570" s="222" t="str">
        <f>'DATOS PERSONALES'!E568</f>
        <v>ACUAGYM</v>
      </c>
      <c r="C570" s="223" t="str">
        <f>'DATOS PERSONALES'!L568</f>
        <v>Miércoles 14:15</v>
      </c>
      <c r="D570" s="223" t="str">
        <f>'DATOS PERSONALES'!M568</f>
        <v>Viernes 13:30</v>
      </c>
      <c r="E570" s="224" t="str">
        <f>'DATOS PERSONALES'!N568</f>
        <v/>
      </c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</row>
    <row r="571">
      <c r="A571" s="221" t="str">
        <f>'DATOS PERSONALES'!$A569</f>
        <v>Villoldo Adriana </v>
      </c>
      <c r="B571" s="222" t="str">
        <f>'DATOS PERSONALES'!E569</f>
        <v>ACUAGYM</v>
      </c>
      <c r="C571" s="223" t="str">
        <f>'DATOS PERSONALES'!L569</f>
        <v>Miércoles 14:15</v>
      </c>
      <c r="D571" s="223" t="str">
        <f>'DATOS PERSONALES'!M569</f>
        <v/>
      </c>
      <c r="E571" s="224" t="str">
        <f>'DATOS PERSONALES'!N569</f>
        <v/>
      </c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</row>
    <row r="572">
      <c r="A572" s="214" t="str">
        <f>'DATOS PERSONALES'!$A570</f>
        <v>Jara Elena  </v>
      </c>
      <c r="B572" s="222" t="str">
        <f>'DATOS PERSONALES'!E570</f>
        <v>ACUAGYM</v>
      </c>
      <c r="C572" s="223" t="str">
        <f>'DATOS PERSONALES'!L570</f>
        <v>Miércoles 14:15</v>
      </c>
      <c r="D572" s="223" t="str">
        <f>'DATOS PERSONALES'!M570</f>
        <v>Sábado 09:00</v>
      </c>
      <c r="E572" s="224" t="str">
        <f>'DATOS PERSONALES'!N570</f>
        <v/>
      </c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</row>
    <row r="573">
      <c r="A573" s="221" t="str">
        <f>'DATOS PERSONALES'!$A571</f>
        <v>Quiroz Elsa</v>
      </c>
      <c r="B573" s="222" t="str">
        <f>'DATOS PERSONALES'!E571</f>
        <v>ACUAGYM</v>
      </c>
      <c r="C573" s="223" t="str">
        <f>'DATOS PERSONALES'!L571</f>
        <v>Miércoles 14:15</v>
      </c>
      <c r="D573" s="223" t="str">
        <f>'DATOS PERSONALES'!M571</f>
        <v/>
      </c>
      <c r="E573" s="224" t="str">
        <f>'DATOS PERSONALES'!N571</f>
        <v/>
      </c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</row>
    <row r="574">
      <c r="A574" s="226" t="str">
        <f>'DATOS PERSONALES'!$A572</f>
        <v>Maldonado Adriana </v>
      </c>
      <c r="B574" s="222" t="str">
        <f>'DATOS PERSONALES'!E572</f>
        <v>ACUAGYM</v>
      </c>
      <c r="C574" s="223" t="str">
        <f>'DATOS PERSONALES'!L572</f>
        <v>Jueves 11:15</v>
      </c>
      <c r="D574" s="223" t="str">
        <f>'DATOS PERSONALES'!M572</f>
        <v/>
      </c>
      <c r="E574" s="224" t="str">
        <f>'DATOS PERSONALES'!N572</f>
        <v/>
      </c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</row>
    <row r="575">
      <c r="A575" s="214" t="str">
        <f>'DATOS PERSONALES'!$A573</f>
        <v>Macri Vanina</v>
      </c>
      <c r="B575" s="222" t="str">
        <f>'DATOS PERSONALES'!E573</f>
        <v>ACUAGYM</v>
      </c>
      <c r="C575" s="223" t="str">
        <f>'DATOS PERSONALES'!L573</f>
        <v>Jueves 11:15</v>
      </c>
      <c r="D575" s="223" t="str">
        <f>'DATOS PERSONALES'!M573</f>
        <v/>
      </c>
      <c r="E575" s="224" t="str">
        <f>'DATOS PERSONALES'!N573</f>
        <v/>
      </c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</row>
    <row r="576">
      <c r="A576" s="221" t="str">
        <f>'DATOS PERSONALES'!$A574</f>
        <v>Bolla Ángela</v>
      </c>
      <c r="B576" s="222" t="str">
        <f>'DATOS PERSONALES'!E574</f>
        <v>ACUAGYM</v>
      </c>
      <c r="C576" s="223" t="str">
        <f>'DATOS PERSONALES'!L574</f>
        <v>Jueves 11:15</v>
      </c>
      <c r="D576" s="223" t="str">
        <f>'DATOS PERSONALES'!M574</f>
        <v>Sábado 13:30</v>
      </c>
      <c r="E576" s="224" t="str">
        <f>'DATOS PERSONALES'!N574</f>
        <v/>
      </c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</row>
    <row r="577">
      <c r="A577" s="226" t="str">
        <f>'DATOS PERSONALES'!$A575</f>
        <v>Spengler Irma</v>
      </c>
      <c r="B577" s="222" t="str">
        <f>'DATOS PERSONALES'!E575</f>
        <v>ACUAGYM</v>
      </c>
      <c r="C577" s="223" t="str">
        <f>'DATOS PERSONALES'!L575</f>
        <v>Jueves 11:15</v>
      </c>
      <c r="D577" s="223" t="str">
        <f>'DATOS PERSONALES'!M575</f>
        <v/>
      </c>
      <c r="E577" s="224" t="str">
        <f>'DATOS PERSONALES'!N575</f>
        <v/>
      </c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</row>
    <row r="578">
      <c r="A578" s="214" t="str">
        <f>'DATOS PERSONALES'!$A576</f>
        <v>Ibañez Lliliana</v>
      </c>
      <c r="B578" s="222" t="str">
        <f>'DATOS PERSONALES'!E576</f>
        <v>ACUAGYM</v>
      </c>
      <c r="C578" s="223" t="str">
        <f>'DATOS PERSONALES'!L576</f>
        <v>Jueves 11:15</v>
      </c>
      <c r="D578" s="223" t="str">
        <f>'DATOS PERSONALES'!M576</f>
        <v/>
      </c>
      <c r="E578" s="224" t="str">
        <f>'DATOS PERSONALES'!N576</f>
        <v/>
      </c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</row>
    <row r="579">
      <c r="A579" s="221" t="str">
        <f>'DATOS PERSONALES'!$A577</f>
        <v>Mansilla Berta</v>
      </c>
      <c r="B579" s="222" t="str">
        <f>'DATOS PERSONALES'!E577</f>
        <v>ACUAGYM</v>
      </c>
      <c r="C579" s="223" t="str">
        <f>'DATOS PERSONALES'!L577</f>
        <v>Jueves 15:45</v>
      </c>
      <c r="D579" s="223" t="str">
        <f>'DATOS PERSONALES'!M577</f>
        <v/>
      </c>
      <c r="E579" s="224" t="str">
        <f>'DATOS PERSONALES'!N577</f>
        <v/>
      </c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</row>
    <row r="580">
      <c r="A580" s="226" t="str">
        <f>'DATOS PERSONALES'!$A578</f>
        <v>Leiva Nélida Alicia </v>
      </c>
      <c r="B580" s="222" t="str">
        <f>'DATOS PERSONALES'!E578</f>
        <v>ACUAGYM</v>
      </c>
      <c r="C580" s="223" t="str">
        <f>'DATOS PERSONALES'!L578</f>
        <v>Jueves 15:45</v>
      </c>
      <c r="D580" s="223" t="str">
        <f>'DATOS PERSONALES'!M578</f>
        <v/>
      </c>
      <c r="E580" s="224" t="str">
        <f>'DATOS PERSONALES'!N578</f>
        <v/>
      </c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</row>
    <row r="581">
      <c r="A581" s="227" t="str">
        <f>'DATOS PERSONALES'!$A579</f>
        <v>García María </v>
      </c>
      <c r="B581" s="222" t="str">
        <f>'DATOS PERSONALES'!E579</f>
        <v>ACUAGYM</v>
      </c>
      <c r="C581" s="223" t="str">
        <f>'DATOS PERSONALES'!L579</f>
        <v>Jueves 15:45</v>
      </c>
      <c r="D581" s="223" t="str">
        <f>'DATOS PERSONALES'!M579</f>
        <v/>
      </c>
      <c r="E581" s="224" t="str">
        <f>'DATOS PERSONALES'!N579</f>
        <v/>
      </c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</row>
    <row r="582">
      <c r="A582" s="221" t="str">
        <f>'DATOS PERSONALES'!$A580</f>
        <v>Almiron Silvina</v>
      </c>
      <c r="B582" s="222" t="str">
        <f>'DATOS PERSONALES'!E580</f>
        <v>ACUAGYM</v>
      </c>
      <c r="C582" s="223" t="str">
        <f>'DATOS PERSONALES'!L580</f>
        <v>Jueves 15:45</v>
      </c>
      <c r="D582" s="223" t="str">
        <f>'DATOS PERSONALES'!M580</f>
        <v>Sábado 09:00</v>
      </c>
      <c r="E582" s="224" t="str">
        <f>'DATOS PERSONALES'!N580</f>
        <v/>
      </c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</row>
    <row r="583">
      <c r="A583" s="226" t="str">
        <f>'DATOS PERSONALES'!$A581</f>
        <v>Narváez Karina </v>
      </c>
      <c r="B583" s="222" t="str">
        <f>'DATOS PERSONALES'!E581</f>
        <v>ACUAGYM</v>
      </c>
      <c r="C583" s="223" t="str">
        <f>'DATOS PERSONALES'!L581</f>
        <v>Viernes 08:15</v>
      </c>
      <c r="D583" s="223" t="str">
        <f>'DATOS PERSONALES'!M581</f>
        <v/>
      </c>
      <c r="E583" s="224" t="str">
        <f>'DATOS PERSONALES'!N581</f>
        <v/>
      </c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</row>
    <row r="584">
      <c r="A584" s="227" t="str">
        <f>'DATOS PERSONALES'!$A582</f>
        <v>Paz Francisca</v>
      </c>
      <c r="B584" s="222" t="str">
        <f>'DATOS PERSONALES'!E582</f>
        <v>ACUAGYM</v>
      </c>
      <c r="C584" s="223" t="str">
        <f>'DATOS PERSONALES'!L582</f>
        <v/>
      </c>
      <c r="D584" s="223" t="str">
        <f>'DATOS PERSONALES'!M582</f>
        <v/>
      </c>
      <c r="E584" s="224" t="str">
        <f>'DATOS PERSONALES'!N582</f>
        <v/>
      </c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</row>
    <row r="585">
      <c r="A585" s="226" t="str">
        <f>'DATOS PERSONALES'!$A583</f>
        <v>Chocobar Mirta</v>
      </c>
      <c r="B585" s="222" t="str">
        <f>'DATOS PERSONALES'!E583</f>
        <v>ACUAGYM</v>
      </c>
      <c r="C585" s="223" t="str">
        <f>'DATOS PERSONALES'!L583</f>
        <v>Sábado 09:00</v>
      </c>
      <c r="D585" s="223" t="str">
        <f>'DATOS PERSONALES'!M583</f>
        <v/>
      </c>
      <c r="E585" s="224" t="str">
        <f>'DATOS PERSONALES'!N583</f>
        <v/>
      </c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</row>
    <row r="586">
      <c r="A586" s="226" t="str">
        <f>'DATOS PERSONALES'!$A584</f>
        <v>Gallego Priscila </v>
      </c>
      <c r="B586" s="222" t="str">
        <f>'DATOS PERSONALES'!E584</f>
        <v>ACUAGYM</v>
      </c>
      <c r="C586" s="223" t="str">
        <f>'DATOS PERSONALES'!L584</f>
        <v/>
      </c>
      <c r="D586" s="223" t="str">
        <f>'DATOS PERSONALES'!M584</f>
        <v>Sábado 09:00</v>
      </c>
      <c r="E586" s="224" t="str">
        <f>'DATOS PERSONALES'!N584</f>
        <v/>
      </c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</row>
    <row r="587">
      <c r="A587" s="214" t="str">
        <f>'DATOS PERSONALES'!$A585</f>
        <v>Vieytes Mirna </v>
      </c>
      <c r="B587" s="222" t="str">
        <f>'DATOS PERSONALES'!E585</f>
        <v>ACUAGYM</v>
      </c>
      <c r="C587" s="223" t="str">
        <f>'DATOS PERSONALES'!L585</f>
        <v>Sábado 13:30</v>
      </c>
      <c r="D587" s="223" t="str">
        <f>'DATOS PERSONALES'!M585</f>
        <v/>
      </c>
      <c r="E587" s="224" t="str">
        <f>'DATOS PERSONALES'!N585</f>
        <v/>
      </c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</row>
    <row r="588">
      <c r="A588" s="221" t="str">
        <f>'DATOS PERSONALES'!$A586</f>
        <v>Lopez Justina</v>
      </c>
      <c r="B588" s="222" t="str">
        <f>'DATOS PERSONALES'!E586</f>
        <v>ACUAGYM</v>
      </c>
      <c r="C588" s="223" t="str">
        <f>'DATOS PERSONALES'!L586</f>
        <v>Sábado 13:30</v>
      </c>
      <c r="D588" s="223" t="str">
        <f>'DATOS PERSONALES'!M586</f>
        <v/>
      </c>
      <c r="E588" s="224" t="str">
        <f>'DATOS PERSONALES'!N586</f>
        <v/>
      </c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</row>
    <row r="589">
      <c r="A589" s="221" t="str">
        <f>'DATOS PERSONALES'!$A587</f>
        <v>Soria Mariana </v>
      </c>
      <c r="B589" s="222" t="str">
        <f>'DATOS PERSONALES'!E587</f>
        <v>ACUAGYM</v>
      </c>
      <c r="C589" s="223" t="str">
        <f>'DATOS PERSONALES'!L587</f>
        <v/>
      </c>
      <c r="D589" s="223" t="str">
        <f>'DATOS PERSONALES'!M587</f>
        <v>Sábado 13:30</v>
      </c>
      <c r="E589" s="224" t="str">
        <f>'DATOS PERSONALES'!N587</f>
        <v/>
      </c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</row>
    <row r="590">
      <c r="A590" s="214" t="str">
        <f>'DATOS PERSONALES'!$A588</f>
        <v>Santa Cruz Benita</v>
      </c>
      <c r="B590" s="222" t="str">
        <f>'DATOS PERSONALES'!E588</f>
        <v>ACUAGYM</v>
      </c>
      <c r="C590" s="223" t="str">
        <f>'DATOS PERSONALES'!L588</f>
        <v>Sábado 13:30</v>
      </c>
      <c r="D590" s="223" t="str">
        <f>'DATOS PERSONALES'!M588</f>
        <v/>
      </c>
      <c r="E590" s="224" t="str">
        <f>'DATOS PERSONALES'!N588</f>
        <v/>
      </c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</row>
    <row r="591">
      <c r="A591" s="226" t="str">
        <f>'DATOS PERSONALES'!$A589</f>
        <v>Cabrera Ramona</v>
      </c>
      <c r="B591" s="222" t="str">
        <f>'DATOS PERSONALES'!E589</f>
        <v>ACUAGYM</v>
      </c>
      <c r="C591" s="223" t="str">
        <f>'DATOS PERSONALES'!L589</f>
        <v>Sábado 13:30</v>
      </c>
      <c r="D591" s="223" t="str">
        <f>'DATOS PERSONALES'!M589</f>
        <v/>
      </c>
      <c r="E591" s="224" t="str">
        <f>'DATOS PERSONALES'!N589</f>
        <v/>
      </c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</row>
    <row r="592">
      <c r="A592" s="221" t="str">
        <f>'DATOS PERSONALES'!$A590</f>
        <v>Rojas Lidia </v>
      </c>
      <c r="B592" s="222" t="str">
        <f>'DATOS PERSONALES'!E590</f>
        <v>ACUAGYM</v>
      </c>
      <c r="C592" s="223" t="str">
        <f>'DATOS PERSONALES'!L590</f>
        <v>Viernes 13:30</v>
      </c>
      <c r="D592" s="223" t="str">
        <f>'DATOS PERSONALES'!M590</f>
        <v/>
      </c>
      <c r="E592" s="224" t="str">
        <f>'DATOS PERSONALES'!N590</f>
        <v/>
      </c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</row>
    <row r="593">
      <c r="A593" s="227" t="str">
        <f>'DATOS PERSONALES'!$A591</f>
        <v>Benitez Angel </v>
      </c>
      <c r="B593" s="222" t="str">
        <f>'DATOS PERSONALES'!E591</f>
        <v>ADULTOS</v>
      </c>
      <c r="C593" s="223" t="str">
        <f>'DATOS PERSONALES'!L591</f>
        <v>Lunes 14:30</v>
      </c>
      <c r="D593" s="223" t="str">
        <f>'DATOS PERSONALES'!M591</f>
        <v>Viernes 14:15</v>
      </c>
      <c r="E593" s="224" t="str">
        <f>'DATOS PERSONALES'!N591</f>
        <v/>
      </c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</row>
    <row r="594">
      <c r="A594" s="226" t="str">
        <f>'DATOS PERSONALES'!$A592</f>
        <v>Montiel Javier </v>
      </c>
      <c r="B594" s="222" t="str">
        <f>'DATOS PERSONALES'!E592</f>
        <v>ADULTOS</v>
      </c>
      <c r="C594" s="223" t="str">
        <f>'DATOS PERSONALES'!L592</f>
        <v>Lunes 14:30</v>
      </c>
      <c r="D594" s="223" t="str">
        <f>'DATOS PERSONALES'!M592</f>
        <v/>
      </c>
      <c r="E594" s="224" t="str">
        <f>'DATOS PERSONALES'!N592</f>
        <v/>
      </c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</row>
    <row r="595">
      <c r="A595" s="226" t="str">
        <f>'DATOS PERSONALES'!$A593</f>
        <v>Vazquez Celso </v>
      </c>
      <c r="B595" s="222" t="str">
        <f>'DATOS PERSONALES'!E593</f>
        <v>ADULTOS</v>
      </c>
      <c r="C595" s="223" t="str">
        <f>'DATOS PERSONALES'!L593</f>
        <v>Lunes 14:30</v>
      </c>
      <c r="D595" s="223" t="str">
        <f>'DATOS PERSONALES'!M593</f>
        <v>Jueves 14:15</v>
      </c>
      <c r="E595" s="224" t="str">
        <f>'DATOS PERSONALES'!N593</f>
        <v/>
      </c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</row>
    <row r="596">
      <c r="A596" s="227" t="str">
        <f>'DATOS PERSONALES'!$A594</f>
        <v>Roa Martín </v>
      </c>
      <c r="B596" s="222" t="str">
        <f>'DATOS PERSONALES'!E594</f>
        <v>ADULTOS</v>
      </c>
      <c r="C596" s="223" t="str">
        <f>'DATOS PERSONALES'!L594</f>
        <v>Lunes 14:30</v>
      </c>
      <c r="D596" s="223" t="str">
        <f>'DATOS PERSONALES'!M594</f>
        <v>Viernes 14:15</v>
      </c>
      <c r="E596" s="224" t="str">
        <f>'DATOS PERSONALES'!N594</f>
        <v/>
      </c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</row>
    <row r="597">
      <c r="A597" s="226" t="str">
        <f>'DATOS PERSONALES'!$A595</f>
        <v>Franco Roque</v>
      </c>
      <c r="B597" s="222" t="str">
        <f>'DATOS PERSONALES'!E595</f>
        <v>ADULTOS</v>
      </c>
      <c r="C597" s="223" t="str">
        <f>'DATOS PERSONALES'!L595</f>
        <v>Lunes 14:30</v>
      </c>
      <c r="D597" s="223" t="str">
        <f>'DATOS PERSONALES'!M595</f>
        <v>Miércoles 13:30</v>
      </c>
      <c r="E597" s="224" t="str">
        <f>'DATOS PERSONALES'!N595</f>
        <v/>
      </c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</row>
    <row r="598">
      <c r="A598" s="221" t="str">
        <f>'DATOS PERSONALES'!$A596</f>
        <v>Ojeda Sabrina</v>
      </c>
      <c r="B598" s="222" t="str">
        <f>'DATOS PERSONALES'!E596</f>
        <v>ADULTOS</v>
      </c>
      <c r="C598" s="223" t="str">
        <f>'DATOS PERSONALES'!L596</f>
        <v>Lunes 14:30</v>
      </c>
      <c r="D598" s="223" t="str">
        <f>'DATOS PERSONALES'!M596</f>
        <v>Viernes 14:15</v>
      </c>
      <c r="E598" s="224" t="str">
        <f>'DATOS PERSONALES'!N596</f>
        <v/>
      </c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</row>
    <row r="599">
      <c r="A599" s="227" t="str">
        <f>'DATOS PERSONALES'!$A597</f>
        <v>Díaz Mónica Elena </v>
      </c>
      <c r="B599" s="222" t="str">
        <f>'DATOS PERSONALES'!E597</f>
        <v>ADULTOS</v>
      </c>
      <c r="C599" s="223" t="str">
        <f>'DATOS PERSONALES'!L597</f>
        <v>Lunes 14:30</v>
      </c>
      <c r="D599" s="223" t="str">
        <f>'DATOS PERSONALES'!M597</f>
        <v/>
      </c>
      <c r="E599" s="224" t="str">
        <f>'DATOS PERSONALES'!N597</f>
        <v/>
      </c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</row>
    <row r="600">
      <c r="A600" s="226" t="str">
        <f>'DATOS PERSONALES'!$A598</f>
        <v>González Paloma Sofía </v>
      </c>
      <c r="B600" s="222" t="str">
        <f>'DATOS PERSONALES'!E598</f>
        <v>ADULTOS</v>
      </c>
      <c r="C600" s="223" t="str">
        <f>'DATOS PERSONALES'!L598</f>
        <v>Lunes 14:30</v>
      </c>
      <c r="D600" s="223" t="str">
        <f>'DATOS PERSONALES'!M598</f>
        <v/>
      </c>
      <c r="E600" s="224" t="str">
        <f>'DATOS PERSONALES'!N598</f>
        <v/>
      </c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</row>
    <row r="601">
      <c r="A601" s="221" t="str">
        <f>'DATOS PERSONALES'!$A599</f>
        <v>Vazquez Ludmila</v>
      </c>
      <c r="B601" s="222" t="str">
        <f>'DATOS PERSONALES'!E599</f>
        <v>ADULTOS</v>
      </c>
      <c r="C601" s="223" t="str">
        <f>'DATOS PERSONALES'!L599</f>
        <v>Lunes 14:30</v>
      </c>
      <c r="D601" s="223" t="str">
        <f>'DATOS PERSONALES'!M599</f>
        <v>Jueves 14:15</v>
      </c>
      <c r="E601" s="224" t="str">
        <f>'DATOS PERSONALES'!N599</f>
        <v/>
      </c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</row>
    <row r="602">
      <c r="A602" s="227" t="str">
        <f>'DATOS PERSONALES'!$A600</f>
        <v>Mansilla Yamila </v>
      </c>
      <c r="B602" s="222" t="str">
        <f>'DATOS PERSONALES'!E600</f>
        <v>ADULTOS</v>
      </c>
      <c r="C602" s="223" t="str">
        <f>'DATOS PERSONALES'!L600</f>
        <v>Lunes 14:30</v>
      </c>
      <c r="D602" s="223" t="str">
        <f>'DATOS PERSONALES'!M600</f>
        <v>Miércoles 10:30</v>
      </c>
      <c r="E602" s="224" t="str">
        <f>'DATOS PERSONALES'!N600</f>
        <v/>
      </c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</row>
    <row r="603">
      <c r="A603" s="226" t="str">
        <f>'DATOS PERSONALES'!$A601</f>
        <v>Cardozo Alejandro</v>
      </c>
      <c r="B603" s="222" t="str">
        <f>'DATOS PERSONALES'!E601</f>
        <v>ADULTOS</v>
      </c>
      <c r="C603" s="223" t="str">
        <f>'DATOS PERSONALES'!L601</f>
        <v>Lunes 17:30</v>
      </c>
      <c r="D603" s="223" t="str">
        <f>'DATOS PERSONALES'!M601</f>
        <v>Viernes 18:00</v>
      </c>
      <c r="E603" s="224" t="str">
        <f>'DATOS PERSONALES'!N601</f>
        <v/>
      </c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</row>
    <row r="604">
      <c r="A604" s="226" t="str">
        <f>'DATOS PERSONALES'!$A602</f>
        <v>Maldonado David </v>
      </c>
      <c r="B604" s="222" t="str">
        <f>'DATOS PERSONALES'!E602</f>
        <v>ADULTOS</v>
      </c>
      <c r="C604" s="223" t="str">
        <f>'DATOS PERSONALES'!L602</f>
        <v>Lunes 17:30</v>
      </c>
      <c r="D604" s="223" t="str">
        <f>'DATOS PERSONALES'!M602</f>
        <v>Miércoles 08:15</v>
      </c>
      <c r="E604" s="224" t="str">
        <f>'DATOS PERSONALES'!N602</f>
        <v/>
      </c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</row>
    <row r="605">
      <c r="A605" s="227" t="str">
        <f>'DATOS PERSONALES'!$A603</f>
        <v>Convertini Jorge </v>
      </c>
      <c r="B605" s="222" t="str">
        <f>'DATOS PERSONALES'!E603</f>
        <v>ADULTOS</v>
      </c>
      <c r="C605" s="223" t="str">
        <f>'DATOS PERSONALES'!L603</f>
        <v>Lunes 17:30</v>
      </c>
      <c r="D605" s="223" t="str">
        <f>'DATOS PERSONALES'!M603</f>
        <v/>
      </c>
      <c r="E605" s="224" t="str">
        <f>'DATOS PERSONALES'!N603</f>
        <v/>
      </c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</row>
    <row r="606">
      <c r="A606" s="226" t="str">
        <f>'DATOS PERSONALES'!$A604</f>
        <v>Zabala Marcelo Maximiliano</v>
      </c>
      <c r="B606" s="222" t="str">
        <f>'DATOS PERSONALES'!E604</f>
        <v>ADULTOS</v>
      </c>
      <c r="C606" s="223" t="str">
        <f>'DATOS PERSONALES'!L604</f>
        <v>Lunes 17:30</v>
      </c>
      <c r="D606" s="223" t="str">
        <f>'DATOS PERSONALES'!M604</f>
        <v/>
      </c>
      <c r="E606" s="224" t="str">
        <f>'DATOS PERSONALES'!N604</f>
        <v/>
      </c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</row>
    <row r="607">
      <c r="A607" s="221" t="str">
        <f>'DATOS PERSONALES'!$A605</f>
        <v>Olivera Marcelo</v>
      </c>
      <c r="B607" s="222" t="str">
        <f>'DATOS PERSONALES'!E605</f>
        <v>ADULTOS</v>
      </c>
      <c r="C607" s="223" t="str">
        <f>'DATOS PERSONALES'!L605</f>
        <v>Lunes 17:30</v>
      </c>
      <c r="D607" s="223" t="str">
        <f>'DATOS PERSONALES'!M605</f>
        <v/>
      </c>
      <c r="E607" s="224" t="str">
        <f>'DATOS PERSONALES'!N605</f>
        <v/>
      </c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</row>
    <row r="608">
      <c r="A608" s="227" t="str">
        <f>'DATOS PERSONALES'!$A606</f>
        <v>Soraire Luciana </v>
      </c>
      <c r="B608" s="222" t="str">
        <f>'DATOS PERSONALES'!E606</f>
        <v>ADULTOS</v>
      </c>
      <c r="C608" s="223" t="str">
        <f>'DATOS PERSONALES'!L606</f>
        <v>Lunes 17:30</v>
      </c>
      <c r="D608" s="223" t="str">
        <f>'DATOS PERSONALES'!M606</f>
        <v/>
      </c>
      <c r="E608" s="224" t="str">
        <f>'DATOS PERSONALES'!N606</f>
        <v/>
      </c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</row>
    <row r="609">
      <c r="A609" s="226" t="str">
        <f>'DATOS PERSONALES'!$A607</f>
        <v>Orellana Paula</v>
      </c>
      <c r="B609" s="222" t="str">
        <f>'DATOS PERSONALES'!E607</f>
        <v>ADULTOS</v>
      </c>
      <c r="C609" s="223" t="str">
        <f>'DATOS PERSONALES'!L607</f>
        <v>Lunes 17:30</v>
      </c>
      <c r="D609" s="223" t="str">
        <f>'DATOS PERSONALES'!M607</f>
        <v>Miércoles 10:30</v>
      </c>
      <c r="E609" s="224" t="str">
        <f>'DATOS PERSONALES'!N607</f>
        <v/>
      </c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</row>
    <row r="610">
      <c r="A610" s="226" t="str">
        <f>'DATOS PERSONALES'!$A608</f>
        <v>Maldonado Daiana </v>
      </c>
      <c r="B610" s="222" t="str">
        <f>'DATOS PERSONALES'!E608</f>
        <v>ADULTOS</v>
      </c>
      <c r="C610" s="223" t="str">
        <f>'DATOS PERSONALES'!L608</f>
        <v>Lunes 17:30</v>
      </c>
      <c r="D610" s="223" t="str">
        <f>'DATOS PERSONALES'!M608</f>
        <v>Miércoles 08:15</v>
      </c>
      <c r="E610" s="224" t="str">
        <f>'DATOS PERSONALES'!N608</f>
        <v/>
      </c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</row>
    <row r="611">
      <c r="A611" s="214" t="str">
        <f>'DATOS PERSONALES'!$A609</f>
        <v>Zárate Eliana Judith </v>
      </c>
      <c r="B611" s="222" t="str">
        <f>'DATOS PERSONALES'!E609</f>
        <v>ADULTOS</v>
      </c>
      <c r="C611" s="223" t="str">
        <f>'DATOS PERSONALES'!L609</f>
        <v>Lunes 17:30</v>
      </c>
      <c r="D611" s="223" t="str">
        <f>'DATOS PERSONALES'!M609</f>
        <v>Viernes 18:00</v>
      </c>
      <c r="E611" s="224" t="str">
        <f>'DATOS PERSONALES'!N609</f>
        <v/>
      </c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</row>
    <row r="612">
      <c r="A612" s="221" t="str">
        <f>'DATOS PERSONALES'!$A610</f>
        <v>Chazarreta Thomas </v>
      </c>
      <c r="B612" s="222" t="str">
        <f>'DATOS PERSONALES'!E610</f>
        <v>ADULTOS</v>
      </c>
      <c r="C612" s="223" t="str">
        <f>'DATOS PERSONALES'!L610</f>
        <v>Lunes 19:45</v>
      </c>
      <c r="D612" s="223" t="str">
        <f>'DATOS PERSONALES'!M610</f>
        <v>Miércoles 20:15</v>
      </c>
      <c r="E612" s="224" t="str">
        <f>'DATOS PERSONALES'!N610</f>
        <v/>
      </c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</row>
    <row r="613">
      <c r="A613" s="226" t="str">
        <f>'DATOS PERSONALES'!$A611</f>
        <v>López Ángel Osvaldo </v>
      </c>
      <c r="B613" s="222" t="str">
        <f>'DATOS PERSONALES'!E611</f>
        <v>ADULTOS</v>
      </c>
      <c r="C613" s="223" t="str">
        <f>'DATOS PERSONALES'!L611</f>
        <v>Lunes 19:45</v>
      </c>
      <c r="D613" s="223" t="str">
        <f>'DATOS PERSONALES'!M611</f>
        <v>Miércoles 20:15</v>
      </c>
      <c r="E613" s="224" t="str">
        <f>'DATOS PERSONALES'!N611</f>
        <v/>
      </c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</row>
    <row r="614">
      <c r="A614" s="227" t="str">
        <f>'DATOS PERSONALES'!$A612</f>
        <v>Pinto Luis Alfredo </v>
      </c>
      <c r="B614" s="222" t="str">
        <f>'DATOS PERSONALES'!E612</f>
        <v>ADULTOS</v>
      </c>
      <c r="C614" s="223" t="str">
        <f>'DATOS PERSONALES'!L612</f>
        <v>Lunes 19:45</v>
      </c>
      <c r="D614" s="223" t="str">
        <f>'DATOS PERSONALES'!M612</f>
        <v>Jueves 19:30</v>
      </c>
      <c r="E614" s="224" t="str">
        <f>'DATOS PERSONALES'!N612</f>
        <v/>
      </c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</row>
    <row r="615">
      <c r="A615" s="226" t="str">
        <f>'DATOS PERSONALES'!$A613</f>
        <v>De Campo Andres </v>
      </c>
      <c r="B615" s="222" t="str">
        <f>'DATOS PERSONALES'!E613</f>
        <v>ADULTOS</v>
      </c>
      <c r="C615" s="223" t="str">
        <f>'DATOS PERSONALES'!L613</f>
        <v>Lunes 19:45</v>
      </c>
      <c r="D615" s="223" t="str">
        <f>'DATOS PERSONALES'!M613</f>
        <v/>
      </c>
      <c r="E615" s="224" t="str">
        <f>'DATOS PERSONALES'!N613</f>
        <v/>
      </c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</row>
    <row r="616">
      <c r="A616" s="226" t="str">
        <f>'DATOS PERSONALES'!$A614</f>
        <v>Chirino Leandro Roman</v>
      </c>
      <c r="B616" s="222" t="str">
        <f>'DATOS PERSONALES'!E614</f>
        <v>ADULTOS</v>
      </c>
      <c r="C616" s="223" t="str">
        <f>'DATOS PERSONALES'!L614</f>
        <v>Lunes 19:45</v>
      </c>
      <c r="D616" s="223" t="str">
        <f>'DATOS PERSONALES'!M614</f>
        <v>Miércoles 20:15</v>
      </c>
      <c r="E616" s="224" t="str">
        <f>'DATOS PERSONALES'!N614</f>
        <v/>
      </c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</row>
    <row r="617">
      <c r="A617" s="214" t="str">
        <f>'DATOS PERSONALES'!$A615</f>
        <v>Santillan Sergio</v>
      </c>
      <c r="B617" s="222" t="str">
        <f>'DATOS PERSONALES'!E615</f>
        <v>ADULTOS</v>
      </c>
      <c r="C617" s="223" t="str">
        <f>'DATOS PERSONALES'!L615</f>
        <v>Lunes 19:45</v>
      </c>
      <c r="D617" s="223" t="str">
        <f>'DATOS PERSONALES'!M615</f>
        <v>Viernes 18:00</v>
      </c>
      <c r="E617" s="224" t="str">
        <f>'DATOS PERSONALES'!N615</f>
        <v/>
      </c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</row>
    <row r="618">
      <c r="A618" s="226" t="str">
        <f>'DATOS PERSONALES'!$A616</f>
        <v>González Gloria </v>
      </c>
      <c r="B618" s="222" t="str">
        <f>'DATOS PERSONALES'!E616</f>
        <v>ADULTOS</v>
      </c>
      <c r="C618" s="223" t="str">
        <f>'DATOS PERSONALES'!L616</f>
        <v>Lunes 19:45</v>
      </c>
      <c r="D618" s="223" t="str">
        <f>'DATOS PERSONALES'!M616</f>
        <v/>
      </c>
      <c r="E618" s="224" t="str">
        <f>'DATOS PERSONALES'!N616</f>
        <v/>
      </c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</row>
    <row r="619">
      <c r="A619" s="226" t="str">
        <f>'DATOS PERSONALES'!$A617</f>
        <v>Leguizamon Viviana </v>
      </c>
      <c r="B619" s="222" t="str">
        <f>'DATOS PERSONALES'!E617</f>
        <v>ADULTOS</v>
      </c>
      <c r="C619" s="223" t="str">
        <f>'DATOS PERSONALES'!L617</f>
        <v>Lunes 19:45</v>
      </c>
      <c r="D619" s="223" t="str">
        <f>'DATOS PERSONALES'!M617</f>
        <v/>
      </c>
      <c r="E619" s="224" t="str">
        <f>'DATOS PERSONALES'!N617</f>
        <v/>
      </c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</row>
    <row r="620">
      <c r="A620" s="227" t="str">
        <f>'DATOS PERSONALES'!$A618</f>
        <v>Plaza Silvio </v>
      </c>
      <c r="B620" s="222" t="str">
        <f>'DATOS PERSONALES'!E618</f>
        <v>ADULTOS</v>
      </c>
      <c r="C620" s="223" t="str">
        <f>'DATOS PERSONALES'!L618</f>
        <v>Lunes 20:30</v>
      </c>
      <c r="D620" s="223" t="str">
        <f>'DATOS PERSONALES'!M618</f>
        <v/>
      </c>
      <c r="E620" s="224" t="str">
        <f>'DATOS PERSONALES'!N618</f>
        <v/>
      </c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</row>
    <row r="621">
      <c r="A621" s="226" t="str">
        <f>'DATOS PERSONALES'!$A619</f>
        <v>Alayon Jorgelina</v>
      </c>
      <c r="B621" s="222" t="str">
        <f>'DATOS PERSONALES'!E619</f>
        <v>ADULTOS</v>
      </c>
      <c r="C621" s="223" t="str">
        <f>'DATOS PERSONALES'!L619</f>
        <v>Lunes 20:30</v>
      </c>
      <c r="D621" s="223" t="str">
        <f>'DATOS PERSONALES'!M619</f>
        <v/>
      </c>
      <c r="E621" s="224" t="str">
        <f>'DATOS PERSONALES'!N619</f>
        <v/>
      </c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</row>
    <row r="622">
      <c r="A622" s="226" t="str">
        <f>'DATOS PERSONALES'!$A620</f>
        <v>Fernández María </v>
      </c>
      <c r="B622" s="222" t="str">
        <f>'DATOS PERSONALES'!E620</f>
        <v>ADULTOS</v>
      </c>
      <c r="C622" s="223" t="str">
        <f>'DATOS PERSONALES'!L620</f>
        <v>Lunes 20:30</v>
      </c>
      <c r="D622" s="223" t="str">
        <f>'DATOS PERSONALES'!M620</f>
        <v/>
      </c>
      <c r="E622" s="224" t="str">
        <f>'DATOS PERSONALES'!N620</f>
        <v/>
      </c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</row>
    <row r="623">
      <c r="A623" s="214" t="str">
        <f>'DATOS PERSONALES'!$A621</f>
        <v>Avila Paola Vanesa </v>
      </c>
      <c r="B623" s="222" t="str">
        <f>'DATOS PERSONALES'!E621</f>
        <v>ADULTOS</v>
      </c>
      <c r="C623" s="223" t="str">
        <f>'DATOS PERSONALES'!L621</f>
        <v>Lunes 20:30</v>
      </c>
      <c r="D623" s="223" t="str">
        <f>'DATOS PERSONALES'!M621</f>
        <v/>
      </c>
      <c r="E623" s="224" t="str">
        <f>'DATOS PERSONALES'!N621</f>
        <v/>
      </c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</row>
    <row r="624">
      <c r="A624" s="221" t="str">
        <f>'DATOS PERSONALES'!$A622</f>
        <v>Villanueva Patricia </v>
      </c>
      <c r="B624" s="222" t="str">
        <f>'DATOS PERSONALES'!E622</f>
        <v>ADULTOS</v>
      </c>
      <c r="C624" s="223" t="str">
        <f>'DATOS PERSONALES'!L622</f>
        <v>Lunes 20:30</v>
      </c>
      <c r="D624" s="223" t="str">
        <f>'DATOS PERSONALES'!M622</f>
        <v>Miércoles 20:15</v>
      </c>
      <c r="E624" s="224" t="str">
        <f>'DATOS PERSONALES'!N622</f>
        <v/>
      </c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</row>
    <row r="625">
      <c r="A625" s="221" t="str">
        <f>'DATOS PERSONALES'!$A623</f>
        <v>Villanueva Laura</v>
      </c>
      <c r="B625" s="222" t="str">
        <f>'DATOS PERSONALES'!E623</f>
        <v>ADULTOS</v>
      </c>
      <c r="C625" s="223" t="str">
        <f>'DATOS PERSONALES'!L623</f>
        <v>Lunes 20:30</v>
      </c>
      <c r="D625" s="223" t="str">
        <f>'DATOS PERSONALES'!M623</f>
        <v>Miércoles 20:15</v>
      </c>
      <c r="E625" s="224" t="str">
        <f>'DATOS PERSONALES'!N623</f>
        <v/>
      </c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</row>
    <row r="626">
      <c r="A626" s="227" t="str">
        <f>'DATOS PERSONALES'!$A624</f>
        <v>Brizuela Marcia </v>
      </c>
      <c r="B626" s="222" t="str">
        <f>'DATOS PERSONALES'!E624</f>
        <v>ADULTOS</v>
      </c>
      <c r="C626" s="223" t="str">
        <f>'DATOS PERSONALES'!L624</f>
        <v>Lunes 20:30</v>
      </c>
      <c r="D626" s="223" t="str">
        <f>'DATOS PERSONALES'!M624</f>
        <v>Miércoles 20:15</v>
      </c>
      <c r="E626" s="224" t="str">
        <f>'DATOS PERSONALES'!N624</f>
        <v/>
      </c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</row>
    <row r="627">
      <c r="A627" s="226" t="str">
        <f>'DATOS PERSONALES'!$A625</f>
        <v>Colque Ma Cristina</v>
      </c>
      <c r="B627" s="222" t="str">
        <f>'DATOS PERSONALES'!E625</f>
        <v>ADULTOS</v>
      </c>
      <c r="C627" s="223" t="str">
        <f>'DATOS PERSONALES'!L625</f>
        <v>Lunes 20:30</v>
      </c>
      <c r="D627" s="223" t="str">
        <f>'DATOS PERSONALES'!M625</f>
        <v>Sábado 16:30</v>
      </c>
      <c r="E627" s="224" t="str">
        <f>'DATOS PERSONALES'!N625</f>
        <v/>
      </c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</row>
    <row r="628">
      <c r="A628" s="226" t="str">
        <f>'DATOS PERSONALES'!$A626</f>
        <v>Torres Enrique</v>
      </c>
      <c r="B628" s="222" t="str">
        <f>'DATOS PERSONALES'!E626</f>
        <v>ADULTOS</v>
      </c>
      <c r="C628" s="223" t="str">
        <f>'DATOS PERSONALES'!L626</f>
        <v>Martes 08:15</v>
      </c>
      <c r="D628" s="223" t="str">
        <f>'DATOS PERSONALES'!M626</f>
        <v>Jueves 08:15</v>
      </c>
      <c r="E628" s="224" t="str">
        <f>'DATOS PERSONALES'!N626</f>
        <v/>
      </c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</row>
    <row r="629">
      <c r="A629" s="227" t="str">
        <f>'DATOS PERSONALES'!$A627</f>
        <v>Del Grosso Lautaro</v>
      </c>
      <c r="B629" s="222" t="str">
        <f>'DATOS PERSONALES'!E627</f>
        <v>ADULTOS</v>
      </c>
      <c r="C629" s="223" t="str">
        <f>'DATOS PERSONALES'!L627</f>
        <v>Martes 08:15</v>
      </c>
      <c r="D629" s="223" t="str">
        <f>'DATOS PERSONALES'!M627</f>
        <v/>
      </c>
      <c r="E629" s="224" t="str">
        <f>'DATOS PERSONALES'!N627</f>
        <v/>
      </c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</row>
    <row r="630">
      <c r="A630" s="226" t="str">
        <f>'DATOS PERSONALES'!$A628</f>
        <v>Tschopp Julio Cesar</v>
      </c>
      <c r="B630" s="222" t="str">
        <f>'DATOS PERSONALES'!E628</f>
        <v>ADULTOS</v>
      </c>
      <c r="C630" s="223" t="str">
        <f>'DATOS PERSONALES'!L628</f>
        <v>Martes 08:15</v>
      </c>
      <c r="D630" s="223" t="str">
        <f>'DATOS PERSONALES'!M628</f>
        <v/>
      </c>
      <c r="E630" s="224" t="str">
        <f>'DATOS PERSONALES'!N628</f>
        <v/>
      </c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</row>
    <row r="631">
      <c r="A631" s="226" t="str">
        <f>'DATOS PERSONALES'!$A629</f>
        <v>Pierotti Pablo</v>
      </c>
      <c r="B631" s="222" t="str">
        <f>'DATOS PERSONALES'!E629</f>
        <v>ADULTOS</v>
      </c>
      <c r="C631" s="223" t="str">
        <f>'DATOS PERSONALES'!L629</f>
        <v>Martes 08:15</v>
      </c>
      <c r="D631" s="223" t="str">
        <f>'DATOS PERSONALES'!M629</f>
        <v>Miércoles 08:15</v>
      </c>
      <c r="E631" s="224" t="str">
        <f>'DATOS PERSONALES'!N629</f>
        <v/>
      </c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</row>
    <row r="632">
      <c r="A632" s="227" t="str">
        <f>'DATOS PERSONALES'!$A630</f>
        <v>Petelín Gabriel </v>
      </c>
      <c r="B632" s="222" t="str">
        <f>'DATOS PERSONALES'!E630</f>
        <v>ADULTOS</v>
      </c>
      <c r="C632" s="223" t="str">
        <f>'DATOS PERSONALES'!L630</f>
        <v>Martes 08:15</v>
      </c>
      <c r="D632" s="223" t="str">
        <f>'DATOS PERSONALES'!M630</f>
        <v>Jueves 08:15</v>
      </c>
      <c r="E632" s="224" t="str">
        <f>'DATOS PERSONALES'!N630</f>
        <v/>
      </c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</row>
    <row r="633">
      <c r="A633" s="226" t="str">
        <f>'DATOS PERSONALES'!$A631</f>
        <v>Rossi Mario</v>
      </c>
      <c r="B633" s="222" t="str">
        <f>'DATOS PERSONALES'!E631</f>
        <v>ADULTOS</v>
      </c>
      <c r="C633" s="223" t="str">
        <f>'DATOS PERSONALES'!L631</f>
        <v>Martes 08:15</v>
      </c>
      <c r="D633" s="223" t="str">
        <f>'DATOS PERSONALES'!M631</f>
        <v>Jueves 09:00</v>
      </c>
      <c r="E633" s="224" t="str">
        <f>'DATOS PERSONALES'!N631</f>
        <v/>
      </c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</row>
    <row r="634">
      <c r="A634" s="226" t="str">
        <f>'DATOS PERSONALES'!$A632</f>
        <v>Núñez Hilda </v>
      </c>
      <c r="B634" s="222" t="str">
        <f>'DATOS PERSONALES'!E632</f>
        <v>ADULTOS</v>
      </c>
      <c r="C634" s="223" t="str">
        <f>'DATOS PERSONALES'!L632</f>
        <v>Martes 08:15</v>
      </c>
      <c r="D634" s="223" t="str">
        <f>'DATOS PERSONALES'!M632</f>
        <v>Jueves 08:15</v>
      </c>
      <c r="E634" s="224" t="str">
        <f>'DATOS PERSONALES'!N632</f>
        <v/>
      </c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</row>
    <row r="635">
      <c r="A635" s="227" t="str">
        <f>'DATOS PERSONALES'!$A633</f>
        <v>Santillan Silvia </v>
      </c>
      <c r="B635" s="222" t="str">
        <f>'DATOS PERSONALES'!E633</f>
        <v>ADULTOS</v>
      </c>
      <c r="C635" s="223" t="str">
        <f>'DATOS PERSONALES'!L633</f>
        <v>Martes 08:15</v>
      </c>
      <c r="D635" s="223" t="str">
        <f>'DATOS PERSONALES'!M633</f>
        <v>Jueves 08:15</v>
      </c>
      <c r="E635" s="224" t="str">
        <f>'DATOS PERSONALES'!N633</f>
        <v/>
      </c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</row>
    <row r="636">
      <c r="A636" s="221" t="str">
        <f>'DATOS PERSONALES'!$A634</f>
        <v>Saucedo Tabarez Seneida</v>
      </c>
      <c r="B636" s="222" t="str">
        <f>'DATOS PERSONALES'!E634</f>
        <v>ADULTOS</v>
      </c>
      <c r="C636" s="223" t="str">
        <f>'DATOS PERSONALES'!L634</f>
        <v>Martes 08:15</v>
      </c>
      <c r="D636" s="223" t="str">
        <f>'DATOS PERSONALES'!M634</f>
        <v>Jueves 08:15</v>
      </c>
      <c r="E636" s="224" t="str">
        <f>'DATOS PERSONALES'!N634</f>
        <v/>
      </c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</row>
    <row r="637">
      <c r="A637" s="226" t="str">
        <f>'DATOS PERSONALES'!$A635</f>
        <v>Soto Silvia</v>
      </c>
      <c r="B637" s="222" t="str">
        <f>'DATOS PERSONALES'!E635</f>
        <v>ADULTOS</v>
      </c>
      <c r="C637" s="223" t="str">
        <f>'DATOS PERSONALES'!L635</f>
        <v>Martes 08:15</v>
      </c>
      <c r="D637" s="223" t="str">
        <f>'DATOS PERSONALES'!M635</f>
        <v/>
      </c>
      <c r="E637" s="224" t="str">
        <f>'DATOS PERSONALES'!N635</f>
        <v/>
      </c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</row>
    <row r="638">
      <c r="A638" s="214" t="str">
        <f>'DATOS PERSONALES'!$A636</f>
        <v>Souto Brenda </v>
      </c>
      <c r="B638" s="222" t="str">
        <f>'DATOS PERSONALES'!E636</f>
        <v>ADULTOS</v>
      </c>
      <c r="C638" s="223" t="str">
        <f>'DATOS PERSONALES'!L636</f>
        <v>Martes 08:15</v>
      </c>
      <c r="D638" s="223" t="str">
        <f>'DATOS PERSONALES'!M636</f>
        <v/>
      </c>
      <c r="E638" s="224" t="str">
        <f>'DATOS PERSONALES'!N636</f>
        <v/>
      </c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</row>
    <row r="639">
      <c r="A639" s="226" t="str">
        <f>'DATOS PERSONALES'!$A637</f>
        <v>Parisi Cristian </v>
      </c>
      <c r="B639" s="222" t="str">
        <f>'DATOS PERSONALES'!E637</f>
        <v>ADULTOS</v>
      </c>
      <c r="C639" s="223" t="str">
        <f>'DATOS PERSONALES'!L637</f>
        <v>Martes 10:30</v>
      </c>
      <c r="D639" s="223" t="str">
        <f>'DATOS PERSONALES'!M637</f>
        <v>Viernes 10:30</v>
      </c>
      <c r="E639" s="224" t="str">
        <f>'DATOS PERSONALES'!N637</f>
        <v/>
      </c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</row>
    <row r="640">
      <c r="A640" s="226" t="str">
        <f>'DATOS PERSONALES'!$A638</f>
        <v>Lombardi Carlos</v>
      </c>
      <c r="B640" s="222" t="str">
        <f>'DATOS PERSONALES'!E638</f>
        <v>ADULTOS</v>
      </c>
      <c r="C640" s="223" t="str">
        <f>'DATOS PERSONALES'!L638</f>
        <v>Martes 10:30</v>
      </c>
      <c r="D640" s="223" t="str">
        <f>'DATOS PERSONALES'!M638</f>
        <v>Jueves 10:30</v>
      </c>
      <c r="E640" s="224" t="str">
        <f>'DATOS PERSONALES'!N638</f>
        <v/>
      </c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</row>
    <row r="641">
      <c r="A641" s="227" t="str">
        <f>'DATOS PERSONALES'!$A639</f>
        <v>Zerda Facundo</v>
      </c>
      <c r="B641" s="222" t="str">
        <f>'DATOS PERSONALES'!E639</f>
        <v>ADULTOS</v>
      </c>
      <c r="C641" s="223" t="str">
        <f>'DATOS PERSONALES'!L639</f>
        <v>Martes 10:30</v>
      </c>
      <c r="D641" s="223" t="str">
        <f>'DATOS PERSONALES'!M639</f>
        <v>Viernes 10:30</v>
      </c>
      <c r="E641" s="224" t="str">
        <f>'DATOS PERSONALES'!N639</f>
        <v/>
      </c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</row>
    <row r="642">
      <c r="A642" s="226" t="str">
        <f>'DATOS PERSONALES'!$A640</f>
        <v>Montoya Ezequiel</v>
      </c>
      <c r="B642" s="222" t="str">
        <f>'DATOS PERSONALES'!E640</f>
        <v>ADULTOS</v>
      </c>
      <c r="C642" s="223" t="str">
        <f>'DATOS PERSONALES'!L640</f>
        <v>Martes 10:30</v>
      </c>
      <c r="D642" s="223" t="str">
        <f>'DATOS PERSONALES'!M640</f>
        <v>Jueves 10:30</v>
      </c>
      <c r="E642" s="224" t="str">
        <f>'DATOS PERSONALES'!N640</f>
        <v/>
      </c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</row>
    <row r="643">
      <c r="A643" s="226" t="str">
        <f>'DATOS PERSONALES'!$A641</f>
        <v>Moreyra Alfredo</v>
      </c>
      <c r="B643" s="222" t="str">
        <f>'DATOS PERSONALES'!E641</f>
        <v>ADULTOS</v>
      </c>
      <c r="C643" s="223" t="str">
        <f>'DATOS PERSONALES'!L641</f>
        <v>Martes 10:30</v>
      </c>
      <c r="D643" s="223" t="str">
        <f>'DATOS PERSONALES'!M641</f>
        <v>Jueves 10:30</v>
      </c>
      <c r="E643" s="224" t="str">
        <f>'DATOS PERSONALES'!N641</f>
        <v/>
      </c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</row>
    <row r="644">
      <c r="A644" s="227" t="str">
        <f>'DATOS PERSONALES'!$A642</f>
        <v>Santa Cruz Cristian</v>
      </c>
      <c r="B644" s="222" t="str">
        <f>'DATOS PERSONALES'!E642</f>
        <v>ADULTOS</v>
      </c>
      <c r="C644" s="223" t="str">
        <f>'DATOS PERSONALES'!L642</f>
        <v>Martes 10:30</v>
      </c>
      <c r="D644" s="223" t="str">
        <f>'DATOS PERSONALES'!M642</f>
        <v>Jueves 10:30</v>
      </c>
      <c r="E644" s="224" t="str">
        <f>'DATOS PERSONALES'!N642</f>
        <v/>
      </c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</row>
    <row r="645">
      <c r="A645" s="226" t="str">
        <f>'DATOS PERSONALES'!$A643</f>
        <v>Chavez Mariana </v>
      </c>
      <c r="B645" s="222" t="str">
        <f>'DATOS PERSONALES'!E643</f>
        <v>ADULTOS</v>
      </c>
      <c r="C645" s="223" t="str">
        <f>'DATOS PERSONALES'!L643</f>
        <v>Martes 10:30</v>
      </c>
      <c r="D645" s="223" t="str">
        <f>'DATOS PERSONALES'!M643</f>
        <v/>
      </c>
      <c r="E645" s="224" t="str">
        <f>'DATOS PERSONALES'!N643</f>
        <v/>
      </c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</row>
    <row r="646">
      <c r="A646" s="226" t="str">
        <f>'DATOS PERSONALES'!$A644</f>
        <v>Silva Cecilia </v>
      </c>
      <c r="B646" s="222" t="str">
        <f>'DATOS PERSONALES'!E644</f>
        <v>ADULTOS</v>
      </c>
      <c r="C646" s="223" t="str">
        <f>'DATOS PERSONALES'!L644</f>
        <v>Martes 10:30</v>
      </c>
      <c r="D646" s="223" t="str">
        <f>'DATOS PERSONALES'!M644</f>
        <v>Jueves 10:30</v>
      </c>
      <c r="E646" s="224" t="str">
        <f>'DATOS PERSONALES'!N644</f>
        <v/>
      </c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</row>
    <row r="647">
      <c r="A647" s="214" t="str">
        <f>'DATOS PERSONALES'!$A645</f>
        <v>Sánchez C.Sabrina</v>
      </c>
      <c r="B647" s="222" t="str">
        <f>'DATOS PERSONALES'!E645</f>
        <v>ADULTOS</v>
      </c>
      <c r="C647" s="223" t="str">
        <f>'DATOS PERSONALES'!L645</f>
        <v>Martes 10:30</v>
      </c>
      <c r="D647" s="223" t="str">
        <f>'DATOS PERSONALES'!M645</f>
        <v>Sábado 12:00</v>
      </c>
      <c r="E647" s="224" t="str">
        <f>'DATOS PERSONALES'!N645</f>
        <v/>
      </c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</row>
    <row r="648">
      <c r="A648" s="221" t="str">
        <f>'DATOS PERSONALES'!$A646</f>
        <v>Riquelme Carla</v>
      </c>
      <c r="B648" s="222" t="str">
        <f>'DATOS PERSONALES'!E646</f>
        <v>ADULTOS</v>
      </c>
      <c r="C648" s="223" t="str">
        <f>'DATOS PERSONALES'!L646</f>
        <v>Martes 10:30</v>
      </c>
      <c r="D648" s="223" t="str">
        <f>'DATOS PERSONALES'!M646</f>
        <v>Jueves 10:30</v>
      </c>
      <c r="E648" s="224" t="str">
        <f>'DATOS PERSONALES'!N646</f>
        <v/>
      </c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</row>
    <row r="649">
      <c r="A649" s="221" t="str">
        <f>'DATOS PERSONALES'!$A647</f>
        <v>Gutierrez Giuliana </v>
      </c>
      <c r="B649" s="222" t="str">
        <f>'DATOS PERSONALES'!E647</f>
        <v>ADULTOS</v>
      </c>
      <c r="C649" s="223" t="str">
        <f>'DATOS PERSONALES'!L647</f>
        <v>Martes 10:30</v>
      </c>
      <c r="D649" s="223" t="str">
        <f>'DATOS PERSONALES'!M647</f>
        <v>Jueves 10:30</v>
      </c>
      <c r="E649" s="224" t="str">
        <f>'DATOS PERSONALES'!N647</f>
        <v/>
      </c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</row>
    <row r="650">
      <c r="A650" s="214" t="str">
        <f>'DATOS PERSONALES'!$A648</f>
        <v>Macri Vanina</v>
      </c>
      <c r="B650" s="222" t="str">
        <f>'DATOS PERSONALES'!E648</f>
        <v>ADULTOS</v>
      </c>
      <c r="C650" s="223" t="str">
        <f>'DATOS PERSONALES'!L648</f>
        <v>Martes 10:30</v>
      </c>
      <c r="D650" s="223" t="str">
        <f>'DATOS PERSONALES'!M648</f>
        <v/>
      </c>
      <c r="E650" s="224" t="str">
        <f>'DATOS PERSONALES'!N648</f>
        <v/>
      </c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</row>
    <row r="651">
      <c r="A651" s="221" t="str">
        <f>'DATOS PERSONALES'!$A649</f>
        <v>Santa Cruz Rocio </v>
      </c>
      <c r="B651" s="222" t="str">
        <f>'DATOS PERSONALES'!E649</f>
        <v>ADULTOS</v>
      </c>
      <c r="C651" s="223" t="str">
        <f>'DATOS PERSONALES'!L649</f>
        <v>Martes 10:30</v>
      </c>
      <c r="D651" s="223" t="str">
        <f>'DATOS PERSONALES'!M649</f>
        <v>Jueves 10:30</v>
      </c>
      <c r="E651" s="224" t="str">
        <f>'DATOS PERSONALES'!N649</f>
        <v/>
      </c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</row>
    <row r="652">
      <c r="A652" s="226" t="str">
        <f>'DATOS PERSONALES'!$A650</f>
        <v>Famiglietti Alejandro </v>
      </c>
      <c r="B652" s="222" t="str">
        <f>'DATOS PERSONALES'!E650</f>
        <v>ADULTOS</v>
      </c>
      <c r="C652" s="223" t="str">
        <f>'DATOS PERSONALES'!L650</f>
        <v>Martes 14:15</v>
      </c>
      <c r="D652" s="223" t="str">
        <f>'DATOS PERSONALES'!M650</f>
        <v>Jueves 14:15</v>
      </c>
      <c r="E652" s="224" t="str">
        <f>'DATOS PERSONALES'!N650</f>
        <v/>
      </c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</row>
    <row r="653">
      <c r="A653" s="227" t="str">
        <f>'DATOS PERSONALES'!$A651</f>
        <v>Condori Fernando </v>
      </c>
      <c r="B653" s="222" t="str">
        <f>'DATOS PERSONALES'!E651</f>
        <v>ADULTOS</v>
      </c>
      <c r="C653" s="223" t="str">
        <f>'DATOS PERSONALES'!L651</f>
        <v>Martes 14:15</v>
      </c>
      <c r="D653" s="223" t="str">
        <f>'DATOS PERSONALES'!M651</f>
        <v>Jueves 19:30</v>
      </c>
      <c r="E653" s="224" t="str">
        <f>'DATOS PERSONALES'!N651</f>
        <v/>
      </c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</row>
    <row r="654">
      <c r="A654" s="226" t="str">
        <f>'DATOS PERSONALES'!$A652</f>
        <v>Pardo Iván </v>
      </c>
      <c r="B654" s="222" t="str">
        <f>'DATOS PERSONALES'!E652</f>
        <v>ADULTOS</v>
      </c>
      <c r="C654" s="223" t="str">
        <f>'DATOS PERSONALES'!L652</f>
        <v>Martes 14:15</v>
      </c>
      <c r="D654" s="223" t="str">
        <f>'DATOS PERSONALES'!M652</f>
        <v>Jueves 19:30</v>
      </c>
      <c r="E654" s="224" t="str">
        <f>'DATOS PERSONALES'!N652</f>
        <v/>
      </c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</row>
    <row r="655">
      <c r="A655" s="226" t="str">
        <f>'DATOS PERSONALES'!$A653</f>
        <v>Gómez Romina</v>
      </c>
      <c r="B655" s="222" t="str">
        <f>'DATOS PERSONALES'!E653</f>
        <v>ADULTOS</v>
      </c>
      <c r="C655" s="223" t="str">
        <f>'DATOS PERSONALES'!L653</f>
        <v>Martes 14:15</v>
      </c>
      <c r="D655" s="223" t="str">
        <f>'DATOS PERSONALES'!M653</f>
        <v>Jueves 14:15</v>
      </c>
      <c r="E655" s="224" t="str">
        <f>'DATOS PERSONALES'!N653</f>
        <v/>
      </c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</row>
    <row r="656">
      <c r="A656" s="227" t="str">
        <f>'DATOS PERSONALES'!$A654</f>
        <v>Chirive Micaela </v>
      </c>
      <c r="B656" s="222" t="str">
        <f>'DATOS PERSONALES'!E654</f>
        <v>ADULTOS</v>
      </c>
      <c r="C656" s="223" t="str">
        <f>'DATOS PERSONALES'!L654</f>
        <v>Martes 14:15</v>
      </c>
      <c r="D656" s="223" t="str">
        <f>'DATOS PERSONALES'!M654</f>
        <v>Jueves 14:15</v>
      </c>
      <c r="E656" s="224" t="str">
        <f>'DATOS PERSONALES'!N654</f>
        <v/>
      </c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</row>
    <row r="657">
      <c r="A657" s="221" t="str">
        <f>'DATOS PERSONALES'!$A655</f>
        <v>Martinez Jaqueline</v>
      </c>
      <c r="B657" s="222" t="str">
        <f>'DATOS PERSONALES'!E655</f>
        <v>ADULTOS</v>
      </c>
      <c r="C657" s="223" t="str">
        <f>'DATOS PERSONALES'!L655</f>
        <v>Martes 14:15</v>
      </c>
      <c r="D657" s="223" t="str">
        <f>'DATOS PERSONALES'!M655</f>
        <v>Jueves 19:30</v>
      </c>
      <c r="E657" s="224" t="str">
        <f>'DATOS PERSONALES'!N655</f>
        <v/>
      </c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</row>
    <row r="658">
      <c r="A658" s="226" t="str">
        <f>'DATOS PERSONALES'!$A656</f>
        <v>Sosa Francisca  </v>
      </c>
      <c r="B658" s="222" t="str">
        <f>'DATOS PERSONALES'!E656</f>
        <v>ADULTOS</v>
      </c>
      <c r="C658" s="223" t="str">
        <f>'DATOS PERSONALES'!L656</f>
        <v>Miércoles 08:15</v>
      </c>
      <c r="D658" s="223" t="str">
        <f>'DATOS PERSONALES'!M656</f>
        <v>Sábado 08:15</v>
      </c>
      <c r="E658" s="224" t="str">
        <f>'DATOS PERSONALES'!N656</f>
        <v/>
      </c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</row>
    <row r="659">
      <c r="A659" s="214" t="str">
        <f>'DATOS PERSONALES'!$A657</f>
        <v>Navarro Sabina</v>
      </c>
      <c r="B659" s="222" t="str">
        <f>'DATOS PERSONALES'!E657</f>
        <v>ADULTOS</v>
      </c>
      <c r="C659" s="223" t="str">
        <f>'DATOS PERSONALES'!L657</f>
        <v>Miércoles 08:15</v>
      </c>
      <c r="D659" s="223" t="str">
        <f>'DATOS PERSONALES'!M657</f>
        <v/>
      </c>
      <c r="E659" s="224" t="str">
        <f>'DATOS PERSONALES'!N657</f>
        <v/>
      </c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</row>
    <row r="660">
      <c r="A660" s="226" t="str">
        <f>'DATOS PERSONALES'!$A658</f>
        <v>González Rebeca</v>
      </c>
      <c r="B660" s="222" t="str">
        <f>'DATOS PERSONALES'!E658</f>
        <v>ADULTOS</v>
      </c>
      <c r="C660" s="223" t="str">
        <f>'DATOS PERSONALES'!L658</f>
        <v>Miércoles 08:15</v>
      </c>
      <c r="D660" s="223" t="str">
        <f>'DATOS PERSONALES'!M658</f>
        <v>Viernes 14:15</v>
      </c>
      <c r="E660" s="224" t="str">
        <f>'DATOS PERSONALES'!N658</f>
        <v/>
      </c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</row>
    <row r="661">
      <c r="A661" s="226" t="str">
        <f>'DATOS PERSONALES'!$A659</f>
        <v>Vega Carmen </v>
      </c>
      <c r="B661" s="222" t="str">
        <f>'DATOS PERSONALES'!E659</f>
        <v>ADULTOS</v>
      </c>
      <c r="C661" s="223" t="str">
        <f>'DATOS PERSONALES'!L659</f>
        <v>Miércoles 08:15</v>
      </c>
      <c r="D661" s="223" t="str">
        <f>'DATOS PERSONALES'!M659</f>
        <v>Sábado 08:15</v>
      </c>
      <c r="E661" s="224" t="str">
        <f>'DATOS PERSONALES'!N659</f>
        <v/>
      </c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</row>
    <row r="662">
      <c r="A662" s="214" t="str">
        <f>'DATOS PERSONALES'!$A660</f>
        <v>Cantero Brenda </v>
      </c>
      <c r="B662" s="222" t="str">
        <f>'DATOS PERSONALES'!E660</f>
        <v>ADULTOS</v>
      </c>
      <c r="C662" s="223" t="str">
        <f>'DATOS PERSONALES'!L660</f>
        <v>Miércoles 08:15</v>
      </c>
      <c r="D662" s="223" t="str">
        <f>'DATOS PERSONALES'!M660</f>
        <v/>
      </c>
      <c r="E662" s="224" t="str">
        <f>'DATOS PERSONALES'!N660</f>
        <v/>
      </c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</row>
    <row r="663">
      <c r="A663" s="221" t="str">
        <f>'DATOS PERSONALES'!$A661</f>
        <v>Zelarayán Iara </v>
      </c>
      <c r="B663" s="222" t="str">
        <f>'DATOS PERSONALES'!E661</f>
        <v>ADULTOS</v>
      </c>
      <c r="C663" s="223" t="str">
        <f>'DATOS PERSONALES'!L661</f>
        <v>Miércoles 08:15</v>
      </c>
      <c r="D663" s="223" t="str">
        <f>'DATOS PERSONALES'!M661</f>
        <v>Sábado 08:15</v>
      </c>
      <c r="E663" s="224" t="str">
        <f>'DATOS PERSONALES'!N661</f>
        <v/>
      </c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</row>
    <row r="664">
      <c r="A664" s="221" t="str">
        <f>'DATOS PERSONALES'!$A662</f>
        <v>Santillán Haydee</v>
      </c>
      <c r="B664" s="222" t="str">
        <f>'DATOS PERSONALES'!E662</f>
        <v>ADULTOS</v>
      </c>
      <c r="C664" s="223" t="str">
        <f>'DATOS PERSONALES'!L662</f>
        <v>Miércoles 08:15</v>
      </c>
      <c r="D664" s="223" t="str">
        <f>'DATOS PERSONALES'!M662</f>
        <v>Sábado 08:15</v>
      </c>
      <c r="E664" s="224" t="str">
        <f>'DATOS PERSONALES'!N662</f>
        <v/>
      </c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</row>
    <row r="665">
      <c r="A665" s="227" t="str">
        <f>'DATOS PERSONALES'!$A663</f>
        <v>Ledesma Norma Beatriz </v>
      </c>
      <c r="B665" s="222" t="str">
        <f>'DATOS PERSONALES'!E663</f>
        <v>ADULTOS</v>
      </c>
      <c r="C665" s="223" t="str">
        <f>'DATOS PERSONALES'!L663</f>
        <v>Miércoles 08:15</v>
      </c>
      <c r="D665" s="223" t="str">
        <f>'DATOS PERSONALES'!M663</f>
        <v>Sábado 08:15</v>
      </c>
      <c r="E665" s="224" t="str">
        <f>'DATOS PERSONALES'!N663</f>
        <v/>
      </c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</row>
    <row r="666">
      <c r="A666" s="226" t="str">
        <f>'DATOS PERSONALES'!$A664</f>
        <v>Vásquez Rebeca </v>
      </c>
      <c r="B666" s="222" t="str">
        <f>'DATOS PERSONALES'!E664</f>
        <v>ADULTOS</v>
      </c>
      <c r="C666" s="223" t="str">
        <f>'DATOS PERSONALES'!L664</f>
        <v>Miércoles 08:15</v>
      </c>
      <c r="D666" s="223" t="str">
        <f>'DATOS PERSONALES'!M664</f>
        <v>Viernes 10:30</v>
      </c>
      <c r="E666" s="224" t="str">
        <f>'DATOS PERSONALES'!N664</f>
        <v/>
      </c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</row>
    <row r="667">
      <c r="A667" s="226" t="str">
        <f>'DATOS PERSONALES'!$A665</f>
        <v>Lugo Ulises </v>
      </c>
      <c r="B667" s="222" t="str">
        <f>'DATOS PERSONALES'!E665</f>
        <v>ADULTOS</v>
      </c>
      <c r="C667" s="223" t="str">
        <f>'DATOS PERSONALES'!L665</f>
        <v>Miércoles 10:30</v>
      </c>
      <c r="D667" s="223" t="str">
        <f>'DATOS PERSONALES'!M665</f>
        <v/>
      </c>
      <c r="E667" s="224" t="str">
        <f>'DATOS PERSONALES'!N665</f>
        <v/>
      </c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</row>
    <row r="668">
      <c r="A668" s="227" t="str">
        <f>'DATOS PERSONALES'!$A666</f>
        <v>Sandoval Leandro </v>
      </c>
      <c r="B668" s="222" t="str">
        <f>'DATOS PERSONALES'!E666</f>
        <v>ADULTOS</v>
      </c>
      <c r="C668" s="223" t="str">
        <f>'DATOS PERSONALES'!L666</f>
        <v>Miércoles 10:30</v>
      </c>
      <c r="D668" s="223" t="str">
        <f>'DATOS PERSONALES'!M666</f>
        <v/>
      </c>
      <c r="E668" s="224" t="str">
        <f>'DATOS PERSONALES'!N666</f>
        <v/>
      </c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</row>
    <row r="669">
      <c r="A669" s="226" t="str">
        <f>'DATOS PERSONALES'!$A667</f>
        <v>Berdasco Ma. Esther</v>
      </c>
      <c r="B669" s="222" t="str">
        <f>'DATOS PERSONALES'!E667</f>
        <v>ADULTOS</v>
      </c>
      <c r="C669" s="223" t="str">
        <f>'DATOS PERSONALES'!L667</f>
        <v>Miércoles 10:30</v>
      </c>
      <c r="D669" s="223" t="str">
        <f>'DATOS PERSONALES'!M667</f>
        <v/>
      </c>
      <c r="E669" s="224" t="str">
        <f>'DATOS PERSONALES'!N667</f>
        <v/>
      </c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</row>
    <row r="670">
      <c r="A670" s="221" t="str">
        <f>'DATOS PERSONALES'!$A668</f>
        <v>Rivera Susana</v>
      </c>
      <c r="B670" s="222" t="str">
        <f>'DATOS PERSONALES'!E668</f>
        <v>ADULTOS</v>
      </c>
      <c r="C670" s="223" t="str">
        <f>'DATOS PERSONALES'!L668</f>
        <v>Miércoles 10:30</v>
      </c>
      <c r="D670" s="223" t="str">
        <f>'DATOS PERSONALES'!M668</f>
        <v>Viernes 10:30</v>
      </c>
      <c r="E670" s="224" t="str">
        <f>'DATOS PERSONALES'!N668</f>
        <v/>
      </c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</row>
    <row r="671">
      <c r="A671" s="227" t="str">
        <f>'DATOS PERSONALES'!$A669</f>
        <v>Martini Norberto</v>
      </c>
      <c r="B671" s="222" t="str">
        <f>'DATOS PERSONALES'!E669</f>
        <v>ADULTOS</v>
      </c>
      <c r="C671" s="223" t="str">
        <f>'DATOS PERSONALES'!L669</f>
        <v>Miércoles 13:30</v>
      </c>
      <c r="D671" s="223" t="str">
        <f>'DATOS PERSONALES'!M669</f>
        <v>Viernes 14:15</v>
      </c>
      <c r="E671" s="224" t="str">
        <f>'DATOS PERSONALES'!N669</f>
        <v/>
      </c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</row>
    <row r="672">
      <c r="A672" s="226" t="str">
        <f>'DATOS PERSONALES'!$A670</f>
        <v>Lopez Javier </v>
      </c>
      <c r="B672" s="222" t="str">
        <f>'DATOS PERSONALES'!E670</f>
        <v>ADULTOS</v>
      </c>
      <c r="C672" s="223" t="str">
        <f>'DATOS PERSONALES'!L670</f>
        <v>Miércoles 13:30</v>
      </c>
      <c r="D672" s="223" t="str">
        <f>'DATOS PERSONALES'!M670</f>
        <v/>
      </c>
      <c r="E672" s="224" t="str">
        <f>'DATOS PERSONALES'!N670</f>
        <v/>
      </c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</row>
    <row r="673">
      <c r="A673" s="226" t="str">
        <f>'DATOS PERSONALES'!$A671</f>
        <v>Gonzalez Diego </v>
      </c>
      <c r="B673" s="222" t="str">
        <f>'DATOS PERSONALES'!E671</f>
        <v>ADULTOS</v>
      </c>
      <c r="C673" s="223" t="str">
        <f>'DATOS PERSONALES'!L671</f>
        <v>Miércoles 13:30</v>
      </c>
      <c r="D673" s="223" t="str">
        <f>'DATOS PERSONALES'!M671</f>
        <v>Viernes 14:15</v>
      </c>
      <c r="E673" s="224" t="str">
        <f>'DATOS PERSONALES'!N671</f>
        <v/>
      </c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</row>
    <row r="674">
      <c r="A674" s="227" t="str">
        <f>'DATOS PERSONALES'!$A672</f>
        <v>Peña Diego</v>
      </c>
      <c r="B674" s="222" t="str">
        <f>'DATOS PERSONALES'!E672</f>
        <v>ADULTOS</v>
      </c>
      <c r="C674" s="223" t="str">
        <f>'DATOS PERSONALES'!L672</f>
        <v>Miércoles 18:00</v>
      </c>
      <c r="D674" s="223" t="str">
        <f>'DATOS PERSONALES'!M672</f>
        <v>Viernes 18:00</v>
      </c>
      <c r="E674" s="224" t="str">
        <f>'DATOS PERSONALES'!N672</f>
        <v/>
      </c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</row>
    <row r="675">
      <c r="A675" s="226" t="str">
        <f>'DATOS PERSONALES'!$A673</f>
        <v>Benítez Hugo </v>
      </c>
      <c r="B675" s="222" t="str">
        <f>'DATOS PERSONALES'!E673</f>
        <v>ADULTOS</v>
      </c>
      <c r="C675" s="223" t="str">
        <f>'DATOS PERSONALES'!L673</f>
        <v>Miércoles 18:00</v>
      </c>
      <c r="D675" s="223" t="str">
        <f>'DATOS PERSONALES'!M673</f>
        <v>Viernes 18:00</v>
      </c>
      <c r="E675" s="224" t="str">
        <f>'DATOS PERSONALES'!N673</f>
        <v/>
      </c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</row>
    <row r="676">
      <c r="A676" s="226" t="str">
        <f>'DATOS PERSONALES'!$A674</f>
        <v>Castillo Walter </v>
      </c>
      <c r="B676" s="222" t="str">
        <f>'DATOS PERSONALES'!E674</f>
        <v>ADULTOS</v>
      </c>
      <c r="C676" s="223" t="str">
        <f>'DATOS PERSONALES'!L674</f>
        <v>Miércoles 18:00</v>
      </c>
      <c r="D676" s="223" t="str">
        <f>'DATOS PERSONALES'!M674</f>
        <v>Sábado 12:00</v>
      </c>
      <c r="E676" s="224" t="str">
        <f>'DATOS PERSONALES'!N674</f>
        <v/>
      </c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</row>
    <row r="677">
      <c r="A677" s="227" t="str">
        <f>'DATOS PERSONALES'!$A675</f>
        <v>Ybañez Juan Sebastian </v>
      </c>
      <c r="B677" s="222" t="str">
        <f>'DATOS PERSONALES'!E675</f>
        <v>ADULTOS</v>
      </c>
      <c r="C677" s="223" t="str">
        <f>'DATOS PERSONALES'!L675</f>
        <v>Miércoles 18:00</v>
      </c>
      <c r="D677" s="223" t="str">
        <f>'DATOS PERSONALES'!M675</f>
        <v>Viernes 18:00</v>
      </c>
      <c r="E677" s="224" t="str">
        <f>'DATOS PERSONALES'!N675</f>
        <v/>
      </c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</row>
    <row r="678">
      <c r="A678" s="221" t="str">
        <f>'DATOS PERSONALES'!$A676</f>
        <v>Gimenez Javier</v>
      </c>
      <c r="B678" s="222" t="str">
        <f>'DATOS PERSONALES'!E676</f>
        <v>ADULTOS</v>
      </c>
      <c r="C678" s="223" t="str">
        <f>'DATOS PERSONALES'!L676</f>
        <v>Miércoles 18:00</v>
      </c>
      <c r="D678" s="223" t="str">
        <f>'DATOS PERSONALES'!M676</f>
        <v/>
      </c>
      <c r="E678" s="224" t="str">
        <f>'DATOS PERSONALES'!N676</f>
        <v/>
      </c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</row>
    <row r="679">
      <c r="A679" s="221" t="str">
        <f>'DATOS PERSONALES'!$A677</f>
        <v>Leyva Gonzalo</v>
      </c>
      <c r="B679" s="222" t="str">
        <f>'DATOS PERSONALES'!E677</f>
        <v>ADULTOS</v>
      </c>
      <c r="C679" s="223" t="str">
        <f>'DATOS PERSONALES'!L677</f>
        <v>Miércoles 18:00</v>
      </c>
      <c r="D679" s="223" t="str">
        <f>'DATOS PERSONALES'!M677</f>
        <v>Lunes 17:30</v>
      </c>
      <c r="E679" s="224" t="str">
        <f>'DATOS PERSONALES'!N677</f>
        <v/>
      </c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</row>
    <row r="680">
      <c r="A680" s="227" t="str">
        <f>'DATOS PERSONALES'!$A678</f>
        <v>Benitez Gisella</v>
      </c>
      <c r="B680" s="222" t="str">
        <f>'DATOS PERSONALES'!E678</f>
        <v>ADULTOS</v>
      </c>
      <c r="C680" s="223" t="str">
        <f>'DATOS PERSONALES'!L678</f>
        <v>Miércoles 18:00</v>
      </c>
      <c r="D680" s="223" t="str">
        <f>'DATOS PERSONALES'!M678</f>
        <v>Viernes 18:00</v>
      </c>
      <c r="E680" s="224" t="str">
        <f>'DATOS PERSONALES'!N678</f>
        <v/>
      </c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</row>
    <row r="681">
      <c r="A681" s="226" t="str">
        <f>'DATOS PERSONALES'!$A679</f>
        <v>Pacheco Flores Noelia</v>
      </c>
      <c r="B681" s="222" t="str">
        <f>'DATOS PERSONALES'!E679</f>
        <v>ADULTOS</v>
      </c>
      <c r="C681" s="223" t="str">
        <f>'DATOS PERSONALES'!L679</f>
        <v>Miércoles 18:00</v>
      </c>
      <c r="D681" s="223" t="str">
        <f>'DATOS PERSONALES'!M679</f>
        <v>Viernes 18:00</v>
      </c>
      <c r="E681" s="224" t="str">
        <f>'DATOS PERSONALES'!N679</f>
        <v/>
      </c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</row>
    <row r="682">
      <c r="A682" s="221" t="str">
        <f>'DATOS PERSONALES'!$A680</f>
        <v>Pacheco Flores Jesica Evelyn </v>
      </c>
      <c r="B682" s="222" t="str">
        <f>'DATOS PERSONALES'!E680</f>
        <v>ADULTOS</v>
      </c>
      <c r="C682" s="223" t="str">
        <f>'DATOS PERSONALES'!L680</f>
        <v>Miércoles 18:00</v>
      </c>
      <c r="D682" s="223" t="str">
        <f>'DATOS PERSONALES'!M680</f>
        <v>Viernes 18:00</v>
      </c>
      <c r="E682" s="224" t="str">
        <f>'DATOS PERSONALES'!N680</f>
        <v/>
      </c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</row>
    <row r="683">
      <c r="A683" s="214" t="str">
        <f>'DATOS PERSONALES'!$A681</f>
        <v>Flores Mirta</v>
      </c>
      <c r="B683" s="222" t="str">
        <f>'DATOS PERSONALES'!E681</f>
        <v>ADULTOS</v>
      </c>
      <c r="C683" s="223" t="str">
        <f>'DATOS PERSONALES'!L681</f>
        <v>Miércoles 18:00</v>
      </c>
      <c r="D683" s="223" t="str">
        <f>'DATOS PERSONALES'!M681</f>
        <v>Jueves 19:30</v>
      </c>
      <c r="E683" s="224" t="str">
        <f>'DATOS PERSONALES'!N681</f>
        <v/>
      </c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</row>
    <row r="684">
      <c r="A684" s="226" t="str">
        <f>'DATOS PERSONALES'!$A682</f>
        <v>Cantero Jorge </v>
      </c>
      <c r="B684" s="222" t="str">
        <f>'DATOS PERSONALES'!E682</f>
        <v>ADULTOS</v>
      </c>
      <c r="C684" s="223" t="str">
        <f>'DATOS PERSONALES'!L682</f>
        <v>Miércoles 18:45</v>
      </c>
      <c r="D684" s="223" t="str">
        <f>'DATOS PERSONALES'!M682</f>
        <v/>
      </c>
      <c r="E684" s="224" t="str">
        <f>'DATOS PERSONALES'!N682</f>
        <v/>
      </c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</row>
    <row r="685">
      <c r="A685" s="226" t="str">
        <f>'DATOS PERSONALES'!$A683</f>
        <v>Iturre Guillermo </v>
      </c>
      <c r="B685" s="222" t="str">
        <f>'DATOS PERSONALES'!E683</f>
        <v>ADULTOS</v>
      </c>
      <c r="C685" s="223" t="str">
        <f>'DATOS PERSONALES'!L683</f>
        <v>Miércoles 18:45</v>
      </c>
      <c r="D685" s="223" t="str">
        <f>'DATOS PERSONALES'!M683</f>
        <v>Sábado 12:00</v>
      </c>
      <c r="E685" s="224" t="str">
        <f>'DATOS PERSONALES'!N683</f>
        <v/>
      </c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</row>
    <row r="686">
      <c r="A686" s="227" t="str">
        <f>'DATOS PERSONALES'!$A684</f>
        <v>Cespedes Santiago Felipe</v>
      </c>
      <c r="B686" s="222" t="str">
        <f>'DATOS PERSONALES'!E684</f>
        <v>ADULTOS</v>
      </c>
      <c r="C686" s="223" t="str">
        <f>'DATOS PERSONALES'!L684</f>
        <v>Miércoles 18:45</v>
      </c>
      <c r="D686" s="223" t="str">
        <f>'DATOS PERSONALES'!M684</f>
        <v>Viernes 14:15</v>
      </c>
      <c r="E686" s="224" t="str">
        <f>'DATOS PERSONALES'!N684</f>
        <v/>
      </c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</row>
    <row r="687">
      <c r="A687" s="226" t="str">
        <f>'DATOS PERSONALES'!$A685</f>
        <v>Avila Alvaro</v>
      </c>
      <c r="B687" s="222" t="str">
        <f>'DATOS PERSONALES'!E685</f>
        <v>ADULTOS</v>
      </c>
      <c r="C687" s="223" t="str">
        <f>'DATOS PERSONALES'!L685</f>
        <v>Miércoles 18:45</v>
      </c>
      <c r="D687" s="223" t="str">
        <f>'DATOS PERSONALES'!M685</f>
        <v>Viernes 18:00</v>
      </c>
      <c r="E687" s="224" t="str">
        <f>'DATOS PERSONALES'!N685</f>
        <v/>
      </c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</row>
    <row r="688">
      <c r="A688" s="226" t="str">
        <f>'DATOS PERSONALES'!$A686</f>
        <v>Mendez Alan</v>
      </c>
      <c r="B688" s="222" t="str">
        <f>'DATOS PERSONALES'!E686</f>
        <v>ADULTOS</v>
      </c>
      <c r="C688" s="223" t="str">
        <f>'DATOS PERSONALES'!L686</f>
        <v>Miércoles 18:45</v>
      </c>
      <c r="D688" s="223" t="str">
        <f>'DATOS PERSONALES'!M686</f>
        <v>Jueves 19:30</v>
      </c>
      <c r="E688" s="224" t="str">
        <f>'DATOS PERSONALES'!N686</f>
        <v/>
      </c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</row>
    <row r="689">
      <c r="A689" s="227" t="str">
        <f>'DATOS PERSONALES'!$A687</f>
        <v>Palavecino Melina</v>
      </c>
      <c r="B689" s="222" t="str">
        <f>'DATOS PERSONALES'!E687</f>
        <v>ADULTOS</v>
      </c>
      <c r="C689" s="223" t="str">
        <f>'DATOS PERSONALES'!L687</f>
        <v>Miércoles 18:45</v>
      </c>
      <c r="D689" s="223" t="str">
        <f>'DATOS PERSONALES'!M687</f>
        <v/>
      </c>
      <c r="E689" s="224" t="str">
        <f>'DATOS PERSONALES'!N687</f>
        <v/>
      </c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</row>
    <row r="690">
      <c r="A690" s="226" t="str">
        <f>'DATOS PERSONALES'!$A688</f>
        <v>Zapata Paula </v>
      </c>
      <c r="B690" s="222" t="str">
        <f>'DATOS PERSONALES'!E688</f>
        <v>ADULTOS</v>
      </c>
      <c r="C690" s="223" t="str">
        <f>'DATOS PERSONALES'!L688</f>
        <v>Miércoles 18:45</v>
      </c>
      <c r="D690" s="223" t="str">
        <f>'DATOS PERSONALES'!M688</f>
        <v>Sábado 12:00</v>
      </c>
      <c r="E690" s="224" t="str">
        <f>'DATOS PERSONALES'!N688</f>
        <v/>
      </c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</row>
    <row r="691">
      <c r="A691" s="221" t="str">
        <f>'DATOS PERSONALES'!$A689</f>
        <v>Cabrera Cecilia Ayelen </v>
      </c>
      <c r="B691" s="222" t="str">
        <f>'DATOS PERSONALES'!E689</f>
        <v>ADULTOS</v>
      </c>
      <c r="C691" s="223" t="str">
        <f>'DATOS PERSONALES'!L689</f>
        <v>Miércoles 18:45</v>
      </c>
      <c r="D691" s="223" t="str">
        <f>'DATOS PERSONALES'!M689</f>
        <v/>
      </c>
      <c r="E691" s="224" t="str">
        <f>'DATOS PERSONALES'!N689</f>
        <v/>
      </c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</row>
    <row r="692">
      <c r="A692" s="227" t="str">
        <f>'DATOS PERSONALES'!$A690</f>
        <v>López Miriam Anabella</v>
      </c>
      <c r="B692" s="222" t="str">
        <f>'DATOS PERSONALES'!E690</f>
        <v>ADULTOS</v>
      </c>
      <c r="C692" s="223" t="str">
        <f>'DATOS PERSONALES'!L690</f>
        <v>Miércoles 18:45</v>
      </c>
      <c r="D692" s="223" t="str">
        <f>'DATOS PERSONALES'!M690</f>
        <v>Sábado 12:00</v>
      </c>
      <c r="E692" s="224" t="str">
        <f>'DATOS PERSONALES'!N690</f>
        <v/>
      </c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</row>
    <row r="693">
      <c r="A693" s="221" t="str">
        <f>'DATOS PERSONALES'!$A691</f>
        <v>Gallego Priscila </v>
      </c>
      <c r="B693" s="222" t="str">
        <f>'DATOS PERSONALES'!E691</f>
        <v>ADULTOS</v>
      </c>
      <c r="C693" s="223" t="str">
        <f>'DATOS PERSONALES'!L691</f>
        <v>Miércoles 18:45</v>
      </c>
      <c r="D693" s="223" t="str">
        <f>'DATOS PERSONALES'!M691</f>
        <v>Sábado 09:45</v>
      </c>
      <c r="E693" s="224" t="str">
        <f>'DATOS PERSONALES'!N691</f>
        <v/>
      </c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</row>
    <row r="694">
      <c r="A694" s="221" t="str">
        <f>'DATOS PERSONALES'!$A692</f>
        <v>Lanvers Natalia </v>
      </c>
      <c r="B694" s="222" t="str">
        <f>'DATOS PERSONALES'!E692</f>
        <v>ADULTOS</v>
      </c>
      <c r="C694" s="223" t="str">
        <f>'DATOS PERSONALES'!L692</f>
        <v>Miércoles 18:45</v>
      </c>
      <c r="D694" s="223" t="str">
        <f>'DATOS PERSONALES'!M692</f>
        <v>Viernes 18:00</v>
      </c>
      <c r="E694" s="224" t="str">
        <f>'DATOS PERSONALES'!N692</f>
        <v/>
      </c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</row>
    <row r="695">
      <c r="A695" s="214" t="str">
        <f>'DATOS PERSONALES'!$A693</f>
        <v>Soria Mariana </v>
      </c>
      <c r="B695" s="222" t="str">
        <f>'DATOS PERSONALES'!E693</f>
        <v>ADULTOS</v>
      </c>
      <c r="C695" s="223" t="str">
        <f>'DATOS PERSONALES'!L693</f>
        <v>Miércoles 18:45</v>
      </c>
      <c r="D695" s="223" t="str">
        <f>'DATOS PERSONALES'!M693</f>
        <v/>
      </c>
      <c r="E695" s="224" t="str">
        <f>'DATOS PERSONALES'!N693</f>
        <v/>
      </c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</row>
    <row r="696">
      <c r="A696" s="221" t="str">
        <f>'DATOS PERSONALES'!$A694</f>
        <v>Amarilla Isaías</v>
      </c>
      <c r="B696" s="222" t="str">
        <f>'DATOS PERSONALES'!E694</f>
        <v>ADULTOS</v>
      </c>
      <c r="C696" s="223" t="str">
        <f>'DATOS PERSONALES'!L694</f>
        <v>Miércoles 20:15</v>
      </c>
      <c r="D696" s="223" t="str">
        <f>'DATOS PERSONALES'!M694</f>
        <v>Jueves 19:30</v>
      </c>
      <c r="E696" s="224" t="str">
        <f>'DATOS PERSONALES'!N694</f>
        <v/>
      </c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</row>
    <row r="697">
      <c r="A697" s="226" t="str">
        <f>'DATOS PERSONALES'!$A695</f>
        <v>Rodríguez Daniel </v>
      </c>
      <c r="B697" s="222" t="str">
        <f>'DATOS PERSONALES'!E695</f>
        <v>ADULTOS</v>
      </c>
      <c r="C697" s="223" t="str">
        <f>'DATOS PERSONALES'!L695</f>
        <v>Miércoles 20:15</v>
      </c>
      <c r="D697" s="223" t="str">
        <f>'DATOS PERSONALES'!M695</f>
        <v/>
      </c>
      <c r="E697" s="224" t="str">
        <f>'DATOS PERSONALES'!N695</f>
        <v/>
      </c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</row>
    <row r="698">
      <c r="A698" s="227" t="str">
        <f>'DATOS PERSONALES'!$A696</f>
        <v>Orue Brian </v>
      </c>
      <c r="B698" s="222" t="str">
        <f>'DATOS PERSONALES'!E696</f>
        <v>ADULTOS</v>
      </c>
      <c r="C698" s="223" t="str">
        <f>'DATOS PERSONALES'!L696</f>
        <v>Miércoles 20:15</v>
      </c>
      <c r="D698" s="223" t="str">
        <f>'DATOS PERSONALES'!M696</f>
        <v>Viernes 18:00</v>
      </c>
      <c r="E698" s="224" t="str">
        <f>'DATOS PERSONALES'!N696</f>
        <v/>
      </c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</row>
    <row r="699">
      <c r="A699" s="226" t="str">
        <f>'DATOS PERSONALES'!$A697</f>
        <v>Alfonso Javier</v>
      </c>
      <c r="B699" s="222" t="str">
        <f>'DATOS PERSONALES'!E697</f>
        <v>ADULTOS</v>
      </c>
      <c r="C699" s="223" t="str">
        <f>'DATOS PERSONALES'!L697</f>
        <v>Miércoles 20:15</v>
      </c>
      <c r="D699" s="223" t="str">
        <f>'DATOS PERSONALES'!M697</f>
        <v>Jueves 20:15</v>
      </c>
      <c r="E699" s="224" t="str">
        <f>'DATOS PERSONALES'!N697</f>
        <v/>
      </c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</row>
    <row r="700">
      <c r="A700" s="226" t="str">
        <f>'DATOS PERSONALES'!$A698</f>
        <v>Rolon Karen Nahir</v>
      </c>
      <c r="B700" s="222" t="str">
        <f>'DATOS PERSONALES'!E698</f>
        <v>ADULTOS</v>
      </c>
      <c r="C700" s="223" t="str">
        <f>'DATOS PERSONALES'!L698</f>
        <v>Miércoles 20:15</v>
      </c>
      <c r="D700" s="223" t="str">
        <f>'DATOS PERSONALES'!M698</f>
        <v/>
      </c>
      <c r="E700" s="224" t="str">
        <f>'DATOS PERSONALES'!N698</f>
        <v/>
      </c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</row>
    <row r="701">
      <c r="A701" s="227" t="str">
        <f>'DATOS PERSONALES'!$A699</f>
        <v>Merele Erica Yanina</v>
      </c>
      <c r="B701" s="222" t="str">
        <f>'DATOS PERSONALES'!E699</f>
        <v>ADULTOS</v>
      </c>
      <c r="C701" s="223" t="str">
        <f>'DATOS PERSONALES'!L699</f>
        <v>Miércoles 20:15</v>
      </c>
      <c r="D701" s="223" t="str">
        <f>'DATOS PERSONALES'!M699</f>
        <v/>
      </c>
      <c r="E701" s="224" t="str">
        <f>'DATOS PERSONALES'!N699</f>
        <v/>
      </c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</row>
    <row r="702">
      <c r="A702" s="221" t="str">
        <f>'DATOS PERSONALES'!$A700</f>
        <v>Gomez Noelia Alejandra</v>
      </c>
      <c r="B702" s="222" t="str">
        <f>'DATOS PERSONALES'!E700</f>
        <v>ADULTOS</v>
      </c>
      <c r="C702" s="223" t="str">
        <f>'DATOS PERSONALES'!L700</f>
        <v>Miércoles 20:15</v>
      </c>
      <c r="D702" s="223" t="str">
        <f>'DATOS PERSONALES'!M700</f>
        <v>Sábado 08:15</v>
      </c>
      <c r="E702" s="224" t="str">
        <f>'DATOS PERSONALES'!N700</f>
        <v/>
      </c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</row>
    <row r="703">
      <c r="A703" s="226" t="str">
        <f>'DATOS PERSONALES'!$A701</f>
        <v>Hernandez Susana</v>
      </c>
      <c r="B703" s="222" t="str">
        <f>'DATOS PERSONALES'!E701</f>
        <v>ADULTOS</v>
      </c>
      <c r="C703" s="223" t="str">
        <f>'DATOS PERSONALES'!L701</f>
        <v>Miércoles 20:15</v>
      </c>
      <c r="D703" s="223" t="str">
        <f>'DATOS PERSONALES'!M701</f>
        <v>Sábado 08:15</v>
      </c>
      <c r="E703" s="224" t="str">
        <f>'DATOS PERSONALES'!N701</f>
        <v/>
      </c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</row>
    <row r="704">
      <c r="A704" s="214" t="str">
        <f>'DATOS PERSONALES'!$A702</f>
        <v>Caballero Priscila</v>
      </c>
      <c r="B704" s="222" t="str">
        <f>'DATOS PERSONALES'!E702</f>
        <v>ADULTOS</v>
      </c>
      <c r="C704" s="223" t="str">
        <f>'DATOS PERSONALES'!L702</f>
        <v>Miércoles 20:15</v>
      </c>
      <c r="D704" s="223" t="str">
        <f>'DATOS PERSONALES'!M702</f>
        <v>Sábado 08:15</v>
      </c>
      <c r="E704" s="224" t="str">
        <f>'DATOS PERSONALES'!N702</f>
        <v/>
      </c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</row>
    <row r="705">
      <c r="A705" s="221" t="str">
        <f>'DATOS PERSONALES'!$A703</f>
        <v>Silva Gamara Elida</v>
      </c>
      <c r="B705" s="222" t="str">
        <f>'DATOS PERSONALES'!E703</f>
        <v>ADULTOS</v>
      </c>
      <c r="C705" s="223" t="str">
        <f>'DATOS PERSONALES'!L703</f>
        <v>Jueves 08:15</v>
      </c>
      <c r="D705" s="223" t="str">
        <f>'DATOS PERSONALES'!M703</f>
        <v>Sábado 08:15</v>
      </c>
      <c r="E705" s="224" t="str">
        <f>'DATOS PERSONALES'!N703</f>
        <v/>
      </c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</row>
    <row r="706">
      <c r="A706" s="226" t="str">
        <f>'DATOS PERSONALES'!$A704</f>
        <v>Martínez Soto Magalí</v>
      </c>
      <c r="B706" s="222" t="str">
        <f>'DATOS PERSONALES'!E704</f>
        <v>ADULTOS</v>
      </c>
      <c r="C706" s="223" t="str">
        <f>'DATOS PERSONALES'!L704</f>
        <v>Jueves 08:15</v>
      </c>
      <c r="D706" s="223" t="str">
        <f>'DATOS PERSONALES'!M704</f>
        <v/>
      </c>
      <c r="E706" s="224" t="str">
        <f>'DATOS PERSONALES'!N704</f>
        <v/>
      </c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</row>
    <row r="707">
      <c r="A707" s="214" t="str">
        <f>'DATOS PERSONALES'!$A705</f>
        <v>Sanchez Julieta anabel</v>
      </c>
      <c r="B707" s="222" t="str">
        <f>'DATOS PERSONALES'!E705</f>
        <v>ADULTOS</v>
      </c>
      <c r="C707" s="223" t="str">
        <f>'DATOS PERSONALES'!L705</f>
        <v>Jueves 08:15</v>
      </c>
      <c r="D707" s="223" t="str">
        <f>'DATOS PERSONALES'!M705</f>
        <v/>
      </c>
      <c r="E707" s="224" t="str">
        <f>'DATOS PERSONALES'!N705</f>
        <v/>
      </c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</row>
    <row r="708">
      <c r="A708" s="226" t="str">
        <f>'DATOS PERSONALES'!$A706</f>
        <v>Carrazan Pablo </v>
      </c>
      <c r="B708" s="222" t="str">
        <f>'DATOS PERSONALES'!E706</f>
        <v>ADULTOS</v>
      </c>
      <c r="C708" s="223" t="str">
        <f>'DATOS PERSONALES'!L706</f>
        <v>Jueves 09:00</v>
      </c>
      <c r="D708" s="223" t="str">
        <f>'DATOS PERSONALES'!M706</f>
        <v/>
      </c>
      <c r="E708" s="224" t="str">
        <f>'DATOS PERSONALES'!N706</f>
        <v/>
      </c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</row>
    <row r="709">
      <c r="A709" s="226" t="str">
        <f>'DATOS PERSONALES'!$A707</f>
        <v>Gonzalez T. Ma Lourdes</v>
      </c>
      <c r="B709" s="222" t="str">
        <f>'DATOS PERSONALES'!E707</f>
        <v>ADULTOS</v>
      </c>
      <c r="C709" s="223" t="str">
        <f>'DATOS PERSONALES'!L707</f>
        <v>Jueves 09:00</v>
      </c>
      <c r="D709" s="223" t="str">
        <f>'DATOS PERSONALES'!M707</f>
        <v/>
      </c>
      <c r="E709" s="224" t="str">
        <f>'DATOS PERSONALES'!N707</f>
        <v/>
      </c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</row>
    <row r="710">
      <c r="A710" s="227" t="str">
        <f>'DATOS PERSONALES'!$A708</f>
        <v>Corso Isabel </v>
      </c>
      <c r="B710" s="222" t="str">
        <f>'DATOS PERSONALES'!E708</f>
        <v>ADULTOS</v>
      </c>
      <c r="C710" s="223" t="str">
        <f>'DATOS PERSONALES'!L708</f>
        <v>Jueves 10:30</v>
      </c>
      <c r="D710" s="223" t="str">
        <f>'DATOS PERSONALES'!M708</f>
        <v/>
      </c>
      <c r="E710" s="224" t="str">
        <f>'DATOS PERSONALES'!N708</f>
        <v/>
      </c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</row>
    <row r="711">
      <c r="A711" s="221" t="str">
        <f>'DATOS PERSONALES'!$A709</f>
        <v>Orcesi Vanesa </v>
      </c>
      <c r="B711" s="222" t="str">
        <f>'DATOS PERSONALES'!E709</f>
        <v>ADULTOS</v>
      </c>
      <c r="C711" s="223" t="str">
        <f>'DATOS PERSONALES'!L709</f>
        <v>Jueves 10:30</v>
      </c>
      <c r="D711" s="223" t="str">
        <f>'DATOS PERSONALES'!M709</f>
        <v>Sábado 12:00</v>
      </c>
      <c r="E711" s="224" t="str">
        <f>'DATOS PERSONALES'!N709</f>
        <v/>
      </c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</row>
    <row r="712">
      <c r="A712" s="221" t="str">
        <f>'DATOS PERSONALES'!$A710</f>
        <v>Lobos Lucas </v>
      </c>
      <c r="B712" s="222" t="str">
        <f>'DATOS PERSONALES'!E710</f>
        <v>ADULTOS</v>
      </c>
      <c r="C712" s="223" t="str">
        <f>'DATOS PERSONALES'!L710</f>
        <v>Jueves 14:15</v>
      </c>
      <c r="D712" s="223" t="str">
        <f>'DATOS PERSONALES'!M710</f>
        <v/>
      </c>
      <c r="E712" s="224" t="str">
        <f>'DATOS PERSONALES'!N710</f>
        <v/>
      </c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</row>
    <row r="713">
      <c r="A713" s="227" t="str">
        <f>'DATOS PERSONALES'!$A711</f>
        <v>Frojan Nahuel </v>
      </c>
      <c r="B713" s="222" t="str">
        <f>'DATOS PERSONALES'!E711</f>
        <v>ADULTOS</v>
      </c>
      <c r="C713" s="223" t="str">
        <f>'DATOS PERSONALES'!L711</f>
        <v>Jueves 15:00</v>
      </c>
      <c r="D713" s="223" t="str">
        <f>'DATOS PERSONALES'!M711</f>
        <v/>
      </c>
      <c r="E713" s="224" t="str">
        <f>'DATOS PERSONALES'!N711</f>
        <v/>
      </c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</row>
    <row r="714">
      <c r="A714" s="221" t="str">
        <f>'DATOS PERSONALES'!$A712</f>
        <v>Cisnero Belen </v>
      </c>
      <c r="B714" s="222" t="str">
        <f>'DATOS PERSONALES'!E712</f>
        <v>ADULTOS</v>
      </c>
      <c r="C714" s="223" t="str">
        <f>'DATOS PERSONALES'!L712</f>
        <v>Jueves 15:00</v>
      </c>
      <c r="D714" s="223" t="str">
        <f>'DATOS PERSONALES'!M712</f>
        <v>Viernes 14:15</v>
      </c>
      <c r="E714" s="224" t="str">
        <f>'DATOS PERSONALES'!N712</f>
        <v/>
      </c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</row>
    <row r="715">
      <c r="A715" s="221" t="str">
        <f>'DATOS PERSONALES'!$A713</f>
        <v>Morgade Paula </v>
      </c>
      <c r="B715" s="222" t="str">
        <f>'DATOS PERSONALES'!E713</f>
        <v>ADULTOS</v>
      </c>
      <c r="C715" s="223" t="str">
        <f>'DATOS PERSONALES'!L713</f>
        <v>Jueves 15:00</v>
      </c>
      <c r="D715" s="223" t="str">
        <f>'DATOS PERSONALES'!M713</f>
        <v/>
      </c>
      <c r="E715" s="224" t="str">
        <f>'DATOS PERSONALES'!N713</f>
        <v/>
      </c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</row>
    <row r="716">
      <c r="A716" s="227" t="str">
        <f>'DATOS PERSONALES'!$A714</f>
        <v>Kupri Marianna</v>
      </c>
      <c r="B716" s="222" t="str">
        <f>'DATOS PERSONALES'!E714</f>
        <v>ADULTOS</v>
      </c>
      <c r="C716" s="223" t="str">
        <f>'DATOS PERSONALES'!L714</f>
        <v>Jueves 15:00</v>
      </c>
      <c r="D716" s="223" t="str">
        <f>'DATOS PERSONALES'!M714</f>
        <v/>
      </c>
      <c r="E716" s="224" t="str">
        <f>'DATOS PERSONALES'!N714</f>
        <v/>
      </c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</row>
    <row r="717">
      <c r="A717" s="221" t="str">
        <f>'DATOS PERSONALES'!$A715</f>
        <v>Medina Cintia</v>
      </c>
      <c r="B717" s="222" t="str">
        <f>'DATOS PERSONALES'!E715</f>
        <v>ADULTOS</v>
      </c>
      <c r="C717" s="223" t="str">
        <f>'DATOS PERSONALES'!L715</f>
        <v>Jueves 15:00</v>
      </c>
      <c r="D717" s="223" t="str">
        <f>'DATOS PERSONALES'!M715</f>
        <v/>
      </c>
      <c r="E717" s="224" t="str">
        <f>'DATOS PERSONALES'!N715</f>
        <v/>
      </c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</row>
    <row r="718">
      <c r="A718" s="221" t="str">
        <f>'DATOS PERSONALES'!$A716</f>
        <v>Gallardo Valeria </v>
      </c>
      <c r="B718" s="222" t="str">
        <f>'DATOS PERSONALES'!E716</f>
        <v>ADULTOS</v>
      </c>
      <c r="C718" s="223" t="str">
        <f>'DATOS PERSONALES'!L716</f>
        <v>Jueves 15:00</v>
      </c>
      <c r="D718" s="223" t="str">
        <f>'DATOS PERSONALES'!M716</f>
        <v/>
      </c>
      <c r="E718" s="224" t="str">
        <f>'DATOS PERSONALES'!N716</f>
        <v/>
      </c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</row>
    <row r="719">
      <c r="A719" s="214" t="str">
        <f>'DATOS PERSONALES'!$A717</f>
        <v>Brítez Jennifer </v>
      </c>
      <c r="B719" s="222" t="str">
        <f>'DATOS PERSONALES'!E717</f>
        <v>ADULTOS</v>
      </c>
      <c r="C719" s="223" t="str">
        <f>'DATOS PERSONALES'!L717</f>
        <v>Jueves 15:00</v>
      </c>
      <c r="D719" s="223" t="str">
        <f>'DATOS PERSONALES'!M717</f>
        <v/>
      </c>
      <c r="E719" s="224" t="str">
        <f>'DATOS PERSONALES'!N717</f>
        <v/>
      </c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</row>
    <row r="720">
      <c r="A720" s="221" t="str">
        <f>'DATOS PERSONALES'!$A718</f>
        <v>Olmedo Daiana </v>
      </c>
      <c r="B720" s="222" t="str">
        <f>'DATOS PERSONALES'!E718</f>
        <v>ADULTOS</v>
      </c>
      <c r="C720" s="223" t="str">
        <f>'DATOS PERSONALES'!L718</f>
        <v>Jueves 15:00</v>
      </c>
      <c r="D720" s="223" t="str">
        <f>'DATOS PERSONALES'!M718</f>
        <v>Sábado 09:45</v>
      </c>
      <c r="E720" s="224" t="str">
        <f>'DATOS PERSONALES'!N718</f>
        <v/>
      </c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</row>
    <row r="721">
      <c r="A721" s="221" t="str">
        <f>'DATOS PERSONALES'!$A719</f>
        <v>Flores Vanesa </v>
      </c>
      <c r="B721" s="222" t="str">
        <f>'DATOS PERSONALES'!E719</f>
        <v>ADULTOS</v>
      </c>
      <c r="C721" s="223" t="str">
        <f>'DATOS PERSONALES'!L719</f>
        <v>Jueves 15:00</v>
      </c>
      <c r="D721" s="223" t="str">
        <f>'DATOS PERSONALES'!M719</f>
        <v/>
      </c>
      <c r="E721" s="224" t="str">
        <f>'DATOS PERSONALES'!N719</f>
        <v/>
      </c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</row>
    <row r="722">
      <c r="A722" s="227" t="str">
        <f>'DATOS PERSONALES'!$A720</f>
        <v>Dominguez bianca Analia</v>
      </c>
      <c r="B722" s="222" t="str">
        <f>'DATOS PERSONALES'!E720</f>
        <v>ADULTOS</v>
      </c>
      <c r="C722" s="223" t="str">
        <f>'DATOS PERSONALES'!L720</f>
        <v>Jueves 15:00</v>
      </c>
      <c r="D722" s="223" t="str">
        <f>'DATOS PERSONALES'!M720</f>
        <v/>
      </c>
      <c r="E722" s="224" t="str">
        <f>'DATOS PERSONALES'!N720</f>
        <v/>
      </c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</row>
    <row r="723">
      <c r="A723" s="226" t="str">
        <f>'DATOS PERSONALES'!$A721</f>
        <v>Brítez Victor </v>
      </c>
      <c r="B723" s="222" t="str">
        <f>'DATOS PERSONALES'!E721</f>
        <v>ADULTOS</v>
      </c>
      <c r="C723" s="223" t="str">
        <f>'DATOS PERSONALES'!L721</f>
        <v>Jueves 19:30</v>
      </c>
      <c r="D723" s="223" t="str">
        <f>'DATOS PERSONALES'!M721</f>
        <v/>
      </c>
      <c r="E723" s="224" t="str">
        <f>'DATOS PERSONALES'!N721</f>
        <v/>
      </c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</row>
    <row r="724">
      <c r="A724" s="226" t="str">
        <f>'DATOS PERSONALES'!$A722</f>
        <v>Montecalvo Federico </v>
      </c>
      <c r="B724" s="222" t="str">
        <f>'DATOS PERSONALES'!E722</f>
        <v>ADULTOS</v>
      </c>
      <c r="C724" s="223" t="str">
        <f>'DATOS PERSONALES'!L722</f>
        <v>Jueves 19:30</v>
      </c>
      <c r="D724" s="223" t="str">
        <f>'DATOS PERSONALES'!M722</f>
        <v/>
      </c>
      <c r="E724" s="224" t="str">
        <f>'DATOS PERSONALES'!N722</f>
        <v/>
      </c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</row>
    <row r="725">
      <c r="A725" s="227" t="str">
        <f>'DATOS PERSONALES'!$A723</f>
        <v>Mattia Camila </v>
      </c>
      <c r="B725" s="222" t="str">
        <f>'DATOS PERSONALES'!E723</f>
        <v>ADULTOS</v>
      </c>
      <c r="C725" s="223" t="str">
        <f>'DATOS PERSONALES'!L723</f>
        <v>Jueves 19:30</v>
      </c>
      <c r="D725" s="223" t="str">
        <f>'DATOS PERSONALES'!M723</f>
        <v/>
      </c>
      <c r="E725" s="224" t="str">
        <f>'DATOS PERSONALES'!N723</f>
        <v/>
      </c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</row>
    <row r="726">
      <c r="A726" s="221" t="str">
        <f>'DATOS PERSONALES'!$A724</f>
        <v>Guien abril</v>
      </c>
      <c r="B726" s="222" t="str">
        <f>'DATOS PERSONALES'!E724</f>
        <v>ADULTOS</v>
      </c>
      <c r="C726" s="223" t="str">
        <f>'DATOS PERSONALES'!L724</f>
        <v>Jueves 19:30</v>
      </c>
      <c r="D726" s="223" t="str">
        <f>'DATOS PERSONALES'!M724</f>
        <v>Sábado 16:30</v>
      </c>
      <c r="E726" s="224" t="str">
        <f>'DATOS PERSONALES'!N724</f>
        <v/>
      </c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</row>
    <row r="727">
      <c r="A727" s="221" t="str">
        <f>'DATOS PERSONALES'!$A725</f>
        <v>Conte Ludmila </v>
      </c>
      <c r="B727" s="222" t="str">
        <f>'DATOS PERSONALES'!E725</f>
        <v>ADULTOS</v>
      </c>
      <c r="C727" s="223" t="str">
        <f>'DATOS PERSONALES'!L725</f>
        <v>Jueves 19:30</v>
      </c>
      <c r="D727" s="223" t="str">
        <f>'DATOS PERSONALES'!M725</f>
        <v>Sábado 09:45</v>
      </c>
      <c r="E727" s="224" t="str">
        <f>'DATOS PERSONALES'!N725</f>
        <v/>
      </c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</row>
    <row r="728">
      <c r="A728" s="214" t="str">
        <f>'DATOS PERSONALES'!$A726</f>
        <v>Ruiz Cristian</v>
      </c>
      <c r="B728" s="222" t="str">
        <f>'DATOS PERSONALES'!E726</f>
        <v>ADULTOS</v>
      </c>
      <c r="C728" s="223" t="str">
        <f>'DATOS PERSONALES'!L726</f>
        <v>Jueves 20:15</v>
      </c>
      <c r="D728" s="223" t="str">
        <f>'DATOS PERSONALES'!M726</f>
        <v/>
      </c>
      <c r="E728" s="224" t="str">
        <f>'DATOS PERSONALES'!N726</f>
        <v/>
      </c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</row>
    <row r="729">
      <c r="A729" s="226" t="str">
        <f>'DATOS PERSONALES'!$A727</f>
        <v>Martínez Aileen</v>
      </c>
      <c r="B729" s="222" t="str">
        <f>'DATOS PERSONALES'!E727</f>
        <v>ADULTOS</v>
      </c>
      <c r="C729" s="223" t="str">
        <f>'DATOS PERSONALES'!L727</f>
        <v>Jueves 20:15</v>
      </c>
      <c r="D729" s="223" t="str">
        <f>'DATOS PERSONALES'!M727</f>
        <v>Sábado 08:15</v>
      </c>
      <c r="E729" s="224" t="str">
        <f>'DATOS PERSONALES'!N727</f>
        <v/>
      </c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</row>
    <row r="730">
      <c r="A730" s="226" t="str">
        <f>'DATOS PERSONALES'!$A728</f>
        <v>Montecalvo Micaela</v>
      </c>
      <c r="B730" s="222" t="str">
        <f>'DATOS PERSONALES'!E728</f>
        <v>ADULTOS</v>
      </c>
      <c r="C730" s="223" t="str">
        <f>'DATOS PERSONALES'!L728</f>
        <v>Jueves 20:15</v>
      </c>
      <c r="D730" s="223" t="str">
        <f>'DATOS PERSONALES'!M728</f>
        <v/>
      </c>
      <c r="E730" s="224" t="str">
        <f>'DATOS PERSONALES'!N728</f>
        <v/>
      </c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</row>
    <row r="731">
      <c r="A731" s="214" t="str">
        <f>'DATOS PERSONALES'!$A729</f>
        <v>Trujillo Cinthia Belén </v>
      </c>
      <c r="B731" s="222" t="str">
        <f>'DATOS PERSONALES'!E729</f>
        <v>ADULTOS</v>
      </c>
      <c r="C731" s="223" t="str">
        <f>'DATOS PERSONALES'!L729</f>
        <v>Jueves 20:15</v>
      </c>
      <c r="D731" s="223" t="str">
        <f>'DATOS PERSONALES'!M729</f>
        <v/>
      </c>
      <c r="E731" s="224" t="str">
        <f>'DATOS PERSONALES'!N729</f>
        <v/>
      </c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</row>
    <row r="732">
      <c r="A732" s="221" t="str">
        <f>'DATOS PERSONALES'!$A730</f>
        <v>Trujillo Noelia Micaela </v>
      </c>
      <c r="B732" s="222" t="str">
        <f>'DATOS PERSONALES'!E730</f>
        <v>ADULTOS</v>
      </c>
      <c r="C732" s="223" t="str">
        <f>'DATOS PERSONALES'!L730</f>
        <v>Jueves 20:15</v>
      </c>
      <c r="D732" s="223" t="str">
        <f>'DATOS PERSONALES'!M730</f>
        <v/>
      </c>
      <c r="E732" s="224" t="str">
        <f>'DATOS PERSONALES'!N730</f>
        <v/>
      </c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</row>
    <row r="733">
      <c r="A733" s="221" t="str">
        <f>'DATOS PERSONALES'!$A731</f>
        <v>Peralta Belen </v>
      </c>
      <c r="B733" s="222" t="str">
        <f>'DATOS PERSONALES'!E731</f>
        <v>ADULTOS</v>
      </c>
      <c r="C733" s="223" t="str">
        <f>'DATOS PERSONALES'!L731</f>
        <v>Jueves 20:15</v>
      </c>
      <c r="D733" s="223" t="str">
        <f>'DATOS PERSONALES'!M731</f>
        <v/>
      </c>
      <c r="E733" s="224" t="str">
        <f>'DATOS PERSONALES'!N731</f>
        <v/>
      </c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</row>
    <row r="734">
      <c r="A734" s="214" t="str">
        <f>'DATOS PERSONALES'!$A732</f>
        <v>Vázquez Claudia</v>
      </c>
      <c r="B734" s="222" t="str">
        <f>'DATOS PERSONALES'!E732</f>
        <v>ADULTOS</v>
      </c>
      <c r="C734" s="223" t="str">
        <f>'DATOS PERSONALES'!L732</f>
        <v>Jueves 20:15</v>
      </c>
      <c r="D734" s="223" t="str">
        <f>'DATOS PERSONALES'!M732</f>
        <v/>
      </c>
      <c r="E734" s="224" t="str">
        <f>'DATOS PERSONALES'!N732</f>
        <v/>
      </c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</row>
    <row r="735">
      <c r="A735" s="226" t="str">
        <f>'DATOS PERSONALES'!$A733</f>
        <v>Zamora Griselda</v>
      </c>
      <c r="B735" s="222" t="str">
        <f>'DATOS PERSONALES'!E733</f>
        <v>ADULTOS</v>
      </c>
      <c r="C735" s="223" t="str">
        <f>'DATOS PERSONALES'!L733</f>
        <v>Viernes 10:30</v>
      </c>
      <c r="D735" s="223" t="str">
        <f>'DATOS PERSONALES'!M733</f>
        <v/>
      </c>
      <c r="E735" s="224" t="str">
        <f>'DATOS PERSONALES'!N733</f>
        <v/>
      </c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</row>
    <row r="736">
      <c r="A736" s="221" t="str">
        <f>'DATOS PERSONALES'!$A734</f>
        <v>Ferreyra Celeste </v>
      </c>
      <c r="B736" s="222" t="str">
        <f>'DATOS PERSONALES'!E734</f>
        <v>ADULTOS</v>
      </c>
      <c r="C736" s="223" t="str">
        <f>'DATOS PERSONALES'!L734</f>
        <v>Viernes 10:30</v>
      </c>
      <c r="D736" s="223" t="str">
        <f>'DATOS PERSONALES'!M734</f>
        <v/>
      </c>
      <c r="E736" s="224" t="str">
        <f>'DATOS PERSONALES'!N734</f>
        <v/>
      </c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</row>
    <row r="737">
      <c r="A737" s="214" t="str">
        <f>'DATOS PERSONALES'!$A735</f>
        <v>Gavilán Aniceta </v>
      </c>
      <c r="B737" s="222" t="str">
        <f>'DATOS PERSONALES'!E735</f>
        <v>ADULTOS</v>
      </c>
      <c r="C737" s="223" t="str">
        <f>'DATOS PERSONALES'!L735</f>
        <v>Viernes 10:30</v>
      </c>
      <c r="D737" s="223" t="str">
        <f>'DATOS PERSONALES'!M735</f>
        <v/>
      </c>
      <c r="E737" s="224" t="str">
        <f>'DATOS PERSONALES'!N735</f>
        <v/>
      </c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</row>
    <row r="738">
      <c r="A738" s="221" t="str">
        <f>'DATOS PERSONALES'!$A736</f>
        <v>Gimenez Luz</v>
      </c>
      <c r="B738" s="222" t="str">
        <f>'DATOS PERSONALES'!E736</f>
        <v>ADULTOS</v>
      </c>
      <c r="C738" s="223" t="str">
        <f>'DATOS PERSONALES'!L736</f>
        <v>Viernes 10:30</v>
      </c>
      <c r="D738" s="223" t="str">
        <f>'DATOS PERSONALES'!M736</f>
        <v/>
      </c>
      <c r="E738" s="224" t="str">
        <f>'DATOS PERSONALES'!N736</f>
        <v/>
      </c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</row>
    <row r="739">
      <c r="A739" s="226" t="str">
        <f>'DATOS PERSONALES'!$A737</f>
        <v>Castro Mariela Ibel</v>
      </c>
      <c r="B739" s="222" t="str">
        <f>'DATOS PERSONALES'!E737</f>
        <v>ADULTOS</v>
      </c>
      <c r="C739" s="223" t="str">
        <f>'DATOS PERSONALES'!L737</f>
        <v>Viernes 14:15</v>
      </c>
      <c r="D739" s="223" t="str">
        <f>'DATOS PERSONALES'!M737</f>
        <v>Sábado 16:30</v>
      </c>
      <c r="E739" s="224" t="str">
        <f>'DATOS PERSONALES'!N737</f>
        <v/>
      </c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</row>
    <row r="740">
      <c r="A740" s="227" t="str">
        <f>'DATOS PERSONALES'!$A738</f>
        <v>Castro Erika</v>
      </c>
      <c r="B740" s="222" t="str">
        <f>'DATOS PERSONALES'!E738</f>
        <v>ADULTOS</v>
      </c>
      <c r="C740" s="223" t="str">
        <f>'DATOS PERSONALES'!L738</f>
        <v>Viernes 14:15</v>
      </c>
      <c r="D740" s="223" t="str">
        <f>'DATOS PERSONALES'!M738</f>
        <v>Sábado 16:30</v>
      </c>
      <c r="E740" s="224" t="str">
        <f>'DATOS PERSONALES'!N738</f>
        <v/>
      </c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</row>
    <row r="741">
      <c r="A741" s="221" t="str">
        <f>'DATOS PERSONALES'!$A739</f>
        <v>González Javier</v>
      </c>
      <c r="B741" s="222" t="str">
        <f>'DATOS PERSONALES'!E739</f>
        <v>ADULTOS</v>
      </c>
      <c r="C741" s="223" t="str">
        <f>'DATOS PERSONALES'!L739</f>
        <v>Sábado 08:15</v>
      </c>
      <c r="D741" s="223" t="str">
        <f>'DATOS PERSONALES'!M739</f>
        <v/>
      </c>
      <c r="E741" s="224" t="str">
        <f>'DATOS PERSONALES'!N739</f>
        <v/>
      </c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</row>
    <row r="742">
      <c r="A742" s="226" t="str">
        <f>'DATOS PERSONALES'!$A740</f>
        <v>Puca Sergio </v>
      </c>
      <c r="B742" s="222" t="str">
        <f>'DATOS PERSONALES'!E740</f>
        <v>ADULTOS</v>
      </c>
      <c r="C742" s="223" t="str">
        <f>'DATOS PERSONALES'!L740</f>
        <v>Sábado 08:15</v>
      </c>
      <c r="D742" s="223" t="str">
        <f>'DATOS PERSONALES'!M740</f>
        <v/>
      </c>
      <c r="E742" s="224" t="str">
        <f>'DATOS PERSONALES'!N740</f>
        <v/>
      </c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</row>
    <row r="743">
      <c r="A743" s="227" t="str">
        <f>'DATOS PERSONALES'!$A741</f>
        <v>Sosa Zulema </v>
      </c>
      <c r="B743" s="222" t="str">
        <f>'DATOS PERSONALES'!E741</f>
        <v>ADULTOS</v>
      </c>
      <c r="C743" s="223" t="str">
        <f>'DATOS PERSONALES'!L741</f>
        <v>Sábado 08:15</v>
      </c>
      <c r="D743" s="223" t="str">
        <f>'DATOS PERSONALES'!M741</f>
        <v/>
      </c>
      <c r="E743" s="224" t="str">
        <f>'DATOS PERSONALES'!N741</f>
        <v/>
      </c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</row>
    <row r="744">
      <c r="A744" s="226" t="str">
        <f>'DATOS PERSONALES'!$A742</f>
        <v>Alonso Claudia</v>
      </c>
      <c r="B744" s="222" t="str">
        <f>'DATOS PERSONALES'!E742</f>
        <v>ADULTOS</v>
      </c>
      <c r="C744" s="223" t="str">
        <f>'DATOS PERSONALES'!L742</f>
        <v>Sábado 08:15</v>
      </c>
      <c r="D744" s="223" t="str">
        <f>'DATOS PERSONALES'!M742</f>
        <v/>
      </c>
      <c r="E744" s="224" t="str">
        <f>'DATOS PERSONALES'!N742</f>
        <v/>
      </c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</row>
    <row r="745">
      <c r="A745" s="221" t="str">
        <f>'DATOS PERSONALES'!$A743</f>
        <v>Segovia Adriana</v>
      </c>
      <c r="B745" s="222" t="str">
        <f>'DATOS PERSONALES'!E743</f>
        <v>ADULTOS</v>
      </c>
      <c r="C745" s="223" t="str">
        <f>'DATOS PERSONALES'!L743</f>
        <v>Sábado 08:15</v>
      </c>
      <c r="D745" s="223" t="str">
        <f>'DATOS PERSONALES'!M743</f>
        <v/>
      </c>
      <c r="E745" s="224" t="str">
        <f>'DATOS PERSONALES'!N743</f>
        <v/>
      </c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</row>
    <row r="746">
      <c r="A746" s="214" t="str">
        <f>'DATOS PERSONALES'!$A744</f>
        <v>Dos Santos Rocío </v>
      </c>
      <c r="B746" s="222" t="str">
        <f>'DATOS PERSONALES'!E744</f>
        <v>ADULTOS</v>
      </c>
      <c r="C746" s="223" t="str">
        <f>'DATOS PERSONALES'!L744</f>
        <v>Sábado 08:15</v>
      </c>
      <c r="D746" s="223" t="str">
        <f>'DATOS PERSONALES'!M744</f>
        <v/>
      </c>
      <c r="E746" s="224" t="str">
        <f>'DATOS PERSONALES'!N744</f>
        <v/>
      </c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</row>
    <row r="747">
      <c r="A747" s="226" t="str">
        <f>'DATOS PERSONALES'!$A745</f>
        <v>Medina Julián</v>
      </c>
      <c r="B747" s="222" t="str">
        <f>'DATOS PERSONALES'!E745</f>
        <v>ADULTOS</v>
      </c>
      <c r="C747" s="223" t="str">
        <f>'DATOS PERSONALES'!L745</f>
        <v>Sábado 09:45</v>
      </c>
      <c r="D747" s="223" t="str">
        <f>'DATOS PERSONALES'!M745</f>
        <v/>
      </c>
      <c r="E747" s="224" t="str">
        <f>'DATOS PERSONALES'!N745</f>
        <v/>
      </c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</row>
    <row r="748">
      <c r="A748" s="226" t="str">
        <f>'DATOS PERSONALES'!$A746</f>
        <v>Cunurani José</v>
      </c>
      <c r="B748" s="222" t="str">
        <f>'DATOS PERSONALES'!E746</f>
        <v>ADULTOS</v>
      </c>
      <c r="C748" s="223" t="str">
        <f>'DATOS PERSONALES'!L746</f>
        <v>Sábado 09:45</v>
      </c>
      <c r="D748" s="223" t="str">
        <f>'DATOS PERSONALES'!M746</f>
        <v/>
      </c>
      <c r="E748" s="224" t="str">
        <f>'DATOS PERSONALES'!N746</f>
        <v/>
      </c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</row>
    <row r="749">
      <c r="A749" s="227" t="str">
        <f>'DATOS PERSONALES'!$A747</f>
        <v>Ceballos Priscila </v>
      </c>
      <c r="B749" s="222" t="str">
        <f>'DATOS PERSONALES'!E747</f>
        <v>ADULTOS</v>
      </c>
      <c r="C749" s="223" t="str">
        <f>'DATOS PERSONALES'!L747</f>
        <v>Sábado 09:45</v>
      </c>
      <c r="D749" s="223" t="str">
        <f>'DATOS PERSONALES'!M747</f>
        <v/>
      </c>
      <c r="E749" s="224" t="str">
        <f>'DATOS PERSONALES'!N747</f>
        <v/>
      </c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</row>
    <row r="750">
      <c r="A750" s="221" t="str">
        <f>'DATOS PERSONALES'!$A748</f>
        <v>Gonzalez Claudia</v>
      </c>
      <c r="B750" s="222" t="str">
        <f>'DATOS PERSONALES'!E748</f>
        <v>ADULTOS</v>
      </c>
      <c r="C750" s="223" t="str">
        <f>'DATOS PERSONALES'!L748</f>
        <v>Sábado 09:45</v>
      </c>
      <c r="D750" s="223" t="str">
        <f>'DATOS PERSONALES'!M748</f>
        <v/>
      </c>
      <c r="E750" s="224" t="str">
        <f>'DATOS PERSONALES'!N748</f>
        <v/>
      </c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</row>
    <row r="751">
      <c r="A751" s="221" t="str">
        <f>'DATOS PERSONALES'!$A749</f>
        <v>Machado Julieta </v>
      </c>
      <c r="B751" s="222" t="str">
        <f>'DATOS PERSONALES'!E749</f>
        <v>ADULTOS</v>
      </c>
      <c r="C751" s="223" t="str">
        <f>'DATOS PERSONALES'!L749</f>
        <v>Sábado 09:45</v>
      </c>
      <c r="D751" s="223" t="str">
        <f>'DATOS PERSONALES'!M749</f>
        <v/>
      </c>
      <c r="E751" s="224" t="str">
        <f>'DATOS PERSONALES'!N749</f>
        <v/>
      </c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</row>
    <row r="752">
      <c r="A752" s="214" t="str">
        <f>'DATOS PERSONALES'!$A750</f>
        <v>Xibilia Agustin</v>
      </c>
      <c r="B752" s="222" t="str">
        <f>'DATOS PERSONALES'!E750</f>
        <v>ADULTOS</v>
      </c>
      <c r="C752" s="223" t="str">
        <f>'DATOS PERSONALES'!L750</f>
        <v>Sábado 12:00</v>
      </c>
      <c r="D752" s="223" t="str">
        <f>'DATOS PERSONALES'!M750</f>
        <v/>
      </c>
      <c r="E752" s="224" t="str">
        <f>'DATOS PERSONALES'!N750</f>
        <v/>
      </c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</row>
    <row r="753">
      <c r="A753" s="226" t="str">
        <f>'DATOS PERSONALES'!$A751</f>
        <v>Véliz Emmanuel Andres </v>
      </c>
      <c r="B753" s="222" t="str">
        <f>'DATOS PERSONALES'!E751</f>
        <v>ADULTOS</v>
      </c>
      <c r="C753" s="223" t="str">
        <f>'DATOS PERSONALES'!L751</f>
        <v>Sábado 12:00</v>
      </c>
      <c r="D753" s="223" t="str">
        <f>'DATOS PERSONALES'!M751</f>
        <v/>
      </c>
      <c r="E753" s="224" t="str">
        <f>'DATOS PERSONALES'!N751</f>
        <v/>
      </c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</row>
    <row r="754">
      <c r="A754" s="221" t="str">
        <f>'DATOS PERSONALES'!$A752</f>
        <v>Benitez Claudia </v>
      </c>
      <c r="B754" s="222" t="str">
        <f>'DATOS PERSONALES'!E752</f>
        <v>ADULTOS</v>
      </c>
      <c r="C754" s="223" t="str">
        <f>'DATOS PERSONALES'!L752</f>
        <v>Sábado 12:00</v>
      </c>
      <c r="D754" s="223" t="str">
        <f>'DATOS PERSONALES'!M752</f>
        <v/>
      </c>
      <c r="E754" s="224" t="str">
        <f>'DATOS PERSONALES'!N752</f>
        <v/>
      </c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</row>
    <row r="755">
      <c r="A755" s="214" t="str">
        <f>'DATOS PERSONALES'!$A753</f>
        <v>Galante Micaela</v>
      </c>
      <c r="B755" s="222" t="str">
        <f>'DATOS PERSONALES'!E753</f>
        <v>ADULTOS</v>
      </c>
      <c r="C755" s="223" t="str">
        <f>'DATOS PERSONALES'!L753</f>
        <v>Sábado 12:00</v>
      </c>
      <c r="D755" s="223" t="str">
        <f>'DATOS PERSONALES'!M753</f>
        <v/>
      </c>
      <c r="E755" s="224" t="str">
        <f>'DATOS PERSONALES'!N753</f>
        <v/>
      </c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</row>
    <row r="756">
      <c r="A756" s="226" t="str">
        <f>'DATOS PERSONALES'!$A754</f>
        <v>Meza Abel </v>
      </c>
      <c r="B756" s="222" t="str">
        <f>'DATOS PERSONALES'!E754</f>
        <v>ADULTOS</v>
      </c>
      <c r="C756" s="223" t="str">
        <f>'DATOS PERSONALES'!L754</f>
        <v>Sábado 16:30</v>
      </c>
      <c r="D756" s="223" t="str">
        <f>'DATOS PERSONALES'!M754</f>
        <v/>
      </c>
      <c r="E756" s="224" t="str">
        <f>'DATOS PERSONALES'!N754</f>
        <v/>
      </c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</row>
    <row r="757">
      <c r="A757" s="226" t="str">
        <f>'DATOS PERSONALES'!$A755</f>
        <v>Peralta Juan Alberto </v>
      </c>
      <c r="B757" s="222" t="str">
        <f>'DATOS PERSONALES'!E755</f>
        <v>ADULTOS</v>
      </c>
      <c r="C757" s="223" t="str">
        <f>'DATOS PERSONALES'!L755</f>
        <v>Sábado 16:30</v>
      </c>
      <c r="D757" s="223" t="str">
        <f>'DATOS PERSONALES'!M755</f>
        <v/>
      </c>
      <c r="E757" s="224" t="str">
        <f>'DATOS PERSONALES'!N755</f>
        <v/>
      </c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</row>
    <row r="758">
      <c r="A758" s="227" t="str">
        <f>'DATOS PERSONALES'!$A756</f>
        <v>Villalba Erik</v>
      </c>
      <c r="B758" s="222" t="str">
        <f>'DATOS PERSONALES'!E756</f>
        <v>ADULTOS</v>
      </c>
      <c r="C758" s="223" t="str">
        <f>'DATOS PERSONALES'!L756</f>
        <v>Sábado 16:30</v>
      </c>
      <c r="D758" s="223" t="str">
        <f>'DATOS PERSONALES'!M756</f>
        <v/>
      </c>
      <c r="E758" s="224" t="str">
        <f>'DATOS PERSONALES'!N756</f>
        <v/>
      </c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</row>
    <row r="759">
      <c r="A759" s="226" t="str">
        <f>'DATOS PERSONALES'!$A757</f>
        <v>Gervan Marco </v>
      </c>
      <c r="B759" s="222" t="str">
        <f>'DATOS PERSONALES'!E757</f>
        <v>ADULTOS</v>
      </c>
      <c r="C759" s="223" t="str">
        <f>'DATOS PERSONALES'!L757</f>
        <v>Sábado 16:30</v>
      </c>
      <c r="D759" s="223" t="str">
        <f>'DATOS PERSONALES'!M757</f>
        <v/>
      </c>
      <c r="E759" s="224" t="str">
        <f>'DATOS PERSONALES'!N757</f>
        <v/>
      </c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</row>
    <row r="760">
      <c r="A760" s="221" t="str">
        <f>'DATOS PERSONALES'!$A758</f>
        <v>Ferreyra Juan Sebastian</v>
      </c>
      <c r="B760" s="222" t="str">
        <f>'DATOS PERSONALES'!E758</f>
        <v>ADULTOS</v>
      </c>
      <c r="C760" s="223" t="str">
        <f>'DATOS PERSONALES'!L758</f>
        <v>Sábado 16:30</v>
      </c>
      <c r="D760" s="223" t="str">
        <f>'DATOS PERSONALES'!M758</f>
        <v/>
      </c>
      <c r="E760" s="224" t="str">
        <f>'DATOS PERSONALES'!N758</f>
        <v/>
      </c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</row>
    <row r="761">
      <c r="A761" s="214" t="str">
        <f>'DATOS PERSONALES'!$A759</f>
        <v>Barboza Ariel </v>
      </c>
      <c r="B761" s="222" t="str">
        <f>'DATOS PERSONALES'!E759</f>
        <v>ADULTOS</v>
      </c>
      <c r="C761" s="223" t="str">
        <f>'DATOS PERSONALES'!L759</f>
        <v>Sábado 16:30</v>
      </c>
      <c r="D761" s="223" t="str">
        <f>'DATOS PERSONALES'!M759</f>
        <v/>
      </c>
      <c r="E761" s="224" t="str">
        <f>'DATOS PERSONALES'!N759</f>
        <v/>
      </c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</row>
    <row r="762">
      <c r="A762" s="221" t="str">
        <f>'DATOS PERSONALES'!$A760</f>
        <v>Lattour Luis Maria</v>
      </c>
      <c r="B762" s="222" t="str">
        <f>'DATOS PERSONALES'!E760</f>
        <v>ADULTOS</v>
      </c>
      <c r="C762" s="223" t="str">
        <f>'DATOS PERSONALES'!L760</f>
        <v>Sábado 16:30</v>
      </c>
      <c r="D762" s="223" t="str">
        <f>'DATOS PERSONALES'!M760</f>
        <v/>
      </c>
      <c r="E762" s="224" t="str">
        <f>'DATOS PERSONALES'!N760</f>
        <v/>
      </c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</row>
    <row r="763">
      <c r="A763" s="226" t="str">
        <f>'DATOS PERSONALES'!$A761</f>
        <v>Martínez Roxana</v>
      </c>
      <c r="B763" s="222" t="str">
        <f>'DATOS PERSONALES'!E761</f>
        <v>ADULTOS</v>
      </c>
      <c r="C763" s="223" t="str">
        <f>'DATOS PERSONALES'!L761</f>
        <v>Sábado 16:30</v>
      </c>
      <c r="D763" s="223" t="str">
        <f>'DATOS PERSONALES'!M761</f>
        <v/>
      </c>
      <c r="E763" s="224" t="str">
        <f>'DATOS PERSONALES'!N761</f>
        <v/>
      </c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</row>
    <row r="764">
      <c r="A764" s="227" t="str">
        <f>'DATOS PERSONALES'!$A762</f>
        <v>Gutierrez Matilda  </v>
      </c>
      <c r="B764" s="222" t="str">
        <f>'DATOS PERSONALES'!E762</f>
        <v>BEBES</v>
      </c>
      <c r="C764" s="223" t="str">
        <f>'DATOS PERSONALES'!L762</f>
        <v>Lunes 17:45</v>
      </c>
      <c r="D764" s="223" t="str">
        <f>'DATOS PERSONALES'!M762</f>
        <v/>
      </c>
      <c r="E764" s="224" t="str">
        <f>'DATOS PERSONALES'!N762</f>
        <v/>
      </c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</row>
    <row r="765">
      <c r="A765" s="221" t="str">
        <f>'DATOS PERSONALES'!$A763</f>
        <v>Choquetarqui Leon </v>
      </c>
      <c r="B765" s="222" t="str">
        <f>'DATOS PERSONALES'!E763</f>
        <v>BEBES</v>
      </c>
      <c r="C765" s="223" t="str">
        <f>'DATOS PERSONALES'!L763</f>
        <v>Lunes 17:45</v>
      </c>
      <c r="D765" s="223" t="str">
        <f>'DATOS PERSONALES'!M763</f>
        <v>Viernes 17:30</v>
      </c>
      <c r="E765" s="224" t="str">
        <f>'DATOS PERSONALES'!N763</f>
        <v/>
      </c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</row>
    <row r="766">
      <c r="A766" s="221" t="str">
        <f>'DATOS PERSONALES'!$A764</f>
        <v>Miranda Atenas </v>
      </c>
      <c r="B766" s="222" t="str">
        <f>'DATOS PERSONALES'!E764</f>
        <v>BEBES</v>
      </c>
      <c r="C766" s="223" t="str">
        <f>'DATOS PERSONALES'!L764</f>
        <v>Lunes 17:45</v>
      </c>
      <c r="D766" s="223" t="str">
        <f>'DATOS PERSONALES'!M764</f>
        <v>Jueves 16:15</v>
      </c>
      <c r="E766" s="224" t="str">
        <f>'DATOS PERSONALES'!N764</f>
        <v/>
      </c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</row>
    <row r="767">
      <c r="A767" s="214" t="str">
        <f>'DATOS PERSONALES'!$A765</f>
        <v>Larrosa Cielo </v>
      </c>
      <c r="B767" s="222" t="str">
        <f>'DATOS PERSONALES'!E765</f>
        <v>BEBES</v>
      </c>
      <c r="C767" s="223" t="str">
        <f>'DATOS PERSONALES'!L765</f>
        <v>Lunes 17:45</v>
      </c>
      <c r="D767" s="223" t="str">
        <f>'DATOS PERSONALES'!M765</f>
        <v>Jueves 20:00</v>
      </c>
      <c r="E767" s="224" t="str">
        <f>'DATOS PERSONALES'!N765</f>
        <v/>
      </c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</row>
    <row r="768">
      <c r="A768" s="221" t="str">
        <f>'DATOS PERSONALES'!$A766</f>
        <v>Peralta Noah </v>
      </c>
      <c r="B768" s="222" t="str">
        <f>'DATOS PERSONALES'!E766</f>
        <v>BEBES</v>
      </c>
      <c r="C768" s="223" t="str">
        <f>'DATOS PERSONALES'!L766</f>
        <v>Lunes 17:45</v>
      </c>
      <c r="D768" s="223" t="str">
        <f>'DATOS PERSONALES'!M766</f>
        <v/>
      </c>
      <c r="E768" s="224" t="str">
        <f>'DATOS PERSONALES'!N766</f>
        <v/>
      </c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</row>
    <row r="769">
      <c r="A769" s="221" t="str">
        <f>'DATOS PERSONALES'!$A767</f>
        <v>De Campo Felipe </v>
      </c>
      <c r="B769" s="222" t="str">
        <f>'DATOS PERSONALES'!E767</f>
        <v>BEBES</v>
      </c>
      <c r="C769" s="223" t="str">
        <f>'DATOS PERSONALES'!L767</f>
        <v>Lunes 17:45</v>
      </c>
      <c r="D769" s="223" t="str">
        <f>'DATOS PERSONALES'!M767</f>
        <v>Jueves 20:00</v>
      </c>
      <c r="E769" s="224" t="str">
        <f>'DATOS PERSONALES'!N767</f>
        <v/>
      </c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</row>
    <row r="770">
      <c r="A770" s="214" t="str">
        <f>'DATOS PERSONALES'!$A768</f>
        <v>Torres Benicio</v>
      </c>
      <c r="B770" s="222" t="str">
        <f>'DATOS PERSONALES'!E768</f>
        <v>BEBES</v>
      </c>
      <c r="C770" s="223" t="str">
        <f>'DATOS PERSONALES'!L768</f>
        <v>Lunes 17:45</v>
      </c>
      <c r="D770" s="223" t="str">
        <f>'DATOS PERSONALES'!M768</f>
        <v/>
      </c>
      <c r="E770" s="224" t="str">
        <f>'DATOS PERSONALES'!N768</f>
        <v/>
      </c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</row>
    <row r="771">
      <c r="A771" s="221" t="str">
        <f>'DATOS PERSONALES'!$A769</f>
        <v>Cabral Camila</v>
      </c>
      <c r="B771" s="222" t="str">
        <f>'DATOS PERSONALES'!E769</f>
        <v>BEBES</v>
      </c>
      <c r="C771" s="223" t="str">
        <f>'DATOS PERSONALES'!L769</f>
        <v>Miércoles 17:30</v>
      </c>
      <c r="D771" s="223" t="str">
        <f>'DATOS PERSONALES'!M769</f>
        <v>Viernes 17:30</v>
      </c>
      <c r="E771" s="224" t="str">
        <f>'DATOS PERSONALES'!N769</f>
        <v/>
      </c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</row>
    <row r="772">
      <c r="A772" s="221" t="str">
        <f>'DATOS PERSONALES'!$A770</f>
        <v>Robledo Ramiro </v>
      </c>
      <c r="B772" s="222" t="str">
        <f>'DATOS PERSONALES'!E770</f>
        <v>BEBES</v>
      </c>
      <c r="C772" s="223" t="str">
        <f>'DATOS PERSONALES'!L770</f>
        <v>Miércoles 17:30</v>
      </c>
      <c r="D772" s="223" t="str">
        <f>'DATOS PERSONALES'!M770</f>
        <v>Viernes 17:30</v>
      </c>
      <c r="E772" s="224" t="str">
        <f>'DATOS PERSONALES'!N770</f>
        <v/>
      </c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</row>
    <row r="773">
      <c r="A773" s="214" t="str">
        <f>'DATOS PERSONALES'!$A771</f>
        <v>Silvero Herrera Julieta </v>
      </c>
      <c r="B773" s="222" t="str">
        <f>'DATOS PERSONALES'!E771</f>
        <v>BEBES</v>
      </c>
      <c r="C773" s="223" t="str">
        <f>'DATOS PERSONALES'!L771</f>
        <v>Miércoles 17:30</v>
      </c>
      <c r="D773" s="223" t="str">
        <f>'DATOS PERSONALES'!M771</f>
        <v/>
      </c>
      <c r="E773" s="224" t="str">
        <f>'DATOS PERSONALES'!N771</f>
        <v/>
      </c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</row>
    <row r="774">
      <c r="A774" s="221" t="str">
        <f>'DATOS PERSONALES'!$A772</f>
        <v>Martínez Eithan</v>
      </c>
      <c r="B774" s="222" t="str">
        <f>'DATOS PERSONALES'!E772</f>
        <v>BEBES</v>
      </c>
      <c r="C774" s="223" t="str">
        <f>'DATOS PERSONALES'!L772</f>
        <v>Miércoles 17:30</v>
      </c>
      <c r="D774" s="223" t="str">
        <f>'DATOS PERSONALES'!M772</f>
        <v/>
      </c>
      <c r="E774" s="224" t="str">
        <f>'DATOS PERSONALES'!N772</f>
        <v/>
      </c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</row>
    <row r="775">
      <c r="A775" s="221" t="str">
        <f>'DATOS PERSONALES'!$A773</f>
        <v>Avanzi Amelie </v>
      </c>
      <c r="B775" s="222" t="str">
        <f>'DATOS PERSONALES'!E773</f>
        <v>BEBES</v>
      </c>
      <c r="C775" s="223" t="str">
        <f>'DATOS PERSONALES'!L773</f>
        <v>Miércoles 17:30</v>
      </c>
      <c r="D775" s="223" t="str">
        <f>'DATOS PERSONALES'!M773</f>
        <v/>
      </c>
      <c r="E775" s="224" t="str">
        <f>'DATOS PERSONALES'!N773</f>
        <v/>
      </c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</row>
    <row r="776">
      <c r="A776" s="214" t="str">
        <f>'DATOS PERSONALES'!$A774</f>
        <v>Suárez Mía </v>
      </c>
      <c r="B776" s="222" t="str">
        <f>'DATOS PERSONALES'!E774</f>
        <v>BEBES</v>
      </c>
      <c r="C776" s="223" t="str">
        <f>'DATOS PERSONALES'!L774</f>
        <v>Miércoles 17:30</v>
      </c>
      <c r="D776" s="223" t="str">
        <f>'DATOS PERSONALES'!M774</f>
        <v/>
      </c>
      <c r="E776" s="224" t="str">
        <f>'DATOS PERSONALES'!N774</f>
        <v/>
      </c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</row>
    <row r="777">
      <c r="A777" s="221" t="str">
        <f>'DATOS PERSONALES'!$A775</f>
        <v>Rodriguez Luque Catalina</v>
      </c>
      <c r="B777" s="222" t="str">
        <f>'DATOS PERSONALES'!E775</f>
        <v>BEBES</v>
      </c>
      <c r="C777" s="223" t="str">
        <f>'DATOS PERSONALES'!L775</f>
        <v>Miércoles 17:30</v>
      </c>
      <c r="D777" s="223" t="str">
        <f>'DATOS PERSONALES'!M775</f>
        <v>Viernes 17:30</v>
      </c>
      <c r="E777" s="224" t="str">
        <f>'DATOS PERSONALES'!N775</f>
        <v/>
      </c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</row>
    <row r="778">
      <c r="A778" s="221" t="str">
        <f>'DATOS PERSONALES'!$A776</f>
        <v>Gallardo Junior Roman </v>
      </c>
      <c r="B778" s="222" t="str">
        <f>'DATOS PERSONALES'!E776</f>
        <v>BEBES</v>
      </c>
      <c r="C778" s="223" t="str">
        <f>'DATOS PERSONALES'!L776</f>
        <v>Miércoles 17:30</v>
      </c>
      <c r="D778" s="223" t="str">
        <f>'DATOS PERSONALES'!M776</f>
        <v/>
      </c>
      <c r="E778" s="224" t="str">
        <f>'DATOS PERSONALES'!N776</f>
        <v/>
      </c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</row>
    <row r="779">
      <c r="A779" s="214" t="str">
        <f>'DATOS PERSONALES'!$A777</f>
        <v>Saucedo Lucas </v>
      </c>
      <c r="B779" s="222" t="str">
        <f>'DATOS PERSONALES'!E777</f>
        <v>BEBES</v>
      </c>
      <c r="C779" s="223" t="str">
        <f>'DATOS PERSONALES'!L777</f>
        <v>Jueves 16:15</v>
      </c>
      <c r="D779" s="223" t="str">
        <f>'DATOS PERSONALES'!M777</f>
        <v/>
      </c>
      <c r="E779" s="224" t="str">
        <f>'DATOS PERSONALES'!N777</f>
        <v/>
      </c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</row>
    <row r="780">
      <c r="A780" s="221" t="str">
        <f>'DATOS PERSONALES'!$A778</f>
        <v>Vizcarra Catalina</v>
      </c>
      <c r="B780" s="222" t="str">
        <f>'DATOS PERSONALES'!E778</f>
        <v>BEBES</v>
      </c>
      <c r="C780" s="223" t="str">
        <f>'DATOS PERSONALES'!L778</f>
        <v>Jueves 16:15</v>
      </c>
      <c r="D780" s="223" t="str">
        <f>'DATOS PERSONALES'!M778</f>
        <v/>
      </c>
      <c r="E780" s="224" t="str">
        <f>'DATOS PERSONALES'!N778</f>
        <v/>
      </c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</row>
    <row r="781">
      <c r="A781" s="221" t="str">
        <f>'DATOS PERSONALES'!$A779</f>
        <v>Cabral Catalina </v>
      </c>
      <c r="B781" s="222" t="str">
        <f>'DATOS PERSONALES'!E779</f>
        <v>BEBES</v>
      </c>
      <c r="C781" s="223" t="str">
        <f>'DATOS PERSONALES'!L779</f>
        <v>Jueves 16:15</v>
      </c>
      <c r="D781" s="223" t="str">
        <f>'DATOS PERSONALES'!M779</f>
        <v/>
      </c>
      <c r="E781" s="224" t="str">
        <f>'DATOS PERSONALES'!N779</f>
        <v/>
      </c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</row>
    <row r="782">
      <c r="A782" s="214" t="str">
        <f>'DATOS PERSONALES'!$A780</f>
        <v>Armoa Santiago Lionel </v>
      </c>
      <c r="B782" s="222" t="str">
        <f>'DATOS PERSONALES'!E780</f>
        <v>BEBES</v>
      </c>
      <c r="C782" s="223" t="str">
        <f>'DATOS PERSONALES'!L780</f>
        <v>Jueves 16:15</v>
      </c>
      <c r="D782" s="223" t="str">
        <f>'DATOS PERSONALES'!M780</f>
        <v/>
      </c>
      <c r="E782" s="224" t="str">
        <f>'DATOS PERSONALES'!N780</f>
        <v/>
      </c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</row>
    <row r="783">
      <c r="A783" s="221" t="str">
        <f>'DATOS PERSONALES'!$A781</f>
        <v>Rodríguez Cielo </v>
      </c>
      <c r="B783" s="222" t="str">
        <f>'DATOS PERSONALES'!E781</f>
        <v>BEBES</v>
      </c>
      <c r="C783" s="223" t="str">
        <f>'DATOS PERSONALES'!L781</f>
        <v>Jueves 20:00</v>
      </c>
      <c r="D783" s="223" t="str">
        <f>'DATOS PERSONALES'!M781</f>
        <v/>
      </c>
      <c r="E783" s="224" t="str">
        <f>'DATOS PERSONALES'!N781</f>
        <v/>
      </c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</row>
    <row r="784">
      <c r="A784" s="221" t="str">
        <f>'DATOS PERSONALES'!$A782</f>
        <v>Chavez Catalina Belén </v>
      </c>
      <c r="B784" s="222" t="str">
        <f>'DATOS PERSONALES'!E782</f>
        <v>BEBES</v>
      </c>
      <c r="C784" s="223" t="str">
        <f>'DATOS PERSONALES'!L782</f>
        <v>Jueves 20:00</v>
      </c>
      <c r="D784" s="223" t="str">
        <f>'DATOS PERSONALES'!M782</f>
        <v/>
      </c>
      <c r="E784" s="224" t="str">
        <f>'DATOS PERSONALES'!N782</f>
        <v/>
      </c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</row>
    <row r="785">
      <c r="A785" s="214" t="str">
        <f>'DATOS PERSONALES'!$A783</f>
        <v>Agüero Renata </v>
      </c>
      <c r="B785" s="222" t="str">
        <f>'DATOS PERSONALES'!E783</f>
        <v>BEBES</v>
      </c>
      <c r="C785" s="223" t="str">
        <f>'DATOS PERSONALES'!L783</f>
        <v>Jueves 20:00</v>
      </c>
      <c r="D785" s="223" t="str">
        <f>'DATOS PERSONALES'!M783</f>
        <v/>
      </c>
      <c r="E785" s="224" t="str">
        <f>'DATOS PERSONALES'!N783</f>
        <v/>
      </c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</row>
    <row r="786">
      <c r="A786" s="221" t="str">
        <f>'DATOS PERSONALES'!$A784</f>
        <v>Zárate Olivia </v>
      </c>
      <c r="B786" s="222" t="str">
        <f>'DATOS PERSONALES'!E784</f>
        <v>BEBES</v>
      </c>
      <c r="C786" s="223" t="str">
        <f>'DATOS PERSONALES'!L784</f>
        <v>Jueves 20:00</v>
      </c>
      <c r="D786" s="223" t="str">
        <f>'DATOS PERSONALES'!M784</f>
        <v/>
      </c>
      <c r="E786" s="224" t="str">
        <f>'DATOS PERSONALES'!N784</f>
        <v/>
      </c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</row>
    <row r="787">
      <c r="A787" s="221" t="str">
        <f>'DATOS PERSONALES'!$A785</f>
        <v>Ceballos Martina </v>
      </c>
      <c r="B787" s="222" t="str">
        <f>'DATOS PERSONALES'!E785</f>
        <v>BEBES</v>
      </c>
      <c r="C787" s="223" t="str">
        <f>'DATOS PERSONALES'!L785</f>
        <v>Jueves 20:00</v>
      </c>
      <c r="D787" s="223" t="str">
        <f>'DATOS PERSONALES'!M785</f>
        <v/>
      </c>
      <c r="E787" s="224" t="str">
        <f>'DATOS PERSONALES'!N785</f>
        <v/>
      </c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</row>
    <row r="788">
      <c r="A788" s="214" t="str">
        <f>'DATOS PERSONALES'!$A786</f>
        <v>Tampakis Ramiro</v>
      </c>
      <c r="B788" s="222" t="str">
        <f>'DATOS PERSONALES'!E786</f>
        <v>BEBES</v>
      </c>
      <c r="C788" s="223" t="str">
        <f>'DATOS PERSONALES'!L786</f>
        <v>Jueves 20:00</v>
      </c>
      <c r="D788" s="223" t="str">
        <f>'DATOS PERSONALES'!M786</f>
        <v/>
      </c>
      <c r="E788" s="224" t="str">
        <f>'DATOS PERSONALES'!N786</f>
        <v/>
      </c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</row>
    <row r="789">
      <c r="A789" s="221" t="str">
        <f>'DATOS PERSONALES'!$A787</f>
        <v>Amaya Fernandez Felipe</v>
      </c>
      <c r="B789" s="222" t="str">
        <f>'DATOS PERSONALES'!E787</f>
        <v>BEBES</v>
      </c>
      <c r="C789" s="223" t="str">
        <f>'DATOS PERSONALES'!L787</f>
        <v>Viernes 17:30</v>
      </c>
      <c r="D789" s="223" t="str">
        <f>'DATOS PERSONALES'!M787</f>
        <v/>
      </c>
      <c r="E789" s="224" t="str">
        <f>'DATOS PERSONALES'!N787</f>
        <v/>
      </c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</row>
    <row r="790">
      <c r="A790" s="221" t="str">
        <f>'DATOS PERSONALES'!$A788</f>
        <v>Farias Kiara</v>
      </c>
      <c r="B790" s="222" t="str">
        <f>'DATOS PERSONALES'!E788</f>
        <v>BEBES</v>
      </c>
      <c r="C790" s="223" t="str">
        <f>'DATOS PERSONALES'!L788</f>
        <v>Viernes 17:30</v>
      </c>
      <c r="D790" s="223" t="str">
        <f>'DATOS PERSONALES'!M788</f>
        <v/>
      </c>
      <c r="E790" s="224" t="str">
        <f>'DATOS PERSONALES'!N788</f>
        <v/>
      </c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</row>
    <row r="791">
      <c r="A791" s="214" t="str">
        <f>'DATOS PERSONALES'!$A789</f>
        <v>Rodriguez Brunella Olivia </v>
      </c>
      <c r="B791" s="222" t="str">
        <f>'DATOS PERSONALES'!E789</f>
        <v>BEBES</v>
      </c>
      <c r="C791" s="223" t="str">
        <f>'DATOS PERSONALES'!L789</f>
        <v>Viernes 17:30</v>
      </c>
      <c r="D791" s="223" t="str">
        <f>'DATOS PERSONALES'!M789</f>
        <v>Sábados 10:45</v>
      </c>
      <c r="E791" s="224" t="str">
        <f>'DATOS PERSONALES'!N789</f>
        <v/>
      </c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</row>
    <row r="792">
      <c r="A792" s="221" t="str">
        <f>'DATOS PERSONALES'!$A790</f>
        <v>Contreras Benjamín</v>
      </c>
      <c r="B792" s="222" t="str">
        <f>'DATOS PERSONALES'!E790</f>
        <v>BEBES</v>
      </c>
      <c r="C792" s="223" t="str">
        <f>'DATOS PERSONALES'!L790</f>
        <v>Viernes 17:30</v>
      </c>
      <c r="D792" s="223" t="str">
        <f>'DATOS PERSONALES'!M790</f>
        <v/>
      </c>
      <c r="E792" s="224" t="str">
        <f>'DATOS PERSONALES'!N790</f>
        <v/>
      </c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</row>
    <row r="793">
      <c r="A793" s="221" t="str">
        <f>'DATOS PERSONALES'!$A791</f>
        <v>Rodríguez Dante Jesús </v>
      </c>
      <c r="B793" s="222" t="str">
        <f>'DATOS PERSONALES'!E791</f>
        <v>BEBES</v>
      </c>
      <c r="C793" s="223" t="str">
        <f>'DATOS PERSONALES'!L791</f>
        <v>Viernes 19:00</v>
      </c>
      <c r="D793" s="223" t="str">
        <f>'DATOS PERSONALES'!M791</f>
        <v/>
      </c>
      <c r="E793" s="224" t="str">
        <f>'DATOS PERSONALES'!N791</f>
        <v/>
      </c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</row>
    <row r="794">
      <c r="A794" s="214" t="str">
        <f>'DATOS PERSONALES'!$A792</f>
        <v>Rodríguez Gael </v>
      </c>
      <c r="B794" s="222" t="str">
        <f>'DATOS PERSONALES'!E792</f>
        <v>BEBES</v>
      </c>
      <c r="C794" s="223" t="str">
        <f>'DATOS PERSONALES'!L792</f>
        <v>Viernes 19:00</v>
      </c>
      <c r="D794" s="223" t="str">
        <f>'DATOS PERSONALES'!M792</f>
        <v/>
      </c>
      <c r="E794" s="224" t="str">
        <f>'DATOS PERSONALES'!N792</f>
        <v/>
      </c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</row>
    <row r="795">
      <c r="A795" s="221" t="str">
        <f>'DATOS PERSONALES'!$A793</f>
        <v>Da Silva Mussin Ángel</v>
      </c>
      <c r="B795" s="222" t="str">
        <f>'DATOS PERSONALES'!E793</f>
        <v>BEBES</v>
      </c>
      <c r="C795" s="223" t="str">
        <f>'DATOS PERSONALES'!L793</f>
        <v>Viernes 19:00</v>
      </c>
      <c r="D795" s="223" t="str">
        <f>'DATOS PERSONALES'!M793</f>
        <v/>
      </c>
      <c r="E795" s="224" t="str">
        <f>'DATOS PERSONALES'!N793</f>
        <v/>
      </c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</row>
    <row r="796">
      <c r="A796" s="221" t="str">
        <f>'DATOS PERSONALES'!$A794</f>
        <v>Gomez Noah Tahiel</v>
      </c>
      <c r="B796" s="222" t="str">
        <f>'DATOS PERSONALES'!E794</f>
        <v>BEBES</v>
      </c>
      <c r="C796" s="223" t="str">
        <f>'DATOS PERSONALES'!L794</f>
        <v>Viernes 19:00</v>
      </c>
      <c r="D796" s="223" t="str">
        <f>'DATOS PERSONALES'!M794</f>
        <v/>
      </c>
      <c r="E796" s="224" t="str">
        <f>'DATOS PERSONALES'!N794</f>
        <v/>
      </c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</row>
    <row r="797">
      <c r="A797" s="214" t="str">
        <f>'DATOS PERSONALES'!$A795</f>
        <v>Quiroz Godoy Santiago</v>
      </c>
      <c r="B797" s="222" t="str">
        <f>'DATOS PERSONALES'!E795</f>
        <v>BEBES</v>
      </c>
      <c r="C797" s="223" t="str">
        <f>'DATOS PERSONALES'!L795</f>
        <v>Viernes 19:00</v>
      </c>
      <c r="D797" s="223" t="str">
        <f>'DATOS PERSONALES'!M795</f>
        <v/>
      </c>
      <c r="E797" s="224" t="str">
        <f>'DATOS PERSONALES'!N795</f>
        <v/>
      </c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</row>
    <row r="798">
      <c r="A798" s="221" t="str">
        <f>'DATOS PERSONALES'!$A796</f>
        <v>Barrionuevo Luciana </v>
      </c>
      <c r="B798" s="222" t="str">
        <f>'DATOS PERSONALES'!E796</f>
        <v>BEBES</v>
      </c>
      <c r="C798" s="223" t="str">
        <f>'DATOS PERSONALES'!L796</f>
        <v>Viernes 19:00</v>
      </c>
      <c r="D798" s="223" t="str">
        <f>'DATOS PERSONALES'!M796</f>
        <v/>
      </c>
      <c r="E798" s="224" t="str">
        <f>'DATOS PERSONALES'!N796</f>
        <v/>
      </c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</row>
    <row r="799">
      <c r="A799" s="221" t="str">
        <f>'DATOS PERSONALES'!$A797</f>
        <v>Beitia Milena </v>
      </c>
      <c r="B799" s="222" t="str">
        <f>'DATOS PERSONALES'!E797</f>
        <v>BEBES</v>
      </c>
      <c r="C799" s="223" t="str">
        <f>'DATOS PERSONALES'!L797</f>
        <v>Viernes 19:00</v>
      </c>
      <c r="D799" s="223" t="str">
        <f>'DATOS PERSONALES'!M797</f>
        <v/>
      </c>
      <c r="E799" s="224" t="str">
        <f>'DATOS PERSONALES'!N797</f>
        <v/>
      </c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</row>
    <row r="800">
      <c r="A800" s="214" t="str">
        <f>'DATOS PERSONALES'!$A798</f>
        <v>Ponce Matilda </v>
      </c>
      <c r="B800" s="222" t="str">
        <f>'DATOS PERSONALES'!E798</f>
        <v>BEBES</v>
      </c>
      <c r="C800" s="223" t="str">
        <f>'DATOS PERSONALES'!L798</f>
        <v>Sábados 10:45</v>
      </c>
      <c r="D800" s="223" t="str">
        <f>'DATOS PERSONALES'!M798</f>
        <v/>
      </c>
      <c r="E800" s="224" t="str">
        <f>'DATOS PERSONALES'!N798</f>
        <v/>
      </c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</row>
    <row r="801">
      <c r="A801" s="221" t="str">
        <f>'DATOS PERSONALES'!$A799</f>
        <v>Cardozo Catalina </v>
      </c>
      <c r="B801" s="222" t="str">
        <f>'DATOS PERSONALES'!E799</f>
        <v>BEBES</v>
      </c>
      <c r="C801" s="223" t="str">
        <f>'DATOS PERSONALES'!L799</f>
        <v>Sábados 10:45</v>
      </c>
      <c r="D801" s="223" t="str">
        <f>'DATOS PERSONALES'!M799</f>
        <v/>
      </c>
      <c r="E801" s="224" t="str">
        <f>'DATOS PERSONALES'!N799</f>
        <v/>
      </c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</row>
    <row r="802">
      <c r="A802" s="221" t="str">
        <f>'DATOS PERSONALES'!$A800</f>
        <v>Ocampo Ignacio</v>
      </c>
      <c r="B802" s="222" t="str">
        <f>'DATOS PERSONALES'!E800</f>
        <v>BEBES</v>
      </c>
      <c r="C802" s="223" t="str">
        <f>'DATOS PERSONALES'!L800</f>
        <v>Sábados 10:45</v>
      </c>
      <c r="D802" s="223" t="str">
        <f>'DATOS PERSONALES'!M800</f>
        <v/>
      </c>
      <c r="E802" s="224" t="str">
        <f>'DATOS PERSONALES'!N800</f>
        <v/>
      </c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</row>
    <row r="803">
      <c r="A803" s="214" t="str">
        <f>'DATOS PERSONALES'!$A801</f>
        <v>Suárez Martina </v>
      </c>
      <c r="B803" s="222" t="str">
        <f>'DATOS PERSONALES'!E801</f>
        <v>BEBES</v>
      </c>
      <c r="C803" s="223" t="str">
        <f>'DATOS PERSONALES'!L801</f>
        <v>Sábados 10:45</v>
      </c>
      <c r="D803" s="223" t="str">
        <f>'DATOS PERSONALES'!M801</f>
        <v/>
      </c>
      <c r="E803" s="224" t="str">
        <f>'DATOS PERSONALES'!N801</f>
        <v/>
      </c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</row>
    <row r="804">
      <c r="A804" s="221" t="str">
        <f>'DATOS PERSONALES'!$A802</f>
        <v>Samaniego Bruna </v>
      </c>
      <c r="B804" s="222" t="str">
        <f>'DATOS PERSONALES'!E802</f>
        <v>BEBES</v>
      </c>
      <c r="C804" s="223" t="str">
        <f>'DATOS PERSONALES'!L802</f>
        <v>Sábados 10:45</v>
      </c>
      <c r="D804" s="223" t="str">
        <f>'DATOS PERSONALES'!M802</f>
        <v/>
      </c>
      <c r="E804" s="224" t="str">
        <f>'DATOS PERSONALES'!N802</f>
        <v/>
      </c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</row>
    <row r="805">
      <c r="A805" s="221" t="str">
        <f>'DATOS PERSONALES'!$A803</f>
        <v>Bernal Emily</v>
      </c>
      <c r="B805" s="222" t="str">
        <f>'DATOS PERSONALES'!E803</f>
        <v>BEBES</v>
      </c>
      <c r="C805" s="223" t="str">
        <f>'DATOS PERSONALES'!L803</f>
        <v>Sábados 10:45</v>
      </c>
      <c r="D805" s="223" t="str">
        <f>'DATOS PERSONALES'!M803</f>
        <v/>
      </c>
      <c r="E805" s="224" t="str">
        <f>'DATOS PERSONALES'!N803</f>
        <v/>
      </c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</row>
    <row r="806">
      <c r="A806" s="214" t="str">
        <f>'DATOS PERSONALES'!$A804</f>
        <v>Mansilla Mailén Guadalupe</v>
      </c>
      <c r="B806" s="222" t="str">
        <f>'DATOS PERSONALES'!E804</f>
        <v>BEBES</v>
      </c>
      <c r="C806" s="223" t="str">
        <f>'DATOS PERSONALES'!L804</f>
        <v>Sábados 10:45</v>
      </c>
      <c r="D806" s="223" t="str">
        <f>'DATOS PERSONALES'!M804</f>
        <v/>
      </c>
      <c r="E806" s="224" t="str">
        <f>'DATOS PERSONALES'!N804</f>
        <v/>
      </c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</row>
    <row r="807">
      <c r="A807" s="221" t="str">
        <f>'DATOS PERSONALES'!$A805</f>
        <v>Veron Manuela </v>
      </c>
      <c r="B807" s="222" t="str">
        <f>'DATOS PERSONALES'!E805</f>
        <v>MIEDO</v>
      </c>
      <c r="C807" s="223" t="str">
        <f>'DATOS PERSONALES'!L805</f>
        <v>Martes 12:00</v>
      </c>
      <c r="D807" s="223" t="str">
        <f>'DATOS PERSONALES'!M805</f>
        <v/>
      </c>
      <c r="E807" s="224" t="str">
        <f>'DATOS PERSONALES'!N805</f>
        <v/>
      </c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</row>
    <row r="808">
      <c r="A808" s="221" t="str">
        <f>'DATOS PERSONALES'!$A806</f>
        <v>Gauto Mercedes </v>
      </c>
      <c r="B808" s="222" t="str">
        <f>'DATOS PERSONALES'!E806</f>
        <v>MIEDO</v>
      </c>
      <c r="C808" s="223" t="str">
        <f>'DATOS PERSONALES'!L806</f>
        <v>Martes 12:00</v>
      </c>
      <c r="D808" s="223" t="str">
        <f>'DATOS PERSONALES'!M806</f>
        <v/>
      </c>
      <c r="E808" s="224" t="str">
        <f>'DATOS PERSONALES'!N806</f>
        <v/>
      </c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</row>
    <row r="809">
      <c r="A809" s="214" t="str">
        <f>'DATOS PERSONALES'!$A807</f>
        <v>Colque Elba </v>
      </c>
      <c r="B809" s="222" t="str">
        <f>'DATOS PERSONALES'!E807</f>
        <v>MIEDO</v>
      </c>
      <c r="C809" s="223" t="str">
        <f>'DATOS PERSONALES'!L807</f>
        <v>Martes 12:00</v>
      </c>
      <c r="D809" s="223" t="str">
        <f>'DATOS PERSONALES'!M807</f>
        <v/>
      </c>
      <c r="E809" s="224" t="str">
        <f>'DATOS PERSONALES'!N807</f>
        <v/>
      </c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</row>
    <row r="810">
      <c r="A810" s="221" t="str">
        <f>'DATOS PERSONALES'!$A808</f>
        <v>Maldonado Norma</v>
      </c>
      <c r="B810" s="222" t="str">
        <f>'DATOS PERSONALES'!E808</f>
        <v>MIEDO</v>
      </c>
      <c r="C810" s="223" t="str">
        <f>'DATOS PERSONALES'!L808</f>
        <v>Martes 12:00</v>
      </c>
      <c r="D810" s="223" t="str">
        <f>'DATOS PERSONALES'!M808</f>
        <v/>
      </c>
      <c r="E810" s="224" t="str">
        <f>'DATOS PERSONALES'!N808</f>
        <v/>
      </c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</row>
    <row r="811">
      <c r="A811" s="221" t="str">
        <f>'DATOS PERSONALES'!$A809</f>
        <v>Dager Ma Jose</v>
      </c>
      <c r="B811" s="222" t="str">
        <f>'DATOS PERSONALES'!E809</f>
        <v>MIEDO</v>
      </c>
      <c r="C811" s="223" t="str">
        <f>'DATOS PERSONALES'!L809</f>
        <v>Martes 12:00</v>
      </c>
      <c r="D811" s="223" t="str">
        <f>'DATOS PERSONALES'!M809</f>
        <v/>
      </c>
      <c r="E811" s="224" t="str">
        <f>'DATOS PERSONALES'!N809</f>
        <v/>
      </c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</row>
    <row r="812">
      <c r="A812" s="227" t="str">
        <f>'DATOS PERSONALES'!$A810</f>
        <v>Franco Roque</v>
      </c>
      <c r="B812" s="222" t="str">
        <f>'DATOS PERSONALES'!E810</f>
        <v>PILETA LIBRE </v>
      </c>
      <c r="C812" s="223" t="str">
        <f>'DATOS PERSONALES'!L810</f>
        <v>Martes 13:30</v>
      </c>
      <c r="D812" s="223" t="str">
        <f>'DATOS PERSONALES'!M810</f>
        <v>Viernes 09:00</v>
      </c>
      <c r="E812" s="224" t="str">
        <f>'DATOS PERSONALES'!N810</f>
        <v/>
      </c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</row>
    <row r="813">
      <c r="A813" s="226" t="str">
        <f>'DATOS PERSONALES'!$A811</f>
        <v>Bolla Ángela</v>
      </c>
      <c r="B813" s="222" t="str">
        <f>'DATOS PERSONALES'!E811</f>
        <v>PILETA LIBRE </v>
      </c>
      <c r="C813" s="223" t="str">
        <f>'DATOS PERSONALES'!L811</f>
        <v>Martes 13:30</v>
      </c>
      <c r="D813" s="223" t="str">
        <f>'DATOS PERSONALES'!M811</f>
        <v/>
      </c>
      <c r="E813" s="224" t="str">
        <f>'DATOS PERSONALES'!N811</f>
        <v/>
      </c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</row>
    <row r="814">
      <c r="A814" s="226" t="str">
        <f>'DATOS PERSONALES'!$A812</f>
        <v>Issi Haydee</v>
      </c>
      <c r="B814" s="222" t="str">
        <f>'DATOS PERSONALES'!E812</f>
        <v>PILETA LIBRE </v>
      </c>
      <c r="C814" s="223" t="str">
        <f>'DATOS PERSONALES'!L812</f>
        <v>Martes 13:30</v>
      </c>
      <c r="D814" s="223" t="str">
        <f>'DATOS PERSONALES'!M812</f>
        <v>Jueves 13:30</v>
      </c>
      <c r="E814" s="224" t="str">
        <f>'DATOS PERSONALES'!N812</f>
        <v/>
      </c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</row>
    <row r="815">
      <c r="A815" s="227" t="str">
        <f>'DATOS PERSONALES'!$A813</f>
        <v>Moreyra Alfredo</v>
      </c>
      <c r="B815" s="222" t="str">
        <f>'DATOS PERSONALES'!E813</f>
        <v>PILETA LIBRE </v>
      </c>
      <c r="C815" s="223" t="str">
        <f>'DATOS PERSONALES'!L813</f>
        <v>Viernes 09:00</v>
      </c>
      <c r="D815" s="223" t="str">
        <f>'DATOS PERSONALES'!M813</f>
        <v>Jueves 13:30</v>
      </c>
      <c r="E815" s="224" t="str">
        <f>'DATOS PERSONALES'!N813</f>
        <v/>
      </c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</row>
    <row r="816">
      <c r="A816" s="226" t="str">
        <f>'DATOS PERSONALES'!$A814</f>
        <v/>
      </c>
      <c r="B816" s="222" t="str">
        <f>'DATOS PERSONALES'!E814</f>
        <v/>
      </c>
      <c r="C816" s="223" t="str">
        <f>'DATOS PERSONALES'!L814</f>
        <v/>
      </c>
      <c r="D816" s="223" t="str">
        <f>'DATOS PERSONALES'!M814</f>
        <v/>
      </c>
      <c r="E816" s="224" t="str">
        <f>'DATOS PERSONALES'!N814</f>
        <v/>
      </c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</row>
    <row r="817">
      <c r="A817" s="221" t="str">
        <f>'DATOS PERSONALES'!$A815</f>
        <v/>
      </c>
      <c r="B817" s="222" t="str">
        <f>'DATOS PERSONALES'!E815</f>
        <v/>
      </c>
      <c r="C817" s="223" t="str">
        <f>'DATOS PERSONALES'!L815</f>
        <v/>
      </c>
      <c r="D817" s="223" t="str">
        <f>'DATOS PERSONALES'!M815</f>
        <v/>
      </c>
      <c r="E817" s="224" t="str">
        <f>'DATOS PERSONALES'!N815</f>
        <v/>
      </c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</row>
    <row r="818">
      <c r="A818" s="214" t="str">
        <f>'DATOS PERSONALES'!$A816</f>
        <v/>
      </c>
      <c r="B818" s="222" t="str">
        <f>'DATOS PERSONALES'!E816</f>
        <v/>
      </c>
      <c r="C818" s="223" t="str">
        <f>'DATOS PERSONALES'!L816</f>
        <v/>
      </c>
      <c r="D818" s="223" t="str">
        <f>'DATOS PERSONALES'!M816</f>
        <v/>
      </c>
      <c r="E818" s="224" t="str">
        <f>'DATOS PERSONALES'!N816</f>
        <v/>
      </c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</row>
    <row r="819">
      <c r="A819" s="221" t="str">
        <f>'DATOS PERSONALES'!$A817</f>
        <v/>
      </c>
      <c r="B819" s="222" t="str">
        <f>'DATOS PERSONALES'!E817</f>
        <v/>
      </c>
      <c r="C819" s="223" t="str">
        <f>'DATOS PERSONALES'!L817</f>
        <v/>
      </c>
      <c r="D819" s="223" t="str">
        <f>'DATOS PERSONALES'!M817</f>
        <v/>
      </c>
      <c r="E819" s="224" t="str">
        <f>'DATOS PERSONALES'!N817</f>
        <v/>
      </c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</row>
    <row r="820">
      <c r="A820" s="221" t="str">
        <f>'DATOS PERSONALES'!$A818</f>
        <v/>
      </c>
      <c r="B820" s="222" t="str">
        <f>'DATOS PERSONALES'!E818</f>
        <v/>
      </c>
      <c r="C820" s="223" t="str">
        <f>'DATOS PERSONALES'!L818</f>
        <v/>
      </c>
      <c r="D820" s="223" t="str">
        <f>'DATOS PERSONALES'!M818</f>
        <v/>
      </c>
      <c r="E820" s="224" t="str">
        <f>'DATOS PERSONALES'!N818</f>
        <v/>
      </c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</row>
    <row r="821">
      <c r="A821" s="214" t="str">
        <f>'DATOS PERSONALES'!$A819</f>
        <v/>
      </c>
      <c r="B821" s="222" t="str">
        <f>'DATOS PERSONALES'!E819</f>
        <v/>
      </c>
      <c r="C821" s="223" t="str">
        <f>'DATOS PERSONALES'!L819</f>
        <v/>
      </c>
      <c r="D821" s="223" t="str">
        <f>'DATOS PERSONALES'!M819</f>
        <v/>
      </c>
      <c r="E821" s="224" t="str">
        <f>'DATOS PERSONALES'!N819</f>
        <v/>
      </c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</row>
    <row r="822">
      <c r="A822" s="221" t="str">
        <f>'DATOS PERSONALES'!$A820</f>
        <v/>
      </c>
      <c r="B822" s="222" t="str">
        <f>'DATOS PERSONALES'!E820</f>
        <v/>
      </c>
      <c r="C822" s="223" t="str">
        <f>'DATOS PERSONALES'!L820</f>
        <v/>
      </c>
      <c r="D822" s="223" t="str">
        <f>'DATOS PERSONALES'!M820</f>
        <v/>
      </c>
      <c r="E822" s="224" t="str">
        <f>'DATOS PERSONALES'!N820</f>
        <v/>
      </c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</row>
    <row r="823">
      <c r="A823" s="221" t="str">
        <f>'DATOS PERSONALES'!$A821</f>
        <v/>
      </c>
      <c r="B823" s="222" t="str">
        <f>'DATOS PERSONALES'!E821</f>
        <v/>
      </c>
      <c r="C823" s="223" t="str">
        <f>'DATOS PERSONALES'!L821</f>
        <v/>
      </c>
      <c r="D823" s="223" t="str">
        <f>'DATOS PERSONALES'!M821</f>
        <v/>
      </c>
      <c r="E823" s="224" t="str">
        <f>'DATOS PERSONALES'!N821</f>
        <v/>
      </c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</row>
    <row r="824">
      <c r="A824" s="214" t="str">
        <f>'DATOS PERSONALES'!$A822</f>
        <v/>
      </c>
      <c r="B824" s="222" t="str">
        <f>'DATOS PERSONALES'!E822</f>
        <v/>
      </c>
      <c r="C824" s="223" t="str">
        <f>'DATOS PERSONALES'!L822</f>
        <v/>
      </c>
      <c r="D824" s="223" t="str">
        <f>'DATOS PERSONALES'!M822</f>
        <v/>
      </c>
      <c r="E824" s="224" t="str">
        <f>'DATOS PERSONALES'!N822</f>
        <v/>
      </c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</row>
    <row r="825">
      <c r="A825" s="221" t="str">
        <f>'DATOS PERSONALES'!$A823</f>
        <v/>
      </c>
      <c r="B825" s="222" t="str">
        <f>'DATOS PERSONALES'!E823</f>
        <v/>
      </c>
      <c r="C825" s="223" t="str">
        <f>'DATOS PERSONALES'!L823</f>
        <v/>
      </c>
      <c r="D825" s="223" t="str">
        <f>'DATOS PERSONALES'!M823</f>
        <v/>
      </c>
      <c r="E825" s="224" t="str">
        <f>'DATOS PERSONALES'!N823</f>
        <v/>
      </c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</row>
    <row r="826">
      <c r="A826" s="221" t="str">
        <f>'DATOS PERSONALES'!$A824</f>
        <v/>
      </c>
      <c r="B826" s="222" t="str">
        <f>'DATOS PERSONALES'!E824</f>
        <v/>
      </c>
      <c r="C826" s="223" t="str">
        <f>'DATOS PERSONALES'!L824</f>
        <v/>
      </c>
      <c r="D826" s="223" t="str">
        <f>'DATOS PERSONALES'!M824</f>
        <v/>
      </c>
      <c r="E826" s="224" t="str">
        <f>'DATOS PERSONALES'!N824</f>
        <v/>
      </c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</row>
    <row r="827">
      <c r="A827" s="214" t="str">
        <f>'DATOS PERSONALES'!$A825</f>
        <v/>
      </c>
      <c r="B827" s="222" t="str">
        <f>'DATOS PERSONALES'!E825</f>
        <v/>
      </c>
      <c r="C827" s="223" t="str">
        <f>'DATOS PERSONALES'!L825</f>
        <v/>
      </c>
      <c r="D827" s="223" t="str">
        <f>'DATOS PERSONALES'!M825</f>
        <v/>
      </c>
      <c r="E827" s="224" t="str">
        <f>'DATOS PERSONALES'!N825</f>
        <v/>
      </c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</row>
    <row r="828">
      <c r="A828" s="221" t="str">
        <f>'DATOS PERSONALES'!$A826</f>
        <v/>
      </c>
      <c r="B828" s="222" t="str">
        <f>'DATOS PERSONALES'!E826</f>
        <v/>
      </c>
      <c r="C828" s="223" t="str">
        <f>'DATOS PERSONALES'!L826</f>
        <v/>
      </c>
      <c r="D828" s="223" t="str">
        <f>'DATOS PERSONALES'!M826</f>
        <v/>
      </c>
      <c r="E828" s="224" t="str">
        <f>'DATOS PERSONALES'!N826</f>
        <v/>
      </c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</row>
    <row r="829">
      <c r="A829" s="221" t="str">
        <f>'DATOS PERSONALES'!$A827</f>
        <v/>
      </c>
      <c r="B829" s="222" t="str">
        <f>'DATOS PERSONALES'!E827</f>
        <v/>
      </c>
      <c r="C829" s="223" t="str">
        <f>'DATOS PERSONALES'!L827</f>
        <v/>
      </c>
      <c r="D829" s="223" t="str">
        <f>'DATOS PERSONALES'!M827</f>
        <v/>
      </c>
      <c r="E829" s="224" t="str">
        <f>'DATOS PERSONALES'!N827</f>
        <v/>
      </c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</row>
    <row r="830">
      <c r="A830" s="214" t="str">
        <f>'DATOS PERSONALES'!$A828</f>
        <v/>
      </c>
      <c r="B830" s="222" t="str">
        <f>'DATOS PERSONALES'!E828</f>
        <v/>
      </c>
      <c r="C830" s="223" t="str">
        <f>'DATOS PERSONALES'!L828</f>
        <v/>
      </c>
      <c r="D830" s="223" t="str">
        <f>'DATOS PERSONALES'!M828</f>
        <v/>
      </c>
      <c r="E830" s="224" t="str">
        <f>'DATOS PERSONALES'!N828</f>
        <v/>
      </c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</row>
    <row r="831">
      <c r="A831" s="221" t="str">
        <f>'DATOS PERSONALES'!$A829</f>
        <v/>
      </c>
      <c r="B831" s="222" t="str">
        <f>'DATOS PERSONALES'!E829</f>
        <v/>
      </c>
      <c r="C831" s="223" t="str">
        <f>'DATOS PERSONALES'!L829</f>
        <v/>
      </c>
      <c r="D831" s="223" t="str">
        <f>'DATOS PERSONALES'!M829</f>
        <v/>
      </c>
      <c r="E831" s="224" t="str">
        <f>'DATOS PERSONALES'!N829</f>
        <v/>
      </c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</row>
    <row r="832">
      <c r="A832" s="221" t="str">
        <f>'DATOS PERSONALES'!$A830</f>
        <v/>
      </c>
      <c r="B832" s="222" t="str">
        <f>'DATOS PERSONALES'!E830</f>
        <v/>
      </c>
      <c r="C832" s="223" t="str">
        <f>'DATOS PERSONALES'!L830</f>
        <v/>
      </c>
      <c r="D832" s="223" t="str">
        <f>'DATOS PERSONALES'!M830</f>
        <v/>
      </c>
      <c r="E832" s="224" t="str">
        <f>'DATOS PERSONALES'!N830</f>
        <v/>
      </c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</row>
    <row r="833">
      <c r="A833" s="214" t="str">
        <f>'DATOS PERSONALES'!$A831</f>
        <v/>
      </c>
      <c r="B833" s="222" t="str">
        <f>'DATOS PERSONALES'!E831</f>
        <v/>
      </c>
      <c r="C833" s="223" t="str">
        <f>'DATOS PERSONALES'!L831</f>
        <v/>
      </c>
      <c r="D833" s="223" t="str">
        <f>'DATOS PERSONALES'!M831</f>
        <v/>
      </c>
      <c r="E833" s="224" t="str">
        <f>'DATOS PERSONALES'!N831</f>
        <v/>
      </c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</row>
    <row r="834">
      <c r="A834" s="221" t="str">
        <f>'DATOS PERSONALES'!$A832</f>
        <v/>
      </c>
      <c r="B834" s="222" t="str">
        <f>'DATOS PERSONALES'!E832</f>
        <v/>
      </c>
      <c r="C834" s="223" t="str">
        <f>'DATOS PERSONALES'!L832</f>
        <v/>
      </c>
      <c r="D834" s="223" t="str">
        <f>'DATOS PERSONALES'!M832</f>
        <v/>
      </c>
      <c r="E834" s="224" t="str">
        <f>'DATOS PERSONALES'!N832</f>
        <v/>
      </c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</row>
    <row r="835">
      <c r="A835" s="221" t="str">
        <f>'DATOS PERSONALES'!$A833</f>
        <v/>
      </c>
      <c r="B835" s="222" t="str">
        <f>'DATOS PERSONALES'!E833</f>
        <v/>
      </c>
      <c r="C835" s="223" t="str">
        <f>'DATOS PERSONALES'!L833</f>
        <v/>
      </c>
      <c r="D835" s="223" t="str">
        <f>'DATOS PERSONALES'!M833</f>
        <v/>
      </c>
      <c r="E835" s="224" t="str">
        <f>'DATOS PERSONALES'!N833</f>
        <v/>
      </c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</row>
    <row r="836">
      <c r="A836" s="214" t="str">
        <f>'DATOS PERSONALES'!$A834</f>
        <v/>
      </c>
      <c r="B836" s="222" t="str">
        <f>'DATOS PERSONALES'!E834</f>
        <v/>
      </c>
      <c r="C836" s="223" t="str">
        <f>'DATOS PERSONALES'!L834</f>
        <v/>
      </c>
      <c r="D836" s="223" t="str">
        <f>'DATOS PERSONALES'!M834</f>
        <v/>
      </c>
      <c r="E836" s="224" t="str">
        <f>'DATOS PERSONALES'!N834</f>
        <v/>
      </c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</row>
    <row r="837">
      <c r="A837" s="221" t="str">
        <f>'DATOS PERSONALES'!$A835</f>
        <v/>
      </c>
      <c r="B837" s="222" t="str">
        <f>'DATOS PERSONALES'!E835</f>
        <v/>
      </c>
      <c r="C837" s="223" t="str">
        <f>'DATOS PERSONALES'!L835</f>
        <v/>
      </c>
      <c r="D837" s="223" t="str">
        <f>'DATOS PERSONALES'!M835</f>
        <v/>
      </c>
      <c r="E837" s="224" t="str">
        <f>'DATOS PERSONALES'!N835</f>
        <v/>
      </c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</row>
    <row r="838">
      <c r="A838" s="221" t="str">
        <f>'DATOS PERSONALES'!$A836</f>
        <v/>
      </c>
      <c r="B838" s="222" t="str">
        <f>'DATOS PERSONALES'!E836</f>
        <v/>
      </c>
      <c r="C838" s="223" t="str">
        <f>'DATOS PERSONALES'!L836</f>
        <v/>
      </c>
      <c r="D838" s="223" t="str">
        <f>'DATOS PERSONALES'!M836</f>
        <v/>
      </c>
      <c r="E838" s="224" t="str">
        <f>'DATOS PERSONALES'!N836</f>
        <v/>
      </c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</row>
    <row r="839">
      <c r="A839" s="214" t="str">
        <f>'DATOS PERSONALES'!$A837</f>
        <v/>
      </c>
      <c r="B839" s="222" t="str">
        <f>'DATOS PERSONALES'!E837</f>
        <v/>
      </c>
      <c r="C839" s="223" t="str">
        <f>'DATOS PERSONALES'!L837</f>
        <v/>
      </c>
      <c r="D839" s="223" t="str">
        <f>'DATOS PERSONALES'!M837</f>
        <v/>
      </c>
      <c r="E839" s="224" t="str">
        <f>'DATOS PERSONALES'!N837</f>
        <v/>
      </c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</row>
    <row r="840">
      <c r="A840" s="221" t="str">
        <f>'DATOS PERSONALES'!$A838</f>
        <v/>
      </c>
      <c r="B840" s="222" t="str">
        <f>'DATOS PERSONALES'!E838</f>
        <v/>
      </c>
      <c r="C840" s="223" t="str">
        <f>'DATOS PERSONALES'!L838</f>
        <v/>
      </c>
      <c r="D840" s="223" t="str">
        <f>'DATOS PERSONALES'!M838</f>
        <v/>
      </c>
      <c r="E840" s="224" t="str">
        <f>'DATOS PERSONALES'!N838</f>
        <v/>
      </c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</row>
    <row r="841">
      <c r="A841" s="221" t="str">
        <f>'DATOS PERSONALES'!$A839</f>
        <v/>
      </c>
      <c r="B841" s="222" t="str">
        <f>'DATOS PERSONALES'!E839</f>
        <v/>
      </c>
      <c r="C841" s="223" t="str">
        <f>'DATOS PERSONALES'!L839</f>
        <v/>
      </c>
      <c r="D841" s="223" t="str">
        <f>'DATOS PERSONALES'!M839</f>
        <v/>
      </c>
      <c r="E841" s="224" t="str">
        <f>'DATOS PERSONALES'!N839</f>
        <v/>
      </c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</row>
    <row r="842">
      <c r="A842" s="214" t="str">
        <f>'DATOS PERSONALES'!$A840</f>
        <v/>
      </c>
      <c r="B842" s="222" t="str">
        <f>'DATOS PERSONALES'!E840</f>
        <v/>
      </c>
      <c r="C842" s="223" t="str">
        <f>'DATOS PERSONALES'!L840</f>
        <v/>
      </c>
      <c r="D842" s="223" t="str">
        <f>'DATOS PERSONALES'!M840</f>
        <v/>
      </c>
      <c r="E842" s="224" t="str">
        <f>'DATOS PERSONALES'!N840</f>
        <v/>
      </c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</row>
    <row r="843">
      <c r="A843" s="221" t="str">
        <f>'DATOS PERSONALES'!$A841</f>
        <v/>
      </c>
      <c r="B843" s="222" t="str">
        <f>'DATOS PERSONALES'!E841</f>
        <v/>
      </c>
      <c r="C843" s="223" t="str">
        <f>'DATOS PERSONALES'!L841</f>
        <v/>
      </c>
      <c r="D843" s="223" t="str">
        <f>'DATOS PERSONALES'!M841</f>
        <v/>
      </c>
      <c r="E843" s="224" t="str">
        <f>'DATOS PERSONALES'!N841</f>
        <v/>
      </c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</row>
    <row r="844">
      <c r="A844" s="221" t="str">
        <f>'DATOS PERSONALES'!$A842</f>
        <v/>
      </c>
      <c r="B844" s="222" t="str">
        <f>'DATOS PERSONALES'!E842</f>
        <v/>
      </c>
      <c r="C844" s="223" t="str">
        <f>'DATOS PERSONALES'!L842</f>
        <v/>
      </c>
      <c r="D844" s="223" t="str">
        <f>'DATOS PERSONALES'!M842</f>
        <v/>
      </c>
      <c r="E844" s="224" t="str">
        <f>'DATOS PERSONALES'!N842</f>
        <v/>
      </c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</row>
    <row r="845">
      <c r="A845" s="214" t="str">
        <f>'DATOS PERSONALES'!$A843</f>
        <v/>
      </c>
      <c r="B845" s="222" t="str">
        <f>'DATOS PERSONALES'!E843</f>
        <v/>
      </c>
      <c r="C845" s="223" t="str">
        <f>'DATOS PERSONALES'!L843</f>
        <v/>
      </c>
      <c r="D845" s="223" t="str">
        <f>'DATOS PERSONALES'!M843</f>
        <v/>
      </c>
      <c r="E845" s="224" t="str">
        <f>'DATOS PERSONALES'!N843</f>
        <v/>
      </c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</row>
    <row r="846">
      <c r="A846" s="221" t="str">
        <f>'DATOS PERSONALES'!$A844</f>
        <v/>
      </c>
      <c r="B846" s="222" t="str">
        <f>'DATOS PERSONALES'!E844</f>
        <v/>
      </c>
      <c r="C846" s="223" t="str">
        <f>'DATOS PERSONALES'!L844</f>
        <v/>
      </c>
      <c r="D846" s="223" t="str">
        <f>'DATOS PERSONALES'!M844</f>
        <v/>
      </c>
      <c r="E846" s="224" t="str">
        <f>'DATOS PERSONALES'!N844</f>
        <v/>
      </c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</row>
    <row r="847">
      <c r="A847" s="221" t="str">
        <f>'DATOS PERSONALES'!$A845</f>
        <v/>
      </c>
      <c r="B847" s="222" t="str">
        <f>'DATOS PERSONALES'!E845</f>
        <v/>
      </c>
      <c r="C847" s="223" t="str">
        <f>'DATOS PERSONALES'!L845</f>
        <v/>
      </c>
      <c r="D847" s="223" t="str">
        <f>'DATOS PERSONALES'!M845</f>
        <v/>
      </c>
      <c r="E847" s="224" t="str">
        <f>'DATOS PERSONALES'!N845</f>
        <v/>
      </c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</row>
    <row r="848">
      <c r="A848" s="214" t="str">
        <f>'DATOS PERSONALES'!$A846</f>
        <v/>
      </c>
      <c r="B848" s="222" t="str">
        <f>'DATOS PERSONALES'!E846</f>
        <v/>
      </c>
      <c r="C848" s="223" t="str">
        <f>'DATOS PERSONALES'!L846</f>
        <v/>
      </c>
      <c r="D848" s="223" t="str">
        <f>'DATOS PERSONALES'!M846</f>
        <v/>
      </c>
      <c r="E848" s="224" t="str">
        <f>'DATOS PERSONALES'!N846</f>
        <v/>
      </c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</row>
    <row r="849">
      <c r="A849" s="221" t="str">
        <f>'DATOS PERSONALES'!$A847</f>
        <v/>
      </c>
      <c r="B849" s="222" t="str">
        <f>'DATOS PERSONALES'!E847</f>
        <v/>
      </c>
      <c r="C849" s="223" t="str">
        <f>'DATOS PERSONALES'!L847</f>
        <v/>
      </c>
      <c r="D849" s="223" t="str">
        <f>'DATOS PERSONALES'!M847</f>
        <v/>
      </c>
      <c r="E849" s="224" t="str">
        <f>'DATOS PERSONALES'!N847</f>
        <v/>
      </c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</row>
    <row r="850">
      <c r="A850" s="221" t="str">
        <f>'DATOS PERSONALES'!$A848</f>
        <v/>
      </c>
      <c r="B850" s="222" t="str">
        <f>'DATOS PERSONALES'!E848</f>
        <v/>
      </c>
      <c r="C850" s="223" t="str">
        <f>'DATOS PERSONALES'!L848</f>
        <v/>
      </c>
      <c r="D850" s="223" t="str">
        <f>'DATOS PERSONALES'!M848</f>
        <v/>
      </c>
      <c r="E850" s="224" t="str">
        <f>'DATOS PERSONALES'!N848</f>
        <v/>
      </c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</row>
    <row r="851">
      <c r="A851" s="214" t="str">
        <f>'DATOS PERSONALES'!$A849</f>
        <v/>
      </c>
      <c r="B851" s="222" t="str">
        <f>'DATOS PERSONALES'!E849</f>
        <v/>
      </c>
      <c r="C851" s="223" t="str">
        <f>'DATOS PERSONALES'!L849</f>
        <v/>
      </c>
      <c r="D851" s="223" t="str">
        <f>'DATOS PERSONALES'!M849</f>
        <v/>
      </c>
      <c r="E851" s="224" t="str">
        <f>'DATOS PERSONALES'!N849</f>
        <v/>
      </c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</row>
    <row r="852">
      <c r="A852" s="221" t="str">
        <f>'DATOS PERSONALES'!$A850</f>
        <v/>
      </c>
      <c r="B852" s="222" t="str">
        <f>'DATOS PERSONALES'!E850</f>
        <v/>
      </c>
      <c r="C852" s="223" t="str">
        <f>'DATOS PERSONALES'!L850</f>
        <v/>
      </c>
      <c r="D852" s="223" t="str">
        <f>'DATOS PERSONALES'!M850</f>
        <v/>
      </c>
      <c r="E852" s="224" t="str">
        <f>'DATOS PERSONALES'!N850</f>
        <v/>
      </c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</row>
    <row r="853">
      <c r="A853" s="221" t="str">
        <f>'DATOS PERSONALES'!$A851</f>
        <v/>
      </c>
      <c r="B853" s="222" t="str">
        <f>'DATOS PERSONALES'!E851</f>
        <v/>
      </c>
      <c r="C853" s="223" t="str">
        <f>'DATOS PERSONALES'!L851</f>
        <v/>
      </c>
      <c r="D853" s="223" t="str">
        <f>'DATOS PERSONALES'!M851</f>
        <v/>
      </c>
      <c r="E853" s="224" t="str">
        <f>'DATOS PERSONALES'!N851</f>
        <v/>
      </c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</row>
    <row r="854">
      <c r="A854" s="214" t="str">
        <f>'DATOS PERSONALES'!$A852</f>
        <v/>
      </c>
      <c r="B854" s="222" t="str">
        <f>'DATOS PERSONALES'!E852</f>
        <v/>
      </c>
      <c r="C854" s="223" t="str">
        <f>'DATOS PERSONALES'!L852</f>
        <v/>
      </c>
      <c r="D854" s="223" t="str">
        <f>'DATOS PERSONALES'!M852</f>
        <v/>
      </c>
      <c r="E854" s="224" t="str">
        <f>'DATOS PERSONALES'!N852</f>
        <v/>
      </c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</row>
    <row r="855">
      <c r="A855" s="221" t="str">
        <f>'DATOS PERSONALES'!$A853</f>
        <v/>
      </c>
      <c r="B855" s="222" t="str">
        <f>'DATOS PERSONALES'!E853</f>
        <v/>
      </c>
      <c r="C855" s="223" t="str">
        <f>'DATOS PERSONALES'!L853</f>
        <v/>
      </c>
      <c r="D855" s="223" t="str">
        <f>'DATOS PERSONALES'!M853</f>
        <v/>
      </c>
      <c r="E855" s="224" t="str">
        <f>'DATOS PERSONALES'!N853</f>
        <v/>
      </c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</row>
    <row r="856">
      <c r="A856" s="221" t="str">
        <f>'DATOS PERSONALES'!$A854</f>
        <v/>
      </c>
      <c r="B856" s="222" t="str">
        <f>'DATOS PERSONALES'!E854</f>
        <v/>
      </c>
      <c r="C856" s="223" t="str">
        <f>'DATOS PERSONALES'!L854</f>
        <v/>
      </c>
      <c r="D856" s="223" t="str">
        <f>'DATOS PERSONALES'!M854</f>
        <v/>
      </c>
      <c r="E856" s="224" t="str">
        <f>'DATOS PERSONALES'!N854</f>
        <v/>
      </c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</row>
    <row r="857">
      <c r="A857" s="214" t="str">
        <f>'DATOS PERSONALES'!$A855</f>
        <v/>
      </c>
      <c r="B857" s="222" t="str">
        <f>'DATOS PERSONALES'!E855</f>
        <v/>
      </c>
      <c r="C857" s="223" t="str">
        <f>'DATOS PERSONALES'!L855</f>
        <v/>
      </c>
      <c r="D857" s="223" t="str">
        <f>'DATOS PERSONALES'!M855</f>
        <v/>
      </c>
      <c r="E857" s="224" t="str">
        <f>'DATOS PERSONALES'!N855</f>
        <v/>
      </c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</row>
    <row r="858">
      <c r="A858" s="221" t="str">
        <f>'DATOS PERSONALES'!$A856</f>
        <v/>
      </c>
      <c r="B858" s="222" t="str">
        <f>'DATOS PERSONALES'!E856</f>
        <v/>
      </c>
      <c r="C858" s="223" t="str">
        <f>'DATOS PERSONALES'!L856</f>
        <v/>
      </c>
      <c r="D858" s="223" t="str">
        <f>'DATOS PERSONALES'!M856</f>
        <v/>
      </c>
      <c r="E858" s="224" t="str">
        <f>'DATOS PERSONALES'!N856</f>
        <v/>
      </c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</row>
    <row r="859">
      <c r="A859" s="221" t="str">
        <f>'DATOS PERSONALES'!$A857</f>
        <v/>
      </c>
      <c r="B859" s="222" t="str">
        <f>'DATOS PERSONALES'!E857</f>
        <v/>
      </c>
      <c r="C859" s="223" t="str">
        <f>'DATOS PERSONALES'!L857</f>
        <v/>
      </c>
      <c r="D859" s="223" t="str">
        <f>'DATOS PERSONALES'!M857</f>
        <v/>
      </c>
      <c r="E859" s="224" t="str">
        <f>'DATOS PERSONALES'!N857</f>
        <v/>
      </c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</row>
    <row r="860">
      <c r="A860" s="214" t="str">
        <f>'DATOS PERSONALES'!$A858</f>
        <v/>
      </c>
      <c r="B860" s="222" t="str">
        <f>'DATOS PERSONALES'!E858</f>
        <v/>
      </c>
      <c r="C860" s="223" t="str">
        <f>'DATOS PERSONALES'!L858</f>
        <v/>
      </c>
      <c r="D860" s="223" t="str">
        <f>'DATOS PERSONALES'!M858</f>
        <v/>
      </c>
      <c r="E860" s="224" t="str">
        <f>'DATOS PERSONALES'!N858</f>
        <v/>
      </c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</row>
    <row r="861">
      <c r="A861" s="221" t="str">
        <f>'DATOS PERSONALES'!$A859</f>
        <v/>
      </c>
      <c r="B861" s="222" t="str">
        <f>'DATOS PERSONALES'!E859</f>
        <v/>
      </c>
      <c r="C861" s="223" t="str">
        <f>'DATOS PERSONALES'!L859</f>
        <v/>
      </c>
      <c r="D861" s="223" t="str">
        <f>'DATOS PERSONALES'!M859</f>
        <v/>
      </c>
      <c r="E861" s="224" t="str">
        <f>'DATOS PERSONALES'!N859</f>
        <v/>
      </c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</row>
    <row r="862">
      <c r="A862" s="221" t="str">
        <f>'DATOS PERSONALES'!$A860</f>
        <v/>
      </c>
      <c r="B862" s="222" t="str">
        <f>'DATOS PERSONALES'!E860</f>
        <v/>
      </c>
      <c r="C862" s="223" t="str">
        <f>'DATOS PERSONALES'!L860</f>
        <v/>
      </c>
      <c r="D862" s="223" t="str">
        <f>'DATOS PERSONALES'!M860</f>
        <v/>
      </c>
      <c r="E862" s="224" t="str">
        <f>'DATOS PERSONALES'!N860</f>
        <v/>
      </c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</row>
    <row r="863">
      <c r="A863" s="214" t="str">
        <f>'DATOS PERSONALES'!$A861</f>
        <v/>
      </c>
      <c r="B863" s="222" t="str">
        <f>'DATOS PERSONALES'!E861</f>
        <v/>
      </c>
      <c r="C863" s="223" t="str">
        <f>'DATOS PERSONALES'!L861</f>
        <v/>
      </c>
      <c r="D863" s="223" t="str">
        <f>'DATOS PERSONALES'!M861</f>
        <v/>
      </c>
      <c r="E863" s="224" t="str">
        <f>'DATOS PERSONALES'!N861</f>
        <v/>
      </c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</row>
    <row r="864">
      <c r="A864" s="221" t="str">
        <f>'DATOS PERSONALES'!$A862</f>
        <v/>
      </c>
      <c r="B864" s="222" t="str">
        <f>'DATOS PERSONALES'!E862</f>
        <v/>
      </c>
      <c r="C864" s="223" t="str">
        <f>'DATOS PERSONALES'!L862</f>
        <v/>
      </c>
      <c r="D864" s="223" t="str">
        <f>'DATOS PERSONALES'!M862</f>
        <v/>
      </c>
      <c r="E864" s="224" t="str">
        <f>'DATOS PERSONALES'!N862</f>
        <v/>
      </c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</row>
    <row r="865">
      <c r="A865" s="221" t="str">
        <f>'DATOS PERSONALES'!$A863</f>
        <v/>
      </c>
      <c r="B865" s="222" t="str">
        <f>'DATOS PERSONALES'!E863</f>
        <v/>
      </c>
      <c r="C865" s="223" t="str">
        <f>'DATOS PERSONALES'!L863</f>
        <v/>
      </c>
      <c r="D865" s="223" t="str">
        <f>'DATOS PERSONALES'!M863</f>
        <v/>
      </c>
      <c r="E865" s="224" t="str">
        <f>'DATOS PERSONALES'!N863</f>
        <v/>
      </c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</row>
    <row r="866">
      <c r="A866" s="214" t="str">
        <f>'DATOS PERSONALES'!$A864</f>
        <v/>
      </c>
      <c r="B866" s="222" t="str">
        <f>'DATOS PERSONALES'!E864</f>
        <v/>
      </c>
      <c r="C866" s="223" t="str">
        <f>'DATOS PERSONALES'!L864</f>
        <v/>
      </c>
      <c r="D866" s="223" t="str">
        <f>'DATOS PERSONALES'!M864</f>
        <v/>
      </c>
      <c r="E866" s="224" t="str">
        <f>'DATOS PERSONALES'!N864</f>
        <v/>
      </c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</row>
    <row r="867">
      <c r="A867" s="221" t="str">
        <f>'DATOS PERSONALES'!$A865</f>
        <v/>
      </c>
      <c r="B867" s="222" t="str">
        <f>'DATOS PERSONALES'!E865</f>
        <v/>
      </c>
      <c r="C867" s="223" t="str">
        <f>'DATOS PERSONALES'!L865</f>
        <v/>
      </c>
      <c r="D867" s="223" t="str">
        <f>'DATOS PERSONALES'!M865</f>
        <v/>
      </c>
      <c r="E867" s="224" t="str">
        <f>'DATOS PERSONALES'!N865</f>
        <v/>
      </c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</row>
    <row r="868">
      <c r="A868" s="221" t="str">
        <f>'DATOS PERSONALES'!$A866</f>
        <v/>
      </c>
      <c r="B868" s="222" t="str">
        <f>'DATOS PERSONALES'!E866</f>
        <v/>
      </c>
      <c r="C868" s="223" t="str">
        <f>'DATOS PERSONALES'!L866</f>
        <v/>
      </c>
      <c r="D868" s="223" t="str">
        <f>'DATOS PERSONALES'!M866</f>
        <v/>
      </c>
      <c r="E868" s="224" t="str">
        <f>'DATOS PERSONALES'!N866</f>
        <v/>
      </c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</row>
    <row r="869">
      <c r="A869" s="214" t="str">
        <f>'DATOS PERSONALES'!$A867</f>
        <v/>
      </c>
      <c r="B869" s="222" t="str">
        <f>'DATOS PERSONALES'!E867</f>
        <v/>
      </c>
      <c r="C869" s="223" t="str">
        <f>'DATOS PERSONALES'!L867</f>
        <v/>
      </c>
      <c r="D869" s="223" t="str">
        <f>'DATOS PERSONALES'!M867</f>
        <v/>
      </c>
      <c r="E869" s="224" t="str">
        <f>'DATOS PERSONALES'!N867</f>
        <v/>
      </c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</row>
    <row r="870">
      <c r="A870" s="221" t="str">
        <f>'DATOS PERSONALES'!$A868</f>
        <v/>
      </c>
      <c r="B870" s="222" t="str">
        <f>'DATOS PERSONALES'!E868</f>
        <v/>
      </c>
      <c r="C870" s="223" t="str">
        <f>'DATOS PERSONALES'!L868</f>
        <v/>
      </c>
      <c r="D870" s="223" t="str">
        <f>'DATOS PERSONALES'!M868</f>
        <v/>
      </c>
      <c r="E870" s="224" t="str">
        <f>'DATOS PERSONALES'!N868</f>
        <v/>
      </c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</row>
    <row r="871">
      <c r="A871" s="221" t="str">
        <f>'DATOS PERSONALES'!$A869</f>
        <v/>
      </c>
      <c r="B871" s="222" t="str">
        <f>'DATOS PERSONALES'!E869</f>
        <v/>
      </c>
      <c r="C871" s="223" t="str">
        <f>'DATOS PERSONALES'!L869</f>
        <v/>
      </c>
      <c r="D871" s="223" t="str">
        <f>'DATOS PERSONALES'!M869</f>
        <v/>
      </c>
      <c r="E871" s="224" t="str">
        <f>'DATOS PERSONALES'!N869</f>
        <v/>
      </c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</row>
    <row r="872">
      <c r="A872" s="214" t="str">
        <f>'DATOS PERSONALES'!$A870</f>
        <v/>
      </c>
      <c r="B872" s="222" t="str">
        <f>'DATOS PERSONALES'!E870</f>
        <v/>
      </c>
      <c r="C872" s="223" t="str">
        <f>'DATOS PERSONALES'!L870</f>
        <v/>
      </c>
      <c r="D872" s="223" t="str">
        <f>'DATOS PERSONALES'!M870</f>
        <v/>
      </c>
      <c r="E872" s="224" t="str">
        <f>'DATOS PERSONALES'!N870</f>
        <v/>
      </c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</row>
    <row r="873">
      <c r="A873" s="221" t="str">
        <f>'DATOS PERSONALES'!$A871</f>
        <v/>
      </c>
      <c r="B873" s="222" t="str">
        <f>'DATOS PERSONALES'!E871</f>
        <v/>
      </c>
      <c r="C873" s="223" t="str">
        <f>'DATOS PERSONALES'!L871</f>
        <v/>
      </c>
      <c r="D873" s="223" t="str">
        <f>'DATOS PERSONALES'!M871</f>
        <v/>
      </c>
      <c r="E873" s="224" t="str">
        <f>'DATOS PERSONALES'!N871</f>
        <v/>
      </c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</row>
    <row r="874">
      <c r="A874" s="221" t="str">
        <f>'DATOS PERSONALES'!$A872</f>
        <v/>
      </c>
      <c r="B874" s="222" t="str">
        <f>'DATOS PERSONALES'!E872</f>
        <v/>
      </c>
      <c r="C874" s="223" t="str">
        <f>'DATOS PERSONALES'!L872</f>
        <v/>
      </c>
      <c r="D874" s="223" t="str">
        <f>'DATOS PERSONALES'!M872</f>
        <v/>
      </c>
      <c r="E874" s="224" t="str">
        <f>'DATOS PERSONALES'!N872</f>
        <v/>
      </c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</row>
    <row r="875">
      <c r="A875" s="214" t="str">
        <f>'DATOS PERSONALES'!$A873</f>
        <v/>
      </c>
      <c r="B875" s="222" t="str">
        <f>'DATOS PERSONALES'!E873</f>
        <v/>
      </c>
      <c r="C875" s="223" t="str">
        <f>'DATOS PERSONALES'!L873</f>
        <v/>
      </c>
      <c r="D875" s="223" t="str">
        <f>'DATOS PERSONALES'!M873</f>
        <v/>
      </c>
      <c r="E875" s="224" t="str">
        <f>'DATOS PERSONALES'!N873</f>
        <v/>
      </c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</row>
    <row r="876">
      <c r="A876" s="221" t="str">
        <f>'DATOS PERSONALES'!$A874</f>
        <v/>
      </c>
      <c r="B876" s="222" t="str">
        <f>'DATOS PERSONALES'!E874</f>
        <v/>
      </c>
      <c r="C876" s="223" t="str">
        <f>'DATOS PERSONALES'!L874</f>
        <v/>
      </c>
      <c r="D876" s="223" t="str">
        <f>'DATOS PERSONALES'!M874</f>
        <v/>
      </c>
      <c r="E876" s="224" t="str">
        <f>'DATOS PERSONALES'!N874</f>
        <v/>
      </c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</row>
    <row r="877">
      <c r="A877" s="221" t="str">
        <f>'DATOS PERSONALES'!$A875</f>
        <v/>
      </c>
      <c r="B877" s="222" t="str">
        <f>'DATOS PERSONALES'!E875</f>
        <v/>
      </c>
      <c r="C877" s="223" t="str">
        <f>'DATOS PERSONALES'!L875</f>
        <v/>
      </c>
      <c r="D877" s="223" t="str">
        <f>'DATOS PERSONALES'!M875</f>
        <v/>
      </c>
      <c r="E877" s="224" t="str">
        <f>'DATOS PERSONALES'!N875</f>
        <v/>
      </c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</row>
    <row r="878">
      <c r="A878" s="214" t="str">
        <f>'DATOS PERSONALES'!$A876</f>
        <v/>
      </c>
      <c r="B878" s="222" t="str">
        <f>'DATOS PERSONALES'!E876</f>
        <v/>
      </c>
      <c r="C878" s="223" t="str">
        <f>'DATOS PERSONALES'!L876</f>
        <v/>
      </c>
      <c r="D878" s="223" t="str">
        <f>'DATOS PERSONALES'!M876</f>
        <v/>
      </c>
      <c r="E878" s="224" t="str">
        <f>'DATOS PERSONALES'!N876</f>
        <v/>
      </c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</row>
    <row r="879">
      <c r="A879" s="221" t="str">
        <f>'DATOS PERSONALES'!$A877</f>
        <v/>
      </c>
      <c r="B879" s="222" t="str">
        <f>'DATOS PERSONALES'!E877</f>
        <v/>
      </c>
      <c r="C879" s="223" t="str">
        <f>'DATOS PERSONALES'!L877</f>
        <v/>
      </c>
      <c r="D879" s="223" t="str">
        <f>'DATOS PERSONALES'!M877</f>
        <v/>
      </c>
      <c r="E879" s="224" t="str">
        <f>'DATOS PERSONALES'!N877</f>
        <v/>
      </c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</row>
    <row r="880">
      <c r="A880" s="221" t="str">
        <f>'DATOS PERSONALES'!$A878</f>
        <v/>
      </c>
      <c r="B880" s="222" t="str">
        <f>'DATOS PERSONALES'!E878</f>
        <v/>
      </c>
      <c r="C880" s="223" t="str">
        <f>'DATOS PERSONALES'!L878</f>
        <v/>
      </c>
      <c r="D880" s="223" t="str">
        <f>'DATOS PERSONALES'!M878</f>
        <v/>
      </c>
      <c r="E880" s="224" t="str">
        <f>'DATOS PERSONALES'!N878</f>
        <v/>
      </c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</row>
    <row r="881">
      <c r="A881" s="214" t="str">
        <f>'DATOS PERSONALES'!$A879</f>
        <v/>
      </c>
      <c r="B881" s="222" t="str">
        <f>'DATOS PERSONALES'!E879</f>
        <v/>
      </c>
      <c r="C881" s="223" t="str">
        <f>'DATOS PERSONALES'!L879</f>
        <v/>
      </c>
      <c r="D881" s="223" t="str">
        <f>'DATOS PERSONALES'!M879</f>
        <v/>
      </c>
      <c r="E881" s="224" t="str">
        <f>'DATOS PERSONALES'!N879</f>
        <v/>
      </c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</row>
    <row r="882">
      <c r="A882" s="221" t="str">
        <f>'DATOS PERSONALES'!$A880</f>
        <v/>
      </c>
      <c r="B882" s="222" t="str">
        <f>'DATOS PERSONALES'!E880</f>
        <v/>
      </c>
      <c r="C882" s="223" t="str">
        <f>'DATOS PERSONALES'!L880</f>
        <v/>
      </c>
      <c r="D882" s="223" t="str">
        <f>'DATOS PERSONALES'!M880</f>
        <v/>
      </c>
      <c r="E882" s="224" t="str">
        <f>'DATOS PERSONALES'!N880</f>
        <v/>
      </c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</row>
    <row r="883">
      <c r="A883" s="221" t="str">
        <f>'DATOS PERSONALES'!$A881</f>
        <v/>
      </c>
      <c r="B883" s="222" t="str">
        <f>'DATOS PERSONALES'!E881</f>
        <v/>
      </c>
      <c r="C883" s="223" t="str">
        <f>'DATOS PERSONALES'!L881</f>
        <v/>
      </c>
      <c r="D883" s="223" t="str">
        <f>'DATOS PERSONALES'!M881</f>
        <v/>
      </c>
      <c r="E883" s="224" t="str">
        <f>'DATOS PERSONALES'!N881</f>
        <v/>
      </c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</row>
    <row r="884">
      <c r="A884" s="214" t="str">
        <f>'DATOS PERSONALES'!$A882</f>
        <v/>
      </c>
      <c r="B884" s="222" t="str">
        <f>'DATOS PERSONALES'!E882</f>
        <v/>
      </c>
      <c r="C884" s="223" t="str">
        <f>'DATOS PERSONALES'!L882</f>
        <v/>
      </c>
      <c r="D884" s="223" t="str">
        <f>'DATOS PERSONALES'!M882</f>
        <v/>
      </c>
      <c r="E884" s="224" t="str">
        <f>'DATOS PERSONALES'!N882</f>
        <v/>
      </c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</row>
    <row r="885">
      <c r="A885" s="221" t="str">
        <f>'DATOS PERSONALES'!$A883</f>
        <v/>
      </c>
      <c r="B885" s="222" t="str">
        <f>'DATOS PERSONALES'!E883</f>
        <v/>
      </c>
      <c r="C885" s="223" t="str">
        <f>'DATOS PERSONALES'!L883</f>
        <v/>
      </c>
      <c r="D885" s="223" t="str">
        <f>'DATOS PERSONALES'!M883</f>
        <v/>
      </c>
      <c r="E885" s="224" t="str">
        <f>'DATOS PERSONALES'!N883</f>
        <v/>
      </c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</row>
    <row r="886">
      <c r="A886" s="221" t="str">
        <f>'DATOS PERSONALES'!$A884</f>
        <v/>
      </c>
      <c r="B886" s="222" t="str">
        <f>'DATOS PERSONALES'!E884</f>
        <v/>
      </c>
      <c r="C886" s="223" t="str">
        <f>'DATOS PERSONALES'!L884</f>
        <v/>
      </c>
      <c r="D886" s="223" t="str">
        <f>'DATOS PERSONALES'!M884</f>
        <v/>
      </c>
      <c r="E886" s="224" t="str">
        <f>'DATOS PERSONALES'!N884</f>
        <v/>
      </c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</row>
    <row r="887">
      <c r="A887" s="214" t="str">
        <f>'DATOS PERSONALES'!$A885</f>
        <v/>
      </c>
      <c r="B887" s="222" t="str">
        <f>'DATOS PERSONALES'!E885</f>
        <v/>
      </c>
      <c r="C887" s="223" t="str">
        <f>'DATOS PERSONALES'!L885</f>
        <v/>
      </c>
      <c r="D887" s="223" t="str">
        <f>'DATOS PERSONALES'!M885</f>
        <v/>
      </c>
      <c r="E887" s="224" t="str">
        <f>'DATOS PERSONALES'!N885</f>
        <v/>
      </c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</row>
    <row r="888">
      <c r="A888" s="221" t="str">
        <f>'DATOS PERSONALES'!$A886</f>
        <v/>
      </c>
      <c r="B888" s="222" t="str">
        <f>'DATOS PERSONALES'!E886</f>
        <v/>
      </c>
      <c r="C888" s="223" t="str">
        <f>'DATOS PERSONALES'!L886</f>
        <v/>
      </c>
      <c r="D888" s="223" t="str">
        <f>'DATOS PERSONALES'!M886</f>
        <v/>
      </c>
      <c r="E888" s="224" t="str">
        <f>'DATOS PERSONALES'!N886</f>
        <v/>
      </c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</row>
    <row r="889">
      <c r="A889" s="221" t="str">
        <f>'DATOS PERSONALES'!$A887</f>
        <v/>
      </c>
      <c r="B889" s="222" t="str">
        <f>'DATOS PERSONALES'!E887</f>
        <v/>
      </c>
      <c r="C889" s="223" t="str">
        <f>'DATOS PERSONALES'!L887</f>
        <v/>
      </c>
      <c r="D889" s="223" t="str">
        <f>'DATOS PERSONALES'!M887</f>
        <v/>
      </c>
      <c r="E889" s="224" t="str">
        <f>'DATOS PERSONALES'!N887</f>
        <v/>
      </c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</row>
    <row r="890">
      <c r="A890" s="214" t="str">
        <f>'DATOS PERSONALES'!$A888</f>
        <v/>
      </c>
      <c r="B890" s="222" t="str">
        <f>'DATOS PERSONALES'!E888</f>
        <v/>
      </c>
      <c r="C890" s="223" t="str">
        <f>'DATOS PERSONALES'!L888</f>
        <v/>
      </c>
      <c r="D890" s="223" t="str">
        <f>'DATOS PERSONALES'!M888</f>
        <v/>
      </c>
      <c r="E890" s="224" t="str">
        <f>'DATOS PERSONALES'!N888</f>
        <v/>
      </c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</row>
    <row r="891">
      <c r="A891" s="221" t="str">
        <f>'DATOS PERSONALES'!$A889</f>
        <v/>
      </c>
      <c r="B891" s="222" t="str">
        <f>'DATOS PERSONALES'!E889</f>
        <v/>
      </c>
      <c r="C891" s="223" t="str">
        <f>'DATOS PERSONALES'!L889</f>
        <v/>
      </c>
      <c r="D891" s="223" t="str">
        <f>'DATOS PERSONALES'!M889</f>
        <v/>
      </c>
      <c r="E891" s="224" t="str">
        <f>'DATOS PERSONALES'!N889</f>
        <v/>
      </c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</row>
    <row r="892">
      <c r="A892" s="221" t="str">
        <f>'DATOS PERSONALES'!$A890</f>
        <v/>
      </c>
      <c r="B892" s="222" t="str">
        <f>'DATOS PERSONALES'!E890</f>
        <v/>
      </c>
      <c r="C892" s="223" t="str">
        <f>'DATOS PERSONALES'!L890</f>
        <v/>
      </c>
      <c r="D892" s="223" t="str">
        <f>'DATOS PERSONALES'!M890</f>
        <v/>
      </c>
      <c r="E892" s="224" t="str">
        <f>'DATOS PERSONALES'!N890</f>
        <v/>
      </c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</row>
    <row r="893">
      <c r="A893" s="214" t="str">
        <f>'DATOS PERSONALES'!$A891</f>
        <v/>
      </c>
      <c r="B893" s="222" t="str">
        <f>'DATOS PERSONALES'!E891</f>
        <v/>
      </c>
      <c r="C893" s="223" t="str">
        <f>'DATOS PERSONALES'!L891</f>
        <v/>
      </c>
      <c r="D893" s="223" t="str">
        <f>'DATOS PERSONALES'!M891</f>
        <v/>
      </c>
      <c r="E893" s="224" t="str">
        <f>'DATOS PERSONALES'!N891</f>
        <v/>
      </c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</row>
    <row r="894">
      <c r="A894" s="221" t="str">
        <f>'DATOS PERSONALES'!$A892</f>
        <v/>
      </c>
      <c r="B894" s="222" t="str">
        <f>'DATOS PERSONALES'!E892</f>
        <v/>
      </c>
      <c r="C894" s="223" t="str">
        <f>'DATOS PERSONALES'!L892</f>
        <v/>
      </c>
      <c r="D894" s="223" t="str">
        <f>'DATOS PERSONALES'!M892</f>
        <v/>
      </c>
      <c r="E894" s="224" t="str">
        <f>'DATOS PERSONALES'!N892</f>
        <v/>
      </c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</row>
    <row r="895">
      <c r="A895" s="221" t="str">
        <f>'DATOS PERSONALES'!$A893</f>
        <v/>
      </c>
      <c r="B895" s="222" t="str">
        <f>'DATOS PERSONALES'!E893</f>
        <v/>
      </c>
      <c r="C895" s="223" t="str">
        <f>'DATOS PERSONALES'!L893</f>
        <v/>
      </c>
      <c r="D895" s="223" t="str">
        <f>'DATOS PERSONALES'!M893</f>
        <v/>
      </c>
      <c r="E895" s="224" t="str">
        <f>'DATOS PERSONALES'!N893</f>
        <v/>
      </c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</row>
    <row r="896">
      <c r="A896" s="214" t="str">
        <f>'DATOS PERSONALES'!$A894</f>
        <v/>
      </c>
      <c r="B896" s="222" t="str">
        <f>'DATOS PERSONALES'!E894</f>
        <v/>
      </c>
      <c r="C896" s="223" t="str">
        <f>'DATOS PERSONALES'!L894</f>
        <v/>
      </c>
      <c r="D896" s="223" t="str">
        <f>'DATOS PERSONALES'!M894</f>
        <v/>
      </c>
      <c r="E896" s="224" t="str">
        <f>'DATOS PERSONALES'!N894</f>
        <v/>
      </c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</row>
    <row r="897">
      <c r="A897" s="221" t="str">
        <f>'DATOS PERSONALES'!$A895</f>
        <v/>
      </c>
      <c r="B897" s="222" t="str">
        <f>'DATOS PERSONALES'!E895</f>
        <v/>
      </c>
      <c r="C897" s="223" t="str">
        <f>'DATOS PERSONALES'!L895</f>
        <v/>
      </c>
      <c r="D897" s="223" t="str">
        <f>'DATOS PERSONALES'!M895</f>
        <v/>
      </c>
      <c r="E897" s="224" t="str">
        <f>'DATOS PERSONALES'!N895</f>
        <v/>
      </c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</row>
    <row r="898">
      <c r="A898" s="221" t="str">
        <f>'DATOS PERSONALES'!$A896</f>
        <v/>
      </c>
      <c r="B898" s="222" t="str">
        <f>'DATOS PERSONALES'!E896</f>
        <v/>
      </c>
      <c r="C898" s="223" t="str">
        <f>'DATOS PERSONALES'!L896</f>
        <v/>
      </c>
      <c r="D898" s="223" t="str">
        <f>'DATOS PERSONALES'!M896</f>
        <v/>
      </c>
      <c r="E898" s="224" t="str">
        <f>'DATOS PERSONALES'!N896</f>
        <v/>
      </c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</row>
    <row r="899">
      <c r="A899" s="214" t="str">
        <f>'DATOS PERSONALES'!$A897</f>
        <v/>
      </c>
      <c r="B899" s="222" t="str">
        <f>'DATOS PERSONALES'!E897</f>
        <v/>
      </c>
      <c r="C899" s="223" t="str">
        <f>'DATOS PERSONALES'!L897</f>
        <v/>
      </c>
      <c r="D899" s="223" t="str">
        <f>'DATOS PERSONALES'!M897</f>
        <v/>
      </c>
      <c r="E899" s="224" t="str">
        <f>'DATOS PERSONALES'!N897</f>
        <v/>
      </c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</row>
    <row r="900">
      <c r="A900" s="221" t="str">
        <f>'DATOS PERSONALES'!$A898</f>
        <v/>
      </c>
      <c r="B900" s="222" t="str">
        <f>'DATOS PERSONALES'!E898</f>
        <v/>
      </c>
      <c r="C900" s="223" t="str">
        <f>'DATOS PERSONALES'!L898</f>
        <v/>
      </c>
      <c r="D900" s="223" t="str">
        <f>'DATOS PERSONALES'!M898</f>
        <v/>
      </c>
      <c r="E900" s="224" t="str">
        <f>'DATOS PERSONALES'!N898</f>
        <v/>
      </c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</row>
    <row r="901">
      <c r="A901" s="221" t="str">
        <f>'DATOS PERSONALES'!$A899</f>
        <v/>
      </c>
      <c r="B901" s="222" t="str">
        <f>'DATOS PERSONALES'!E899</f>
        <v/>
      </c>
      <c r="C901" s="223" t="str">
        <f>'DATOS PERSONALES'!L899</f>
        <v/>
      </c>
      <c r="D901" s="223" t="str">
        <f>'DATOS PERSONALES'!M899</f>
        <v/>
      </c>
      <c r="E901" s="224" t="str">
        <f>'DATOS PERSONALES'!N899</f>
        <v/>
      </c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</row>
    <row r="902">
      <c r="A902" s="214" t="str">
        <f>'DATOS PERSONALES'!$A900</f>
        <v/>
      </c>
      <c r="B902" s="222" t="str">
        <f>'DATOS PERSONALES'!E900</f>
        <v/>
      </c>
      <c r="C902" s="223" t="str">
        <f>'DATOS PERSONALES'!L900</f>
        <v/>
      </c>
      <c r="D902" s="223" t="str">
        <f>'DATOS PERSONALES'!M900</f>
        <v/>
      </c>
      <c r="E902" s="224" t="str">
        <f>'DATOS PERSONALES'!N900</f>
        <v/>
      </c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</row>
    <row r="903">
      <c r="A903" s="221" t="str">
        <f>'DATOS PERSONALES'!$A901</f>
        <v/>
      </c>
      <c r="B903" s="222" t="str">
        <f>'DATOS PERSONALES'!E901</f>
        <v/>
      </c>
      <c r="C903" s="223" t="str">
        <f>'DATOS PERSONALES'!L901</f>
        <v/>
      </c>
      <c r="D903" s="223" t="str">
        <f>'DATOS PERSONALES'!M901</f>
        <v/>
      </c>
      <c r="E903" s="224" t="str">
        <f>'DATOS PERSONALES'!N901</f>
        <v/>
      </c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</row>
    <row r="904">
      <c r="A904" s="221" t="str">
        <f>'DATOS PERSONALES'!$A902</f>
        <v/>
      </c>
      <c r="B904" s="222" t="str">
        <f>'DATOS PERSONALES'!E902</f>
        <v/>
      </c>
      <c r="C904" s="223" t="str">
        <f>'DATOS PERSONALES'!L902</f>
        <v/>
      </c>
      <c r="D904" s="223" t="str">
        <f>'DATOS PERSONALES'!M902</f>
        <v/>
      </c>
      <c r="E904" s="224" t="str">
        <f>'DATOS PERSONALES'!N902</f>
        <v/>
      </c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</row>
    <row r="905">
      <c r="A905" s="214" t="str">
        <f>'DATOS PERSONALES'!$A903</f>
        <v/>
      </c>
      <c r="B905" s="222" t="str">
        <f>'DATOS PERSONALES'!E903</f>
        <v/>
      </c>
      <c r="C905" s="223" t="str">
        <f>'DATOS PERSONALES'!L903</f>
        <v/>
      </c>
      <c r="D905" s="223" t="str">
        <f>'DATOS PERSONALES'!M903</f>
        <v/>
      </c>
      <c r="E905" s="224" t="str">
        <f>'DATOS PERSONALES'!N903</f>
        <v/>
      </c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</row>
    <row r="906">
      <c r="A906" s="221" t="str">
        <f>'DATOS PERSONALES'!$A904</f>
        <v/>
      </c>
      <c r="B906" s="222" t="str">
        <f>'DATOS PERSONALES'!E904</f>
        <v/>
      </c>
      <c r="C906" s="223" t="str">
        <f>'DATOS PERSONALES'!L904</f>
        <v/>
      </c>
      <c r="D906" s="223" t="str">
        <f>'DATOS PERSONALES'!M904</f>
        <v/>
      </c>
      <c r="E906" s="224" t="str">
        <f>'DATOS PERSONALES'!N904</f>
        <v/>
      </c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</row>
    <row r="907">
      <c r="A907" s="221" t="str">
        <f>'DATOS PERSONALES'!$A905</f>
        <v/>
      </c>
      <c r="B907" s="222" t="str">
        <f>'DATOS PERSONALES'!E905</f>
        <v/>
      </c>
      <c r="C907" s="223" t="str">
        <f>'DATOS PERSONALES'!L905</f>
        <v/>
      </c>
      <c r="D907" s="223" t="str">
        <f>'DATOS PERSONALES'!M905</f>
        <v/>
      </c>
      <c r="E907" s="224" t="str">
        <f>'DATOS PERSONALES'!N905</f>
        <v/>
      </c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</row>
    <row r="908">
      <c r="A908" s="214" t="str">
        <f>'DATOS PERSONALES'!$A906</f>
        <v/>
      </c>
      <c r="B908" s="222" t="str">
        <f>'DATOS PERSONALES'!E906</f>
        <v/>
      </c>
      <c r="C908" s="223" t="str">
        <f>'DATOS PERSONALES'!L906</f>
        <v/>
      </c>
      <c r="D908" s="223" t="str">
        <f>'DATOS PERSONALES'!M906</f>
        <v/>
      </c>
      <c r="E908" s="224" t="str">
        <f>'DATOS PERSONALES'!N906</f>
        <v/>
      </c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</row>
    <row r="909">
      <c r="A909" s="221" t="str">
        <f>'DATOS PERSONALES'!$A907</f>
        <v/>
      </c>
      <c r="B909" s="222" t="str">
        <f>'DATOS PERSONALES'!E907</f>
        <v/>
      </c>
      <c r="C909" s="223" t="str">
        <f>'DATOS PERSONALES'!L907</f>
        <v/>
      </c>
      <c r="D909" s="223" t="str">
        <f>'DATOS PERSONALES'!M907</f>
        <v/>
      </c>
      <c r="E909" s="224" t="str">
        <f>'DATOS PERSONALES'!N907</f>
        <v/>
      </c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</row>
    <row r="910">
      <c r="A910" s="221" t="str">
        <f>'DATOS PERSONALES'!$A908</f>
        <v/>
      </c>
      <c r="B910" s="222" t="str">
        <f>'DATOS PERSONALES'!E908</f>
        <v/>
      </c>
      <c r="C910" s="223" t="str">
        <f>'DATOS PERSONALES'!L908</f>
        <v/>
      </c>
      <c r="D910" s="223" t="str">
        <f>'DATOS PERSONALES'!M908</f>
        <v/>
      </c>
      <c r="E910" s="224" t="str">
        <f>'DATOS PERSONALES'!N908</f>
        <v/>
      </c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</row>
    <row r="911">
      <c r="A911" s="214" t="str">
        <f>'DATOS PERSONALES'!$A909</f>
        <v/>
      </c>
      <c r="B911" s="222" t="str">
        <f>'DATOS PERSONALES'!E909</f>
        <v/>
      </c>
      <c r="C911" s="223" t="str">
        <f>'DATOS PERSONALES'!L909</f>
        <v/>
      </c>
      <c r="D911" s="223" t="str">
        <f>'DATOS PERSONALES'!M909</f>
        <v/>
      </c>
      <c r="E911" s="224" t="str">
        <f>'DATOS PERSONALES'!N909</f>
        <v/>
      </c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</row>
    <row r="912">
      <c r="A912" s="221" t="str">
        <f>'DATOS PERSONALES'!$A910</f>
        <v/>
      </c>
      <c r="B912" s="222" t="str">
        <f>'DATOS PERSONALES'!E910</f>
        <v/>
      </c>
      <c r="C912" s="223" t="str">
        <f>'DATOS PERSONALES'!L910</f>
        <v/>
      </c>
      <c r="D912" s="223" t="str">
        <f>'DATOS PERSONALES'!M910</f>
        <v/>
      </c>
      <c r="E912" s="224" t="str">
        <f>'DATOS PERSONALES'!N910</f>
        <v/>
      </c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</row>
    <row r="913">
      <c r="A913" s="221" t="str">
        <f>'DATOS PERSONALES'!$A911</f>
        <v/>
      </c>
      <c r="B913" s="222" t="str">
        <f>'DATOS PERSONALES'!E911</f>
        <v/>
      </c>
      <c r="C913" s="223" t="str">
        <f>'DATOS PERSONALES'!L911</f>
        <v/>
      </c>
      <c r="D913" s="223" t="str">
        <f>'DATOS PERSONALES'!M911</f>
        <v/>
      </c>
      <c r="E913" s="224" t="str">
        <f>'DATOS PERSONALES'!N911</f>
        <v/>
      </c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</row>
    <row r="914">
      <c r="A914" s="214" t="str">
        <f>'DATOS PERSONALES'!$A912</f>
        <v/>
      </c>
      <c r="B914" s="222" t="str">
        <f>'DATOS PERSONALES'!E912</f>
        <v/>
      </c>
      <c r="C914" s="223" t="str">
        <f>'DATOS PERSONALES'!L912</f>
        <v/>
      </c>
      <c r="D914" s="223" t="str">
        <f>'DATOS PERSONALES'!M912</f>
        <v/>
      </c>
      <c r="E914" s="224" t="str">
        <f>'DATOS PERSONALES'!N912</f>
        <v/>
      </c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</row>
    <row r="915">
      <c r="A915" s="221" t="str">
        <f>'DATOS PERSONALES'!$A913</f>
        <v/>
      </c>
      <c r="B915" s="222" t="str">
        <f>'DATOS PERSONALES'!E913</f>
        <v/>
      </c>
      <c r="C915" s="223" t="str">
        <f>'DATOS PERSONALES'!L913</f>
        <v/>
      </c>
      <c r="D915" s="223" t="str">
        <f>'DATOS PERSONALES'!M913</f>
        <v/>
      </c>
      <c r="E915" s="224" t="str">
        <f>'DATOS PERSONALES'!N913</f>
        <v/>
      </c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</row>
    <row r="916">
      <c r="A916" s="221" t="str">
        <f>'DATOS PERSONALES'!$A914</f>
        <v/>
      </c>
      <c r="B916" s="222" t="str">
        <f>'DATOS PERSONALES'!E914</f>
        <v/>
      </c>
      <c r="C916" s="223" t="str">
        <f>'DATOS PERSONALES'!L914</f>
        <v/>
      </c>
      <c r="D916" s="223" t="str">
        <f>'DATOS PERSONALES'!M914</f>
        <v/>
      </c>
      <c r="E916" s="224" t="str">
        <f>'DATOS PERSONALES'!N914</f>
        <v/>
      </c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</row>
    <row r="917">
      <c r="A917" s="214" t="str">
        <f>'DATOS PERSONALES'!$A915</f>
        <v/>
      </c>
      <c r="B917" s="222" t="str">
        <f>'DATOS PERSONALES'!E915</f>
        <v/>
      </c>
      <c r="C917" s="223" t="str">
        <f>'DATOS PERSONALES'!L915</f>
        <v/>
      </c>
      <c r="D917" s="223" t="str">
        <f>'DATOS PERSONALES'!M915</f>
        <v/>
      </c>
      <c r="E917" s="224" t="str">
        <f>'DATOS PERSONALES'!N915</f>
        <v/>
      </c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</row>
    <row r="918">
      <c r="A918" s="221" t="str">
        <f>'DATOS PERSONALES'!$A916</f>
        <v/>
      </c>
      <c r="B918" s="222" t="str">
        <f>'DATOS PERSONALES'!E916</f>
        <v/>
      </c>
      <c r="C918" s="223" t="str">
        <f>'DATOS PERSONALES'!L916</f>
        <v/>
      </c>
      <c r="D918" s="223" t="str">
        <f>'DATOS PERSONALES'!M916</f>
        <v/>
      </c>
      <c r="E918" s="224" t="str">
        <f>'DATOS PERSONALES'!N916</f>
        <v/>
      </c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</row>
    <row r="919">
      <c r="A919" s="221" t="str">
        <f>'DATOS PERSONALES'!$A917</f>
        <v/>
      </c>
      <c r="B919" s="222" t="str">
        <f>'DATOS PERSONALES'!E917</f>
        <v/>
      </c>
      <c r="C919" s="223" t="str">
        <f>'DATOS PERSONALES'!L917</f>
        <v/>
      </c>
      <c r="D919" s="223" t="str">
        <f>'DATOS PERSONALES'!M917</f>
        <v/>
      </c>
      <c r="E919" s="224" t="str">
        <f>'DATOS PERSONALES'!N917</f>
        <v/>
      </c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</row>
    <row r="920">
      <c r="A920" s="214" t="str">
        <f>'DATOS PERSONALES'!$A918</f>
        <v/>
      </c>
      <c r="B920" s="222" t="str">
        <f>'DATOS PERSONALES'!E918</f>
        <v/>
      </c>
      <c r="C920" s="223" t="str">
        <f>'DATOS PERSONALES'!L918</f>
        <v/>
      </c>
      <c r="D920" s="223" t="str">
        <f>'DATOS PERSONALES'!M918</f>
        <v/>
      </c>
      <c r="E920" s="224" t="str">
        <f>'DATOS PERSONALES'!N918</f>
        <v/>
      </c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</row>
    <row r="921">
      <c r="A921" s="221" t="str">
        <f>'DATOS PERSONALES'!$A919</f>
        <v/>
      </c>
      <c r="B921" s="222" t="str">
        <f>'DATOS PERSONALES'!E919</f>
        <v/>
      </c>
      <c r="C921" s="223" t="str">
        <f>'DATOS PERSONALES'!L919</f>
        <v/>
      </c>
      <c r="D921" s="223" t="str">
        <f>'DATOS PERSONALES'!M919</f>
        <v/>
      </c>
      <c r="E921" s="224" t="str">
        <f>'DATOS PERSONALES'!N919</f>
        <v/>
      </c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</row>
    <row r="922">
      <c r="A922" s="221" t="str">
        <f>'DATOS PERSONALES'!$A920</f>
        <v/>
      </c>
      <c r="B922" s="222" t="str">
        <f>'DATOS PERSONALES'!E920</f>
        <v/>
      </c>
      <c r="C922" s="223" t="str">
        <f>'DATOS PERSONALES'!L920</f>
        <v/>
      </c>
      <c r="D922" s="223" t="str">
        <f>'DATOS PERSONALES'!M920</f>
        <v/>
      </c>
      <c r="E922" s="224" t="str">
        <f>'DATOS PERSONALES'!N920</f>
        <v/>
      </c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</row>
    <row r="923">
      <c r="A923" s="214" t="str">
        <f>'DATOS PERSONALES'!$A921</f>
        <v/>
      </c>
      <c r="B923" s="222" t="str">
        <f>'DATOS PERSONALES'!E921</f>
        <v/>
      </c>
      <c r="C923" s="223" t="str">
        <f>'DATOS PERSONALES'!L921</f>
        <v/>
      </c>
      <c r="D923" s="223" t="str">
        <f>'DATOS PERSONALES'!M921</f>
        <v/>
      </c>
      <c r="E923" s="224" t="str">
        <f>'DATOS PERSONALES'!N921</f>
        <v/>
      </c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</row>
    <row r="924">
      <c r="A924" s="221" t="str">
        <f>'DATOS PERSONALES'!$A922</f>
        <v/>
      </c>
      <c r="B924" s="222" t="str">
        <f>'DATOS PERSONALES'!E922</f>
        <v/>
      </c>
      <c r="C924" s="223" t="str">
        <f>'DATOS PERSONALES'!L922</f>
        <v/>
      </c>
      <c r="D924" s="223" t="str">
        <f>'DATOS PERSONALES'!M922</f>
        <v/>
      </c>
      <c r="E924" s="224" t="str">
        <f>'DATOS PERSONALES'!N922</f>
        <v/>
      </c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</row>
    <row r="925">
      <c r="A925" s="221" t="str">
        <f>'DATOS PERSONALES'!$A923</f>
        <v/>
      </c>
      <c r="B925" s="222" t="str">
        <f>'DATOS PERSONALES'!E923</f>
        <v/>
      </c>
      <c r="C925" s="223" t="str">
        <f>'DATOS PERSONALES'!L923</f>
        <v/>
      </c>
      <c r="D925" s="223" t="str">
        <f>'DATOS PERSONALES'!M923</f>
        <v/>
      </c>
      <c r="E925" s="224" t="str">
        <f>'DATOS PERSONALES'!N923</f>
        <v/>
      </c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</row>
    <row r="926">
      <c r="A926" s="214" t="str">
        <f>'DATOS PERSONALES'!$A924</f>
        <v/>
      </c>
      <c r="B926" s="222" t="str">
        <f>'DATOS PERSONALES'!E924</f>
        <v/>
      </c>
      <c r="C926" s="223" t="str">
        <f>'DATOS PERSONALES'!L924</f>
        <v/>
      </c>
      <c r="D926" s="223" t="str">
        <f>'DATOS PERSONALES'!M924</f>
        <v/>
      </c>
      <c r="E926" s="224" t="str">
        <f>'DATOS PERSONALES'!N924</f>
        <v/>
      </c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</row>
    <row r="927">
      <c r="A927" s="221" t="str">
        <f>'DATOS PERSONALES'!$A925</f>
        <v/>
      </c>
      <c r="B927" s="222" t="str">
        <f>'DATOS PERSONALES'!E925</f>
        <v/>
      </c>
      <c r="C927" s="223" t="str">
        <f>'DATOS PERSONALES'!L925</f>
        <v/>
      </c>
      <c r="D927" s="223" t="str">
        <f>'DATOS PERSONALES'!M925</f>
        <v/>
      </c>
      <c r="E927" s="224" t="str">
        <f>'DATOS PERSONALES'!N925</f>
        <v/>
      </c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</row>
    <row r="928">
      <c r="A928" s="221" t="str">
        <f>'DATOS PERSONALES'!$A926</f>
        <v/>
      </c>
      <c r="B928" s="222" t="str">
        <f>'DATOS PERSONALES'!E926</f>
        <v/>
      </c>
      <c r="C928" s="223" t="str">
        <f>'DATOS PERSONALES'!L926</f>
        <v/>
      </c>
      <c r="D928" s="223" t="str">
        <f>'DATOS PERSONALES'!M926</f>
        <v/>
      </c>
      <c r="E928" s="224" t="str">
        <f>'DATOS PERSONALES'!N926</f>
        <v/>
      </c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</row>
    <row r="929">
      <c r="A929" s="214" t="str">
        <f>'DATOS PERSONALES'!$A927</f>
        <v/>
      </c>
      <c r="B929" s="222" t="str">
        <f>'DATOS PERSONALES'!E927</f>
        <v/>
      </c>
      <c r="C929" s="223" t="str">
        <f>'DATOS PERSONALES'!L927</f>
        <v/>
      </c>
      <c r="D929" s="223" t="str">
        <f>'DATOS PERSONALES'!M927</f>
        <v/>
      </c>
      <c r="E929" s="224" t="str">
        <f>'DATOS PERSONALES'!N927</f>
        <v/>
      </c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</row>
    <row r="930">
      <c r="A930" s="221" t="str">
        <f>'DATOS PERSONALES'!$A928</f>
        <v/>
      </c>
      <c r="B930" s="222" t="str">
        <f>'DATOS PERSONALES'!E928</f>
        <v/>
      </c>
      <c r="C930" s="223" t="str">
        <f>'DATOS PERSONALES'!L928</f>
        <v/>
      </c>
      <c r="D930" s="223" t="str">
        <f>'DATOS PERSONALES'!M928</f>
        <v/>
      </c>
      <c r="E930" s="224" t="str">
        <f>'DATOS PERSONALES'!N928</f>
        <v/>
      </c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</row>
    <row r="931">
      <c r="A931" s="221" t="str">
        <f>'DATOS PERSONALES'!$A929</f>
        <v/>
      </c>
      <c r="B931" s="222" t="str">
        <f>'DATOS PERSONALES'!E929</f>
        <v/>
      </c>
      <c r="C931" s="223" t="str">
        <f>'DATOS PERSONALES'!L929</f>
        <v/>
      </c>
      <c r="D931" s="223" t="str">
        <f>'DATOS PERSONALES'!M929</f>
        <v/>
      </c>
      <c r="E931" s="224" t="str">
        <f>'DATOS PERSONALES'!N929</f>
        <v/>
      </c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</row>
    <row r="932">
      <c r="A932" s="214" t="str">
        <f>'DATOS PERSONALES'!$A930</f>
        <v/>
      </c>
      <c r="B932" s="222" t="str">
        <f>'DATOS PERSONALES'!E930</f>
        <v/>
      </c>
      <c r="C932" s="223" t="str">
        <f>'DATOS PERSONALES'!L930</f>
        <v/>
      </c>
      <c r="D932" s="223" t="str">
        <f>'DATOS PERSONALES'!M930</f>
        <v/>
      </c>
      <c r="E932" s="224" t="str">
        <f>'DATOS PERSONALES'!N930</f>
        <v/>
      </c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</row>
    <row r="933">
      <c r="A933" s="221" t="str">
        <f>'DATOS PERSONALES'!$A931</f>
        <v/>
      </c>
      <c r="B933" s="222" t="str">
        <f>'DATOS PERSONALES'!E931</f>
        <v/>
      </c>
      <c r="C933" s="223" t="str">
        <f>'DATOS PERSONALES'!L931</f>
        <v/>
      </c>
      <c r="D933" s="223" t="str">
        <f>'DATOS PERSONALES'!M931</f>
        <v/>
      </c>
      <c r="E933" s="224" t="str">
        <f>'DATOS PERSONALES'!N931</f>
        <v/>
      </c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</row>
    <row r="934">
      <c r="A934" s="221" t="str">
        <f>'DATOS PERSONALES'!$A932</f>
        <v/>
      </c>
      <c r="B934" s="222" t="str">
        <f>'DATOS PERSONALES'!E932</f>
        <v/>
      </c>
      <c r="C934" s="223" t="str">
        <f>'DATOS PERSONALES'!L932</f>
        <v/>
      </c>
      <c r="D934" s="223" t="str">
        <f>'DATOS PERSONALES'!M932</f>
        <v/>
      </c>
      <c r="E934" s="224" t="str">
        <f>'DATOS PERSONALES'!N932</f>
        <v/>
      </c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</row>
    <row r="935">
      <c r="A935" s="214" t="str">
        <f>'DATOS PERSONALES'!$A933</f>
        <v/>
      </c>
      <c r="B935" s="222" t="str">
        <f>'DATOS PERSONALES'!E933</f>
        <v/>
      </c>
      <c r="C935" s="223" t="str">
        <f>'DATOS PERSONALES'!L933</f>
        <v/>
      </c>
      <c r="D935" s="223" t="str">
        <f>'DATOS PERSONALES'!M933</f>
        <v/>
      </c>
      <c r="E935" s="224" t="str">
        <f>'DATOS PERSONALES'!N933</f>
        <v/>
      </c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</row>
    <row r="936">
      <c r="A936" s="221" t="str">
        <f>'DATOS PERSONALES'!$A934</f>
        <v/>
      </c>
      <c r="B936" s="222" t="str">
        <f>'DATOS PERSONALES'!E934</f>
        <v/>
      </c>
      <c r="C936" s="223" t="str">
        <f>'DATOS PERSONALES'!L934</f>
        <v/>
      </c>
      <c r="D936" s="223" t="str">
        <f>'DATOS PERSONALES'!M934</f>
        <v/>
      </c>
      <c r="E936" s="224" t="str">
        <f>'DATOS PERSONALES'!N934</f>
        <v/>
      </c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</row>
    <row r="937">
      <c r="A937" s="221" t="str">
        <f>'DATOS PERSONALES'!$A935</f>
        <v/>
      </c>
      <c r="B937" s="222" t="str">
        <f>'DATOS PERSONALES'!E935</f>
        <v/>
      </c>
      <c r="C937" s="223" t="str">
        <f>'DATOS PERSONALES'!L935</f>
        <v/>
      </c>
      <c r="D937" s="223" t="str">
        <f>'DATOS PERSONALES'!M935</f>
        <v/>
      </c>
      <c r="E937" s="224" t="str">
        <f>'DATOS PERSONALES'!N935</f>
        <v/>
      </c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</row>
    <row r="938">
      <c r="A938" s="214" t="str">
        <f>'DATOS PERSONALES'!$A936</f>
        <v/>
      </c>
      <c r="B938" s="222" t="str">
        <f>'DATOS PERSONALES'!E936</f>
        <v/>
      </c>
      <c r="C938" s="223" t="str">
        <f>'DATOS PERSONALES'!L936</f>
        <v/>
      </c>
      <c r="D938" s="223" t="str">
        <f>'DATOS PERSONALES'!M936</f>
        <v/>
      </c>
      <c r="E938" s="224" t="str">
        <f>'DATOS PERSONALES'!N936</f>
        <v/>
      </c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</row>
    <row r="939">
      <c r="A939" s="221" t="str">
        <f>'DATOS PERSONALES'!$A937</f>
        <v/>
      </c>
      <c r="B939" s="222" t="str">
        <f>'DATOS PERSONALES'!E937</f>
        <v/>
      </c>
      <c r="C939" s="223" t="str">
        <f>'DATOS PERSONALES'!L937</f>
        <v/>
      </c>
      <c r="D939" s="223" t="str">
        <f>'DATOS PERSONALES'!M937</f>
        <v/>
      </c>
      <c r="E939" s="224" t="str">
        <f>'DATOS PERSONALES'!N937</f>
        <v/>
      </c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</row>
    <row r="940">
      <c r="A940" s="221" t="str">
        <f>'DATOS PERSONALES'!$A938</f>
        <v/>
      </c>
      <c r="B940" s="222" t="str">
        <f>'DATOS PERSONALES'!E938</f>
        <v/>
      </c>
      <c r="C940" s="223" t="str">
        <f>'DATOS PERSONALES'!L938</f>
        <v/>
      </c>
      <c r="D940" s="223" t="str">
        <f>'DATOS PERSONALES'!M938</f>
        <v/>
      </c>
      <c r="E940" s="224" t="str">
        <f>'DATOS PERSONALES'!N938</f>
        <v/>
      </c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</row>
    <row r="941">
      <c r="A941" s="214" t="str">
        <f>'DATOS PERSONALES'!$A939</f>
        <v/>
      </c>
      <c r="B941" s="222" t="str">
        <f>'DATOS PERSONALES'!E939</f>
        <v/>
      </c>
      <c r="C941" s="223" t="str">
        <f>'DATOS PERSONALES'!L939</f>
        <v/>
      </c>
      <c r="D941" s="223" t="str">
        <f>'DATOS PERSONALES'!M939</f>
        <v/>
      </c>
      <c r="E941" s="224" t="str">
        <f>'DATOS PERSONALES'!N939</f>
        <v/>
      </c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</row>
    <row r="942">
      <c r="A942" s="221" t="str">
        <f>'DATOS PERSONALES'!$A940</f>
        <v/>
      </c>
      <c r="B942" s="222" t="str">
        <f>'DATOS PERSONALES'!E940</f>
        <v/>
      </c>
      <c r="C942" s="223" t="str">
        <f>'DATOS PERSONALES'!L940</f>
        <v/>
      </c>
      <c r="D942" s="223" t="str">
        <f>'DATOS PERSONALES'!M940</f>
        <v/>
      </c>
      <c r="E942" s="224" t="str">
        <f>'DATOS PERSONALES'!N940</f>
        <v/>
      </c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</row>
    <row r="943">
      <c r="A943" s="221" t="str">
        <f>'DATOS PERSONALES'!$A941</f>
        <v/>
      </c>
      <c r="B943" s="222" t="str">
        <f>'DATOS PERSONALES'!E941</f>
        <v/>
      </c>
      <c r="C943" s="223" t="str">
        <f>'DATOS PERSONALES'!L941</f>
        <v/>
      </c>
      <c r="D943" s="223" t="str">
        <f>'DATOS PERSONALES'!M941</f>
        <v/>
      </c>
      <c r="E943" s="224" t="str">
        <f>'DATOS PERSONALES'!N941</f>
        <v/>
      </c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</row>
    <row r="944">
      <c r="A944" s="214" t="str">
        <f>'DATOS PERSONALES'!$A942</f>
        <v/>
      </c>
      <c r="B944" s="222" t="str">
        <f>'DATOS PERSONALES'!E942</f>
        <v/>
      </c>
      <c r="C944" s="223" t="str">
        <f>'DATOS PERSONALES'!L942</f>
        <v/>
      </c>
      <c r="D944" s="223" t="str">
        <f>'DATOS PERSONALES'!M942</f>
        <v/>
      </c>
      <c r="E944" s="224" t="str">
        <f>'DATOS PERSONALES'!N942</f>
        <v/>
      </c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</row>
    <row r="945">
      <c r="A945" s="221" t="str">
        <f>'DATOS PERSONALES'!$A943</f>
        <v/>
      </c>
      <c r="B945" s="222" t="str">
        <f>'DATOS PERSONALES'!E943</f>
        <v/>
      </c>
      <c r="C945" s="223" t="str">
        <f>'DATOS PERSONALES'!L943</f>
        <v/>
      </c>
      <c r="D945" s="223" t="str">
        <f>'DATOS PERSONALES'!M943</f>
        <v/>
      </c>
      <c r="E945" s="224" t="str">
        <f>'DATOS PERSONALES'!N943</f>
        <v/>
      </c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</row>
    <row r="946">
      <c r="A946" s="221" t="str">
        <f>'DATOS PERSONALES'!$A944</f>
        <v/>
      </c>
      <c r="B946" s="222" t="str">
        <f>'DATOS PERSONALES'!E944</f>
        <v/>
      </c>
      <c r="C946" s="223" t="str">
        <f>'DATOS PERSONALES'!L944</f>
        <v/>
      </c>
      <c r="D946" s="223" t="str">
        <f>'DATOS PERSONALES'!M944</f>
        <v/>
      </c>
      <c r="E946" s="224" t="str">
        <f>'DATOS PERSONALES'!N944</f>
        <v/>
      </c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</row>
    <row r="947">
      <c r="A947" s="214" t="str">
        <f>'DATOS PERSONALES'!$A945</f>
        <v/>
      </c>
      <c r="B947" s="222" t="str">
        <f>'DATOS PERSONALES'!E945</f>
        <v/>
      </c>
      <c r="C947" s="223" t="str">
        <f>'DATOS PERSONALES'!L945</f>
        <v/>
      </c>
      <c r="D947" s="223" t="str">
        <f>'DATOS PERSONALES'!M945</f>
        <v/>
      </c>
      <c r="E947" s="224" t="str">
        <f>'DATOS PERSONALES'!N945</f>
        <v/>
      </c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</row>
    <row r="948">
      <c r="A948" s="221" t="str">
        <f>'DATOS PERSONALES'!$A946</f>
        <v/>
      </c>
      <c r="B948" s="222" t="str">
        <f>'DATOS PERSONALES'!E946</f>
        <v/>
      </c>
      <c r="C948" s="223" t="str">
        <f>'DATOS PERSONALES'!L946</f>
        <v/>
      </c>
      <c r="D948" s="223" t="str">
        <f>'DATOS PERSONALES'!M946</f>
        <v/>
      </c>
      <c r="E948" s="224" t="str">
        <f>'DATOS PERSONALES'!N946</f>
        <v/>
      </c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</row>
    <row r="949">
      <c r="A949" s="221" t="str">
        <f>'DATOS PERSONALES'!$A947</f>
        <v/>
      </c>
      <c r="B949" s="222" t="str">
        <f>'DATOS PERSONALES'!E947</f>
        <v/>
      </c>
      <c r="C949" s="223" t="str">
        <f>'DATOS PERSONALES'!L947</f>
        <v/>
      </c>
      <c r="D949" s="223" t="str">
        <f>'DATOS PERSONALES'!M947</f>
        <v/>
      </c>
      <c r="E949" s="224" t="str">
        <f>'DATOS PERSONALES'!N947</f>
        <v/>
      </c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</row>
    <row r="950">
      <c r="A950" s="214" t="str">
        <f>'DATOS PERSONALES'!$A948</f>
        <v/>
      </c>
      <c r="B950" s="222" t="str">
        <f>'DATOS PERSONALES'!E948</f>
        <v/>
      </c>
      <c r="C950" s="223" t="str">
        <f>'DATOS PERSONALES'!L948</f>
        <v/>
      </c>
      <c r="D950" s="223" t="str">
        <f>'DATOS PERSONALES'!M948</f>
        <v/>
      </c>
      <c r="E950" s="224" t="str">
        <f>'DATOS PERSONALES'!N948</f>
        <v/>
      </c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</row>
    <row r="951">
      <c r="A951" s="221" t="str">
        <f>'DATOS PERSONALES'!$A949</f>
        <v/>
      </c>
      <c r="B951" s="222" t="str">
        <f>'DATOS PERSONALES'!E949</f>
        <v/>
      </c>
      <c r="C951" s="223" t="str">
        <f>'DATOS PERSONALES'!L949</f>
        <v/>
      </c>
      <c r="D951" s="223" t="str">
        <f>'DATOS PERSONALES'!M949</f>
        <v/>
      </c>
      <c r="E951" s="224" t="str">
        <f>'DATOS PERSONALES'!N949</f>
        <v/>
      </c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</row>
    <row r="952">
      <c r="A952" s="221" t="str">
        <f>'DATOS PERSONALES'!$A950</f>
        <v/>
      </c>
      <c r="B952" s="222" t="str">
        <f>'DATOS PERSONALES'!E950</f>
        <v/>
      </c>
      <c r="C952" s="223" t="str">
        <f>'DATOS PERSONALES'!L950</f>
        <v/>
      </c>
      <c r="D952" s="223" t="str">
        <f>'DATOS PERSONALES'!M950</f>
        <v/>
      </c>
      <c r="E952" s="224" t="str">
        <f>'DATOS PERSONALES'!N950</f>
        <v/>
      </c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</row>
    <row r="953">
      <c r="A953" s="214" t="str">
        <f>'DATOS PERSONALES'!$A951</f>
        <v/>
      </c>
      <c r="B953" s="222" t="str">
        <f>'DATOS PERSONALES'!E951</f>
        <v/>
      </c>
      <c r="C953" s="223" t="str">
        <f>'DATOS PERSONALES'!L951</f>
        <v/>
      </c>
      <c r="D953" s="223" t="str">
        <f>'DATOS PERSONALES'!M951</f>
        <v/>
      </c>
      <c r="E953" s="224" t="str">
        <f>'DATOS PERSONALES'!N951</f>
        <v/>
      </c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</row>
    <row r="954">
      <c r="A954" s="221" t="str">
        <f>'DATOS PERSONALES'!$A952</f>
        <v/>
      </c>
      <c r="B954" s="222" t="str">
        <f>'DATOS PERSONALES'!E952</f>
        <v/>
      </c>
      <c r="C954" s="223" t="str">
        <f>'DATOS PERSONALES'!L952</f>
        <v/>
      </c>
      <c r="D954" s="223" t="str">
        <f>'DATOS PERSONALES'!M952</f>
        <v/>
      </c>
      <c r="E954" s="224" t="str">
        <f>'DATOS PERSONALES'!N952</f>
        <v/>
      </c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</row>
    <row r="955">
      <c r="A955" s="221" t="str">
        <f>'DATOS PERSONALES'!$A953</f>
        <v/>
      </c>
      <c r="B955" s="222" t="str">
        <f>'DATOS PERSONALES'!E953</f>
        <v/>
      </c>
      <c r="C955" s="223" t="str">
        <f>'DATOS PERSONALES'!L953</f>
        <v/>
      </c>
      <c r="D955" s="223" t="str">
        <f>'DATOS PERSONALES'!M953</f>
        <v/>
      </c>
      <c r="E955" s="224" t="str">
        <f>'DATOS PERSONALES'!N953</f>
        <v/>
      </c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</row>
    <row r="956">
      <c r="A956" s="214" t="str">
        <f>'DATOS PERSONALES'!$A954</f>
        <v/>
      </c>
      <c r="B956" s="222" t="str">
        <f>'DATOS PERSONALES'!E954</f>
        <v/>
      </c>
      <c r="C956" s="223" t="str">
        <f>'DATOS PERSONALES'!L954</f>
        <v/>
      </c>
      <c r="D956" s="223" t="str">
        <f>'DATOS PERSONALES'!M954</f>
        <v/>
      </c>
      <c r="E956" s="224" t="str">
        <f>'DATOS PERSONALES'!N954</f>
        <v/>
      </c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</row>
    <row r="957">
      <c r="A957" s="221" t="str">
        <f>'DATOS PERSONALES'!$A955</f>
        <v/>
      </c>
      <c r="B957" s="222" t="str">
        <f>'DATOS PERSONALES'!E955</f>
        <v/>
      </c>
      <c r="C957" s="223" t="str">
        <f>'DATOS PERSONALES'!L955</f>
        <v/>
      </c>
      <c r="D957" s="223" t="str">
        <f>'DATOS PERSONALES'!M955</f>
        <v/>
      </c>
      <c r="E957" s="224" t="str">
        <f>'DATOS PERSONALES'!N955</f>
        <v/>
      </c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</row>
    <row r="958">
      <c r="A958" s="221" t="str">
        <f>'DATOS PERSONALES'!$A956</f>
        <v/>
      </c>
      <c r="B958" s="222" t="str">
        <f>'DATOS PERSONALES'!E956</f>
        <v/>
      </c>
      <c r="C958" s="223" t="str">
        <f>'DATOS PERSONALES'!L956</f>
        <v/>
      </c>
      <c r="D958" s="223" t="str">
        <f>'DATOS PERSONALES'!M956</f>
        <v/>
      </c>
      <c r="E958" s="224" t="str">
        <f>'DATOS PERSONALES'!N956</f>
        <v/>
      </c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</row>
    <row r="959">
      <c r="A959" s="214" t="str">
        <f>'DATOS PERSONALES'!$A957</f>
        <v/>
      </c>
      <c r="B959" s="222" t="str">
        <f>'DATOS PERSONALES'!E957</f>
        <v/>
      </c>
      <c r="C959" s="223" t="str">
        <f>'DATOS PERSONALES'!L957</f>
        <v/>
      </c>
      <c r="D959" s="223" t="str">
        <f>'DATOS PERSONALES'!M957</f>
        <v/>
      </c>
      <c r="E959" s="224" t="str">
        <f>'DATOS PERSONALES'!N957</f>
        <v/>
      </c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</row>
    <row r="960">
      <c r="A960" s="221" t="str">
        <f>'DATOS PERSONALES'!$A958</f>
        <v/>
      </c>
      <c r="B960" s="222" t="str">
        <f>'DATOS PERSONALES'!E958</f>
        <v/>
      </c>
      <c r="C960" s="223" t="str">
        <f>'DATOS PERSONALES'!L958</f>
        <v/>
      </c>
      <c r="D960" s="223" t="str">
        <f>'DATOS PERSONALES'!M958</f>
        <v/>
      </c>
      <c r="E960" s="224" t="str">
        <f>'DATOS PERSONALES'!N958</f>
        <v/>
      </c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</row>
    <row r="961">
      <c r="A961" s="221" t="str">
        <f>'DATOS PERSONALES'!$A959</f>
        <v/>
      </c>
      <c r="B961" s="222" t="str">
        <f>'DATOS PERSONALES'!E959</f>
        <v/>
      </c>
      <c r="C961" s="223" t="str">
        <f>'DATOS PERSONALES'!L959</f>
        <v/>
      </c>
      <c r="D961" s="223" t="str">
        <f>'DATOS PERSONALES'!M959</f>
        <v/>
      </c>
      <c r="E961" s="224" t="str">
        <f>'DATOS PERSONALES'!N959</f>
        <v/>
      </c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</row>
    <row r="962">
      <c r="A962" s="214" t="str">
        <f>'DATOS PERSONALES'!$A960</f>
        <v/>
      </c>
      <c r="B962" s="222" t="str">
        <f>'DATOS PERSONALES'!E960</f>
        <v/>
      </c>
      <c r="C962" s="223" t="str">
        <f>'DATOS PERSONALES'!L960</f>
        <v/>
      </c>
      <c r="D962" s="223" t="str">
        <f>'DATOS PERSONALES'!M960</f>
        <v/>
      </c>
      <c r="E962" s="224" t="str">
        <f>'DATOS PERSONALES'!N960</f>
        <v/>
      </c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</row>
    <row r="963">
      <c r="A963" s="221" t="str">
        <f>'DATOS PERSONALES'!$A961</f>
        <v/>
      </c>
      <c r="B963" s="222" t="str">
        <f>'DATOS PERSONALES'!E961</f>
        <v/>
      </c>
      <c r="C963" s="223" t="str">
        <f>'DATOS PERSONALES'!L961</f>
        <v/>
      </c>
      <c r="D963" s="223" t="str">
        <f>'DATOS PERSONALES'!M961</f>
        <v/>
      </c>
      <c r="E963" s="224" t="str">
        <f>'DATOS PERSONALES'!N961</f>
        <v/>
      </c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</row>
    <row r="964">
      <c r="A964" s="221" t="str">
        <f>'DATOS PERSONALES'!$A962</f>
        <v/>
      </c>
      <c r="B964" s="222" t="str">
        <f>'DATOS PERSONALES'!E962</f>
        <v/>
      </c>
      <c r="C964" s="223" t="str">
        <f>'DATOS PERSONALES'!L962</f>
        <v/>
      </c>
      <c r="D964" s="223" t="str">
        <f>'DATOS PERSONALES'!M962</f>
        <v/>
      </c>
      <c r="E964" s="224" t="str">
        <f>'DATOS PERSONALES'!N962</f>
        <v/>
      </c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</row>
    <row r="965">
      <c r="A965" s="214" t="str">
        <f>'DATOS PERSONALES'!$A963</f>
        <v/>
      </c>
      <c r="B965" s="222" t="str">
        <f>'DATOS PERSONALES'!E963</f>
        <v/>
      </c>
      <c r="C965" s="223" t="str">
        <f>'DATOS PERSONALES'!L963</f>
        <v/>
      </c>
      <c r="D965" s="223" t="str">
        <f>'DATOS PERSONALES'!M963</f>
        <v/>
      </c>
      <c r="E965" s="224" t="str">
        <f>'DATOS PERSONALES'!N963</f>
        <v/>
      </c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</row>
    <row r="966">
      <c r="A966" s="221" t="str">
        <f>'DATOS PERSONALES'!$A964</f>
        <v/>
      </c>
      <c r="B966" s="222" t="str">
        <f>'DATOS PERSONALES'!E964</f>
        <v/>
      </c>
      <c r="C966" s="223" t="str">
        <f>'DATOS PERSONALES'!L964</f>
        <v/>
      </c>
      <c r="D966" s="223" t="str">
        <f>'DATOS PERSONALES'!M964</f>
        <v/>
      </c>
      <c r="E966" s="224" t="str">
        <f>'DATOS PERSONALES'!N964</f>
        <v/>
      </c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</row>
    <row r="967">
      <c r="A967" s="221" t="str">
        <f>'DATOS PERSONALES'!$A965</f>
        <v/>
      </c>
      <c r="B967" s="222" t="str">
        <f>'DATOS PERSONALES'!E965</f>
        <v/>
      </c>
      <c r="C967" s="223" t="str">
        <f>'DATOS PERSONALES'!L965</f>
        <v/>
      </c>
      <c r="D967" s="223" t="str">
        <f>'DATOS PERSONALES'!M965</f>
        <v/>
      </c>
      <c r="E967" s="224" t="str">
        <f>'DATOS PERSONALES'!N965</f>
        <v/>
      </c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</row>
    <row r="968">
      <c r="A968" s="214" t="str">
        <f>'DATOS PERSONALES'!$A966</f>
        <v/>
      </c>
      <c r="B968" s="222" t="str">
        <f>'DATOS PERSONALES'!E966</f>
        <v/>
      </c>
      <c r="C968" s="223" t="str">
        <f>'DATOS PERSONALES'!L966</f>
        <v/>
      </c>
      <c r="D968" s="223" t="str">
        <f>'DATOS PERSONALES'!M966</f>
        <v/>
      </c>
      <c r="E968" s="224" t="str">
        <f>'DATOS PERSONALES'!N966</f>
        <v/>
      </c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</row>
    <row r="969">
      <c r="A969" s="221" t="str">
        <f>'DATOS PERSONALES'!$A967</f>
        <v/>
      </c>
      <c r="B969" s="222" t="str">
        <f>'DATOS PERSONALES'!E967</f>
        <v/>
      </c>
      <c r="C969" s="223" t="str">
        <f>'DATOS PERSONALES'!L967</f>
        <v/>
      </c>
      <c r="D969" s="223" t="str">
        <f>'DATOS PERSONALES'!M967</f>
        <v/>
      </c>
      <c r="E969" s="224" t="str">
        <f>'DATOS PERSONALES'!N967</f>
        <v/>
      </c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</row>
    <row r="970">
      <c r="A970" s="221" t="str">
        <f>'DATOS PERSONALES'!$A968</f>
        <v/>
      </c>
      <c r="B970" s="222" t="str">
        <f>'DATOS PERSONALES'!E968</f>
        <v/>
      </c>
      <c r="C970" s="223" t="str">
        <f>'DATOS PERSONALES'!L968</f>
        <v/>
      </c>
      <c r="D970" s="223" t="str">
        <f>'DATOS PERSONALES'!M968</f>
        <v/>
      </c>
      <c r="E970" s="224" t="str">
        <f>'DATOS PERSONALES'!N968</f>
        <v/>
      </c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</row>
    <row r="971">
      <c r="A971" s="214" t="str">
        <f>'DATOS PERSONALES'!$A969</f>
        <v/>
      </c>
      <c r="B971" s="222" t="str">
        <f>'DATOS PERSONALES'!E969</f>
        <v/>
      </c>
      <c r="C971" s="223" t="str">
        <f>'DATOS PERSONALES'!L969</f>
        <v/>
      </c>
      <c r="D971" s="223" t="str">
        <f>'DATOS PERSONALES'!M969</f>
        <v/>
      </c>
      <c r="E971" s="224" t="str">
        <f>'DATOS PERSONALES'!N969</f>
        <v/>
      </c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</row>
    <row r="972">
      <c r="A972" s="221" t="str">
        <f>'DATOS PERSONALES'!$A970</f>
        <v/>
      </c>
      <c r="B972" s="222" t="str">
        <f>'DATOS PERSONALES'!E970</f>
        <v/>
      </c>
      <c r="C972" s="223" t="str">
        <f>'DATOS PERSONALES'!L970</f>
        <v/>
      </c>
      <c r="D972" s="223" t="str">
        <f>'DATOS PERSONALES'!M970</f>
        <v/>
      </c>
      <c r="E972" s="224" t="str">
        <f>'DATOS PERSONALES'!N970</f>
        <v/>
      </c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</row>
    <row r="973">
      <c r="A973" s="221" t="str">
        <f>'DATOS PERSONALES'!$A971</f>
        <v/>
      </c>
      <c r="B973" s="222" t="str">
        <f>'DATOS PERSONALES'!E971</f>
        <v/>
      </c>
      <c r="C973" s="223" t="str">
        <f>'DATOS PERSONALES'!L971</f>
        <v/>
      </c>
      <c r="D973" s="223" t="str">
        <f>'DATOS PERSONALES'!M971</f>
        <v/>
      </c>
      <c r="E973" s="224" t="str">
        <f>'DATOS PERSONALES'!N971</f>
        <v/>
      </c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</row>
    <row r="974">
      <c r="A974" s="214" t="str">
        <f>'DATOS PERSONALES'!$A972</f>
        <v/>
      </c>
      <c r="B974" s="222" t="str">
        <f>'DATOS PERSONALES'!E972</f>
        <v/>
      </c>
      <c r="C974" s="223" t="str">
        <f>'DATOS PERSONALES'!L972</f>
        <v/>
      </c>
      <c r="D974" s="223" t="str">
        <f>'DATOS PERSONALES'!M972</f>
        <v/>
      </c>
      <c r="E974" s="224" t="str">
        <f>'DATOS PERSONALES'!N972</f>
        <v/>
      </c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</row>
    <row r="975">
      <c r="A975" s="221" t="str">
        <f>'DATOS PERSONALES'!$A973</f>
        <v/>
      </c>
      <c r="B975" s="222" t="str">
        <f>'DATOS PERSONALES'!E973</f>
        <v/>
      </c>
      <c r="C975" s="223" t="str">
        <f>'DATOS PERSONALES'!L973</f>
        <v/>
      </c>
      <c r="D975" s="223" t="str">
        <f>'DATOS PERSONALES'!M973</f>
        <v/>
      </c>
      <c r="E975" s="224" t="str">
        <f>'DATOS PERSONALES'!N973</f>
        <v/>
      </c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</row>
    <row r="976">
      <c r="A976" s="221" t="str">
        <f>'DATOS PERSONALES'!$A974</f>
        <v/>
      </c>
      <c r="B976" s="222" t="str">
        <f>'DATOS PERSONALES'!E974</f>
        <v/>
      </c>
      <c r="C976" s="223" t="str">
        <f>'DATOS PERSONALES'!L974</f>
        <v/>
      </c>
      <c r="D976" s="223" t="str">
        <f>'DATOS PERSONALES'!M974</f>
        <v/>
      </c>
      <c r="E976" s="224" t="str">
        <f>'DATOS PERSONALES'!N974</f>
        <v/>
      </c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</row>
    <row r="977">
      <c r="A977" s="214" t="str">
        <f>'DATOS PERSONALES'!$A975</f>
        <v/>
      </c>
      <c r="B977" s="222" t="str">
        <f>'DATOS PERSONALES'!E975</f>
        <v/>
      </c>
      <c r="C977" s="223" t="str">
        <f>'DATOS PERSONALES'!L975</f>
        <v/>
      </c>
      <c r="D977" s="223" t="str">
        <f>'DATOS PERSONALES'!M975</f>
        <v/>
      </c>
      <c r="E977" s="224" t="str">
        <f>'DATOS PERSONALES'!N975</f>
        <v/>
      </c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</row>
    <row r="978">
      <c r="A978" s="221" t="str">
        <f>'DATOS PERSONALES'!$A976</f>
        <v/>
      </c>
      <c r="B978" s="222" t="str">
        <f>'DATOS PERSONALES'!E976</f>
        <v/>
      </c>
      <c r="C978" s="223" t="str">
        <f>'DATOS PERSONALES'!L976</f>
        <v/>
      </c>
      <c r="D978" s="223" t="str">
        <f>'DATOS PERSONALES'!M976</f>
        <v/>
      </c>
      <c r="E978" s="224" t="str">
        <f>'DATOS PERSONALES'!N976</f>
        <v/>
      </c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</row>
    <row r="979">
      <c r="A979" s="221" t="str">
        <f>'DATOS PERSONALES'!$A977</f>
        <v/>
      </c>
      <c r="B979" s="222" t="str">
        <f>'DATOS PERSONALES'!E977</f>
        <v/>
      </c>
      <c r="C979" s="223" t="str">
        <f>'DATOS PERSONALES'!L977</f>
        <v/>
      </c>
      <c r="D979" s="223" t="str">
        <f>'DATOS PERSONALES'!M977</f>
        <v/>
      </c>
      <c r="E979" s="224" t="str">
        <f>'DATOS PERSONALES'!N977</f>
        <v/>
      </c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</row>
    <row r="980">
      <c r="A980" s="214" t="str">
        <f>'DATOS PERSONALES'!$A978</f>
        <v/>
      </c>
      <c r="B980" s="222" t="str">
        <f>'DATOS PERSONALES'!E978</f>
        <v/>
      </c>
      <c r="C980" s="223" t="str">
        <f>'DATOS PERSONALES'!L978</f>
        <v/>
      </c>
      <c r="D980" s="223" t="str">
        <f>'DATOS PERSONALES'!M978</f>
        <v/>
      </c>
      <c r="E980" s="224" t="str">
        <f>'DATOS PERSONALES'!N978</f>
        <v/>
      </c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</row>
    <row r="981">
      <c r="A981" s="221" t="str">
        <f>'DATOS PERSONALES'!$A979</f>
        <v/>
      </c>
      <c r="B981" s="222" t="str">
        <f>'DATOS PERSONALES'!E979</f>
        <v/>
      </c>
      <c r="C981" s="223" t="str">
        <f>'DATOS PERSONALES'!L979</f>
        <v/>
      </c>
      <c r="D981" s="223" t="str">
        <f>'DATOS PERSONALES'!M979</f>
        <v/>
      </c>
      <c r="E981" s="224" t="str">
        <f>'DATOS PERSONALES'!N979</f>
        <v/>
      </c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</row>
    <row r="982">
      <c r="A982" s="221" t="str">
        <f>'DATOS PERSONALES'!$A980</f>
        <v/>
      </c>
      <c r="B982" s="222" t="str">
        <f>'DATOS PERSONALES'!E980</f>
        <v/>
      </c>
      <c r="C982" s="223" t="str">
        <f>'DATOS PERSONALES'!L980</f>
        <v/>
      </c>
      <c r="D982" s="223" t="str">
        <f>'DATOS PERSONALES'!M980</f>
        <v/>
      </c>
      <c r="E982" s="224" t="str">
        <f>'DATOS PERSONALES'!N980</f>
        <v/>
      </c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</row>
    <row r="983">
      <c r="A983" s="214" t="str">
        <f>'DATOS PERSONALES'!$A981</f>
        <v/>
      </c>
      <c r="B983" s="222" t="str">
        <f>'DATOS PERSONALES'!E981</f>
        <v/>
      </c>
      <c r="C983" s="223" t="str">
        <f>'DATOS PERSONALES'!L981</f>
        <v/>
      </c>
      <c r="D983" s="223" t="str">
        <f>'DATOS PERSONALES'!M981</f>
        <v/>
      </c>
      <c r="E983" s="224" t="str">
        <f>'DATOS PERSONALES'!N981</f>
        <v/>
      </c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</row>
    <row r="984">
      <c r="A984" s="221" t="str">
        <f>'DATOS PERSONALES'!$A982</f>
        <v/>
      </c>
      <c r="B984" s="222" t="str">
        <f>'DATOS PERSONALES'!E982</f>
        <v/>
      </c>
      <c r="C984" s="223" t="str">
        <f>'DATOS PERSONALES'!L982</f>
        <v/>
      </c>
      <c r="D984" s="223" t="str">
        <f>'DATOS PERSONALES'!M982</f>
        <v/>
      </c>
      <c r="E984" s="224" t="str">
        <f>'DATOS PERSONALES'!N982</f>
        <v/>
      </c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</row>
    <row r="985">
      <c r="A985" s="221" t="str">
        <f>'DATOS PERSONALES'!$A983</f>
        <v/>
      </c>
      <c r="B985" s="222" t="str">
        <f>'DATOS PERSONALES'!E983</f>
        <v/>
      </c>
      <c r="C985" s="223" t="str">
        <f>'DATOS PERSONALES'!L983</f>
        <v/>
      </c>
      <c r="D985" s="223" t="str">
        <f>'DATOS PERSONALES'!M983</f>
        <v/>
      </c>
      <c r="E985" s="224" t="str">
        <f>'DATOS PERSONALES'!N983</f>
        <v/>
      </c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</row>
    <row r="986">
      <c r="A986" s="214" t="str">
        <f>'DATOS PERSONALES'!$A984</f>
        <v/>
      </c>
      <c r="B986" s="222" t="str">
        <f>'DATOS PERSONALES'!E984</f>
        <v/>
      </c>
      <c r="C986" s="223" t="str">
        <f>'DATOS PERSONALES'!L984</f>
        <v/>
      </c>
      <c r="D986" s="223" t="str">
        <f>'DATOS PERSONALES'!M984</f>
        <v/>
      </c>
      <c r="E986" s="224" t="str">
        <f>'DATOS PERSONALES'!N984</f>
        <v/>
      </c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</row>
    <row r="987">
      <c r="A987" s="221" t="str">
        <f>'DATOS PERSONALES'!$A985</f>
        <v/>
      </c>
      <c r="B987" s="222" t="str">
        <f>'DATOS PERSONALES'!E985</f>
        <v/>
      </c>
      <c r="C987" s="223" t="str">
        <f>'DATOS PERSONALES'!L985</f>
        <v/>
      </c>
      <c r="D987" s="223" t="str">
        <f>'DATOS PERSONALES'!M985</f>
        <v/>
      </c>
      <c r="E987" s="224" t="str">
        <f>'DATOS PERSONALES'!N985</f>
        <v/>
      </c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</row>
    <row r="988">
      <c r="A988" s="221" t="str">
        <f>'DATOS PERSONALES'!$A986</f>
        <v/>
      </c>
      <c r="B988" s="222" t="str">
        <f>'DATOS PERSONALES'!E986</f>
        <v/>
      </c>
      <c r="C988" s="223" t="str">
        <f>'DATOS PERSONALES'!L986</f>
        <v/>
      </c>
      <c r="D988" s="223" t="str">
        <f>'DATOS PERSONALES'!M986</f>
        <v/>
      </c>
      <c r="E988" s="224" t="str">
        <f>'DATOS PERSONALES'!N986</f>
        <v/>
      </c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</row>
    <row r="989">
      <c r="A989" s="214" t="str">
        <f>'DATOS PERSONALES'!$A987</f>
        <v/>
      </c>
      <c r="B989" s="222" t="str">
        <f>'DATOS PERSONALES'!E987</f>
        <v/>
      </c>
      <c r="C989" s="223" t="str">
        <f>'DATOS PERSONALES'!L987</f>
        <v/>
      </c>
      <c r="D989" s="223" t="str">
        <f>'DATOS PERSONALES'!M987</f>
        <v/>
      </c>
      <c r="E989" s="224" t="str">
        <f>'DATOS PERSONALES'!N987</f>
        <v/>
      </c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</row>
    <row r="990">
      <c r="A990" s="221" t="str">
        <f>'DATOS PERSONALES'!$A988</f>
        <v/>
      </c>
      <c r="B990" s="222" t="str">
        <f>'DATOS PERSONALES'!E988</f>
        <v/>
      </c>
      <c r="C990" s="223" t="str">
        <f>'DATOS PERSONALES'!L988</f>
        <v/>
      </c>
      <c r="D990" s="223" t="str">
        <f>'DATOS PERSONALES'!M988</f>
        <v/>
      </c>
      <c r="E990" s="224" t="str">
        <f>'DATOS PERSONALES'!N988</f>
        <v/>
      </c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</row>
    <row r="991">
      <c r="A991" s="221" t="str">
        <f>'DATOS PERSONALES'!$A989</f>
        <v/>
      </c>
      <c r="B991" s="222" t="str">
        <f>'DATOS PERSONALES'!E989</f>
        <v/>
      </c>
      <c r="C991" s="223" t="str">
        <f>'DATOS PERSONALES'!L989</f>
        <v/>
      </c>
      <c r="D991" s="223" t="str">
        <f>'DATOS PERSONALES'!M989</f>
        <v/>
      </c>
      <c r="E991" s="224" t="str">
        <f>'DATOS PERSONALES'!N989</f>
        <v/>
      </c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</row>
    <row r="992">
      <c r="A992" s="214" t="str">
        <f>'DATOS PERSONALES'!$A990</f>
        <v/>
      </c>
      <c r="B992" s="222" t="str">
        <f>'DATOS PERSONALES'!E990</f>
        <v/>
      </c>
      <c r="C992" s="223" t="str">
        <f>'DATOS PERSONALES'!L990</f>
        <v/>
      </c>
      <c r="D992" s="223" t="str">
        <f>'DATOS PERSONALES'!M990</f>
        <v/>
      </c>
      <c r="E992" s="224" t="str">
        <f>'DATOS PERSONALES'!N990</f>
        <v/>
      </c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</row>
    <row r="993">
      <c r="A993" s="221" t="str">
        <f>'DATOS PERSONALES'!$A991</f>
        <v/>
      </c>
      <c r="B993" s="222" t="str">
        <f>'DATOS PERSONALES'!E991</f>
        <v/>
      </c>
      <c r="C993" s="223" t="str">
        <f>'DATOS PERSONALES'!L991</f>
        <v/>
      </c>
      <c r="D993" s="223" t="str">
        <f>'DATOS PERSONALES'!M991</f>
        <v/>
      </c>
      <c r="E993" s="224" t="str">
        <f>'DATOS PERSONALES'!N991</f>
        <v/>
      </c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</row>
    <row r="994">
      <c r="A994" s="221" t="str">
        <f>'DATOS PERSONALES'!$A992</f>
        <v/>
      </c>
      <c r="B994" s="222" t="str">
        <f>'DATOS PERSONALES'!E992</f>
        <v/>
      </c>
      <c r="C994" s="223" t="str">
        <f>'DATOS PERSONALES'!L992</f>
        <v/>
      </c>
      <c r="D994" s="223" t="str">
        <f>'DATOS PERSONALES'!M992</f>
        <v/>
      </c>
      <c r="E994" s="224" t="str">
        <f>'DATOS PERSONALES'!N992</f>
        <v/>
      </c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</row>
    <row r="995">
      <c r="A995" s="214" t="str">
        <f>'DATOS PERSONALES'!$A993</f>
        <v/>
      </c>
      <c r="B995" s="222" t="str">
        <f>'DATOS PERSONALES'!E993</f>
        <v/>
      </c>
      <c r="C995" s="223" t="str">
        <f>'DATOS PERSONALES'!L993</f>
        <v/>
      </c>
      <c r="D995" s="223" t="str">
        <f>'DATOS PERSONALES'!M993</f>
        <v/>
      </c>
      <c r="E995" s="224" t="str">
        <f>'DATOS PERSONALES'!N993</f>
        <v/>
      </c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</row>
    <row r="996">
      <c r="A996" s="221" t="str">
        <f>'DATOS PERSONALES'!$A994</f>
        <v/>
      </c>
      <c r="B996" s="222" t="str">
        <f>'DATOS PERSONALES'!E994</f>
        <v/>
      </c>
      <c r="C996" s="223" t="str">
        <f>'DATOS PERSONALES'!L994</f>
        <v/>
      </c>
      <c r="D996" s="223" t="str">
        <f>'DATOS PERSONALES'!M994</f>
        <v/>
      </c>
      <c r="E996" s="224" t="str">
        <f>'DATOS PERSONALES'!N994</f>
        <v/>
      </c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</row>
    <row r="997">
      <c r="A997" s="221" t="str">
        <f>'DATOS PERSONALES'!$A995</f>
        <v/>
      </c>
      <c r="B997" s="222" t="str">
        <f>'DATOS PERSONALES'!E995</f>
        <v/>
      </c>
      <c r="C997" s="223" t="str">
        <f>'DATOS PERSONALES'!L995</f>
        <v/>
      </c>
      <c r="D997" s="223" t="str">
        <f>'DATOS PERSONALES'!M995</f>
        <v/>
      </c>
      <c r="E997" s="224" t="str">
        <f>'DATOS PERSONALES'!N995</f>
        <v/>
      </c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</row>
    <row r="998">
      <c r="A998" s="214" t="str">
        <f>'DATOS PERSONALES'!$A996</f>
        <v/>
      </c>
      <c r="B998" s="222" t="str">
        <f>'DATOS PERSONALES'!E996</f>
        <v/>
      </c>
      <c r="C998" s="223" t="str">
        <f>'DATOS PERSONALES'!L996</f>
        <v/>
      </c>
      <c r="D998" s="223" t="str">
        <f>'DATOS PERSONALES'!M996</f>
        <v/>
      </c>
      <c r="E998" s="224" t="str">
        <f>'DATOS PERSONALES'!N996</f>
        <v/>
      </c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</row>
    <row r="999">
      <c r="A999" s="221" t="str">
        <f>'DATOS PERSONALES'!$A997</f>
        <v/>
      </c>
      <c r="B999" s="222" t="str">
        <f>'DATOS PERSONALES'!E997</f>
        <v/>
      </c>
      <c r="C999" s="223" t="str">
        <f>'DATOS PERSONALES'!L997</f>
        <v/>
      </c>
      <c r="D999" s="223" t="str">
        <f>'DATOS PERSONALES'!M997</f>
        <v/>
      </c>
      <c r="E999" s="224" t="str">
        <f>'DATOS PERSONALES'!N997</f>
        <v/>
      </c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</row>
    <row r="1000">
      <c r="A1000" s="221" t="str">
        <f>'DATOS PERSONALES'!$A998</f>
        <v/>
      </c>
      <c r="B1000" s="222" t="str">
        <f>'DATOS PERSONALES'!E998</f>
        <v/>
      </c>
      <c r="C1000" s="223" t="str">
        <f>'DATOS PERSONALES'!L998</f>
        <v/>
      </c>
      <c r="D1000" s="223" t="str">
        <f>'DATOS PERSONALES'!M998</f>
        <v/>
      </c>
      <c r="E1000" s="224" t="str">
        <f>'DATOS PERSONALES'!N998</f>
        <v/>
      </c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</row>
    <row r="1001">
      <c r="A1001" s="214" t="str">
        <f>'DATOS PERSONALES'!$A999</f>
        <v/>
      </c>
      <c r="B1001" s="222" t="str">
        <f>'DATOS PERSONALES'!E999</f>
        <v/>
      </c>
      <c r="C1001" s="223" t="str">
        <f>'DATOS PERSONALES'!L999</f>
        <v/>
      </c>
      <c r="D1001" s="223" t="str">
        <f>'DATOS PERSONALES'!M999</f>
        <v/>
      </c>
      <c r="E1001" s="224" t="str">
        <f>'DATOS PERSONALES'!N999</f>
        <v/>
      </c>
      <c r="F1001" s="228"/>
      <c r="G1001" s="228"/>
      <c r="H1001" s="228"/>
      <c r="I1001" s="228"/>
      <c r="J1001" s="228"/>
      <c r="K1001" s="228"/>
      <c r="L1001" s="228"/>
      <c r="M1001" s="228"/>
      <c r="N1001" s="228"/>
      <c r="O1001" s="228"/>
      <c r="P1001" s="228"/>
      <c r="Q1001" s="228"/>
    </row>
    <row r="1002">
      <c r="A1002" s="221" t="str">
        <f>'DATOS PERSONALES'!$A1000</f>
        <v/>
      </c>
      <c r="B1002" s="222" t="str">
        <f>'DATOS PERSONALES'!E1000</f>
        <v/>
      </c>
      <c r="C1002" s="223" t="str">
        <f>'DATOS PERSONALES'!L1000</f>
        <v/>
      </c>
      <c r="D1002" s="223" t="str">
        <f>'DATOS PERSONALES'!M1000</f>
        <v/>
      </c>
      <c r="E1002" s="224" t="str">
        <f>'DATOS PERSONALES'!N1000</f>
        <v/>
      </c>
      <c r="F1002" s="228"/>
      <c r="G1002" s="228"/>
      <c r="H1002" s="228"/>
      <c r="I1002" s="228"/>
      <c r="J1002" s="228"/>
      <c r="K1002" s="228"/>
      <c r="L1002" s="228"/>
      <c r="M1002" s="228"/>
      <c r="N1002" s="228"/>
      <c r="O1002" s="228"/>
      <c r="P1002" s="228"/>
      <c r="Q1002" s="228"/>
    </row>
  </sheetData>
  <conditionalFormatting sqref="F5:Q1002">
    <cfRule type="beginsWith" dxfId="0" priority="1" operator="beginsWith" text="A">
      <formula>LEFT((F5),LEN("A"))=("A")</formula>
    </cfRule>
  </conditionalFormatting>
  <conditionalFormatting sqref="F5:Q1002">
    <cfRule type="beginsWith" dxfId="1" priority="2" operator="beginsWith" text="S">
      <formula>LEFT((F5),LEN("S"))=("S")</formula>
    </cfRule>
  </conditionalFormatting>
  <conditionalFormatting sqref="F5:Q1002">
    <cfRule type="beginsWith" dxfId="6" priority="3" operator="beginsWith" text="P">
      <formula>LEFT((F5),LEN("P"))=("P")</formula>
    </cfRule>
  </conditionalFormatting>
  <conditionalFormatting sqref="F5:Q1002">
    <cfRule type="beginsWith" dxfId="18" priority="4" operator="beginsWith" text="T">
      <formula>LEFT((F5),LEN("T"))=("T")</formula>
    </cfRule>
  </conditionalFormatting>
  <conditionalFormatting sqref="F5:Q1002">
    <cfRule type="beginsWith" dxfId="19" priority="5" operator="beginsWith" text="F">
      <formula>LEFT((F5),LEN("F"))=("F")</formula>
    </cfRule>
  </conditionalFormatting>
  <conditionalFormatting sqref="F5:Q1002">
    <cfRule type="beginsWith" dxfId="20" priority="6" operator="beginsWith" text="N">
      <formula>LEFT((F5),LEN("N"))=("N")</formula>
    </cfRule>
  </conditionalFormatting>
  <conditionalFormatting sqref="A1">
    <cfRule type="notContainsBlanks" dxfId="8" priority="7">
      <formula>LEN(TRIM(A1))&gt;0</formula>
    </cfRule>
  </conditionalFormatting>
  <conditionalFormatting sqref="F5:Q1002">
    <cfRule type="beginsWith" dxfId="0" priority="8" operator="beginsWith" text="A">
      <formula>LEFT((F5),LEN("A"))=("A")</formula>
    </cfRule>
  </conditionalFormatting>
  <conditionalFormatting sqref="F5:Q1002">
    <cfRule type="beginsWith" dxfId="0" priority="9" operator="beginsWith" text="A">
      <formula>LEFT((F5),LEN("A"))=("A")</formula>
    </cfRule>
  </conditionalFormatting>
  <dataValidations>
    <dataValidation type="list" allowBlank="1" showErrorMessage="1" sqref="F5:Q1002">
      <formula1>"P,A,F,NPI,SUSP,T"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2.43"/>
    <col customWidth="1" min="3" max="3" width="10.71"/>
    <col customWidth="1" min="4" max="4" width="16.71"/>
    <col customWidth="1" min="5" max="5" width="12.43"/>
    <col customWidth="1" min="6" max="6" width="16.0"/>
    <col customWidth="1" min="7" max="7" width="12.57"/>
    <col customWidth="1" min="8" max="8" width="24.14"/>
    <col customWidth="1" min="9" max="9" width="31.0"/>
    <col customWidth="1" min="10" max="25" width="10.71"/>
  </cols>
  <sheetData>
    <row r="1">
      <c r="A1" s="10"/>
      <c r="B1" s="10"/>
      <c r="C1" s="10"/>
      <c r="D1" s="10"/>
      <c r="E1" s="10"/>
      <c r="F1" s="10"/>
      <c r="G1" s="10"/>
      <c r="H1" s="10"/>
      <c r="I1" s="10"/>
    </row>
    <row r="2">
      <c r="A2" s="229" t="s">
        <v>1442</v>
      </c>
      <c r="B2" s="229" t="s">
        <v>1443</v>
      </c>
      <c r="C2" s="229" t="s">
        <v>1444</v>
      </c>
      <c r="D2" s="229" t="s">
        <v>1445</v>
      </c>
      <c r="E2" s="229" t="s">
        <v>1446</v>
      </c>
      <c r="F2" s="229" t="s">
        <v>1447</v>
      </c>
      <c r="G2" s="229" t="s">
        <v>1448</v>
      </c>
      <c r="H2" s="229" t="s">
        <v>1449</v>
      </c>
      <c r="I2" s="229" t="s">
        <v>1450</v>
      </c>
    </row>
    <row r="3">
      <c r="A3" s="230" t="s">
        <v>136</v>
      </c>
      <c r="B3" s="230" t="s">
        <v>1451</v>
      </c>
      <c r="C3" s="230" t="s">
        <v>1452</v>
      </c>
      <c r="D3" s="231">
        <v>44924.0</v>
      </c>
      <c r="E3" s="230" t="s">
        <v>1453</v>
      </c>
      <c r="F3" s="230" t="s">
        <v>1454</v>
      </c>
      <c r="G3" s="230">
        <v>6800.0</v>
      </c>
      <c r="H3" s="230" t="s">
        <v>1455</v>
      </c>
      <c r="I3" s="232"/>
    </row>
    <row r="4">
      <c r="A4" s="230" t="s">
        <v>285</v>
      </c>
      <c r="B4" s="230" t="s">
        <v>1451</v>
      </c>
      <c r="C4" s="230" t="s">
        <v>1456</v>
      </c>
      <c r="D4" s="231">
        <v>44940.0</v>
      </c>
      <c r="E4" s="230" t="s">
        <v>1453</v>
      </c>
      <c r="F4" s="230" t="s">
        <v>12</v>
      </c>
      <c r="G4" s="230">
        <v>2500.0</v>
      </c>
      <c r="H4" s="230" t="s">
        <v>1455</v>
      </c>
      <c r="I4" s="232"/>
    </row>
    <row r="5">
      <c r="A5" s="230" t="s">
        <v>285</v>
      </c>
      <c r="B5" s="230" t="s">
        <v>1451</v>
      </c>
      <c r="C5" s="230" t="s">
        <v>1456</v>
      </c>
      <c r="D5" s="231">
        <v>44940.0</v>
      </c>
      <c r="E5" s="230" t="s">
        <v>1453</v>
      </c>
      <c r="F5" s="232"/>
      <c r="G5" s="230">
        <v>10250.0</v>
      </c>
      <c r="H5" s="230" t="s">
        <v>1455</v>
      </c>
      <c r="I5" s="232"/>
    </row>
    <row r="6">
      <c r="A6" s="233"/>
      <c r="B6" s="232"/>
      <c r="C6" s="234"/>
      <c r="D6" s="235"/>
      <c r="E6" s="232"/>
      <c r="F6" s="232"/>
      <c r="G6" s="230"/>
      <c r="H6" s="232"/>
      <c r="I6" s="232"/>
    </row>
    <row r="7">
      <c r="A7" s="230"/>
      <c r="B7" s="232"/>
      <c r="C7" s="232"/>
      <c r="D7" s="235"/>
      <c r="E7" s="232"/>
      <c r="F7" s="232"/>
      <c r="G7" s="232"/>
      <c r="H7" s="232"/>
      <c r="I7" s="232"/>
    </row>
    <row r="8">
      <c r="A8" s="236"/>
      <c r="B8" s="232"/>
      <c r="C8" s="234"/>
      <c r="D8" s="235"/>
      <c r="E8" s="232"/>
      <c r="F8" s="232"/>
      <c r="G8" s="232"/>
      <c r="H8" s="232"/>
      <c r="I8" s="232"/>
    </row>
    <row r="9">
      <c r="A9" s="232"/>
      <c r="B9" s="232"/>
      <c r="C9" s="232"/>
      <c r="D9" s="235"/>
      <c r="E9" s="232"/>
      <c r="F9" s="232"/>
      <c r="G9" s="232"/>
      <c r="H9" s="232"/>
      <c r="I9" s="232"/>
    </row>
    <row r="10">
      <c r="A10" s="237"/>
      <c r="B10" s="232"/>
      <c r="C10" s="232"/>
      <c r="D10" s="235"/>
      <c r="E10" s="232"/>
      <c r="F10" s="232"/>
      <c r="G10" s="232"/>
      <c r="H10" s="232"/>
      <c r="I10" s="232"/>
    </row>
    <row r="11">
      <c r="A11" s="232"/>
      <c r="B11" s="232"/>
      <c r="C11" s="232"/>
      <c r="D11" s="235"/>
      <c r="E11" s="232"/>
      <c r="F11" s="232"/>
      <c r="G11" s="232"/>
      <c r="H11" s="232"/>
      <c r="I11" s="232"/>
    </row>
    <row r="12">
      <c r="A12" s="237"/>
      <c r="B12" s="232"/>
      <c r="C12" s="232"/>
      <c r="D12" s="235"/>
      <c r="E12" s="232"/>
      <c r="F12" s="232"/>
      <c r="G12" s="232"/>
      <c r="H12" s="232"/>
      <c r="I12" s="232"/>
    </row>
    <row r="13">
      <c r="A13" s="232"/>
      <c r="B13" s="232"/>
      <c r="C13" s="232"/>
      <c r="D13" s="235"/>
      <c r="E13" s="232"/>
      <c r="F13" s="232"/>
      <c r="G13" s="232"/>
      <c r="H13" s="232"/>
      <c r="I13" s="232"/>
    </row>
    <row r="14">
      <c r="A14" s="237"/>
      <c r="B14" s="232"/>
      <c r="C14" s="232"/>
      <c r="D14" s="235"/>
      <c r="E14" s="232"/>
      <c r="F14" s="232"/>
      <c r="G14" s="232"/>
      <c r="H14" s="232"/>
      <c r="I14" s="232"/>
    </row>
    <row r="15">
      <c r="A15" s="232"/>
      <c r="B15" s="232"/>
      <c r="C15" s="232"/>
      <c r="D15" s="235"/>
      <c r="E15" s="232"/>
      <c r="F15" s="232"/>
      <c r="G15" s="232"/>
      <c r="H15" s="232"/>
      <c r="I15" s="232"/>
    </row>
    <row r="16">
      <c r="A16" s="237"/>
      <c r="B16" s="232"/>
      <c r="C16" s="232"/>
      <c r="D16" s="235"/>
      <c r="E16" s="232"/>
      <c r="F16" s="232"/>
      <c r="G16" s="232"/>
      <c r="H16" s="232"/>
      <c r="I16" s="232"/>
    </row>
    <row r="17">
      <c r="A17" s="232"/>
      <c r="B17" s="232"/>
      <c r="C17" s="232"/>
      <c r="D17" s="235"/>
      <c r="E17" s="232"/>
      <c r="F17" s="232"/>
      <c r="G17" s="232"/>
      <c r="H17" s="232"/>
      <c r="I17" s="232"/>
    </row>
    <row r="18">
      <c r="A18" s="237"/>
      <c r="B18" s="232"/>
      <c r="C18" s="232"/>
      <c r="D18" s="235"/>
      <c r="E18" s="232"/>
      <c r="F18" s="232"/>
      <c r="G18" s="232"/>
      <c r="H18" s="232"/>
      <c r="I18" s="232"/>
    </row>
    <row r="19">
      <c r="A19" s="232"/>
      <c r="B19" s="232"/>
      <c r="C19" s="232"/>
      <c r="D19" s="235"/>
      <c r="E19" s="232"/>
      <c r="F19" s="232"/>
      <c r="G19" s="232"/>
      <c r="H19" s="232"/>
      <c r="I19" s="232"/>
    </row>
    <row r="20">
      <c r="A20" s="237"/>
      <c r="B20" s="232"/>
      <c r="C20" s="232"/>
      <c r="D20" s="235"/>
      <c r="E20" s="232"/>
      <c r="F20" s="232"/>
      <c r="G20" s="232"/>
      <c r="H20" s="232"/>
      <c r="I20" s="232"/>
    </row>
    <row r="21" ht="15.75" customHeight="1">
      <c r="A21" s="232"/>
      <c r="B21" s="232"/>
      <c r="C21" s="232"/>
      <c r="D21" s="235"/>
      <c r="E21" s="232"/>
      <c r="F21" s="232"/>
      <c r="G21" s="232"/>
      <c r="H21" s="232"/>
      <c r="I21" s="232"/>
    </row>
    <row r="22" ht="15.75" customHeight="1">
      <c r="A22" s="233"/>
      <c r="B22" s="232"/>
      <c r="C22" s="232"/>
      <c r="D22" s="235"/>
      <c r="E22" s="232"/>
      <c r="F22" s="232"/>
      <c r="G22" s="232"/>
      <c r="H22" s="232"/>
      <c r="I22" s="232"/>
    </row>
    <row r="23" ht="15.75" customHeight="1">
      <c r="A23" s="232"/>
      <c r="B23" s="232"/>
      <c r="C23" s="232"/>
      <c r="D23" s="235"/>
      <c r="E23" s="232"/>
      <c r="F23" s="232"/>
      <c r="G23" s="232"/>
      <c r="H23" s="232"/>
      <c r="I23" s="232"/>
    </row>
    <row r="24" ht="15.75" customHeight="1">
      <c r="A24" s="237"/>
      <c r="B24" s="232"/>
      <c r="C24" s="232"/>
      <c r="D24" s="235"/>
      <c r="E24" s="232"/>
      <c r="F24" s="232"/>
      <c r="G24" s="232"/>
      <c r="H24" s="232"/>
      <c r="I24" s="232"/>
    </row>
    <row r="25" ht="15.75" customHeight="1">
      <c r="A25" s="232"/>
      <c r="B25" s="232"/>
      <c r="C25" s="232"/>
      <c r="D25" s="235"/>
      <c r="E25" s="232"/>
      <c r="F25" s="232"/>
      <c r="G25" s="232"/>
      <c r="H25" s="232"/>
      <c r="I25" s="232"/>
    </row>
    <row r="26" ht="15.75" customHeight="1">
      <c r="A26" s="233"/>
      <c r="B26" s="232"/>
      <c r="C26" s="232"/>
      <c r="D26" s="235"/>
      <c r="E26" s="232"/>
      <c r="F26" s="232"/>
      <c r="G26" s="232"/>
      <c r="H26" s="232"/>
      <c r="I26" s="232"/>
    </row>
    <row r="27" ht="15.75" customHeight="1">
      <c r="A27" s="232"/>
      <c r="B27" s="232"/>
      <c r="C27" s="232"/>
      <c r="D27" s="235"/>
      <c r="E27" s="232"/>
      <c r="F27" s="232"/>
      <c r="G27" s="232"/>
      <c r="H27" s="232"/>
      <c r="I27" s="232"/>
    </row>
    <row r="28" ht="15.75" customHeight="1">
      <c r="A28" s="237"/>
      <c r="B28" s="232"/>
      <c r="C28" s="232"/>
      <c r="D28" s="235"/>
      <c r="E28" s="232"/>
      <c r="F28" s="232"/>
      <c r="G28" s="232"/>
      <c r="H28" s="232"/>
      <c r="I28" s="232"/>
    </row>
    <row r="29" ht="15.75" customHeight="1">
      <c r="A29" s="232"/>
      <c r="B29" s="232"/>
      <c r="C29" s="232"/>
      <c r="D29" s="235"/>
      <c r="E29" s="232"/>
      <c r="F29" s="232"/>
      <c r="G29" s="232"/>
      <c r="H29" s="232"/>
      <c r="I29" s="232"/>
    </row>
    <row r="30" ht="15.75" customHeight="1">
      <c r="A30" s="233"/>
      <c r="B30" s="232"/>
      <c r="C30" s="232"/>
      <c r="D30" s="235"/>
      <c r="E30" s="232"/>
      <c r="F30" s="232"/>
      <c r="G30" s="232"/>
      <c r="H30" s="232"/>
      <c r="I30" s="232"/>
    </row>
    <row r="31" ht="15.75" customHeight="1">
      <c r="A31" s="232"/>
      <c r="B31" s="232"/>
      <c r="C31" s="232"/>
      <c r="D31" s="235"/>
      <c r="E31" s="232"/>
      <c r="F31" s="232"/>
      <c r="G31" s="232"/>
      <c r="H31" s="232"/>
      <c r="I31" s="232"/>
    </row>
    <row r="32" ht="15.75" customHeight="1">
      <c r="A32" s="237"/>
      <c r="B32" s="232"/>
      <c r="C32" s="232"/>
      <c r="D32" s="235"/>
      <c r="E32" s="232"/>
      <c r="F32" s="232"/>
      <c r="G32" s="232"/>
      <c r="H32" s="232"/>
      <c r="I32" s="232"/>
    </row>
    <row r="33" ht="15.75" customHeight="1">
      <c r="A33" s="232"/>
      <c r="B33" s="232"/>
      <c r="C33" s="232"/>
      <c r="D33" s="235"/>
      <c r="E33" s="232"/>
      <c r="F33" s="232"/>
      <c r="G33" s="232"/>
      <c r="H33" s="232"/>
      <c r="I33" s="232"/>
    </row>
    <row r="34" ht="15.75" customHeight="1">
      <c r="A34" s="233"/>
      <c r="B34" s="232"/>
      <c r="C34" s="232"/>
      <c r="D34" s="235"/>
      <c r="E34" s="232"/>
      <c r="F34" s="232"/>
      <c r="G34" s="232"/>
      <c r="H34" s="232"/>
      <c r="I34" s="232"/>
    </row>
    <row r="35" ht="15.75" customHeight="1">
      <c r="A35" s="232"/>
      <c r="B35" s="232"/>
      <c r="C35" s="232"/>
      <c r="D35" s="235"/>
      <c r="E35" s="232"/>
      <c r="F35" s="232"/>
      <c r="G35" s="232"/>
      <c r="H35" s="232"/>
      <c r="I35" s="232"/>
    </row>
    <row r="36" ht="15.75" customHeight="1">
      <c r="A36" s="237"/>
      <c r="B36" s="232"/>
      <c r="C36" s="232"/>
      <c r="D36" s="235"/>
      <c r="E36" s="232"/>
      <c r="F36" s="232"/>
      <c r="G36" s="232"/>
      <c r="H36" s="232"/>
      <c r="I36" s="232"/>
    </row>
    <row r="37" ht="15.75" customHeight="1">
      <c r="A37" s="232"/>
      <c r="B37" s="232"/>
      <c r="C37" s="232"/>
      <c r="D37" s="235"/>
      <c r="E37" s="232"/>
      <c r="F37" s="232"/>
      <c r="G37" s="232"/>
      <c r="H37" s="232"/>
      <c r="I37" s="232"/>
    </row>
    <row r="38" ht="15.75" customHeight="1">
      <c r="A38" s="233"/>
      <c r="B38" s="232"/>
      <c r="C38" s="232"/>
      <c r="D38" s="235"/>
      <c r="E38" s="232"/>
      <c r="F38" s="232"/>
      <c r="G38" s="232"/>
      <c r="H38" s="232"/>
      <c r="I38" s="232"/>
    </row>
    <row r="39" ht="15.75" customHeight="1">
      <c r="A39" s="232"/>
      <c r="B39" s="232"/>
      <c r="C39" s="232"/>
      <c r="D39" s="235"/>
      <c r="E39" s="232"/>
      <c r="F39" s="232"/>
      <c r="G39" s="232"/>
      <c r="H39" s="232"/>
      <c r="I39" s="232"/>
    </row>
    <row r="40" ht="15.75" customHeight="1">
      <c r="A40" s="237"/>
      <c r="B40" s="232"/>
      <c r="C40" s="232"/>
      <c r="D40" s="235"/>
      <c r="E40" s="232"/>
      <c r="F40" s="232"/>
      <c r="G40" s="232"/>
      <c r="H40" s="232"/>
      <c r="I40" s="232"/>
    </row>
    <row r="41" ht="15.75" customHeight="1">
      <c r="A41" s="232"/>
      <c r="B41" s="232"/>
      <c r="C41" s="232"/>
      <c r="D41" s="235"/>
      <c r="E41" s="232"/>
      <c r="F41" s="232"/>
      <c r="G41" s="232"/>
      <c r="H41" s="232"/>
      <c r="I41" s="232"/>
    </row>
    <row r="42" ht="15.75" customHeight="1">
      <c r="A42" s="233"/>
      <c r="B42" s="232"/>
      <c r="C42" s="232"/>
      <c r="D42" s="235"/>
      <c r="E42" s="232"/>
      <c r="F42" s="232"/>
      <c r="G42" s="232"/>
      <c r="H42" s="232"/>
      <c r="I42" s="232"/>
    </row>
    <row r="43" ht="15.75" customHeight="1">
      <c r="A43" s="232"/>
      <c r="B43" s="232"/>
      <c r="C43" s="232"/>
      <c r="D43" s="235"/>
      <c r="E43" s="232"/>
      <c r="F43" s="232"/>
      <c r="G43" s="232"/>
      <c r="H43" s="232"/>
      <c r="I43" s="232"/>
    </row>
    <row r="44" ht="15.75" customHeight="1">
      <c r="A44" s="237"/>
      <c r="B44" s="232"/>
      <c r="C44" s="232"/>
      <c r="D44" s="235"/>
      <c r="E44" s="232"/>
      <c r="F44" s="232"/>
      <c r="G44" s="232"/>
      <c r="H44" s="232"/>
      <c r="I44" s="232"/>
    </row>
    <row r="45" ht="15.75" customHeight="1">
      <c r="A45" s="232"/>
      <c r="B45" s="232"/>
      <c r="C45" s="232"/>
      <c r="D45" s="235"/>
      <c r="E45" s="232"/>
      <c r="F45" s="232"/>
      <c r="G45" s="232"/>
      <c r="H45" s="232"/>
      <c r="I45" s="232"/>
    </row>
    <row r="46" ht="15.75" customHeight="1">
      <c r="A46" s="233"/>
      <c r="B46" s="232"/>
      <c r="C46" s="232"/>
      <c r="D46" s="235"/>
      <c r="E46" s="232"/>
      <c r="F46" s="232"/>
      <c r="G46" s="232"/>
      <c r="H46" s="232"/>
      <c r="I46" s="232"/>
    </row>
    <row r="47" ht="15.75" customHeight="1">
      <c r="A47" s="232"/>
      <c r="B47" s="232"/>
      <c r="C47" s="232"/>
      <c r="D47" s="235"/>
      <c r="E47" s="232"/>
      <c r="F47" s="232"/>
      <c r="G47" s="232"/>
      <c r="H47" s="232"/>
      <c r="I47" s="232"/>
    </row>
    <row r="48" ht="15.75" customHeight="1">
      <c r="A48" s="237"/>
      <c r="B48" s="232"/>
      <c r="C48" s="232"/>
      <c r="D48" s="235"/>
      <c r="E48" s="232"/>
      <c r="F48" s="232"/>
      <c r="G48" s="232"/>
      <c r="H48" s="232"/>
      <c r="I48" s="232"/>
    </row>
    <row r="49" ht="15.75" customHeight="1">
      <c r="A49" s="232"/>
      <c r="B49" s="232"/>
      <c r="C49" s="232"/>
      <c r="D49" s="235"/>
      <c r="E49" s="232"/>
      <c r="F49" s="232"/>
      <c r="G49" s="232"/>
      <c r="H49" s="232"/>
      <c r="I49" s="232"/>
    </row>
    <row r="50" ht="15.75" customHeight="1">
      <c r="A50" s="233"/>
      <c r="B50" s="232"/>
      <c r="C50" s="232"/>
      <c r="D50" s="235"/>
      <c r="E50" s="232"/>
      <c r="F50" s="232"/>
      <c r="G50" s="232"/>
      <c r="H50" s="232"/>
      <c r="I50" s="232"/>
    </row>
    <row r="51" ht="15.75" customHeight="1">
      <c r="A51" s="232"/>
      <c r="B51" s="232"/>
      <c r="C51" s="232"/>
      <c r="D51" s="235"/>
      <c r="E51" s="232"/>
      <c r="F51" s="232"/>
      <c r="G51" s="232"/>
      <c r="H51" s="232"/>
      <c r="I51" s="232"/>
    </row>
    <row r="52" ht="15.75" customHeight="1">
      <c r="A52" s="237"/>
      <c r="B52" s="232"/>
      <c r="C52" s="232"/>
      <c r="D52" s="235"/>
      <c r="E52" s="232"/>
      <c r="F52" s="232"/>
      <c r="G52" s="232"/>
      <c r="H52" s="232"/>
      <c r="I52" s="232"/>
    </row>
    <row r="53" ht="15.75" customHeight="1">
      <c r="A53" s="232"/>
      <c r="B53" s="232"/>
      <c r="C53" s="232"/>
      <c r="D53" s="235"/>
      <c r="E53" s="232"/>
      <c r="F53" s="232"/>
      <c r="G53" s="232"/>
      <c r="H53" s="232"/>
      <c r="I53" s="232"/>
    </row>
    <row r="54" ht="15.75" customHeight="1">
      <c r="A54" s="233"/>
      <c r="B54" s="232"/>
      <c r="C54" s="232"/>
      <c r="D54" s="235"/>
      <c r="E54" s="232"/>
      <c r="F54" s="232"/>
      <c r="G54" s="232"/>
      <c r="H54" s="232"/>
      <c r="I54" s="232"/>
    </row>
    <row r="55" ht="15.75" customHeight="1">
      <c r="A55" s="232"/>
      <c r="B55" s="232"/>
      <c r="C55" s="232"/>
      <c r="D55" s="235"/>
      <c r="E55" s="232"/>
      <c r="F55" s="232"/>
      <c r="G55" s="232"/>
      <c r="H55" s="232"/>
      <c r="I55" s="232"/>
    </row>
    <row r="56" ht="15.75" customHeight="1">
      <c r="A56" s="237"/>
      <c r="B56" s="232"/>
      <c r="C56" s="232"/>
      <c r="D56" s="235"/>
      <c r="E56" s="232"/>
      <c r="F56" s="232"/>
      <c r="G56" s="232"/>
      <c r="H56" s="232"/>
      <c r="I56" s="232"/>
    </row>
    <row r="57" ht="15.75" customHeight="1">
      <c r="A57" s="232"/>
      <c r="B57" s="232"/>
      <c r="C57" s="232"/>
      <c r="D57" s="235"/>
      <c r="E57" s="232"/>
      <c r="F57" s="232"/>
      <c r="G57" s="232"/>
      <c r="H57" s="232"/>
      <c r="I57" s="232"/>
    </row>
    <row r="58" ht="15.75" customHeight="1">
      <c r="A58" s="233"/>
      <c r="B58" s="232"/>
      <c r="C58" s="232"/>
      <c r="D58" s="235"/>
      <c r="E58" s="232"/>
      <c r="F58" s="232"/>
      <c r="G58" s="232"/>
      <c r="H58" s="232"/>
      <c r="I58" s="232"/>
    </row>
    <row r="59" ht="15.75" customHeight="1">
      <c r="A59" s="232"/>
      <c r="B59" s="232"/>
      <c r="C59" s="232"/>
      <c r="D59" s="235"/>
      <c r="E59" s="232"/>
      <c r="F59" s="232"/>
      <c r="G59" s="232"/>
      <c r="H59" s="232"/>
      <c r="I59" s="232"/>
    </row>
    <row r="60" ht="15.75" customHeight="1">
      <c r="A60" s="237"/>
      <c r="B60" s="232"/>
      <c r="C60" s="232"/>
      <c r="D60" s="235"/>
      <c r="E60" s="232"/>
      <c r="F60" s="232"/>
      <c r="G60" s="232"/>
      <c r="H60" s="232"/>
      <c r="I60" s="232"/>
    </row>
    <row r="61" ht="15.75" customHeight="1">
      <c r="A61" s="232"/>
      <c r="B61" s="232"/>
      <c r="C61" s="232"/>
      <c r="D61" s="235"/>
      <c r="E61" s="232"/>
      <c r="F61" s="232"/>
      <c r="G61" s="232"/>
      <c r="H61" s="232"/>
      <c r="I61" s="232"/>
    </row>
    <row r="62" ht="15.75" customHeight="1">
      <c r="A62" s="233"/>
      <c r="B62" s="232"/>
      <c r="C62" s="232"/>
      <c r="D62" s="235"/>
      <c r="E62" s="232"/>
      <c r="F62" s="232"/>
      <c r="G62" s="232"/>
      <c r="H62" s="232"/>
      <c r="I62" s="232"/>
    </row>
    <row r="63" ht="15.75" customHeight="1">
      <c r="A63" s="232"/>
      <c r="B63" s="232"/>
      <c r="C63" s="232"/>
      <c r="D63" s="235"/>
      <c r="E63" s="232"/>
      <c r="F63" s="232"/>
      <c r="G63" s="232"/>
      <c r="H63" s="232"/>
      <c r="I63" s="232"/>
    </row>
    <row r="64" ht="15.75" customHeight="1">
      <c r="A64" s="237"/>
      <c r="B64" s="232"/>
      <c r="C64" s="232"/>
      <c r="D64" s="235"/>
      <c r="E64" s="232"/>
      <c r="F64" s="232"/>
      <c r="G64" s="232"/>
      <c r="H64" s="232"/>
      <c r="I64" s="232"/>
    </row>
    <row r="65" ht="15.75" customHeight="1">
      <c r="A65" s="232"/>
      <c r="B65" s="232"/>
      <c r="C65" s="232"/>
      <c r="D65" s="235"/>
      <c r="E65" s="232"/>
      <c r="F65" s="232"/>
      <c r="G65" s="232"/>
      <c r="H65" s="232"/>
      <c r="I65" s="232"/>
    </row>
    <row r="66" ht="15.75" customHeight="1">
      <c r="A66" s="233"/>
      <c r="B66" s="232"/>
      <c r="C66" s="232"/>
      <c r="D66" s="235"/>
      <c r="E66" s="232"/>
      <c r="F66" s="232"/>
      <c r="G66" s="232"/>
      <c r="H66" s="232"/>
      <c r="I66" s="232"/>
    </row>
    <row r="67" ht="15.75" customHeight="1">
      <c r="A67" s="232"/>
      <c r="B67" s="232"/>
      <c r="C67" s="232"/>
      <c r="D67" s="235"/>
      <c r="E67" s="232"/>
      <c r="F67" s="232"/>
      <c r="G67" s="232"/>
      <c r="H67" s="232"/>
      <c r="I67" s="232"/>
    </row>
    <row r="68" ht="15.75" customHeight="1">
      <c r="A68" s="237"/>
      <c r="B68" s="232"/>
      <c r="C68" s="232"/>
      <c r="D68" s="235"/>
      <c r="E68" s="232"/>
      <c r="F68" s="232"/>
      <c r="G68" s="232"/>
      <c r="H68" s="232"/>
      <c r="I68" s="232"/>
    </row>
    <row r="69" ht="15.75" customHeight="1">
      <c r="A69" s="232"/>
      <c r="B69" s="232"/>
      <c r="C69" s="232"/>
      <c r="D69" s="235"/>
      <c r="E69" s="232"/>
      <c r="F69" s="232"/>
      <c r="G69" s="232"/>
      <c r="H69" s="232"/>
      <c r="I69" s="232"/>
    </row>
    <row r="70" ht="15.75" customHeight="1">
      <c r="A70" s="233"/>
      <c r="B70" s="232"/>
      <c r="C70" s="232"/>
      <c r="D70" s="235"/>
      <c r="E70" s="232"/>
      <c r="F70" s="232"/>
      <c r="G70" s="232"/>
      <c r="H70" s="232"/>
      <c r="I70" s="232"/>
    </row>
    <row r="71" ht="15.75" customHeight="1">
      <c r="A71" s="232"/>
      <c r="B71" s="232"/>
      <c r="C71" s="232"/>
      <c r="D71" s="235"/>
      <c r="E71" s="232"/>
      <c r="F71" s="232"/>
      <c r="G71" s="232"/>
      <c r="H71" s="232"/>
      <c r="I71" s="232"/>
    </row>
    <row r="72" ht="15.75" customHeight="1">
      <c r="A72" s="237"/>
      <c r="B72" s="232"/>
      <c r="C72" s="232"/>
      <c r="D72" s="235"/>
      <c r="E72" s="232"/>
      <c r="F72" s="232"/>
      <c r="G72" s="232"/>
      <c r="H72" s="232"/>
      <c r="I72" s="232"/>
    </row>
    <row r="73" ht="15.75" customHeight="1">
      <c r="A73" s="232"/>
      <c r="B73" s="232"/>
      <c r="C73" s="232"/>
      <c r="D73" s="235"/>
      <c r="E73" s="232"/>
      <c r="F73" s="232"/>
      <c r="G73" s="232"/>
      <c r="H73" s="232"/>
      <c r="I73" s="232"/>
    </row>
    <row r="74" ht="15.75" customHeight="1">
      <c r="A74" s="233"/>
      <c r="B74" s="232"/>
      <c r="C74" s="232"/>
      <c r="D74" s="235"/>
      <c r="E74" s="232"/>
      <c r="F74" s="232"/>
      <c r="G74" s="232"/>
      <c r="H74" s="232"/>
      <c r="I74" s="232"/>
    </row>
    <row r="75" ht="15.75" customHeight="1">
      <c r="A75" s="232"/>
      <c r="B75" s="232"/>
      <c r="C75" s="232"/>
      <c r="D75" s="235"/>
      <c r="E75" s="232"/>
      <c r="F75" s="232"/>
      <c r="G75" s="232"/>
      <c r="H75" s="232"/>
      <c r="I75" s="232"/>
    </row>
    <row r="76" ht="15.75" customHeight="1">
      <c r="A76" s="237"/>
      <c r="B76" s="232"/>
      <c r="C76" s="232"/>
      <c r="D76" s="235"/>
      <c r="E76" s="232"/>
      <c r="F76" s="232"/>
      <c r="G76" s="232"/>
      <c r="H76" s="232"/>
      <c r="I76" s="232"/>
    </row>
    <row r="77" ht="15.75" customHeight="1">
      <c r="A77" s="232"/>
      <c r="B77" s="232"/>
      <c r="C77" s="232"/>
      <c r="D77" s="235"/>
      <c r="E77" s="232"/>
      <c r="F77" s="232"/>
      <c r="G77" s="232"/>
      <c r="H77" s="232"/>
      <c r="I77" s="232"/>
    </row>
    <row r="78" ht="15.75" customHeight="1">
      <c r="A78" s="233"/>
      <c r="B78" s="232"/>
      <c r="C78" s="232"/>
      <c r="D78" s="235"/>
      <c r="E78" s="232"/>
      <c r="F78" s="232"/>
      <c r="G78" s="232"/>
      <c r="H78" s="232"/>
      <c r="I78" s="232"/>
    </row>
    <row r="79" ht="15.75" customHeight="1">
      <c r="A79" s="232"/>
      <c r="B79" s="232"/>
      <c r="C79" s="232"/>
      <c r="D79" s="235"/>
      <c r="E79" s="232"/>
      <c r="F79" s="232"/>
      <c r="G79" s="232"/>
      <c r="H79" s="232"/>
      <c r="I79" s="232"/>
    </row>
    <row r="80" ht="15.75" customHeight="1">
      <c r="A80" s="237"/>
      <c r="B80" s="232"/>
      <c r="C80" s="232"/>
      <c r="D80" s="235"/>
      <c r="E80" s="232"/>
      <c r="F80" s="232"/>
      <c r="G80" s="232"/>
      <c r="H80" s="232"/>
      <c r="I80" s="232"/>
    </row>
    <row r="81" ht="15.75" customHeight="1">
      <c r="A81" s="232"/>
      <c r="B81" s="232"/>
      <c r="C81" s="232"/>
      <c r="D81" s="235"/>
      <c r="E81" s="232"/>
      <c r="F81" s="232"/>
      <c r="G81" s="232"/>
      <c r="H81" s="232"/>
      <c r="I81" s="232"/>
    </row>
    <row r="82" ht="15.75" customHeight="1">
      <c r="A82" s="233"/>
      <c r="B82" s="232"/>
      <c r="C82" s="232"/>
      <c r="D82" s="235"/>
      <c r="E82" s="232"/>
      <c r="F82" s="232"/>
      <c r="G82" s="232"/>
      <c r="H82" s="232"/>
      <c r="I82" s="232"/>
    </row>
    <row r="83" ht="15.75" customHeight="1">
      <c r="A83" s="232"/>
      <c r="B83" s="232"/>
      <c r="C83" s="232"/>
      <c r="D83" s="235"/>
      <c r="E83" s="232"/>
      <c r="F83" s="232"/>
      <c r="G83" s="232"/>
      <c r="H83" s="232"/>
      <c r="I83" s="232"/>
    </row>
    <row r="84" ht="15.75" customHeight="1">
      <c r="A84" s="237"/>
      <c r="B84" s="232"/>
      <c r="C84" s="232"/>
      <c r="D84" s="235"/>
      <c r="E84" s="232"/>
      <c r="F84" s="232"/>
      <c r="G84" s="232"/>
      <c r="H84" s="232"/>
      <c r="I84" s="232"/>
    </row>
    <row r="85" ht="15.75" customHeight="1">
      <c r="A85" s="232"/>
      <c r="B85" s="232"/>
      <c r="C85" s="232"/>
      <c r="D85" s="235"/>
      <c r="E85" s="232"/>
      <c r="F85" s="232"/>
      <c r="G85" s="232"/>
      <c r="H85" s="232"/>
      <c r="I85" s="232"/>
    </row>
    <row r="86" ht="15.75" customHeight="1">
      <c r="A86" s="233"/>
      <c r="B86" s="232"/>
      <c r="C86" s="232"/>
      <c r="D86" s="235"/>
      <c r="E86" s="232"/>
      <c r="F86" s="232"/>
      <c r="G86" s="232"/>
      <c r="H86" s="232"/>
      <c r="I86" s="232"/>
    </row>
    <row r="87" ht="15.75" customHeight="1">
      <c r="A87" s="232"/>
      <c r="B87" s="232"/>
      <c r="C87" s="232"/>
      <c r="D87" s="235"/>
      <c r="E87" s="232"/>
      <c r="F87" s="232"/>
      <c r="G87" s="232"/>
      <c r="H87" s="232"/>
      <c r="I87" s="232"/>
    </row>
    <row r="88" ht="15.75" customHeight="1">
      <c r="A88" s="237"/>
      <c r="B88" s="232"/>
      <c r="C88" s="232"/>
      <c r="D88" s="235"/>
      <c r="E88" s="232"/>
      <c r="F88" s="232"/>
      <c r="G88" s="232"/>
      <c r="H88" s="232"/>
      <c r="I88" s="232"/>
    </row>
    <row r="89" ht="15.75" customHeight="1">
      <c r="A89" s="232"/>
      <c r="B89" s="232"/>
      <c r="C89" s="232"/>
      <c r="D89" s="235"/>
      <c r="E89" s="232"/>
      <c r="F89" s="232"/>
      <c r="G89" s="232"/>
      <c r="H89" s="232"/>
      <c r="I89" s="232"/>
    </row>
    <row r="90" ht="15.75" customHeight="1">
      <c r="A90" s="233"/>
      <c r="B90" s="232"/>
      <c r="C90" s="232"/>
      <c r="D90" s="235"/>
      <c r="E90" s="232"/>
      <c r="F90" s="232"/>
      <c r="G90" s="232"/>
      <c r="H90" s="232"/>
      <c r="I90" s="232"/>
    </row>
    <row r="91" ht="15.75" customHeight="1">
      <c r="A91" s="232"/>
      <c r="B91" s="232"/>
      <c r="C91" s="232"/>
      <c r="D91" s="235"/>
      <c r="E91" s="232"/>
      <c r="F91" s="232"/>
      <c r="G91" s="232"/>
      <c r="H91" s="232"/>
      <c r="I91" s="232"/>
    </row>
    <row r="92" ht="15.75" customHeight="1">
      <c r="A92" s="237"/>
      <c r="B92" s="232"/>
      <c r="C92" s="232"/>
      <c r="D92" s="235"/>
      <c r="E92" s="232"/>
      <c r="F92" s="232"/>
      <c r="G92" s="232"/>
      <c r="H92" s="232"/>
      <c r="I92" s="232"/>
    </row>
    <row r="93" ht="15.75" customHeight="1">
      <c r="A93" s="232"/>
      <c r="B93" s="232"/>
      <c r="C93" s="232"/>
      <c r="D93" s="235"/>
      <c r="E93" s="232"/>
      <c r="F93" s="232"/>
      <c r="G93" s="232"/>
      <c r="H93" s="232"/>
      <c r="I93" s="232"/>
    </row>
    <row r="94" ht="15.75" customHeight="1">
      <c r="A94" s="233"/>
      <c r="B94" s="232"/>
      <c r="C94" s="232"/>
      <c r="D94" s="235"/>
      <c r="E94" s="232"/>
      <c r="F94" s="232"/>
      <c r="G94" s="232"/>
      <c r="H94" s="232"/>
      <c r="I94" s="232"/>
    </row>
    <row r="95" ht="15.75" customHeight="1">
      <c r="A95" s="232"/>
      <c r="B95" s="232"/>
      <c r="C95" s="232"/>
      <c r="D95" s="235"/>
      <c r="E95" s="232"/>
      <c r="F95" s="232"/>
      <c r="G95" s="232"/>
      <c r="H95" s="232"/>
      <c r="I95" s="232"/>
    </row>
    <row r="96" ht="15.75" customHeight="1">
      <c r="A96" s="237"/>
      <c r="B96" s="232"/>
      <c r="C96" s="232"/>
      <c r="D96" s="235"/>
      <c r="E96" s="232"/>
      <c r="F96" s="232"/>
      <c r="G96" s="232"/>
      <c r="H96" s="232"/>
      <c r="I96" s="232"/>
    </row>
    <row r="97" ht="15.75" customHeight="1">
      <c r="A97" s="232"/>
      <c r="B97" s="232"/>
      <c r="C97" s="232"/>
      <c r="D97" s="235"/>
      <c r="E97" s="232"/>
      <c r="F97" s="232"/>
      <c r="G97" s="232"/>
      <c r="H97" s="232"/>
      <c r="I97" s="232"/>
    </row>
    <row r="98" ht="15.75" customHeight="1">
      <c r="A98" s="233"/>
      <c r="B98" s="232"/>
      <c r="C98" s="232"/>
      <c r="D98" s="235"/>
      <c r="E98" s="232"/>
      <c r="F98" s="232"/>
      <c r="G98" s="232"/>
      <c r="H98" s="232"/>
      <c r="I98" s="232"/>
    </row>
    <row r="99" ht="15.75" customHeight="1">
      <c r="A99" s="232"/>
      <c r="B99" s="232"/>
      <c r="C99" s="232"/>
      <c r="D99" s="235"/>
      <c r="E99" s="232"/>
      <c r="F99" s="232"/>
      <c r="G99" s="232"/>
      <c r="H99" s="232"/>
      <c r="I99" s="232"/>
    </row>
    <row r="100" ht="15.75" customHeight="1">
      <c r="A100" s="237"/>
      <c r="B100" s="232"/>
      <c r="C100" s="232"/>
      <c r="D100" s="235"/>
      <c r="E100" s="232"/>
      <c r="F100" s="232"/>
      <c r="G100" s="232"/>
      <c r="H100" s="232"/>
      <c r="I100" s="232"/>
    </row>
    <row r="101" ht="15.75" customHeight="1">
      <c r="A101" s="232"/>
      <c r="B101" s="232"/>
      <c r="C101" s="232"/>
      <c r="D101" s="235"/>
      <c r="E101" s="232"/>
      <c r="F101" s="232"/>
      <c r="G101" s="232"/>
      <c r="H101" s="232"/>
      <c r="I101" s="232"/>
    </row>
    <row r="102" ht="15.75" customHeight="1">
      <c r="A102" s="233"/>
      <c r="B102" s="232"/>
      <c r="C102" s="232"/>
      <c r="D102" s="235"/>
      <c r="E102" s="232"/>
      <c r="F102" s="232"/>
      <c r="G102" s="232"/>
      <c r="H102" s="232"/>
      <c r="I102" s="232"/>
    </row>
    <row r="103" ht="15.75" customHeight="1">
      <c r="A103" s="232"/>
      <c r="B103" s="232"/>
      <c r="C103" s="232"/>
      <c r="D103" s="235"/>
      <c r="E103" s="232"/>
      <c r="F103" s="232"/>
      <c r="G103" s="232"/>
      <c r="H103" s="232"/>
      <c r="I103" s="232"/>
    </row>
    <row r="104" ht="15.75" customHeight="1">
      <c r="A104" s="237"/>
      <c r="B104" s="232"/>
      <c r="C104" s="232"/>
      <c r="D104" s="235"/>
      <c r="E104" s="232"/>
      <c r="F104" s="232"/>
      <c r="G104" s="232"/>
      <c r="H104" s="232"/>
      <c r="I104" s="232"/>
    </row>
    <row r="105" ht="15.75" customHeight="1">
      <c r="A105" s="232"/>
      <c r="B105" s="232"/>
      <c r="C105" s="232"/>
      <c r="D105" s="235"/>
      <c r="E105" s="232"/>
      <c r="F105" s="232"/>
      <c r="G105" s="232"/>
      <c r="H105" s="232"/>
      <c r="I105" s="232"/>
    </row>
    <row r="106" ht="15.75" customHeight="1">
      <c r="A106" s="233"/>
      <c r="B106" s="232"/>
      <c r="C106" s="232"/>
      <c r="D106" s="235"/>
      <c r="E106" s="232"/>
      <c r="F106" s="232"/>
      <c r="G106" s="232"/>
      <c r="H106" s="232"/>
      <c r="I106" s="232"/>
    </row>
    <row r="107" ht="15.75" customHeight="1">
      <c r="A107" s="232"/>
      <c r="B107" s="232"/>
      <c r="C107" s="232"/>
      <c r="D107" s="235"/>
      <c r="E107" s="232"/>
      <c r="F107" s="232"/>
      <c r="G107" s="232"/>
      <c r="H107" s="232"/>
      <c r="I107" s="232"/>
    </row>
    <row r="108" ht="15.75" customHeight="1">
      <c r="A108" s="237"/>
      <c r="B108" s="232"/>
      <c r="C108" s="232"/>
      <c r="D108" s="235"/>
      <c r="E108" s="232"/>
      <c r="F108" s="232"/>
      <c r="G108" s="232"/>
      <c r="H108" s="232"/>
      <c r="I108" s="232"/>
    </row>
    <row r="109" ht="15.75" customHeight="1">
      <c r="A109" s="232"/>
      <c r="B109" s="232"/>
      <c r="C109" s="232"/>
      <c r="D109" s="235"/>
      <c r="E109" s="232"/>
      <c r="F109" s="232"/>
      <c r="G109" s="232"/>
      <c r="H109" s="232"/>
      <c r="I109" s="232"/>
    </row>
    <row r="110" ht="15.75" customHeight="1">
      <c r="A110" s="233"/>
      <c r="B110" s="232"/>
      <c r="C110" s="232"/>
      <c r="D110" s="235"/>
      <c r="E110" s="232"/>
      <c r="F110" s="232"/>
      <c r="G110" s="232"/>
      <c r="H110" s="232"/>
      <c r="I110" s="232"/>
    </row>
    <row r="111" ht="15.75" customHeight="1">
      <c r="A111" s="232"/>
      <c r="B111" s="232"/>
      <c r="C111" s="232"/>
      <c r="D111" s="235"/>
      <c r="E111" s="232"/>
      <c r="F111" s="232"/>
      <c r="G111" s="232"/>
      <c r="H111" s="232"/>
      <c r="I111" s="232"/>
    </row>
    <row r="112" ht="15.75" customHeight="1">
      <c r="A112" s="237"/>
      <c r="B112" s="232"/>
      <c r="C112" s="232"/>
      <c r="D112" s="235"/>
      <c r="E112" s="232"/>
      <c r="F112" s="232"/>
      <c r="G112" s="232"/>
      <c r="H112" s="232"/>
      <c r="I112" s="232"/>
    </row>
    <row r="113" ht="15.75" customHeight="1">
      <c r="A113" s="232"/>
      <c r="B113" s="232"/>
      <c r="C113" s="232"/>
      <c r="D113" s="235"/>
      <c r="E113" s="232"/>
      <c r="F113" s="232"/>
      <c r="G113" s="232"/>
      <c r="H113" s="232"/>
      <c r="I113" s="232"/>
    </row>
    <row r="114" ht="15.75" customHeight="1">
      <c r="A114" s="233"/>
      <c r="B114" s="232"/>
      <c r="C114" s="232"/>
      <c r="D114" s="235"/>
      <c r="E114" s="232"/>
      <c r="F114" s="232"/>
      <c r="G114" s="232"/>
      <c r="H114" s="232"/>
      <c r="I114" s="232"/>
    </row>
    <row r="115" ht="15.75" customHeight="1">
      <c r="A115" s="232"/>
      <c r="B115" s="232"/>
      <c r="C115" s="232"/>
      <c r="D115" s="235"/>
      <c r="E115" s="232"/>
      <c r="F115" s="232"/>
      <c r="G115" s="232"/>
      <c r="H115" s="232"/>
      <c r="I115" s="232"/>
    </row>
    <row r="116" ht="15.75" customHeight="1">
      <c r="A116" s="237"/>
      <c r="B116" s="232"/>
      <c r="C116" s="232"/>
      <c r="D116" s="235"/>
      <c r="E116" s="232"/>
      <c r="F116" s="232"/>
      <c r="G116" s="232"/>
      <c r="H116" s="232"/>
      <c r="I116" s="232"/>
    </row>
    <row r="117" ht="15.75" customHeight="1">
      <c r="A117" s="232"/>
      <c r="B117" s="232"/>
      <c r="C117" s="232"/>
      <c r="D117" s="235"/>
      <c r="E117" s="232"/>
      <c r="F117" s="232"/>
      <c r="G117" s="232"/>
      <c r="H117" s="232"/>
      <c r="I117" s="232"/>
    </row>
    <row r="118" ht="15.75" customHeight="1">
      <c r="A118" s="233"/>
      <c r="B118" s="232"/>
      <c r="C118" s="232"/>
      <c r="D118" s="235"/>
      <c r="E118" s="232"/>
      <c r="F118" s="232"/>
      <c r="G118" s="232"/>
      <c r="H118" s="232"/>
      <c r="I118" s="232"/>
    </row>
    <row r="119" ht="15.75" customHeight="1">
      <c r="A119" s="232"/>
      <c r="B119" s="232"/>
      <c r="C119" s="232"/>
      <c r="D119" s="235"/>
      <c r="E119" s="232"/>
      <c r="F119" s="232"/>
      <c r="G119" s="232"/>
      <c r="H119" s="232"/>
      <c r="I119" s="232"/>
    </row>
    <row r="120" ht="15.75" customHeight="1">
      <c r="A120" s="237"/>
      <c r="B120" s="232"/>
      <c r="C120" s="232"/>
      <c r="D120" s="235"/>
      <c r="E120" s="232"/>
      <c r="F120" s="232"/>
      <c r="G120" s="232"/>
      <c r="H120" s="232"/>
      <c r="I120" s="232"/>
    </row>
    <row r="121" ht="15.75" customHeight="1">
      <c r="A121" s="232"/>
      <c r="B121" s="232"/>
      <c r="C121" s="232"/>
      <c r="D121" s="235"/>
      <c r="E121" s="232"/>
      <c r="F121" s="232"/>
      <c r="G121" s="232"/>
      <c r="H121" s="232"/>
      <c r="I121" s="232"/>
    </row>
    <row r="122" ht="15.75" customHeight="1">
      <c r="A122" s="233"/>
      <c r="B122" s="232"/>
      <c r="C122" s="232"/>
      <c r="D122" s="235"/>
      <c r="E122" s="232"/>
      <c r="F122" s="232"/>
      <c r="G122" s="232"/>
      <c r="H122" s="232"/>
      <c r="I122" s="232"/>
    </row>
    <row r="123" ht="15.75" customHeight="1">
      <c r="A123" s="232"/>
      <c r="B123" s="232"/>
      <c r="C123" s="232"/>
      <c r="D123" s="235"/>
      <c r="E123" s="232"/>
      <c r="F123" s="232"/>
      <c r="G123" s="232"/>
      <c r="H123" s="232"/>
      <c r="I123" s="232"/>
    </row>
    <row r="124" ht="15.75" customHeight="1">
      <c r="A124" s="237"/>
      <c r="B124" s="232"/>
      <c r="C124" s="232"/>
      <c r="D124" s="235"/>
      <c r="E124" s="232"/>
      <c r="F124" s="232"/>
      <c r="G124" s="232"/>
      <c r="H124" s="232"/>
      <c r="I124" s="232"/>
    </row>
    <row r="125" ht="15.75" customHeight="1">
      <c r="A125" s="232"/>
      <c r="B125" s="232"/>
      <c r="C125" s="232"/>
      <c r="D125" s="235"/>
      <c r="E125" s="232"/>
      <c r="F125" s="232"/>
      <c r="G125" s="232"/>
      <c r="H125" s="232"/>
      <c r="I125" s="232"/>
    </row>
    <row r="126" ht="15.75" customHeight="1">
      <c r="A126" s="233"/>
      <c r="B126" s="232"/>
      <c r="C126" s="232"/>
      <c r="D126" s="235"/>
      <c r="E126" s="232"/>
      <c r="F126" s="232"/>
      <c r="G126" s="232"/>
      <c r="H126" s="232"/>
      <c r="I126" s="232"/>
    </row>
    <row r="127" ht="15.75" customHeight="1">
      <c r="A127" s="232"/>
      <c r="B127" s="232"/>
      <c r="C127" s="232"/>
      <c r="D127" s="235"/>
      <c r="E127" s="232"/>
      <c r="F127" s="232"/>
      <c r="G127" s="232"/>
      <c r="H127" s="232"/>
      <c r="I127" s="232"/>
    </row>
    <row r="128" ht="15.75" customHeight="1">
      <c r="A128" s="237"/>
      <c r="B128" s="232"/>
      <c r="C128" s="232"/>
      <c r="D128" s="235"/>
      <c r="E128" s="232"/>
      <c r="F128" s="232"/>
      <c r="G128" s="232"/>
      <c r="H128" s="232"/>
      <c r="I128" s="232"/>
    </row>
    <row r="129" ht="15.75" customHeight="1">
      <c r="A129" s="232"/>
      <c r="B129" s="232"/>
      <c r="C129" s="232"/>
      <c r="D129" s="235"/>
      <c r="E129" s="232"/>
      <c r="F129" s="232"/>
      <c r="G129" s="232"/>
      <c r="H129" s="232"/>
      <c r="I129" s="232"/>
    </row>
    <row r="130" ht="15.75" customHeight="1">
      <c r="A130" s="233"/>
      <c r="B130" s="232"/>
      <c r="C130" s="232"/>
      <c r="D130" s="235"/>
      <c r="E130" s="232"/>
      <c r="F130" s="232"/>
      <c r="G130" s="232"/>
      <c r="H130" s="232"/>
      <c r="I130" s="232"/>
    </row>
    <row r="131" ht="15.75" customHeight="1">
      <c r="A131" s="232"/>
      <c r="B131" s="232"/>
      <c r="C131" s="232"/>
      <c r="D131" s="235"/>
      <c r="E131" s="232"/>
      <c r="F131" s="232"/>
      <c r="G131" s="232"/>
      <c r="H131" s="232"/>
      <c r="I131" s="232"/>
    </row>
    <row r="132" ht="15.75" customHeight="1">
      <c r="A132" s="237"/>
      <c r="B132" s="232"/>
      <c r="C132" s="232"/>
      <c r="D132" s="235"/>
      <c r="E132" s="232"/>
      <c r="F132" s="232"/>
      <c r="G132" s="232"/>
      <c r="H132" s="232"/>
      <c r="I132" s="232"/>
    </row>
    <row r="133" ht="15.75" customHeight="1">
      <c r="A133" s="232"/>
      <c r="B133" s="232"/>
      <c r="C133" s="232"/>
      <c r="D133" s="235"/>
      <c r="E133" s="232"/>
      <c r="F133" s="232"/>
      <c r="G133" s="232"/>
      <c r="H133" s="232"/>
      <c r="I133" s="232"/>
    </row>
    <row r="134" ht="15.75" customHeight="1">
      <c r="A134" s="233"/>
      <c r="B134" s="232"/>
      <c r="C134" s="232"/>
      <c r="D134" s="235"/>
      <c r="E134" s="232"/>
      <c r="F134" s="232"/>
      <c r="G134" s="232"/>
      <c r="H134" s="232"/>
      <c r="I134" s="232"/>
    </row>
    <row r="135" ht="15.75" customHeight="1">
      <c r="A135" s="232"/>
      <c r="B135" s="232"/>
      <c r="C135" s="232"/>
      <c r="D135" s="235"/>
      <c r="E135" s="232"/>
      <c r="F135" s="232"/>
      <c r="G135" s="232"/>
      <c r="H135" s="232"/>
      <c r="I135" s="232"/>
    </row>
    <row r="136" ht="15.75" customHeight="1">
      <c r="A136" s="237"/>
      <c r="B136" s="232"/>
      <c r="C136" s="232"/>
      <c r="D136" s="235"/>
      <c r="E136" s="232"/>
      <c r="F136" s="232"/>
      <c r="G136" s="232"/>
      <c r="H136" s="232"/>
      <c r="I136" s="232"/>
    </row>
    <row r="137" ht="15.75" customHeight="1">
      <c r="A137" s="232"/>
      <c r="B137" s="232"/>
      <c r="C137" s="232"/>
      <c r="D137" s="235"/>
      <c r="E137" s="232"/>
      <c r="F137" s="232"/>
      <c r="G137" s="232"/>
      <c r="H137" s="232"/>
      <c r="I137" s="232"/>
    </row>
    <row r="138" ht="15.75" customHeight="1">
      <c r="A138" s="233"/>
      <c r="B138" s="232"/>
      <c r="C138" s="232"/>
      <c r="D138" s="235"/>
      <c r="E138" s="232"/>
      <c r="F138" s="232"/>
      <c r="G138" s="232"/>
      <c r="H138" s="232"/>
      <c r="I138" s="232"/>
    </row>
    <row r="139" ht="15.75" customHeight="1">
      <c r="A139" s="232"/>
      <c r="B139" s="232"/>
      <c r="C139" s="232"/>
      <c r="D139" s="235"/>
      <c r="E139" s="232"/>
      <c r="F139" s="232"/>
      <c r="G139" s="232"/>
      <c r="H139" s="232"/>
      <c r="I139" s="232"/>
    </row>
    <row r="140" ht="15.75" customHeight="1">
      <c r="A140" s="237"/>
      <c r="B140" s="232"/>
      <c r="C140" s="232"/>
      <c r="D140" s="235"/>
      <c r="E140" s="232"/>
      <c r="F140" s="232"/>
      <c r="G140" s="232"/>
      <c r="H140" s="232"/>
      <c r="I140" s="232"/>
    </row>
    <row r="141" ht="15.75" customHeight="1">
      <c r="A141" s="232"/>
      <c r="B141" s="232"/>
      <c r="C141" s="232"/>
      <c r="D141" s="235"/>
      <c r="E141" s="232"/>
      <c r="F141" s="232"/>
      <c r="G141" s="232"/>
      <c r="H141" s="232"/>
      <c r="I141" s="232"/>
    </row>
    <row r="142" ht="15.75" customHeight="1">
      <c r="A142" s="233"/>
      <c r="B142" s="232"/>
      <c r="C142" s="232"/>
      <c r="D142" s="235"/>
      <c r="E142" s="232"/>
      <c r="F142" s="232"/>
      <c r="G142" s="232"/>
      <c r="H142" s="232"/>
      <c r="I142" s="232"/>
    </row>
    <row r="143" ht="15.75" customHeight="1">
      <c r="A143" s="232"/>
      <c r="B143" s="232"/>
      <c r="C143" s="232"/>
      <c r="D143" s="235"/>
      <c r="E143" s="232"/>
      <c r="F143" s="232"/>
      <c r="G143" s="232"/>
      <c r="H143" s="232"/>
      <c r="I143" s="232"/>
    </row>
    <row r="144" ht="15.75" customHeight="1">
      <c r="A144" s="237"/>
      <c r="B144" s="232"/>
      <c r="C144" s="232"/>
      <c r="D144" s="235"/>
      <c r="E144" s="232"/>
      <c r="F144" s="232"/>
      <c r="G144" s="232"/>
      <c r="H144" s="232"/>
      <c r="I144" s="232"/>
    </row>
    <row r="145" ht="15.75" customHeight="1">
      <c r="A145" s="232"/>
      <c r="B145" s="232"/>
      <c r="C145" s="232"/>
      <c r="D145" s="235"/>
      <c r="E145" s="232"/>
      <c r="F145" s="232"/>
      <c r="G145" s="232"/>
      <c r="H145" s="232"/>
      <c r="I145" s="232"/>
    </row>
    <row r="146" ht="15.75" customHeight="1">
      <c r="A146" s="233"/>
      <c r="B146" s="232"/>
      <c r="C146" s="232"/>
      <c r="D146" s="235"/>
      <c r="E146" s="232"/>
      <c r="F146" s="232"/>
      <c r="G146" s="232"/>
      <c r="H146" s="232"/>
      <c r="I146" s="232"/>
    </row>
    <row r="147" ht="15.75" customHeight="1">
      <c r="A147" s="232"/>
      <c r="B147" s="232"/>
      <c r="C147" s="232"/>
      <c r="D147" s="235"/>
      <c r="E147" s="232"/>
      <c r="F147" s="232"/>
      <c r="G147" s="232"/>
      <c r="H147" s="232"/>
      <c r="I147" s="232"/>
    </row>
    <row r="148" ht="15.75" customHeight="1">
      <c r="A148" s="237"/>
      <c r="B148" s="232"/>
      <c r="C148" s="232"/>
      <c r="D148" s="235"/>
      <c r="E148" s="232"/>
      <c r="F148" s="232"/>
      <c r="G148" s="232"/>
      <c r="H148" s="232"/>
      <c r="I148" s="232"/>
    </row>
    <row r="149" ht="15.75" customHeight="1">
      <c r="A149" s="232"/>
      <c r="B149" s="232"/>
      <c r="C149" s="232"/>
      <c r="D149" s="235"/>
      <c r="E149" s="232"/>
      <c r="F149" s="232"/>
      <c r="G149" s="232"/>
      <c r="H149" s="232"/>
      <c r="I149" s="232"/>
    </row>
    <row r="150" ht="15.75" customHeight="1">
      <c r="A150" s="233"/>
      <c r="B150" s="232"/>
      <c r="C150" s="232"/>
      <c r="D150" s="235"/>
      <c r="E150" s="232"/>
      <c r="F150" s="232"/>
      <c r="G150" s="232"/>
      <c r="H150" s="232"/>
      <c r="I150" s="232"/>
    </row>
    <row r="151" ht="15.75" customHeight="1">
      <c r="A151" s="232"/>
      <c r="B151" s="232"/>
      <c r="C151" s="232"/>
      <c r="D151" s="235"/>
      <c r="E151" s="232"/>
      <c r="F151" s="232"/>
      <c r="G151" s="232"/>
      <c r="H151" s="232"/>
      <c r="I151" s="232"/>
    </row>
    <row r="152" ht="15.75" customHeight="1">
      <c r="A152" s="237"/>
      <c r="B152" s="232"/>
      <c r="C152" s="232"/>
      <c r="D152" s="235"/>
      <c r="E152" s="232"/>
      <c r="F152" s="232"/>
      <c r="G152" s="232"/>
      <c r="H152" s="232"/>
      <c r="I152" s="232"/>
    </row>
    <row r="153" ht="15.75" customHeight="1">
      <c r="A153" s="232"/>
      <c r="B153" s="232"/>
      <c r="C153" s="232"/>
      <c r="D153" s="235"/>
      <c r="E153" s="232"/>
      <c r="F153" s="232"/>
      <c r="G153" s="232"/>
      <c r="H153" s="232"/>
      <c r="I153" s="232"/>
    </row>
    <row r="154" ht="15.75" customHeight="1">
      <c r="A154" s="233"/>
      <c r="B154" s="232"/>
      <c r="C154" s="232"/>
      <c r="D154" s="235"/>
      <c r="E154" s="232"/>
      <c r="F154" s="232"/>
      <c r="G154" s="232"/>
      <c r="H154" s="232"/>
      <c r="I154" s="232"/>
    </row>
    <row r="155" ht="15.75" customHeight="1">
      <c r="A155" s="232"/>
      <c r="B155" s="232"/>
      <c r="C155" s="232"/>
      <c r="D155" s="235"/>
      <c r="E155" s="232"/>
      <c r="F155" s="232"/>
      <c r="G155" s="232"/>
      <c r="H155" s="232"/>
      <c r="I155" s="232"/>
    </row>
    <row r="156" ht="15.75" customHeight="1">
      <c r="A156" s="237"/>
      <c r="B156" s="232"/>
      <c r="C156" s="232"/>
      <c r="D156" s="235"/>
      <c r="E156" s="232"/>
      <c r="F156" s="232"/>
      <c r="G156" s="232"/>
      <c r="H156" s="232"/>
      <c r="I156" s="232"/>
    </row>
    <row r="157" ht="15.75" customHeight="1">
      <c r="A157" s="232"/>
      <c r="B157" s="232"/>
      <c r="C157" s="232"/>
      <c r="D157" s="235"/>
      <c r="E157" s="232"/>
      <c r="F157" s="232"/>
      <c r="G157" s="232"/>
      <c r="H157" s="232"/>
      <c r="I157" s="232"/>
    </row>
    <row r="158" ht="15.75" customHeight="1">
      <c r="A158" s="233"/>
      <c r="B158" s="232"/>
      <c r="C158" s="232"/>
      <c r="D158" s="235"/>
      <c r="E158" s="232"/>
      <c r="F158" s="232"/>
      <c r="G158" s="232"/>
      <c r="H158" s="232"/>
      <c r="I158" s="232"/>
    </row>
    <row r="159" ht="15.75" customHeight="1">
      <c r="A159" s="232"/>
      <c r="B159" s="232"/>
      <c r="C159" s="232"/>
      <c r="D159" s="235"/>
      <c r="E159" s="232"/>
      <c r="F159" s="232"/>
      <c r="G159" s="232"/>
      <c r="H159" s="232"/>
      <c r="I159" s="232"/>
    </row>
    <row r="160" ht="15.75" customHeight="1">
      <c r="A160" s="237"/>
      <c r="B160" s="232"/>
      <c r="C160" s="232"/>
      <c r="D160" s="235"/>
      <c r="E160" s="232"/>
      <c r="F160" s="232"/>
      <c r="G160" s="232"/>
      <c r="H160" s="232"/>
      <c r="I160" s="232"/>
    </row>
    <row r="161" ht="15.75" customHeight="1">
      <c r="A161" s="232"/>
      <c r="B161" s="232"/>
      <c r="C161" s="232"/>
      <c r="D161" s="235"/>
      <c r="E161" s="232"/>
      <c r="F161" s="232"/>
      <c r="G161" s="232"/>
      <c r="H161" s="232"/>
      <c r="I161" s="232"/>
    </row>
    <row r="162" ht="15.75" customHeight="1">
      <c r="A162" s="233"/>
      <c r="B162" s="232"/>
      <c r="C162" s="232"/>
      <c r="D162" s="235"/>
      <c r="E162" s="232"/>
      <c r="F162" s="232"/>
      <c r="G162" s="232"/>
      <c r="H162" s="232"/>
      <c r="I162" s="232"/>
    </row>
    <row r="163" ht="15.75" customHeight="1">
      <c r="A163" s="232"/>
      <c r="B163" s="232"/>
      <c r="C163" s="232"/>
      <c r="D163" s="235"/>
      <c r="E163" s="232"/>
      <c r="F163" s="232"/>
      <c r="G163" s="232"/>
      <c r="H163" s="232"/>
      <c r="I163" s="232"/>
    </row>
    <row r="164" ht="15.75" customHeight="1">
      <c r="A164" s="237"/>
      <c r="B164" s="232"/>
      <c r="C164" s="232"/>
      <c r="D164" s="235"/>
      <c r="E164" s="232"/>
      <c r="F164" s="232"/>
      <c r="G164" s="232"/>
      <c r="H164" s="232"/>
      <c r="I164" s="232"/>
    </row>
    <row r="165" ht="15.75" customHeight="1">
      <c r="A165" s="232"/>
      <c r="B165" s="232"/>
      <c r="C165" s="232"/>
      <c r="D165" s="235"/>
      <c r="E165" s="232"/>
      <c r="F165" s="232"/>
      <c r="G165" s="232"/>
      <c r="H165" s="232"/>
      <c r="I165" s="232"/>
    </row>
    <row r="166" ht="15.75" customHeight="1">
      <c r="A166" s="233"/>
      <c r="B166" s="232"/>
      <c r="C166" s="232"/>
      <c r="D166" s="235"/>
      <c r="E166" s="232"/>
      <c r="F166" s="232"/>
      <c r="G166" s="232"/>
      <c r="H166" s="232"/>
      <c r="I166" s="232"/>
    </row>
    <row r="167" ht="15.75" customHeight="1">
      <c r="A167" s="232"/>
      <c r="B167" s="232"/>
      <c r="C167" s="232"/>
      <c r="D167" s="235"/>
      <c r="E167" s="232"/>
      <c r="F167" s="232"/>
      <c r="G167" s="232"/>
      <c r="H167" s="232"/>
      <c r="I167" s="232"/>
    </row>
    <row r="168" ht="15.75" customHeight="1">
      <c r="A168" s="237"/>
      <c r="B168" s="232"/>
      <c r="C168" s="232"/>
      <c r="D168" s="235"/>
      <c r="E168" s="232"/>
      <c r="F168" s="232"/>
      <c r="G168" s="232"/>
      <c r="H168" s="232"/>
      <c r="I168" s="232"/>
    </row>
    <row r="169" ht="15.75" customHeight="1">
      <c r="A169" s="232"/>
      <c r="B169" s="232"/>
      <c r="C169" s="232"/>
      <c r="D169" s="235"/>
      <c r="E169" s="232"/>
      <c r="F169" s="232"/>
      <c r="G169" s="232"/>
      <c r="H169" s="232"/>
      <c r="I169" s="232"/>
    </row>
    <row r="170" ht="15.75" customHeight="1">
      <c r="A170" s="233"/>
      <c r="B170" s="232"/>
      <c r="C170" s="232"/>
      <c r="D170" s="235"/>
      <c r="E170" s="232"/>
      <c r="F170" s="232"/>
      <c r="G170" s="232"/>
      <c r="H170" s="232"/>
      <c r="I170" s="232"/>
    </row>
    <row r="171" ht="15.75" customHeight="1">
      <c r="A171" s="232"/>
      <c r="B171" s="232"/>
      <c r="C171" s="232"/>
      <c r="D171" s="235"/>
      <c r="E171" s="232"/>
      <c r="F171" s="232"/>
      <c r="G171" s="232"/>
      <c r="H171" s="232"/>
      <c r="I171" s="232"/>
    </row>
    <row r="172" ht="15.75" customHeight="1">
      <c r="A172" s="237"/>
      <c r="B172" s="232"/>
      <c r="C172" s="232"/>
      <c r="D172" s="235"/>
      <c r="E172" s="232"/>
      <c r="F172" s="232"/>
      <c r="G172" s="232"/>
      <c r="H172" s="232"/>
      <c r="I172" s="232"/>
    </row>
    <row r="173" ht="15.75" customHeight="1">
      <c r="A173" s="232"/>
      <c r="B173" s="232"/>
      <c r="C173" s="232"/>
      <c r="D173" s="235"/>
      <c r="E173" s="232"/>
      <c r="F173" s="232"/>
      <c r="G173" s="232"/>
      <c r="H173" s="232"/>
      <c r="I173" s="232"/>
    </row>
    <row r="174" ht="15.75" customHeight="1">
      <c r="A174" s="233"/>
      <c r="B174" s="232"/>
      <c r="C174" s="232"/>
      <c r="D174" s="235"/>
      <c r="E174" s="232"/>
      <c r="F174" s="232"/>
      <c r="G174" s="232"/>
      <c r="H174" s="232"/>
      <c r="I174" s="232"/>
    </row>
    <row r="175" ht="15.75" customHeight="1">
      <c r="A175" s="232"/>
      <c r="B175" s="232"/>
      <c r="C175" s="232"/>
      <c r="D175" s="235"/>
      <c r="E175" s="232"/>
      <c r="F175" s="232"/>
      <c r="G175" s="232"/>
      <c r="H175" s="232"/>
      <c r="I175" s="232"/>
    </row>
    <row r="176" ht="15.75" customHeight="1">
      <c r="A176" s="237"/>
      <c r="B176" s="232"/>
      <c r="C176" s="232"/>
      <c r="D176" s="235"/>
      <c r="E176" s="232"/>
      <c r="F176" s="232"/>
      <c r="G176" s="232"/>
      <c r="H176" s="232"/>
      <c r="I176" s="232"/>
    </row>
    <row r="177" ht="15.75" customHeight="1">
      <c r="A177" s="232"/>
      <c r="B177" s="232"/>
      <c r="C177" s="232"/>
      <c r="D177" s="235"/>
      <c r="E177" s="232"/>
      <c r="F177" s="232"/>
      <c r="G177" s="232"/>
      <c r="H177" s="232"/>
      <c r="I177" s="232"/>
    </row>
    <row r="178" ht="15.75" customHeight="1">
      <c r="A178" s="233"/>
      <c r="B178" s="232"/>
      <c r="C178" s="232"/>
      <c r="D178" s="235"/>
      <c r="E178" s="232"/>
      <c r="F178" s="232"/>
      <c r="G178" s="232"/>
      <c r="H178" s="232"/>
      <c r="I178" s="232"/>
    </row>
    <row r="179" ht="15.75" customHeight="1">
      <c r="A179" s="232"/>
      <c r="B179" s="232"/>
      <c r="C179" s="232"/>
      <c r="D179" s="235"/>
      <c r="E179" s="232"/>
      <c r="F179" s="232"/>
      <c r="G179" s="232"/>
      <c r="H179" s="232"/>
      <c r="I179" s="232"/>
    </row>
    <row r="180" ht="15.75" customHeight="1">
      <c r="A180" s="237"/>
      <c r="B180" s="232"/>
      <c r="C180" s="232"/>
      <c r="D180" s="235"/>
      <c r="E180" s="232"/>
      <c r="F180" s="232"/>
      <c r="G180" s="232"/>
      <c r="H180" s="232"/>
      <c r="I180" s="232"/>
    </row>
    <row r="181" ht="15.75" customHeight="1">
      <c r="A181" s="232"/>
      <c r="B181" s="232"/>
      <c r="C181" s="232"/>
      <c r="D181" s="235"/>
      <c r="E181" s="232"/>
      <c r="F181" s="232"/>
      <c r="G181" s="232"/>
      <c r="H181" s="232"/>
      <c r="I181" s="232"/>
    </row>
    <row r="182" ht="15.75" customHeight="1">
      <c r="A182" s="233"/>
      <c r="B182" s="232"/>
      <c r="C182" s="232"/>
      <c r="D182" s="235"/>
      <c r="E182" s="232"/>
      <c r="F182" s="232"/>
      <c r="G182" s="232"/>
      <c r="H182" s="232"/>
      <c r="I182" s="232"/>
    </row>
    <row r="183" ht="15.75" customHeight="1">
      <c r="A183" s="232"/>
      <c r="B183" s="232"/>
      <c r="C183" s="232"/>
      <c r="D183" s="235"/>
      <c r="E183" s="232"/>
      <c r="F183" s="232"/>
      <c r="G183" s="232"/>
      <c r="H183" s="232"/>
      <c r="I183" s="232"/>
    </row>
    <row r="184" ht="15.75" customHeight="1">
      <c r="A184" s="237"/>
      <c r="B184" s="232"/>
      <c r="C184" s="232"/>
      <c r="D184" s="235"/>
      <c r="E184" s="232"/>
      <c r="F184" s="232"/>
      <c r="G184" s="232"/>
      <c r="H184" s="232"/>
      <c r="I184" s="232"/>
    </row>
    <row r="185" ht="15.75" customHeight="1">
      <c r="A185" s="232"/>
      <c r="B185" s="232"/>
      <c r="C185" s="232"/>
      <c r="D185" s="235"/>
      <c r="E185" s="232"/>
      <c r="F185" s="232"/>
      <c r="G185" s="232"/>
      <c r="H185" s="232"/>
      <c r="I185" s="232"/>
    </row>
    <row r="186" ht="15.75" customHeight="1">
      <c r="A186" s="233"/>
      <c r="B186" s="232"/>
      <c r="C186" s="232"/>
      <c r="D186" s="235"/>
      <c r="E186" s="232"/>
      <c r="F186" s="232"/>
      <c r="G186" s="232"/>
      <c r="H186" s="232"/>
      <c r="I186" s="232"/>
    </row>
    <row r="187" ht="15.75" customHeight="1">
      <c r="A187" s="232"/>
      <c r="B187" s="232"/>
      <c r="C187" s="232"/>
      <c r="D187" s="235"/>
      <c r="E187" s="232"/>
      <c r="F187" s="232"/>
      <c r="G187" s="232"/>
      <c r="H187" s="232"/>
      <c r="I187" s="232"/>
    </row>
    <row r="188" ht="15.75" customHeight="1">
      <c r="A188" s="237"/>
      <c r="B188" s="232"/>
      <c r="C188" s="232"/>
      <c r="D188" s="235"/>
      <c r="E188" s="232"/>
      <c r="F188" s="232"/>
      <c r="G188" s="232"/>
      <c r="H188" s="232"/>
      <c r="I188" s="232"/>
    </row>
    <row r="189" ht="15.75" customHeight="1">
      <c r="A189" s="232"/>
      <c r="B189" s="232"/>
      <c r="C189" s="232"/>
      <c r="D189" s="235"/>
      <c r="E189" s="232"/>
      <c r="F189" s="232"/>
      <c r="G189" s="232"/>
      <c r="H189" s="232"/>
      <c r="I189" s="232"/>
    </row>
    <row r="190" ht="15.75" customHeight="1">
      <c r="A190" s="233"/>
      <c r="B190" s="232"/>
      <c r="C190" s="232"/>
      <c r="D190" s="235"/>
      <c r="E190" s="232"/>
      <c r="F190" s="232"/>
      <c r="G190" s="232"/>
      <c r="H190" s="232"/>
      <c r="I190" s="232"/>
    </row>
    <row r="191" ht="15.75" customHeight="1">
      <c r="A191" s="232"/>
      <c r="B191" s="232"/>
      <c r="C191" s="232"/>
      <c r="D191" s="235"/>
      <c r="E191" s="232"/>
      <c r="F191" s="232"/>
      <c r="G191" s="232"/>
      <c r="H191" s="232"/>
      <c r="I191" s="232"/>
    </row>
    <row r="192" ht="15.75" customHeight="1">
      <c r="A192" s="237"/>
      <c r="B192" s="232"/>
      <c r="C192" s="232"/>
      <c r="D192" s="235"/>
      <c r="E192" s="232"/>
      <c r="F192" s="232"/>
      <c r="G192" s="232"/>
      <c r="H192" s="232"/>
      <c r="I192" s="232"/>
    </row>
    <row r="193" ht="15.75" customHeight="1">
      <c r="A193" s="232"/>
      <c r="B193" s="232"/>
      <c r="C193" s="232"/>
      <c r="D193" s="235"/>
      <c r="E193" s="232"/>
      <c r="F193" s="232"/>
      <c r="G193" s="232"/>
      <c r="H193" s="232"/>
      <c r="I193" s="232"/>
    </row>
    <row r="194" ht="15.75" customHeight="1">
      <c r="A194" s="233"/>
      <c r="B194" s="232"/>
      <c r="C194" s="232"/>
      <c r="D194" s="235"/>
      <c r="E194" s="232"/>
      <c r="F194" s="232"/>
      <c r="G194" s="232"/>
      <c r="H194" s="232"/>
      <c r="I194" s="232"/>
    </row>
    <row r="195" ht="15.75" customHeight="1">
      <c r="A195" s="232"/>
      <c r="B195" s="232"/>
      <c r="C195" s="232"/>
      <c r="D195" s="235"/>
      <c r="E195" s="232"/>
      <c r="F195" s="232"/>
      <c r="G195" s="232"/>
      <c r="H195" s="232"/>
      <c r="I195" s="232"/>
    </row>
    <row r="196" ht="15.75" customHeight="1">
      <c r="A196" s="237"/>
      <c r="B196" s="232"/>
      <c r="C196" s="232"/>
      <c r="D196" s="235"/>
      <c r="E196" s="232"/>
      <c r="F196" s="232"/>
      <c r="G196" s="232"/>
      <c r="H196" s="232"/>
      <c r="I196" s="232"/>
    </row>
    <row r="197" ht="15.75" customHeight="1">
      <c r="A197" s="232"/>
      <c r="B197" s="232"/>
      <c r="C197" s="232"/>
      <c r="D197" s="235"/>
      <c r="E197" s="232"/>
      <c r="F197" s="232"/>
      <c r="G197" s="232"/>
      <c r="H197" s="232"/>
      <c r="I197" s="232"/>
    </row>
    <row r="198" ht="15.75" customHeight="1">
      <c r="A198" s="233"/>
      <c r="B198" s="232"/>
      <c r="C198" s="232"/>
      <c r="D198" s="235"/>
      <c r="E198" s="232"/>
      <c r="F198" s="232"/>
      <c r="G198" s="232"/>
      <c r="H198" s="232"/>
      <c r="I198" s="232"/>
    </row>
    <row r="199" ht="15.75" customHeight="1">
      <c r="A199" s="232"/>
      <c r="B199" s="232"/>
      <c r="C199" s="232"/>
      <c r="D199" s="235"/>
      <c r="E199" s="232"/>
      <c r="F199" s="232"/>
      <c r="G199" s="232"/>
      <c r="H199" s="232"/>
      <c r="I199" s="232"/>
    </row>
    <row r="200" ht="15.75" customHeight="1">
      <c r="A200" s="237"/>
      <c r="B200" s="232"/>
      <c r="C200" s="232"/>
      <c r="D200" s="235"/>
      <c r="E200" s="232"/>
      <c r="F200" s="232"/>
      <c r="G200" s="232"/>
      <c r="H200" s="232"/>
      <c r="I200" s="232"/>
    </row>
    <row r="201" ht="15.75" customHeight="1">
      <c r="A201" s="232"/>
      <c r="B201" s="232"/>
      <c r="C201" s="232"/>
      <c r="D201" s="235"/>
      <c r="E201" s="232"/>
      <c r="F201" s="232"/>
      <c r="G201" s="232"/>
      <c r="H201" s="232"/>
      <c r="I201" s="232"/>
    </row>
    <row r="202" ht="15.75" customHeight="1">
      <c r="A202" s="233"/>
      <c r="B202" s="232"/>
      <c r="C202" s="232"/>
      <c r="D202" s="235"/>
      <c r="E202" s="232"/>
      <c r="F202" s="232"/>
      <c r="G202" s="232"/>
      <c r="H202" s="232"/>
      <c r="I202" s="232"/>
    </row>
    <row r="203" ht="15.75" customHeight="1">
      <c r="A203" s="232"/>
      <c r="B203" s="232"/>
      <c r="C203" s="232"/>
      <c r="D203" s="235"/>
      <c r="E203" s="232"/>
      <c r="F203" s="232"/>
      <c r="G203" s="232"/>
      <c r="H203" s="232"/>
      <c r="I203" s="232"/>
    </row>
    <row r="204" ht="15.75" customHeight="1">
      <c r="A204" s="237"/>
      <c r="B204" s="232"/>
      <c r="C204" s="232"/>
      <c r="D204" s="235"/>
      <c r="E204" s="232"/>
      <c r="F204" s="232"/>
      <c r="G204" s="232"/>
      <c r="H204" s="232"/>
      <c r="I204" s="232"/>
    </row>
    <row r="205" ht="15.75" customHeight="1">
      <c r="A205" s="232"/>
      <c r="B205" s="232"/>
      <c r="C205" s="232"/>
      <c r="D205" s="235"/>
      <c r="E205" s="232"/>
      <c r="F205" s="232"/>
      <c r="G205" s="232"/>
      <c r="H205" s="232"/>
      <c r="I205" s="232"/>
    </row>
    <row r="206" ht="15.75" customHeight="1">
      <c r="A206" s="233"/>
      <c r="B206" s="232"/>
      <c r="C206" s="232"/>
      <c r="D206" s="235"/>
      <c r="E206" s="232"/>
      <c r="F206" s="232"/>
      <c r="G206" s="232"/>
      <c r="H206" s="232"/>
      <c r="I206" s="232"/>
    </row>
    <row r="207" ht="15.75" customHeight="1">
      <c r="A207" s="232"/>
      <c r="B207" s="232"/>
      <c r="C207" s="232"/>
      <c r="D207" s="235"/>
      <c r="E207" s="232"/>
      <c r="F207" s="232"/>
      <c r="G207" s="232"/>
      <c r="H207" s="232"/>
      <c r="I207" s="232"/>
    </row>
    <row r="208" ht="15.75" customHeight="1">
      <c r="A208" s="237"/>
      <c r="B208" s="232"/>
      <c r="C208" s="232"/>
      <c r="D208" s="235"/>
      <c r="E208" s="232"/>
      <c r="F208" s="232"/>
      <c r="G208" s="232"/>
      <c r="H208" s="232"/>
      <c r="I208" s="232"/>
    </row>
    <row r="209" ht="15.75" customHeight="1">
      <c r="A209" s="232"/>
      <c r="B209" s="232"/>
      <c r="C209" s="232"/>
      <c r="D209" s="235"/>
      <c r="E209" s="232"/>
      <c r="F209" s="232"/>
      <c r="G209" s="232"/>
      <c r="H209" s="232"/>
      <c r="I209" s="232"/>
    </row>
    <row r="210" ht="15.75" customHeight="1">
      <c r="A210" s="233"/>
      <c r="B210" s="232"/>
      <c r="C210" s="232"/>
      <c r="D210" s="235"/>
      <c r="E210" s="232"/>
      <c r="F210" s="232"/>
      <c r="G210" s="232"/>
      <c r="H210" s="232"/>
      <c r="I210" s="232"/>
    </row>
    <row r="211" ht="15.75" customHeight="1">
      <c r="A211" s="232"/>
      <c r="B211" s="232"/>
      <c r="C211" s="232"/>
      <c r="D211" s="235"/>
      <c r="E211" s="232"/>
      <c r="F211" s="232"/>
      <c r="G211" s="232"/>
      <c r="H211" s="232"/>
      <c r="I211" s="232"/>
    </row>
    <row r="212" ht="15.75" customHeight="1">
      <c r="A212" s="237"/>
      <c r="B212" s="232"/>
      <c r="C212" s="232"/>
      <c r="D212" s="235"/>
      <c r="E212" s="232"/>
      <c r="F212" s="232"/>
      <c r="G212" s="232"/>
      <c r="H212" s="232"/>
      <c r="I212" s="232"/>
    </row>
    <row r="213" ht="15.75" customHeight="1">
      <c r="A213" s="232"/>
      <c r="B213" s="232"/>
      <c r="C213" s="232"/>
      <c r="D213" s="235"/>
      <c r="E213" s="232"/>
      <c r="F213" s="232"/>
      <c r="G213" s="232"/>
      <c r="H213" s="232"/>
      <c r="I213" s="232"/>
    </row>
    <row r="214" ht="15.75" customHeight="1">
      <c r="A214" s="233"/>
      <c r="B214" s="232"/>
      <c r="C214" s="232"/>
      <c r="D214" s="235"/>
      <c r="E214" s="232"/>
      <c r="F214" s="232"/>
      <c r="G214" s="232"/>
      <c r="H214" s="232"/>
      <c r="I214" s="232"/>
    </row>
    <row r="215" ht="15.75" customHeight="1">
      <c r="A215" s="232"/>
      <c r="B215" s="232"/>
      <c r="C215" s="232"/>
      <c r="D215" s="235"/>
      <c r="E215" s="232"/>
      <c r="F215" s="232"/>
      <c r="G215" s="232"/>
      <c r="H215" s="232"/>
      <c r="I215" s="232"/>
    </row>
    <row r="216" ht="15.75" customHeight="1">
      <c r="A216" s="237"/>
      <c r="B216" s="232"/>
      <c r="C216" s="232"/>
      <c r="D216" s="235"/>
      <c r="E216" s="232"/>
      <c r="F216" s="232"/>
      <c r="G216" s="232"/>
      <c r="H216" s="232"/>
      <c r="I216" s="232"/>
    </row>
    <row r="217" ht="15.75" customHeight="1">
      <c r="A217" s="232"/>
      <c r="B217" s="232"/>
      <c r="C217" s="232"/>
      <c r="D217" s="235"/>
      <c r="E217" s="232"/>
      <c r="F217" s="232"/>
      <c r="G217" s="232"/>
      <c r="H217" s="232"/>
      <c r="I217" s="232"/>
    </row>
    <row r="218" ht="15.75" customHeight="1">
      <c r="A218" s="233"/>
      <c r="B218" s="232"/>
      <c r="C218" s="232"/>
      <c r="D218" s="235"/>
      <c r="E218" s="232"/>
      <c r="F218" s="232"/>
      <c r="G218" s="232"/>
      <c r="H218" s="232"/>
      <c r="I218" s="232"/>
    </row>
    <row r="219" ht="15.75" customHeight="1">
      <c r="A219" s="232"/>
      <c r="B219" s="232"/>
      <c r="C219" s="232"/>
      <c r="D219" s="235"/>
      <c r="E219" s="232"/>
      <c r="F219" s="232"/>
      <c r="G219" s="232"/>
      <c r="H219" s="232"/>
      <c r="I219" s="232"/>
    </row>
    <row r="220" ht="15.75" customHeight="1">
      <c r="A220" s="237"/>
      <c r="B220" s="232"/>
      <c r="C220" s="232"/>
      <c r="D220" s="235"/>
      <c r="E220" s="232"/>
      <c r="F220" s="232"/>
      <c r="G220" s="232"/>
      <c r="H220" s="232"/>
      <c r="I220" s="232"/>
    </row>
    <row r="221" ht="15.75" customHeight="1">
      <c r="A221" s="232"/>
      <c r="B221" s="232"/>
      <c r="C221" s="232"/>
      <c r="D221" s="235"/>
      <c r="E221" s="232"/>
      <c r="F221" s="232"/>
      <c r="G221" s="232"/>
      <c r="H221" s="232"/>
      <c r="I221" s="232"/>
    </row>
    <row r="222" ht="15.75" customHeight="1">
      <c r="A222" s="233"/>
      <c r="B222" s="232"/>
      <c r="C222" s="232"/>
      <c r="D222" s="235"/>
      <c r="E222" s="232"/>
      <c r="F222" s="232"/>
      <c r="G222" s="232"/>
      <c r="H222" s="232"/>
      <c r="I222" s="232"/>
    </row>
    <row r="223" ht="15.75" customHeight="1">
      <c r="A223" s="232"/>
      <c r="B223" s="232"/>
      <c r="C223" s="232"/>
      <c r="D223" s="235"/>
      <c r="E223" s="232"/>
      <c r="F223" s="232"/>
      <c r="G223" s="232"/>
      <c r="H223" s="232"/>
      <c r="I223" s="232"/>
    </row>
    <row r="224" ht="15.75" customHeight="1">
      <c r="A224" s="237"/>
      <c r="B224" s="232"/>
      <c r="C224" s="232"/>
      <c r="D224" s="235"/>
      <c r="E224" s="232"/>
      <c r="F224" s="232"/>
      <c r="G224" s="232"/>
      <c r="H224" s="232"/>
      <c r="I224" s="232"/>
    </row>
    <row r="225" ht="15.75" customHeight="1">
      <c r="A225" s="232"/>
      <c r="B225" s="232"/>
      <c r="C225" s="232"/>
      <c r="D225" s="235"/>
      <c r="E225" s="232"/>
      <c r="F225" s="232"/>
      <c r="G225" s="232"/>
      <c r="H225" s="232"/>
      <c r="I225" s="232"/>
    </row>
    <row r="226" ht="15.75" customHeight="1">
      <c r="A226" s="233"/>
      <c r="B226" s="232"/>
      <c r="C226" s="232"/>
      <c r="D226" s="235"/>
      <c r="E226" s="232"/>
      <c r="F226" s="232"/>
      <c r="G226" s="232"/>
      <c r="H226" s="232"/>
      <c r="I226" s="232"/>
    </row>
    <row r="227" ht="15.75" customHeight="1">
      <c r="A227" s="232"/>
      <c r="B227" s="232"/>
      <c r="C227" s="232"/>
      <c r="D227" s="235"/>
      <c r="E227" s="232"/>
      <c r="F227" s="232"/>
      <c r="G227" s="232"/>
      <c r="H227" s="232"/>
      <c r="I227" s="232"/>
    </row>
    <row r="228" ht="15.75" customHeight="1">
      <c r="A228" s="237"/>
      <c r="B228" s="232"/>
      <c r="C228" s="232"/>
      <c r="D228" s="235"/>
      <c r="E228" s="232"/>
      <c r="F228" s="232"/>
      <c r="G228" s="232"/>
      <c r="H228" s="232"/>
      <c r="I228" s="232"/>
    </row>
    <row r="229" ht="15.75" customHeight="1">
      <c r="A229" s="232"/>
      <c r="B229" s="232"/>
      <c r="C229" s="232"/>
      <c r="D229" s="235"/>
      <c r="E229" s="232"/>
      <c r="F229" s="232"/>
      <c r="G229" s="232"/>
      <c r="H229" s="232"/>
      <c r="I229" s="232"/>
    </row>
    <row r="230" ht="15.75" customHeight="1">
      <c r="A230" s="233"/>
      <c r="B230" s="232"/>
      <c r="C230" s="232"/>
      <c r="D230" s="235"/>
      <c r="E230" s="232"/>
      <c r="F230" s="232"/>
      <c r="G230" s="232"/>
      <c r="H230" s="232"/>
      <c r="I230" s="232"/>
    </row>
    <row r="231" ht="15.75" customHeight="1">
      <c r="A231" s="232"/>
      <c r="B231" s="232"/>
      <c r="C231" s="232"/>
      <c r="D231" s="235"/>
      <c r="E231" s="232"/>
      <c r="F231" s="232"/>
      <c r="G231" s="232"/>
      <c r="H231" s="232"/>
      <c r="I231" s="232"/>
    </row>
    <row r="232" ht="15.75" customHeight="1">
      <c r="A232" s="237"/>
      <c r="B232" s="232"/>
      <c r="C232" s="232"/>
      <c r="D232" s="235"/>
      <c r="E232" s="232"/>
      <c r="F232" s="232"/>
      <c r="G232" s="232"/>
      <c r="H232" s="232"/>
      <c r="I232" s="232"/>
    </row>
    <row r="233" ht="15.75" customHeight="1">
      <c r="A233" s="232"/>
      <c r="B233" s="232"/>
      <c r="C233" s="232"/>
      <c r="D233" s="235"/>
      <c r="E233" s="232"/>
      <c r="F233" s="232"/>
      <c r="G233" s="232"/>
      <c r="H233" s="232"/>
      <c r="I233" s="232"/>
    </row>
    <row r="234" ht="15.75" customHeight="1">
      <c r="A234" s="233"/>
      <c r="B234" s="232"/>
      <c r="C234" s="232"/>
      <c r="D234" s="235"/>
      <c r="E234" s="232"/>
      <c r="F234" s="232"/>
      <c r="G234" s="232"/>
      <c r="H234" s="232"/>
      <c r="I234" s="232"/>
    </row>
    <row r="235" ht="15.75" customHeight="1">
      <c r="A235" s="232"/>
      <c r="B235" s="232"/>
      <c r="C235" s="232"/>
      <c r="D235" s="235"/>
      <c r="E235" s="232"/>
      <c r="F235" s="232"/>
      <c r="G235" s="232"/>
      <c r="H235" s="232"/>
      <c r="I235" s="232"/>
    </row>
    <row r="236" ht="15.75" customHeight="1">
      <c r="A236" s="237"/>
      <c r="B236" s="232"/>
      <c r="C236" s="232"/>
      <c r="D236" s="235"/>
      <c r="E236" s="232"/>
      <c r="F236" s="232"/>
      <c r="G236" s="232"/>
      <c r="H236" s="232"/>
      <c r="I236" s="232"/>
    </row>
    <row r="237" ht="15.75" customHeight="1">
      <c r="A237" s="232"/>
      <c r="B237" s="232"/>
      <c r="C237" s="232"/>
      <c r="D237" s="235"/>
      <c r="E237" s="232"/>
      <c r="F237" s="232"/>
      <c r="G237" s="232"/>
      <c r="H237" s="232"/>
      <c r="I237" s="232"/>
    </row>
    <row r="238" ht="15.75" customHeight="1">
      <c r="A238" s="233"/>
      <c r="B238" s="232"/>
      <c r="C238" s="232"/>
      <c r="D238" s="235"/>
      <c r="E238" s="232"/>
      <c r="F238" s="232"/>
      <c r="G238" s="232"/>
      <c r="H238" s="232"/>
      <c r="I238" s="232"/>
    </row>
    <row r="239" ht="15.75" customHeight="1">
      <c r="A239" s="232"/>
      <c r="B239" s="232"/>
      <c r="C239" s="232"/>
      <c r="D239" s="235"/>
      <c r="E239" s="232"/>
      <c r="F239" s="232"/>
      <c r="G239" s="232"/>
      <c r="H239" s="232"/>
      <c r="I239" s="232"/>
    </row>
    <row r="240" ht="15.75" customHeight="1">
      <c r="A240" s="237"/>
      <c r="B240" s="232"/>
      <c r="C240" s="232"/>
      <c r="D240" s="235"/>
      <c r="E240" s="232"/>
      <c r="F240" s="232"/>
      <c r="G240" s="232"/>
      <c r="H240" s="232"/>
      <c r="I240" s="232"/>
    </row>
    <row r="241" ht="15.75" customHeight="1">
      <c r="A241" s="232"/>
      <c r="B241" s="232"/>
      <c r="C241" s="232"/>
      <c r="D241" s="235"/>
      <c r="E241" s="232"/>
      <c r="F241" s="232"/>
      <c r="G241" s="232"/>
      <c r="H241" s="232"/>
      <c r="I241" s="232"/>
    </row>
    <row r="242" ht="15.75" customHeight="1">
      <c r="A242" s="233"/>
      <c r="B242" s="232"/>
      <c r="C242" s="232"/>
      <c r="D242" s="235"/>
      <c r="E242" s="232"/>
      <c r="F242" s="232"/>
      <c r="G242" s="232"/>
      <c r="H242" s="232"/>
      <c r="I242" s="232"/>
    </row>
    <row r="243" ht="15.75" customHeight="1">
      <c r="A243" s="232"/>
      <c r="B243" s="232"/>
      <c r="C243" s="232"/>
      <c r="D243" s="235"/>
      <c r="E243" s="232"/>
      <c r="F243" s="232"/>
      <c r="G243" s="232"/>
      <c r="H243" s="232"/>
      <c r="I243" s="232"/>
    </row>
    <row r="244" ht="15.75" customHeight="1">
      <c r="A244" s="237"/>
      <c r="B244" s="232"/>
      <c r="C244" s="232"/>
      <c r="D244" s="235"/>
      <c r="E244" s="232"/>
      <c r="F244" s="232"/>
      <c r="G244" s="232"/>
      <c r="H244" s="232"/>
      <c r="I244" s="232"/>
    </row>
    <row r="245" ht="15.75" customHeight="1">
      <c r="A245" s="232"/>
      <c r="B245" s="232"/>
      <c r="C245" s="232"/>
      <c r="D245" s="235"/>
      <c r="E245" s="232"/>
      <c r="F245" s="232"/>
      <c r="G245" s="232"/>
      <c r="H245" s="232"/>
      <c r="I245" s="232"/>
    </row>
    <row r="246" ht="15.75" customHeight="1">
      <c r="A246" s="233"/>
      <c r="B246" s="232"/>
      <c r="C246" s="232"/>
      <c r="D246" s="235"/>
      <c r="E246" s="232"/>
      <c r="F246" s="232"/>
      <c r="G246" s="232"/>
      <c r="H246" s="232"/>
      <c r="I246" s="232"/>
    </row>
    <row r="247" ht="15.75" customHeight="1">
      <c r="A247" s="232"/>
      <c r="B247" s="232"/>
      <c r="C247" s="232"/>
      <c r="D247" s="235"/>
      <c r="E247" s="232"/>
      <c r="F247" s="232"/>
      <c r="G247" s="232"/>
      <c r="H247" s="232"/>
      <c r="I247" s="232"/>
    </row>
    <row r="248" ht="15.75" customHeight="1">
      <c r="A248" s="237"/>
      <c r="B248" s="232"/>
      <c r="C248" s="232"/>
      <c r="D248" s="235"/>
      <c r="E248" s="232"/>
      <c r="F248" s="232"/>
      <c r="G248" s="232"/>
      <c r="H248" s="232"/>
      <c r="I248" s="232"/>
    </row>
    <row r="249" ht="15.75" customHeight="1">
      <c r="A249" s="232"/>
      <c r="B249" s="232"/>
      <c r="C249" s="232"/>
      <c r="D249" s="235"/>
      <c r="E249" s="232"/>
      <c r="F249" s="232"/>
      <c r="G249" s="232"/>
      <c r="H249" s="232"/>
      <c r="I249" s="232"/>
    </row>
    <row r="250" ht="15.75" customHeight="1">
      <c r="A250" s="233"/>
      <c r="B250" s="232"/>
      <c r="C250" s="232"/>
      <c r="D250" s="235"/>
      <c r="E250" s="232"/>
      <c r="F250" s="232"/>
      <c r="G250" s="232"/>
      <c r="H250" s="232"/>
      <c r="I250" s="232"/>
    </row>
    <row r="251" ht="15.75" customHeight="1">
      <c r="A251" s="232"/>
      <c r="B251" s="232"/>
      <c r="C251" s="232"/>
      <c r="D251" s="235"/>
      <c r="E251" s="232"/>
      <c r="F251" s="232"/>
      <c r="G251" s="232"/>
      <c r="H251" s="232"/>
      <c r="I251" s="232"/>
    </row>
    <row r="252" ht="15.75" customHeight="1">
      <c r="A252" s="237"/>
      <c r="B252" s="232"/>
      <c r="C252" s="232"/>
      <c r="D252" s="235"/>
      <c r="E252" s="232"/>
      <c r="F252" s="232"/>
      <c r="G252" s="232"/>
      <c r="H252" s="232"/>
      <c r="I252" s="232"/>
    </row>
    <row r="253" ht="15.75" customHeight="1">
      <c r="A253" s="232"/>
      <c r="B253" s="232"/>
      <c r="C253" s="232"/>
      <c r="D253" s="235"/>
      <c r="E253" s="232"/>
      <c r="F253" s="232"/>
      <c r="G253" s="232"/>
      <c r="H253" s="232"/>
      <c r="I253" s="232"/>
    </row>
    <row r="254" ht="15.75" customHeight="1">
      <c r="A254" s="233"/>
      <c r="B254" s="232"/>
      <c r="C254" s="232"/>
      <c r="D254" s="235"/>
      <c r="E254" s="232"/>
      <c r="F254" s="232"/>
      <c r="G254" s="232"/>
      <c r="H254" s="232"/>
      <c r="I254" s="232"/>
    </row>
    <row r="255" ht="15.75" customHeight="1">
      <c r="A255" s="232"/>
      <c r="B255" s="232"/>
      <c r="C255" s="232"/>
      <c r="D255" s="235"/>
      <c r="E255" s="232"/>
      <c r="F255" s="232"/>
      <c r="G255" s="232"/>
      <c r="H255" s="232"/>
      <c r="I255" s="232"/>
    </row>
    <row r="256" ht="15.75" customHeight="1">
      <c r="A256" s="237"/>
      <c r="B256" s="232"/>
      <c r="C256" s="232"/>
      <c r="D256" s="235"/>
      <c r="E256" s="232"/>
      <c r="F256" s="232"/>
      <c r="G256" s="232"/>
      <c r="H256" s="232"/>
      <c r="I256" s="232"/>
    </row>
    <row r="257" ht="15.75" customHeight="1">
      <c r="A257" s="232"/>
      <c r="B257" s="232"/>
      <c r="C257" s="232"/>
      <c r="D257" s="235"/>
      <c r="E257" s="232"/>
      <c r="F257" s="232"/>
      <c r="G257" s="232"/>
      <c r="H257" s="232"/>
      <c r="I257" s="232"/>
    </row>
    <row r="258" ht="15.75" customHeight="1">
      <c r="A258" s="233"/>
      <c r="B258" s="232"/>
      <c r="C258" s="232"/>
      <c r="D258" s="235"/>
      <c r="E258" s="232"/>
      <c r="F258" s="232"/>
      <c r="G258" s="232"/>
      <c r="H258" s="232"/>
      <c r="I258" s="232"/>
    </row>
    <row r="259" ht="15.75" customHeight="1">
      <c r="A259" s="232"/>
      <c r="B259" s="232"/>
      <c r="C259" s="232"/>
      <c r="D259" s="235"/>
      <c r="E259" s="232"/>
      <c r="F259" s="232"/>
      <c r="G259" s="232"/>
      <c r="H259" s="232"/>
      <c r="I259" s="232"/>
    </row>
    <row r="260" ht="15.75" customHeight="1">
      <c r="A260" s="237"/>
      <c r="B260" s="232"/>
      <c r="C260" s="232"/>
      <c r="D260" s="235"/>
      <c r="E260" s="232"/>
      <c r="F260" s="232"/>
      <c r="G260" s="232"/>
      <c r="H260" s="232"/>
      <c r="I260" s="232"/>
    </row>
    <row r="261" ht="15.75" customHeight="1">
      <c r="A261" s="232"/>
      <c r="B261" s="232"/>
      <c r="C261" s="232"/>
      <c r="D261" s="235"/>
      <c r="E261" s="232"/>
      <c r="F261" s="232"/>
      <c r="G261" s="232"/>
      <c r="H261" s="232"/>
      <c r="I261" s="232"/>
    </row>
    <row r="262" ht="15.75" customHeight="1">
      <c r="A262" s="233"/>
      <c r="B262" s="232"/>
      <c r="C262" s="232"/>
      <c r="D262" s="235"/>
      <c r="E262" s="232"/>
      <c r="F262" s="232"/>
      <c r="G262" s="232"/>
      <c r="H262" s="232"/>
      <c r="I262" s="232"/>
    </row>
    <row r="263" ht="15.75" customHeight="1">
      <c r="A263" s="232"/>
      <c r="B263" s="232"/>
      <c r="C263" s="232"/>
      <c r="D263" s="235"/>
      <c r="E263" s="232"/>
      <c r="F263" s="232"/>
      <c r="G263" s="232"/>
      <c r="H263" s="232"/>
      <c r="I263" s="232"/>
    </row>
    <row r="264" ht="15.75" customHeight="1">
      <c r="A264" s="237"/>
      <c r="B264" s="232"/>
      <c r="C264" s="232"/>
      <c r="D264" s="235"/>
      <c r="E264" s="232"/>
      <c r="F264" s="232"/>
      <c r="G264" s="232"/>
      <c r="H264" s="232"/>
      <c r="I264" s="232"/>
    </row>
    <row r="265" ht="15.75" customHeight="1">
      <c r="A265" s="232"/>
      <c r="B265" s="232"/>
      <c r="C265" s="232"/>
      <c r="D265" s="235"/>
      <c r="E265" s="232"/>
      <c r="F265" s="232"/>
      <c r="G265" s="232"/>
      <c r="H265" s="232"/>
      <c r="I265" s="232"/>
    </row>
    <row r="266" ht="15.75" customHeight="1">
      <c r="A266" s="233"/>
      <c r="B266" s="232"/>
      <c r="C266" s="232"/>
      <c r="D266" s="235"/>
      <c r="E266" s="232"/>
      <c r="F266" s="232"/>
      <c r="G266" s="232"/>
      <c r="H266" s="232"/>
      <c r="I266" s="232"/>
    </row>
    <row r="267" ht="15.75" customHeight="1">
      <c r="A267" s="232"/>
      <c r="B267" s="232"/>
      <c r="C267" s="232"/>
      <c r="D267" s="235"/>
      <c r="E267" s="232"/>
      <c r="F267" s="232"/>
      <c r="G267" s="232"/>
      <c r="H267" s="232"/>
      <c r="I267" s="232"/>
    </row>
    <row r="268" ht="15.75" customHeight="1">
      <c r="A268" s="237"/>
      <c r="B268" s="232"/>
      <c r="C268" s="232"/>
      <c r="D268" s="235"/>
      <c r="E268" s="232"/>
      <c r="F268" s="232"/>
      <c r="G268" s="232"/>
      <c r="H268" s="232"/>
      <c r="I268" s="232"/>
    </row>
    <row r="269" ht="15.75" customHeight="1">
      <c r="A269" s="232"/>
      <c r="B269" s="232"/>
      <c r="C269" s="232"/>
      <c r="D269" s="235"/>
      <c r="E269" s="232"/>
      <c r="F269" s="232"/>
      <c r="G269" s="232"/>
      <c r="H269" s="232"/>
      <c r="I269" s="232"/>
    </row>
    <row r="270" ht="15.75" customHeight="1">
      <c r="A270" s="233"/>
      <c r="B270" s="232"/>
      <c r="C270" s="232"/>
      <c r="D270" s="235"/>
      <c r="E270" s="232"/>
      <c r="F270" s="232"/>
      <c r="G270" s="232"/>
      <c r="H270" s="232"/>
      <c r="I270" s="232"/>
    </row>
    <row r="271" ht="15.75" customHeight="1">
      <c r="A271" s="232"/>
      <c r="B271" s="232"/>
      <c r="C271" s="232"/>
      <c r="D271" s="235"/>
      <c r="E271" s="232"/>
      <c r="F271" s="232"/>
      <c r="G271" s="232"/>
      <c r="H271" s="232"/>
      <c r="I271" s="232"/>
    </row>
    <row r="272" ht="15.75" customHeight="1">
      <c r="A272" s="237"/>
      <c r="B272" s="232"/>
      <c r="C272" s="232"/>
      <c r="D272" s="235"/>
      <c r="E272" s="232"/>
      <c r="F272" s="232"/>
      <c r="G272" s="232"/>
      <c r="H272" s="232"/>
      <c r="I272" s="232"/>
    </row>
    <row r="273" ht="15.75" customHeight="1">
      <c r="A273" s="232"/>
      <c r="B273" s="232"/>
      <c r="C273" s="232"/>
      <c r="D273" s="235"/>
      <c r="E273" s="232"/>
      <c r="F273" s="232"/>
      <c r="G273" s="232"/>
      <c r="H273" s="232"/>
      <c r="I273" s="232"/>
    </row>
    <row r="274" ht="15.75" customHeight="1">
      <c r="A274" s="233"/>
      <c r="B274" s="232"/>
      <c r="C274" s="232"/>
      <c r="D274" s="235"/>
      <c r="E274" s="232"/>
      <c r="F274" s="232"/>
      <c r="G274" s="232"/>
      <c r="H274" s="232"/>
      <c r="I274" s="232"/>
    </row>
    <row r="275" ht="15.75" customHeight="1">
      <c r="A275" s="232"/>
      <c r="B275" s="232"/>
      <c r="C275" s="232"/>
      <c r="D275" s="235"/>
      <c r="E275" s="232"/>
      <c r="F275" s="232"/>
      <c r="G275" s="232"/>
      <c r="H275" s="232"/>
      <c r="I275" s="232"/>
    </row>
    <row r="276" ht="15.75" customHeight="1">
      <c r="A276" s="237"/>
      <c r="B276" s="232"/>
      <c r="C276" s="232"/>
      <c r="D276" s="235"/>
      <c r="E276" s="232"/>
      <c r="F276" s="232"/>
      <c r="G276" s="232"/>
      <c r="H276" s="232"/>
      <c r="I276" s="232"/>
    </row>
    <row r="277" ht="15.75" customHeight="1">
      <c r="A277" s="232"/>
      <c r="B277" s="232"/>
      <c r="C277" s="232"/>
      <c r="D277" s="235"/>
      <c r="E277" s="232"/>
      <c r="F277" s="232"/>
      <c r="G277" s="232"/>
      <c r="H277" s="232"/>
      <c r="I277" s="232"/>
    </row>
    <row r="278" ht="15.75" customHeight="1">
      <c r="A278" s="233"/>
      <c r="B278" s="232"/>
      <c r="C278" s="232"/>
      <c r="D278" s="235"/>
      <c r="E278" s="232"/>
      <c r="F278" s="232"/>
      <c r="G278" s="232"/>
      <c r="H278" s="232"/>
      <c r="I278" s="232"/>
    </row>
    <row r="279" ht="15.75" customHeight="1">
      <c r="A279" s="232"/>
      <c r="B279" s="232"/>
      <c r="C279" s="232"/>
      <c r="D279" s="235"/>
      <c r="E279" s="232"/>
      <c r="F279" s="232"/>
      <c r="G279" s="232"/>
      <c r="H279" s="232"/>
      <c r="I279" s="232"/>
    </row>
    <row r="280" ht="15.75" customHeight="1">
      <c r="A280" s="237"/>
      <c r="B280" s="232"/>
      <c r="C280" s="232"/>
      <c r="D280" s="235"/>
      <c r="E280" s="232"/>
      <c r="F280" s="232"/>
      <c r="G280" s="232"/>
      <c r="H280" s="232"/>
      <c r="I280" s="232"/>
    </row>
    <row r="281" ht="15.75" customHeight="1">
      <c r="A281" s="232"/>
      <c r="B281" s="232"/>
      <c r="C281" s="232"/>
      <c r="D281" s="235"/>
      <c r="E281" s="232"/>
      <c r="F281" s="232"/>
      <c r="G281" s="232"/>
      <c r="H281" s="232"/>
      <c r="I281" s="232"/>
    </row>
    <row r="282" ht="15.75" customHeight="1">
      <c r="A282" s="233"/>
      <c r="B282" s="232"/>
      <c r="C282" s="232"/>
      <c r="D282" s="235"/>
      <c r="E282" s="232"/>
      <c r="F282" s="232"/>
      <c r="G282" s="232"/>
      <c r="H282" s="232"/>
      <c r="I282" s="232"/>
    </row>
    <row r="283" ht="15.75" customHeight="1">
      <c r="A283" s="232"/>
      <c r="B283" s="232"/>
      <c r="C283" s="232"/>
      <c r="D283" s="235"/>
      <c r="E283" s="232"/>
      <c r="F283" s="232"/>
      <c r="G283" s="232"/>
      <c r="H283" s="232"/>
      <c r="I283" s="232"/>
    </row>
    <row r="284" ht="15.75" customHeight="1">
      <c r="A284" s="237"/>
      <c r="B284" s="232"/>
      <c r="C284" s="232"/>
      <c r="D284" s="235"/>
      <c r="E284" s="232"/>
      <c r="F284" s="232"/>
      <c r="G284" s="232"/>
      <c r="H284" s="232"/>
      <c r="I284" s="232"/>
    </row>
    <row r="285" ht="15.75" customHeight="1">
      <c r="A285" s="232"/>
      <c r="B285" s="232"/>
      <c r="C285" s="232"/>
      <c r="D285" s="235"/>
      <c r="E285" s="232"/>
      <c r="F285" s="232"/>
      <c r="G285" s="232"/>
      <c r="H285" s="232"/>
      <c r="I285" s="232"/>
    </row>
    <row r="286" ht="15.75" customHeight="1">
      <c r="A286" s="233"/>
      <c r="B286" s="232"/>
      <c r="C286" s="232"/>
      <c r="D286" s="235"/>
      <c r="E286" s="232"/>
      <c r="F286" s="232"/>
      <c r="G286" s="232"/>
      <c r="H286" s="232"/>
      <c r="I286" s="232"/>
    </row>
    <row r="287" ht="15.75" customHeight="1">
      <c r="A287" s="232"/>
      <c r="B287" s="232"/>
      <c r="C287" s="232"/>
      <c r="D287" s="235"/>
      <c r="E287" s="232"/>
      <c r="F287" s="232"/>
      <c r="G287" s="232"/>
      <c r="H287" s="232"/>
      <c r="I287" s="232"/>
    </row>
    <row r="288" ht="15.75" customHeight="1">
      <c r="A288" s="237"/>
      <c r="B288" s="232"/>
      <c r="C288" s="232"/>
      <c r="D288" s="235"/>
      <c r="E288" s="232"/>
      <c r="F288" s="232"/>
      <c r="G288" s="232"/>
      <c r="H288" s="232"/>
      <c r="I288" s="232"/>
    </row>
    <row r="289" ht="15.75" customHeight="1">
      <c r="A289" s="232"/>
      <c r="B289" s="232"/>
      <c r="C289" s="232"/>
      <c r="D289" s="235"/>
      <c r="E289" s="232"/>
      <c r="F289" s="232"/>
      <c r="G289" s="232"/>
      <c r="H289" s="232"/>
      <c r="I289" s="232"/>
    </row>
    <row r="290" ht="15.75" customHeight="1">
      <c r="A290" s="233"/>
      <c r="B290" s="232"/>
      <c r="C290" s="232"/>
      <c r="D290" s="235"/>
      <c r="E290" s="232"/>
      <c r="F290" s="232"/>
      <c r="G290" s="232"/>
      <c r="H290" s="232"/>
      <c r="I290" s="232"/>
    </row>
    <row r="291" ht="15.75" customHeight="1">
      <c r="A291" s="232"/>
      <c r="B291" s="232"/>
      <c r="C291" s="232"/>
      <c r="D291" s="235"/>
      <c r="E291" s="232"/>
      <c r="F291" s="232"/>
      <c r="G291" s="232"/>
      <c r="H291" s="232"/>
      <c r="I291" s="232"/>
    </row>
    <row r="292" ht="15.75" customHeight="1">
      <c r="A292" s="237"/>
      <c r="B292" s="232"/>
      <c r="C292" s="232"/>
      <c r="D292" s="235"/>
      <c r="E292" s="232"/>
      <c r="F292" s="232"/>
      <c r="G292" s="232"/>
      <c r="H292" s="232"/>
      <c r="I292" s="232"/>
    </row>
    <row r="293" ht="15.75" customHeight="1">
      <c r="A293" s="232"/>
      <c r="B293" s="232"/>
      <c r="C293" s="232"/>
      <c r="D293" s="235"/>
      <c r="E293" s="232"/>
      <c r="F293" s="232"/>
      <c r="G293" s="232"/>
      <c r="H293" s="232"/>
      <c r="I293" s="232"/>
    </row>
    <row r="294" ht="15.75" customHeight="1">
      <c r="A294" s="233"/>
      <c r="B294" s="232"/>
      <c r="C294" s="232"/>
      <c r="D294" s="235"/>
      <c r="E294" s="232"/>
      <c r="F294" s="232"/>
      <c r="G294" s="232"/>
      <c r="H294" s="232"/>
      <c r="I294" s="232"/>
    </row>
    <row r="295" ht="15.75" customHeight="1">
      <c r="A295" s="232"/>
      <c r="B295" s="232"/>
      <c r="C295" s="232"/>
      <c r="D295" s="235"/>
      <c r="E295" s="232"/>
      <c r="F295" s="232"/>
      <c r="G295" s="232"/>
      <c r="H295" s="232"/>
      <c r="I295" s="232"/>
    </row>
    <row r="296" ht="15.75" customHeight="1">
      <c r="A296" s="237"/>
      <c r="B296" s="232"/>
      <c r="C296" s="232"/>
      <c r="D296" s="235"/>
      <c r="E296" s="232"/>
      <c r="F296" s="232"/>
      <c r="G296" s="232"/>
      <c r="H296" s="232"/>
      <c r="I296" s="232"/>
    </row>
    <row r="297" ht="15.75" customHeight="1">
      <c r="A297" s="232"/>
      <c r="B297" s="232"/>
      <c r="C297" s="232"/>
      <c r="D297" s="235"/>
      <c r="E297" s="232"/>
      <c r="F297" s="232"/>
      <c r="G297" s="232"/>
      <c r="H297" s="232"/>
      <c r="I297" s="232"/>
    </row>
    <row r="298" ht="15.75" customHeight="1">
      <c r="A298" s="233"/>
      <c r="B298" s="232"/>
      <c r="C298" s="232"/>
      <c r="D298" s="235"/>
      <c r="E298" s="232"/>
      <c r="F298" s="232"/>
      <c r="G298" s="232"/>
      <c r="H298" s="232"/>
      <c r="I298" s="232"/>
    </row>
    <row r="299" ht="15.75" customHeight="1">
      <c r="A299" s="232"/>
      <c r="B299" s="232"/>
      <c r="C299" s="232"/>
      <c r="D299" s="235"/>
      <c r="E299" s="232"/>
      <c r="F299" s="232"/>
      <c r="G299" s="232"/>
      <c r="H299" s="232"/>
      <c r="I299" s="232"/>
    </row>
    <row r="300" ht="15.75" customHeight="1">
      <c r="A300" s="237"/>
      <c r="B300" s="232"/>
      <c r="C300" s="232"/>
      <c r="D300" s="235"/>
      <c r="E300" s="232"/>
      <c r="F300" s="232"/>
      <c r="G300" s="232"/>
      <c r="H300" s="232"/>
      <c r="I300" s="232"/>
    </row>
    <row r="301" ht="15.75" customHeight="1">
      <c r="A301" s="232"/>
      <c r="B301" s="232"/>
      <c r="C301" s="232"/>
      <c r="D301" s="235"/>
      <c r="E301" s="232"/>
      <c r="F301" s="232"/>
      <c r="G301" s="232"/>
      <c r="H301" s="232"/>
      <c r="I301" s="232"/>
    </row>
    <row r="302" ht="15.75" customHeight="1">
      <c r="A302" s="233"/>
      <c r="B302" s="232"/>
      <c r="C302" s="232"/>
      <c r="D302" s="235"/>
      <c r="E302" s="232"/>
      <c r="F302" s="232"/>
      <c r="G302" s="232"/>
      <c r="H302" s="232"/>
      <c r="I302" s="232"/>
    </row>
    <row r="303" ht="15.75" customHeight="1">
      <c r="A303" s="232"/>
      <c r="B303" s="232"/>
      <c r="C303" s="232"/>
      <c r="D303" s="235"/>
      <c r="E303" s="232"/>
      <c r="F303" s="232"/>
      <c r="G303" s="232"/>
      <c r="H303" s="232"/>
      <c r="I303" s="232"/>
    </row>
    <row r="304" ht="15.75" customHeight="1">
      <c r="A304" s="237"/>
      <c r="B304" s="232"/>
      <c r="C304" s="232"/>
      <c r="D304" s="235"/>
      <c r="E304" s="232"/>
      <c r="F304" s="232"/>
      <c r="G304" s="232"/>
      <c r="H304" s="232"/>
      <c r="I304" s="232"/>
    </row>
    <row r="305" ht="15.75" customHeight="1">
      <c r="A305" s="232"/>
      <c r="B305" s="232"/>
      <c r="C305" s="232"/>
      <c r="D305" s="235"/>
      <c r="E305" s="232"/>
      <c r="F305" s="232"/>
      <c r="G305" s="232"/>
      <c r="H305" s="232"/>
      <c r="I305" s="232"/>
    </row>
    <row r="306" ht="15.75" customHeight="1">
      <c r="A306" s="233"/>
      <c r="B306" s="232"/>
      <c r="C306" s="232"/>
      <c r="D306" s="235"/>
      <c r="E306" s="232"/>
      <c r="F306" s="232"/>
      <c r="G306" s="232"/>
      <c r="H306" s="232"/>
      <c r="I306" s="232"/>
    </row>
    <row r="307" ht="15.75" customHeight="1">
      <c r="A307" s="232"/>
      <c r="B307" s="232"/>
      <c r="C307" s="232"/>
      <c r="D307" s="235"/>
      <c r="E307" s="232"/>
      <c r="F307" s="232"/>
      <c r="G307" s="232"/>
      <c r="H307" s="232"/>
      <c r="I307" s="232"/>
    </row>
    <row r="308" ht="15.75" customHeight="1">
      <c r="A308" s="237"/>
      <c r="B308" s="232"/>
      <c r="C308" s="232"/>
      <c r="D308" s="235"/>
      <c r="E308" s="232"/>
      <c r="F308" s="232"/>
      <c r="G308" s="232"/>
      <c r="H308" s="232"/>
      <c r="I308" s="232"/>
    </row>
    <row r="309" ht="15.75" customHeight="1">
      <c r="A309" s="232"/>
      <c r="B309" s="232"/>
      <c r="C309" s="232"/>
      <c r="D309" s="235"/>
      <c r="E309" s="232"/>
      <c r="F309" s="232"/>
      <c r="G309" s="232"/>
      <c r="H309" s="232"/>
      <c r="I309" s="232"/>
    </row>
    <row r="310" ht="15.75" customHeight="1">
      <c r="A310" s="233"/>
      <c r="B310" s="232"/>
      <c r="C310" s="232"/>
      <c r="D310" s="235"/>
      <c r="E310" s="232"/>
      <c r="F310" s="232"/>
      <c r="G310" s="232"/>
      <c r="H310" s="232"/>
      <c r="I310" s="232"/>
    </row>
    <row r="311" ht="15.75" customHeight="1">
      <c r="A311" s="232"/>
      <c r="B311" s="232"/>
      <c r="C311" s="232"/>
      <c r="D311" s="235"/>
      <c r="E311" s="232"/>
      <c r="F311" s="232"/>
      <c r="G311" s="232"/>
      <c r="H311" s="232"/>
      <c r="I311" s="232"/>
    </row>
    <row r="312" ht="15.75" customHeight="1">
      <c r="A312" s="237"/>
      <c r="B312" s="232"/>
      <c r="C312" s="232"/>
      <c r="D312" s="235"/>
      <c r="E312" s="232"/>
      <c r="F312" s="232"/>
      <c r="G312" s="232"/>
      <c r="H312" s="232"/>
      <c r="I312" s="232"/>
    </row>
    <row r="313" ht="15.75" customHeight="1">
      <c r="A313" s="232"/>
      <c r="B313" s="232"/>
      <c r="C313" s="232"/>
      <c r="D313" s="235"/>
      <c r="E313" s="232"/>
      <c r="F313" s="232"/>
      <c r="G313" s="232"/>
      <c r="H313" s="232"/>
      <c r="I313" s="232"/>
    </row>
    <row r="314" ht="15.75" customHeight="1">
      <c r="A314" s="233"/>
      <c r="B314" s="232"/>
      <c r="C314" s="232"/>
      <c r="D314" s="235"/>
      <c r="E314" s="232"/>
      <c r="F314" s="232"/>
      <c r="G314" s="232"/>
      <c r="H314" s="232"/>
      <c r="I314" s="232"/>
    </row>
    <row r="315" ht="15.75" customHeight="1">
      <c r="A315" s="232"/>
      <c r="B315" s="232"/>
      <c r="C315" s="232"/>
      <c r="D315" s="235"/>
      <c r="E315" s="232"/>
      <c r="F315" s="232"/>
      <c r="G315" s="232"/>
      <c r="H315" s="232"/>
      <c r="I315" s="232"/>
    </row>
    <row r="316" ht="15.75" customHeight="1">
      <c r="A316" s="237"/>
      <c r="B316" s="232"/>
      <c r="C316" s="232"/>
      <c r="D316" s="235"/>
      <c r="E316" s="232"/>
      <c r="F316" s="232"/>
      <c r="G316" s="232"/>
      <c r="H316" s="232"/>
      <c r="I316" s="232"/>
    </row>
    <row r="317" ht="15.75" customHeight="1">
      <c r="A317" s="232"/>
      <c r="B317" s="232"/>
      <c r="C317" s="232"/>
      <c r="D317" s="235"/>
      <c r="E317" s="232"/>
      <c r="F317" s="232"/>
      <c r="G317" s="232"/>
      <c r="H317" s="232"/>
      <c r="I317" s="232"/>
    </row>
    <row r="318" ht="15.75" customHeight="1">
      <c r="A318" s="233"/>
      <c r="B318" s="232"/>
      <c r="C318" s="232"/>
      <c r="D318" s="235"/>
      <c r="E318" s="232"/>
      <c r="F318" s="232"/>
      <c r="G318" s="232"/>
      <c r="H318" s="232"/>
      <c r="I318" s="232"/>
    </row>
    <row r="319" ht="15.75" customHeight="1">
      <c r="A319" s="232"/>
      <c r="B319" s="232"/>
      <c r="C319" s="232"/>
      <c r="D319" s="235"/>
      <c r="E319" s="232"/>
      <c r="F319" s="232"/>
      <c r="G319" s="232"/>
      <c r="H319" s="232"/>
      <c r="I319" s="232"/>
    </row>
    <row r="320" ht="15.75" customHeight="1">
      <c r="A320" s="237"/>
      <c r="B320" s="232"/>
      <c r="C320" s="232"/>
      <c r="D320" s="235"/>
      <c r="E320" s="232"/>
      <c r="F320" s="232"/>
      <c r="G320" s="232"/>
      <c r="H320" s="232"/>
      <c r="I320" s="232"/>
    </row>
    <row r="321" ht="15.75" customHeight="1">
      <c r="A321" s="232"/>
      <c r="B321" s="232"/>
      <c r="C321" s="232"/>
      <c r="D321" s="235"/>
      <c r="E321" s="232"/>
      <c r="F321" s="232"/>
      <c r="G321" s="232"/>
      <c r="H321" s="232"/>
      <c r="I321" s="232"/>
    </row>
    <row r="322" ht="15.75" customHeight="1">
      <c r="A322" s="233"/>
      <c r="B322" s="232"/>
      <c r="C322" s="232"/>
      <c r="D322" s="235"/>
      <c r="E322" s="232"/>
      <c r="F322" s="232"/>
      <c r="G322" s="232"/>
      <c r="H322" s="232"/>
      <c r="I322" s="232"/>
    </row>
    <row r="323" ht="15.75" customHeight="1">
      <c r="A323" s="232"/>
      <c r="B323" s="232"/>
      <c r="C323" s="232"/>
      <c r="D323" s="235"/>
      <c r="E323" s="232"/>
      <c r="F323" s="232"/>
      <c r="G323" s="232"/>
      <c r="H323" s="232"/>
      <c r="I323" s="232"/>
    </row>
    <row r="324" ht="15.75" customHeight="1">
      <c r="A324" s="237"/>
      <c r="B324" s="232"/>
      <c r="C324" s="232"/>
      <c r="D324" s="235"/>
      <c r="E324" s="232"/>
      <c r="F324" s="232"/>
      <c r="G324" s="232"/>
      <c r="H324" s="232"/>
      <c r="I324" s="232"/>
    </row>
    <row r="325" ht="15.75" customHeight="1">
      <c r="A325" s="232"/>
      <c r="B325" s="232"/>
      <c r="C325" s="232"/>
      <c r="D325" s="235"/>
      <c r="E325" s="232"/>
      <c r="F325" s="232"/>
      <c r="G325" s="232"/>
      <c r="H325" s="232"/>
      <c r="I325" s="232"/>
    </row>
    <row r="326" ht="15.75" customHeight="1">
      <c r="A326" s="233"/>
      <c r="B326" s="232"/>
      <c r="C326" s="232"/>
      <c r="D326" s="235"/>
      <c r="E326" s="232"/>
      <c r="F326" s="232"/>
      <c r="G326" s="232"/>
      <c r="H326" s="232"/>
      <c r="I326" s="232"/>
    </row>
    <row r="327" ht="15.75" customHeight="1">
      <c r="A327" s="232"/>
      <c r="B327" s="232"/>
      <c r="C327" s="232"/>
      <c r="D327" s="235"/>
      <c r="E327" s="232"/>
      <c r="F327" s="232"/>
      <c r="G327" s="232"/>
      <c r="H327" s="232"/>
      <c r="I327" s="232"/>
    </row>
    <row r="328" ht="15.75" customHeight="1">
      <c r="A328" s="237"/>
      <c r="B328" s="232"/>
      <c r="C328" s="232"/>
      <c r="D328" s="235"/>
      <c r="E328" s="232"/>
      <c r="F328" s="232"/>
      <c r="G328" s="232"/>
      <c r="H328" s="232"/>
      <c r="I328" s="232"/>
    </row>
    <row r="329" ht="15.75" customHeight="1">
      <c r="A329" s="232"/>
      <c r="B329" s="232"/>
      <c r="C329" s="232"/>
      <c r="D329" s="235"/>
      <c r="E329" s="232"/>
      <c r="F329" s="232"/>
      <c r="G329" s="232"/>
      <c r="H329" s="232"/>
      <c r="I329" s="232"/>
    </row>
    <row r="330" ht="15.75" customHeight="1">
      <c r="A330" s="233"/>
      <c r="B330" s="232"/>
      <c r="C330" s="232"/>
      <c r="D330" s="235"/>
      <c r="E330" s="232"/>
      <c r="F330" s="232"/>
      <c r="G330" s="232"/>
      <c r="H330" s="232"/>
      <c r="I330" s="232"/>
    </row>
    <row r="331" ht="15.75" customHeight="1">
      <c r="A331" s="232"/>
      <c r="B331" s="232"/>
      <c r="C331" s="232"/>
      <c r="D331" s="235"/>
      <c r="E331" s="232"/>
      <c r="F331" s="232"/>
      <c r="G331" s="232"/>
      <c r="H331" s="232"/>
      <c r="I331" s="232"/>
    </row>
    <row r="332" ht="15.75" customHeight="1">
      <c r="A332" s="237"/>
      <c r="B332" s="232"/>
      <c r="C332" s="232"/>
      <c r="D332" s="235"/>
      <c r="E332" s="232"/>
      <c r="F332" s="232"/>
      <c r="G332" s="232"/>
      <c r="H332" s="232"/>
      <c r="I332" s="232"/>
    </row>
    <row r="333" ht="15.75" customHeight="1">
      <c r="A333" s="232"/>
      <c r="B333" s="232"/>
      <c r="C333" s="232"/>
      <c r="D333" s="235"/>
      <c r="E333" s="232"/>
      <c r="F333" s="232"/>
      <c r="G333" s="232"/>
      <c r="H333" s="232"/>
      <c r="I333" s="232"/>
    </row>
    <row r="334" ht="15.75" customHeight="1">
      <c r="A334" s="233"/>
      <c r="B334" s="232"/>
      <c r="C334" s="232"/>
      <c r="D334" s="235"/>
      <c r="E334" s="232"/>
      <c r="F334" s="232"/>
      <c r="G334" s="232"/>
      <c r="H334" s="232"/>
      <c r="I334" s="232"/>
    </row>
    <row r="335" ht="15.75" customHeight="1">
      <c r="A335" s="232"/>
      <c r="B335" s="232"/>
      <c r="C335" s="232"/>
      <c r="D335" s="235"/>
      <c r="E335" s="232"/>
      <c r="F335" s="232"/>
      <c r="G335" s="232"/>
      <c r="H335" s="232"/>
      <c r="I335" s="232"/>
    </row>
    <row r="336" ht="15.75" customHeight="1">
      <c r="A336" s="237"/>
      <c r="B336" s="232"/>
      <c r="C336" s="232"/>
      <c r="D336" s="235"/>
      <c r="E336" s="232"/>
      <c r="F336" s="232"/>
      <c r="G336" s="232"/>
      <c r="H336" s="232"/>
      <c r="I336" s="232"/>
    </row>
    <row r="337" ht="15.75" customHeight="1">
      <c r="A337" s="232"/>
      <c r="B337" s="232"/>
      <c r="C337" s="232"/>
      <c r="D337" s="235"/>
      <c r="E337" s="232"/>
      <c r="F337" s="232"/>
      <c r="G337" s="232"/>
      <c r="H337" s="232"/>
      <c r="I337" s="232"/>
    </row>
    <row r="338" ht="15.75" customHeight="1">
      <c r="A338" s="233"/>
      <c r="B338" s="232"/>
      <c r="C338" s="232"/>
      <c r="D338" s="235"/>
      <c r="E338" s="232"/>
      <c r="F338" s="232"/>
      <c r="G338" s="232"/>
      <c r="H338" s="232"/>
      <c r="I338" s="232"/>
    </row>
    <row r="339" ht="15.75" customHeight="1">
      <c r="A339" s="232"/>
      <c r="B339" s="232"/>
      <c r="C339" s="232"/>
      <c r="D339" s="235"/>
      <c r="E339" s="232"/>
      <c r="F339" s="232"/>
      <c r="G339" s="232"/>
      <c r="H339" s="232"/>
      <c r="I339" s="232"/>
    </row>
    <row r="340" ht="15.75" customHeight="1">
      <c r="A340" s="237"/>
      <c r="B340" s="232"/>
      <c r="C340" s="232"/>
      <c r="D340" s="235"/>
      <c r="E340" s="232"/>
      <c r="F340" s="232"/>
      <c r="G340" s="232"/>
      <c r="H340" s="232"/>
      <c r="I340" s="232"/>
    </row>
    <row r="341" ht="15.75" customHeight="1">
      <c r="A341" s="232"/>
      <c r="B341" s="232"/>
      <c r="C341" s="232"/>
      <c r="D341" s="235"/>
      <c r="E341" s="232"/>
      <c r="F341" s="232"/>
      <c r="G341" s="232"/>
      <c r="H341" s="232"/>
      <c r="I341" s="232"/>
    </row>
    <row r="342" ht="15.75" customHeight="1">
      <c r="A342" s="233"/>
      <c r="B342" s="232"/>
      <c r="C342" s="232"/>
      <c r="D342" s="235"/>
      <c r="E342" s="232"/>
      <c r="F342" s="232"/>
      <c r="G342" s="232"/>
      <c r="H342" s="232"/>
      <c r="I342" s="232"/>
    </row>
    <row r="343" ht="15.75" customHeight="1">
      <c r="A343" s="232"/>
      <c r="B343" s="232"/>
      <c r="C343" s="232"/>
      <c r="D343" s="235"/>
      <c r="E343" s="232"/>
      <c r="F343" s="232"/>
      <c r="G343" s="232"/>
      <c r="H343" s="232"/>
      <c r="I343" s="232"/>
    </row>
    <row r="344" ht="15.75" customHeight="1">
      <c r="A344" s="237"/>
      <c r="B344" s="232"/>
      <c r="C344" s="232"/>
      <c r="D344" s="235"/>
      <c r="E344" s="232"/>
      <c r="F344" s="232"/>
      <c r="G344" s="232"/>
      <c r="H344" s="232"/>
      <c r="I344" s="232"/>
    </row>
    <row r="345" ht="15.75" customHeight="1">
      <c r="A345" s="232"/>
      <c r="B345" s="232"/>
      <c r="C345" s="232"/>
      <c r="D345" s="235"/>
      <c r="E345" s="232"/>
      <c r="F345" s="232"/>
      <c r="G345" s="232"/>
      <c r="H345" s="232"/>
      <c r="I345" s="232"/>
    </row>
    <row r="346" ht="15.75" customHeight="1">
      <c r="A346" s="233"/>
      <c r="B346" s="232"/>
      <c r="C346" s="232"/>
      <c r="D346" s="235"/>
      <c r="E346" s="232"/>
      <c r="F346" s="232"/>
      <c r="G346" s="232"/>
      <c r="H346" s="232"/>
      <c r="I346" s="232"/>
    </row>
    <row r="347" ht="15.75" customHeight="1">
      <c r="A347" s="232"/>
      <c r="B347" s="232"/>
      <c r="C347" s="232"/>
      <c r="D347" s="235"/>
      <c r="E347" s="232"/>
      <c r="F347" s="232"/>
      <c r="G347" s="232"/>
      <c r="H347" s="232"/>
      <c r="I347" s="232"/>
    </row>
    <row r="348" ht="15.75" customHeight="1">
      <c r="A348" s="237"/>
      <c r="B348" s="232"/>
      <c r="C348" s="232"/>
      <c r="D348" s="235"/>
      <c r="E348" s="232"/>
      <c r="F348" s="232"/>
      <c r="G348" s="232"/>
      <c r="H348" s="232"/>
      <c r="I348" s="232"/>
    </row>
    <row r="349" ht="15.75" customHeight="1">
      <c r="A349" s="232"/>
      <c r="B349" s="232"/>
      <c r="C349" s="232"/>
      <c r="D349" s="235"/>
      <c r="E349" s="232"/>
      <c r="F349" s="232"/>
      <c r="G349" s="232"/>
      <c r="H349" s="232"/>
      <c r="I349" s="232"/>
    </row>
    <row r="350" ht="15.75" customHeight="1">
      <c r="A350" s="233"/>
      <c r="B350" s="232"/>
      <c r="C350" s="232"/>
      <c r="D350" s="235"/>
      <c r="E350" s="232"/>
      <c r="F350" s="232"/>
      <c r="G350" s="232"/>
      <c r="H350" s="232"/>
      <c r="I350" s="232"/>
    </row>
    <row r="351" ht="15.75" customHeight="1">
      <c r="A351" s="232"/>
      <c r="B351" s="232"/>
      <c r="C351" s="232"/>
      <c r="D351" s="235"/>
      <c r="E351" s="232"/>
      <c r="F351" s="232"/>
      <c r="G351" s="232"/>
      <c r="H351" s="232"/>
      <c r="I351" s="232"/>
    </row>
    <row r="352" ht="15.75" customHeight="1">
      <c r="A352" s="237"/>
      <c r="B352" s="232"/>
      <c r="C352" s="232"/>
      <c r="D352" s="235"/>
      <c r="E352" s="232"/>
      <c r="F352" s="232"/>
      <c r="G352" s="232"/>
      <c r="H352" s="232"/>
      <c r="I352" s="232"/>
    </row>
    <row r="353" ht="15.75" customHeight="1">
      <c r="A353" s="232"/>
      <c r="B353" s="232"/>
      <c r="C353" s="232"/>
      <c r="D353" s="235"/>
      <c r="E353" s="232"/>
      <c r="F353" s="232"/>
      <c r="G353" s="232"/>
      <c r="H353" s="232"/>
      <c r="I353" s="232"/>
    </row>
    <row r="354" ht="15.75" customHeight="1">
      <c r="A354" s="233"/>
      <c r="B354" s="232"/>
      <c r="C354" s="232"/>
      <c r="D354" s="235"/>
      <c r="E354" s="232"/>
      <c r="F354" s="232"/>
      <c r="G354" s="232"/>
      <c r="H354" s="232"/>
      <c r="I354" s="232"/>
    </row>
    <row r="355" ht="15.75" customHeight="1">
      <c r="A355" s="232"/>
      <c r="B355" s="232"/>
      <c r="C355" s="232"/>
      <c r="D355" s="235"/>
      <c r="E355" s="232"/>
      <c r="F355" s="232"/>
      <c r="G355" s="232"/>
      <c r="H355" s="232"/>
      <c r="I355" s="232"/>
    </row>
    <row r="356" ht="15.75" customHeight="1">
      <c r="A356" s="237"/>
      <c r="B356" s="232"/>
      <c r="C356" s="232"/>
      <c r="D356" s="235"/>
      <c r="E356" s="232"/>
      <c r="F356" s="232"/>
      <c r="G356" s="232"/>
      <c r="H356" s="232"/>
      <c r="I356" s="232"/>
    </row>
    <row r="357" ht="15.75" customHeight="1">
      <c r="A357" s="232"/>
      <c r="B357" s="232"/>
      <c r="C357" s="232"/>
      <c r="D357" s="235"/>
      <c r="E357" s="232"/>
      <c r="F357" s="232"/>
      <c r="G357" s="232"/>
      <c r="H357" s="232"/>
      <c r="I357" s="232"/>
    </row>
    <row r="358" ht="15.75" customHeight="1">
      <c r="A358" s="233"/>
      <c r="B358" s="232"/>
      <c r="C358" s="232"/>
      <c r="D358" s="235"/>
      <c r="E358" s="232"/>
      <c r="F358" s="232"/>
      <c r="G358" s="232"/>
      <c r="H358" s="232"/>
      <c r="I358" s="232"/>
    </row>
    <row r="359" ht="15.75" customHeight="1">
      <c r="A359" s="232"/>
      <c r="B359" s="232"/>
      <c r="C359" s="232"/>
      <c r="D359" s="235"/>
      <c r="E359" s="232"/>
      <c r="F359" s="232"/>
      <c r="G359" s="232"/>
      <c r="H359" s="232"/>
      <c r="I359" s="232"/>
    </row>
    <row r="360" ht="15.75" customHeight="1">
      <c r="A360" s="237"/>
      <c r="B360" s="232"/>
      <c r="C360" s="232"/>
      <c r="D360" s="235"/>
      <c r="E360" s="232"/>
      <c r="F360" s="232"/>
      <c r="G360" s="232"/>
      <c r="H360" s="232"/>
      <c r="I360" s="232"/>
    </row>
    <row r="361" ht="15.75" customHeight="1">
      <c r="A361" s="232"/>
      <c r="B361" s="232"/>
      <c r="C361" s="232"/>
      <c r="D361" s="235"/>
      <c r="E361" s="232"/>
      <c r="F361" s="232"/>
      <c r="G361" s="232"/>
      <c r="H361" s="232"/>
      <c r="I361" s="232"/>
    </row>
    <row r="362" ht="15.75" customHeight="1">
      <c r="A362" s="233"/>
      <c r="B362" s="232"/>
      <c r="C362" s="232"/>
      <c r="D362" s="235"/>
      <c r="E362" s="232"/>
      <c r="F362" s="232"/>
      <c r="G362" s="232"/>
      <c r="H362" s="232"/>
      <c r="I362" s="232"/>
    </row>
    <row r="363" ht="15.75" customHeight="1">
      <c r="A363" s="232"/>
      <c r="B363" s="232"/>
      <c r="C363" s="232"/>
      <c r="D363" s="235"/>
      <c r="E363" s="232"/>
      <c r="F363" s="232"/>
      <c r="G363" s="232"/>
      <c r="H363" s="232"/>
      <c r="I363" s="232"/>
    </row>
    <row r="364" ht="15.75" customHeight="1">
      <c r="A364" s="237"/>
      <c r="B364" s="232"/>
      <c r="C364" s="232"/>
      <c r="D364" s="235"/>
      <c r="E364" s="232"/>
      <c r="F364" s="232"/>
      <c r="G364" s="232"/>
      <c r="H364" s="232"/>
      <c r="I364" s="232"/>
    </row>
    <row r="365" ht="15.75" customHeight="1">
      <c r="A365" s="232"/>
      <c r="B365" s="232"/>
      <c r="C365" s="232"/>
      <c r="D365" s="235"/>
      <c r="E365" s="232"/>
      <c r="F365" s="232"/>
      <c r="G365" s="232"/>
      <c r="H365" s="232"/>
      <c r="I365" s="232"/>
    </row>
    <row r="366" ht="15.75" customHeight="1">
      <c r="A366" s="233"/>
      <c r="B366" s="232"/>
      <c r="C366" s="232"/>
      <c r="D366" s="235"/>
      <c r="E366" s="232"/>
      <c r="F366" s="232"/>
      <c r="G366" s="232"/>
      <c r="H366" s="232"/>
      <c r="I366" s="232"/>
    </row>
    <row r="367" ht="15.75" customHeight="1">
      <c r="A367" s="232"/>
      <c r="B367" s="232"/>
      <c r="C367" s="232"/>
      <c r="D367" s="235"/>
      <c r="E367" s="232"/>
      <c r="F367" s="232"/>
      <c r="G367" s="232"/>
      <c r="H367" s="232"/>
      <c r="I367" s="232"/>
    </row>
    <row r="368" ht="15.75" customHeight="1">
      <c r="A368" s="237"/>
      <c r="B368" s="232"/>
      <c r="C368" s="232"/>
      <c r="D368" s="235"/>
      <c r="E368" s="232"/>
      <c r="F368" s="232"/>
      <c r="G368" s="232"/>
      <c r="H368" s="232"/>
      <c r="I368" s="232"/>
    </row>
    <row r="369" ht="15.75" customHeight="1">
      <c r="A369" s="232"/>
      <c r="B369" s="232"/>
      <c r="C369" s="232"/>
      <c r="D369" s="235"/>
      <c r="E369" s="232"/>
      <c r="F369" s="232"/>
      <c r="G369" s="232"/>
      <c r="H369" s="232"/>
      <c r="I369" s="232"/>
    </row>
    <row r="370" ht="15.75" customHeight="1">
      <c r="A370" s="233"/>
      <c r="B370" s="232"/>
      <c r="C370" s="232"/>
      <c r="D370" s="235"/>
      <c r="E370" s="232"/>
      <c r="F370" s="232"/>
      <c r="G370" s="232"/>
      <c r="H370" s="232"/>
      <c r="I370" s="232"/>
    </row>
    <row r="371" ht="15.75" customHeight="1">
      <c r="A371" s="232"/>
      <c r="B371" s="232"/>
      <c r="C371" s="232"/>
      <c r="D371" s="235"/>
      <c r="E371" s="232"/>
      <c r="F371" s="232"/>
      <c r="G371" s="232"/>
      <c r="H371" s="232"/>
      <c r="I371" s="232"/>
    </row>
    <row r="372" ht="15.75" customHeight="1">
      <c r="A372" s="237"/>
      <c r="B372" s="232"/>
      <c r="C372" s="232"/>
      <c r="D372" s="235"/>
      <c r="E372" s="232"/>
      <c r="F372" s="232"/>
      <c r="G372" s="232"/>
      <c r="H372" s="232"/>
      <c r="I372" s="232"/>
    </row>
    <row r="373" ht="15.75" customHeight="1">
      <c r="A373" s="232"/>
      <c r="B373" s="232"/>
      <c r="C373" s="232"/>
      <c r="D373" s="235"/>
      <c r="E373" s="232"/>
      <c r="F373" s="232"/>
      <c r="G373" s="232"/>
      <c r="H373" s="232"/>
      <c r="I373" s="232"/>
    </row>
    <row r="374" ht="15.75" customHeight="1">
      <c r="A374" s="233"/>
      <c r="B374" s="232"/>
      <c r="C374" s="232"/>
      <c r="D374" s="235"/>
      <c r="E374" s="232"/>
      <c r="F374" s="232"/>
      <c r="G374" s="232"/>
      <c r="H374" s="232"/>
      <c r="I374" s="232"/>
    </row>
    <row r="375" ht="15.75" customHeight="1">
      <c r="A375" s="232"/>
      <c r="B375" s="232"/>
      <c r="C375" s="232"/>
      <c r="D375" s="235"/>
      <c r="E375" s="232"/>
      <c r="F375" s="232"/>
      <c r="G375" s="232"/>
      <c r="H375" s="232"/>
      <c r="I375" s="232"/>
    </row>
    <row r="376" ht="15.75" customHeight="1">
      <c r="A376" s="237"/>
      <c r="B376" s="232"/>
      <c r="C376" s="232"/>
      <c r="D376" s="235"/>
      <c r="E376" s="232"/>
      <c r="F376" s="232"/>
      <c r="G376" s="232"/>
      <c r="H376" s="232"/>
      <c r="I376" s="232"/>
    </row>
    <row r="377" ht="15.75" customHeight="1">
      <c r="A377" s="232"/>
      <c r="B377" s="232"/>
      <c r="C377" s="232"/>
      <c r="D377" s="235"/>
      <c r="E377" s="232"/>
      <c r="F377" s="232"/>
      <c r="G377" s="232"/>
      <c r="H377" s="232"/>
      <c r="I377" s="232"/>
    </row>
    <row r="378" ht="15.75" customHeight="1">
      <c r="A378" s="233"/>
      <c r="B378" s="232"/>
      <c r="C378" s="232"/>
      <c r="D378" s="235"/>
      <c r="E378" s="232"/>
      <c r="F378" s="232"/>
      <c r="G378" s="232"/>
      <c r="H378" s="232"/>
      <c r="I378" s="232"/>
    </row>
    <row r="379" ht="15.75" customHeight="1">
      <c r="A379" s="232"/>
      <c r="B379" s="232"/>
      <c r="C379" s="232"/>
      <c r="D379" s="235"/>
      <c r="E379" s="232"/>
      <c r="F379" s="232"/>
      <c r="G379" s="232"/>
      <c r="H379" s="232"/>
      <c r="I379" s="232"/>
    </row>
    <row r="380" ht="15.75" customHeight="1">
      <c r="A380" s="237"/>
      <c r="B380" s="232"/>
      <c r="C380" s="232"/>
      <c r="D380" s="235"/>
      <c r="E380" s="232"/>
      <c r="F380" s="232"/>
      <c r="G380" s="232"/>
      <c r="H380" s="232"/>
      <c r="I380" s="232"/>
    </row>
    <row r="381" ht="15.75" customHeight="1">
      <c r="A381" s="232"/>
      <c r="B381" s="232"/>
      <c r="C381" s="232"/>
      <c r="D381" s="235"/>
      <c r="E381" s="232"/>
      <c r="F381" s="232"/>
      <c r="G381" s="232"/>
      <c r="H381" s="232"/>
      <c r="I381" s="232"/>
    </row>
    <row r="382" ht="15.75" customHeight="1">
      <c r="A382" s="233"/>
      <c r="B382" s="232"/>
      <c r="C382" s="232"/>
      <c r="D382" s="235"/>
      <c r="E382" s="232"/>
      <c r="F382" s="232"/>
      <c r="G382" s="232"/>
      <c r="H382" s="232"/>
      <c r="I382" s="232"/>
    </row>
    <row r="383" ht="15.75" customHeight="1">
      <c r="A383" s="232"/>
      <c r="B383" s="232"/>
      <c r="C383" s="232"/>
      <c r="D383" s="235"/>
      <c r="E383" s="232"/>
      <c r="F383" s="232"/>
      <c r="G383" s="232"/>
      <c r="H383" s="232"/>
      <c r="I383" s="232"/>
    </row>
    <row r="384" ht="15.75" customHeight="1">
      <c r="A384" s="237"/>
      <c r="B384" s="232"/>
      <c r="C384" s="232"/>
      <c r="D384" s="235"/>
      <c r="E384" s="232"/>
      <c r="F384" s="232"/>
      <c r="G384" s="232"/>
      <c r="H384" s="232"/>
      <c r="I384" s="232"/>
    </row>
    <row r="385" ht="15.75" customHeight="1">
      <c r="A385" s="232"/>
      <c r="B385" s="232"/>
      <c r="C385" s="232"/>
      <c r="D385" s="235"/>
      <c r="E385" s="232"/>
      <c r="F385" s="232"/>
      <c r="G385" s="232"/>
      <c r="H385" s="232"/>
      <c r="I385" s="232"/>
    </row>
    <row r="386" ht="15.75" customHeight="1">
      <c r="A386" s="233"/>
      <c r="B386" s="232"/>
      <c r="C386" s="232"/>
      <c r="D386" s="235"/>
      <c r="E386" s="232"/>
      <c r="F386" s="232"/>
      <c r="G386" s="232"/>
      <c r="H386" s="232"/>
      <c r="I386" s="232"/>
    </row>
    <row r="387" ht="15.75" customHeight="1">
      <c r="A387" s="232"/>
      <c r="B387" s="232"/>
      <c r="C387" s="232"/>
      <c r="D387" s="235"/>
      <c r="E387" s="232"/>
      <c r="F387" s="232"/>
      <c r="G387" s="232"/>
      <c r="H387" s="232"/>
      <c r="I387" s="232"/>
    </row>
    <row r="388" ht="15.75" customHeight="1">
      <c r="A388" s="237"/>
      <c r="B388" s="232"/>
      <c r="C388" s="232"/>
      <c r="D388" s="235"/>
      <c r="E388" s="232"/>
      <c r="F388" s="232"/>
      <c r="G388" s="232"/>
      <c r="H388" s="232"/>
      <c r="I388" s="232"/>
    </row>
    <row r="389" ht="15.75" customHeight="1">
      <c r="A389" s="232"/>
      <c r="B389" s="232"/>
      <c r="C389" s="232"/>
      <c r="D389" s="235"/>
      <c r="E389" s="232"/>
      <c r="F389" s="232"/>
      <c r="G389" s="232"/>
      <c r="H389" s="232"/>
      <c r="I389" s="232"/>
    </row>
    <row r="390" ht="15.75" customHeight="1">
      <c r="A390" s="233"/>
      <c r="B390" s="232"/>
      <c r="C390" s="232"/>
      <c r="D390" s="235"/>
      <c r="E390" s="232"/>
      <c r="F390" s="232"/>
      <c r="G390" s="232"/>
      <c r="H390" s="232"/>
      <c r="I390" s="232"/>
    </row>
    <row r="391" ht="15.75" customHeight="1">
      <c r="A391" s="232"/>
      <c r="B391" s="232"/>
      <c r="C391" s="232"/>
      <c r="D391" s="235"/>
      <c r="E391" s="232"/>
      <c r="F391" s="232"/>
      <c r="G391" s="232"/>
      <c r="H391" s="232"/>
      <c r="I391" s="232"/>
    </row>
    <row r="392" ht="15.75" customHeight="1">
      <c r="A392" s="237"/>
      <c r="B392" s="232"/>
      <c r="C392" s="232"/>
      <c r="D392" s="235"/>
      <c r="E392" s="232"/>
      <c r="F392" s="232"/>
      <c r="G392" s="232"/>
      <c r="H392" s="232"/>
      <c r="I392" s="232"/>
    </row>
    <row r="393" ht="15.75" customHeight="1">
      <c r="A393" s="232"/>
      <c r="B393" s="232"/>
      <c r="C393" s="232"/>
      <c r="D393" s="235"/>
      <c r="E393" s="232"/>
      <c r="F393" s="232"/>
      <c r="G393" s="232"/>
      <c r="H393" s="232"/>
      <c r="I393" s="232"/>
    </row>
    <row r="394" ht="15.75" customHeight="1">
      <c r="A394" s="233"/>
      <c r="B394" s="232"/>
      <c r="C394" s="232"/>
      <c r="D394" s="235"/>
      <c r="E394" s="232"/>
      <c r="F394" s="232"/>
      <c r="G394" s="232"/>
      <c r="H394" s="232"/>
      <c r="I394" s="232"/>
    </row>
    <row r="395" ht="15.75" customHeight="1">
      <c r="A395" s="232"/>
      <c r="B395" s="232"/>
      <c r="C395" s="232"/>
      <c r="D395" s="235"/>
      <c r="E395" s="232"/>
      <c r="F395" s="232"/>
      <c r="G395" s="232"/>
      <c r="H395" s="232"/>
      <c r="I395" s="232"/>
    </row>
    <row r="396" ht="15.75" customHeight="1">
      <c r="A396" s="237"/>
      <c r="B396" s="232"/>
      <c r="C396" s="232"/>
      <c r="D396" s="235"/>
      <c r="E396" s="232"/>
      <c r="F396" s="232"/>
      <c r="G396" s="232"/>
      <c r="H396" s="232"/>
      <c r="I396" s="232"/>
    </row>
    <row r="397" ht="15.75" customHeight="1">
      <c r="A397" s="232"/>
      <c r="B397" s="232"/>
      <c r="C397" s="232"/>
      <c r="D397" s="235"/>
      <c r="E397" s="232"/>
      <c r="F397" s="232"/>
      <c r="G397" s="232"/>
      <c r="H397" s="232"/>
      <c r="I397" s="232"/>
    </row>
    <row r="398" ht="15.75" customHeight="1">
      <c r="A398" s="233"/>
      <c r="B398" s="232"/>
      <c r="C398" s="232"/>
      <c r="D398" s="235"/>
      <c r="E398" s="232"/>
      <c r="F398" s="232"/>
      <c r="G398" s="232"/>
      <c r="H398" s="232"/>
      <c r="I398" s="232"/>
    </row>
    <row r="399" ht="15.75" customHeight="1">
      <c r="A399" s="232"/>
      <c r="B399" s="232"/>
      <c r="C399" s="232"/>
      <c r="D399" s="235"/>
      <c r="E399" s="232"/>
      <c r="F399" s="232"/>
      <c r="G399" s="232"/>
      <c r="H399" s="232"/>
      <c r="I399" s="232"/>
    </row>
    <row r="400" ht="15.75" customHeight="1">
      <c r="A400" s="237"/>
      <c r="B400" s="232"/>
      <c r="C400" s="232"/>
      <c r="D400" s="235"/>
      <c r="E400" s="232"/>
      <c r="F400" s="232"/>
      <c r="G400" s="232"/>
      <c r="H400" s="232"/>
      <c r="I400" s="232"/>
    </row>
    <row r="401" ht="15.75" customHeight="1">
      <c r="A401" s="232"/>
      <c r="B401" s="232"/>
      <c r="C401" s="232"/>
      <c r="D401" s="235"/>
      <c r="E401" s="232"/>
      <c r="F401" s="232"/>
      <c r="G401" s="232"/>
      <c r="H401" s="232"/>
      <c r="I401" s="232"/>
    </row>
    <row r="402" ht="15.75" customHeight="1">
      <c r="A402" s="233"/>
      <c r="B402" s="232"/>
      <c r="C402" s="232"/>
      <c r="D402" s="235"/>
      <c r="E402" s="232"/>
      <c r="F402" s="232"/>
      <c r="G402" s="232"/>
      <c r="H402" s="232"/>
      <c r="I402" s="232"/>
    </row>
    <row r="403" ht="15.75" customHeight="1">
      <c r="A403" s="232"/>
      <c r="B403" s="232"/>
      <c r="C403" s="232"/>
      <c r="D403" s="235"/>
      <c r="E403" s="232"/>
      <c r="F403" s="232"/>
      <c r="G403" s="232"/>
      <c r="H403" s="232"/>
      <c r="I403" s="232"/>
    </row>
    <row r="404" ht="15.75" customHeight="1">
      <c r="A404" s="237"/>
      <c r="B404" s="232"/>
      <c r="C404" s="232"/>
      <c r="D404" s="235"/>
      <c r="E404" s="232"/>
      <c r="F404" s="232"/>
      <c r="G404" s="232"/>
      <c r="H404" s="232"/>
      <c r="I404" s="232"/>
    </row>
    <row r="405" ht="15.75" customHeight="1">
      <c r="A405" s="232"/>
      <c r="B405" s="232"/>
      <c r="C405" s="232"/>
      <c r="D405" s="235"/>
      <c r="E405" s="232"/>
      <c r="F405" s="232"/>
      <c r="G405" s="232"/>
      <c r="H405" s="232"/>
      <c r="I405" s="232"/>
    </row>
    <row r="406" ht="15.75" customHeight="1">
      <c r="A406" s="233"/>
      <c r="B406" s="232"/>
      <c r="C406" s="232"/>
      <c r="D406" s="235"/>
      <c r="E406" s="232"/>
      <c r="F406" s="232"/>
      <c r="G406" s="232"/>
      <c r="H406" s="232"/>
      <c r="I406" s="232"/>
    </row>
    <row r="407" ht="15.75" customHeight="1">
      <c r="A407" s="232"/>
      <c r="B407" s="232"/>
      <c r="C407" s="232"/>
      <c r="D407" s="235"/>
      <c r="E407" s="232"/>
      <c r="F407" s="232"/>
      <c r="G407" s="232"/>
      <c r="H407" s="232"/>
      <c r="I407" s="232"/>
    </row>
    <row r="408" ht="15.75" customHeight="1">
      <c r="A408" s="237"/>
      <c r="B408" s="232"/>
      <c r="C408" s="232"/>
      <c r="D408" s="235"/>
      <c r="E408" s="232"/>
      <c r="F408" s="232"/>
      <c r="G408" s="232"/>
      <c r="H408" s="232"/>
      <c r="I408" s="232"/>
    </row>
    <row r="409" ht="15.75" customHeight="1">
      <c r="A409" s="232"/>
      <c r="B409" s="232"/>
      <c r="C409" s="232"/>
      <c r="D409" s="235"/>
      <c r="E409" s="232"/>
      <c r="F409" s="232"/>
      <c r="G409" s="232"/>
      <c r="H409" s="232"/>
      <c r="I409" s="232"/>
    </row>
    <row r="410" ht="15.75" customHeight="1">
      <c r="A410" s="233"/>
      <c r="B410" s="232"/>
      <c r="C410" s="232"/>
      <c r="D410" s="235"/>
      <c r="E410" s="232"/>
      <c r="F410" s="232"/>
      <c r="G410" s="232"/>
      <c r="H410" s="232"/>
      <c r="I410" s="232"/>
    </row>
    <row r="411" ht="15.75" customHeight="1">
      <c r="A411" s="232"/>
      <c r="B411" s="232"/>
      <c r="C411" s="232"/>
      <c r="D411" s="235"/>
      <c r="E411" s="232"/>
      <c r="F411" s="232"/>
      <c r="G411" s="232"/>
      <c r="H411" s="232"/>
      <c r="I411" s="232"/>
    </row>
    <row r="412" ht="15.75" customHeight="1">
      <c r="A412" s="237"/>
      <c r="B412" s="232"/>
      <c r="C412" s="232"/>
      <c r="D412" s="235"/>
      <c r="E412" s="232"/>
      <c r="F412" s="232"/>
      <c r="G412" s="232"/>
      <c r="H412" s="232"/>
      <c r="I412" s="232"/>
    </row>
    <row r="413" ht="15.75" customHeight="1">
      <c r="A413" s="232"/>
      <c r="B413" s="232"/>
      <c r="C413" s="232"/>
      <c r="D413" s="235"/>
      <c r="E413" s="232"/>
      <c r="F413" s="232"/>
      <c r="G413" s="232"/>
      <c r="H413" s="232"/>
      <c r="I413" s="232"/>
    </row>
    <row r="414" ht="15.75" customHeight="1">
      <c r="A414" s="233"/>
      <c r="B414" s="232"/>
      <c r="C414" s="232"/>
      <c r="D414" s="235"/>
      <c r="E414" s="232"/>
      <c r="F414" s="232"/>
      <c r="G414" s="232"/>
      <c r="H414" s="232"/>
      <c r="I414" s="232"/>
    </row>
    <row r="415" ht="15.75" customHeight="1">
      <c r="A415" s="232"/>
      <c r="B415" s="232"/>
      <c r="C415" s="232"/>
      <c r="D415" s="235"/>
      <c r="E415" s="232"/>
      <c r="F415" s="232"/>
      <c r="G415" s="232"/>
      <c r="H415" s="232"/>
      <c r="I415" s="232"/>
    </row>
    <row r="416" ht="15.75" customHeight="1">
      <c r="A416" s="237"/>
      <c r="B416" s="232"/>
      <c r="C416" s="232"/>
      <c r="D416" s="235"/>
      <c r="E416" s="232"/>
      <c r="F416" s="232"/>
      <c r="G416" s="232"/>
      <c r="H416" s="232"/>
      <c r="I416" s="232"/>
    </row>
    <row r="417" ht="15.75" customHeight="1">
      <c r="A417" s="232"/>
      <c r="B417" s="232"/>
      <c r="C417" s="232"/>
      <c r="D417" s="235"/>
      <c r="E417" s="232"/>
      <c r="F417" s="232"/>
      <c r="G417" s="232"/>
      <c r="H417" s="232"/>
      <c r="I417" s="232"/>
    </row>
    <row r="418" ht="15.75" customHeight="1">
      <c r="A418" s="233"/>
      <c r="B418" s="232"/>
      <c r="C418" s="232"/>
      <c r="D418" s="235"/>
      <c r="E418" s="232"/>
      <c r="F418" s="232"/>
      <c r="G418" s="232"/>
      <c r="H418" s="232"/>
      <c r="I418" s="232"/>
    </row>
    <row r="419" ht="15.75" customHeight="1">
      <c r="A419" s="232"/>
      <c r="B419" s="232"/>
      <c r="C419" s="232"/>
      <c r="D419" s="235"/>
      <c r="E419" s="232"/>
      <c r="F419" s="232"/>
      <c r="G419" s="232"/>
      <c r="H419" s="232"/>
      <c r="I419" s="232"/>
    </row>
    <row r="420" ht="15.75" customHeight="1">
      <c r="A420" s="237"/>
      <c r="B420" s="232"/>
      <c r="C420" s="232"/>
      <c r="D420" s="235"/>
      <c r="E420" s="232"/>
      <c r="F420" s="232"/>
      <c r="G420" s="232"/>
      <c r="H420" s="232"/>
      <c r="I420" s="232"/>
    </row>
    <row r="421" ht="15.75" customHeight="1">
      <c r="A421" s="232"/>
      <c r="B421" s="232"/>
      <c r="C421" s="232"/>
      <c r="D421" s="235"/>
      <c r="E421" s="232"/>
      <c r="F421" s="232"/>
      <c r="G421" s="232"/>
      <c r="H421" s="232"/>
      <c r="I421" s="232"/>
    </row>
    <row r="422" ht="15.75" customHeight="1">
      <c r="A422" s="233"/>
      <c r="B422" s="232"/>
      <c r="C422" s="232"/>
      <c r="D422" s="235"/>
      <c r="E422" s="232"/>
      <c r="F422" s="232"/>
      <c r="G422" s="232"/>
      <c r="H422" s="232"/>
      <c r="I422" s="232"/>
    </row>
    <row r="423" ht="15.75" customHeight="1">
      <c r="A423" s="232"/>
      <c r="B423" s="232"/>
      <c r="C423" s="232"/>
      <c r="D423" s="235"/>
      <c r="E423" s="232"/>
      <c r="F423" s="232"/>
      <c r="G423" s="232"/>
      <c r="H423" s="232"/>
      <c r="I423" s="232"/>
    </row>
    <row r="424" ht="15.75" customHeight="1">
      <c r="A424" s="237"/>
      <c r="B424" s="232"/>
      <c r="C424" s="232"/>
      <c r="D424" s="235"/>
      <c r="E424" s="232"/>
      <c r="F424" s="232"/>
      <c r="G424" s="232"/>
      <c r="H424" s="232"/>
      <c r="I424" s="232"/>
    </row>
    <row r="425" ht="15.75" customHeight="1">
      <c r="A425" s="232"/>
      <c r="B425" s="232"/>
      <c r="C425" s="232"/>
      <c r="D425" s="235"/>
      <c r="E425" s="232"/>
      <c r="F425" s="232"/>
      <c r="G425" s="232"/>
      <c r="H425" s="232"/>
      <c r="I425" s="232"/>
    </row>
    <row r="426" ht="15.75" customHeight="1">
      <c r="A426" s="233"/>
      <c r="B426" s="232"/>
      <c r="C426" s="232"/>
      <c r="D426" s="235"/>
      <c r="E426" s="232"/>
      <c r="F426" s="232"/>
      <c r="G426" s="232"/>
      <c r="H426" s="232"/>
      <c r="I426" s="232"/>
    </row>
    <row r="427" ht="15.75" customHeight="1">
      <c r="A427" s="232"/>
      <c r="B427" s="232"/>
      <c r="C427" s="232"/>
      <c r="D427" s="235"/>
      <c r="E427" s="232"/>
      <c r="F427" s="232"/>
      <c r="G427" s="232"/>
      <c r="H427" s="232"/>
      <c r="I427" s="232"/>
    </row>
    <row r="428" ht="15.75" customHeight="1">
      <c r="A428" s="237"/>
      <c r="B428" s="232"/>
      <c r="C428" s="232"/>
      <c r="D428" s="235"/>
      <c r="E428" s="232"/>
      <c r="F428" s="232"/>
      <c r="G428" s="232"/>
      <c r="H428" s="232"/>
      <c r="I428" s="232"/>
    </row>
    <row r="429" ht="15.75" customHeight="1">
      <c r="A429" s="232"/>
      <c r="B429" s="232"/>
      <c r="C429" s="232"/>
      <c r="D429" s="235"/>
      <c r="E429" s="232"/>
      <c r="F429" s="232"/>
      <c r="G429" s="232"/>
      <c r="H429" s="232"/>
      <c r="I429" s="232"/>
    </row>
    <row r="430" ht="15.75" customHeight="1">
      <c r="A430" s="233"/>
      <c r="B430" s="232"/>
      <c r="C430" s="232"/>
      <c r="D430" s="235"/>
      <c r="E430" s="232"/>
      <c r="F430" s="232"/>
      <c r="G430" s="232"/>
      <c r="H430" s="232"/>
      <c r="I430" s="232"/>
    </row>
    <row r="431" ht="15.75" customHeight="1">
      <c r="A431" s="232"/>
      <c r="B431" s="232"/>
      <c r="C431" s="232"/>
      <c r="D431" s="235"/>
      <c r="E431" s="232"/>
      <c r="F431" s="232"/>
      <c r="G431" s="232"/>
      <c r="H431" s="232"/>
      <c r="I431" s="232"/>
    </row>
    <row r="432" ht="15.75" customHeight="1">
      <c r="A432" s="237"/>
      <c r="B432" s="232"/>
      <c r="C432" s="232"/>
      <c r="D432" s="235"/>
      <c r="E432" s="232"/>
      <c r="F432" s="232"/>
      <c r="G432" s="232"/>
      <c r="H432" s="232"/>
      <c r="I432" s="232"/>
    </row>
    <row r="433" ht="15.75" customHeight="1">
      <c r="A433" s="232"/>
      <c r="B433" s="232"/>
      <c r="C433" s="232"/>
      <c r="D433" s="235"/>
      <c r="E433" s="232"/>
      <c r="F433" s="232"/>
      <c r="G433" s="232"/>
      <c r="H433" s="232"/>
      <c r="I433" s="232"/>
    </row>
    <row r="434" ht="15.75" customHeight="1">
      <c r="A434" s="233"/>
      <c r="B434" s="232"/>
      <c r="C434" s="232"/>
      <c r="D434" s="235"/>
      <c r="E434" s="232"/>
      <c r="F434" s="232"/>
      <c r="G434" s="232"/>
      <c r="H434" s="232"/>
      <c r="I434" s="232"/>
    </row>
    <row r="435" ht="15.75" customHeight="1">
      <c r="A435" s="232"/>
      <c r="B435" s="232"/>
      <c r="C435" s="232"/>
      <c r="D435" s="235"/>
      <c r="E435" s="232"/>
      <c r="F435" s="232"/>
      <c r="G435" s="232"/>
      <c r="H435" s="232"/>
      <c r="I435" s="232"/>
    </row>
    <row r="436" ht="15.75" customHeight="1">
      <c r="A436" s="237"/>
      <c r="B436" s="232"/>
      <c r="C436" s="232"/>
      <c r="D436" s="235"/>
      <c r="E436" s="232"/>
      <c r="F436" s="232"/>
      <c r="G436" s="232"/>
      <c r="H436" s="232"/>
      <c r="I436" s="232"/>
    </row>
    <row r="437" ht="15.75" customHeight="1">
      <c r="A437" s="232"/>
      <c r="B437" s="232"/>
      <c r="C437" s="232"/>
      <c r="D437" s="235"/>
      <c r="E437" s="232"/>
      <c r="F437" s="232"/>
      <c r="G437" s="232"/>
      <c r="H437" s="232"/>
      <c r="I437" s="232"/>
    </row>
    <row r="438" ht="15.75" customHeight="1">
      <c r="A438" s="233"/>
      <c r="B438" s="232"/>
      <c r="C438" s="232"/>
      <c r="D438" s="235"/>
      <c r="E438" s="232"/>
      <c r="F438" s="232"/>
      <c r="G438" s="232"/>
      <c r="H438" s="232"/>
      <c r="I438" s="232"/>
    </row>
    <row r="439" ht="15.75" customHeight="1">
      <c r="A439" s="232"/>
      <c r="B439" s="232"/>
      <c r="C439" s="232"/>
      <c r="D439" s="235"/>
      <c r="E439" s="232"/>
      <c r="F439" s="232"/>
      <c r="G439" s="232"/>
      <c r="H439" s="232"/>
      <c r="I439" s="232"/>
    </row>
    <row r="440" ht="15.75" customHeight="1">
      <c r="A440" s="237"/>
      <c r="B440" s="232"/>
      <c r="C440" s="232"/>
      <c r="D440" s="235"/>
      <c r="E440" s="232"/>
      <c r="F440" s="232"/>
      <c r="G440" s="232"/>
      <c r="H440" s="232"/>
      <c r="I440" s="232"/>
    </row>
    <row r="441" ht="15.75" customHeight="1">
      <c r="A441" s="232"/>
      <c r="B441" s="232"/>
      <c r="C441" s="232"/>
      <c r="D441" s="235"/>
      <c r="E441" s="232"/>
      <c r="F441" s="232"/>
      <c r="G441" s="232"/>
      <c r="H441" s="232"/>
      <c r="I441" s="232"/>
    </row>
    <row r="442" ht="15.75" customHeight="1">
      <c r="A442" s="233"/>
      <c r="B442" s="232"/>
      <c r="C442" s="232"/>
      <c r="D442" s="235"/>
      <c r="E442" s="232"/>
      <c r="F442" s="232"/>
      <c r="G442" s="232"/>
      <c r="H442" s="232"/>
      <c r="I442" s="232"/>
    </row>
    <row r="443" ht="15.75" customHeight="1">
      <c r="A443" s="232"/>
      <c r="B443" s="232"/>
      <c r="C443" s="232"/>
      <c r="D443" s="235"/>
      <c r="E443" s="232"/>
      <c r="F443" s="232"/>
      <c r="G443" s="232"/>
      <c r="H443" s="232"/>
      <c r="I443" s="232"/>
    </row>
    <row r="444" ht="15.75" customHeight="1">
      <c r="A444" s="237"/>
      <c r="B444" s="232"/>
      <c r="C444" s="232"/>
      <c r="D444" s="235"/>
      <c r="E444" s="232"/>
      <c r="F444" s="232"/>
      <c r="G444" s="232"/>
      <c r="H444" s="232"/>
      <c r="I444" s="232"/>
    </row>
    <row r="445" ht="15.75" customHeight="1">
      <c r="A445" s="232"/>
      <c r="B445" s="232"/>
      <c r="C445" s="232"/>
      <c r="D445" s="235"/>
      <c r="E445" s="232"/>
      <c r="F445" s="232"/>
      <c r="G445" s="232"/>
      <c r="H445" s="232"/>
      <c r="I445" s="232"/>
    </row>
    <row r="446" ht="15.75" customHeight="1">
      <c r="A446" s="233"/>
      <c r="B446" s="232"/>
      <c r="C446" s="232"/>
      <c r="D446" s="235"/>
      <c r="E446" s="232"/>
      <c r="F446" s="232"/>
      <c r="G446" s="232"/>
      <c r="H446" s="232"/>
      <c r="I446" s="232"/>
    </row>
    <row r="447" ht="15.75" customHeight="1">
      <c r="A447" s="232"/>
      <c r="B447" s="232"/>
      <c r="C447" s="232"/>
      <c r="D447" s="235"/>
      <c r="E447" s="232"/>
      <c r="F447" s="232"/>
      <c r="G447" s="232"/>
      <c r="H447" s="232"/>
      <c r="I447" s="232"/>
    </row>
    <row r="448" ht="15.75" customHeight="1">
      <c r="A448" s="237"/>
      <c r="B448" s="232"/>
      <c r="C448" s="232"/>
      <c r="D448" s="235"/>
      <c r="E448" s="232"/>
      <c r="F448" s="232"/>
      <c r="G448" s="232"/>
      <c r="H448" s="232"/>
      <c r="I448" s="232"/>
    </row>
    <row r="449" ht="15.75" customHeight="1">
      <c r="A449" s="232"/>
      <c r="B449" s="232"/>
      <c r="C449" s="232"/>
      <c r="D449" s="235"/>
      <c r="E449" s="232"/>
      <c r="F449" s="232"/>
      <c r="G449" s="232"/>
      <c r="H449" s="232"/>
      <c r="I449" s="232"/>
    </row>
    <row r="450" ht="15.75" customHeight="1">
      <c r="A450" s="233"/>
      <c r="B450" s="232"/>
      <c r="C450" s="232"/>
      <c r="D450" s="235"/>
      <c r="E450" s="232"/>
      <c r="F450" s="232"/>
      <c r="G450" s="232"/>
      <c r="H450" s="232"/>
      <c r="I450" s="232"/>
    </row>
    <row r="451" ht="15.75" customHeight="1">
      <c r="A451" s="232"/>
      <c r="B451" s="232"/>
      <c r="C451" s="232"/>
      <c r="D451" s="235"/>
      <c r="E451" s="232"/>
      <c r="F451" s="232"/>
      <c r="G451" s="232"/>
      <c r="H451" s="232"/>
      <c r="I451" s="232"/>
    </row>
    <row r="452" ht="15.75" customHeight="1">
      <c r="A452" s="237"/>
      <c r="B452" s="232"/>
      <c r="C452" s="232"/>
      <c r="D452" s="235"/>
      <c r="E452" s="232"/>
      <c r="F452" s="232"/>
      <c r="G452" s="232"/>
      <c r="H452" s="232"/>
      <c r="I452" s="232"/>
    </row>
    <row r="453" ht="15.75" customHeight="1">
      <c r="A453" s="232"/>
      <c r="B453" s="232"/>
      <c r="C453" s="232"/>
      <c r="D453" s="235"/>
      <c r="E453" s="232"/>
      <c r="F453" s="232"/>
      <c r="G453" s="232"/>
      <c r="H453" s="232"/>
      <c r="I453" s="232"/>
    </row>
    <row r="454" ht="15.75" customHeight="1">
      <c r="A454" s="233"/>
      <c r="B454" s="232"/>
      <c r="C454" s="232"/>
      <c r="D454" s="235"/>
      <c r="E454" s="232"/>
      <c r="F454" s="232"/>
      <c r="G454" s="232"/>
      <c r="H454" s="232"/>
      <c r="I454" s="232"/>
    </row>
    <row r="455" ht="15.75" customHeight="1">
      <c r="A455" s="232"/>
      <c r="B455" s="232"/>
      <c r="C455" s="232"/>
      <c r="D455" s="235"/>
      <c r="E455" s="232"/>
      <c r="F455" s="232"/>
      <c r="G455" s="232"/>
      <c r="H455" s="232"/>
      <c r="I455" s="232"/>
    </row>
    <row r="456" ht="15.75" customHeight="1">
      <c r="A456" s="237"/>
      <c r="B456" s="232"/>
      <c r="C456" s="232"/>
      <c r="D456" s="235"/>
      <c r="E456" s="232"/>
      <c r="F456" s="232"/>
      <c r="G456" s="232"/>
      <c r="H456" s="232"/>
      <c r="I456" s="232"/>
    </row>
    <row r="457" ht="15.75" customHeight="1">
      <c r="A457" s="232"/>
      <c r="B457" s="232"/>
      <c r="C457" s="232"/>
      <c r="D457" s="235"/>
      <c r="E457" s="232"/>
      <c r="F457" s="232"/>
      <c r="G457" s="232"/>
      <c r="H457" s="232"/>
      <c r="I457" s="232"/>
    </row>
    <row r="458" ht="15.75" customHeight="1">
      <c r="A458" s="233"/>
      <c r="B458" s="232"/>
      <c r="C458" s="232"/>
      <c r="D458" s="235"/>
      <c r="E458" s="232"/>
      <c r="F458" s="232"/>
      <c r="G458" s="232"/>
      <c r="H458" s="232"/>
      <c r="I458" s="232"/>
    </row>
    <row r="459" ht="15.75" customHeight="1">
      <c r="A459" s="232"/>
      <c r="B459" s="232"/>
      <c r="C459" s="232"/>
      <c r="D459" s="235"/>
      <c r="E459" s="232"/>
      <c r="F459" s="232"/>
      <c r="G459" s="232"/>
      <c r="H459" s="232"/>
      <c r="I459" s="232"/>
    </row>
    <row r="460" ht="15.75" customHeight="1">
      <c r="A460" s="237"/>
      <c r="B460" s="232"/>
      <c r="C460" s="232"/>
      <c r="D460" s="235"/>
      <c r="E460" s="232"/>
      <c r="F460" s="232"/>
      <c r="G460" s="232"/>
      <c r="H460" s="232"/>
      <c r="I460" s="232"/>
    </row>
    <row r="461" ht="15.75" customHeight="1">
      <c r="A461" s="232"/>
      <c r="B461" s="232"/>
      <c r="C461" s="232"/>
      <c r="D461" s="235"/>
      <c r="E461" s="232"/>
      <c r="F461" s="232"/>
      <c r="G461" s="232"/>
      <c r="H461" s="232"/>
      <c r="I461" s="232"/>
    </row>
    <row r="462" ht="15.75" customHeight="1">
      <c r="A462" s="233"/>
      <c r="B462" s="232"/>
      <c r="C462" s="232"/>
      <c r="D462" s="235"/>
      <c r="E462" s="232"/>
      <c r="F462" s="232"/>
      <c r="G462" s="232"/>
      <c r="H462" s="232"/>
      <c r="I462" s="232"/>
    </row>
    <row r="463" ht="15.75" customHeight="1">
      <c r="A463" s="232"/>
      <c r="B463" s="232"/>
      <c r="C463" s="232"/>
      <c r="D463" s="235"/>
      <c r="E463" s="232"/>
      <c r="F463" s="232"/>
      <c r="G463" s="232"/>
      <c r="H463" s="232"/>
      <c r="I463" s="232"/>
    </row>
    <row r="464" ht="15.75" customHeight="1">
      <c r="A464" s="237"/>
      <c r="B464" s="232"/>
      <c r="C464" s="232"/>
      <c r="D464" s="235"/>
      <c r="E464" s="232"/>
      <c r="F464" s="232"/>
      <c r="G464" s="232"/>
      <c r="H464" s="232"/>
      <c r="I464" s="232"/>
    </row>
    <row r="465" ht="15.75" customHeight="1">
      <c r="A465" s="232"/>
      <c r="B465" s="232"/>
      <c r="C465" s="232"/>
      <c r="D465" s="235"/>
      <c r="E465" s="232"/>
      <c r="F465" s="232"/>
      <c r="G465" s="232"/>
      <c r="H465" s="232"/>
      <c r="I465" s="232"/>
    </row>
    <row r="466" ht="15.75" customHeight="1">
      <c r="A466" s="233"/>
      <c r="B466" s="232"/>
      <c r="C466" s="232"/>
      <c r="D466" s="235"/>
      <c r="E466" s="232"/>
      <c r="F466" s="232"/>
      <c r="G466" s="232"/>
      <c r="H466" s="232"/>
      <c r="I466" s="232"/>
    </row>
    <row r="467" ht="15.75" customHeight="1">
      <c r="A467" s="232"/>
      <c r="B467" s="232"/>
      <c r="C467" s="232"/>
      <c r="D467" s="235"/>
      <c r="E467" s="232"/>
      <c r="F467" s="232"/>
      <c r="G467" s="232"/>
      <c r="H467" s="232"/>
      <c r="I467" s="232"/>
    </row>
    <row r="468" ht="15.75" customHeight="1">
      <c r="A468" s="237"/>
      <c r="B468" s="232"/>
      <c r="C468" s="232"/>
      <c r="D468" s="235"/>
      <c r="E468" s="232"/>
      <c r="F468" s="232"/>
      <c r="G468" s="232"/>
      <c r="H468" s="232"/>
      <c r="I468" s="232"/>
    </row>
    <row r="469" ht="15.75" customHeight="1">
      <c r="A469" s="232"/>
      <c r="B469" s="232"/>
      <c r="C469" s="232"/>
      <c r="D469" s="235"/>
      <c r="E469" s="232"/>
      <c r="F469" s="232"/>
      <c r="G469" s="232"/>
      <c r="H469" s="232"/>
      <c r="I469" s="232"/>
    </row>
    <row r="470" ht="15.75" customHeight="1">
      <c r="A470" s="233"/>
      <c r="B470" s="232"/>
      <c r="C470" s="232"/>
      <c r="D470" s="235"/>
      <c r="E470" s="232"/>
      <c r="F470" s="232"/>
      <c r="G470" s="232"/>
      <c r="H470" s="232"/>
      <c r="I470" s="232"/>
    </row>
    <row r="471" ht="15.75" customHeight="1">
      <c r="A471" s="232"/>
      <c r="B471" s="232"/>
      <c r="C471" s="232"/>
      <c r="D471" s="235"/>
      <c r="E471" s="232"/>
      <c r="F471" s="232"/>
      <c r="G471" s="232"/>
      <c r="H471" s="232"/>
      <c r="I471" s="232"/>
    </row>
    <row r="472" ht="15.75" customHeight="1">
      <c r="A472" s="237"/>
      <c r="B472" s="232"/>
      <c r="C472" s="232"/>
      <c r="D472" s="235"/>
      <c r="E472" s="232"/>
      <c r="F472" s="232"/>
      <c r="G472" s="232"/>
      <c r="H472" s="232"/>
      <c r="I472" s="232"/>
    </row>
    <row r="473" ht="15.75" customHeight="1">
      <c r="A473" s="232"/>
      <c r="B473" s="232"/>
      <c r="C473" s="232"/>
      <c r="D473" s="235"/>
      <c r="E473" s="232"/>
      <c r="F473" s="232"/>
      <c r="G473" s="232"/>
      <c r="H473" s="232"/>
      <c r="I473" s="232"/>
    </row>
    <row r="474" ht="15.75" customHeight="1">
      <c r="A474" s="233"/>
      <c r="B474" s="232"/>
      <c r="C474" s="232"/>
      <c r="D474" s="235"/>
      <c r="E474" s="232"/>
      <c r="F474" s="232"/>
      <c r="G474" s="232"/>
      <c r="H474" s="232"/>
      <c r="I474" s="232"/>
    </row>
    <row r="475" ht="15.75" customHeight="1">
      <c r="A475" s="232"/>
      <c r="B475" s="232"/>
      <c r="C475" s="232"/>
      <c r="D475" s="235"/>
      <c r="E475" s="232"/>
      <c r="F475" s="232"/>
      <c r="G475" s="232"/>
      <c r="H475" s="232"/>
      <c r="I475" s="232"/>
    </row>
    <row r="476" ht="15.75" customHeight="1">
      <c r="A476" s="237"/>
      <c r="B476" s="232"/>
      <c r="C476" s="232"/>
      <c r="D476" s="235"/>
      <c r="E476" s="232"/>
      <c r="F476" s="232"/>
      <c r="G476" s="232"/>
      <c r="H476" s="232"/>
      <c r="I476" s="232"/>
    </row>
    <row r="477" ht="15.75" customHeight="1">
      <c r="A477" s="232"/>
      <c r="B477" s="232"/>
      <c r="C477" s="232"/>
      <c r="D477" s="235"/>
      <c r="E477" s="232"/>
      <c r="F477" s="232"/>
      <c r="G477" s="232"/>
      <c r="H477" s="232"/>
      <c r="I477" s="232"/>
    </row>
    <row r="478" ht="15.75" customHeight="1">
      <c r="A478" s="233"/>
      <c r="B478" s="232"/>
      <c r="C478" s="232"/>
      <c r="D478" s="235"/>
      <c r="E478" s="232"/>
      <c r="F478" s="232"/>
      <c r="G478" s="232"/>
      <c r="H478" s="232"/>
      <c r="I478" s="232"/>
    </row>
    <row r="479" ht="15.75" customHeight="1">
      <c r="A479" s="232"/>
      <c r="B479" s="232"/>
      <c r="C479" s="232"/>
      <c r="D479" s="235"/>
      <c r="E479" s="232"/>
      <c r="F479" s="232"/>
      <c r="G479" s="232"/>
      <c r="H479" s="232"/>
      <c r="I479" s="232"/>
    </row>
    <row r="480" ht="15.75" customHeight="1">
      <c r="A480" s="237"/>
      <c r="B480" s="232"/>
      <c r="C480" s="232"/>
      <c r="D480" s="235"/>
      <c r="E480" s="232"/>
      <c r="F480" s="232"/>
      <c r="G480" s="232"/>
      <c r="H480" s="232"/>
      <c r="I480" s="232"/>
    </row>
    <row r="481" ht="15.75" customHeight="1">
      <c r="A481" s="232"/>
      <c r="B481" s="232"/>
      <c r="C481" s="232"/>
      <c r="D481" s="235"/>
      <c r="E481" s="232"/>
      <c r="F481" s="232"/>
      <c r="G481" s="232"/>
      <c r="H481" s="232"/>
      <c r="I481" s="232"/>
    </row>
    <row r="482" ht="15.75" customHeight="1">
      <c r="A482" s="233"/>
      <c r="B482" s="232"/>
      <c r="C482" s="232"/>
      <c r="D482" s="235"/>
      <c r="E482" s="232"/>
      <c r="F482" s="232"/>
      <c r="G482" s="232"/>
      <c r="H482" s="232"/>
      <c r="I482" s="232"/>
    </row>
    <row r="483" ht="15.75" customHeight="1">
      <c r="A483" s="232"/>
      <c r="B483" s="232"/>
      <c r="C483" s="232"/>
      <c r="D483" s="235"/>
      <c r="E483" s="232"/>
      <c r="F483" s="232"/>
      <c r="G483" s="232"/>
      <c r="H483" s="232"/>
      <c r="I483" s="232"/>
    </row>
    <row r="484" ht="15.75" customHeight="1">
      <c r="A484" s="237"/>
      <c r="B484" s="232"/>
      <c r="C484" s="232"/>
      <c r="D484" s="235"/>
      <c r="E484" s="232"/>
      <c r="F484" s="232"/>
      <c r="G484" s="232"/>
      <c r="H484" s="232"/>
      <c r="I484" s="232"/>
    </row>
    <row r="485" ht="15.75" customHeight="1">
      <c r="A485" s="232"/>
      <c r="B485" s="232"/>
      <c r="C485" s="232"/>
      <c r="D485" s="235"/>
      <c r="E485" s="232"/>
      <c r="F485" s="232"/>
      <c r="G485" s="232"/>
      <c r="H485" s="232"/>
      <c r="I485" s="232"/>
    </row>
    <row r="486" ht="15.75" customHeight="1">
      <c r="A486" s="233"/>
      <c r="B486" s="232"/>
      <c r="C486" s="232"/>
      <c r="D486" s="235"/>
      <c r="E486" s="232"/>
      <c r="F486" s="232"/>
      <c r="G486" s="232"/>
      <c r="H486" s="232"/>
      <c r="I486" s="232"/>
    </row>
    <row r="487" ht="15.75" customHeight="1">
      <c r="A487" s="232"/>
      <c r="B487" s="232"/>
      <c r="C487" s="232"/>
      <c r="D487" s="235"/>
      <c r="E487" s="232"/>
      <c r="F487" s="232"/>
      <c r="G487" s="232"/>
      <c r="H487" s="232"/>
      <c r="I487" s="232"/>
    </row>
    <row r="488" ht="15.75" customHeight="1">
      <c r="A488" s="237"/>
      <c r="B488" s="232"/>
      <c r="C488" s="232"/>
      <c r="D488" s="235"/>
      <c r="E488" s="232"/>
      <c r="F488" s="232"/>
      <c r="G488" s="232"/>
      <c r="H488" s="232"/>
      <c r="I488" s="232"/>
    </row>
    <row r="489" ht="15.75" customHeight="1">
      <c r="A489" s="232"/>
      <c r="B489" s="232"/>
      <c r="C489" s="232"/>
      <c r="D489" s="235"/>
      <c r="E489" s="232"/>
      <c r="F489" s="232"/>
      <c r="G489" s="232"/>
      <c r="H489" s="232"/>
      <c r="I489" s="232"/>
    </row>
    <row r="490" ht="15.75" customHeight="1">
      <c r="A490" s="233"/>
      <c r="B490" s="232"/>
      <c r="C490" s="232"/>
      <c r="D490" s="235"/>
      <c r="E490" s="232"/>
      <c r="F490" s="232"/>
      <c r="G490" s="232"/>
      <c r="H490" s="232"/>
      <c r="I490" s="232"/>
    </row>
    <row r="491" ht="15.75" customHeight="1">
      <c r="A491" s="232"/>
      <c r="B491" s="232"/>
      <c r="C491" s="232"/>
      <c r="D491" s="235"/>
      <c r="E491" s="232"/>
      <c r="F491" s="232"/>
      <c r="G491" s="232"/>
      <c r="H491" s="232"/>
      <c r="I491" s="232"/>
    </row>
    <row r="492" ht="15.75" customHeight="1">
      <c r="A492" s="237"/>
      <c r="B492" s="232"/>
      <c r="C492" s="232"/>
      <c r="D492" s="235"/>
      <c r="E492" s="232"/>
      <c r="F492" s="232"/>
      <c r="G492" s="232"/>
      <c r="H492" s="232"/>
      <c r="I492" s="232"/>
    </row>
    <row r="493" ht="15.75" customHeight="1">
      <c r="A493" s="232"/>
      <c r="B493" s="232"/>
      <c r="C493" s="232"/>
      <c r="D493" s="235"/>
      <c r="E493" s="232"/>
      <c r="F493" s="232"/>
      <c r="G493" s="232"/>
      <c r="H493" s="232"/>
      <c r="I493" s="232"/>
    </row>
    <row r="494" ht="15.75" customHeight="1">
      <c r="A494" s="233"/>
      <c r="B494" s="232"/>
      <c r="C494" s="232"/>
      <c r="D494" s="235"/>
      <c r="E494" s="232"/>
      <c r="F494" s="232"/>
      <c r="G494" s="232"/>
      <c r="H494" s="232"/>
      <c r="I494" s="232"/>
    </row>
    <row r="495" ht="15.75" customHeight="1">
      <c r="A495" s="232"/>
      <c r="B495" s="232"/>
      <c r="C495" s="232"/>
      <c r="D495" s="235"/>
      <c r="E495" s="232"/>
      <c r="F495" s="232"/>
      <c r="G495" s="232"/>
      <c r="H495" s="232"/>
      <c r="I495" s="232"/>
    </row>
    <row r="496" ht="15.75" customHeight="1">
      <c r="A496" s="237"/>
      <c r="B496" s="232"/>
      <c r="C496" s="232"/>
      <c r="D496" s="235"/>
      <c r="E496" s="232"/>
      <c r="F496" s="232"/>
      <c r="G496" s="232"/>
      <c r="H496" s="232"/>
      <c r="I496" s="232"/>
    </row>
    <row r="497" ht="15.75" customHeight="1">
      <c r="A497" s="232"/>
      <c r="B497" s="232"/>
      <c r="C497" s="232"/>
      <c r="D497" s="235"/>
      <c r="E497" s="232"/>
      <c r="F497" s="232"/>
      <c r="G497" s="232"/>
      <c r="H497" s="232"/>
      <c r="I497" s="232"/>
    </row>
    <row r="498" ht="15.75" customHeight="1">
      <c r="A498" s="233"/>
      <c r="B498" s="232"/>
      <c r="C498" s="232"/>
      <c r="D498" s="235"/>
      <c r="E498" s="232"/>
      <c r="F498" s="232"/>
      <c r="G498" s="232"/>
      <c r="H498" s="232"/>
      <c r="I498" s="232"/>
    </row>
    <row r="499" ht="15.75" customHeight="1">
      <c r="A499" s="232"/>
      <c r="B499" s="232"/>
      <c r="C499" s="232"/>
      <c r="D499" s="235"/>
      <c r="E499" s="232"/>
      <c r="F499" s="232"/>
      <c r="G499" s="232"/>
      <c r="H499" s="232"/>
      <c r="I499" s="232"/>
    </row>
    <row r="500" ht="15.75" customHeight="1">
      <c r="A500" s="237"/>
      <c r="B500" s="232"/>
      <c r="C500" s="232"/>
      <c r="D500" s="235"/>
      <c r="E500" s="232"/>
      <c r="F500" s="232"/>
      <c r="G500" s="232"/>
      <c r="H500" s="232"/>
      <c r="I500" s="232"/>
    </row>
    <row r="501" ht="15.75" customHeight="1">
      <c r="A501" s="232"/>
      <c r="B501" s="232"/>
      <c r="C501" s="232"/>
      <c r="D501" s="235"/>
      <c r="E501" s="232"/>
      <c r="F501" s="232"/>
      <c r="G501" s="232"/>
      <c r="H501" s="232"/>
      <c r="I501" s="232"/>
    </row>
    <row r="502" ht="15.75" customHeight="1">
      <c r="A502" s="233"/>
      <c r="B502" s="232"/>
      <c r="C502" s="232"/>
      <c r="D502" s="235"/>
      <c r="E502" s="232"/>
      <c r="F502" s="232"/>
      <c r="G502" s="232"/>
      <c r="H502" s="232"/>
      <c r="I502" s="232"/>
    </row>
    <row r="503" ht="15.75" customHeight="1">
      <c r="A503" s="232"/>
      <c r="B503" s="232"/>
      <c r="C503" s="232"/>
      <c r="D503" s="235"/>
      <c r="E503" s="232"/>
      <c r="F503" s="232"/>
      <c r="G503" s="232"/>
      <c r="H503" s="232"/>
      <c r="I503" s="232"/>
    </row>
    <row r="504" ht="15.75" customHeight="1">
      <c r="A504" s="237"/>
      <c r="B504" s="232"/>
      <c r="C504" s="232"/>
      <c r="D504" s="235"/>
      <c r="E504" s="232"/>
      <c r="F504" s="232"/>
      <c r="G504" s="232"/>
      <c r="H504" s="232"/>
      <c r="I504" s="232"/>
    </row>
    <row r="505" ht="15.75" customHeight="1">
      <c r="A505" s="232"/>
      <c r="B505" s="232"/>
      <c r="C505" s="232"/>
      <c r="D505" s="235"/>
      <c r="E505" s="232"/>
      <c r="F505" s="232"/>
      <c r="G505" s="232"/>
      <c r="H505" s="232"/>
      <c r="I505" s="232"/>
    </row>
    <row r="506" ht="15.75" customHeight="1">
      <c r="A506" s="233"/>
      <c r="B506" s="232"/>
      <c r="C506" s="232"/>
      <c r="D506" s="235"/>
      <c r="E506" s="232"/>
      <c r="F506" s="232"/>
      <c r="G506" s="232"/>
      <c r="H506" s="232"/>
      <c r="I506" s="232"/>
    </row>
    <row r="507" ht="15.75" customHeight="1">
      <c r="A507" s="232"/>
      <c r="B507" s="232"/>
      <c r="C507" s="232"/>
      <c r="D507" s="235"/>
      <c r="E507" s="232"/>
      <c r="F507" s="232"/>
      <c r="G507" s="232"/>
      <c r="H507" s="232"/>
      <c r="I507" s="232"/>
    </row>
    <row r="508" ht="15.75" customHeight="1">
      <c r="A508" s="237"/>
      <c r="B508" s="232"/>
      <c r="C508" s="232"/>
      <c r="D508" s="235"/>
      <c r="E508" s="232"/>
      <c r="F508" s="232"/>
      <c r="G508" s="232"/>
      <c r="H508" s="232"/>
      <c r="I508" s="232"/>
    </row>
    <row r="509" ht="15.75" customHeight="1">
      <c r="A509" s="232"/>
      <c r="B509" s="232"/>
      <c r="C509" s="232"/>
      <c r="D509" s="235"/>
      <c r="E509" s="232"/>
      <c r="F509" s="232"/>
      <c r="G509" s="232"/>
      <c r="H509" s="232"/>
      <c r="I509" s="232"/>
    </row>
    <row r="510" ht="15.75" customHeight="1">
      <c r="A510" s="233"/>
      <c r="B510" s="232"/>
      <c r="C510" s="232"/>
      <c r="D510" s="235"/>
      <c r="E510" s="232"/>
      <c r="F510" s="232"/>
      <c r="G510" s="232"/>
      <c r="H510" s="232"/>
      <c r="I510" s="232"/>
    </row>
    <row r="511" ht="15.75" customHeight="1">
      <c r="A511" s="232"/>
      <c r="B511" s="232"/>
      <c r="C511" s="232"/>
      <c r="D511" s="235"/>
      <c r="E511" s="232"/>
      <c r="F511" s="232"/>
      <c r="G511" s="232"/>
      <c r="H511" s="232"/>
      <c r="I511" s="232"/>
    </row>
    <row r="512" ht="15.75" customHeight="1">
      <c r="A512" s="237"/>
      <c r="B512" s="232"/>
      <c r="C512" s="232"/>
      <c r="D512" s="235"/>
      <c r="E512" s="232"/>
      <c r="F512" s="232"/>
      <c r="G512" s="232"/>
      <c r="H512" s="232"/>
      <c r="I512" s="232"/>
    </row>
    <row r="513" ht="15.75" customHeight="1">
      <c r="A513" s="232"/>
      <c r="B513" s="232"/>
      <c r="C513" s="232"/>
      <c r="D513" s="235"/>
      <c r="E513" s="232"/>
      <c r="F513" s="232"/>
      <c r="G513" s="232"/>
      <c r="H513" s="232"/>
      <c r="I513" s="232"/>
    </row>
    <row r="514" ht="15.75" customHeight="1">
      <c r="A514" s="233"/>
      <c r="B514" s="232"/>
      <c r="C514" s="232"/>
      <c r="D514" s="235"/>
      <c r="E514" s="232"/>
      <c r="F514" s="232"/>
      <c r="G514" s="232"/>
      <c r="H514" s="232"/>
      <c r="I514" s="232"/>
    </row>
    <row r="515" ht="15.75" customHeight="1">
      <c r="A515" s="232"/>
      <c r="B515" s="232"/>
      <c r="C515" s="232"/>
      <c r="D515" s="235"/>
      <c r="E515" s="232"/>
      <c r="F515" s="232"/>
      <c r="G515" s="232"/>
      <c r="H515" s="232"/>
      <c r="I515" s="232"/>
    </row>
    <row r="516" ht="15.75" customHeight="1">
      <c r="A516" s="237"/>
      <c r="B516" s="232"/>
      <c r="C516" s="232"/>
      <c r="D516" s="235"/>
      <c r="E516" s="232"/>
      <c r="F516" s="232"/>
      <c r="G516" s="232"/>
      <c r="H516" s="232"/>
      <c r="I516" s="232"/>
    </row>
    <row r="517" ht="15.75" customHeight="1">
      <c r="A517" s="232"/>
      <c r="B517" s="232"/>
      <c r="C517" s="232"/>
      <c r="D517" s="235"/>
      <c r="E517" s="232"/>
      <c r="F517" s="232"/>
      <c r="G517" s="232"/>
      <c r="H517" s="232"/>
      <c r="I517" s="232"/>
    </row>
    <row r="518" ht="15.75" customHeight="1">
      <c r="A518" s="233"/>
      <c r="B518" s="232"/>
      <c r="C518" s="232"/>
      <c r="D518" s="235"/>
      <c r="E518" s="232"/>
      <c r="F518" s="232"/>
      <c r="G518" s="232"/>
      <c r="H518" s="232"/>
      <c r="I518" s="232"/>
    </row>
    <row r="519" ht="15.75" customHeight="1">
      <c r="A519" s="232"/>
      <c r="B519" s="232"/>
      <c r="C519" s="232"/>
      <c r="D519" s="235"/>
      <c r="E519" s="232"/>
      <c r="F519" s="232"/>
      <c r="G519" s="232"/>
      <c r="H519" s="232"/>
      <c r="I519" s="232"/>
    </row>
    <row r="520" ht="15.75" customHeight="1">
      <c r="A520" s="237"/>
      <c r="B520" s="232"/>
      <c r="C520" s="232"/>
      <c r="D520" s="235"/>
      <c r="E520" s="232"/>
      <c r="F520" s="232"/>
      <c r="G520" s="232"/>
      <c r="H520" s="232"/>
      <c r="I520" s="232"/>
    </row>
    <row r="521" ht="15.75" customHeight="1">
      <c r="A521" s="232"/>
      <c r="B521" s="232"/>
      <c r="C521" s="232"/>
      <c r="D521" s="235"/>
      <c r="E521" s="232"/>
      <c r="F521" s="232"/>
      <c r="G521" s="232"/>
      <c r="H521" s="232"/>
      <c r="I521" s="232"/>
    </row>
    <row r="522" ht="15.75" customHeight="1">
      <c r="A522" s="233"/>
      <c r="B522" s="232"/>
      <c r="C522" s="232"/>
      <c r="D522" s="235"/>
      <c r="E522" s="232"/>
      <c r="F522" s="232"/>
      <c r="G522" s="232"/>
      <c r="H522" s="232"/>
      <c r="I522" s="232"/>
    </row>
    <row r="523" ht="15.75" customHeight="1">
      <c r="A523" s="232"/>
      <c r="B523" s="232"/>
      <c r="C523" s="232"/>
      <c r="D523" s="235"/>
      <c r="E523" s="232"/>
      <c r="F523" s="232"/>
      <c r="G523" s="232"/>
      <c r="H523" s="232"/>
      <c r="I523" s="232"/>
    </row>
    <row r="524" ht="15.75" customHeight="1">
      <c r="A524" s="237"/>
      <c r="B524" s="232"/>
      <c r="C524" s="232"/>
      <c r="D524" s="235"/>
      <c r="E524" s="232"/>
      <c r="F524" s="232"/>
      <c r="G524" s="232"/>
      <c r="H524" s="232"/>
      <c r="I524" s="232"/>
    </row>
    <row r="525" ht="15.75" customHeight="1">
      <c r="A525" s="232"/>
      <c r="B525" s="232"/>
      <c r="C525" s="232"/>
      <c r="D525" s="235"/>
      <c r="E525" s="232"/>
      <c r="F525" s="232"/>
      <c r="G525" s="232"/>
      <c r="H525" s="232"/>
      <c r="I525" s="232"/>
    </row>
    <row r="526" ht="15.75" customHeight="1">
      <c r="A526" s="233"/>
      <c r="B526" s="232"/>
      <c r="C526" s="232"/>
      <c r="D526" s="235"/>
      <c r="E526" s="232"/>
      <c r="F526" s="232"/>
      <c r="G526" s="232"/>
      <c r="H526" s="232"/>
      <c r="I526" s="232"/>
    </row>
    <row r="527" ht="15.75" customHeight="1">
      <c r="A527" s="232"/>
      <c r="B527" s="232"/>
      <c r="C527" s="232"/>
      <c r="D527" s="235"/>
      <c r="E527" s="232"/>
      <c r="F527" s="232"/>
      <c r="G527" s="232"/>
      <c r="H527" s="232"/>
      <c r="I527" s="232"/>
    </row>
    <row r="528" ht="15.75" customHeight="1">
      <c r="A528" s="237"/>
      <c r="B528" s="232"/>
      <c r="C528" s="232"/>
      <c r="D528" s="235"/>
      <c r="E528" s="232"/>
      <c r="F528" s="232"/>
      <c r="G528" s="232"/>
      <c r="H528" s="232"/>
      <c r="I528" s="232"/>
    </row>
    <row r="529" ht="15.75" customHeight="1">
      <c r="A529" s="232"/>
      <c r="B529" s="232"/>
      <c r="C529" s="232"/>
      <c r="D529" s="235"/>
      <c r="E529" s="232"/>
      <c r="F529" s="232"/>
      <c r="G529" s="232"/>
      <c r="H529" s="232"/>
      <c r="I529" s="232"/>
    </row>
    <row r="530" ht="15.75" customHeight="1">
      <c r="A530" s="233"/>
      <c r="B530" s="232"/>
      <c r="C530" s="232"/>
      <c r="D530" s="235"/>
      <c r="E530" s="232"/>
      <c r="F530" s="232"/>
      <c r="G530" s="232"/>
      <c r="H530" s="232"/>
      <c r="I530" s="232"/>
    </row>
    <row r="531" ht="15.75" customHeight="1">
      <c r="A531" s="232"/>
      <c r="B531" s="232"/>
      <c r="C531" s="232"/>
      <c r="D531" s="235"/>
      <c r="E531" s="232"/>
      <c r="F531" s="232"/>
      <c r="G531" s="232"/>
      <c r="H531" s="232"/>
      <c r="I531" s="232"/>
    </row>
    <row r="532" ht="15.75" customHeight="1">
      <c r="A532" s="237"/>
      <c r="B532" s="232"/>
      <c r="C532" s="232"/>
      <c r="D532" s="235"/>
      <c r="E532" s="232"/>
      <c r="F532" s="232"/>
      <c r="G532" s="232"/>
      <c r="H532" s="232"/>
      <c r="I532" s="232"/>
    </row>
    <row r="533" ht="15.75" customHeight="1">
      <c r="A533" s="232"/>
      <c r="B533" s="232"/>
      <c r="C533" s="232"/>
      <c r="D533" s="235"/>
      <c r="E533" s="232"/>
      <c r="F533" s="232"/>
      <c r="G533" s="232"/>
      <c r="H533" s="232"/>
      <c r="I533" s="232"/>
    </row>
    <row r="534" ht="15.75" customHeight="1">
      <c r="A534" s="233"/>
      <c r="B534" s="232"/>
      <c r="C534" s="232"/>
      <c r="D534" s="235"/>
      <c r="E534" s="232"/>
      <c r="F534" s="232"/>
      <c r="G534" s="232"/>
      <c r="H534" s="232"/>
      <c r="I534" s="232"/>
    </row>
    <row r="535" ht="15.75" customHeight="1">
      <c r="A535" s="232"/>
      <c r="B535" s="232"/>
      <c r="C535" s="232"/>
      <c r="D535" s="235"/>
      <c r="E535" s="232"/>
      <c r="F535" s="232"/>
      <c r="G535" s="232"/>
      <c r="H535" s="232"/>
      <c r="I535" s="232"/>
    </row>
    <row r="536" ht="15.75" customHeight="1">
      <c r="A536" s="237"/>
      <c r="B536" s="232"/>
      <c r="C536" s="232"/>
      <c r="D536" s="235"/>
      <c r="E536" s="232"/>
      <c r="F536" s="232"/>
      <c r="G536" s="232"/>
      <c r="H536" s="232"/>
      <c r="I536" s="232"/>
    </row>
    <row r="537" ht="15.75" customHeight="1">
      <c r="A537" s="232"/>
      <c r="B537" s="232"/>
      <c r="C537" s="232"/>
      <c r="D537" s="235"/>
      <c r="E537" s="232"/>
      <c r="F537" s="232"/>
      <c r="G537" s="232"/>
      <c r="H537" s="232"/>
      <c r="I537" s="232"/>
    </row>
    <row r="538" ht="15.75" customHeight="1">
      <c r="A538" s="233"/>
      <c r="B538" s="232"/>
      <c r="C538" s="232"/>
      <c r="D538" s="235"/>
      <c r="E538" s="232"/>
      <c r="F538" s="232"/>
      <c r="G538" s="232"/>
      <c r="H538" s="232"/>
      <c r="I538" s="232"/>
    </row>
    <row r="539" ht="15.75" customHeight="1">
      <c r="A539" s="232"/>
      <c r="B539" s="232"/>
      <c r="C539" s="232"/>
      <c r="D539" s="235"/>
      <c r="E539" s="232"/>
      <c r="F539" s="232"/>
      <c r="G539" s="232"/>
      <c r="H539" s="232"/>
      <c r="I539" s="232"/>
    </row>
    <row r="540" ht="15.75" customHeight="1">
      <c r="A540" s="237"/>
      <c r="B540" s="232"/>
      <c r="C540" s="232"/>
      <c r="D540" s="235"/>
      <c r="E540" s="232"/>
      <c r="F540" s="232"/>
      <c r="G540" s="232"/>
      <c r="H540" s="232"/>
      <c r="I540" s="232"/>
    </row>
    <row r="541" ht="15.75" customHeight="1">
      <c r="A541" s="232"/>
      <c r="B541" s="232"/>
      <c r="C541" s="232"/>
      <c r="D541" s="235"/>
      <c r="E541" s="232"/>
      <c r="F541" s="232"/>
      <c r="G541" s="232"/>
      <c r="H541" s="232"/>
      <c r="I541" s="232"/>
    </row>
    <row r="542" ht="15.75" customHeight="1">
      <c r="A542" s="233"/>
      <c r="B542" s="232"/>
      <c r="C542" s="232"/>
      <c r="D542" s="235"/>
      <c r="E542" s="232"/>
      <c r="F542" s="232"/>
      <c r="G542" s="232"/>
      <c r="H542" s="232"/>
      <c r="I542" s="232"/>
    </row>
    <row r="543" ht="15.75" customHeight="1">
      <c r="A543" s="232"/>
      <c r="B543" s="232"/>
      <c r="C543" s="232"/>
      <c r="D543" s="235"/>
      <c r="E543" s="232"/>
      <c r="F543" s="232"/>
      <c r="G543" s="232"/>
      <c r="H543" s="232"/>
      <c r="I543" s="232"/>
    </row>
    <row r="544" ht="15.75" customHeight="1">
      <c r="A544" s="237"/>
      <c r="B544" s="232"/>
      <c r="C544" s="232"/>
      <c r="D544" s="235"/>
      <c r="E544" s="232"/>
      <c r="F544" s="232"/>
      <c r="G544" s="232"/>
      <c r="H544" s="232"/>
      <c r="I544" s="232"/>
    </row>
    <row r="545" ht="15.75" customHeight="1">
      <c r="A545" s="232"/>
      <c r="B545" s="232"/>
      <c r="C545" s="232"/>
      <c r="D545" s="235"/>
      <c r="E545" s="232"/>
      <c r="F545" s="232"/>
      <c r="G545" s="232"/>
      <c r="H545" s="232"/>
      <c r="I545" s="232"/>
    </row>
    <row r="546" ht="15.75" customHeight="1">
      <c r="A546" s="233"/>
      <c r="B546" s="232"/>
      <c r="C546" s="232"/>
      <c r="D546" s="235"/>
      <c r="E546" s="232"/>
      <c r="F546" s="232"/>
      <c r="G546" s="232"/>
      <c r="H546" s="232"/>
      <c r="I546" s="232"/>
    </row>
    <row r="547" ht="15.75" customHeight="1">
      <c r="A547" s="232"/>
      <c r="B547" s="232"/>
      <c r="C547" s="232"/>
      <c r="D547" s="235"/>
      <c r="E547" s="232"/>
      <c r="F547" s="232"/>
      <c r="G547" s="232"/>
      <c r="H547" s="232"/>
      <c r="I547" s="232"/>
    </row>
    <row r="548" ht="15.75" customHeight="1">
      <c r="A548" s="237"/>
      <c r="B548" s="232"/>
      <c r="C548" s="232"/>
      <c r="D548" s="235"/>
      <c r="E548" s="232"/>
      <c r="F548" s="232"/>
      <c r="G548" s="232"/>
      <c r="H548" s="232"/>
      <c r="I548" s="232"/>
    </row>
    <row r="549" ht="15.75" customHeight="1">
      <c r="A549" s="232"/>
      <c r="B549" s="232"/>
      <c r="C549" s="232"/>
      <c r="D549" s="235"/>
      <c r="E549" s="232"/>
      <c r="F549" s="232"/>
      <c r="G549" s="232"/>
      <c r="H549" s="232"/>
      <c r="I549" s="232"/>
    </row>
    <row r="550" ht="15.75" customHeight="1">
      <c r="A550" s="233"/>
      <c r="B550" s="232"/>
      <c r="C550" s="232"/>
      <c r="D550" s="235"/>
      <c r="E550" s="232"/>
      <c r="F550" s="232"/>
      <c r="G550" s="232"/>
      <c r="H550" s="232"/>
      <c r="I550" s="232"/>
    </row>
    <row r="551" ht="15.75" customHeight="1">
      <c r="A551" s="232"/>
      <c r="B551" s="232"/>
      <c r="C551" s="232"/>
      <c r="D551" s="235"/>
      <c r="E551" s="232"/>
      <c r="F551" s="232"/>
      <c r="G551" s="232"/>
      <c r="H551" s="232"/>
      <c r="I551" s="232"/>
    </row>
    <row r="552" ht="15.75" customHeight="1">
      <c r="A552" s="237"/>
      <c r="B552" s="232"/>
      <c r="C552" s="232"/>
      <c r="D552" s="235"/>
      <c r="E552" s="232"/>
      <c r="F552" s="232"/>
      <c r="G552" s="232"/>
      <c r="H552" s="232"/>
      <c r="I552" s="232"/>
    </row>
    <row r="553" ht="15.75" customHeight="1">
      <c r="A553" s="232"/>
      <c r="B553" s="232"/>
      <c r="C553" s="232"/>
      <c r="D553" s="235"/>
      <c r="E553" s="232"/>
      <c r="F553" s="232"/>
      <c r="G553" s="232"/>
      <c r="H553" s="232"/>
      <c r="I553" s="232"/>
    </row>
    <row r="554" ht="15.75" customHeight="1">
      <c r="A554" s="233"/>
      <c r="B554" s="232"/>
      <c r="C554" s="232"/>
      <c r="D554" s="235"/>
      <c r="E554" s="232"/>
      <c r="F554" s="232"/>
      <c r="G554" s="232"/>
      <c r="H554" s="232"/>
      <c r="I554" s="232"/>
    </row>
    <row r="555" ht="15.75" customHeight="1">
      <c r="A555" s="232"/>
      <c r="B555" s="232"/>
      <c r="C555" s="232"/>
      <c r="D555" s="235"/>
      <c r="E555" s="232"/>
      <c r="F555" s="232"/>
      <c r="G555" s="232"/>
      <c r="H555" s="232"/>
      <c r="I555" s="232"/>
    </row>
    <row r="556" ht="15.75" customHeight="1">
      <c r="A556" s="237"/>
      <c r="B556" s="232"/>
      <c r="C556" s="232"/>
      <c r="D556" s="235"/>
      <c r="E556" s="232"/>
      <c r="F556" s="232"/>
      <c r="G556" s="232"/>
      <c r="H556" s="232"/>
      <c r="I556" s="232"/>
    </row>
    <row r="557" ht="15.75" customHeight="1">
      <c r="A557" s="232"/>
      <c r="B557" s="232"/>
      <c r="C557" s="232"/>
      <c r="D557" s="235"/>
      <c r="E557" s="232"/>
      <c r="F557" s="232"/>
      <c r="G557" s="232"/>
      <c r="H557" s="232"/>
      <c r="I557" s="232"/>
    </row>
    <row r="558" ht="15.75" customHeight="1">
      <c r="A558" s="233"/>
      <c r="B558" s="232"/>
      <c r="C558" s="232"/>
      <c r="D558" s="235"/>
      <c r="E558" s="232"/>
      <c r="F558" s="232"/>
      <c r="G558" s="232"/>
      <c r="H558" s="232"/>
      <c r="I558" s="232"/>
    </row>
    <row r="559" ht="15.75" customHeight="1">
      <c r="A559" s="232"/>
      <c r="B559" s="232"/>
      <c r="C559" s="232"/>
      <c r="D559" s="235"/>
      <c r="E559" s="232"/>
      <c r="F559" s="232"/>
      <c r="G559" s="232"/>
      <c r="H559" s="232"/>
      <c r="I559" s="232"/>
    </row>
    <row r="560" ht="15.75" customHeight="1">
      <c r="A560" s="237"/>
      <c r="B560" s="232"/>
      <c r="C560" s="232"/>
      <c r="D560" s="235"/>
      <c r="E560" s="232"/>
      <c r="F560" s="232"/>
      <c r="G560" s="232"/>
      <c r="H560" s="232"/>
      <c r="I560" s="232"/>
    </row>
    <row r="561" ht="15.75" customHeight="1">
      <c r="A561" s="232"/>
      <c r="B561" s="232"/>
      <c r="C561" s="232"/>
      <c r="D561" s="235"/>
      <c r="E561" s="232"/>
      <c r="F561" s="232"/>
      <c r="G561" s="232"/>
      <c r="H561" s="232"/>
      <c r="I561" s="232"/>
    </row>
    <row r="562" ht="15.75" customHeight="1">
      <c r="A562" s="233"/>
      <c r="B562" s="232"/>
      <c r="C562" s="232"/>
      <c r="D562" s="235"/>
      <c r="E562" s="232"/>
      <c r="F562" s="232"/>
      <c r="G562" s="232"/>
      <c r="H562" s="232"/>
      <c r="I562" s="232"/>
    </row>
    <row r="563" ht="15.75" customHeight="1">
      <c r="A563" s="232"/>
      <c r="B563" s="232"/>
      <c r="C563" s="232"/>
      <c r="D563" s="235"/>
      <c r="E563" s="232"/>
      <c r="F563" s="232"/>
      <c r="G563" s="232"/>
      <c r="H563" s="232"/>
      <c r="I563" s="232"/>
    </row>
    <row r="564" ht="15.75" customHeight="1">
      <c r="A564" s="237"/>
      <c r="B564" s="232"/>
      <c r="C564" s="232"/>
      <c r="D564" s="235"/>
      <c r="E564" s="232"/>
      <c r="F564" s="232"/>
      <c r="G564" s="232"/>
      <c r="H564" s="232"/>
      <c r="I564" s="232"/>
    </row>
    <row r="565" ht="15.75" customHeight="1">
      <c r="A565" s="232"/>
      <c r="B565" s="232"/>
      <c r="C565" s="232"/>
      <c r="D565" s="235"/>
      <c r="E565" s="232"/>
      <c r="F565" s="232"/>
      <c r="G565" s="232"/>
      <c r="H565" s="232"/>
      <c r="I565" s="232"/>
    </row>
    <row r="566" ht="15.75" customHeight="1">
      <c r="A566" s="233"/>
      <c r="B566" s="232"/>
      <c r="C566" s="232"/>
      <c r="D566" s="235"/>
      <c r="E566" s="232"/>
      <c r="F566" s="232"/>
      <c r="G566" s="232"/>
      <c r="H566" s="232"/>
      <c r="I566" s="232"/>
    </row>
    <row r="567" ht="15.75" customHeight="1">
      <c r="A567" s="232"/>
      <c r="B567" s="232"/>
      <c r="C567" s="232"/>
      <c r="D567" s="235"/>
      <c r="E567" s="232"/>
      <c r="F567" s="232"/>
      <c r="G567" s="232"/>
      <c r="H567" s="232"/>
      <c r="I567" s="232"/>
    </row>
    <row r="568" ht="15.75" customHeight="1">
      <c r="A568" s="237"/>
      <c r="B568" s="232"/>
      <c r="C568" s="232"/>
      <c r="D568" s="235"/>
      <c r="E568" s="232"/>
      <c r="F568" s="232"/>
      <c r="G568" s="232"/>
      <c r="H568" s="232"/>
      <c r="I568" s="232"/>
    </row>
    <row r="569" ht="15.75" customHeight="1">
      <c r="A569" s="232"/>
      <c r="B569" s="232"/>
      <c r="C569" s="232"/>
      <c r="D569" s="235"/>
      <c r="E569" s="232"/>
      <c r="F569" s="232"/>
      <c r="G569" s="232"/>
      <c r="H569" s="232"/>
      <c r="I569" s="232"/>
    </row>
    <row r="570" ht="15.75" customHeight="1">
      <c r="A570" s="233"/>
      <c r="B570" s="232"/>
      <c r="C570" s="232"/>
      <c r="D570" s="235"/>
      <c r="E570" s="232"/>
      <c r="F570" s="232"/>
      <c r="G570" s="232"/>
      <c r="H570" s="232"/>
      <c r="I570" s="232"/>
    </row>
    <row r="571" ht="15.75" customHeight="1">
      <c r="A571" s="232"/>
      <c r="B571" s="232"/>
      <c r="C571" s="232"/>
      <c r="D571" s="235"/>
      <c r="E571" s="232"/>
      <c r="F571" s="232"/>
      <c r="G571" s="232"/>
      <c r="H571" s="232"/>
      <c r="I571" s="232"/>
    </row>
    <row r="572" ht="15.75" customHeight="1">
      <c r="A572" s="237"/>
      <c r="B572" s="232"/>
      <c r="C572" s="232"/>
      <c r="D572" s="235"/>
      <c r="E572" s="232"/>
      <c r="F572" s="232"/>
      <c r="G572" s="232"/>
      <c r="H572" s="232"/>
      <c r="I572" s="232"/>
    </row>
    <row r="573" ht="15.75" customHeight="1">
      <c r="A573" s="232"/>
      <c r="B573" s="232"/>
      <c r="C573" s="232"/>
      <c r="D573" s="235"/>
      <c r="E573" s="232"/>
      <c r="F573" s="232"/>
      <c r="G573" s="232"/>
      <c r="H573" s="232"/>
      <c r="I573" s="232"/>
    </row>
    <row r="574" ht="15.75" customHeight="1">
      <c r="A574" s="233"/>
      <c r="B574" s="232"/>
      <c r="C574" s="232"/>
      <c r="D574" s="235"/>
      <c r="E574" s="232"/>
      <c r="F574" s="232"/>
      <c r="G574" s="232"/>
      <c r="H574" s="232"/>
      <c r="I574" s="232"/>
    </row>
    <row r="575" ht="15.75" customHeight="1">
      <c r="A575" s="232"/>
      <c r="B575" s="232"/>
      <c r="C575" s="232"/>
      <c r="D575" s="235"/>
      <c r="E575" s="232"/>
      <c r="F575" s="232"/>
      <c r="G575" s="232"/>
      <c r="H575" s="232"/>
      <c r="I575" s="232"/>
    </row>
    <row r="576" ht="15.75" customHeight="1">
      <c r="A576" s="237"/>
      <c r="B576" s="232"/>
      <c r="C576" s="232"/>
      <c r="D576" s="235"/>
      <c r="E576" s="232"/>
      <c r="F576" s="232"/>
      <c r="G576" s="232"/>
      <c r="H576" s="232"/>
      <c r="I576" s="232"/>
    </row>
    <row r="577" ht="15.75" customHeight="1">
      <c r="A577" s="232"/>
      <c r="B577" s="232"/>
      <c r="C577" s="232"/>
      <c r="D577" s="235"/>
      <c r="E577" s="232"/>
      <c r="F577" s="232"/>
      <c r="G577" s="232"/>
      <c r="H577" s="232"/>
      <c r="I577" s="232"/>
    </row>
    <row r="578" ht="15.75" customHeight="1">
      <c r="A578" s="233"/>
      <c r="B578" s="232"/>
      <c r="C578" s="232"/>
      <c r="D578" s="235"/>
      <c r="E578" s="232"/>
      <c r="F578" s="232"/>
      <c r="G578" s="232"/>
      <c r="H578" s="232"/>
      <c r="I578" s="232"/>
    </row>
    <row r="579" ht="15.75" customHeight="1">
      <c r="A579" s="232"/>
      <c r="B579" s="232"/>
      <c r="C579" s="232"/>
      <c r="D579" s="235"/>
      <c r="E579" s="232"/>
      <c r="F579" s="232"/>
      <c r="G579" s="232"/>
      <c r="H579" s="232"/>
      <c r="I579" s="232"/>
    </row>
    <row r="580" ht="15.75" customHeight="1">
      <c r="A580" s="237"/>
      <c r="B580" s="232"/>
      <c r="C580" s="232"/>
      <c r="D580" s="235"/>
      <c r="E580" s="232"/>
      <c r="F580" s="232"/>
      <c r="G580" s="232"/>
      <c r="H580" s="232"/>
      <c r="I580" s="232"/>
    </row>
    <row r="581" ht="15.75" customHeight="1">
      <c r="A581" s="232"/>
      <c r="B581" s="232"/>
      <c r="C581" s="232"/>
      <c r="D581" s="235"/>
      <c r="E581" s="232"/>
      <c r="F581" s="232"/>
      <c r="G581" s="232"/>
      <c r="H581" s="232"/>
      <c r="I581" s="232"/>
    </row>
    <row r="582" ht="15.75" customHeight="1">
      <c r="A582" s="233"/>
      <c r="B582" s="232"/>
      <c r="C582" s="232"/>
      <c r="D582" s="235"/>
      <c r="E582" s="232"/>
      <c r="F582" s="232"/>
      <c r="G582" s="232"/>
      <c r="H582" s="232"/>
      <c r="I582" s="232"/>
    </row>
    <row r="583" ht="15.75" customHeight="1">
      <c r="A583" s="232"/>
      <c r="B583" s="232"/>
      <c r="C583" s="232"/>
      <c r="D583" s="235"/>
      <c r="E583" s="232"/>
      <c r="F583" s="232"/>
      <c r="G583" s="232"/>
      <c r="H583" s="232"/>
      <c r="I583" s="232"/>
    </row>
    <row r="584" ht="15.75" customHeight="1">
      <c r="A584" s="237"/>
      <c r="B584" s="232"/>
      <c r="C584" s="232"/>
      <c r="D584" s="235"/>
      <c r="E584" s="232"/>
      <c r="F584" s="232"/>
      <c r="G584" s="232"/>
      <c r="H584" s="232"/>
      <c r="I584" s="232"/>
    </row>
    <row r="585" ht="15.75" customHeight="1">
      <c r="A585" s="232"/>
      <c r="B585" s="232"/>
      <c r="C585" s="232"/>
      <c r="D585" s="235"/>
      <c r="E585" s="232"/>
      <c r="F585" s="232"/>
      <c r="G585" s="232"/>
      <c r="H585" s="232"/>
      <c r="I585" s="232"/>
    </row>
    <row r="586" ht="15.75" customHeight="1">
      <c r="A586" s="233"/>
      <c r="B586" s="232"/>
      <c r="C586" s="232"/>
      <c r="D586" s="235"/>
      <c r="E586" s="232"/>
      <c r="F586" s="232"/>
      <c r="G586" s="232"/>
      <c r="H586" s="232"/>
      <c r="I586" s="232"/>
    </row>
    <row r="587" ht="15.75" customHeight="1">
      <c r="A587" s="232"/>
      <c r="B587" s="232"/>
      <c r="C587" s="232"/>
      <c r="D587" s="235"/>
      <c r="E587" s="232"/>
      <c r="F587" s="232"/>
      <c r="G587" s="232"/>
      <c r="H587" s="232"/>
      <c r="I587" s="232"/>
    </row>
    <row r="588" ht="15.75" customHeight="1">
      <c r="A588" s="237"/>
      <c r="B588" s="232"/>
      <c r="C588" s="232"/>
      <c r="D588" s="235"/>
      <c r="E588" s="232"/>
      <c r="F588" s="232"/>
      <c r="G588" s="232"/>
      <c r="H588" s="232"/>
      <c r="I588" s="232"/>
    </row>
    <row r="589" ht="15.75" customHeight="1">
      <c r="A589" s="232"/>
      <c r="B589" s="232"/>
      <c r="C589" s="232"/>
      <c r="D589" s="235"/>
      <c r="E589" s="232"/>
      <c r="F589" s="232"/>
      <c r="G589" s="232"/>
      <c r="H589" s="232"/>
      <c r="I589" s="232"/>
    </row>
    <row r="590" ht="15.75" customHeight="1">
      <c r="A590" s="233"/>
      <c r="B590" s="232"/>
      <c r="C590" s="232"/>
      <c r="D590" s="235"/>
      <c r="E590" s="232"/>
      <c r="F590" s="232"/>
      <c r="G590" s="232"/>
      <c r="H590" s="232"/>
      <c r="I590" s="232"/>
    </row>
    <row r="591" ht="15.75" customHeight="1">
      <c r="A591" s="232"/>
      <c r="B591" s="232"/>
      <c r="C591" s="232"/>
      <c r="D591" s="235"/>
      <c r="E591" s="232"/>
      <c r="F591" s="232"/>
      <c r="G591" s="232"/>
      <c r="H591" s="232"/>
      <c r="I591" s="232"/>
    </row>
    <row r="592" ht="15.75" customHeight="1">
      <c r="A592" s="237"/>
      <c r="B592" s="232"/>
      <c r="C592" s="232"/>
      <c r="D592" s="235"/>
      <c r="E592" s="232"/>
      <c r="F592" s="232"/>
      <c r="G592" s="232"/>
      <c r="H592" s="232"/>
      <c r="I592" s="232"/>
    </row>
    <row r="593" ht="15.75" customHeight="1">
      <c r="A593" s="232"/>
      <c r="B593" s="232"/>
      <c r="C593" s="232"/>
      <c r="D593" s="235"/>
      <c r="E593" s="232"/>
      <c r="F593" s="232"/>
      <c r="G593" s="232"/>
      <c r="H593" s="232"/>
      <c r="I593" s="232"/>
    </row>
    <row r="594" ht="15.75" customHeight="1">
      <c r="A594" s="233"/>
      <c r="B594" s="232"/>
      <c r="C594" s="232"/>
      <c r="D594" s="235"/>
      <c r="E594" s="232"/>
      <c r="F594" s="232"/>
      <c r="G594" s="232"/>
      <c r="H594" s="232"/>
      <c r="I594" s="232"/>
    </row>
    <row r="595" ht="15.75" customHeight="1">
      <c r="A595" s="232"/>
      <c r="B595" s="232"/>
      <c r="C595" s="232"/>
      <c r="D595" s="235"/>
      <c r="E595" s="232"/>
      <c r="F595" s="232"/>
      <c r="G595" s="232"/>
      <c r="H595" s="232"/>
      <c r="I595" s="232"/>
    </row>
    <row r="596" ht="15.75" customHeight="1">
      <c r="A596" s="237"/>
      <c r="B596" s="232"/>
      <c r="C596" s="232"/>
      <c r="D596" s="235"/>
      <c r="E596" s="232"/>
      <c r="F596" s="232"/>
      <c r="G596" s="232"/>
      <c r="H596" s="232"/>
      <c r="I596" s="232"/>
    </row>
    <row r="597" ht="15.75" customHeight="1">
      <c r="A597" s="232"/>
      <c r="B597" s="232"/>
      <c r="C597" s="232"/>
      <c r="D597" s="235"/>
      <c r="E597" s="232"/>
      <c r="F597" s="232"/>
      <c r="G597" s="232"/>
      <c r="H597" s="232"/>
      <c r="I597" s="232"/>
    </row>
    <row r="598" ht="15.75" customHeight="1">
      <c r="A598" s="233"/>
      <c r="B598" s="232"/>
      <c r="C598" s="232"/>
      <c r="D598" s="235"/>
      <c r="E598" s="232"/>
      <c r="F598" s="232"/>
      <c r="G598" s="232"/>
      <c r="H598" s="232"/>
      <c r="I598" s="232"/>
    </row>
    <row r="599" ht="15.75" customHeight="1">
      <c r="A599" s="232"/>
      <c r="B599" s="232"/>
      <c r="C599" s="232"/>
      <c r="D599" s="235"/>
      <c r="E599" s="232"/>
      <c r="F599" s="232"/>
      <c r="G599" s="232"/>
      <c r="H599" s="232"/>
      <c r="I599" s="232"/>
    </row>
    <row r="600" ht="15.75" customHeight="1">
      <c r="A600" s="237"/>
      <c r="B600" s="232"/>
      <c r="C600" s="232"/>
      <c r="D600" s="235"/>
      <c r="E600" s="232"/>
      <c r="F600" s="232"/>
      <c r="G600" s="232"/>
      <c r="H600" s="232"/>
      <c r="I600" s="232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</row>
  </sheetData>
  <conditionalFormatting sqref="H3:H600">
    <cfRule type="cellIs" dxfId="21" priority="1" operator="lessThan">
      <formula>0</formula>
    </cfRule>
  </conditionalFormatting>
  <conditionalFormatting sqref="H3:H600">
    <cfRule type="cellIs" dxfId="22" priority="2" operator="greaterThan">
      <formula>0</formula>
    </cfRule>
  </conditionalFormatting>
  <conditionalFormatting sqref="H3:H600">
    <cfRule type="cellIs" dxfId="23" priority="3" operator="greaterThan">
      <formula>0</formula>
    </cfRule>
  </conditionalFormatting>
  <conditionalFormatting sqref="I25">
    <cfRule type="notContainsBlanks" dxfId="8" priority="4">
      <formula>LEN(TRIM(I25))&gt;0</formula>
    </cfRule>
  </conditionalFormatting>
  <dataValidations>
    <dataValidation type="list" allowBlank="1" showErrorMessage="1" sqref="E3:E600">
      <formula1>CONFIGURACION!$I$4:$I$14</formula1>
    </dataValidation>
    <dataValidation type="list" allowBlank="1" showErrorMessage="1" sqref="F3:F600">
      <formula1>CONFIGURACION!$K$3:$K$23</formula1>
    </dataValidation>
    <dataValidation type="list" allowBlank="1" showErrorMessage="1" sqref="B3:B1000">
      <formula1>CONFIGURACION!$L$4:$L$10</formula1>
    </dataValidation>
    <dataValidation type="list" allowBlank="1" showErrorMessage="1" sqref="C3:C600">
      <formula1>CONFIGURACION!$J$4:$J$8</formula1>
    </dataValidation>
    <dataValidation type="date" operator="greaterThan" allowBlank="1" showErrorMessage="1" sqref="D3:D600">
      <formula1>44895.0</formula1>
    </dataValidation>
    <dataValidation type="list" allowBlank="1" showErrorMessage="1" sqref="A3:A600">
      <formula1>'DATOS PERSONALES'!$A$3:$A$1000</formula1>
    </dataValidation>
    <dataValidation type="list" allowBlank="1" showErrorMessage="1" sqref="H3:H600">
      <formula1>CONFIGURACION!$H$4:$H$7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6.43"/>
    <col customWidth="1" min="2" max="2" width="20.71"/>
    <col customWidth="1" min="3" max="3" width="18.43"/>
    <col customWidth="1" min="4" max="4" width="25.43"/>
    <col customWidth="1" min="5" max="5" width="11.86"/>
    <col customWidth="1" min="6" max="6" width="37.86"/>
    <col customWidth="1" min="7" max="7" width="17.43"/>
    <col customWidth="1" min="8" max="26" width="10.71"/>
  </cols>
  <sheetData>
    <row r="1">
      <c r="A1" s="238"/>
      <c r="B1" s="238"/>
      <c r="C1" s="238"/>
      <c r="D1" s="238"/>
      <c r="E1" s="239"/>
      <c r="F1" s="239"/>
      <c r="G1" s="9"/>
    </row>
    <row r="2">
      <c r="A2" s="240" t="s">
        <v>1457</v>
      </c>
      <c r="B2" s="240" t="s">
        <v>16</v>
      </c>
      <c r="C2" s="240" t="s">
        <v>1458</v>
      </c>
      <c r="D2" s="240" t="s">
        <v>1459</v>
      </c>
      <c r="E2" s="241" t="s">
        <v>1460</v>
      </c>
      <c r="F2" s="241" t="s">
        <v>1461</v>
      </c>
      <c r="G2" s="242" t="s">
        <v>1462</v>
      </c>
    </row>
    <row r="3">
      <c r="A3" s="221" t="str">
        <f>'DATOS PERSONALES'!$A3</f>
        <v>Vera Valentino ss</v>
      </c>
      <c r="B3" s="243">
        <f>+'DATOS PERSONALES'!$K3</f>
        <v>4950</v>
      </c>
      <c r="C3" s="244">
        <f>IF($A3="","",SUMIF(CAJA!$A$3:$A$990,$A3,CAJA!$G$3:$G$990))</f>
        <v>0</v>
      </c>
      <c r="D3" s="244">
        <f>IF($A3="","",SUMIF(CONFIGURACION!$H$39:$H$1000,$A3,CONFIGURACION!$J$39:$J$1000))</f>
        <v>0</v>
      </c>
      <c r="E3" s="245"/>
      <c r="F3" s="245"/>
      <c r="G3" s="246">
        <f t="shared" ref="G3:G1000" si="1">IF($A3="","",$B3-$C3+$D3+$E3)</f>
        <v>4950</v>
      </c>
    </row>
    <row r="4">
      <c r="A4" s="221" t="str">
        <f>'DATOS PERSONALES'!$A4</f>
        <v>Mansilla Gianna Martina</v>
      </c>
      <c r="B4" s="243">
        <f>+'DATOS PERSONALES'!$K4</f>
        <v>8250</v>
      </c>
      <c r="C4" s="244">
        <f>IF($A4="","",SUMIF(CAJA!$A$3:$A$990,$A4,CAJA!$G$3:$G$990))</f>
        <v>0</v>
      </c>
      <c r="D4" s="244">
        <f>IF($A4="","",SUMIF(CONFIGURACION!$H$39:$H$1000,$A4,CONFIGURACION!$J$39:$J$1000))</f>
        <v>0</v>
      </c>
      <c r="E4" s="245"/>
      <c r="F4" s="245"/>
      <c r="G4" s="246">
        <f t="shared" si="1"/>
        <v>8250</v>
      </c>
      <c r="I4" s="179"/>
    </row>
    <row r="5">
      <c r="A5" s="221" t="str">
        <f>'DATOS PERSONALES'!$A5</f>
        <v>Hiza, Ramiro</v>
      </c>
      <c r="B5" s="243">
        <f>+'DATOS PERSONALES'!$K5</f>
        <v>8250</v>
      </c>
      <c r="C5" s="244">
        <f>IF($A5="","",SUMIF(CAJA!$A$3:$A$990,$A5,CAJA!$G$3:$G$990))</f>
        <v>0</v>
      </c>
      <c r="D5" s="244">
        <f>IF($A5="","",SUMIF(CONFIGURACION!$H$39:$H$1000,$A5,CONFIGURACION!$J$39:$J$1000))</f>
        <v>0</v>
      </c>
      <c r="E5" s="236"/>
      <c r="F5" s="245"/>
      <c r="G5" s="246">
        <f t="shared" si="1"/>
        <v>8250</v>
      </c>
      <c r="J5" s="247"/>
    </row>
    <row r="6">
      <c r="A6" s="221" t="str">
        <f>'DATOS PERSONALES'!$A6</f>
        <v>Haedo Ignacio Toribio</v>
      </c>
      <c r="B6" s="243">
        <f>+'DATOS PERSONALES'!$K6</f>
        <v>4950</v>
      </c>
      <c r="C6" s="244">
        <f>IF($A6="","",SUMIF(CAJA!$A$3:$A$990,$A6,CAJA!$G$3:$G$990))</f>
        <v>0</v>
      </c>
      <c r="D6" s="244">
        <f>IF($A6="","",SUMIF(CONFIGURACION!$H$39:$H$1000,$A6,CONFIGURACION!$J$39:$J$1000))</f>
        <v>0</v>
      </c>
      <c r="E6" s="245"/>
      <c r="F6" s="245"/>
      <c r="G6" s="246">
        <f t="shared" si="1"/>
        <v>4950</v>
      </c>
    </row>
    <row r="7">
      <c r="A7" s="221" t="str">
        <f>'DATOS PERSONALES'!$A7</f>
        <v>Mendez Amadeo </v>
      </c>
      <c r="B7" s="243">
        <f>+'DATOS PERSONALES'!$K7</f>
        <v>4950</v>
      </c>
      <c r="C7" s="244">
        <f>IF($A7="","",SUMIF(CAJA!$A$3:$A$990,$A7,CAJA!$G$3:$G$990))</f>
        <v>0</v>
      </c>
      <c r="D7" s="244">
        <f>IF($A7="","",SUMIF(CONFIGURACION!$H$39:$H$1000,$A7,CONFIGURACION!$J$39:$J$1000))</f>
        <v>0</v>
      </c>
      <c r="E7" s="245"/>
      <c r="F7" s="245"/>
      <c r="G7" s="246">
        <f t="shared" si="1"/>
        <v>4950</v>
      </c>
    </row>
    <row r="8">
      <c r="A8" s="221" t="str">
        <f>'DATOS PERSONALES'!$A8</f>
        <v>Gasparini  Sol</v>
      </c>
      <c r="B8" s="243">
        <f>+'DATOS PERSONALES'!$K8</f>
        <v>7450</v>
      </c>
      <c r="C8" s="244">
        <f>IF($A8="","",SUMIF(CAJA!$A$3:$A$990,$A8,CAJA!$G$3:$G$990))</f>
        <v>0</v>
      </c>
      <c r="D8" s="244">
        <f>IF($A8="","",SUMIF(CONFIGURACION!$H$39:$H$1000,$A8,CONFIGURACION!$J$39:$J$1000))</f>
        <v>0</v>
      </c>
      <c r="E8" s="245"/>
      <c r="F8" s="245"/>
      <c r="G8" s="246">
        <f t="shared" si="1"/>
        <v>7450</v>
      </c>
    </row>
    <row r="9">
      <c r="A9" s="221" t="str">
        <f>'DATOS PERSONALES'!$A9</f>
        <v>Llanos Alejo</v>
      </c>
      <c r="B9" s="243">
        <f>+'DATOS PERSONALES'!$K9</f>
        <v>4950</v>
      </c>
      <c r="C9" s="244">
        <f>IF($A9="","",SUMIF(CAJA!$A$3:$A$990,$A9,CAJA!$G$3:$G$990))</f>
        <v>0</v>
      </c>
      <c r="D9" s="244">
        <f>IF($A9="","",SUMIF(CONFIGURACION!$H$39:$H$1000,$A9,CONFIGURACION!$J$39:$J$1000))</f>
        <v>0</v>
      </c>
      <c r="E9" s="245"/>
      <c r="F9" s="245"/>
      <c r="G9" s="246">
        <f t="shared" si="1"/>
        <v>4950</v>
      </c>
    </row>
    <row r="10">
      <c r="A10" s="221" t="str">
        <f>'DATOS PERSONALES'!$A10</f>
        <v>Pérez Martina Pilar</v>
      </c>
      <c r="B10" s="243">
        <f>+'DATOS PERSONALES'!$K10</f>
        <v>4950</v>
      </c>
      <c r="C10" s="244">
        <f>IF($A10="","",SUMIF(CAJA!$A$3:$A$990,$A10,CAJA!$G$3:$G$990))</f>
        <v>0</v>
      </c>
      <c r="D10" s="244">
        <f>IF($A10="","",SUMIF(CONFIGURACION!$H$39:$H$1000,$A10,CONFIGURACION!$J$39:$J$1000))</f>
        <v>0</v>
      </c>
      <c r="E10" s="245"/>
      <c r="F10" s="245"/>
      <c r="G10" s="246">
        <f t="shared" si="1"/>
        <v>4950</v>
      </c>
    </row>
    <row r="11">
      <c r="A11" s="221" t="str">
        <f>'DATOS PERSONALES'!$A11</f>
        <v>Gimenez Gianlucas</v>
      </c>
      <c r="B11" s="243">
        <f>+'DATOS PERSONALES'!$K11</f>
        <v>8250</v>
      </c>
      <c r="C11" s="244">
        <f>IF($A11="","",SUMIF(CAJA!$A$3:$A$990,$A11,CAJA!$G$3:$G$990))</f>
        <v>0</v>
      </c>
      <c r="D11" s="244">
        <f>IF($A11="","",SUMIF(CONFIGURACION!$H$39:$H$1000,$A11,CONFIGURACION!$J$39:$J$1000))</f>
        <v>0</v>
      </c>
      <c r="E11" s="245"/>
      <c r="F11" s="245"/>
      <c r="G11" s="246">
        <f t="shared" si="1"/>
        <v>8250</v>
      </c>
    </row>
    <row r="12">
      <c r="A12" s="221" t="str">
        <f>'DATOS PERSONALES'!$A12</f>
        <v>Alomo Valentina</v>
      </c>
      <c r="B12" s="243">
        <f>+'DATOS PERSONALES'!$K12</f>
        <v>8250</v>
      </c>
      <c r="C12" s="244">
        <f>IF($A12="","",SUMIF(CAJA!$A$3:$A$990,$A12,CAJA!$G$3:$G$990))</f>
        <v>0</v>
      </c>
      <c r="D12" s="244">
        <f>IF($A12="","",SUMIF(CONFIGURACION!$H$39:$H$1000,$A12,CONFIGURACION!$J$39:$J$1000))</f>
        <v>0</v>
      </c>
      <c r="E12" s="245"/>
      <c r="F12" s="245"/>
      <c r="G12" s="246">
        <f t="shared" si="1"/>
        <v>8250</v>
      </c>
    </row>
    <row r="13">
      <c r="A13" s="221" t="str">
        <f>'DATOS PERSONALES'!$A13</f>
        <v>Juarez Azul</v>
      </c>
      <c r="B13" s="243">
        <f>+'DATOS PERSONALES'!$K13</f>
        <v>4950</v>
      </c>
      <c r="C13" s="244">
        <f>IF($A13="","",SUMIF(CAJA!$A$3:$A$990,$A13,CAJA!$G$3:$G$990))</f>
        <v>0</v>
      </c>
      <c r="D13" s="244">
        <f>IF($A13="","",SUMIF(CONFIGURACION!$H$39:$H$1000,$A13,CONFIGURACION!$J$39:$J$1000))</f>
        <v>0</v>
      </c>
      <c r="E13" s="245"/>
      <c r="F13" s="245"/>
      <c r="G13" s="246">
        <f t="shared" si="1"/>
        <v>4950</v>
      </c>
    </row>
    <row r="14">
      <c r="A14" s="221" t="str">
        <f>'DATOS PERSONALES'!$A14</f>
        <v>García Aylín</v>
      </c>
      <c r="B14" s="243">
        <f>+'DATOS PERSONALES'!$K14</f>
        <v>8250</v>
      </c>
      <c r="C14" s="244">
        <f>IF($A14="","",SUMIF(CAJA!$A$3:$A$990,$A14,CAJA!$G$3:$G$990))</f>
        <v>0</v>
      </c>
      <c r="D14" s="244">
        <f>IF($A14="","",SUMIF(CONFIGURACION!$H$39:$H$1000,$A14,CONFIGURACION!$J$39:$J$1000))</f>
        <v>0</v>
      </c>
      <c r="E14" s="245"/>
      <c r="F14" s="245"/>
      <c r="G14" s="246">
        <f t="shared" si="1"/>
        <v>8250</v>
      </c>
    </row>
    <row r="15">
      <c r="A15" s="221" t="str">
        <f>'DATOS PERSONALES'!$A15</f>
        <v>Polanco Mateo</v>
      </c>
      <c r="B15" s="243">
        <f>+'DATOS PERSONALES'!$K15</f>
        <v>8250</v>
      </c>
      <c r="C15" s="244">
        <f>IF($A15="","",SUMIF(CAJA!$A$3:$A$990,$A15,CAJA!$G$3:$G$990))</f>
        <v>0</v>
      </c>
      <c r="D15" s="244">
        <f>IF($A15="","",SUMIF(CONFIGURACION!$H$39:$H$1000,$A15,CONFIGURACION!$J$39:$J$1000))</f>
        <v>0</v>
      </c>
      <c r="E15" s="245"/>
      <c r="F15" s="245"/>
      <c r="G15" s="246">
        <f t="shared" si="1"/>
        <v>8250</v>
      </c>
    </row>
    <row r="16">
      <c r="A16" s="221" t="str">
        <f>'DATOS PERSONALES'!$A16</f>
        <v>Ignacio Aylin</v>
      </c>
      <c r="B16" s="243">
        <f>+'DATOS PERSONALES'!$K16</f>
        <v>10200</v>
      </c>
      <c r="C16" s="244">
        <f>IF($A16="","",SUMIF(CAJA!$A$3:$A$990,$A16,CAJA!$G$3:$G$990))</f>
        <v>0</v>
      </c>
      <c r="D16" s="244">
        <f>IF($A16="","",SUMIF(CONFIGURACION!$H$39:$H$1000,$A16,CONFIGURACION!$J$39:$J$1000))</f>
        <v>0</v>
      </c>
      <c r="E16" s="245"/>
      <c r="F16" s="245"/>
      <c r="G16" s="246">
        <f t="shared" si="1"/>
        <v>10200</v>
      </c>
    </row>
    <row r="17">
      <c r="A17" s="221" t="str">
        <f>'DATOS PERSONALES'!$A17</f>
        <v>Resch Gael</v>
      </c>
      <c r="B17" s="243">
        <f>+'DATOS PERSONALES'!$K17</f>
        <v>4950</v>
      </c>
      <c r="C17" s="244">
        <f>IF($A17="","",SUMIF(CAJA!$A$3:$A$990,$A17,CAJA!$G$3:$G$990))</f>
        <v>0</v>
      </c>
      <c r="D17" s="244">
        <f>IF($A17="","",SUMIF(CONFIGURACION!$H$39:$H$1000,$A17,CONFIGURACION!$J$39:$J$1000))</f>
        <v>0</v>
      </c>
      <c r="E17" s="245"/>
      <c r="F17" s="245"/>
      <c r="G17" s="246">
        <f t="shared" si="1"/>
        <v>4950</v>
      </c>
    </row>
    <row r="18">
      <c r="A18" s="221" t="str">
        <f>'DATOS PERSONALES'!$A18</f>
        <v>Lezcano Noah </v>
      </c>
      <c r="B18" s="243">
        <f>+'DATOS PERSONALES'!$K18</f>
        <v>4950</v>
      </c>
      <c r="C18" s="244">
        <f>IF($A18="","",SUMIF(CAJA!$A$3:$A$990,$A18,CAJA!$G$3:$G$990))</f>
        <v>0</v>
      </c>
      <c r="D18" s="244">
        <f>IF($A18="","",SUMIF(CONFIGURACION!$H$39:$H$1000,$A18,CONFIGURACION!$J$39:$J$1000))</f>
        <v>0</v>
      </c>
      <c r="E18" s="245"/>
      <c r="F18" s="245"/>
      <c r="G18" s="246">
        <f t="shared" si="1"/>
        <v>4950</v>
      </c>
    </row>
    <row r="19">
      <c r="A19" s="221" t="str">
        <f>'DATOS PERSONALES'!$A19</f>
        <v>Carabajal Milena </v>
      </c>
      <c r="B19" s="243">
        <f>+'DATOS PERSONALES'!$K16</f>
        <v>10200</v>
      </c>
      <c r="C19" s="244">
        <f>IF($A19="","",SUMIF(CAJA!$A$3:$A$990,$A19,CAJA!$G$3:$G$990))</f>
        <v>0</v>
      </c>
      <c r="D19" s="244">
        <f>IF($A19="","",SUMIF(CONFIGURACION!$H$39:$H$1000,$A19,CONFIGURACION!$J$39:$J$1000))</f>
        <v>0</v>
      </c>
      <c r="E19" s="245"/>
      <c r="F19" s="245"/>
      <c r="G19" s="246">
        <f t="shared" si="1"/>
        <v>10200</v>
      </c>
    </row>
    <row r="20">
      <c r="A20" s="221" t="str">
        <f>'DATOS PERSONALES'!$A17</f>
        <v>Resch Gael</v>
      </c>
      <c r="B20" s="243">
        <f>+'DATOS PERSONALES'!$K17</f>
        <v>4950</v>
      </c>
      <c r="C20" s="244">
        <f>IF($A20="","",SUMIF(CAJA!$A$3:$A$990,$A20,CAJA!$G$3:$G$990))</f>
        <v>0</v>
      </c>
      <c r="D20" s="244">
        <f>IF($A20="","",SUMIF(CONFIGURACION!$H$39:$H$1000,$A20,CONFIGURACION!$J$39:$J$1000))</f>
        <v>0</v>
      </c>
      <c r="E20" s="245"/>
      <c r="F20" s="245"/>
      <c r="G20" s="246">
        <f t="shared" si="1"/>
        <v>4950</v>
      </c>
    </row>
    <row r="21" ht="15.75" customHeight="1">
      <c r="A21" s="221" t="str">
        <f>'DATOS PERSONALES'!$A18</f>
        <v>Lezcano Noah </v>
      </c>
      <c r="B21" s="243">
        <f>+'DATOS PERSONALES'!$K18</f>
        <v>4950</v>
      </c>
      <c r="C21" s="244">
        <f>IF($A21="","",SUMIF(CAJA!$A$3:$A$990,$A21,CAJA!$G$3:$G$990))</f>
        <v>0</v>
      </c>
      <c r="D21" s="244">
        <f>IF($A21="","",SUMIF(CONFIGURACION!$H$39:$H$1000,$A21,CONFIGURACION!$J$39:$J$1000))</f>
        <v>0</v>
      </c>
      <c r="E21" s="245"/>
      <c r="F21" s="245"/>
      <c r="G21" s="246">
        <f t="shared" si="1"/>
        <v>4950</v>
      </c>
    </row>
    <row r="22" ht="15.75" customHeight="1">
      <c r="A22" s="221" t="str">
        <f>'DATOS PERSONALES'!$A19</f>
        <v>Carabajal Milena </v>
      </c>
      <c r="B22" s="243">
        <f>+'DATOS PERSONALES'!$K19</f>
        <v>4950</v>
      </c>
      <c r="C22" s="244">
        <f>IF($A22="","",SUMIF(CAJA!$A$3:$A$990,$A22,CAJA!$G$3:$G$990))</f>
        <v>0</v>
      </c>
      <c r="D22" s="244">
        <f>IF($A22="","",SUMIF(CONFIGURACION!$H$39:$H$1000,$A22,CONFIGURACION!$J$39:$J$1000))</f>
        <v>0</v>
      </c>
      <c r="E22" s="245"/>
      <c r="F22" s="245"/>
      <c r="G22" s="246">
        <f t="shared" si="1"/>
        <v>4950</v>
      </c>
    </row>
    <row r="23" ht="15.75" customHeight="1">
      <c r="A23" s="221" t="str">
        <f>'DATOS PERSONALES'!$A20</f>
        <v>Camacho Gianna </v>
      </c>
      <c r="B23" s="243">
        <f>+'DATOS PERSONALES'!$K20</f>
        <v>4950</v>
      </c>
      <c r="C23" s="244">
        <f>IF($A23="","",SUMIF(CAJA!$A$3:$A$990,$A23,CAJA!$G$3:$G$990))</f>
        <v>0</v>
      </c>
      <c r="D23" s="244">
        <f>IF($A23="","",SUMIF(CONFIGURACION!$H$39:$H$1000,$A23,CONFIGURACION!$J$39:$J$1000))</f>
        <v>0</v>
      </c>
      <c r="E23" s="248"/>
      <c r="F23" s="248"/>
      <c r="G23" s="246">
        <f t="shared" si="1"/>
        <v>4950</v>
      </c>
    </row>
    <row r="24" ht="15.75" customHeight="1">
      <c r="A24" s="221" t="str">
        <f>'DATOS PERSONALES'!$A21</f>
        <v>Ayala Enzo</v>
      </c>
      <c r="B24" s="243">
        <f>+'DATOS PERSONALES'!$K21</f>
        <v>7200</v>
      </c>
      <c r="C24" s="244">
        <f>IF($A24="","",SUMIF(CAJA!$A$3:$A$990,$A24,CAJA!$G$3:$G$990))</f>
        <v>0</v>
      </c>
      <c r="D24" s="244">
        <f>IF($A24="","",SUMIF(CONFIGURACION!$H$39:$H$1000,$A24,CONFIGURACION!$J$39:$J$1000))</f>
        <v>0</v>
      </c>
      <c r="E24" s="248"/>
      <c r="F24" s="248"/>
      <c r="G24" s="246">
        <f t="shared" si="1"/>
        <v>7200</v>
      </c>
    </row>
    <row r="25" ht="15.75" customHeight="1">
      <c r="A25" s="221" t="str">
        <f>'DATOS PERSONALES'!$A22</f>
        <v>Martínez Evangelina </v>
      </c>
      <c r="B25" s="243">
        <f>+'DATOS PERSONALES'!$K22</f>
        <v>4950</v>
      </c>
      <c r="C25" s="244">
        <f>IF($A25="","",SUMIF(CAJA!$A$3:$A$990,$A25,CAJA!$G$3:$G$990))</f>
        <v>0</v>
      </c>
      <c r="D25" s="244">
        <f>IF($A25="","",SUMIF(CONFIGURACION!$H$39:$H$1000,$A25,CONFIGURACION!$J$39:$J$1000))</f>
        <v>0</v>
      </c>
      <c r="E25" s="248"/>
      <c r="F25" s="248"/>
      <c r="G25" s="246">
        <f t="shared" si="1"/>
        <v>4950</v>
      </c>
    </row>
    <row r="26" ht="15.75" customHeight="1">
      <c r="A26" s="221" t="str">
        <f>'DATOS PERSONALES'!$A23</f>
        <v>Chaves Cyprian</v>
      </c>
      <c r="B26" s="243">
        <f>+'DATOS PERSONALES'!$K23</f>
        <v>4950</v>
      </c>
      <c r="C26" s="244">
        <f>IF($A26="","",SUMIF(CAJA!$A$3:$A$990,$A26,CAJA!$G$3:$G$990))</f>
        <v>0</v>
      </c>
      <c r="D26" s="244">
        <f>IF($A26="","",SUMIF(CONFIGURACION!$H$39:$H$1000,$A26,CONFIGURACION!$J$39:$J$1000))</f>
        <v>0</v>
      </c>
      <c r="E26" s="248"/>
      <c r="F26" s="248"/>
      <c r="G26" s="246">
        <f t="shared" si="1"/>
        <v>4950</v>
      </c>
    </row>
    <row r="27" ht="15.75" customHeight="1">
      <c r="A27" s="221" t="str">
        <f>'DATOS PERSONALES'!$A24</f>
        <v>Gaete Dominic</v>
      </c>
      <c r="B27" s="243">
        <f>+'DATOS PERSONALES'!$K24</f>
        <v>7700</v>
      </c>
      <c r="C27" s="244">
        <f>IF($A27="","",SUMIF(CAJA!$A$3:$A$990,$A27,CAJA!$G$3:$G$990))</f>
        <v>0</v>
      </c>
      <c r="D27" s="244">
        <f>IF($A27="","",SUMIF(CONFIGURACION!$H$39:$H$1000,$A27,CONFIGURACION!$J$39:$J$1000))</f>
        <v>0</v>
      </c>
      <c r="E27" s="248"/>
      <c r="F27" s="248"/>
      <c r="G27" s="246">
        <f t="shared" si="1"/>
        <v>7700</v>
      </c>
    </row>
    <row r="28" ht="15.75" customHeight="1">
      <c r="A28" s="221" t="str">
        <f>'DATOS PERSONALES'!$A25</f>
        <v>Sanchez Theo </v>
      </c>
      <c r="B28" s="243">
        <f>+'DATOS PERSONALES'!$K25</f>
        <v>4200</v>
      </c>
      <c r="C28" s="244">
        <f>IF($A28="","",SUMIF(CAJA!$A$3:$A$990,$A28,CAJA!$G$3:$G$990))</f>
        <v>0</v>
      </c>
      <c r="D28" s="244">
        <f>IF($A28="","",SUMIF(CONFIGURACION!$H$39:$H$1000,$A28,CONFIGURACION!$J$39:$J$1000))</f>
        <v>0</v>
      </c>
      <c r="E28" s="248"/>
      <c r="F28" s="248"/>
      <c r="G28" s="246">
        <f t="shared" si="1"/>
        <v>4200</v>
      </c>
    </row>
    <row r="29" ht="15.75" customHeight="1">
      <c r="A29" s="221" t="str">
        <f>'DATOS PERSONALES'!$A26</f>
        <v>Valdez Leon Nazareno </v>
      </c>
      <c r="B29" s="243">
        <f>+'DATOS PERSONALES'!$K26</f>
        <v>4950</v>
      </c>
      <c r="C29" s="244">
        <f>IF($A29="","",SUMIF(CAJA!$A$3:$A$990,$A29,CAJA!$G$3:$G$990))</f>
        <v>0</v>
      </c>
      <c r="D29" s="244">
        <f>IF($A29="","",SUMIF(CONFIGURACION!$H$39:$H$1000,$A29,CONFIGURACION!$J$39:$J$1000))</f>
        <v>0</v>
      </c>
      <c r="E29" s="248"/>
      <c r="F29" s="248"/>
      <c r="G29" s="246">
        <f t="shared" si="1"/>
        <v>4950</v>
      </c>
    </row>
    <row r="30" ht="15.75" customHeight="1">
      <c r="A30" s="221" t="str">
        <f>'DATOS PERSONALES'!$A27</f>
        <v>Tarqui Alejo Francesco</v>
      </c>
      <c r="B30" s="243">
        <f>+'DATOS PERSONALES'!$K27</f>
        <v>4200</v>
      </c>
      <c r="C30" s="244">
        <f>IF($A30="","",SUMIF(CAJA!$A$3:$A$990,$A30,CAJA!$G$3:$G$990))</f>
        <v>0</v>
      </c>
      <c r="D30" s="244">
        <f>IF($A30="","",SUMIF(CONFIGURACION!$H$39:$H$1000,$A30,CONFIGURACION!$J$39:$J$1000))</f>
        <v>0</v>
      </c>
      <c r="E30" s="248"/>
      <c r="F30" s="248"/>
      <c r="G30" s="246">
        <f t="shared" si="1"/>
        <v>4200</v>
      </c>
    </row>
    <row r="31" ht="15.75" customHeight="1">
      <c r="A31" s="221" t="str">
        <f>'DATOS PERSONALES'!$A28</f>
        <v>Pinto Emma</v>
      </c>
      <c r="B31" s="243">
        <f>+'DATOS PERSONALES'!$K28</f>
        <v>4950</v>
      </c>
      <c r="C31" s="244">
        <f>IF($A31="","",SUMIF(CAJA!$A$3:$A$990,$A31,CAJA!$G$3:$G$990))</f>
        <v>0</v>
      </c>
      <c r="D31" s="244">
        <f>IF($A31="","",SUMIF(CONFIGURACION!$H$39:$H$1000,$A31,CONFIGURACION!$J$39:$J$1000))</f>
        <v>0</v>
      </c>
      <c r="E31" s="248"/>
      <c r="F31" s="248"/>
      <c r="G31" s="246">
        <f t="shared" si="1"/>
        <v>4950</v>
      </c>
    </row>
    <row r="32" ht="15.75" customHeight="1">
      <c r="A32" s="221" t="str">
        <f>'DATOS PERSONALES'!$A29</f>
        <v>Cabrera Nahitan</v>
      </c>
      <c r="B32" s="243">
        <f>+'DATOS PERSONALES'!$K29</f>
        <v>4950</v>
      </c>
      <c r="C32" s="244">
        <f>IF($A32="","",SUMIF(CAJA!$A$3:$A$990,$A32,CAJA!$G$3:$G$990))</f>
        <v>0</v>
      </c>
      <c r="D32" s="244">
        <f>IF($A32="","",SUMIF(CONFIGURACION!$H$39:$H$1000,$A32,CONFIGURACION!$J$39:$J$1000))</f>
        <v>0</v>
      </c>
      <c r="E32" s="248"/>
      <c r="F32" s="248"/>
      <c r="G32" s="246">
        <f t="shared" si="1"/>
        <v>4950</v>
      </c>
    </row>
    <row r="33" ht="15.75" customHeight="1">
      <c r="A33" s="221" t="str">
        <f>'DATOS PERSONALES'!$A30</f>
        <v>Etchandi Ramiro </v>
      </c>
      <c r="B33" s="243">
        <f>+'DATOS PERSONALES'!$K30</f>
        <v>4950</v>
      </c>
      <c r="C33" s="244">
        <f>IF($A33="","",SUMIF(CAJA!$A$3:$A$990,$A33,CAJA!$G$3:$G$990))</f>
        <v>0</v>
      </c>
      <c r="D33" s="244">
        <f>IF($A33="","",SUMIF(CONFIGURACION!$H$39:$H$1000,$A33,CONFIGURACION!$J$39:$J$1000))</f>
        <v>0</v>
      </c>
      <c r="E33" s="248"/>
      <c r="F33" s="248"/>
      <c r="G33" s="246">
        <f t="shared" si="1"/>
        <v>4950</v>
      </c>
    </row>
    <row r="34" ht="15.75" customHeight="1">
      <c r="A34" s="221" t="str">
        <f>'DATOS PERSONALES'!$A31</f>
        <v>Trzasalski Felipe </v>
      </c>
      <c r="B34" s="243">
        <f>+'DATOS PERSONALES'!$K31</f>
        <v>4950</v>
      </c>
      <c r="C34" s="244">
        <f>IF($A34="","",SUMIF(CAJA!$A$3:$A$990,$A34,CAJA!$G$3:$G$990))</f>
        <v>0</v>
      </c>
      <c r="D34" s="244">
        <f>IF($A34="","",SUMIF(CONFIGURACION!$H$39:$H$1000,$A34,CONFIGURACION!$J$39:$J$1000))</f>
        <v>0</v>
      </c>
      <c r="E34" s="248"/>
      <c r="F34" s="248"/>
      <c r="G34" s="246">
        <f t="shared" si="1"/>
        <v>4950</v>
      </c>
    </row>
    <row r="35" ht="15.75" customHeight="1">
      <c r="A35" s="221" t="str">
        <f>'DATOS PERSONALES'!$A32</f>
        <v>Achucarro Valentín</v>
      </c>
      <c r="B35" s="243">
        <f>+'DATOS PERSONALES'!$K32</f>
        <v>4950</v>
      </c>
      <c r="C35" s="244">
        <f>IF($A35="","",SUMIF(CAJA!$A$3:$A$990,$A35,CAJA!$G$3:$G$990))</f>
        <v>0</v>
      </c>
      <c r="D35" s="244">
        <f>IF($A35="","",SUMIF(CONFIGURACION!$H$39:$H$1000,$A35,CONFIGURACION!$J$39:$J$1000))</f>
        <v>0</v>
      </c>
      <c r="E35" s="248"/>
      <c r="F35" s="248"/>
      <c r="G35" s="246">
        <f t="shared" si="1"/>
        <v>4950</v>
      </c>
    </row>
    <row r="36" ht="15.75" customHeight="1">
      <c r="A36" s="221" t="str">
        <f>'DATOS PERSONALES'!$A33</f>
        <v>Ruíz Ulises </v>
      </c>
      <c r="B36" s="243">
        <f>+'DATOS PERSONALES'!$K33</f>
        <v>4200</v>
      </c>
      <c r="C36" s="244">
        <f>IF($A36="","",SUMIF(CAJA!$A$3:$A$990,$A36,CAJA!$G$3:$G$990))</f>
        <v>0</v>
      </c>
      <c r="D36" s="244">
        <f>IF($A36="","",SUMIF(CONFIGURACION!$H$39:$H$1000,$A36,CONFIGURACION!$J$39:$J$1000))</f>
        <v>0</v>
      </c>
      <c r="E36" s="248"/>
      <c r="F36" s="248"/>
      <c r="G36" s="246">
        <f t="shared" si="1"/>
        <v>4200</v>
      </c>
    </row>
    <row r="37" ht="15.75" customHeight="1">
      <c r="A37" s="226" t="str">
        <f>'DATOS PERSONALES'!$A34</f>
        <v>Cortes Alma </v>
      </c>
      <c r="B37" s="243">
        <f>+'DATOS PERSONALES'!$K34</f>
        <v>7700</v>
      </c>
      <c r="C37" s="244">
        <f>IF($A37="","",SUMIF(CAJA!$A$3:$A$990,$A37,CAJA!$G$3:$G$990))</f>
        <v>0</v>
      </c>
      <c r="D37" s="244">
        <f>IF($A37="","",SUMIF(CONFIGURACION!$H$39:$H$1000,$A37,CONFIGURACION!$J$39:$J$1000))</f>
        <v>0</v>
      </c>
      <c r="E37" s="248"/>
      <c r="F37" s="248"/>
      <c r="G37" s="246">
        <f t="shared" si="1"/>
        <v>7700</v>
      </c>
    </row>
    <row r="38" ht="15.75" customHeight="1">
      <c r="A38" s="221" t="str">
        <f>'DATOS PERSONALES'!$A35</f>
        <v>Pastori Zoe </v>
      </c>
      <c r="B38" s="243">
        <f>+'DATOS PERSONALES'!$K35</f>
        <v>4950</v>
      </c>
      <c r="C38" s="244">
        <f>IF($A38="","",SUMIF(CAJA!$A$3:$A$990,$A38,CAJA!$G$3:$G$990))</f>
        <v>0</v>
      </c>
      <c r="D38" s="244">
        <f>IF($A38="","",SUMIF(CONFIGURACION!$H$39:$H$1000,$A38,CONFIGURACION!$J$39:$J$1000))</f>
        <v>0</v>
      </c>
      <c r="E38" s="248"/>
      <c r="F38" s="248"/>
      <c r="G38" s="246">
        <f t="shared" si="1"/>
        <v>4950</v>
      </c>
    </row>
    <row r="39" ht="15.75" customHeight="1">
      <c r="A39" s="221" t="str">
        <f>'DATOS PERSONALES'!$A36</f>
        <v>Nuñez Aitiana </v>
      </c>
      <c r="B39" s="243">
        <f>+'DATOS PERSONALES'!$K36</f>
        <v>5500</v>
      </c>
      <c r="C39" s="244">
        <f>IF($A39="","",SUMIF(CAJA!$A$3:$A$990,$A39,CAJA!$G$3:$G$990))</f>
        <v>0</v>
      </c>
      <c r="D39" s="244">
        <f>IF($A39="","",SUMIF(CONFIGURACION!$H$39:$H$1000,$A39,CONFIGURACION!$J$39:$J$1000))</f>
        <v>0</v>
      </c>
      <c r="E39" s="248"/>
      <c r="F39" s="248"/>
      <c r="G39" s="246">
        <f t="shared" si="1"/>
        <v>5500</v>
      </c>
    </row>
    <row r="40" ht="15.75" customHeight="1">
      <c r="A40" s="226" t="str">
        <f>'DATOS PERSONALES'!$A37</f>
        <v>Núñez Gutiérrez Ysabella</v>
      </c>
      <c r="B40" s="243">
        <f>+'DATOS PERSONALES'!$K37</f>
        <v>8250</v>
      </c>
      <c r="C40" s="244">
        <f>IF($A40="","",SUMIF(CAJA!$A$3:$A$990,$A40,CAJA!$G$3:$G$990))</f>
        <v>0</v>
      </c>
      <c r="D40" s="244">
        <f>IF($A40="","",SUMIF(CONFIGURACION!$H$39:$H$1000,$A40,CONFIGURACION!$J$39:$J$1000))</f>
        <v>0</v>
      </c>
      <c r="E40" s="248"/>
      <c r="F40" s="248"/>
      <c r="G40" s="246">
        <f t="shared" si="1"/>
        <v>8250</v>
      </c>
    </row>
    <row r="41" ht="15.75" customHeight="1">
      <c r="A41" s="221" t="str">
        <f>'DATOS PERSONALES'!$A38</f>
        <v>Robles Ciro </v>
      </c>
      <c r="B41" s="243">
        <f>+'DATOS PERSONALES'!$K38</f>
        <v>4950</v>
      </c>
      <c r="C41" s="244">
        <f>IF($A41="","",SUMIF(CAJA!$A$3:$A$990,$A41,CAJA!$G$3:$G$990))</f>
        <v>0</v>
      </c>
      <c r="D41" s="244">
        <f>IF($A41="","",SUMIF(CONFIGURACION!$H$39:$H$1000,$A41,CONFIGURACION!$J$39:$J$1000))</f>
        <v>0</v>
      </c>
      <c r="E41" s="248"/>
      <c r="F41" s="248"/>
      <c r="G41" s="246">
        <f t="shared" si="1"/>
        <v>4950</v>
      </c>
    </row>
    <row r="42" ht="15.75" customHeight="1">
      <c r="A42" s="221" t="str">
        <f>'DATOS PERSONALES'!$A39</f>
        <v>Juarez Iara</v>
      </c>
      <c r="B42" s="243">
        <f>+'DATOS PERSONALES'!$K39</f>
        <v>4950</v>
      </c>
      <c r="C42" s="244">
        <f>IF($A42="","",SUMIF(CAJA!$A$3:$A$990,$A42,CAJA!$G$3:$G$990))</f>
        <v>0</v>
      </c>
      <c r="D42" s="244">
        <f>IF($A42="","",SUMIF(CONFIGURACION!$H$39:$H$1000,$A42,CONFIGURACION!$J$39:$J$1000))</f>
        <v>0</v>
      </c>
      <c r="E42" s="248"/>
      <c r="F42" s="248"/>
      <c r="G42" s="246">
        <f t="shared" si="1"/>
        <v>4950</v>
      </c>
    </row>
    <row r="43" ht="15.75" customHeight="1">
      <c r="A43" s="226" t="str">
        <f>'DATOS PERSONALES'!$A40</f>
        <v>Caceres Sanchez Bianca</v>
      </c>
      <c r="B43" s="243">
        <f>+'DATOS PERSONALES'!$K40</f>
        <v>4950</v>
      </c>
      <c r="C43" s="244">
        <f>IF($A43="","",SUMIF(CAJA!$A$3:$A$990,$A43,CAJA!$G$3:$G$990))</f>
        <v>0</v>
      </c>
      <c r="D43" s="244">
        <f>IF($A43="","",SUMIF(CONFIGURACION!$H$39:$H$1000,$A43,CONFIGURACION!$J$39:$J$1000))</f>
        <v>0</v>
      </c>
      <c r="E43" s="248"/>
      <c r="F43" s="248"/>
      <c r="G43" s="246">
        <f t="shared" si="1"/>
        <v>4950</v>
      </c>
    </row>
    <row r="44" ht="15.75" customHeight="1">
      <c r="A44" s="226" t="str">
        <f>'DATOS PERSONALES'!$A41</f>
        <v>Rodríguez Luque Luciano </v>
      </c>
      <c r="B44" s="243">
        <f>+'DATOS PERSONALES'!$K41</f>
        <v>8250</v>
      </c>
      <c r="C44" s="244">
        <f>IF($A44="","",SUMIF(CAJA!$A$3:$A$990,$A44,CAJA!$G$3:$G$990))</f>
        <v>0</v>
      </c>
      <c r="D44" s="244">
        <f>IF($A44="","",SUMIF(CONFIGURACION!$H$39:$H$1000,$A44,CONFIGURACION!$J$39:$J$1000))</f>
        <v>0</v>
      </c>
      <c r="E44" s="248"/>
      <c r="F44" s="248"/>
      <c r="G44" s="246">
        <f t="shared" si="1"/>
        <v>8250</v>
      </c>
    </row>
    <row r="45" ht="15.75" customHeight="1">
      <c r="A45" s="226" t="str">
        <f>'DATOS PERSONALES'!$A42</f>
        <v>Ibarra Alejo Joaquín </v>
      </c>
      <c r="B45" s="243">
        <f>+'DATOS PERSONALES'!$K42</f>
        <v>4950</v>
      </c>
      <c r="C45" s="244">
        <f>IF($A45="","",SUMIF(CAJA!$A$3:$A$990,$A45,CAJA!$G$3:$G$990))</f>
        <v>0</v>
      </c>
      <c r="D45" s="244">
        <f>IF($A45="","",SUMIF(CONFIGURACION!$H$39:$H$1000,$A45,CONFIGURACION!$J$39:$J$1000))</f>
        <v>0</v>
      </c>
      <c r="E45" s="248"/>
      <c r="F45" s="248"/>
      <c r="G45" s="246">
        <f t="shared" si="1"/>
        <v>4950</v>
      </c>
    </row>
    <row r="46" ht="15.75" customHeight="1">
      <c r="A46" s="226" t="str">
        <f>'DATOS PERSONALES'!$A43</f>
        <v>Rebusque Benjamín </v>
      </c>
      <c r="B46" s="243">
        <f>+'DATOS PERSONALES'!$K43</f>
        <v>4950</v>
      </c>
      <c r="C46" s="244">
        <f>IF($A46="","",SUMIF(CAJA!$A$3:$A$990,$A46,CAJA!$G$3:$G$990))</f>
        <v>0</v>
      </c>
      <c r="D46" s="244">
        <f>IF($A46="","",SUMIF(CONFIGURACION!$H$39:$H$1000,$A46,CONFIGURACION!$J$39:$J$1000))</f>
        <v>0</v>
      </c>
      <c r="E46" s="248"/>
      <c r="F46" s="248"/>
      <c r="G46" s="246">
        <f t="shared" si="1"/>
        <v>4950</v>
      </c>
    </row>
    <row r="47" ht="15.75" customHeight="1">
      <c r="A47" s="221" t="str">
        <f>'DATOS PERSONALES'!$A44</f>
        <v>Hinojosa Eluney</v>
      </c>
      <c r="B47" s="243">
        <f>+'DATOS PERSONALES'!$K44</f>
        <v>4950</v>
      </c>
      <c r="C47" s="244">
        <f>IF($A47="","",SUMIF(CAJA!$A$3:$A$990,$A47,CAJA!$G$3:$G$990))</f>
        <v>0</v>
      </c>
      <c r="D47" s="244">
        <f>IF($A47="","",SUMIF(CONFIGURACION!$H$39:$H$1000,$A47,CONFIGURACION!$J$39:$J$1000))</f>
        <v>0</v>
      </c>
      <c r="E47" s="248"/>
      <c r="F47" s="248"/>
      <c r="G47" s="246">
        <f t="shared" si="1"/>
        <v>4950</v>
      </c>
    </row>
    <row r="48" ht="15.75" customHeight="1">
      <c r="A48" s="221" t="str">
        <f>'DATOS PERSONALES'!$A45</f>
        <v>Beira Francesca</v>
      </c>
      <c r="B48" s="243">
        <f>+'DATOS PERSONALES'!$K45</f>
        <v>4200</v>
      </c>
      <c r="C48" s="244">
        <f>IF($A48="","",SUMIF(CAJA!$A$3:$A$990,$A48,CAJA!$G$3:$G$990))</f>
        <v>0</v>
      </c>
      <c r="D48" s="244">
        <f>IF($A48="","",SUMIF(CONFIGURACION!$H$39:$H$1000,$A48,CONFIGURACION!$J$39:$J$1000))</f>
        <v>0</v>
      </c>
      <c r="E48" s="248"/>
      <c r="F48" s="248"/>
      <c r="G48" s="246">
        <f t="shared" si="1"/>
        <v>4200</v>
      </c>
    </row>
    <row r="49" ht="15.75" customHeight="1">
      <c r="A49" s="221" t="str">
        <f>'DATOS PERSONALES'!$A46</f>
        <v>López Salvatierra Mora </v>
      </c>
      <c r="B49" s="243">
        <f>+'DATOS PERSONALES'!$K46</f>
        <v>4950</v>
      </c>
      <c r="C49" s="244">
        <f>IF($A49="","",SUMIF(CAJA!$A$3:$A$990,$A49,CAJA!$G$3:$G$990))</f>
        <v>0</v>
      </c>
      <c r="D49" s="244">
        <f>IF($A49="","",SUMIF(CONFIGURACION!$H$39:$H$1000,$A49,CONFIGURACION!$J$39:$J$1000))</f>
        <v>0</v>
      </c>
      <c r="E49" s="248"/>
      <c r="F49" s="248"/>
      <c r="G49" s="246">
        <f t="shared" si="1"/>
        <v>4950</v>
      </c>
    </row>
    <row r="50" ht="15.75" customHeight="1">
      <c r="A50" s="226" t="str">
        <f>'DATOS PERSONALES'!$A47</f>
        <v>Gonzalez Gomez Joaquin</v>
      </c>
      <c r="B50" s="243">
        <f>+'DATOS PERSONALES'!$K47</f>
        <v>8250</v>
      </c>
      <c r="C50" s="244">
        <f>IF($A50="","",SUMIF(CAJA!$A$3:$A$990,$A50,CAJA!$G$3:$G$990))</f>
        <v>0</v>
      </c>
      <c r="D50" s="244">
        <f>IF($A50="","",SUMIF(CONFIGURACION!$H$39:$H$1000,$A50,CONFIGURACION!$J$39:$J$1000))</f>
        <v>0</v>
      </c>
      <c r="E50" s="248"/>
      <c r="F50" s="248"/>
      <c r="G50" s="246">
        <f t="shared" si="1"/>
        <v>8250</v>
      </c>
    </row>
    <row r="51" ht="15.75" customHeight="1">
      <c r="A51" s="226" t="str">
        <f>'DATOS PERSONALES'!$A48</f>
        <v>Andia Julieta Nicol</v>
      </c>
      <c r="B51" s="243">
        <f>+'DATOS PERSONALES'!$K48</f>
        <v>8250</v>
      </c>
      <c r="C51" s="244">
        <f>IF($A51="","",SUMIF(CAJA!$A$3:$A$990,$A51,CAJA!$G$3:$G$990))</f>
        <v>0</v>
      </c>
      <c r="D51" s="244">
        <f>IF($A51="","",SUMIF(CONFIGURACION!$H$39:$H$1000,$A51,CONFIGURACION!$J$39:$J$1000))</f>
        <v>0</v>
      </c>
      <c r="E51" s="248"/>
      <c r="F51" s="248"/>
      <c r="G51" s="246">
        <f t="shared" si="1"/>
        <v>8250</v>
      </c>
    </row>
    <row r="52" ht="15.75" customHeight="1">
      <c r="A52" s="221" t="str">
        <f>'DATOS PERSONALES'!$A49</f>
        <v>Redchuk Bruno </v>
      </c>
      <c r="B52" s="243">
        <f>+'DATOS PERSONALES'!$K49</f>
        <v>7700</v>
      </c>
      <c r="C52" s="244">
        <f>IF($A52="","",SUMIF(CAJA!$A$3:$A$990,$A52,CAJA!$G$3:$G$990))</f>
        <v>0</v>
      </c>
      <c r="D52" s="244">
        <f>IF($A52="","",SUMIF(CONFIGURACION!$H$39:$H$1000,$A52,CONFIGURACION!$J$39:$J$1000))</f>
        <v>0</v>
      </c>
      <c r="E52" s="239"/>
      <c r="F52" s="239"/>
      <c r="G52" s="246">
        <f t="shared" si="1"/>
        <v>7700</v>
      </c>
    </row>
    <row r="53" ht="15.75" customHeight="1">
      <c r="A53" s="226" t="str">
        <f>'DATOS PERSONALES'!$A50</f>
        <v>Olivera Bautista </v>
      </c>
      <c r="B53" s="243">
        <f>+'DATOS PERSONALES'!$K50</f>
        <v>4950</v>
      </c>
      <c r="C53" s="244">
        <f>IF($A53="","",SUMIF(CAJA!$A$3:$A$990,$A53,CAJA!$G$3:$G$990))</f>
        <v>0</v>
      </c>
      <c r="D53" s="244">
        <f>IF($A53="","",SUMIF(CONFIGURACION!$H$39:$H$1000,$A53,CONFIGURACION!$J$39:$J$1000))</f>
        <v>0</v>
      </c>
      <c r="E53" s="239"/>
      <c r="F53" s="239"/>
      <c r="G53" s="246">
        <f t="shared" si="1"/>
        <v>4950</v>
      </c>
    </row>
    <row r="54" ht="15.75" customHeight="1">
      <c r="A54" s="221" t="str">
        <f>'DATOS PERSONALES'!$A51</f>
        <v>Cáceres Bautista </v>
      </c>
      <c r="B54" s="243">
        <f>+'DATOS PERSONALES'!$K51</f>
        <v>8250</v>
      </c>
      <c r="C54" s="244">
        <f>IF($A54="","",SUMIF(CAJA!$A$3:$A$990,$A54,CAJA!$G$3:$G$990))</f>
        <v>0</v>
      </c>
      <c r="D54" s="244">
        <f>IF($A54="","",SUMIF(CONFIGURACION!$H$39:$H$1000,$A54,CONFIGURACION!$J$39:$J$1000))</f>
        <v>0</v>
      </c>
      <c r="E54" s="239"/>
      <c r="F54" s="239"/>
      <c r="G54" s="246">
        <f t="shared" si="1"/>
        <v>8250</v>
      </c>
    </row>
    <row r="55" ht="15.75" customHeight="1">
      <c r="A55" s="226" t="str">
        <f>'DATOS PERSONALES'!$A52</f>
        <v>Giménez Jazmín </v>
      </c>
      <c r="B55" s="243">
        <f>+'DATOS PERSONALES'!$K52</f>
        <v>8250</v>
      </c>
      <c r="C55" s="244">
        <f>IF($A55="","",SUMIF(CAJA!$A$3:$A$990,$A55,CAJA!$G$3:$G$990))</f>
        <v>0</v>
      </c>
      <c r="D55" s="244">
        <f>IF($A55="","",SUMIF(CONFIGURACION!$H$39:$H$1000,$A55,CONFIGURACION!$J$39:$J$1000))</f>
        <v>0</v>
      </c>
      <c r="E55" s="239"/>
      <c r="F55" s="239"/>
      <c r="G55" s="246">
        <f t="shared" si="1"/>
        <v>8250</v>
      </c>
    </row>
    <row r="56" ht="15.75" customHeight="1">
      <c r="A56" s="221" t="str">
        <f>'DATOS PERSONALES'!$A53</f>
        <v>Lazarte Elías Joaquín</v>
      </c>
      <c r="B56" s="243">
        <f>+'DATOS PERSONALES'!$K53</f>
        <v>8250</v>
      </c>
      <c r="C56" s="244">
        <f>IF($A56="","",SUMIF(CAJA!$A$3:$A$990,$A56,CAJA!$G$3:$G$990))</f>
        <v>0</v>
      </c>
      <c r="D56" s="244">
        <f>IF($A56="","",SUMIF(CONFIGURACION!$H$39:$H$1000,$A56,CONFIGURACION!$J$39:$J$1000))</f>
        <v>0</v>
      </c>
      <c r="E56" s="239"/>
      <c r="F56" s="239"/>
      <c r="G56" s="246">
        <f t="shared" si="1"/>
        <v>8250</v>
      </c>
    </row>
    <row r="57" ht="15.75" customHeight="1">
      <c r="A57" s="226" t="str">
        <f>'DATOS PERSONALES'!$A54</f>
        <v>Medina Uriel </v>
      </c>
      <c r="B57" s="243">
        <f>+'DATOS PERSONALES'!$K54</f>
        <v>4950</v>
      </c>
      <c r="C57" s="244">
        <f>IF($A57="","",SUMIF(CAJA!$A$3:$A$990,$A57,CAJA!$G$3:$G$990))</f>
        <v>0</v>
      </c>
      <c r="D57" s="244">
        <f>IF($A57="","",SUMIF(CONFIGURACION!$H$39:$H$1000,$A57,CONFIGURACION!$J$39:$J$1000))</f>
        <v>0</v>
      </c>
      <c r="E57" s="239"/>
      <c r="F57" s="239"/>
      <c r="G57" s="246">
        <f t="shared" si="1"/>
        <v>4950</v>
      </c>
    </row>
    <row r="58" ht="15.75" customHeight="1">
      <c r="A58" s="226" t="str">
        <f>'DATOS PERSONALES'!$A55</f>
        <v>Barreto Ferreira Camilo</v>
      </c>
      <c r="B58" s="243">
        <f>+'DATOS PERSONALES'!$K55</f>
        <v>0</v>
      </c>
      <c r="C58" s="244">
        <f>IF($A58="","",SUMIF(CAJA!$A$3:$A$990,$A58,CAJA!$G$3:$G$990))</f>
        <v>0</v>
      </c>
      <c r="D58" s="244">
        <f>IF($A58="","",SUMIF(CONFIGURACION!$H$39:$H$1000,$A58,CONFIGURACION!$J$39:$J$1000))</f>
        <v>0</v>
      </c>
      <c r="E58" s="239"/>
      <c r="F58" s="239"/>
      <c r="G58" s="246">
        <f t="shared" si="1"/>
        <v>0</v>
      </c>
    </row>
    <row r="59" ht="15.75" customHeight="1">
      <c r="A59" s="221" t="str">
        <f>'DATOS PERSONALES'!$A56</f>
        <v>Castro Jeremias</v>
      </c>
      <c r="B59" s="243">
        <f>+'DATOS PERSONALES'!$K56</f>
        <v>8250</v>
      </c>
      <c r="C59" s="244">
        <f>IF($A59="","",SUMIF(CAJA!$A$3:$A$990,$A59,CAJA!$G$3:$G$990))</f>
        <v>0</v>
      </c>
      <c r="D59" s="244">
        <f>IF($A59="","",SUMIF(CONFIGURACION!$H$39:$H$1000,$A59,CONFIGURACION!$J$39:$J$1000))</f>
        <v>0</v>
      </c>
      <c r="E59" s="239"/>
      <c r="F59" s="239"/>
      <c r="G59" s="246">
        <f t="shared" si="1"/>
        <v>8250</v>
      </c>
    </row>
    <row r="60" ht="15.75" customHeight="1">
      <c r="A60" s="226" t="str">
        <f>'DATOS PERSONALES'!$A57</f>
        <v>Escobar Valentin</v>
      </c>
      <c r="B60" s="243">
        <f>+'DATOS PERSONALES'!$K57</f>
        <v>10200</v>
      </c>
      <c r="C60" s="244">
        <f>IF($A60="","",SUMIF(CAJA!$A$3:$A$990,$A60,CAJA!$G$3:$G$990))</f>
        <v>0</v>
      </c>
      <c r="D60" s="244">
        <f>IF($A60="","",SUMIF(CONFIGURACION!$H$39:$H$1000,$A60,CONFIGURACION!$J$39:$J$1000))</f>
        <v>0</v>
      </c>
      <c r="E60" s="239"/>
      <c r="F60" s="239"/>
      <c r="G60" s="246">
        <f t="shared" si="1"/>
        <v>10200</v>
      </c>
    </row>
    <row r="61" ht="15.75" customHeight="1">
      <c r="A61" s="221" t="str">
        <f>'DATOS PERSONALES'!$A58</f>
        <v>Torrico Eugenia</v>
      </c>
      <c r="B61" s="243">
        <f>+'DATOS PERSONALES'!$K58</f>
        <v>10200</v>
      </c>
      <c r="C61" s="244">
        <f>IF($A61="","",SUMIF(CAJA!$A$3:$A$990,$A61,CAJA!$G$3:$G$990))</f>
        <v>0</v>
      </c>
      <c r="D61" s="244">
        <f>IF($A61="","",SUMIF(CONFIGURACION!$H$39:$H$1000,$A61,CONFIGURACION!$J$39:$J$1000))</f>
        <v>0</v>
      </c>
      <c r="E61" s="239"/>
      <c r="F61" s="239"/>
      <c r="G61" s="246">
        <f t="shared" si="1"/>
        <v>10200</v>
      </c>
    </row>
    <row r="62" ht="15.75" customHeight="1">
      <c r="A62" s="221" t="str">
        <f>'DATOS PERSONALES'!$A59</f>
        <v>Saavedra Gauna Martin</v>
      </c>
      <c r="B62" s="243">
        <f>+'DATOS PERSONALES'!$K59</f>
        <v>7700</v>
      </c>
      <c r="C62" s="244">
        <f>IF($A62="","",SUMIF(CAJA!$A$3:$A$990,$A62,CAJA!$G$3:$G$990))</f>
        <v>6800</v>
      </c>
      <c r="D62" s="244">
        <f>IF($A62="","",SUMIF(CONFIGURACION!$H$39:$H$1000,$A62,CONFIGURACION!$J$39:$J$1000))</f>
        <v>0</v>
      </c>
      <c r="E62" s="249">
        <v>-900.0</v>
      </c>
      <c r="F62" s="239"/>
      <c r="G62" s="246">
        <f t="shared" si="1"/>
        <v>0</v>
      </c>
    </row>
    <row r="63" ht="15.75" customHeight="1">
      <c r="A63" s="226" t="str">
        <f>'DATOS PERSONALES'!$A60</f>
        <v>Huari Izan </v>
      </c>
      <c r="B63" s="243">
        <f>+'DATOS PERSONALES'!$K60</f>
        <v>4950</v>
      </c>
      <c r="C63" s="244">
        <f>IF($A63="","",SUMIF(CAJA!$A$3:$A$990,$A63,CAJA!$G$3:$G$990))</f>
        <v>0</v>
      </c>
      <c r="D63" s="244">
        <f>IF($A63="","",SUMIF(CONFIGURACION!$H$39:$H$1000,$A63,CONFIGURACION!$J$39:$J$1000))</f>
        <v>0</v>
      </c>
      <c r="E63" s="239"/>
      <c r="F63" s="239"/>
      <c r="G63" s="246">
        <f t="shared" si="1"/>
        <v>4950</v>
      </c>
    </row>
    <row r="64" ht="15.75" customHeight="1">
      <c r="A64" s="221" t="str">
        <f>'DATOS PERSONALES'!$A61</f>
        <v>Meckles Rocco </v>
      </c>
      <c r="B64" s="243">
        <f>+'DATOS PERSONALES'!$K61</f>
        <v>4950</v>
      </c>
      <c r="C64" s="244">
        <f>IF($A64="","",SUMIF(CAJA!$A$3:$A$990,$A64,CAJA!$G$3:$G$990))</f>
        <v>0</v>
      </c>
      <c r="D64" s="244">
        <f>IF($A64="","",SUMIF(CONFIGURACION!$H$39:$H$1000,$A64,CONFIGURACION!$J$39:$J$1000))</f>
        <v>0</v>
      </c>
      <c r="E64" s="239"/>
      <c r="F64" s="239"/>
      <c r="G64" s="246">
        <f t="shared" si="1"/>
        <v>4950</v>
      </c>
    </row>
    <row r="65" ht="15.75" customHeight="1">
      <c r="A65" s="221" t="str">
        <f>'DATOS PERSONALES'!$A62</f>
        <v>Cassoli Mateo </v>
      </c>
      <c r="B65" s="243">
        <f>+'DATOS PERSONALES'!$K62</f>
        <v>4950</v>
      </c>
      <c r="C65" s="244">
        <f>IF($A65="","",SUMIF(CAJA!$A$3:$A$990,$A65,CAJA!$G$3:$G$990))</f>
        <v>0</v>
      </c>
      <c r="D65" s="244">
        <f>IF($A65="","",SUMIF(CONFIGURACION!$H$39:$H$1000,$A65,CONFIGURACION!$J$39:$J$1000))</f>
        <v>0</v>
      </c>
      <c r="E65" s="239"/>
      <c r="F65" s="239"/>
      <c r="G65" s="246">
        <f t="shared" si="1"/>
        <v>4950</v>
      </c>
    </row>
    <row r="66" ht="15.75" customHeight="1">
      <c r="A66" s="221" t="str">
        <f>'DATOS PERSONALES'!$A63</f>
        <v>Ontivero Mateo</v>
      </c>
      <c r="B66" s="243">
        <f>+'DATOS PERSONALES'!$K63</f>
        <v>4950</v>
      </c>
      <c r="C66" s="244">
        <f>IF($A66="","",SUMIF(CAJA!$A$3:$A$990,$A66,CAJA!$G$3:$G$990))</f>
        <v>0</v>
      </c>
      <c r="D66" s="244">
        <f>IF($A66="","",SUMIF(CONFIGURACION!$H$39:$H$1000,$A66,CONFIGURACION!$J$39:$J$1000))</f>
        <v>0</v>
      </c>
      <c r="E66" s="239"/>
      <c r="F66" s="239"/>
      <c r="G66" s="246">
        <f t="shared" si="1"/>
        <v>4950</v>
      </c>
    </row>
    <row r="67" ht="15.75" customHeight="1">
      <c r="A67" s="226" t="str">
        <f>'DATOS PERSONALES'!$A64</f>
        <v>Juarez Jeremías</v>
      </c>
      <c r="B67" s="243">
        <f>+'DATOS PERSONALES'!$K64</f>
        <v>10200</v>
      </c>
      <c r="C67" s="244">
        <f>IF($A67="","",SUMIF(CAJA!$A$3:$A$990,$A67,CAJA!$G$3:$G$990))</f>
        <v>0</v>
      </c>
      <c r="D67" s="244">
        <f>IF($A67="","",SUMIF(CONFIGURACION!$H$39:$H$1000,$A67,CONFIGURACION!$J$39:$J$1000))</f>
        <v>0</v>
      </c>
      <c r="E67" s="239"/>
      <c r="F67" s="239"/>
      <c r="G67" s="246">
        <f t="shared" si="1"/>
        <v>10200</v>
      </c>
    </row>
    <row r="68" ht="15.75" customHeight="1">
      <c r="A68" s="226" t="str">
        <f>'DATOS PERSONALES'!$A65</f>
        <v>Martinez Joaquin </v>
      </c>
      <c r="B68" s="243">
        <f>+'DATOS PERSONALES'!$K65</f>
        <v>4950</v>
      </c>
      <c r="C68" s="244">
        <f>IF($A68="","",SUMIF(CAJA!$A$3:$A$990,$A68,CAJA!$G$3:$G$990))</f>
        <v>0</v>
      </c>
      <c r="D68" s="244">
        <f>IF($A68="","",SUMIF(CONFIGURACION!$H$39:$H$1000,$A68,CONFIGURACION!$J$39:$J$1000))</f>
        <v>0</v>
      </c>
      <c r="E68" s="239"/>
      <c r="F68" s="239"/>
      <c r="G68" s="246">
        <f t="shared" si="1"/>
        <v>4950</v>
      </c>
    </row>
    <row r="69" ht="15.75" customHeight="1">
      <c r="A69" s="221" t="str">
        <f>'DATOS PERSONALES'!$A66</f>
        <v>Viveros Alex Sebastián </v>
      </c>
      <c r="B69" s="243">
        <f>+'DATOS PERSONALES'!$K66</f>
        <v>4950</v>
      </c>
      <c r="C69" s="244">
        <f>IF($A69="","",SUMIF(CAJA!$A$3:$A$990,$A69,CAJA!$G$3:$G$990))</f>
        <v>0</v>
      </c>
      <c r="D69" s="244">
        <f>IF($A69="","",SUMIF(CONFIGURACION!$H$39:$H$1000,$A69,CONFIGURACION!$J$39:$J$1000))</f>
        <v>0</v>
      </c>
      <c r="E69" s="239"/>
      <c r="F69" s="239"/>
      <c r="G69" s="246">
        <f t="shared" si="1"/>
        <v>4950</v>
      </c>
    </row>
    <row r="70" ht="15.75" customHeight="1">
      <c r="A70" s="221" t="str">
        <f>'DATOS PERSONALES'!$A67</f>
        <v>Sosa Godoy Bruno Manuel</v>
      </c>
      <c r="B70" s="243">
        <f>+'DATOS PERSONALES'!$K67</f>
        <v>8250</v>
      </c>
      <c r="C70" s="244">
        <f>IF($A70="","",SUMIF(CAJA!$A$3:$A$990,$A70,CAJA!$G$3:$G$990))</f>
        <v>0</v>
      </c>
      <c r="D70" s="244">
        <f>IF($A70="","",SUMIF(CONFIGURACION!$H$39:$H$1000,$A70,CONFIGURACION!$J$39:$J$1000))</f>
        <v>0</v>
      </c>
      <c r="E70" s="239"/>
      <c r="F70" s="239"/>
      <c r="G70" s="246">
        <f t="shared" si="1"/>
        <v>8250</v>
      </c>
    </row>
    <row r="71" ht="15.75" customHeight="1">
      <c r="A71" s="226" t="str">
        <f>'DATOS PERSONALES'!$A68</f>
        <v>Flores Milo</v>
      </c>
      <c r="B71" s="243">
        <f>+'DATOS PERSONALES'!$K68</f>
        <v>4950</v>
      </c>
      <c r="C71" s="244">
        <f>IF($A71="","",SUMIF(CAJA!$A$3:$A$990,$A71,CAJA!$G$3:$G$990))</f>
        <v>0</v>
      </c>
      <c r="D71" s="244">
        <f>IF($A71="","",SUMIF(CONFIGURACION!$H$39:$H$1000,$A71,CONFIGURACION!$J$39:$J$1000))</f>
        <v>0</v>
      </c>
      <c r="E71" s="239"/>
      <c r="F71" s="239"/>
      <c r="G71" s="246">
        <f t="shared" si="1"/>
        <v>4950</v>
      </c>
    </row>
    <row r="72" ht="15.75" customHeight="1">
      <c r="A72" s="226" t="str">
        <f>'DATOS PERSONALES'!$A69</f>
        <v>Herrera Ángeles </v>
      </c>
      <c r="B72" s="243">
        <f>+'DATOS PERSONALES'!$K69</f>
        <v>4950</v>
      </c>
      <c r="C72" s="244">
        <f>IF($A72="","",SUMIF(CAJA!$A$3:$A$990,$A72,CAJA!$G$3:$G$990))</f>
        <v>0</v>
      </c>
      <c r="D72" s="244">
        <f>IF($A72="","",SUMIF(CONFIGURACION!$H$39:$H$1000,$A72,CONFIGURACION!$J$39:$J$1000))</f>
        <v>0</v>
      </c>
      <c r="E72" s="239"/>
      <c r="F72" s="239"/>
      <c r="G72" s="246">
        <f t="shared" si="1"/>
        <v>4950</v>
      </c>
    </row>
    <row r="73" ht="15.75" customHeight="1">
      <c r="A73" s="221" t="str">
        <f>'DATOS PERSONALES'!$A70</f>
        <v>Amarilla Martina </v>
      </c>
      <c r="B73" s="243">
        <f>+'DATOS PERSONALES'!$K70</f>
        <v>8250</v>
      </c>
      <c r="C73" s="244">
        <f>IF($A73="","",SUMIF(CAJA!$A$3:$A$990,$A73,CAJA!$G$3:$G$990))</f>
        <v>0</v>
      </c>
      <c r="D73" s="244">
        <f>IF($A73="","",SUMIF(CONFIGURACION!$H$39:$H$1000,$A73,CONFIGURACION!$J$39:$J$1000))</f>
        <v>0</v>
      </c>
      <c r="E73" s="239"/>
      <c r="F73" s="239"/>
      <c r="G73" s="246">
        <f t="shared" si="1"/>
        <v>8250</v>
      </c>
    </row>
    <row r="74" ht="15.75" customHeight="1">
      <c r="A74" s="221" t="str">
        <f>'DATOS PERSONALES'!$A71</f>
        <v>Momotiuk Maxima</v>
      </c>
      <c r="B74" s="243">
        <f>+'DATOS PERSONALES'!$K71</f>
        <v>10200</v>
      </c>
      <c r="C74" s="244">
        <f>IF($A74="","",SUMIF(CAJA!$A$3:$A$990,$A74,CAJA!$G$3:$G$990))</f>
        <v>0</v>
      </c>
      <c r="D74" s="244">
        <f>IF($A74="","",SUMIF(CONFIGURACION!$H$39:$H$1000,$A74,CONFIGURACION!$J$39:$J$1000))</f>
        <v>0</v>
      </c>
      <c r="E74" s="239"/>
      <c r="F74" s="239"/>
      <c r="G74" s="246">
        <f t="shared" si="1"/>
        <v>10200</v>
      </c>
    </row>
    <row r="75" ht="15.75" customHeight="1">
      <c r="A75" s="221" t="str">
        <f>'DATOS PERSONALES'!$A72</f>
        <v>Contrera Sofía</v>
      </c>
      <c r="B75" s="243">
        <f>+'DATOS PERSONALES'!$K72</f>
        <v>5500</v>
      </c>
      <c r="C75" s="244">
        <f>IF($A75="","",SUMIF(CAJA!$A$3:$A$990,$A75,CAJA!$G$3:$G$990))</f>
        <v>0</v>
      </c>
      <c r="D75" s="244">
        <f>IF($A75="","",SUMIF(CONFIGURACION!$H$39:$H$1000,$A75,CONFIGURACION!$J$39:$J$1000))</f>
        <v>0</v>
      </c>
      <c r="E75" s="239"/>
      <c r="F75" s="239"/>
      <c r="G75" s="246">
        <f t="shared" si="1"/>
        <v>5500</v>
      </c>
    </row>
    <row r="76" ht="15.75" customHeight="1">
      <c r="A76" s="226" t="str">
        <f>'DATOS PERSONALES'!$A73</f>
        <v>Gonzalez Deian Luca</v>
      </c>
      <c r="B76" s="243">
        <f>+'DATOS PERSONALES'!$K73</f>
        <v>4950</v>
      </c>
      <c r="C76" s="244">
        <f>IF($A76="","",SUMIF(CAJA!$A$3:$A$990,$A76,CAJA!$G$3:$G$990))</f>
        <v>0</v>
      </c>
      <c r="D76" s="244">
        <f>IF($A76="","",SUMIF(CONFIGURACION!$H$39:$H$1000,$A76,CONFIGURACION!$J$39:$J$1000))</f>
        <v>0</v>
      </c>
      <c r="E76" s="239"/>
      <c r="F76" s="239"/>
      <c r="G76" s="246">
        <f t="shared" si="1"/>
        <v>4950</v>
      </c>
    </row>
    <row r="77" ht="15.75" customHeight="1">
      <c r="A77" s="221" t="str">
        <f>'DATOS PERSONALES'!$A74</f>
        <v>Barrientos Gianna </v>
      </c>
      <c r="B77" s="243">
        <f>+'DATOS PERSONALES'!$K74</f>
        <v>4950</v>
      </c>
      <c r="C77" s="244">
        <f>IF($A77="","",SUMIF(CAJA!$A$3:$A$990,$A77,CAJA!$G$3:$G$990))</f>
        <v>0</v>
      </c>
      <c r="D77" s="244">
        <f>IF($A77="","",SUMIF(CONFIGURACION!$H$39:$H$1000,$A77,CONFIGURACION!$J$39:$J$1000))</f>
        <v>0</v>
      </c>
      <c r="E77" s="239"/>
      <c r="F77" s="239"/>
      <c r="G77" s="246">
        <f t="shared" si="1"/>
        <v>4950</v>
      </c>
    </row>
    <row r="78" ht="15.75" customHeight="1">
      <c r="A78" s="226" t="str">
        <f>'DATOS PERSONALES'!$A75</f>
        <v>Bustos Isaac  </v>
      </c>
      <c r="B78" s="243">
        <f>+'DATOS PERSONALES'!$K75</f>
        <v>8250</v>
      </c>
      <c r="C78" s="244">
        <f>IF($A78="","",SUMIF(CAJA!$A$3:$A$990,$A78,CAJA!$G$3:$G$990))</f>
        <v>0</v>
      </c>
      <c r="D78" s="244">
        <f>IF($A78="","",SUMIF(CONFIGURACION!$H$39:$H$1000,$A78,CONFIGURACION!$J$39:$J$1000))</f>
        <v>0</v>
      </c>
      <c r="E78" s="239"/>
      <c r="F78" s="239"/>
      <c r="G78" s="246">
        <f t="shared" si="1"/>
        <v>8250</v>
      </c>
    </row>
    <row r="79" ht="15.75" customHeight="1">
      <c r="A79" s="226" t="str">
        <f>'DATOS PERSONALES'!$A76</f>
        <v>Miranda Franchesca </v>
      </c>
      <c r="B79" s="243">
        <f>+'DATOS PERSONALES'!$K76</f>
        <v>4950</v>
      </c>
      <c r="C79" s="244">
        <f>IF($A79="","",SUMIF(CAJA!$A$3:$A$990,$A79,CAJA!$G$3:$G$990))</f>
        <v>0</v>
      </c>
      <c r="D79" s="244">
        <f>IF($A79="","",SUMIF(CONFIGURACION!$H$39:$H$1000,$A79,CONFIGURACION!$J$39:$J$1000))</f>
        <v>0</v>
      </c>
      <c r="E79" s="239"/>
      <c r="F79" s="239"/>
      <c r="G79" s="246">
        <f t="shared" si="1"/>
        <v>4950</v>
      </c>
    </row>
    <row r="80" ht="15.75" customHeight="1">
      <c r="A80" s="226" t="str">
        <f>'DATOS PERSONALES'!$A77</f>
        <v>Llanos Sol </v>
      </c>
      <c r="B80" s="243">
        <f>+'DATOS PERSONALES'!$K77</f>
        <v>10200</v>
      </c>
      <c r="C80" s="244">
        <f>IF($A80="","",SUMIF(CAJA!$A$3:$A$990,$A80,CAJA!$G$3:$G$990))</f>
        <v>0</v>
      </c>
      <c r="D80" s="244">
        <f>IF($A80="","",SUMIF(CONFIGURACION!$H$39:$H$1000,$A80,CONFIGURACION!$J$39:$J$1000))</f>
        <v>0</v>
      </c>
      <c r="E80" s="239"/>
      <c r="F80" s="239"/>
      <c r="G80" s="246">
        <f t="shared" si="1"/>
        <v>10200</v>
      </c>
    </row>
    <row r="81" ht="15.75" customHeight="1">
      <c r="A81" s="221" t="str">
        <f>'DATOS PERSONALES'!$A78</f>
        <v>Fernandez Luciano </v>
      </c>
      <c r="B81" s="243">
        <f>+'DATOS PERSONALES'!$K78</f>
        <v>10200</v>
      </c>
      <c r="C81" s="244">
        <f>IF($A81="","",SUMIF(CAJA!$A$3:$A$990,$A81,CAJA!$G$3:$G$990))</f>
        <v>0</v>
      </c>
      <c r="D81" s="244">
        <f>IF($A81="","",SUMIF(CONFIGURACION!$H$39:$H$1000,$A81,CONFIGURACION!$J$39:$J$1000))</f>
        <v>0</v>
      </c>
      <c r="E81" s="239"/>
      <c r="F81" s="239"/>
      <c r="G81" s="246">
        <f t="shared" si="1"/>
        <v>10200</v>
      </c>
    </row>
    <row r="82" ht="15.75" customHeight="1">
      <c r="A82" s="221" t="str">
        <f>'DATOS PERSONALES'!$A79</f>
        <v>Segovia Bastián </v>
      </c>
      <c r="B82" s="243">
        <f>+'DATOS PERSONALES'!$K79</f>
        <v>4200</v>
      </c>
      <c r="C82" s="244">
        <f>IF($A82="","",SUMIF(CAJA!$A$3:$A$990,$A82,CAJA!$G$3:$G$990))</f>
        <v>0</v>
      </c>
      <c r="D82" s="244">
        <f>IF($A82="","",SUMIF(CONFIGURACION!$H$39:$H$1000,$A82,CONFIGURACION!$J$39:$J$1000))</f>
        <v>0</v>
      </c>
      <c r="E82" s="239"/>
      <c r="F82" s="239"/>
      <c r="G82" s="246">
        <f t="shared" si="1"/>
        <v>4200</v>
      </c>
    </row>
    <row r="83" ht="15.75" customHeight="1">
      <c r="A83" s="226" t="str">
        <f>'DATOS PERSONALES'!$A80</f>
        <v>Retta Elena Anahi</v>
      </c>
      <c r="B83" s="243">
        <f>+'DATOS PERSONALES'!$K80</f>
        <v>4200</v>
      </c>
      <c r="C83" s="244">
        <f>IF($A83="","",SUMIF(CAJA!$A$3:$A$990,$A83,CAJA!$G$3:$G$990))</f>
        <v>0</v>
      </c>
      <c r="D83" s="244">
        <f>IF($A83="","",SUMIF(CONFIGURACION!$H$39:$H$1000,$A83,CONFIGURACION!$J$39:$J$1000))</f>
        <v>0</v>
      </c>
      <c r="E83" s="239"/>
      <c r="F83" s="239"/>
      <c r="G83" s="246">
        <f t="shared" si="1"/>
        <v>4200</v>
      </c>
    </row>
    <row r="84" ht="15.75" customHeight="1">
      <c r="A84" s="221" t="str">
        <f>'DATOS PERSONALES'!$A81</f>
        <v>Flores Catriel</v>
      </c>
      <c r="B84" s="243">
        <f>+'DATOS PERSONALES'!$K81</f>
        <v>4200</v>
      </c>
      <c r="C84" s="244">
        <f>IF($A84="","",SUMIF(CAJA!$A$3:$A$990,$A84,CAJA!$G$3:$G$990))</f>
        <v>0</v>
      </c>
      <c r="D84" s="244">
        <f>IF($A84="","",SUMIF(CONFIGURACION!$H$39:$H$1000,$A84,CONFIGURACION!$J$39:$J$1000))</f>
        <v>0</v>
      </c>
      <c r="E84" s="239"/>
      <c r="F84" s="239"/>
      <c r="G84" s="246">
        <f t="shared" si="1"/>
        <v>4200</v>
      </c>
    </row>
    <row r="85" ht="15.75" customHeight="1">
      <c r="A85" s="226" t="str">
        <f>'DATOS PERSONALES'!$A82</f>
        <v>Avalos Leon Maximiliano </v>
      </c>
      <c r="B85" s="243">
        <f>+'DATOS PERSONALES'!$K82</f>
        <v>4200</v>
      </c>
      <c r="C85" s="244">
        <f>IF($A85="","",SUMIF(CAJA!$A$3:$A$990,$A85,CAJA!$G$3:$G$990))</f>
        <v>0</v>
      </c>
      <c r="D85" s="244">
        <f>IF($A85="","",SUMIF(CONFIGURACION!$H$39:$H$1000,$A85,CONFIGURACION!$J$39:$J$1000))</f>
        <v>0</v>
      </c>
      <c r="E85" s="239"/>
      <c r="F85" s="239"/>
      <c r="G85" s="246">
        <f t="shared" si="1"/>
        <v>4200</v>
      </c>
    </row>
    <row r="86" ht="15.75" customHeight="1">
      <c r="A86" s="221" t="str">
        <f>'DATOS PERSONALES'!$A83</f>
        <v>Cedrón Joaquin </v>
      </c>
      <c r="B86" s="243">
        <f>+'DATOS PERSONALES'!$K83</f>
        <v>4200</v>
      </c>
      <c r="C86" s="244">
        <f>IF($A86="","",SUMIF(CAJA!$A$3:$A$990,$A86,CAJA!$G$3:$G$990))</f>
        <v>0</v>
      </c>
      <c r="D86" s="244">
        <f>IF($A86="","",SUMIF(CONFIGURACION!$H$39:$H$1000,$A86,CONFIGURACION!$J$39:$J$1000))</f>
        <v>0</v>
      </c>
      <c r="E86" s="239"/>
      <c r="F86" s="239"/>
      <c r="G86" s="246">
        <f t="shared" si="1"/>
        <v>4200</v>
      </c>
    </row>
    <row r="87" ht="15.75" customHeight="1">
      <c r="A87" s="221" t="str">
        <f>'DATOS PERSONALES'!$A84</f>
        <v>Orué Benicio</v>
      </c>
      <c r="B87" s="243">
        <f>+'DATOS PERSONALES'!$K84</f>
        <v>4950</v>
      </c>
      <c r="C87" s="244">
        <f>IF($A87="","",SUMIF(CAJA!$A$3:$A$990,$A87,CAJA!$G$3:$G$990))</f>
        <v>0</v>
      </c>
      <c r="D87" s="244">
        <f>IF($A87="","",SUMIF(CONFIGURACION!$H$39:$H$1000,$A87,CONFIGURACION!$J$39:$J$1000))</f>
        <v>0</v>
      </c>
      <c r="E87" s="239"/>
      <c r="F87" s="239"/>
      <c r="G87" s="246">
        <f t="shared" si="1"/>
        <v>4950</v>
      </c>
    </row>
    <row r="88" ht="15.75" customHeight="1">
      <c r="A88" s="226" t="str">
        <f>'DATOS PERSONALES'!$A85</f>
        <v>Klimachuk Joaquín </v>
      </c>
      <c r="B88" s="243">
        <f>+'DATOS PERSONALES'!$K85</f>
        <v>4950</v>
      </c>
      <c r="C88" s="244">
        <f>IF($A88="","",SUMIF(CAJA!$A$3:$A$990,$A88,CAJA!$G$3:$G$990))</f>
        <v>0</v>
      </c>
      <c r="D88" s="244">
        <f>IF($A88="","",SUMIF(CONFIGURACION!$H$39:$H$1000,$A88,CONFIGURACION!$J$39:$J$1000))</f>
        <v>0</v>
      </c>
      <c r="E88" s="239"/>
      <c r="F88" s="239"/>
      <c r="G88" s="246">
        <f t="shared" si="1"/>
        <v>4950</v>
      </c>
    </row>
    <row r="89" ht="15.75" customHeight="1">
      <c r="A89" s="221" t="str">
        <f>'DATOS PERSONALES'!$A86</f>
        <v>Morgade Gael </v>
      </c>
      <c r="B89" s="243" t="str">
        <f>+'DATOS PERSONALES'!$K86</f>
        <v/>
      </c>
      <c r="C89" s="244">
        <f>IF($A89="","",SUMIF(CAJA!$A$3:$A$990,$A89,CAJA!$G$3:$G$990))</f>
        <v>0</v>
      </c>
      <c r="D89" s="244">
        <f>IF($A89="","",SUMIF(CONFIGURACION!$H$39:$H$1000,$A89,CONFIGURACION!$J$39:$J$1000))</f>
        <v>0</v>
      </c>
      <c r="E89" s="239"/>
      <c r="F89" s="239"/>
      <c r="G89" s="246">
        <f t="shared" si="1"/>
        <v>0</v>
      </c>
    </row>
    <row r="90" ht="15.75" customHeight="1">
      <c r="A90" s="226" t="str">
        <f>'DATOS PERSONALES'!$A87</f>
        <v>Flores Ailén</v>
      </c>
      <c r="B90" s="243">
        <f>+'DATOS PERSONALES'!$K87</f>
        <v>8250</v>
      </c>
      <c r="C90" s="244">
        <f>IF($A90="","",SUMIF(CAJA!$A$3:$A$990,$A90,CAJA!$G$3:$G$990))</f>
        <v>0</v>
      </c>
      <c r="D90" s="244">
        <f>IF($A90="","",SUMIF(CONFIGURACION!$H$39:$H$1000,$A90,CONFIGURACION!$J$39:$J$1000))</f>
        <v>0</v>
      </c>
      <c r="E90" s="239"/>
      <c r="F90" s="239"/>
      <c r="G90" s="246">
        <f t="shared" si="1"/>
        <v>8250</v>
      </c>
    </row>
    <row r="91" ht="15.75" customHeight="1">
      <c r="A91" s="226" t="str">
        <f>'DATOS PERSONALES'!$A88</f>
        <v>López Serena </v>
      </c>
      <c r="B91" s="243">
        <f>+'DATOS PERSONALES'!$K88</f>
        <v>4950</v>
      </c>
      <c r="C91" s="244">
        <f>IF($A91="","",SUMIF(CAJA!$A$3:$A$990,$A91,CAJA!$G$3:$G$990))</f>
        <v>0</v>
      </c>
      <c r="D91" s="244">
        <f>IF($A91="","",SUMIF(CONFIGURACION!$H$39:$H$1000,$A91,CONFIGURACION!$J$39:$J$1000))</f>
        <v>0</v>
      </c>
      <c r="E91" s="239"/>
      <c r="F91" s="239"/>
      <c r="G91" s="246">
        <f t="shared" si="1"/>
        <v>4950</v>
      </c>
    </row>
    <row r="92" ht="15.75" customHeight="1">
      <c r="A92" s="226" t="str">
        <f>'DATOS PERSONALES'!$A89</f>
        <v>González Génesis</v>
      </c>
      <c r="B92" s="243">
        <f>+'DATOS PERSONALES'!$K89</f>
        <v>4200</v>
      </c>
      <c r="C92" s="244">
        <f>IF($A92="","",SUMIF(CAJA!$A$3:$A$990,$A92,CAJA!$G$3:$G$990))</f>
        <v>0</v>
      </c>
      <c r="D92" s="244">
        <f>IF($A92="","",SUMIF(CONFIGURACION!$H$39:$H$1000,$A92,CONFIGURACION!$J$39:$J$1000))</f>
        <v>0</v>
      </c>
      <c r="E92" s="239"/>
      <c r="F92" s="239"/>
      <c r="G92" s="246">
        <f t="shared" si="1"/>
        <v>4200</v>
      </c>
    </row>
    <row r="93" ht="15.75" customHeight="1">
      <c r="A93" s="221" t="str">
        <f>'DATOS PERSONALES'!$A90</f>
        <v>Artesi Mateo</v>
      </c>
      <c r="B93" s="243">
        <f>+'DATOS PERSONALES'!$K90</f>
        <v>4200</v>
      </c>
      <c r="C93" s="244">
        <f>IF($A93="","",SUMIF(CAJA!$A$3:$A$990,$A93,CAJA!$G$3:$G$990))</f>
        <v>0</v>
      </c>
      <c r="D93" s="244">
        <f>IF($A93="","",SUMIF(CONFIGURACION!$H$39:$H$1000,$A93,CONFIGURACION!$J$39:$J$1000))</f>
        <v>0</v>
      </c>
      <c r="E93" s="239"/>
      <c r="F93" s="239"/>
      <c r="G93" s="246">
        <f t="shared" si="1"/>
        <v>4200</v>
      </c>
    </row>
    <row r="94" ht="15.75" customHeight="1">
      <c r="A94" s="226" t="str">
        <f>'DATOS PERSONALES'!$A91</f>
        <v>Flores Orellana Constanza</v>
      </c>
      <c r="B94" s="243">
        <f>+'DATOS PERSONALES'!$K91</f>
        <v>4950</v>
      </c>
      <c r="C94" s="244">
        <f>IF($A94="","",SUMIF(CAJA!$A$3:$A$990,$A94,CAJA!$G$3:$G$990))</f>
        <v>0</v>
      </c>
      <c r="D94" s="244">
        <f>IF($A94="","",SUMIF(CONFIGURACION!$H$39:$H$1000,$A94,CONFIGURACION!$J$39:$J$1000))</f>
        <v>0</v>
      </c>
      <c r="E94" s="239"/>
      <c r="F94" s="239"/>
      <c r="G94" s="246">
        <f t="shared" si="1"/>
        <v>4950</v>
      </c>
    </row>
    <row r="95" ht="15.75" customHeight="1">
      <c r="A95" s="221" t="str">
        <f>'DATOS PERSONALES'!$A92</f>
        <v>Colombo Felipe </v>
      </c>
      <c r="B95" s="243">
        <f>+'DATOS PERSONALES'!$K92</f>
        <v>4950</v>
      </c>
      <c r="C95" s="244">
        <f>IF($A95="","",SUMIF(CAJA!$A$3:$A$990,$A95,CAJA!$G$3:$G$990))</f>
        <v>0</v>
      </c>
      <c r="D95" s="244">
        <f>IF($A95="","",SUMIF(CONFIGURACION!$H$39:$H$1000,$A95,CONFIGURACION!$J$39:$J$1000))</f>
        <v>0</v>
      </c>
      <c r="E95" s="239"/>
      <c r="F95" s="239"/>
      <c r="G95" s="246">
        <f t="shared" si="1"/>
        <v>4950</v>
      </c>
    </row>
    <row r="96" ht="15.75" customHeight="1">
      <c r="A96" s="226" t="str">
        <f>'DATOS PERSONALES'!$A93</f>
        <v>López Ian Ángel </v>
      </c>
      <c r="B96" s="243">
        <f>+'DATOS PERSONALES'!$K93</f>
        <v>4950</v>
      </c>
      <c r="C96" s="244">
        <f>IF($A96="","",SUMIF(CAJA!$A$3:$A$990,$A96,CAJA!$G$3:$G$990))</f>
        <v>0</v>
      </c>
      <c r="D96" s="244">
        <f>IF($A96="","",SUMIF(CONFIGURACION!$H$39:$H$1000,$A96,CONFIGURACION!$J$39:$J$1000))</f>
        <v>0</v>
      </c>
      <c r="E96" s="239"/>
      <c r="F96" s="239"/>
      <c r="G96" s="246">
        <f t="shared" si="1"/>
        <v>4950</v>
      </c>
    </row>
    <row r="97" ht="15.75" customHeight="1">
      <c r="A97" s="226" t="str">
        <f>'DATOS PERSONALES'!$A94</f>
        <v>Sánchez Matías </v>
      </c>
      <c r="B97" s="243">
        <f>+'DATOS PERSONALES'!$K94</f>
        <v>4950</v>
      </c>
      <c r="C97" s="244">
        <f>IF($A97="","",SUMIF(CAJA!$A$3:$A$990,$A97,CAJA!$G$3:$G$990))</f>
        <v>0</v>
      </c>
      <c r="D97" s="244">
        <f>IF($A97="","",SUMIF(CONFIGURACION!$H$39:$H$1000,$A97,CONFIGURACION!$J$39:$J$1000))</f>
        <v>0</v>
      </c>
      <c r="E97" s="239"/>
      <c r="F97" s="239"/>
      <c r="G97" s="246">
        <f t="shared" si="1"/>
        <v>4950</v>
      </c>
    </row>
    <row r="98" ht="15.75" customHeight="1">
      <c r="A98" s="226" t="str">
        <f>'DATOS PERSONALES'!$A95</f>
        <v>Gordillo Mateo</v>
      </c>
      <c r="B98" s="243">
        <f>+'DATOS PERSONALES'!$K95</f>
        <v>4950</v>
      </c>
      <c r="C98" s="244">
        <f>IF($A98="","",SUMIF(CAJA!$A$3:$A$990,$A98,CAJA!$G$3:$G$990))</f>
        <v>0</v>
      </c>
      <c r="D98" s="244">
        <f>IF($A98="","",SUMIF(CONFIGURACION!$H$39:$H$1000,$A98,CONFIGURACION!$J$39:$J$1000))</f>
        <v>0</v>
      </c>
      <c r="E98" s="239"/>
      <c r="F98" s="239"/>
      <c r="G98" s="246">
        <f t="shared" si="1"/>
        <v>4950</v>
      </c>
    </row>
    <row r="99" ht="15.75" customHeight="1">
      <c r="A99" s="221" t="str">
        <f>'DATOS PERSONALES'!$A96</f>
        <v>Gill Mileo Ámbar</v>
      </c>
      <c r="B99" s="243">
        <f>+'DATOS PERSONALES'!$K96</f>
        <v>4950</v>
      </c>
      <c r="C99" s="244">
        <f>IF($A99="","",SUMIF(CAJA!$A$3:$A$990,$A99,CAJA!$G$3:$G$990))</f>
        <v>0</v>
      </c>
      <c r="D99" s="244">
        <f>IF($A99="","",SUMIF(CONFIGURACION!$H$39:$H$1000,$A99,CONFIGURACION!$J$39:$J$1000))</f>
        <v>0</v>
      </c>
      <c r="E99" s="239"/>
      <c r="F99" s="239"/>
      <c r="G99" s="246">
        <f t="shared" si="1"/>
        <v>4950</v>
      </c>
    </row>
    <row r="100" ht="15.75" customHeight="1">
      <c r="A100" s="221" t="str">
        <f>'DATOS PERSONALES'!$A97</f>
        <v>Sandoval Guillermo </v>
      </c>
      <c r="B100" s="243">
        <f>+'DATOS PERSONALES'!$K97</f>
        <v>4950</v>
      </c>
      <c r="C100" s="244">
        <f>IF($A100="","",SUMIF(CAJA!$A$3:$A$990,$A100,CAJA!$G$3:$G$990))</f>
        <v>0</v>
      </c>
      <c r="D100" s="244">
        <f>IF($A100="","",SUMIF(CONFIGURACION!$H$39:$H$1000,$A100,CONFIGURACION!$J$39:$J$1000))</f>
        <v>0</v>
      </c>
      <c r="E100" s="239"/>
      <c r="F100" s="239"/>
      <c r="G100" s="246">
        <f t="shared" si="1"/>
        <v>4950</v>
      </c>
    </row>
    <row r="101" ht="15.75" customHeight="1">
      <c r="A101" s="221" t="str">
        <f>'DATOS PERSONALES'!$A98</f>
        <v>Quiroz Godoy Matias</v>
      </c>
      <c r="B101" s="243">
        <f>+'DATOS PERSONALES'!$K98</f>
        <v>4950</v>
      </c>
      <c r="C101" s="244">
        <f>IF($A101="","",SUMIF(CAJA!$A$3:$A$990,$A101,CAJA!$G$3:$G$990))</f>
        <v>0</v>
      </c>
      <c r="D101" s="244">
        <f>IF($A101="","",SUMIF(CONFIGURACION!$H$39:$H$1000,$A101,CONFIGURACION!$J$39:$J$1000))</f>
        <v>0</v>
      </c>
      <c r="E101" s="239"/>
      <c r="F101" s="239"/>
      <c r="G101" s="246">
        <f t="shared" si="1"/>
        <v>4950</v>
      </c>
    </row>
    <row r="102" ht="15.75" customHeight="1">
      <c r="A102" s="221" t="str">
        <f>'DATOS PERSONALES'!$A99</f>
        <v>Lescano Milo </v>
      </c>
      <c r="B102" s="243">
        <f>+'DATOS PERSONALES'!$K99</f>
        <v>4950</v>
      </c>
      <c r="C102" s="244">
        <f>IF($A102="","",SUMIF(CAJA!$A$3:$A$990,$A102,CAJA!$G$3:$G$990))</f>
        <v>0</v>
      </c>
      <c r="D102" s="244">
        <f>IF($A102="","",SUMIF(CONFIGURACION!$H$39:$H$1000,$A102,CONFIGURACION!$J$39:$J$1000))</f>
        <v>0</v>
      </c>
      <c r="E102" s="239"/>
      <c r="F102" s="239"/>
      <c r="G102" s="246">
        <f t="shared" si="1"/>
        <v>4950</v>
      </c>
    </row>
    <row r="103" ht="15.75" customHeight="1">
      <c r="A103" s="226" t="str">
        <f>'DATOS PERSONALES'!$A100</f>
        <v>Bolognino Gianna </v>
      </c>
      <c r="B103" s="243">
        <f>+'DATOS PERSONALES'!$K100</f>
        <v>4200</v>
      </c>
      <c r="C103" s="244">
        <f>IF($A103="","",SUMIF(CAJA!$A$3:$A$990,$A103,CAJA!$G$3:$G$990))</f>
        <v>0</v>
      </c>
      <c r="D103" s="244">
        <f>IF($A103="","",SUMIF(CONFIGURACION!$H$39:$H$1000,$A103,CONFIGURACION!$J$39:$J$1000))</f>
        <v>0</v>
      </c>
      <c r="E103" s="239"/>
      <c r="F103" s="239"/>
      <c r="G103" s="246">
        <f t="shared" si="1"/>
        <v>4200</v>
      </c>
    </row>
    <row r="104" ht="15.75" customHeight="1">
      <c r="A104" s="221" t="str">
        <f>'DATOS PERSONALES'!$A101</f>
        <v>López Toledo Mateo </v>
      </c>
      <c r="B104" s="243">
        <f>+'DATOS PERSONALES'!$K101</f>
        <v>4950</v>
      </c>
      <c r="C104" s="244">
        <f>IF($A104="","",SUMIF(CAJA!$A$3:$A$990,$A104,CAJA!$G$3:$G$990))</f>
        <v>0</v>
      </c>
      <c r="D104" s="244">
        <f>IF($A104="","",SUMIF(CONFIGURACION!$H$39:$H$1000,$A104,CONFIGURACION!$J$39:$J$1000))</f>
        <v>0</v>
      </c>
      <c r="E104" s="239"/>
      <c r="F104" s="239"/>
      <c r="G104" s="246">
        <f t="shared" si="1"/>
        <v>4950</v>
      </c>
    </row>
    <row r="105" ht="15.75" customHeight="1">
      <c r="A105" s="226" t="str">
        <f>'DATOS PERSONALES'!$A102</f>
        <v>Balbuena Sofía </v>
      </c>
      <c r="B105" s="243">
        <f>+'DATOS PERSONALES'!$K102</f>
        <v>4950</v>
      </c>
      <c r="C105" s="244">
        <f>IF($A105="","",SUMIF(CAJA!$A$3:$A$990,$A105,CAJA!$G$3:$G$990))</f>
        <v>0</v>
      </c>
      <c r="D105" s="244">
        <f>IF($A105="","",SUMIF(CONFIGURACION!$H$39:$H$1000,$A105,CONFIGURACION!$J$39:$J$1000))</f>
        <v>0</v>
      </c>
      <c r="E105" s="239"/>
      <c r="F105" s="239"/>
      <c r="G105" s="246">
        <f t="shared" si="1"/>
        <v>4950</v>
      </c>
    </row>
    <row r="106" ht="15.75" customHeight="1">
      <c r="A106" s="221" t="str">
        <f>'DATOS PERSONALES'!$A103</f>
        <v>Ledesma Benjamin</v>
      </c>
      <c r="B106" s="243">
        <f>+'DATOS PERSONALES'!$K103</f>
        <v>4200</v>
      </c>
      <c r="C106" s="244">
        <f>IF($A106="","",SUMIF(CAJA!$A$3:$A$990,$A106,CAJA!$G$3:$G$990))</f>
        <v>0</v>
      </c>
      <c r="D106" s="244">
        <f>IF($A106="","",SUMIF(CONFIGURACION!$H$39:$H$1000,$A106,CONFIGURACION!$J$39:$J$1000))</f>
        <v>0</v>
      </c>
      <c r="E106" s="239"/>
      <c r="F106" s="239"/>
      <c r="G106" s="246">
        <f t="shared" si="1"/>
        <v>4200</v>
      </c>
    </row>
    <row r="107" ht="15.75" customHeight="1">
      <c r="A107" s="221" t="str">
        <f>'DATOS PERSONALES'!$A104</f>
        <v>Campos Olivia </v>
      </c>
      <c r="B107" s="243">
        <f>+'DATOS PERSONALES'!$K104</f>
        <v>4950</v>
      </c>
      <c r="C107" s="244">
        <f>IF($A107="","",SUMIF(CAJA!$A$3:$A$990,$A107,CAJA!$G$3:$G$990))</f>
        <v>0</v>
      </c>
      <c r="D107" s="244">
        <f>IF($A107="","",SUMIF(CONFIGURACION!$H$39:$H$1000,$A107,CONFIGURACION!$J$39:$J$1000))</f>
        <v>0</v>
      </c>
      <c r="E107" s="239"/>
      <c r="F107" s="239"/>
      <c r="G107" s="246">
        <f t="shared" si="1"/>
        <v>4950</v>
      </c>
    </row>
    <row r="108" ht="15.75" customHeight="1">
      <c r="A108" s="221" t="str">
        <f>'DATOS PERSONALES'!$A105</f>
        <v>Oliva Lázaro </v>
      </c>
      <c r="B108" s="243">
        <f>+'DATOS PERSONALES'!$K105</f>
        <v>4950</v>
      </c>
      <c r="C108" s="244">
        <f>IF($A108="","",SUMIF(CAJA!$A$3:$A$990,$A108,CAJA!$G$3:$G$990))</f>
        <v>0</v>
      </c>
      <c r="D108" s="244">
        <f>IF($A108="","",SUMIF(CONFIGURACION!$H$39:$H$1000,$A108,CONFIGURACION!$J$39:$J$1000))</f>
        <v>0</v>
      </c>
      <c r="E108" s="239"/>
      <c r="F108" s="239"/>
      <c r="G108" s="246">
        <f t="shared" si="1"/>
        <v>4950</v>
      </c>
    </row>
    <row r="109" ht="15.75" customHeight="1">
      <c r="A109" s="221" t="str">
        <f>'DATOS PERSONALES'!$A106</f>
        <v>Mareco Emma Aitana </v>
      </c>
      <c r="B109" s="243">
        <f>+'DATOS PERSONALES'!$K106</f>
        <v>4950</v>
      </c>
      <c r="C109" s="244">
        <f>IF($A109="","",SUMIF(CAJA!$A$3:$A$990,$A109,CAJA!$G$3:$G$990))</f>
        <v>0</v>
      </c>
      <c r="D109" s="244">
        <f>IF($A109="","",SUMIF(CONFIGURACION!$H$39:$H$1000,$A109,CONFIGURACION!$J$39:$J$1000))</f>
        <v>0</v>
      </c>
      <c r="E109" s="239"/>
      <c r="F109" s="239"/>
      <c r="G109" s="246">
        <f t="shared" si="1"/>
        <v>4950</v>
      </c>
    </row>
    <row r="110" ht="15.75" customHeight="1">
      <c r="A110" s="221" t="str">
        <f>'DATOS PERSONALES'!$A107</f>
        <v>Martínez Victoria </v>
      </c>
      <c r="B110" s="243">
        <f>+'DATOS PERSONALES'!$K107</f>
        <v>4950</v>
      </c>
      <c r="C110" s="244">
        <f>IF($A110="","",SUMIF(CAJA!$A$3:$A$990,$A110,CAJA!$G$3:$G$990))</f>
        <v>0</v>
      </c>
      <c r="D110" s="244">
        <f>IF($A110="","",SUMIF(CONFIGURACION!$H$39:$H$1000,$A110,CONFIGURACION!$J$39:$J$1000))</f>
        <v>0</v>
      </c>
      <c r="E110" s="239"/>
      <c r="F110" s="239"/>
      <c r="G110" s="246">
        <f t="shared" si="1"/>
        <v>4950</v>
      </c>
    </row>
    <row r="111" ht="15.75" customHeight="1">
      <c r="A111" s="221" t="str">
        <f>'DATOS PERSONALES'!$A108</f>
        <v>Rodriguez Juan Ignacio </v>
      </c>
      <c r="B111" s="243" t="str">
        <f>+'DATOS PERSONALES'!$K108</f>
        <v/>
      </c>
      <c r="C111" s="244">
        <f>IF($A111="","",SUMIF(CAJA!$A$3:$A$990,$A111,CAJA!$G$3:$G$990))</f>
        <v>0</v>
      </c>
      <c r="D111" s="244">
        <f>IF($A111="","",SUMIF(CONFIGURACION!$H$39:$H$1000,$A111,CONFIGURACION!$J$39:$J$1000))</f>
        <v>0</v>
      </c>
      <c r="E111" s="239"/>
      <c r="F111" s="239"/>
      <c r="G111" s="246">
        <f t="shared" si="1"/>
        <v>0</v>
      </c>
    </row>
    <row r="112" ht="15.75" customHeight="1">
      <c r="A112" s="221" t="str">
        <f>'DATOS PERSONALES'!$A109</f>
        <v>Molina Benjamin</v>
      </c>
      <c r="B112" s="243">
        <f>+'DATOS PERSONALES'!$K109</f>
        <v>5500</v>
      </c>
      <c r="C112" s="244">
        <f>IF($A112="","",SUMIF(CAJA!$A$3:$A$990,$A112,CAJA!$G$3:$G$990))</f>
        <v>0</v>
      </c>
      <c r="D112" s="244">
        <f>IF($A112="","",SUMIF(CONFIGURACION!$H$39:$H$1000,$A112,CONFIGURACION!$J$39:$J$1000))</f>
        <v>0</v>
      </c>
      <c r="E112" s="239"/>
      <c r="F112" s="239"/>
      <c r="G112" s="246">
        <f t="shared" si="1"/>
        <v>5500</v>
      </c>
    </row>
    <row r="113" ht="15.75" customHeight="1">
      <c r="A113" s="226" t="str">
        <f>'DATOS PERSONALES'!$A110</f>
        <v>Villalba Mateo</v>
      </c>
      <c r="B113" s="243">
        <f>+'DATOS PERSONALES'!$K110</f>
        <v>4950</v>
      </c>
      <c r="C113" s="244">
        <f>IF($A113="","",SUMIF(CAJA!$A$3:$A$990,$A113,CAJA!$G$3:$G$990))</f>
        <v>0</v>
      </c>
      <c r="D113" s="244">
        <f>IF($A113="","",SUMIF(CONFIGURACION!$H$39:$H$1000,$A113,CONFIGURACION!$J$39:$J$1000))</f>
        <v>0</v>
      </c>
      <c r="E113" s="239"/>
      <c r="F113" s="239"/>
      <c r="G113" s="246">
        <f t="shared" si="1"/>
        <v>4950</v>
      </c>
    </row>
    <row r="114" ht="15.75" customHeight="1">
      <c r="A114" s="221" t="str">
        <f>'DATOS PERSONALES'!$A111</f>
        <v>Silvestro Lola</v>
      </c>
      <c r="B114" s="243">
        <f>+'DATOS PERSONALES'!$K111</f>
        <v>4950</v>
      </c>
      <c r="C114" s="244">
        <f>IF($A114="","",SUMIF(CAJA!$A$3:$A$990,$A114,CAJA!$G$3:$G$990))</f>
        <v>0</v>
      </c>
      <c r="D114" s="244">
        <f>IF($A114="","",SUMIF(CONFIGURACION!$H$39:$H$1000,$A114,CONFIGURACION!$J$39:$J$1000))</f>
        <v>0</v>
      </c>
      <c r="E114" s="239"/>
      <c r="F114" s="239"/>
      <c r="G114" s="246">
        <f t="shared" si="1"/>
        <v>4950</v>
      </c>
    </row>
    <row r="115" ht="15.75" customHeight="1">
      <c r="A115" s="226" t="str">
        <f>'DATOS PERSONALES'!$A112</f>
        <v>Cabrera Dominic</v>
      </c>
      <c r="B115" s="243">
        <f>+'DATOS PERSONALES'!$K112</f>
        <v>4950</v>
      </c>
      <c r="C115" s="244">
        <f>IF($A115="","",SUMIF(CAJA!$A$3:$A$990,$A115,CAJA!$G$3:$G$990))</f>
        <v>0</v>
      </c>
      <c r="D115" s="244">
        <f>IF($A115="","",SUMIF(CONFIGURACION!$H$39:$H$1000,$A115,CONFIGURACION!$J$39:$J$1000))</f>
        <v>0</v>
      </c>
      <c r="E115" s="239"/>
      <c r="F115" s="239"/>
      <c r="G115" s="246">
        <f t="shared" si="1"/>
        <v>4950</v>
      </c>
    </row>
    <row r="116" ht="15.75" customHeight="1">
      <c r="A116" s="226" t="str">
        <f>'DATOS PERSONALES'!$A113</f>
        <v>Rocha Mateo </v>
      </c>
      <c r="B116" s="243">
        <f>+'DATOS PERSONALES'!$K113</f>
        <v>4950</v>
      </c>
      <c r="C116" s="244">
        <f>IF($A116="","",SUMIF(CAJA!$A$3:$A$990,$A116,CAJA!$G$3:$G$990))</f>
        <v>0</v>
      </c>
      <c r="D116" s="244">
        <f>IF($A116="","",SUMIF(CONFIGURACION!$H$39:$H$1000,$A116,CONFIGURACION!$J$39:$J$1000))</f>
        <v>0</v>
      </c>
      <c r="E116" s="239"/>
      <c r="F116" s="239"/>
      <c r="G116" s="246">
        <f t="shared" si="1"/>
        <v>4950</v>
      </c>
    </row>
    <row r="117" ht="15.75" customHeight="1">
      <c r="A117" s="221" t="str">
        <f>'DATOS PERSONALES'!$A114</f>
        <v>Mamani Alma </v>
      </c>
      <c r="B117" s="243">
        <f>+'DATOS PERSONALES'!$K114</f>
        <v>4950</v>
      </c>
      <c r="C117" s="244">
        <f>IF($A117="","",SUMIF(CAJA!$A$3:$A$990,$A117,CAJA!$G$3:$G$990))</f>
        <v>0</v>
      </c>
      <c r="D117" s="244">
        <f>IF($A117="","",SUMIF(CONFIGURACION!$H$39:$H$1000,$A117,CONFIGURACION!$J$39:$J$1000))</f>
        <v>0</v>
      </c>
      <c r="E117" s="239"/>
      <c r="F117" s="239"/>
      <c r="G117" s="246">
        <f t="shared" si="1"/>
        <v>4950</v>
      </c>
    </row>
    <row r="118" ht="15.75" customHeight="1">
      <c r="A118" s="221" t="str">
        <f>'DATOS PERSONALES'!$A115</f>
        <v>Herrera Nael Abril </v>
      </c>
      <c r="B118" s="243">
        <f>+'DATOS PERSONALES'!$K115</f>
        <v>5500</v>
      </c>
      <c r="C118" s="244">
        <f>IF($A118="","",SUMIF(CAJA!$A$3:$A$990,$A118,CAJA!$G$3:$G$990))</f>
        <v>0</v>
      </c>
      <c r="D118" s="244">
        <f>IF($A118="","",SUMIF(CONFIGURACION!$H$39:$H$1000,$A118,CONFIGURACION!$J$39:$J$1000))</f>
        <v>0</v>
      </c>
      <c r="E118" s="239"/>
      <c r="F118" s="239"/>
      <c r="G118" s="246">
        <f t="shared" si="1"/>
        <v>5500</v>
      </c>
    </row>
    <row r="119" ht="15.75" customHeight="1">
      <c r="A119" s="221" t="str">
        <f>'DATOS PERSONALES'!$A116</f>
        <v>Villalba Gabriel</v>
      </c>
      <c r="B119" s="243">
        <f>+'DATOS PERSONALES'!$K116</f>
        <v>4950</v>
      </c>
      <c r="C119" s="244">
        <f>IF($A119="","",SUMIF(CAJA!$A$3:$A$990,$A119,CAJA!$G$3:$G$990))</f>
        <v>0</v>
      </c>
      <c r="D119" s="244">
        <f>IF($A119="","",SUMIF(CONFIGURACION!$H$39:$H$1000,$A119,CONFIGURACION!$J$39:$J$1000))</f>
        <v>0</v>
      </c>
      <c r="E119" s="239"/>
      <c r="F119" s="239"/>
      <c r="G119" s="246">
        <f t="shared" si="1"/>
        <v>4950</v>
      </c>
    </row>
    <row r="120" ht="15.75" customHeight="1">
      <c r="A120" s="221" t="str">
        <f>'DATOS PERSONALES'!$A117</f>
        <v>Torres Mia</v>
      </c>
      <c r="B120" s="243">
        <f>+'DATOS PERSONALES'!$K117</f>
        <v>4950</v>
      </c>
      <c r="C120" s="244">
        <f>IF($A120="","",SUMIF(CAJA!$A$3:$A$990,$A120,CAJA!$G$3:$G$990))</f>
        <v>0</v>
      </c>
      <c r="D120" s="244">
        <f>IF($A120="","",SUMIF(CONFIGURACION!$H$39:$H$1000,$A120,CONFIGURACION!$J$39:$J$1000))</f>
        <v>0</v>
      </c>
      <c r="E120" s="239"/>
      <c r="F120" s="239"/>
      <c r="G120" s="246">
        <f t="shared" si="1"/>
        <v>4950</v>
      </c>
    </row>
    <row r="121" ht="15.75" customHeight="1">
      <c r="A121" s="221" t="str">
        <f>'DATOS PERSONALES'!$A118</f>
        <v>Chambilla Valentin </v>
      </c>
      <c r="B121" s="243">
        <f>+'DATOS PERSONALES'!$K118</f>
        <v>8250</v>
      </c>
      <c r="C121" s="244">
        <f>IF($A121="","",SUMIF(CAJA!$A$3:$A$990,$A121,CAJA!$G$3:$G$990))</f>
        <v>0</v>
      </c>
      <c r="D121" s="244">
        <f>IF($A121="","",SUMIF(CONFIGURACION!$H$39:$H$1000,$A121,CONFIGURACION!$J$39:$J$1000))</f>
        <v>0</v>
      </c>
      <c r="E121" s="239"/>
      <c r="F121" s="239"/>
      <c r="G121" s="246">
        <f t="shared" si="1"/>
        <v>8250</v>
      </c>
    </row>
    <row r="122" ht="15.75" customHeight="1">
      <c r="A122" s="221" t="str">
        <f>'DATOS PERSONALES'!$A119</f>
        <v>Benitez Alexis Eliel </v>
      </c>
      <c r="B122" s="243">
        <f>+'DATOS PERSONALES'!$K119</f>
        <v>4950</v>
      </c>
      <c r="C122" s="244">
        <f>IF($A122="","",SUMIF(CAJA!$A$3:$A$990,$A122,CAJA!$G$3:$G$990))</f>
        <v>0</v>
      </c>
      <c r="D122" s="244">
        <f>IF($A122="","",SUMIF(CONFIGURACION!$H$39:$H$1000,$A122,CONFIGURACION!$J$39:$J$1000))</f>
        <v>0</v>
      </c>
      <c r="E122" s="239"/>
      <c r="F122" s="239"/>
      <c r="G122" s="246">
        <f t="shared" si="1"/>
        <v>4950</v>
      </c>
    </row>
    <row r="123" ht="15.75" customHeight="1">
      <c r="A123" s="221" t="str">
        <f>'DATOS PERSONALES'!$A120</f>
        <v>Jorrat Lihuen Milagros </v>
      </c>
      <c r="B123" s="243">
        <f>+'DATOS PERSONALES'!$K120</f>
        <v>8250</v>
      </c>
      <c r="C123" s="244">
        <f>IF($A123="","",SUMIF(CAJA!$A$3:$A$990,$A123,CAJA!$G$3:$G$990))</f>
        <v>0</v>
      </c>
      <c r="D123" s="244">
        <f>IF($A123="","",SUMIF(CONFIGURACION!$H$39:$H$1000,$A123,CONFIGURACION!$J$39:$J$1000))</f>
        <v>0</v>
      </c>
      <c r="E123" s="239"/>
      <c r="F123" s="239"/>
      <c r="G123" s="246">
        <f t="shared" si="1"/>
        <v>8250</v>
      </c>
    </row>
    <row r="124" ht="15.75" customHeight="1">
      <c r="A124" s="221" t="str">
        <f>'DATOS PERSONALES'!$A121</f>
        <v>Castelli Valentino </v>
      </c>
      <c r="B124" s="243">
        <f>+'DATOS PERSONALES'!$K121</f>
        <v>8250</v>
      </c>
      <c r="C124" s="244">
        <f>IF($A124="","",SUMIF(CAJA!$A$3:$A$990,$A124,CAJA!$G$3:$G$990))</f>
        <v>0</v>
      </c>
      <c r="D124" s="244">
        <f>IF($A124="","",SUMIF(CONFIGURACION!$H$39:$H$1000,$A124,CONFIGURACION!$J$39:$J$1000))</f>
        <v>0</v>
      </c>
      <c r="E124" s="239"/>
      <c r="F124" s="239"/>
      <c r="G124" s="246">
        <f t="shared" si="1"/>
        <v>8250</v>
      </c>
    </row>
    <row r="125" ht="15.75" customHeight="1">
      <c r="A125" s="221" t="str">
        <f>'DATOS PERSONALES'!$A122</f>
        <v>Mamani Luca </v>
      </c>
      <c r="B125" s="243">
        <f>+'DATOS PERSONALES'!$K122</f>
        <v>4950</v>
      </c>
      <c r="C125" s="244">
        <f>IF($A125="","",SUMIF(CAJA!$A$3:$A$990,$A125,CAJA!$G$3:$G$990))</f>
        <v>0</v>
      </c>
      <c r="D125" s="244">
        <f>IF($A125="","",SUMIF(CONFIGURACION!$H$39:$H$1000,$A125,CONFIGURACION!$J$39:$J$1000))</f>
        <v>0</v>
      </c>
      <c r="E125" s="239"/>
      <c r="F125" s="239"/>
      <c r="G125" s="246">
        <f t="shared" si="1"/>
        <v>4950</v>
      </c>
    </row>
    <row r="126" ht="15.75" customHeight="1">
      <c r="A126" s="221" t="str">
        <f>'DATOS PERSONALES'!$A123</f>
        <v>Pérez Benicio Tomás </v>
      </c>
      <c r="B126" s="243">
        <f>+'DATOS PERSONALES'!$K123</f>
        <v>4950</v>
      </c>
      <c r="C126" s="244">
        <f>IF($A126="","",SUMIF(CAJA!$A$3:$A$990,$A126,CAJA!$G$3:$G$990))</f>
        <v>0</v>
      </c>
      <c r="D126" s="244">
        <f>IF($A126="","",SUMIF(CONFIGURACION!$H$39:$H$1000,$A126,CONFIGURACION!$J$39:$J$1000))</f>
        <v>0</v>
      </c>
      <c r="E126" s="239"/>
      <c r="F126" s="239"/>
      <c r="G126" s="246">
        <f t="shared" si="1"/>
        <v>4950</v>
      </c>
    </row>
    <row r="127" ht="15.75" customHeight="1">
      <c r="A127" s="221" t="str">
        <f>'DATOS PERSONALES'!$A124</f>
        <v>Ferrari Dante </v>
      </c>
      <c r="B127" s="243">
        <f>+'DATOS PERSONALES'!$K124</f>
        <v>8250</v>
      </c>
      <c r="C127" s="244">
        <f>IF($A127="","",SUMIF(CAJA!$A$3:$A$990,$A127,CAJA!$G$3:$G$990))</f>
        <v>0</v>
      </c>
      <c r="D127" s="244">
        <f>IF($A127="","",SUMIF(CONFIGURACION!$H$39:$H$1000,$A127,CONFIGURACION!$J$39:$J$1000))</f>
        <v>0</v>
      </c>
      <c r="E127" s="239"/>
      <c r="F127" s="239"/>
      <c r="G127" s="246">
        <f t="shared" si="1"/>
        <v>8250</v>
      </c>
    </row>
    <row r="128" ht="15.75" customHeight="1">
      <c r="A128" s="221" t="str">
        <f>'DATOS PERSONALES'!$A125</f>
        <v>Cabo Francisco Alejo</v>
      </c>
      <c r="B128" s="243">
        <f>+'DATOS PERSONALES'!$K125</f>
        <v>8250</v>
      </c>
      <c r="C128" s="244">
        <f>IF($A128="","",SUMIF(CAJA!$A$3:$A$990,$A128,CAJA!$G$3:$G$990))</f>
        <v>0</v>
      </c>
      <c r="D128" s="244">
        <f>IF($A128="","",SUMIF(CONFIGURACION!$H$39:$H$1000,$A128,CONFIGURACION!$J$39:$J$1000))</f>
        <v>0</v>
      </c>
      <c r="E128" s="239"/>
      <c r="F128" s="239"/>
      <c r="G128" s="246">
        <f t="shared" si="1"/>
        <v>8250</v>
      </c>
    </row>
    <row r="129" ht="15.75" customHeight="1">
      <c r="A129" s="221" t="str">
        <f>'DATOS PERSONALES'!$A126</f>
        <v>Monzon Alma</v>
      </c>
      <c r="B129" s="243">
        <f>+'DATOS PERSONALES'!$K126</f>
        <v>8250</v>
      </c>
      <c r="C129" s="244">
        <f>IF($A129="","",SUMIF(CAJA!$A$3:$A$990,$A129,CAJA!$G$3:$G$990))</f>
        <v>0</v>
      </c>
      <c r="D129" s="244">
        <f>IF($A129="","",SUMIF(CONFIGURACION!$H$39:$H$1000,$A129,CONFIGURACION!$J$39:$J$1000))</f>
        <v>0</v>
      </c>
      <c r="E129" s="239"/>
      <c r="F129" s="239"/>
      <c r="G129" s="246">
        <f t="shared" si="1"/>
        <v>8250</v>
      </c>
    </row>
    <row r="130" ht="15.75" customHeight="1">
      <c r="A130" s="221" t="str">
        <f>'DATOS PERSONALES'!$A127</f>
        <v>Rodríguez Alejo</v>
      </c>
      <c r="B130" s="243">
        <f>+'DATOS PERSONALES'!$K127</f>
        <v>4950</v>
      </c>
      <c r="C130" s="244">
        <f>IF($A130="","",SUMIF(CAJA!$A$3:$A$990,$A130,CAJA!$G$3:$G$990))</f>
        <v>0</v>
      </c>
      <c r="D130" s="244">
        <f>IF($A130="","",SUMIF(CONFIGURACION!$H$39:$H$1000,$A130,CONFIGURACION!$J$39:$J$1000))</f>
        <v>0</v>
      </c>
      <c r="E130" s="249">
        <v>2000.0</v>
      </c>
      <c r="F130" s="249" t="s">
        <v>1463</v>
      </c>
      <c r="G130" s="246">
        <f t="shared" si="1"/>
        <v>6950</v>
      </c>
    </row>
    <row r="131" ht="15.75" customHeight="1">
      <c r="A131" s="221" t="str">
        <f>'DATOS PERSONALES'!$A128</f>
        <v>Fernandez Eron </v>
      </c>
      <c r="B131" s="243">
        <f>+'DATOS PERSONALES'!$K128</f>
        <v>10200</v>
      </c>
      <c r="C131" s="244">
        <f>IF($A131="","",SUMIF(CAJA!$A$3:$A$990,$A131,CAJA!$G$3:$G$990))</f>
        <v>12750</v>
      </c>
      <c r="D131" s="244">
        <f>IF($A131="","",SUMIF(CONFIGURACION!$H$39:$H$1000,$A131,CONFIGURACION!$J$39:$J$1000))</f>
        <v>0</v>
      </c>
      <c r="E131" s="239"/>
      <c r="F131" s="239"/>
      <c r="G131" s="246">
        <f t="shared" si="1"/>
        <v>-2550</v>
      </c>
    </row>
    <row r="132" ht="15.75" customHeight="1">
      <c r="A132" s="221" t="str">
        <f>'DATOS PERSONALES'!$A129</f>
        <v>Sosa Ian </v>
      </c>
      <c r="B132" s="243">
        <f>+'DATOS PERSONALES'!$K129</f>
        <v>4200</v>
      </c>
      <c r="C132" s="244">
        <f>IF($A132="","",SUMIF(CAJA!$A$3:$A$990,$A132,CAJA!$G$3:$G$990))</f>
        <v>0</v>
      </c>
      <c r="D132" s="244">
        <f>IF($A132="","",SUMIF(CONFIGURACION!$H$39:$H$1000,$A132,CONFIGURACION!$J$39:$J$1000))</f>
        <v>0</v>
      </c>
      <c r="E132" s="239"/>
      <c r="F132" s="239"/>
      <c r="G132" s="246">
        <f t="shared" si="1"/>
        <v>4200</v>
      </c>
    </row>
    <row r="133" ht="15.75" customHeight="1">
      <c r="A133" s="221" t="str">
        <f>'DATOS PERSONALES'!$A130</f>
        <v>Morales Simon</v>
      </c>
      <c r="B133" s="243">
        <f>+'DATOS PERSONALES'!$K130</f>
        <v>4200</v>
      </c>
      <c r="C133" s="244">
        <f>IF($A133="","",SUMIF(CAJA!$A$3:$A$990,$A133,CAJA!$G$3:$G$990))</f>
        <v>0</v>
      </c>
      <c r="D133" s="244">
        <f>IF($A133="","",SUMIF(CONFIGURACION!$H$39:$H$1000,$A133,CONFIGURACION!$J$39:$J$1000))</f>
        <v>0</v>
      </c>
      <c r="E133" s="239"/>
      <c r="F133" s="239"/>
      <c r="G133" s="246">
        <f t="shared" si="1"/>
        <v>4200</v>
      </c>
    </row>
    <row r="134" ht="15.75" customHeight="1">
      <c r="A134" s="226" t="str">
        <f>'DATOS PERSONALES'!$A131</f>
        <v>Navarro Julieta </v>
      </c>
      <c r="B134" s="243">
        <f>+'DATOS PERSONALES'!$K131</f>
        <v>4950</v>
      </c>
      <c r="C134" s="244">
        <f>IF($A134="","",SUMIF(CAJA!$A$3:$A$990,$A134,CAJA!$G$3:$G$990))</f>
        <v>0</v>
      </c>
      <c r="D134" s="244">
        <f>IF($A134="","",SUMIF(CONFIGURACION!$H$39:$H$1000,$A134,CONFIGURACION!$J$39:$J$1000))</f>
        <v>0</v>
      </c>
      <c r="E134" s="239"/>
      <c r="F134" s="239"/>
      <c r="G134" s="246">
        <f t="shared" si="1"/>
        <v>4950</v>
      </c>
    </row>
    <row r="135" ht="15.75" customHeight="1">
      <c r="A135" s="221" t="str">
        <f>'DATOS PERSONALES'!$A132</f>
        <v>Rivera Tomás </v>
      </c>
      <c r="B135" s="243">
        <f>+'DATOS PERSONALES'!$K132</f>
        <v>8250</v>
      </c>
      <c r="C135" s="244">
        <f>IF($A135="","",SUMIF(CAJA!$A$3:$A$990,$A135,CAJA!$G$3:$G$990))</f>
        <v>0</v>
      </c>
      <c r="D135" s="244">
        <f>IF($A135="","",SUMIF(CONFIGURACION!$H$39:$H$1000,$A135,CONFIGURACION!$J$39:$J$1000))</f>
        <v>0</v>
      </c>
      <c r="E135" s="239"/>
      <c r="F135" s="239"/>
      <c r="G135" s="246">
        <f t="shared" si="1"/>
        <v>8250</v>
      </c>
    </row>
    <row r="136" ht="15.75" customHeight="1">
      <c r="A136" s="221" t="str">
        <f>'DATOS PERSONALES'!$A133</f>
        <v>Frias Mia Norma</v>
      </c>
      <c r="B136" s="243">
        <f>+'DATOS PERSONALES'!$K133</f>
        <v>4950</v>
      </c>
      <c r="C136" s="244">
        <f>IF($A136="","",SUMIF(CAJA!$A$3:$A$990,$A136,CAJA!$G$3:$G$990))</f>
        <v>0</v>
      </c>
      <c r="D136" s="244">
        <f>IF($A136="","",SUMIF(CONFIGURACION!$H$39:$H$1000,$A136,CONFIGURACION!$J$39:$J$1000))</f>
        <v>0</v>
      </c>
      <c r="E136" s="239"/>
      <c r="F136" s="239"/>
      <c r="G136" s="246">
        <f t="shared" si="1"/>
        <v>4950</v>
      </c>
    </row>
    <row r="137" ht="15.75" customHeight="1">
      <c r="A137" s="221" t="str">
        <f>'DATOS PERSONALES'!$A134</f>
        <v>Luján Wendy</v>
      </c>
      <c r="B137" s="243">
        <f>+'DATOS PERSONALES'!$K134</f>
        <v>4950</v>
      </c>
      <c r="C137" s="244">
        <f>IF($A137="","",SUMIF(CAJA!$A$3:$A$990,$A137,CAJA!$G$3:$G$990))</f>
        <v>0</v>
      </c>
      <c r="D137" s="244">
        <f>IF($A137="","",SUMIF(CONFIGURACION!$H$39:$H$1000,$A137,CONFIGURACION!$J$39:$J$1000))</f>
        <v>0</v>
      </c>
      <c r="E137" s="239"/>
      <c r="F137" s="239"/>
      <c r="G137" s="246">
        <f t="shared" si="1"/>
        <v>4950</v>
      </c>
    </row>
    <row r="138" ht="15.75" customHeight="1">
      <c r="A138" s="221" t="str">
        <f>'DATOS PERSONALES'!$A135</f>
        <v>Fernández Alma </v>
      </c>
      <c r="B138" s="243">
        <f>+'DATOS PERSONALES'!$K135</f>
        <v>4950</v>
      </c>
      <c r="C138" s="244">
        <f>IF($A138="","",SUMIF(CAJA!$A$3:$A$990,$A138,CAJA!$G$3:$G$990))</f>
        <v>0</v>
      </c>
      <c r="D138" s="244">
        <f>IF($A138="","",SUMIF(CONFIGURACION!$H$39:$H$1000,$A138,CONFIGURACION!$J$39:$J$1000))</f>
        <v>0</v>
      </c>
      <c r="E138" s="239"/>
      <c r="F138" s="239"/>
      <c r="G138" s="246">
        <f t="shared" si="1"/>
        <v>4950</v>
      </c>
    </row>
    <row r="139" ht="15.75" customHeight="1">
      <c r="A139" s="221" t="str">
        <f>'DATOS PERSONALES'!$A136</f>
        <v>Calustro Noah </v>
      </c>
      <c r="B139" s="243">
        <f>+'DATOS PERSONALES'!$K136</f>
        <v>4950</v>
      </c>
      <c r="C139" s="244">
        <f>IF($A139="","",SUMIF(CAJA!$A$3:$A$990,$A139,CAJA!$G$3:$G$990))</f>
        <v>0</v>
      </c>
      <c r="D139" s="244">
        <f>IF($A139="","",SUMIF(CONFIGURACION!$H$39:$H$1000,$A139,CONFIGURACION!$J$39:$J$1000))</f>
        <v>0</v>
      </c>
      <c r="E139" s="239"/>
      <c r="F139" s="239"/>
      <c r="G139" s="246">
        <f t="shared" si="1"/>
        <v>4950</v>
      </c>
    </row>
    <row r="140" ht="15.75" customHeight="1">
      <c r="A140" s="221" t="str">
        <f>'DATOS PERSONALES'!$A137</f>
        <v>Balmaceda Azul </v>
      </c>
      <c r="B140" s="243">
        <f>+'DATOS PERSONALES'!$K137</f>
        <v>4200</v>
      </c>
      <c r="C140" s="244">
        <f>IF($A140="","",SUMIF(CAJA!$A$3:$A$990,$A140,CAJA!$G$3:$G$990))</f>
        <v>0</v>
      </c>
      <c r="D140" s="244">
        <f>IF($A140="","",SUMIF(CONFIGURACION!$H$39:$H$1000,$A140,CONFIGURACION!$J$39:$J$1000))</f>
        <v>0</v>
      </c>
      <c r="E140" s="239"/>
      <c r="F140" s="239"/>
      <c r="G140" s="246">
        <f t="shared" si="1"/>
        <v>4200</v>
      </c>
    </row>
    <row r="141" ht="15.75" customHeight="1">
      <c r="A141" s="221" t="str">
        <f>'DATOS PERSONALES'!$A138</f>
        <v>Salinas Lorenzo Joaquin</v>
      </c>
      <c r="B141" s="243">
        <f>+'DATOS PERSONALES'!$K138</f>
        <v>4950</v>
      </c>
      <c r="C141" s="244">
        <f>IF($A141="","",SUMIF(CAJA!$A$3:$A$990,$A141,CAJA!$G$3:$G$990))</f>
        <v>0</v>
      </c>
      <c r="D141" s="244">
        <f>IF($A141="","",SUMIF(CONFIGURACION!$H$39:$H$1000,$A141,CONFIGURACION!$J$39:$J$1000))</f>
        <v>0</v>
      </c>
      <c r="E141" s="239"/>
      <c r="F141" s="239"/>
      <c r="G141" s="246">
        <f t="shared" si="1"/>
        <v>4950</v>
      </c>
    </row>
    <row r="142" ht="15.75" customHeight="1">
      <c r="A142" s="221" t="str">
        <f>'DATOS PERSONALES'!$A139</f>
        <v>Zapata Benjamin</v>
      </c>
      <c r="B142" s="243">
        <f>+'DATOS PERSONALES'!$K139</f>
        <v>8250</v>
      </c>
      <c r="C142" s="244">
        <f>IF($A142="","",SUMIF(CAJA!$A$3:$A$990,$A142,CAJA!$G$3:$G$990))</f>
        <v>0</v>
      </c>
      <c r="D142" s="244">
        <f>IF($A142="","",SUMIF(CONFIGURACION!$H$39:$H$1000,$A142,CONFIGURACION!$J$39:$J$1000))</f>
        <v>0</v>
      </c>
      <c r="E142" s="239"/>
      <c r="F142" s="239"/>
      <c r="G142" s="246">
        <f t="shared" si="1"/>
        <v>8250</v>
      </c>
    </row>
    <row r="143" ht="15.75" customHeight="1">
      <c r="A143" s="221" t="str">
        <f>'DATOS PERSONALES'!$A140</f>
        <v>Avila Leonel </v>
      </c>
      <c r="B143" s="243">
        <f>+'DATOS PERSONALES'!$K140</f>
        <v>4950</v>
      </c>
      <c r="C143" s="244">
        <f>IF($A143="","",SUMIF(CAJA!$A$3:$A$990,$A143,CAJA!$G$3:$G$990))</f>
        <v>0</v>
      </c>
      <c r="D143" s="244">
        <f>IF($A143="","",SUMIF(CONFIGURACION!$H$39:$H$1000,$A143,CONFIGURACION!$J$39:$J$1000))</f>
        <v>0</v>
      </c>
      <c r="E143" s="239"/>
      <c r="F143" s="239"/>
      <c r="G143" s="246">
        <f t="shared" si="1"/>
        <v>4950</v>
      </c>
    </row>
    <row r="144" ht="15.75" customHeight="1">
      <c r="A144" s="221" t="str">
        <f>'DATOS PERSONALES'!$A141</f>
        <v>Barron Elias </v>
      </c>
      <c r="B144" s="243">
        <f>+'DATOS PERSONALES'!$K141</f>
        <v>4950</v>
      </c>
      <c r="C144" s="244">
        <f>IF($A144="","",SUMIF(CAJA!$A$3:$A$990,$A144,CAJA!$G$3:$G$990))</f>
        <v>0</v>
      </c>
      <c r="D144" s="244">
        <f>IF($A144="","",SUMIF(CONFIGURACION!$H$39:$H$1000,$A144,CONFIGURACION!$J$39:$J$1000))</f>
        <v>0</v>
      </c>
      <c r="E144" s="239"/>
      <c r="F144" s="239"/>
      <c r="G144" s="246">
        <f t="shared" si="1"/>
        <v>4950</v>
      </c>
    </row>
    <row r="145" ht="15.75" customHeight="1">
      <c r="A145" s="221" t="str">
        <f>'DATOS PERSONALES'!$A142</f>
        <v>Carrizo Tahiel </v>
      </c>
      <c r="B145" s="243">
        <f>+'DATOS PERSONALES'!$K142</f>
        <v>8250</v>
      </c>
      <c r="C145" s="244">
        <f>IF($A145="","",SUMIF(CAJA!$A$3:$A$990,$A145,CAJA!$G$3:$G$990))</f>
        <v>0</v>
      </c>
      <c r="D145" s="244">
        <f>IF($A145="","",SUMIF(CONFIGURACION!$H$39:$H$1000,$A145,CONFIGURACION!$J$39:$J$1000))</f>
        <v>0</v>
      </c>
      <c r="E145" s="239"/>
      <c r="F145" s="239"/>
      <c r="G145" s="246">
        <f t="shared" si="1"/>
        <v>8250</v>
      </c>
    </row>
    <row r="146" ht="15.75" customHeight="1">
      <c r="A146" s="221" t="str">
        <f>'DATOS PERSONALES'!$A143</f>
        <v>Bustos Ailin </v>
      </c>
      <c r="B146" s="243">
        <f>+'DATOS PERSONALES'!$K143</f>
        <v>8250</v>
      </c>
      <c r="C146" s="244">
        <f>IF($A146="","",SUMIF(CAJA!$A$3:$A$990,$A146,CAJA!$G$3:$G$990))</f>
        <v>0</v>
      </c>
      <c r="D146" s="244">
        <f>IF($A146="","",SUMIF(CONFIGURACION!$H$39:$H$1000,$A146,CONFIGURACION!$J$39:$J$1000))</f>
        <v>0</v>
      </c>
      <c r="E146" s="239"/>
      <c r="F146" s="239"/>
      <c r="G146" s="246">
        <f t="shared" si="1"/>
        <v>8250</v>
      </c>
    </row>
    <row r="147" ht="15.75" customHeight="1">
      <c r="A147" s="221" t="str">
        <f>'DATOS PERSONALES'!$A144</f>
        <v>Incata Valentina </v>
      </c>
      <c r="B147" s="243">
        <f>+'DATOS PERSONALES'!$K144</f>
        <v>8250</v>
      </c>
      <c r="C147" s="244">
        <f>IF($A147="","",SUMIF(CAJA!$A$3:$A$990,$A147,CAJA!$G$3:$G$990))</f>
        <v>0</v>
      </c>
      <c r="D147" s="244">
        <f>IF($A147="","",SUMIF(CONFIGURACION!$H$39:$H$1000,$A147,CONFIGURACION!$J$39:$J$1000))</f>
        <v>0</v>
      </c>
      <c r="E147" s="239"/>
      <c r="F147" s="239"/>
      <c r="G147" s="246">
        <f t="shared" si="1"/>
        <v>8250</v>
      </c>
    </row>
    <row r="148" ht="15.75" customHeight="1">
      <c r="A148" s="221" t="str">
        <f>'DATOS PERSONALES'!$A145</f>
        <v>Velardez Hignazi Torino</v>
      </c>
      <c r="B148" s="243">
        <f>+'DATOS PERSONALES'!$K145</f>
        <v>4950</v>
      </c>
      <c r="C148" s="244">
        <f>IF($A148="","",SUMIF(CAJA!$A$3:$A$990,$A148,CAJA!$G$3:$G$990))</f>
        <v>0</v>
      </c>
      <c r="D148" s="244">
        <f>IF($A148="","",SUMIF(CONFIGURACION!$H$39:$H$1000,$A148,CONFIGURACION!$J$39:$J$1000))</f>
        <v>0</v>
      </c>
      <c r="E148" s="239"/>
      <c r="F148" s="239"/>
      <c r="G148" s="246">
        <f t="shared" si="1"/>
        <v>4950</v>
      </c>
    </row>
    <row r="149" ht="15.75" customHeight="1">
      <c r="A149" s="226" t="str">
        <f>'DATOS PERSONALES'!$A146</f>
        <v>Maidana Sosa Inti Saya </v>
      </c>
      <c r="B149" s="243">
        <f>+'DATOS PERSONALES'!$K146</f>
        <v>8250</v>
      </c>
      <c r="C149" s="244">
        <f>IF($A149="","",SUMIF(CAJA!$A$3:$A$990,$A149,CAJA!$G$3:$G$990))</f>
        <v>0</v>
      </c>
      <c r="D149" s="244">
        <f>IF($A149="","",SUMIF(CONFIGURACION!$H$39:$H$1000,$A149,CONFIGURACION!$J$39:$J$1000))</f>
        <v>0</v>
      </c>
      <c r="E149" s="239"/>
      <c r="F149" s="239"/>
      <c r="G149" s="246">
        <f t="shared" si="1"/>
        <v>8250</v>
      </c>
    </row>
    <row r="150" ht="15.75" customHeight="1">
      <c r="A150" s="221" t="str">
        <f>'DATOS PERSONALES'!$A147</f>
        <v>Errecalde Logan </v>
      </c>
      <c r="B150" s="243">
        <f>+'DATOS PERSONALES'!$K147</f>
        <v>8250</v>
      </c>
      <c r="C150" s="244">
        <f>IF($A150="","",SUMIF(CAJA!$A$3:$A$990,$A150,CAJA!$G$3:$G$990))</f>
        <v>0</v>
      </c>
      <c r="D150" s="244">
        <f>IF($A150="","",SUMIF(CONFIGURACION!$H$39:$H$1000,$A150,CONFIGURACION!$J$39:$J$1000))</f>
        <v>0</v>
      </c>
      <c r="E150" s="239"/>
      <c r="F150" s="239"/>
      <c r="G150" s="246">
        <f t="shared" si="1"/>
        <v>8250</v>
      </c>
    </row>
    <row r="151" ht="15.75" customHeight="1">
      <c r="A151" s="221" t="str">
        <f>'DATOS PERSONALES'!$A148</f>
        <v>Tanquia Tiana </v>
      </c>
      <c r="B151" s="243">
        <f>+'DATOS PERSONALES'!$K148</f>
        <v>8250</v>
      </c>
      <c r="C151" s="244">
        <f>IF($A151="","",SUMIF(CAJA!$A$3:$A$990,$A151,CAJA!$G$3:$G$990))</f>
        <v>0</v>
      </c>
      <c r="D151" s="244">
        <f>IF($A151="","",SUMIF(CONFIGURACION!$H$39:$H$1000,$A151,CONFIGURACION!$J$39:$J$1000))</f>
        <v>0</v>
      </c>
      <c r="E151" s="239"/>
      <c r="F151" s="239"/>
      <c r="G151" s="246">
        <f t="shared" si="1"/>
        <v>8250</v>
      </c>
    </row>
    <row r="152" ht="15.75" customHeight="1">
      <c r="A152" s="221" t="str">
        <f>'DATOS PERSONALES'!$A149</f>
        <v>Hernani Benicio León</v>
      </c>
      <c r="B152" s="243">
        <f>+'DATOS PERSONALES'!$K149</f>
        <v>4950</v>
      </c>
      <c r="C152" s="244">
        <f>IF($A152="","",SUMIF(CAJA!$A$3:$A$990,$A152,CAJA!$G$3:$G$990))</f>
        <v>0</v>
      </c>
      <c r="D152" s="244">
        <f>IF($A152="","",SUMIF(CONFIGURACION!$H$39:$H$1000,$A152,CONFIGURACION!$J$39:$J$1000))</f>
        <v>0</v>
      </c>
      <c r="E152" s="239"/>
      <c r="F152" s="239"/>
      <c r="G152" s="246">
        <f t="shared" si="1"/>
        <v>4950</v>
      </c>
    </row>
    <row r="153" ht="15.75" customHeight="1">
      <c r="A153" s="221" t="str">
        <f>'DATOS PERSONALES'!$A150</f>
        <v>Gomez Juan Pablo </v>
      </c>
      <c r="B153" s="243">
        <f>+'DATOS PERSONALES'!$K150</f>
        <v>7700</v>
      </c>
      <c r="C153" s="244">
        <f>IF($A153="","",SUMIF(CAJA!$A$3:$A$990,$A153,CAJA!$G$3:$G$990))</f>
        <v>0</v>
      </c>
      <c r="D153" s="244">
        <f>IF($A153="","",SUMIF(CONFIGURACION!$H$39:$H$1000,$A153,CONFIGURACION!$J$39:$J$1000))</f>
        <v>0</v>
      </c>
      <c r="E153" s="239"/>
      <c r="F153" s="239"/>
      <c r="G153" s="246">
        <f t="shared" si="1"/>
        <v>7700</v>
      </c>
    </row>
    <row r="154" ht="15.75" customHeight="1">
      <c r="A154" s="221" t="str">
        <f>'DATOS PERSONALES'!$A151</f>
        <v>Cruz Máximo </v>
      </c>
      <c r="B154" s="243">
        <f>+'DATOS PERSONALES'!$K151</f>
        <v>8250</v>
      </c>
      <c r="C154" s="244">
        <f>IF($A154="","",SUMIF(CAJA!$A$3:$A$990,$A154,CAJA!$G$3:$G$990))</f>
        <v>0</v>
      </c>
      <c r="D154" s="244">
        <f>IF($A154="","",SUMIF(CONFIGURACION!$H$39:$H$1000,$A154,CONFIGURACION!$J$39:$J$1000))</f>
        <v>0</v>
      </c>
      <c r="E154" s="239"/>
      <c r="F154" s="239"/>
      <c r="G154" s="246">
        <f t="shared" si="1"/>
        <v>8250</v>
      </c>
    </row>
    <row r="155" ht="15.75" customHeight="1">
      <c r="A155" s="226" t="str">
        <f>'DATOS PERSONALES'!$A152</f>
        <v>Ruiz Diaz Bautista </v>
      </c>
      <c r="B155" s="243">
        <f>+'DATOS PERSONALES'!$K152</f>
        <v>8250</v>
      </c>
      <c r="C155" s="244">
        <f>IF($A155="","",SUMIF(CAJA!$A$3:$A$990,$A155,CAJA!$G$3:$G$990))</f>
        <v>0</v>
      </c>
      <c r="D155" s="244">
        <f>IF($A155="","",SUMIF(CONFIGURACION!$H$39:$H$1000,$A155,CONFIGURACION!$J$39:$J$1000))</f>
        <v>0</v>
      </c>
      <c r="E155" s="239"/>
      <c r="F155" s="239"/>
      <c r="G155" s="246">
        <f t="shared" si="1"/>
        <v>8250</v>
      </c>
    </row>
    <row r="156" ht="15.75" customHeight="1">
      <c r="A156" s="221" t="str">
        <f>'DATOS PERSONALES'!$A153</f>
        <v>Juarez Eithan 19:00 15</v>
      </c>
      <c r="B156" s="243">
        <f>+'DATOS PERSONALES'!$K153</f>
        <v>5500</v>
      </c>
      <c r="C156" s="244">
        <f>IF($A156="","",SUMIF(CAJA!$A$3:$A$990,$A156,CAJA!$G$3:$G$990))</f>
        <v>0</v>
      </c>
      <c r="D156" s="244">
        <f>IF($A156="","",SUMIF(CONFIGURACION!$H$39:$H$1000,$A156,CONFIGURACION!$J$39:$J$1000))</f>
        <v>0</v>
      </c>
      <c r="E156" s="239"/>
      <c r="F156" s="239"/>
      <c r="G156" s="246">
        <f t="shared" si="1"/>
        <v>5500</v>
      </c>
    </row>
    <row r="157" ht="15.75" customHeight="1">
      <c r="A157" s="221" t="str">
        <f>'DATOS PERSONALES'!$A154</f>
        <v>González Franco Agustín </v>
      </c>
      <c r="B157" s="243">
        <f>+'DATOS PERSONALES'!$K154</f>
        <v>4200</v>
      </c>
      <c r="C157" s="244">
        <f>IF($A157="","",SUMIF(CAJA!$A$3:$A$990,$A157,CAJA!$G$3:$G$990))</f>
        <v>0</v>
      </c>
      <c r="D157" s="244">
        <f>IF($A157="","",SUMIF(CONFIGURACION!$H$39:$H$1000,$A157,CONFIGURACION!$J$39:$J$1000))</f>
        <v>0</v>
      </c>
      <c r="E157" s="239"/>
      <c r="F157" s="239"/>
      <c r="G157" s="246">
        <f t="shared" si="1"/>
        <v>4200</v>
      </c>
    </row>
    <row r="158" ht="15.75" customHeight="1">
      <c r="A158" s="221" t="str">
        <f>'DATOS PERSONALES'!$A155</f>
        <v>Salinas Victoria</v>
      </c>
      <c r="B158" s="243">
        <f>+'DATOS PERSONALES'!$K155</f>
        <v>8250</v>
      </c>
      <c r="C158" s="244">
        <f>IF($A158="","",SUMIF(CAJA!$A$3:$A$990,$A158,CAJA!$G$3:$G$990))</f>
        <v>0</v>
      </c>
      <c r="D158" s="244">
        <f>IF($A158="","",SUMIF(CONFIGURACION!$H$39:$H$1000,$A158,CONFIGURACION!$J$39:$J$1000))</f>
        <v>0</v>
      </c>
      <c r="E158" s="239"/>
      <c r="F158" s="239"/>
      <c r="G158" s="246">
        <f t="shared" si="1"/>
        <v>8250</v>
      </c>
    </row>
    <row r="159" ht="15.75" customHeight="1">
      <c r="A159" s="221" t="str">
        <f>'DATOS PERSONALES'!$A156</f>
        <v>Pestañas Isabella</v>
      </c>
      <c r="B159" s="243">
        <f>+'DATOS PERSONALES'!$K156</f>
        <v>8250</v>
      </c>
      <c r="C159" s="244">
        <f>IF($A159="","",SUMIF(CAJA!$A$3:$A$990,$A159,CAJA!$G$3:$G$990))</f>
        <v>0</v>
      </c>
      <c r="D159" s="244">
        <f>IF($A159="","",SUMIF(CONFIGURACION!$H$39:$H$1000,$A159,CONFIGURACION!$J$39:$J$1000))</f>
        <v>0</v>
      </c>
      <c r="E159" s="239"/>
      <c r="F159" s="239"/>
      <c r="G159" s="246">
        <f t="shared" si="1"/>
        <v>8250</v>
      </c>
    </row>
    <row r="160" ht="15.75" customHeight="1">
      <c r="A160" s="221" t="str">
        <f>'DATOS PERSONALES'!$A157</f>
        <v>Canciani Indiana </v>
      </c>
      <c r="B160" s="243">
        <f>+'DATOS PERSONALES'!$K157</f>
        <v>4950</v>
      </c>
      <c r="C160" s="244">
        <f>IF($A160="","",SUMIF(CAJA!$A$3:$A$990,$A160,CAJA!$G$3:$G$990))</f>
        <v>0</v>
      </c>
      <c r="D160" s="244">
        <f>IF($A160="","",SUMIF(CONFIGURACION!$H$39:$H$1000,$A160,CONFIGURACION!$J$39:$J$1000))</f>
        <v>0</v>
      </c>
      <c r="E160" s="239"/>
      <c r="F160" s="239"/>
      <c r="G160" s="246">
        <f t="shared" si="1"/>
        <v>4950</v>
      </c>
    </row>
    <row r="161" ht="15.75" customHeight="1">
      <c r="A161" s="221" t="str">
        <f>'DATOS PERSONALES'!$A158</f>
        <v>Sanchez Nehuen </v>
      </c>
      <c r="B161" s="243">
        <f>+'DATOS PERSONALES'!$K158</f>
        <v>8250</v>
      </c>
      <c r="C161" s="244">
        <f>IF($A161="","",SUMIF(CAJA!$A$3:$A$990,$A161,CAJA!$G$3:$G$990))</f>
        <v>0</v>
      </c>
      <c r="D161" s="244">
        <f>IF($A161="","",SUMIF(CONFIGURACION!$H$39:$H$1000,$A161,CONFIGURACION!$J$39:$J$1000))</f>
        <v>0</v>
      </c>
      <c r="E161" s="239"/>
      <c r="F161" s="239"/>
      <c r="G161" s="246">
        <f t="shared" si="1"/>
        <v>8250</v>
      </c>
    </row>
    <row r="162" ht="15.75" customHeight="1">
      <c r="A162" s="221" t="str">
        <f>'DATOS PERSONALES'!$A159</f>
        <v>Cerda Jonas</v>
      </c>
      <c r="B162" s="243">
        <f>+'DATOS PERSONALES'!$K159</f>
        <v>8250</v>
      </c>
      <c r="C162" s="244">
        <f>IF($A162="","",SUMIF(CAJA!$A$3:$A$990,$A162,CAJA!$G$3:$G$990))</f>
        <v>0</v>
      </c>
      <c r="D162" s="244">
        <f>IF($A162="","",SUMIF(CONFIGURACION!$H$39:$H$1000,$A162,CONFIGURACION!$J$39:$J$1000))</f>
        <v>0</v>
      </c>
      <c r="E162" s="239"/>
      <c r="F162" s="239"/>
      <c r="G162" s="246">
        <f t="shared" si="1"/>
        <v>8250</v>
      </c>
    </row>
    <row r="163" ht="15.75" customHeight="1">
      <c r="A163" s="221" t="str">
        <f>'DATOS PERSONALES'!$A160</f>
        <v>Quiroz Godoy Matias</v>
      </c>
      <c r="B163" s="243">
        <f>+'DATOS PERSONALES'!$K160</f>
        <v>4950</v>
      </c>
      <c r="C163" s="244">
        <f>IF($A163="","",SUMIF(CAJA!$A$3:$A$990,$A163,CAJA!$G$3:$G$990))</f>
        <v>0</v>
      </c>
      <c r="D163" s="244">
        <f>IF($A163="","",SUMIF(CONFIGURACION!$H$39:$H$1000,$A163,CONFIGURACION!$J$39:$J$1000))</f>
        <v>0</v>
      </c>
      <c r="E163" s="239"/>
      <c r="F163" s="239"/>
      <c r="G163" s="246">
        <f t="shared" si="1"/>
        <v>4950</v>
      </c>
    </row>
    <row r="164" ht="15.75" customHeight="1">
      <c r="A164" s="221" t="str">
        <f>'DATOS PERSONALES'!$A161</f>
        <v>Cornejo Demian </v>
      </c>
      <c r="B164" s="243">
        <f>+'DATOS PERSONALES'!$K161</f>
        <v>4950</v>
      </c>
      <c r="C164" s="244">
        <f>IF($A164="","",SUMIF(CAJA!$A$3:$A$990,$A164,CAJA!$G$3:$G$990))</f>
        <v>0</v>
      </c>
      <c r="D164" s="244">
        <f>IF($A164="","",SUMIF(CONFIGURACION!$H$39:$H$1000,$A164,CONFIGURACION!$J$39:$J$1000))</f>
        <v>0</v>
      </c>
      <c r="E164" s="239"/>
      <c r="F164" s="239"/>
      <c r="G164" s="246">
        <f t="shared" si="1"/>
        <v>4950</v>
      </c>
    </row>
    <row r="165" ht="15.75" customHeight="1">
      <c r="A165" s="221" t="str">
        <f>'DATOS PERSONALES'!$A162</f>
        <v>García Luana</v>
      </c>
      <c r="B165" s="243">
        <f>+'DATOS PERSONALES'!$K162</f>
        <v>4950</v>
      </c>
      <c r="C165" s="244">
        <f>IF($A165="","",SUMIF(CAJA!$A$3:$A$990,$A165,CAJA!$G$3:$G$990))</f>
        <v>0</v>
      </c>
      <c r="D165" s="244">
        <f>IF($A165="","",SUMIF(CONFIGURACION!$H$39:$H$1000,$A165,CONFIGURACION!$J$39:$J$1000))</f>
        <v>0</v>
      </c>
      <c r="E165" s="239"/>
      <c r="F165" s="239"/>
      <c r="G165" s="246">
        <f t="shared" si="1"/>
        <v>4950</v>
      </c>
    </row>
    <row r="166" ht="15.75" customHeight="1">
      <c r="A166" s="221" t="str">
        <f>'DATOS PERSONALES'!$A163</f>
        <v>Gómez Ámbar </v>
      </c>
      <c r="B166" s="243">
        <f>+'DATOS PERSONALES'!$K163</f>
        <v>8250</v>
      </c>
      <c r="C166" s="244">
        <f>IF($A166="","",SUMIF(CAJA!$A$3:$A$990,$A166,CAJA!$G$3:$G$990))</f>
        <v>0</v>
      </c>
      <c r="D166" s="244">
        <f>IF($A166="","",SUMIF(CONFIGURACION!$H$39:$H$1000,$A166,CONFIGURACION!$J$39:$J$1000))</f>
        <v>0</v>
      </c>
      <c r="E166" s="239"/>
      <c r="F166" s="239"/>
      <c r="G166" s="246">
        <f t="shared" si="1"/>
        <v>8250</v>
      </c>
    </row>
    <row r="167" ht="15.75" customHeight="1">
      <c r="A167" s="221" t="str">
        <f>'DATOS PERSONALES'!$A164</f>
        <v>Shwindt Nahuel </v>
      </c>
      <c r="B167" s="243">
        <f>+'DATOS PERSONALES'!$K164</f>
        <v>8250</v>
      </c>
      <c r="C167" s="244">
        <f>IF($A167="","",SUMIF(CAJA!$A$3:$A$990,$A167,CAJA!$G$3:$G$990))</f>
        <v>0</v>
      </c>
      <c r="D167" s="244">
        <f>IF($A167="","",SUMIF(CONFIGURACION!$H$39:$H$1000,$A167,CONFIGURACION!$J$39:$J$1000))</f>
        <v>0</v>
      </c>
      <c r="E167" s="239"/>
      <c r="F167" s="239"/>
      <c r="G167" s="246">
        <f t="shared" si="1"/>
        <v>8250</v>
      </c>
    </row>
    <row r="168" ht="15.75" customHeight="1">
      <c r="A168" s="221" t="str">
        <f>'DATOS PERSONALES'!$A165</f>
        <v>Albano Isabella </v>
      </c>
      <c r="B168" s="243">
        <f>+'DATOS PERSONALES'!$K165</f>
        <v>8250</v>
      </c>
      <c r="C168" s="244">
        <f>IF($A168="","",SUMIF(CAJA!$A$3:$A$990,$A168,CAJA!$G$3:$G$990))</f>
        <v>0</v>
      </c>
      <c r="D168" s="244">
        <f>IF($A168="","",SUMIF(CONFIGURACION!$H$39:$H$1000,$A168,CONFIGURACION!$J$39:$J$1000))</f>
        <v>0</v>
      </c>
      <c r="E168" s="239"/>
      <c r="F168" s="239"/>
      <c r="G168" s="246">
        <f t="shared" si="1"/>
        <v>8250</v>
      </c>
    </row>
    <row r="169" ht="15.75" customHeight="1">
      <c r="A169" s="221" t="str">
        <f>'DATOS PERSONALES'!$A166</f>
        <v>Repetti Azul </v>
      </c>
      <c r="B169" s="243">
        <f>+'DATOS PERSONALES'!$K166</f>
        <v>4950</v>
      </c>
      <c r="C169" s="244">
        <f>IF($A169="","",SUMIF(CAJA!$A$3:$A$990,$A169,CAJA!$G$3:$G$990))</f>
        <v>0</v>
      </c>
      <c r="D169" s="244">
        <f>IF($A169="","",SUMIF(CONFIGURACION!$H$39:$H$1000,$A169,CONFIGURACION!$J$39:$J$1000))</f>
        <v>0</v>
      </c>
      <c r="E169" s="239"/>
      <c r="F169" s="239"/>
      <c r="G169" s="246">
        <f t="shared" si="1"/>
        <v>4950</v>
      </c>
    </row>
    <row r="170" ht="15.75" customHeight="1">
      <c r="A170" s="221" t="str">
        <f>'DATOS PERSONALES'!$A167</f>
        <v>Morel Brian </v>
      </c>
      <c r="B170" s="243">
        <f>+'DATOS PERSONALES'!$K167</f>
        <v>4950</v>
      </c>
      <c r="C170" s="244">
        <f>IF($A170="","",SUMIF(CAJA!$A$3:$A$990,$A170,CAJA!$G$3:$G$990))</f>
        <v>0</v>
      </c>
      <c r="D170" s="244">
        <f>IF($A170="","",SUMIF(CONFIGURACION!$H$39:$H$1000,$A170,CONFIGURACION!$J$39:$J$1000))</f>
        <v>0</v>
      </c>
      <c r="E170" s="239"/>
      <c r="F170" s="239"/>
      <c r="G170" s="246">
        <f t="shared" si="1"/>
        <v>4950</v>
      </c>
    </row>
    <row r="171" ht="15.75" customHeight="1">
      <c r="A171" s="221" t="str">
        <f>'DATOS PERSONALES'!$A168</f>
        <v>Amorrosta Valentino 	</v>
      </c>
      <c r="B171" s="243" t="str">
        <f>+'DATOS PERSONALES'!$K168</f>
        <v/>
      </c>
      <c r="C171" s="244">
        <f>IF($A171="","",SUMIF(CAJA!$A$3:$A$990,$A171,CAJA!$G$3:$G$990))</f>
        <v>0</v>
      </c>
      <c r="D171" s="244">
        <f>IF($A171="","",SUMIF(CONFIGURACION!$H$39:$H$1000,$A171,CONFIGURACION!$J$39:$J$1000))</f>
        <v>0</v>
      </c>
      <c r="E171" s="239"/>
      <c r="F171" s="239"/>
      <c r="G171" s="246">
        <f t="shared" si="1"/>
        <v>0</v>
      </c>
    </row>
    <row r="172" ht="15.75" customHeight="1">
      <c r="A172" s="221" t="str">
        <f>'DATOS PERSONALES'!$A169</f>
        <v>Giménez Franchesca Magalí </v>
      </c>
      <c r="B172" s="243" t="str">
        <f>+'DATOS PERSONALES'!$K169</f>
        <v/>
      </c>
      <c r="C172" s="244">
        <f>IF($A172="","",SUMIF(CAJA!$A$3:$A$990,$A172,CAJA!$G$3:$G$990))</f>
        <v>0</v>
      </c>
      <c r="D172" s="244">
        <f>IF($A172="","",SUMIF(CONFIGURACION!$H$39:$H$1000,$A172,CONFIGURACION!$J$39:$J$1000))</f>
        <v>0</v>
      </c>
      <c r="E172" s="239"/>
      <c r="F172" s="239"/>
      <c r="G172" s="246">
        <f t="shared" si="1"/>
        <v>0</v>
      </c>
    </row>
    <row r="173" ht="15.75" customHeight="1">
      <c r="A173" s="221" t="str">
        <f>'DATOS PERSONALES'!$A170</f>
        <v>González Benjamín </v>
      </c>
      <c r="B173" s="243" t="str">
        <f>+'DATOS PERSONALES'!$K170</f>
        <v/>
      </c>
      <c r="C173" s="244">
        <f>IF($A173="","",SUMIF(CAJA!$A$3:$A$990,$A173,CAJA!$G$3:$G$990))</f>
        <v>0</v>
      </c>
      <c r="D173" s="244">
        <f>IF($A173="","",SUMIF(CONFIGURACION!$H$39:$H$1000,$A173,CONFIGURACION!$J$39:$J$1000))</f>
        <v>0</v>
      </c>
      <c r="E173" s="239"/>
      <c r="F173" s="239"/>
      <c r="G173" s="246">
        <f t="shared" si="1"/>
        <v>0</v>
      </c>
    </row>
    <row r="174" ht="15.75" customHeight="1">
      <c r="A174" s="221" t="str">
        <f>'DATOS PERSONALES'!$A171</f>
        <v>Rebollar Olivia </v>
      </c>
      <c r="B174" s="243" t="str">
        <f>+'DATOS PERSONALES'!$K171</f>
        <v/>
      </c>
      <c r="C174" s="244">
        <f>IF($A174="","",SUMIF(CAJA!$A$3:$A$990,$A174,CAJA!$G$3:$G$990))</f>
        <v>0</v>
      </c>
      <c r="D174" s="244">
        <f>IF($A174="","",SUMIF(CONFIGURACION!$H$39:$H$1000,$A174,CONFIGURACION!$J$39:$J$1000))</f>
        <v>0</v>
      </c>
      <c r="E174" s="239"/>
      <c r="F174" s="239"/>
      <c r="G174" s="246">
        <f t="shared" si="1"/>
        <v>0</v>
      </c>
    </row>
    <row r="175" ht="15.75" customHeight="1">
      <c r="A175" s="221" t="str">
        <f>'DATOS PERSONALES'!$A172</f>
        <v>Véliz Emma </v>
      </c>
      <c r="B175" s="243" t="str">
        <f>+'DATOS PERSONALES'!$K172</f>
        <v/>
      </c>
      <c r="C175" s="244">
        <f>IF($A175="","",SUMIF(CAJA!$A$3:$A$990,$A175,CAJA!$G$3:$G$990))</f>
        <v>0</v>
      </c>
      <c r="D175" s="244">
        <f>IF($A175="","",SUMIF(CONFIGURACION!$H$39:$H$1000,$A175,CONFIGURACION!$J$39:$J$1000))</f>
        <v>0</v>
      </c>
      <c r="E175" s="239"/>
      <c r="F175" s="239"/>
      <c r="G175" s="246">
        <f t="shared" si="1"/>
        <v>0</v>
      </c>
    </row>
    <row r="176" ht="15.75" customHeight="1">
      <c r="A176" s="221" t="str">
        <f>'DATOS PERSONALES'!$A173</f>
        <v>Ramírez Benjamín </v>
      </c>
      <c r="B176" s="243" t="str">
        <f>+'DATOS PERSONALES'!$K173</f>
        <v/>
      </c>
      <c r="C176" s="244">
        <f>IF($A176="","",SUMIF(CAJA!$A$3:$A$990,$A176,CAJA!$G$3:$G$990))</f>
        <v>0</v>
      </c>
      <c r="D176" s="244">
        <f>IF($A176="","",SUMIF(CONFIGURACION!$H$39:$H$1000,$A176,CONFIGURACION!$J$39:$J$1000))</f>
        <v>0</v>
      </c>
      <c r="E176" s="239"/>
      <c r="F176" s="239"/>
      <c r="G176" s="246">
        <f t="shared" si="1"/>
        <v>0</v>
      </c>
    </row>
    <row r="177" ht="15.75" customHeight="1">
      <c r="A177" s="221" t="str">
        <f>'DATOS PERSONALES'!$A174</f>
        <v>Ramirez Josefina</v>
      </c>
      <c r="B177" s="243" t="str">
        <f>+'DATOS PERSONALES'!$K174</f>
        <v/>
      </c>
      <c r="C177" s="244">
        <f>IF($A177="","",SUMIF(CAJA!$A$3:$A$990,$A177,CAJA!$G$3:$G$990))</f>
        <v>0</v>
      </c>
      <c r="D177" s="244">
        <f>IF($A177="","",SUMIF(CONFIGURACION!$H$39:$H$1000,$A177,CONFIGURACION!$J$39:$J$1000))</f>
        <v>0</v>
      </c>
      <c r="E177" s="239"/>
      <c r="F177" s="239"/>
      <c r="G177" s="246">
        <f t="shared" si="1"/>
        <v>0</v>
      </c>
    </row>
    <row r="178" ht="15.75" customHeight="1">
      <c r="A178" s="221" t="str">
        <f>'DATOS PERSONALES'!$A175</f>
        <v>Figueroa Noah Simón </v>
      </c>
      <c r="B178" s="243" t="str">
        <f>+'DATOS PERSONALES'!$K175</f>
        <v/>
      </c>
      <c r="C178" s="244">
        <f>IF($A178="","",SUMIF(CAJA!$A$3:$A$990,$A178,CAJA!$G$3:$G$990))</f>
        <v>0</v>
      </c>
      <c r="D178" s="244">
        <f>IF($A178="","",SUMIF(CONFIGURACION!$H$39:$H$1000,$A178,CONFIGURACION!$J$39:$J$1000))</f>
        <v>0</v>
      </c>
      <c r="E178" s="239"/>
      <c r="F178" s="239"/>
      <c r="G178" s="246">
        <f t="shared" si="1"/>
        <v>0</v>
      </c>
    </row>
    <row r="179" ht="15.75" customHeight="1">
      <c r="A179" s="221" t="str">
        <f>'DATOS PERSONALES'!$A176</f>
        <v>Miranda Martina </v>
      </c>
      <c r="B179" s="243" t="str">
        <f>+'DATOS PERSONALES'!$K176</f>
        <v/>
      </c>
      <c r="C179" s="244">
        <f>IF($A179="","",SUMIF(CAJA!$A$3:$A$990,$A179,CAJA!$G$3:$G$990))</f>
        <v>0</v>
      </c>
      <c r="D179" s="244">
        <f>IF($A179="","",SUMIF(CONFIGURACION!$H$39:$H$1000,$A179,CONFIGURACION!$J$39:$J$1000))</f>
        <v>0</v>
      </c>
      <c r="E179" s="239"/>
      <c r="F179" s="239"/>
      <c r="G179" s="246">
        <f t="shared" si="1"/>
        <v>0</v>
      </c>
    </row>
    <row r="180" ht="15.75" customHeight="1">
      <c r="A180" s="221" t="str">
        <f>'DATOS PERSONALES'!$A177</f>
        <v>Adrián Mauricio </v>
      </c>
      <c r="B180" s="243" t="str">
        <f>+'DATOS PERSONALES'!$K177</f>
        <v/>
      </c>
      <c r="C180" s="244">
        <f>IF($A180="","",SUMIF(CAJA!$A$3:$A$990,$A180,CAJA!$G$3:$G$990))</f>
        <v>0</v>
      </c>
      <c r="D180" s="244">
        <f>IF($A180="","",SUMIF(CONFIGURACION!$H$39:$H$1000,$A180,CONFIGURACION!$J$39:$J$1000))</f>
        <v>0</v>
      </c>
      <c r="E180" s="239"/>
      <c r="F180" s="239"/>
      <c r="G180" s="246">
        <f t="shared" si="1"/>
        <v>0</v>
      </c>
    </row>
    <row r="181" ht="15.75" customHeight="1">
      <c r="A181" s="221" t="str">
        <f>'DATOS PERSONALES'!$A178</f>
        <v>Alba Tobías </v>
      </c>
      <c r="B181" s="243" t="str">
        <f>+'DATOS PERSONALES'!$K178</f>
        <v/>
      </c>
      <c r="C181" s="244">
        <f>IF($A181="","",SUMIF(CAJA!$A$3:$A$990,$A181,CAJA!$G$3:$G$990))</f>
        <v>0</v>
      </c>
      <c r="D181" s="244">
        <f>IF($A181="","",SUMIF(CONFIGURACION!$H$39:$H$1000,$A181,CONFIGURACION!$J$39:$J$1000))</f>
        <v>0</v>
      </c>
      <c r="E181" s="239"/>
      <c r="F181" s="239"/>
      <c r="G181" s="246">
        <f t="shared" si="1"/>
        <v>0</v>
      </c>
    </row>
    <row r="182" ht="15.75" customHeight="1">
      <c r="A182" s="221" t="str">
        <f>'DATOS PERSONALES'!$A179</f>
        <v>Derisso Lionel </v>
      </c>
      <c r="B182" s="243" t="str">
        <f>+'DATOS PERSONALES'!$K179</f>
        <v/>
      </c>
      <c r="C182" s="244">
        <f>IF($A182="","",SUMIF(CAJA!$A$3:$A$990,$A182,CAJA!$G$3:$G$990))</f>
        <v>0</v>
      </c>
      <c r="D182" s="244">
        <f>IF($A182="","",SUMIF(CONFIGURACION!$H$39:$H$1000,$A182,CONFIGURACION!$J$39:$J$1000))</f>
        <v>0</v>
      </c>
      <c r="E182" s="239"/>
      <c r="F182" s="239"/>
      <c r="G182" s="246">
        <f t="shared" si="1"/>
        <v>0</v>
      </c>
    </row>
    <row r="183" ht="15.75" customHeight="1">
      <c r="A183" s="221" t="str">
        <f>'DATOS PERSONALES'!$A180</f>
        <v>Bonahora Diego </v>
      </c>
      <c r="B183" s="243" t="str">
        <f>+'DATOS PERSONALES'!$K180</f>
        <v/>
      </c>
      <c r="C183" s="244">
        <f>IF($A183="","",SUMIF(CAJA!$A$3:$A$990,$A183,CAJA!$G$3:$G$990))</f>
        <v>0</v>
      </c>
      <c r="D183" s="244">
        <f>IF($A183="","",SUMIF(CONFIGURACION!$H$39:$H$1000,$A183,CONFIGURACION!$J$39:$J$1000))</f>
        <v>0</v>
      </c>
      <c r="E183" s="239"/>
      <c r="F183" s="239"/>
      <c r="G183" s="246">
        <f t="shared" si="1"/>
        <v>0</v>
      </c>
    </row>
    <row r="184" ht="15.75" customHeight="1">
      <c r="A184" s="221" t="str">
        <f>'DATOS PERSONALES'!$A181</f>
        <v>Flores Martinez Emiliano</v>
      </c>
      <c r="B184" s="243" t="str">
        <f>+'DATOS PERSONALES'!$K181</f>
        <v/>
      </c>
      <c r="C184" s="244">
        <f>IF($A184="","",SUMIF(CAJA!$A$3:$A$990,$A184,CAJA!$G$3:$G$990))</f>
        <v>0</v>
      </c>
      <c r="D184" s="244">
        <f>IF($A184="","",SUMIF(CONFIGURACION!$H$39:$H$1000,$A184,CONFIGURACION!$J$39:$J$1000))</f>
        <v>0</v>
      </c>
      <c r="E184" s="239"/>
      <c r="F184" s="239"/>
      <c r="G184" s="246">
        <f t="shared" si="1"/>
        <v>0</v>
      </c>
    </row>
    <row r="185" ht="15.75" customHeight="1">
      <c r="A185" s="221" t="str">
        <f>'DATOS PERSONALES'!$A182</f>
        <v>Molina Maximo </v>
      </c>
      <c r="B185" s="243" t="str">
        <f>+'DATOS PERSONALES'!$K182</f>
        <v/>
      </c>
      <c r="C185" s="244">
        <f>IF($A185="","",SUMIF(CAJA!$A$3:$A$990,$A185,CAJA!$G$3:$G$990))</f>
        <v>0</v>
      </c>
      <c r="D185" s="244">
        <f>IF($A185="","",SUMIF(CONFIGURACION!$H$39:$H$1000,$A185,CONFIGURACION!$J$39:$J$1000))</f>
        <v>0</v>
      </c>
      <c r="E185" s="239"/>
      <c r="F185" s="239"/>
      <c r="G185" s="246">
        <f t="shared" si="1"/>
        <v>0</v>
      </c>
    </row>
    <row r="186" ht="15.75" customHeight="1">
      <c r="A186" s="221" t="str">
        <f>'DATOS PERSONALES'!$A183</f>
        <v>González Máximo </v>
      </c>
      <c r="B186" s="243" t="str">
        <f>+'DATOS PERSONALES'!$K183</f>
        <v/>
      </c>
      <c r="C186" s="244">
        <f>IF($A186="","",SUMIF(CAJA!$A$3:$A$990,$A186,CAJA!$G$3:$G$990))</f>
        <v>0</v>
      </c>
      <c r="D186" s="244">
        <f>IF($A186="","",SUMIF(CONFIGURACION!$H$39:$H$1000,$A186,CONFIGURACION!$J$39:$J$1000))</f>
        <v>0</v>
      </c>
      <c r="E186" s="239"/>
      <c r="F186" s="239"/>
      <c r="G186" s="246">
        <f t="shared" si="1"/>
        <v>0</v>
      </c>
    </row>
    <row r="187" ht="15.75" customHeight="1">
      <c r="A187" s="221" t="str">
        <f>'DATOS PERSONALES'!$A184</f>
        <v>González Jara Tahiel</v>
      </c>
      <c r="B187" s="243" t="str">
        <f>+'DATOS PERSONALES'!$K184</f>
        <v/>
      </c>
      <c r="C187" s="244">
        <f>IF($A187="","",SUMIF(CAJA!$A$3:$A$990,$A187,CAJA!$G$3:$G$990))</f>
        <v>0</v>
      </c>
      <c r="D187" s="244">
        <f>IF($A187="","",SUMIF(CONFIGURACION!$H$39:$H$1000,$A187,CONFIGURACION!$J$39:$J$1000))</f>
        <v>0</v>
      </c>
      <c r="E187" s="239"/>
      <c r="F187" s="239"/>
      <c r="G187" s="246">
        <f t="shared" si="1"/>
        <v>0</v>
      </c>
    </row>
    <row r="188" ht="15.75" customHeight="1">
      <c r="A188" s="221" t="str">
        <f>'DATOS PERSONALES'!$A185</f>
        <v>Galván Joaquín </v>
      </c>
      <c r="B188" s="243" t="str">
        <f>+'DATOS PERSONALES'!$K185</f>
        <v/>
      </c>
      <c r="C188" s="244">
        <f>IF($A188="","",SUMIF(CAJA!$A$3:$A$990,$A188,CAJA!$G$3:$G$990))</f>
        <v>0</v>
      </c>
      <c r="D188" s="244">
        <f>IF($A188="","",SUMIF(CONFIGURACION!$H$39:$H$1000,$A188,CONFIGURACION!$J$39:$J$1000))</f>
        <v>0</v>
      </c>
      <c r="E188" s="239"/>
      <c r="F188" s="239"/>
      <c r="G188" s="246">
        <f t="shared" si="1"/>
        <v>0</v>
      </c>
    </row>
    <row r="189" ht="15.75" customHeight="1">
      <c r="A189" s="221" t="str">
        <f>'DATOS PERSONALES'!$A186</f>
        <v>Rodríguez Maximiliano </v>
      </c>
      <c r="B189" s="243" t="str">
        <f>+'DATOS PERSONALES'!$K186</f>
        <v/>
      </c>
      <c r="C189" s="244">
        <f>IF($A189="","",SUMIF(CAJA!$A$3:$A$990,$A189,CAJA!$G$3:$G$990))</f>
        <v>0</v>
      </c>
      <c r="D189" s="244">
        <f>IF($A189="","",SUMIF(CONFIGURACION!$H$39:$H$1000,$A189,CONFIGURACION!$J$39:$J$1000))</f>
        <v>0</v>
      </c>
      <c r="E189" s="239"/>
      <c r="F189" s="239"/>
      <c r="G189" s="246">
        <f t="shared" si="1"/>
        <v>0</v>
      </c>
    </row>
    <row r="190" ht="15.75" customHeight="1">
      <c r="A190" s="221" t="str">
        <f>'DATOS PERSONALES'!$A187</f>
        <v>Roppel Benicio </v>
      </c>
      <c r="B190" s="243" t="str">
        <f>+'DATOS PERSONALES'!$K187</f>
        <v/>
      </c>
      <c r="C190" s="244">
        <f>IF($A190="","",SUMIF(CAJA!$A$3:$A$990,$A190,CAJA!$G$3:$G$990))</f>
        <v>0</v>
      </c>
      <c r="D190" s="244">
        <f>IF($A190="","",SUMIF(CONFIGURACION!$H$39:$H$1000,$A190,CONFIGURACION!$J$39:$J$1000))</f>
        <v>0</v>
      </c>
      <c r="E190" s="239"/>
      <c r="F190" s="239"/>
      <c r="G190" s="246">
        <f t="shared" si="1"/>
        <v>0</v>
      </c>
    </row>
    <row r="191" ht="15.75" customHeight="1">
      <c r="A191" s="221" t="str">
        <f>'DATOS PERSONALES'!$A188</f>
        <v>Tabarez Mateo </v>
      </c>
      <c r="B191" s="243" t="str">
        <f>+'DATOS PERSONALES'!$K188</f>
        <v/>
      </c>
      <c r="C191" s="244">
        <f>IF($A191="","",SUMIF(CAJA!$A$3:$A$990,$A191,CAJA!$G$3:$G$990))</f>
        <v>0</v>
      </c>
      <c r="D191" s="244">
        <f>IF($A191="","",SUMIF(CONFIGURACION!$H$39:$H$1000,$A191,CONFIGURACION!$J$39:$J$1000))</f>
        <v>0</v>
      </c>
      <c r="E191" s="239"/>
      <c r="F191" s="239"/>
      <c r="G191" s="246">
        <f t="shared" si="1"/>
        <v>0</v>
      </c>
    </row>
    <row r="192" ht="15.75" customHeight="1">
      <c r="A192" s="221" t="str">
        <f>'DATOS PERSONALES'!$A189</f>
        <v>González Lautaro</v>
      </c>
      <c r="B192" s="243" t="str">
        <f>+'DATOS PERSONALES'!$K189</f>
        <v/>
      </c>
      <c r="C192" s="244">
        <f>IF($A192="","",SUMIF(CAJA!$A$3:$A$990,$A192,CAJA!$G$3:$G$990))</f>
        <v>0</v>
      </c>
      <c r="D192" s="244">
        <f>IF($A192="","",SUMIF(CONFIGURACION!$H$39:$H$1000,$A192,CONFIGURACION!$J$39:$J$1000))</f>
        <v>0</v>
      </c>
      <c r="E192" s="239"/>
      <c r="F192" s="239"/>
      <c r="G192" s="246">
        <f t="shared" si="1"/>
        <v>0</v>
      </c>
    </row>
    <row r="193" ht="15.75" customHeight="1">
      <c r="A193" s="221" t="str">
        <f>'DATOS PERSONALES'!$A190</f>
        <v>González Zoe </v>
      </c>
      <c r="B193" s="243" t="str">
        <f>+'DATOS PERSONALES'!$K190</f>
        <v/>
      </c>
      <c r="C193" s="244">
        <f>IF($A193="","",SUMIF(CAJA!$A$3:$A$990,$A193,CAJA!$G$3:$G$990))</f>
        <v>0</v>
      </c>
      <c r="D193" s="244">
        <f>IF($A193="","",SUMIF(CONFIGURACION!$H$39:$H$1000,$A193,CONFIGURACION!$J$39:$J$1000))</f>
        <v>0</v>
      </c>
      <c r="E193" s="239"/>
      <c r="F193" s="239"/>
      <c r="G193" s="246">
        <f t="shared" si="1"/>
        <v>0</v>
      </c>
    </row>
    <row r="194" ht="15.75" customHeight="1">
      <c r="A194" s="221" t="str">
        <f>'DATOS PERSONALES'!$A191</f>
        <v>Godoy Videl </v>
      </c>
      <c r="B194" s="243" t="str">
        <f>+'DATOS PERSONALES'!$K191</f>
        <v/>
      </c>
      <c r="C194" s="244">
        <f>IF($A194="","",SUMIF(CAJA!$A$3:$A$990,$A194,CAJA!$G$3:$G$990))</f>
        <v>0</v>
      </c>
      <c r="D194" s="244">
        <f>IF($A194="","",SUMIF(CONFIGURACION!$H$39:$H$1000,$A194,CONFIGURACION!$J$39:$J$1000))</f>
        <v>0</v>
      </c>
      <c r="E194" s="239"/>
      <c r="F194" s="239"/>
      <c r="G194" s="246">
        <f t="shared" si="1"/>
        <v>0</v>
      </c>
    </row>
    <row r="195" ht="15.75" customHeight="1">
      <c r="A195" s="221" t="str">
        <f>'DATOS PERSONALES'!$A192</f>
        <v>Benítez Benjamín </v>
      </c>
      <c r="B195" s="243" t="str">
        <f>+'DATOS PERSONALES'!$K192</f>
        <v/>
      </c>
      <c r="C195" s="244">
        <f>IF($A195="","",SUMIF(CAJA!$A$3:$A$990,$A195,CAJA!$G$3:$G$990))</f>
        <v>0</v>
      </c>
      <c r="D195" s="244">
        <f>IF($A195="","",SUMIF(CONFIGURACION!$H$39:$H$1000,$A195,CONFIGURACION!$J$39:$J$1000))</f>
        <v>0</v>
      </c>
      <c r="E195" s="239"/>
      <c r="F195" s="239"/>
      <c r="G195" s="246">
        <f t="shared" si="1"/>
        <v>0</v>
      </c>
    </row>
    <row r="196" ht="15.75" customHeight="1">
      <c r="A196" s="221" t="str">
        <f>'DATOS PERSONALES'!$A193</f>
        <v>Mamani Justino</v>
      </c>
      <c r="B196" s="243" t="str">
        <f>+'DATOS PERSONALES'!$K193</f>
        <v/>
      </c>
      <c r="C196" s="244">
        <f>IF($A196="","",SUMIF(CAJA!$A$3:$A$990,$A196,CAJA!$G$3:$G$990))</f>
        <v>0</v>
      </c>
      <c r="D196" s="244">
        <f>IF($A196="","",SUMIF(CONFIGURACION!$H$39:$H$1000,$A196,CONFIGURACION!$J$39:$J$1000))</f>
        <v>0</v>
      </c>
      <c r="E196" s="239"/>
      <c r="F196" s="239"/>
      <c r="G196" s="246">
        <f t="shared" si="1"/>
        <v>0</v>
      </c>
    </row>
    <row r="197" ht="15.75" customHeight="1">
      <c r="A197" s="221" t="str">
        <f>'DATOS PERSONALES'!$A194</f>
        <v>Coll Luana </v>
      </c>
      <c r="B197" s="243" t="str">
        <f>+'DATOS PERSONALES'!$K194</f>
        <v/>
      </c>
      <c r="C197" s="244">
        <f>IF($A197="","",SUMIF(CAJA!$A$3:$A$990,$A197,CAJA!$G$3:$G$990))</f>
        <v>0</v>
      </c>
      <c r="D197" s="244">
        <f>IF($A197="","",SUMIF(CONFIGURACION!$H$39:$H$1000,$A197,CONFIGURACION!$J$39:$J$1000))</f>
        <v>0</v>
      </c>
      <c r="E197" s="239"/>
      <c r="F197" s="239"/>
      <c r="G197" s="246">
        <f t="shared" si="1"/>
        <v>0</v>
      </c>
    </row>
    <row r="198" ht="15.75" customHeight="1">
      <c r="A198" s="221" t="str">
        <f>'DATOS PERSONALES'!$A195</f>
        <v>Sosa Roman</v>
      </c>
      <c r="B198" s="243" t="str">
        <f>+'DATOS PERSONALES'!$K195</f>
        <v/>
      </c>
      <c r="C198" s="244">
        <f>IF($A198="","",SUMIF(CAJA!$A$3:$A$990,$A198,CAJA!$G$3:$G$990))</f>
        <v>0</v>
      </c>
      <c r="D198" s="244">
        <f>IF($A198="","",SUMIF(CONFIGURACION!$H$39:$H$1000,$A198,CONFIGURACION!$J$39:$J$1000))</f>
        <v>0</v>
      </c>
      <c r="E198" s="239"/>
      <c r="F198" s="239"/>
      <c r="G198" s="246">
        <f t="shared" si="1"/>
        <v>0</v>
      </c>
    </row>
    <row r="199" ht="15.75" customHeight="1">
      <c r="A199" s="226" t="str">
        <f>'DATOS PERSONALES'!$A196</f>
        <v>Martínez Kiara Valentina </v>
      </c>
      <c r="B199" s="243" t="str">
        <f>+'DATOS PERSONALES'!$K196</f>
        <v/>
      </c>
      <c r="C199" s="244">
        <f>IF($A199="","",SUMIF(CAJA!$A$3:$A$990,$A199,CAJA!$G$3:$G$990))</f>
        <v>0</v>
      </c>
      <c r="D199" s="244">
        <f>IF($A199="","",SUMIF(CONFIGURACION!$H$39:$H$1000,$A199,CONFIGURACION!$J$39:$J$1000))</f>
        <v>0</v>
      </c>
      <c r="E199" s="239"/>
      <c r="F199" s="239"/>
      <c r="G199" s="246">
        <f t="shared" si="1"/>
        <v>0</v>
      </c>
    </row>
    <row r="200" ht="15.75" customHeight="1">
      <c r="A200" s="221" t="str">
        <f>'DATOS PERSONALES'!$A197</f>
        <v>Venditti Luciano </v>
      </c>
      <c r="B200" s="243" t="str">
        <f>+'DATOS PERSONALES'!$K197</f>
        <v/>
      </c>
      <c r="C200" s="244">
        <f>IF($A200="","",SUMIF(CAJA!$A$3:$A$990,$A200,CAJA!$G$3:$G$990))</f>
        <v>0</v>
      </c>
      <c r="D200" s="244">
        <f>IF($A200="","",SUMIF(CONFIGURACION!$H$39:$H$1000,$A200,CONFIGURACION!$J$39:$J$1000))</f>
        <v>0</v>
      </c>
      <c r="E200" s="239"/>
      <c r="F200" s="239"/>
      <c r="G200" s="246">
        <f t="shared" si="1"/>
        <v>0</v>
      </c>
    </row>
    <row r="201" ht="15.75" customHeight="1">
      <c r="A201" s="221" t="str">
        <f>'DATOS PERSONALES'!$A198</f>
        <v>Carrizo Ramiro</v>
      </c>
      <c r="B201" s="243" t="str">
        <f>+'DATOS PERSONALES'!$K198</f>
        <v/>
      </c>
      <c r="C201" s="244">
        <f>IF($A201="","",SUMIF(CAJA!$A$3:$A$990,$A201,CAJA!$G$3:$G$990))</f>
        <v>0</v>
      </c>
      <c r="D201" s="244">
        <f>IF($A201="","",SUMIF(CONFIGURACION!$H$39:$H$1000,$A201,CONFIGURACION!$J$39:$J$1000))</f>
        <v>0</v>
      </c>
      <c r="E201" s="239"/>
      <c r="F201" s="239"/>
      <c r="G201" s="246">
        <f t="shared" si="1"/>
        <v>0</v>
      </c>
    </row>
    <row r="202" ht="15.75" customHeight="1">
      <c r="A202" s="221" t="str">
        <f>'DATOS PERSONALES'!$A199</f>
        <v>Ybanez Hanna</v>
      </c>
      <c r="B202" s="243" t="str">
        <f>+'DATOS PERSONALES'!$K199</f>
        <v/>
      </c>
      <c r="C202" s="244">
        <f>IF($A202="","",SUMIF(CAJA!$A$3:$A$990,$A202,CAJA!$G$3:$G$990))</f>
        <v>0</v>
      </c>
      <c r="D202" s="244">
        <f>IF($A202="","",SUMIF(CONFIGURACION!$H$39:$H$1000,$A202,CONFIGURACION!$J$39:$J$1000))</f>
        <v>0</v>
      </c>
      <c r="E202" s="239"/>
      <c r="F202" s="239"/>
      <c r="G202" s="246">
        <f t="shared" si="1"/>
        <v>0</v>
      </c>
    </row>
    <row r="203" ht="15.75" customHeight="1">
      <c r="A203" s="226" t="str">
        <f>'DATOS PERSONALES'!$A200</f>
        <v>Nadares Milena</v>
      </c>
      <c r="B203" s="243" t="str">
        <f>+'DATOS PERSONALES'!$K200</f>
        <v/>
      </c>
      <c r="C203" s="244">
        <f>IF($A203="","",SUMIF(CAJA!$A$3:$A$990,$A203,CAJA!$G$3:$G$990))</f>
        <v>0</v>
      </c>
      <c r="D203" s="244">
        <f>IF($A203="","",SUMIF(CONFIGURACION!$H$39:$H$1000,$A203,CONFIGURACION!$J$39:$J$1000))</f>
        <v>0</v>
      </c>
      <c r="E203" s="239"/>
      <c r="F203" s="239"/>
      <c r="G203" s="246">
        <f t="shared" si="1"/>
        <v>0</v>
      </c>
    </row>
    <row r="204" ht="15.75" customHeight="1">
      <c r="A204" s="221" t="str">
        <f>'DATOS PERSONALES'!$A201</f>
        <v>Sanabria Barbara </v>
      </c>
      <c r="B204" s="243" t="str">
        <f>+'DATOS PERSONALES'!$K201</f>
        <v/>
      </c>
      <c r="C204" s="244">
        <f>IF($A204="","",SUMIF(CAJA!$A$3:$A$990,$A204,CAJA!$G$3:$G$990))</f>
        <v>0</v>
      </c>
      <c r="D204" s="244">
        <f>IF($A204="","",SUMIF(CONFIGURACION!$H$39:$H$1000,$A204,CONFIGURACION!$J$39:$J$1000))</f>
        <v>0</v>
      </c>
      <c r="E204" s="239"/>
      <c r="F204" s="239"/>
      <c r="G204" s="246">
        <f t="shared" si="1"/>
        <v>0</v>
      </c>
    </row>
    <row r="205" ht="15.75" customHeight="1">
      <c r="A205" s="226" t="str">
        <f>'DATOS PERSONALES'!$A202</f>
        <v> Paganelli Lupe </v>
      </c>
      <c r="B205" s="243" t="str">
        <f>+'DATOS PERSONALES'!$K202</f>
        <v/>
      </c>
      <c r="C205" s="244">
        <f>IF($A205="","",SUMIF(CAJA!$A$3:$A$990,$A205,CAJA!$G$3:$G$990))</f>
        <v>0</v>
      </c>
      <c r="D205" s="244">
        <f>IF($A205="","",SUMIF(CONFIGURACION!$H$39:$H$1000,$A205,CONFIGURACION!$J$39:$J$1000))</f>
        <v>0</v>
      </c>
      <c r="E205" s="239"/>
      <c r="F205" s="239"/>
      <c r="G205" s="246">
        <f t="shared" si="1"/>
        <v>0</v>
      </c>
    </row>
    <row r="206" ht="15.75" customHeight="1">
      <c r="A206" s="221" t="str">
        <f>'DATOS PERSONALES'!$A203</f>
        <v>Ledesma Gianella</v>
      </c>
      <c r="B206" s="243" t="str">
        <f>+'DATOS PERSONALES'!$K203</f>
        <v/>
      </c>
      <c r="C206" s="244">
        <f>IF($A206="","",SUMIF(CAJA!$A$3:$A$990,$A206,CAJA!$G$3:$G$990))</f>
        <v>0</v>
      </c>
      <c r="D206" s="244">
        <f>IF($A206="","",SUMIF(CONFIGURACION!$H$39:$H$1000,$A206,CONFIGURACION!$J$39:$J$1000))</f>
        <v>0</v>
      </c>
      <c r="E206" s="239"/>
      <c r="F206" s="239"/>
      <c r="G206" s="246">
        <f t="shared" si="1"/>
        <v>0</v>
      </c>
    </row>
    <row r="207" ht="15.75" customHeight="1">
      <c r="A207" s="221" t="str">
        <f>'DATOS PERSONALES'!$A204</f>
        <v>Santacruz Britez Joaquin</v>
      </c>
      <c r="B207" s="243" t="str">
        <f>+'DATOS PERSONALES'!$K204</f>
        <v/>
      </c>
      <c r="C207" s="244">
        <f>IF($A207="","",SUMIF(CAJA!$A$3:$A$990,$A207,CAJA!$G$3:$G$990))</f>
        <v>0</v>
      </c>
      <c r="D207" s="244">
        <f>IF($A207="","",SUMIF(CONFIGURACION!$H$39:$H$1000,$A207,CONFIGURACION!$J$39:$J$1000))</f>
        <v>0</v>
      </c>
      <c r="E207" s="239"/>
      <c r="F207" s="239"/>
      <c r="G207" s="246">
        <f t="shared" si="1"/>
        <v>0</v>
      </c>
    </row>
    <row r="208" ht="15.75" customHeight="1">
      <c r="A208" s="221" t="str">
        <f>'DATOS PERSONALES'!$A205</f>
        <v>Caligiuri Paz </v>
      </c>
      <c r="B208" s="243" t="str">
        <f>+'DATOS PERSONALES'!$K205</f>
        <v/>
      </c>
      <c r="C208" s="244">
        <f>IF($A208="","",SUMIF(CAJA!$A$3:$A$990,$A208,CAJA!$G$3:$G$990))</f>
        <v>0</v>
      </c>
      <c r="D208" s="244">
        <f>IF($A208="","",SUMIF(CONFIGURACION!$H$39:$H$1000,$A208,CONFIGURACION!$J$39:$J$1000))</f>
        <v>0</v>
      </c>
      <c r="E208" s="239"/>
      <c r="F208" s="239"/>
      <c r="G208" s="246">
        <f t="shared" si="1"/>
        <v>0</v>
      </c>
    </row>
    <row r="209" ht="15.75" customHeight="1">
      <c r="A209" s="221" t="str">
        <f>'DATOS PERSONALES'!$A206</f>
        <v>Díaz Martina </v>
      </c>
      <c r="B209" s="243" t="str">
        <f>+'DATOS PERSONALES'!$K206</f>
        <v/>
      </c>
      <c r="C209" s="244">
        <f>IF($A209="","",SUMIF(CAJA!$A$3:$A$990,$A209,CAJA!$G$3:$G$990))</f>
        <v>0</v>
      </c>
      <c r="D209" s="244">
        <f>IF($A209="","",SUMIF(CONFIGURACION!$H$39:$H$1000,$A209,CONFIGURACION!$J$39:$J$1000))</f>
        <v>0</v>
      </c>
      <c r="E209" s="239"/>
      <c r="F209" s="239"/>
      <c r="G209" s="246">
        <f t="shared" si="1"/>
        <v>0</v>
      </c>
    </row>
    <row r="210" ht="15.75" customHeight="1">
      <c r="A210" s="221" t="str">
        <f>'DATOS PERSONALES'!$A207</f>
        <v>Rolón Facundo </v>
      </c>
      <c r="B210" s="243" t="str">
        <f>+'DATOS PERSONALES'!$K207</f>
        <v/>
      </c>
      <c r="C210" s="244">
        <f>IF($A210="","",SUMIF(CAJA!$A$3:$A$990,$A210,CAJA!$G$3:$G$990))</f>
        <v>0</v>
      </c>
      <c r="D210" s="244">
        <f>IF($A210="","",SUMIF(CONFIGURACION!$H$39:$H$1000,$A210,CONFIGURACION!$J$39:$J$1000))</f>
        <v>0</v>
      </c>
      <c r="E210" s="239"/>
      <c r="F210" s="239"/>
      <c r="G210" s="246">
        <f t="shared" si="1"/>
        <v>0</v>
      </c>
    </row>
    <row r="211" ht="15.75" customHeight="1">
      <c r="A211" s="221" t="str">
        <f>'DATOS PERSONALES'!$A208</f>
        <v>Banegas Lorenzo </v>
      </c>
      <c r="B211" s="243" t="str">
        <f>+'DATOS PERSONALES'!$K208</f>
        <v/>
      </c>
      <c r="C211" s="244">
        <f>IF($A211="","",SUMIF(CAJA!$A$3:$A$990,$A211,CAJA!$G$3:$G$990))</f>
        <v>0</v>
      </c>
      <c r="D211" s="244">
        <f>IF($A211="","",SUMIF(CONFIGURACION!$H$39:$H$1000,$A211,CONFIGURACION!$J$39:$J$1000))</f>
        <v>0</v>
      </c>
      <c r="E211" s="239"/>
      <c r="F211" s="239"/>
      <c r="G211" s="246">
        <f t="shared" si="1"/>
        <v>0</v>
      </c>
    </row>
    <row r="212" ht="15.75" customHeight="1">
      <c r="A212" s="221" t="str">
        <f>'DATOS PERSONALES'!$A209</f>
        <v>Pérez Alina </v>
      </c>
      <c r="B212" s="243" t="str">
        <f>+'DATOS PERSONALES'!$K209</f>
        <v/>
      </c>
      <c r="C212" s="244">
        <f>IF($A212="","",SUMIF(CAJA!$A$3:$A$990,$A212,CAJA!$G$3:$G$990))</f>
        <v>0</v>
      </c>
      <c r="D212" s="244">
        <f>IF($A212="","",SUMIF(CONFIGURACION!$H$39:$H$1000,$A212,CONFIGURACION!$J$39:$J$1000))</f>
        <v>0</v>
      </c>
      <c r="E212" s="239"/>
      <c r="F212" s="239"/>
      <c r="G212" s="246">
        <f t="shared" si="1"/>
        <v>0</v>
      </c>
    </row>
    <row r="213" ht="15.75" customHeight="1">
      <c r="A213" s="221" t="str">
        <f>'DATOS PERSONALES'!$A210</f>
        <v>Escalante Milena </v>
      </c>
      <c r="B213" s="243" t="str">
        <f>+'DATOS PERSONALES'!$K210</f>
        <v/>
      </c>
      <c r="C213" s="244">
        <f>IF($A213="","",SUMIF(CAJA!$A$3:$A$990,$A213,CAJA!$G$3:$G$990))</f>
        <v>0</v>
      </c>
      <c r="D213" s="244">
        <f>IF($A213="","",SUMIF(CONFIGURACION!$H$39:$H$1000,$A213,CONFIGURACION!$J$39:$J$1000))</f>
        <v>0</v>
      </c>
      <c r="E213" s="239"/>
      <c r="F213" s="239"/>
      <c r="G213" s="246">
        <f t="shared" si="1"/>
        <v>0</v>
      </c>
    </row>
    <row r="214" ht="15.75" customHeight="1">
      <c r="A214" s="221" t="str">
        <f>'DATOS PERSONALES'!$A211</f>
        <v>Carate Valentino </v>
      </c>
      <c r="B214" s="243" t="str">
        <f>+'DATOS PERSONALES'!$K211</f>
        <v/>
      </c>
      <c r="C214" s="244">
        <f>IF($A214="","",SUMIF(CAJA!$A$3:$A$990,$A214,CAJA!$G$3:$G$990))</f>
        <v>0</v>
      </c>
      <c r="D214" s="244">
        <f>IF($A214="","",SUMIF(CONFIGURACION!$H$39:$H$1000,$A214,CONFIGURACION!$J$39:$J$1000))</f>
        <v>0</v>
      </c>
      <c r="E214" s="239"/>
      <c r="F214" s="239"/>
      <c r="G214" s="246">
        <f t="shared" si="1"/>
        <v>0</v>
      </c>
    </row>
    <row r="215" ht="15.75" customHeight="1">
      <c r="A215" s="221" t="str">
        <f>'DATOS PERSONALES'!$A212</f>
        <v>Mendoza Mateo </v>
      </c>
      <c r="B215" s="243" t="str">
        <f>+'DATOS PERSONALES'!$K212</f>
        <v/>
      </c>
      <c r="C215" s="244">
        <f>IF($A215="","",SUMIF(CAJA!$A$3:$A$990,$A215,CAJA!$G$3:$G$990))</f>
        <v>0</v>
      </c>
      <c r="D215" s="244">
        <f>IF($A215="","",SUMIF(CONFIGURACION!$H$39:$H$1000,$A215,CONFIGURACION!$J$39:$J$1000))</f>
        <v>0</v>
      </c>
      <c r="E215" s="239"/>
      <c r="F215" s="239"/>
      <c r="G215" s="246">
        <f t="shared" si="1"/>
        <v>0</v>
      </c>
    </row>
    <row r="216" ht="15.75" customHeight="1">
      <c r="A216" s="221" t="str">
        <f>'DATOS PERSONALES'!$A213</f>
        <v>Núñez Federico Yanel </v>
      </c>
      <c r="B216" s="243" t="str">
        <f>+'DATOS PERSONALES'!$K213</f>
        <v/>
      </c>
      <c r="C216" s="244">
        <f>IF($A216="","",SUMIF(CAJA!$A$3:$A$990,$A216,CAJA!$G$3:$G$990))</f>
        <v>0</v>
      </c>
      <c r="D216" s="244">
        <f>IF($A216="","",SUMIF(CONFIGURACION!$H$39:$H$1000,$A216,CONFIGURACION!$J$39:$J$1000))</f>
        <v>0</v>
      </c>
      <c r="E216" s="239"/>
      <c r="F216" s="239"/>
      <c r="G216" s="246">
        <f t="shared" si="1"/>
        <v>0</v>
      </c>
    </row>
    <row r="217" ht="15.75" customHeight="1">
      <c r="A217" s="221" t="str">
        <f>'DATOS PERSONALES'!$A214</f>
        <v>Schwindt Nahuel </v>
      </c>
      <c r="B217" s="243" t="str">
        <f>+'DATOS PERSONALES'!$K214</f>
        <v/>
      </c>
      <c r="C217" s="244">
        <f>IF($A217="","",SUMIF(CAJA!$A$3:$A$990,$A217,CAJA!$G$3:$G$990))</f>
        <v>0</v>
      </c>
      <c r="D217" s="244">
        <f>IF($A217="","",SUMIF(CONFIGURACION!$H$39:$H$1000,$A217,CONFIGURACION!$J$39:$J$1000))</f>
        <v>0</v>
      </c>
      <c r="E217" s="239"/>
      <c r="F217" s="239"/>
      <c r="G217" s="246">
        <f t="shared" si="1"/>
        <v>0</v>
      </c>
    </row>
    <row r="218" ht="15.75" customHeight="1">
      <c r="A218" s="221" t="str">
        <f>'DATOS PERSONALES'!$A215</f>
        <v>Paredes Sebastián </v>
      </c>
      <c r="B218" s="243" t="str">
        <f>+'DATOS PERSONALES'!$K215</f>
        <v/>
      </c>
      <c r="C218" s="244">
        <f>IF($A218="","",SUMIF(CAJA!$A$3:$A$990,$A218,CAJA!$G$3:$G$990))</f>
        <v>0</v>
      </c>
      <c r="D218" s="244">
        <f>IF($A218="","",SUMIF(CONFIGURACION!$H$39:$H$1000,$A218,CONFIGURACION!$J$39:$J$1000))</f>
        <v>0</v>
      </c>
      <c r="E218" s="239"/>
      <c r="F218" s="239"/>
      <c r="G218" s="246">
        <f t="shared" si="1"/>
        <v>0</v>
      </c>
    </row>
    <row r="219" ht="15.75" customHeight="1">
      <c r="A219" s="221" t="str">
        <f>'DATOS PERSONALES'!$A216</f>
        <v>Areco Ian </v>
      </c>
      <c r="B219" s="243" t="str">
        <f>+'DATOS PERSONALES'!$K216</f>
        <v/>
      </c>
      <c r="C219" s="244">
        <f>IF($A219="","",SUMIF(CAJA!$A$3:$A$990,$A219,CAJA!$G$3:$G$990))</f>
        <v>0</v>
      </c>
      <c r="D219" s="244">
        <f>IF($A219="","",SUMIF(CONFIGURACION!$H$39:$H$1000,$A219,CONFIGURACION!$J$39:$J$1000))</f>
        <v>0</v>
      </c>
      <c r="E219" s="239"/>
      <c r="F219" s="239"/>
      <c r="G219" s="246">
        <f t="shared" si="1"/>
        <v>0</v>
      </c>
    </row>
    <row r="220" ht="15.75" customHeight="1">
      <c r="A220" s="221" t="str">
        <f>'DATOS PERSONALES'!$A217</f>
        <v>Ocampo Jerónimo </v>
      </c>
      <c r="B220" s="243" t="str">
        <f>+'DATOS PERSONALES'!$K217</f>
        <v/>
      </c>
      <c r="C220" s="244">
        <f>IF($A220="","",SUMIF(CAJA!$A$3:$A$990,$A220,CAJA!$G$3:$G$990))</f>
        <v>0</v>
      </c>
      <c r="D220" s="244">
        <f>IF($A220="","",SUMIF(CONFIGURACION!$H$39:$H$1000,$A220,CONFIGURACION!$J$39:$J$1000))</f>
        <v>0</v>
      </c>
      <c r="E220" s="239"/>
      <c r="F220" s="239"/>
      <c r="G220" s="246">
        <f t="shared" si="1"/>
        <v>0</v>
      </c>
    </row>
    <row r="221" ht="15.75" customHeight="1">
      <c r="A221" s="221" t="str">
        <f>'DATOS PERSONALES'!$A218</f>
        <v>Oleiro Miqueas</v>
      </c>
      <c r="B221" s="243" t="str">
        <f>+'DATOS PERSONALES'!$K218</f>
        <v/>
      </c>
      <c r="C221" s="244">
        <f>IF($A221="","",SUMIF(CAJA!$A$3:$A$990,$A221,CAJA!$G$3:$G$990))</f>
        <v>0</v>
      </c>
      <c r="D221" s="244">
        <f>IF($A221="","",SUMIF(CONFIGURACION!$H$39:$H$1000,$A221,CONFIGURACION!$J$39:$J$1000))</f>
        <v>0</v>
      </c>
      <c r="E221" s="239"/>
      <c r="F221" s="239"/>
      <c r="G221" s="246">
        <f t="shared" si="1"/>
        <v>0</v>
      </c>
    </row>
    <row r="222" ht="15.75" customHeight="1">
      <c r="A222" s="221" t="str">
        <f>'DATOS PERSONALES'!$A219</f>
        <v>Oleiro Teo Elian</v>
      </c>
      <c r="B222" s="243" t="str">
        <f>+'DATOS PERSONALES'!$K219</f>
        <v/>
      </c>
      <c r="C222" s="244">
        <f>IF($A222="","",SUMIF(CAJA!$A$3:$A$990,$A222,CAJA!$G$3:$G$990))</f>
        <v>0</v>
      </c>
      <c r="D222" s="244">
        <f>IF($A222="","",SUMIF(CONFIGURACION!$H$39:$H$1000,$A222,CONFIGURACION!$J$39:$J$1000))</f>
        <v>0</v>
      </c>
      <c r="E222" s="239"/>
      <c r="F222" s="239"/>
      <c r="G222" s="246">
        <f t="shared" si="1"/>
        <v>0</v>
      </c>
    </row>
    <row r="223" ht="15.75" customHeight="1">
      <c r="A223" s="221" t="str">
        <f>'DATOS PERSONALES'!$A220</f>
        <v>Barrientos Brianna</v>
      </c>
      <c r="B223" s="243" t="str">
        <f>+'DATOS PERSONALES'!$K220</f>
        <v/>
      </c>
      <c r="C223" s="244">
        <f>IF($A223="","",SUMIF(CAJA!$A$3:$A$990,$A223,CAJA!$G$3:$G$990))</f>
        <v>0</v>
      </c>
      <c r="D223" s="244">
        <f>IF($A223="","",SUMIF(CONFIGURACION!$H$39:$H$1000,$A223,CONFIGURACION!$J$39:$J$1000))</f>
        <v>0</v>
      </c>
      <c r="E223" s="239"/>
      <c r="F223" s="239"/>
      <c r="G223" s="246">
        <f t="shared" si="1"/>
        <v>0</v>
      </c>
    </row>
    <row r="224" ht="15.75" customHeight="1">
      <c r="A224" s="221" t="str">
        <f>'DATOS PERSONALES'!$A221</f>
        <v>Rodriguez Santiago </v>
      </c>
      <c r="B224" s="243" t="str">
        <f>+'DATOS PERSONALES'!$K221</f>
        <v/>
      </c>
      <c r="C224" s="244">
        <f>IF($A224="","",SUMIF(CAJA!$A$3:$A$990,$A224,CAJA!$G$3:$G$990))</f>
        <v>0</v>
      </c>
      <c r="D224" s="244">
        <f>IF($A224="","",SUMIF(CONFIGURACION!$H$39:$H$1000,$A224,CONFIGURACION!$J$39:$J$1000))</f>
        <v>0</v>
      </c>
      <c r="E224" s="239"/>
      <c r="F224" s="239"/>
      <c r="G224" s="246">
        <f t="shared" si="1"/>
        <v>0</v>
      </c>
    </row>
    <row r="225" ht="15.75" customHeight="1">
      <c r="A225" s="221" t="str">
        <f>'DATOS PERSONALES'!$A222</f>
        <v>Llanos Ángel Yamil </v>
      </c>
      <c r="B225" s="243" t="str">
        <f>+'DATOS PERSONALES'!$K222</f>
        <v/>
      </c>
      <c r="C225" s="244">
        <f>IF($A225="","",SUMIF(CAJA!$A$3:$A$990,$A225,CAJA!$G$3:$G$990))</f>
        <v>0</v>
      </c>
      <c r="D225" s="244">
        <f>IF($A225="","",SUMIF(CONFIGURACION!$H$39:$H$1000,$A225,CONFIGURACION!$J$39:$J$1000))</f>
        <v>0</v>
      </c>
      <c r="E225" s="239"/>
      <c r="F225" s="239"/>
      <c r="G225" s="246">
        <f t="shared" si="1"/>
        <v>0</v>
      </c>
    </row>
    <row r="226" ht="15.75" customHeight="1">
      <c r="A226" s="221" t="str">
        <f>'DATOS PERSONALES'!$A223</f>
        <v>Llanos Bautista Benjamin</v>
      </c>
      <c r="B226" s="243" t="str">
        <f>+'DATOS PERSONALES'!$K223</f>
        <v/>
      </c>
      <c r="C226" s="244">
        <f>IF($A226="","",SUMIF(CAJA!$A$3:$A$990,$A226,CAJA!$G$3:$G$990))</f>
        <v>0</v>
      </c>
      <c r="D226" s="244">
        <f>IF($A226="","",SUMIF(CONFIGURACION!$H$39:$H$1000,$A226,CONFIGURACION!$J$39:$J$1000))</f>
        <v>0</v>
      </c>
      <c r="E226" s="239"/>
      <c r="F226" s="239"/>
      <c r="G226" s="246">
        <f t="shared" si="1"/>
        <v>0</v>
      </c>
    </row>
    <row r="227" ht="15.75" customHeight="1">
      <c r="A227" s="226" t="str">
        <f>'DATOS PERSONALES'!$A224</f>
        <v>Pineda Keila</v>
      </c>
      <c r="B227" s="243" t="str">
        <f>+'DATOS PERSONALES'!$K224</f>
        <v/>
      </c>
      <c r="C227" s="244">
        <f>IF($A227="","",SUMIF(CAJA!$A$3:$A$990,$A227,CAJA!$G$3:$G$990))</f>
        <v>0</v>
      </c>
      <c r="D227" s="244">
        <f>IF($A227="","",SUMIF(CONFIGURACION!$H$39:$H$1000,$A227,CONFIGURACION!$J$39:$J$1000))</f>
        <v>0</v>
      </c>
      <c r="E227" s="239"/>
      <c r="F227" s="239"/>
      <c r="G227" s="246">
        <f t="shared" si="1"/>
        <v>0</v>
      </c>
    </row>
    <row r="228" ht="15.75" customHeight="1">
      <c r="A228" s="226" t="str">
        <f>'DATOS PERSONALES'!$A225</f>
        <v>Gerez Alma Lucila </v>
      </c>
      <c r="B228" s="243" t="str">
        <f>+'DATOS PERSONALES'!$K225</f>
        <v/>
      </c>
      <c r="C228" s="244">
        <f>IF($A228="","",SUMIF(CAJA!$A$3:$A$990,$A228,CAJA!$G$3:$G$990))</f>
        <v>0</v>
      </c>
      <c r="D228" s="244">
        <f>IF($A228="","",SUMIF(CONFIGURACION!$H$39:$H$1000,$A228,CONFIGURACION!$J$39:$J$1000))</f>
        <v>0</v>
      </c>
      <c r="E228" s="239"/>
      <c r="F228" s="239"/>
      <c r="G228" s="246">
        <f t="shared" si="1"/>
        <v>0</v>
      </c>
    </row>
    <row r="229" ht="15.75" customHeight="1">
      <c r="A229" s="221" t="str">
        <f>'DATOS PERSONALES'!$A226</f>
        <v>Salazar Bautista R </v>
      </c>
      <c r="B229" s="243" t="str">
        <f>+'DATOS PERSONALES'!$K226</f>
        <v/>
      </c>
      <c r="C229" s="244">
        <f>IF($A229="","",SUMIF(CAJA!$A$3:$A$990,$A229,CAJA!$G$3:$G$990))</f>
        <v>0</v>
      </c>
      <c r="D229" s="244">
        <f>IF($A229="","",SUMIF(CONFIGURACION!$H$39:$H$1000,$A229,CONFIGURACION!$J$39:$J$1000))</f>
        <v>0</v>
      </c>
      <c r="E229" s="239"/>
      <c r="F229" s="239"/>
      <c r="G229" s="246">
        <f t="shared" si="1"/>
        <v>0</v>
      </c>
    </row>
    <row r="230" ht="15.75" customHeight="1">
      <c r="A230" s="221" t="str">
        <f>'DATOS PERSONALES'!$A227</f>
        <v>Castelli Valentino </v>
      </c>
      <c r="B230" s="243" t="str">
        <f>+'DATOS PERSONALES'!$K227</f>
        <v/>
      </c>
      <c r="C230" s="244">
        <f>IF($A230="","",SUMIF(CAJA!$A$3:$A$990,$A230,CAJA!$G$3:$G$990))</f>
        <v>0</v>
      </c>
      <c r="D230" s="244">
        <f>IF($A230="","",SUMIF(CONFIGURACION!$H$39:$H$1000,$A230,CONFIGURACION!$J$39:$J$1000))</f>
        <v>0</v>
      </c>
      <c r="E230" s="239"/>
      <c r="F230" s="239"/>
      <c r="G230" s="246">
        <f t="shared" si="1"/>
        <v>0</v>
      </c>
    </row>
    <row r="231" ht="15.75" customHeight="1">
      <c r="A231" s="221" t="str">
        <f>'DATOS PERSONALES'!$A228</f>
        <v>Carrillo Leandro</v>
      </c>
      <c r="B231" s="243" t="str">
        <f>+'DATOS PERSONALES'!$K228</f>
        <v/>
      </c>
      <c r="C231" s="244">
        <f>IF($A231="","",SUMIF(CAJA!$A$3:$A$990,$A231,CAJA!$G$3:$G$990))</f>
        <v>0</v>
      </c>
      <c r="D231" s="244">
        <f>IF($A231="","",SUMIF(CONFIGURACION!$H$39:$H$1000,$A231,CONFIGURACION!$J$39:$J$1000))</f>
        <v>0</v>
      </c>
      <c r="E231" s="239"/>
      <c r="F231" s="239"/>
      <c r="G231" s="246">
        <f t="shared" si="1"/>
        <v>0</v>
      </c>
    </row>
    <row r="232" ht="15.75" customHeight="1">
      <c r="A232" s="226" t="str">
        <f>'DATOS PERSONALES'!$A229</f>
        <v>Recalde Priscila</v>
      </c>
      <c r="B232" s="243" t="str">
        <f>+'DATOS PERSONALES'!$K229</f>
        <v/>
      </c>
      <c r="C232" s="244">
        <f>IF($A232="","",SUMIF(CAJA!$A$3:$A$990,$A232,CAJA!$G$3:$G$990))</f>
        <v>0</v>
      </c>
      <c r="D232" s="244">
        <f>IF($A232="","",SUMIF(CONFIGURACION!$H$39:$H$1000,$A232,CONFIGURACION!$J$39:$J$1000))</f>
        <v>0</v>
      </c>
      <c r="E232" s="239"/>
      <c r="F232" s="239"/>
      <c r="G232" s="246">
        <f t="shared" si="1"/>
        <v>0</v>
      </c>
    </row>
    <row r="233" ht="15.75" customHeight="1">
      <c r="A233" s="226" t="str">
        <f>'DATOS PERSONALES'!$A230</f>
        <v>Avila Luisana Evelyn </v>
      </c>
      <c r="B233" s="243" t="str">
        <f>+'DATOS PERSONALES'!$K230</f>
        <v/>
      </c>
      <c r="C233" s="244">
        <f>IF($A233="","",SUMIF(CAJA!$A$3:$A$990,$A233,CAJA!$G$3:$G$990))</f>
        <v>0</v>
      </c>
      <c r="D233" s="244">
        <f>IF($A233="","",SUMIF(CONFIGURACION!$H$39:$H$1000,$A233,CONFIGURACION!$J$39:$J$1000))</f>
        <v>0</v>
      </c>
      <c r="E233" s="239"/>
      <c r="F233" s="239"/>
      <c r="G233" s="246">
        <f t="shared" si="1"/>
        <v>0</v>
      </c>
    </row>
    <row r="234" ht="15.75" customHeight="1">
      <c r="A234" s="226" t="str">
        <f>'DATOS PERSONALES'!$A231</f>
        <v>Canto Charlotte</v>
      </c>
      <c r="B234" s="243" t="str">
        <f>+'DATOS PERSONALES'!$K231</f>
        <v/>
      </c>
      <c r="C234" s="244">
        <f>IF($A234="","",SUMIF(CAJA!$A$3:$A$990,$A234,CAJA!$G$3:$G$990))</f>
        <v>0</v>
      </c>
      <c r="D234" s="244">
        <f>IF($A234="","",SUMIF(CONFIGURACION!$H$39:$H$1000,$A234,CONFIGURACION!$J$39:$J$1000))</f>
        <v>0</v>
      </c>
      <c r="E234" s="239"/>
      <c r="F234" s="239"/>
      <c r="G234" s="246">
        <f t="shared" si="1"/>
        <v>0</v>
      </c>
    </row>
    <row r="235" ht="15.75" customHeight="1">
      <c r="A235" s="221" t="str">
        <f>'DATOS PERSONALES'!$A232</f>
        <v>Suárez Morella</v>
      </c>
      <c r="B235" s="243" t="str">
        <f>+'DATOS PERSONALES'!$K232</f>
        <v/>
      </c>
      <c r="C235" s="244">
        <f>IF($A235="","",SUMIF(CAJA!$A$3:$A$990,$A235,CAJA!$G$3:$G$990))</f>
        <v>0</v>
      </c>
      <c r="D235" s="244">
        <f>IF($A235="","",SUMIF(CONFIGURACION!$H$39:$H$1000,$A235,CONFIGURACION!$J$39:$J$1000))</f>
        <v>0</v>
      </c>
      <c r="E235" s="239"/>
      <c r="F235" s="239"/>
      <c r="G235" s="246">
        <f t="shared" si="1"/>
        <v>0</v>
      </c>
    </row>
    <row r="236" ht="15.75" customHeight="1">
      <c r="A236" s="221" t="str">
        <f>'DATOS PERSONALES'!$A233</f>
        <v>Pernice Mía</v>
      </c>
      <c r="B236" s="243" t="str">
        <f>+'DATOS PERSONALES'!$K233</f>
        <v/>
      </c>
      <c r="C236" s="244">
        <f>IF($A236="","",SUMIF(CAJA!$A$3:$A$990,$A236,CAJA!$G$3:$G$990))</f>
        <v>0</v>
      </c>
      <c r="D236" s="244">
        <f>IF($A236="","",SUMIF(CONFIGURACION!$H$39:$H$1000,$A236,CONFIGURACION!$J$39:$J$1000))</f>
        <v>0</v>
      </c>
      <c r="E236" s="239"/>
      <c r="F236" s="239"/>
      <c r="G236" s="246">
        <f t="shared" si="1"/>
        <v>0</v>
      </c>
    </row>
    <row r="237" ht="15.75" customHeight="1">
      <c r="A237" s="221" t="str">
        <f>'DATOS PERSONALES'!$A234</f>
        <v>Galeano Bautista </v>
      </c>
      <c r="B237" s="243" t="str">
        <f>+'DATOS PERSONALES'!$K234</f>
        <v/>
      </c>
      <c r="C237" s="244">
        <f>IF($A237="","",SUMIF(CAJA!$A$3:$A$990,$A237,CAJA!$G$3:$G$990))</f>
        <v>0</v>
      </c>
      <c r="D237" s="244">
        <f>IF($A237="","",SUMIF(CONFIGURACION!$H$39:$H$1000,$A237,CONFIGURACION!$J$39:$J$1000))</f>
        <v>0</v>
      </c>
      <c r="E237" s="239"/>
      <c r="F237" s="239"/>
      <c r="G237" s="246">
        <f t="shared" si="1"/>
        <v>0</v>
      </c>
    </row>
    <row r="238" ht="15.75" customHeight="1">
      <c r="A238" s="221" t="str">
        <f>'DATOS PERSONALES'!$A235</f>
        <v>Zuñagua Alexander</v>
      </c>
      <c r="B238" s="243" t="str">
        <f>+'DATOS PERSONALES'!$K235</f>
        <v/>
      </c>
      <c r="C238" s="244">
        <f>IF($A238="","",SUMIF(CAJA!$A$3:$A$990,$A238,CAJA!$G$3:$G$990))</f>
        <v>0</v>
      </c>
      <c r="D238" s="244">
        <f>IF($A238="","",SUMIF(CONFIGURACION!$H$39:$H$1000,$A238,CONFIGURACION!$J$39:$J$1000))</f>
        <v>0</v>
      </c>
      <c r="E238" s="239"/>
      <c r="F238" s="239"/>
      <c r="G238" s="246">
        <f t="shared" si="1"/>
        <v>0</v>
      </c>
    </row>
    <row r="239" ht="15.75" customHeight="1">
      <c r="A239" s="226" t="str">
        <f>'DATOS PERSONALES'!$A236</f>
        <v>Sosa Tahiel </v>
      </c>
      <c r="B239" s="243" t="str">
        <f>+'DATOS PERSONALES'!$K236</f>
        <v/>
      </c>
      <c r="C239" s="244">
        <f>IF($A239="","",SUMIF(CAJA!$A$3:$A$990,$A239,CAJA!$G$3:$G$990))</f>
        <v>0</v>
      </c>
      <c r="D239" s="244">
        <f>IF($A239="","",SUMIF(CONFIGURACION!$H$39:$H$1000,$A239,CONFIGURACION!$J$39:$J$1000))</f>
        <v>0</v>
      </c>
      <c r="E239" s="239"/>
      <c r="F239" s="239"/>
      <c r="G239" s="246">
        <f t="shared" si="1"/>
        <v>0</v>
      </c>
    </row>
    <row r="240" ht="15.75" customHeight="1">
      <c r="A240" s="221" t="str">
        <f>'DATOS PERSONALES'!$A237</f>
        <v>Mazzaro Yamil</v>
      </c>
      <c r="B240" s="243" t="str">
        <f>+'DATOS PERSONALES'!$K237</f>
        <v/>
      </c>
      <c r="C240" s="244">
        <f>IF($A240="","",SUMIF(CAJA!$A$3:$A$990,$A240,CAJA!$G$3:$G$990))</f>
        <v>0</v>
      </c>
      <c r="D240" s="244">
        <f>IF($A240="","",SUMIF(CONFIGURACION!$H$39:$H$1000,$A240,CONFIGURACION!$J$39:$J$1000))</f>
        <v>0</v>
      </c>
      <c r="E240" s="239"/>
      <c r="F240" s="239"/>
      <c r="G240" s="246">
        <f t="shared" si="1"/>
        <v>0</v>
      </c>
    </row>
    <row r="241" ht="15.75" customHeight="1">
      <c r="A241" s="226" t="str">
        <f>'DATOS PERSONALES'!$A238</f>
        <v>Rossi Santiago Agustín </v>
      </c>
      <c r="B241" s="243" t="str">
        <f>+'DATOS PERSONALES'!$K238</f>
        <v/>
      </c>
      <c r="C241" s="244">
        <f>IF($A241="","",SUMIF(CAJA!$A$3:$A$990,$A241,CAJA!$G$3:$G$990))</f>
        <v>0</v>
      </c>
      <c r="D241" s="244">
        <f>IF($A241="","",SUMIF(CONFIGURACION!$H$39:$H$1000,$A241,CONFIGURACION!$J$39:$J$1000))</f>
        <v>0</v>
      </c>
      <c r="E241" s="239"/>
      <c r="F241" s="239"/>
      <c r="G241" s="246">
        <f t="shared" si="1"/>
        <v>0</v>
      </c>
    </row>
    <row r="242" ht="15.75" customHeight="1">
      <c r="A242" s="221" t="str">
        <f>'DATOS PERSONALES'!$A239</f>
        <v>Rodríguez Benjamín</v>
      </c>
      <c r="B242" s="243" t="str">
        <f>+'DATOS PERSONALES'!$K239</f>
        <v/>
      </c>
      <c r="C242" s="244">
        <f>IF($A242="","",SUMIF(CAJA!$A$3:$A$990,$A242,CAJA!$G$3:$G$990))</f>
        <v>0</v>
      </c>
      <c r="D242" s="244">
        <f>IF($A242="","",SUMIF(CONFIGURACION!$H$39:$H$1000,$A242,CONFIGURACION!$J$39:$J$1000))</f>
        <v>0</v>
      </c>
      <c r="E242" s="239"/>
      <c r="F242" s="239"/>
      <c r="G242" s="246">
        <f t="shared" si="1"/>
        <v>0</v>
      </c>
    </row>
    <row r="243" ht="15.75" customHeight="1">
      <c r="A243" s="226" t="str">
        <f>'DATOS PERSONALES'!$A240</f>
        <v>Medina Emiliano </v>
      </c>
      <c r="B243" s="243" t="str">
        <f>+'DATOS PERSONALES'!$K240</f>
        <v/>
      </c>
      <c r="C243" s="244">
        <f>IF($A243="","",SUMIF(CAJA!$A$3:$A$990,$A243,CAJA!$G$3:$G$990))</f>
        <v>0</v>
      </c>
      <c r="D243" s="244">
        <f>IF($A243="","",SUMIF(CONFIGURACION!$H$39:$H$1000,$A243,CONFIGURACION!$J$39:$J$1000))</f>
        <v>0</v>
      </c>
      <c r="E243" s="239"/>
      <c r="F243" s="239"/>
      <c r="G243" s="246">
        <f t="shared" si="1"/>
        <v>0</v>
      </c>
    </row>
    <row r="244" ht="15.75" customHeight="1">
      <c r="A244" s="226" t="str">
        <f>'DATOS PERSONALES'!$A241</f>
        <v>Mendez Bastian </v>
      </c>
      <c r="B244" s="243" t="str">
        <f>+'DATOS PERSONALES'!$K241</f>
        <v/>
      </c>
      <c r="C244" s="244">
        <f>IF($A244="","",SUMIF(CAJA!$A$3:$A$990,$A244,CAJA!$G$3:$G$990))</f>
        <v>0</v>
      </c>
      <c r="D244" s="244">
        <f>IF($A244="","",SUMIF(CONFIGURACION!$H$39:$H$1000,$A244,CONFIGURACION!$J$39:$J$1000))</f>
        <v>0</v>
      </c>
      <c r="E244" s="239"/>
      <c r="F244" s="239"/>
      <c r="G244" s="246">
        <f t="shared" si="1"/>
        <v>0</v>
      </c>
    </row>
    <row r="245" ht="15.75" customHeight="1">
      <c r="A245" s="226" t="str">
        <f>'DATOS PERSONALES'!$A242</f>
        <v>Erazo Luciana</v>
      </c>
      <c r="B245" s="243" t="str">
        <f>+'DATOS PERSONALES'!$K242</f>
        <v/>
      </c>
      <c r="C245" s="244">
        <f>IF($A245="","",SUMIF(CAJA!$A$3:$A$990,$A245,CAJA!$G$3:$G$990))</f>
        <v>0</v>
      </c>
      <c r="D245" s="244">
        <f>IF($A245="","",SUMIF(CONFIGURACION!$H$39:$H$1000,$A245,CONFIGURACION!$J$39:$J$1000))</f>
        <v>0</v>
      </c>
      <c r="E245" s="239"/>
      <c r="F245" s="239"/>
      <c r="G245" s="246">
        <f t="shared" si="1"/>
        <v>0</v>
      </c>
    </row>
    <row r="246" ht="15.75" customHeight="1">
      <c r="A246" s="226" t="str">
        <f>'DATOS PERSONALES'!$A243</f>
        <v>Heredia Emilia </v>
      </c>
      <c r="B246" s="243" t="str">
        <f>+'DATOS PERSONALES'!$K243</f>
        <v/>
      </c>
      <c r="C246" s="244">
        <f>IF($A246="","",SUMIF(CAJA!$A$3:$A$990,$A246,CAJA!$G$3:$G$990))</f>
        <v>0</v>
      </c>
      <c r="D246" s="244">
        <f>IF($A246="","",SUMIF(CONFIGURACION!$H$39:$H$1000,$A246,CONFIGURACION!$J$39:$J$1000))</f>
        <v>0</v>
      </c>
      <c r="E246" s="239"/>
      <c r="F246" s="239"/>
      <c r="G246" s="246">
        <f t="shared" si="1"/>
        <v>0</v>
      </c>
    </row>
    <row r="247" ht="15.75" customHeight="1">
      <c r="A247" s="226" t="str">
        <f>'DATOS PERSONALES'!$A244</f>
        <v>García Ángeles</v>
      </c>
      <c r="B247" s="243" t="str">
        <f>+'DATOS PERSONALES'!$K244</f>
        <v/>
      </c>
      <c r="C247" s="244">
        <f>IF($A247="","",SUMIF(CAJA!$A$3:$A$990,$A247,CAJA!$G$3:$G$990))</f>
        <v>0</v>
      </c>
      <c r="D247" s="244">
        <f>IF($A247="","",SUMIF(CONFIGURACION!$H$39:$H$1000,$A247,CONFIGURACION!$J$39:$J$1000))</f>
        <v>0</v>
      </c>
      <c r="E247" s="239"/>
      <c r="F247" s="239"/>
      <c r="G247" s="246">
        <f t="shared" si="1"/>
        <v>0</v>
      </c>
    </row>
    <row r="248" ht="15.75" customHeight="1">
      <c r="A248" s="226" t="str">
        <f>'DATOS PERSONALES'!$A245</f>
        <v>Fernandez Alma </v>
      </c>
      <c r="B248" s="243" t="str">
        <f>+'DATOS PERSONALES'!$K245</f>
        <v/>
      </c>
      <c r="C248" s="244">
        <f>IF($A248="","",SUMIF(CAJA!$A$3:$A$990,$A248,CAJA!$G$3:$G$990))</f>
        <v>0</v>
      </c>
      <c r="D248" s="244">
        <f>IF($A248="","",SUMIF(CONFIGURACION!$H$39:$H$1000,$A248,CONFIGURACION!$J$39:$J$1000))</f>
        <v>0</v>
      </c>
      <c r="E248" s="239"/>
      <c r="F248" s="239"/>
      <c r="G248" s="246">
        <f t="shared" si="1"/>
        <v>0</v>
      </c>
    </row>
    <row r="249" ht="15.75" customHeight="1">
      <c r="A249" s="221" t="str">
        <f>'DATOS PERSONALES'!$A246</f>
        <v>Sánchez Juan</v>
      </c>
      <c r="B249" s="243" t="str">
        <f>+'DATOS PERSONALES'!$K246</f>
        <v/>
      </c>
      <c r="C249" s="244">
        <f>IF($A249="","",SUMIF(CAJA!$A$3:$A$990,$A249,CAJA!$G$3:$G$990))</f>
        <v>0</v>
      </c>
      <c r="D249" s="244">
        <f>IF($A249="","",SUMIF(CONFIGURACION!$H$39:$H$1000,$A249,CONFIGURACION!$J$39:$J$1000))</f>
        <v>0</v>
      </c>
      <c r="E249" s="239"/>
      <c r="F249" s="239"/>
      <c r="G249" s="246">
        <f t="shared" si="1"/>
        <v>0</v>
      </c>
    </row>
    <row r="250" ht="15.75" customHeight="1">
      <c r="A250" s="221" t="str">
        <f>'DATOS PERSONALES'!$A247</f>
        <v>Vedia Sejas Franco </v>
      </c>
      <c r="B250" s="243" t="str">
        <f>+'DATOS PERSONALES'!$K247</f>
        <v/>
      </c>
      <c r="C250" s="244">
        <f>IF($A250="","",SUMIF(CAJA!$A$3:$A$990,$A250,CAJA!$G$3:$G$990))</f>
        <v>0</v>
      </c>
      <c r="D250" s="244">
        <f>IF($A250="","",SUMIF(CONFIGURACION!$H$39:$H$1000,$A250,CONFIGURACION!$J$39:$J$1000))</f>
        <v>0</v>
      </c>
      <c r="E250" s="239"/>
      <c r="F250" s="239"/>
      <c r="G250" s="246">
        <f t="shared" si="1"/>
        <v>0</v>
      </c>
    </row>
    <row r="251" ht="15.75" customHeight="1">
      <c r="A251" s="221" t="str">
        <f>'DATOS PERSONALES'!$A248</f>
        <v>Coca Lautaro</v>
      </c>
      <c r="B251" s="243" t="str">
        <f>+'DATOS PERSONALES'!$K248</f>
        <v/>
      </c>
      <c r="C251" s="244">
        <f>IF($A251="","",SUMIF(CAJA!$A$3:$A$990,$A251,CAJA!$G$3:$G$990))</f>
        <v>0</v>
      </c>
      <c r="D251" s="244">
        <f>IF($A251="","",SUMIF(CONFIGURACION!$H$39:$H$1000,$A251,CONFIGURACION!$J$39:$J$1000))</f>
        <v>0</v>
      </c>
      <c r="E251" s="239"/>
      <c r="F251" s="239"/>
      <c r="G251" s="246">
        <f t="shared" si="1"/>
        <v>0</v>
      </c>
    </row>
    <row r="252" ht="15.75" customHeight="1">
      <c r="A252" s="221" t="str">
        <f>'DATOS PERSONALES'!$A249</f>
        <v>García Santino </v>
      </c>
      <c r="B252" s="243" t="str">
        <f>+'DATOS PERSONALES'!$K249</f>
        <v/>
      </c>
      <c r="C252" s="244">
        <f>IF($A252="","",SUMIF(CAJA!$A$3:$A$990,$A252,CAJA!$G$3:$G$990))</f>
        <v>0</v>
      </c>
      <c r="D252" s="244">
        <f>IF($A252="","",SUMIF(CONFIGURACION!$H$39:$H$1000,$A252,CONFIGURACION!$J$39:$J$1000))</f>
        <v>0</v>
      </c>
      <c r="E252" s="239"/>
      <c r="F252" s="239"/>
      <c r="G252" s="246">
        <f t="shared" si="1"/>
        <v>0</v>
      </c>
    </row>
    <row r="253" ht="15.75" customHeight="1">
      <c r="A253" s="221" t="str">
        <f>'DATOS PERSONALES'!$A250</f>
        <v>Oleiro Rodrigo</v>
      </c>
      <c r="B253" s="243" t="str">
        <f>+'DATOS PERSONALES'!$K250</f>
        <v/>
      </c>
      <c r="C253" s="244">
        <f>IF($A253="","",SUMIF(CAJA!$A$3:$A$990,$A253,CAJA!$G$3:$G$990))</f>
        <v>0</v>
      </c>
      <c r="D253" s="244">
        <f>IF($A253="","",SUMIF(CONFIGURACION!$H$39:$H$1000,$A253,CONFIGURACION!$J$39:$J$1000))</f>
        <v>0</v>
      </c>
      <c r="E253" s="239"/>
      <c r="F253" s="239"/>
      <c r="G253" s="246">
        <f t="shared" si="1"/>
        <v>0</v>
      </c>
    </row>
    <row r="254" ht="15.75" customHeight="1">
      <c r="A254" s="221" t="str">
        <f>'DATOS PERSONALES'!$A251</f>
        <v>Ramos Santiago Benjamín </v>
      </c>
      <c r="B254" s="243" t="str">
        <f>+'DATOS PERSONALES'!$K251</f>
        <v/>
      </c>
      <c r="C254" s="244">
        <f>IF($A254="","",SUMIF(CAJA!$A$3:$A$990,$A254,CAJA!$G$3:$G$990))</f>
        <v>0</v>
      </c>
      <c r="D254" s="244">
        <f>IF($A254="","",SUMIF(CONFIGURACION!$H$39:$H$1000,$A254,CONFIGURACION!$J$39:$J$1000))</f>
        <v>0</v>
      </c>
      <c r="E254" s="239"/>
      <c r="F254" s="239"/>
      <c r="G254" s="246">
        <f t="shared" si="1"/>
        <v>0</v>
      </c>
    </row>
    <row r="255" ht="15.75" customHeight="1">
      <c r="A255" s="226" t="str">
        <f>'DATOS PERSONALES'!$A252</f>
        <v>Conda Jade Magalí</v>
      </c>
      <c r="B255" s="243" t="str">
        <f>+'DATOS PERSONALES'!$K252</f>
        <v/>
      </c>
      <c r="C255" s="244">
        <f>IF($A255="","",SUMIF(CAJA!$A$3:$A$990,$A255,CAJA!$G$3:$G$990))</f>
        <v>0</v>
      </c>
      <c r="D255" s="244">
        <f>IF($A255="","",SUMIF(CONFIGURACION!$H$39:$H$1000,$A255,CONFIGURACION!$J$39:$J$1000))</f>
        <v>0</v>
      </c>
      <c r="E255" s="239"/>
      <c r="F255" s="239"/>
      <c r="G255" s="246">
        <f t="shared" si="1"/>
        <v>0</v>
      </c>
    </row>
    <row r="256" ht="15.75" customHeight="1">
      <c r="A256" s="226" t="str">
        <f>'DATOS PERSONALES'!$A253</f>
        <v>Amarilla Marianela</v>
      </c>
      <c r="B256" s="243" t="str">
        <f>+'DATOS PERSONALES'!$K253</f>
        <v/>
      </c>
      <c r="C256" s="244">
        <f>IF($A256="","",SUMIF(CAJA!$A$3:$A$990,$A256,CAJA!$G$3:$G$990))</f>
        <v>0</v>
      </c>
      <c r="D256" s="244">
        <f>IF($A256="","",SUMIF(CONFIGURACION!$H$39:$H$1000,$A256,CONFIGURACION!$J$39:$J$1000))</f>
        <v>0</v>
      </c>
      <c r="E256" s="239"/>
      <c r="F256" s="239"/>
      <c r="G256" s="246">
        <f t="shared" si="1"/>
        <v>0</v>
      </c>
    </row>
    <row r="257" ht="15.75" customHeight="1">
      <c r="A257" s="226" t="str">
        <f>'DATOS PERSONALES'!$A254</f>
        <v>Sosa Luana Marlene</v>
      </c>
      <c r="B257" s="243" t="str">
        <f>+'DATOS PERSONALES'!$K254</f>
        <v/>
      </c>
      <c r="C257" s="244">
        <f>IF($A257="","",SUMIF(CAJA!$A$3:$A$990,$A257,CAJA!$G$3:$G$990))</f>
        <v>0</v>
      </c>
      <c r="D257" s="244">
        <f>IF($A257="","",SUMIF(CONFIGURACION!$H$39:$H$1000,$A257,CONFIGURACION!$J$39:$J$1000))</f>
        <v>0</v>
      </c>
      <c r="E257" s="239"/>
      <c r="F257" s="239"/>
      <c r="G257" s="246">
        <f t="shared" si="1"/>
        <v>0</v>
      </c>
    </row>
    <row r="258" ht="15.75" customHeight="1">
      <c r="A258" s="221" t="str">
        <f>'DATOS PERSONALES'!$A255</f>
        <v>Mamani Mateo </v>
      </c>
      <c r="B258" s="243" t="str">
        <f>+'DATOS PERSONALES'!$K255</f>
        <v/>
      </c>
      <c r="C258" s="244">
        <f>IF($A258="","",SUMIF(CAJA!$A$3:$A$990,$A258,CAJA!$G$3:$G$990))</f>
        <v>0</v>
      </c>
      <c r="D258" s="244">
        <f>IF($A258="","",SUMIF(CONFIGURACION!$H$39:$H$1000,$A258,CONFIGURACION!$J$39:$J$1000))</f>
        <v>0</v>
      </c>
      <c r="E258" s="239"/>
      <c r="F258" s="239"/>
      <c r="G258" s="246">
        <f t="shared" si="1"/>
        <v>0</v>
      </c>
    </row>
    <row r="259" ht="15.75" customHeight="1">
      <c r="A259" s="221" t="str">
        <f>'DATOS PERSONALES'!$A256</f>
        <v>Sánchez Verón Uzias </v>
      </c>
      <c r="B259" s="243" t="str">
        <f>+'DATOS PERSONALES'!$K256</f>
        <v/>
      </c>
      <c r="C259" s="244">
        <f>IF($A259="","",SUMIF(CAJA!$A$3:$A$990,$A259,CAJA!$G$3:$G$990))</f>
        <v>0</v>
      </c>
      <c r="D259" s="244">
        <f>IF($A259="","",SUMIF(CONFIGURACION!$H$39:$H$1000,$A259,CONFIGURACION!$J$39:$J$1000))</f>
        <v>0</v>
      </c>
      <c r="E259" s="239"/>
      <c r="F259" s="239"/>
      <c r="G259" s="246">
        <f t="shared" si="1"/>
        <v>0</v>
      </c>
    </row>
    <row r="260" ht="15.75" customHeight="1">
      <c r="A260" s="221" t="str">
        <f>'DATOS PERSONALES'!$A257</f>
        <v>Sánchez Verón Ciro </v>
      </c>
      <c r="B260" s="243" t="str">
        <f>+'DATOS PERSONALES'!$K257</f>
        <v/>
      </c>
      <c r="C260" s="244">
        <f>IF($A260="","",SUMIF(CAJA!$A$3:$A$990,$A260,CAJA!$G$3:$G$990))</f>
        <v>0</v>
      </c>
      <c r="D260" s="244">
        <f>IF($A260="","",SUMIF(CONFIGURACION!$H$39:$H$1000,$A260,CONFIGURACION!$J$39:$J$1000))</f>
        <v>0</v>
      </c>
      <c r="E260" s="239"/>
      <c r="F260" s="239"/>
      <c r="G260" s="246">
        <f t="shared" si="1"/>
        <v>0</v>
      </c>
    </row>
    <row r="261" ht="15.75" customHeight="1">
      <c r="A261" s="221" t="str">
        <f>'DATOS PERSONALES'!$A258</f>
        <v>Veron Tomas</v>
      </c>
      <c r="B261" s="243" t="str">
        <f>+'DATOS PERSONALES'!$K258</f>
        <v/>
      </c>
      <c r="C261" s="244">
        <f>IF($A261="","",SUMIF(CAJA!$A$3:$A$990,$A261,CAJA!$G$3:$G$990))</f>
        <v>0</v>
      </c>
      <c r="D261" s="244">
        <f>IF($A261="","",SUMIF(CONFIGURACION!$H$39:$H$1000,$A261,CONFIGURACION!$J$39:$J$1000))</f>
        <v>0</v>
      </c>
      <c r="E261" s="239"/>
      <c r="F261" s="239"/>
      <c r="G261" s="246">
        <f t="shared" si="1"/>
        <v>0</v>
      </c>
    </row>
    <row r="262" ht="15.75" customHeight="1">
      <c r="A262" s="226" t="str">
        <f>'DATOS PERSONALES'!$A259</f>
        <v>Sotelo Uma Morena</v>
      </c>
      <c r="B262" s="243" t="str">
        <f>+'DATOS PERSONALES'!$K259</f>
        <v/>
      </c>
      <c r="C262" s="244">
        <f>IF($A262="","",SUMIF(CAJA!$A$3:$A$990,$A262,CAJA!$G$3:$G$990))</f>
        <v>0</v>
      </c>
      <c r="D262" s="244">
        <f>IF($A262="","",SUMIF(CONFIGURACION!$H$39:$H$1000,$A262,CONFIGURACION!$J$39:$J$1000))</f>
        <v>0</v>
      </c>
      <c r="E262" s="239"/>
      <c r="F262" s="239"/>
      <c r="G262" s="246">
        <f t="shared" si="1"/>
        <v>0</v>
      </c>
    </row>
    <row r="263" ht="15.75" customHeight="1">
      <c r="A263" s="226" t="str">
        <f>'DATOS PERSONALES'!$A260</f>
        <v>Barco Zoe </v>
      </c>
      <c r="B263" s="243" t="str">
        <f>+'DATOS PERSONALES'!$K260</f>
        <v/>
      </c>
      <c r="C263" s="244">
        <f>IF($A263="","",SUMIF(CAJA!$A$3:$A$990,$A263,CAJA!$G$3:$G$990))</f>
        <v>0</v>
      </c>
      <c r="D263" s="244">
        <f>IF($A263="","",SUMIF(CONFIGURACION!$H$39:$H$1000,$A263,CONFIGURACION!$J$39:$J$1000))</f>
        <v>0</v>
      </c>
      <c r="E263" s="239"/>
      <c r="F263" s="239"/>
      <c r="G263" s="246">
        <f t="shared" si="1"/>
        <v>0</v>
      </c>
    </row>
    <row r="264" ht="15.75" customHeight="1">
      <c r="A264" s="226" t="str">
        <f>'DATOS PERSONALES'!$A261</f>
        <v>López Emma</v>
      </c>
      <c r="B264" s="243" t="str">
        <f>+'DATOS PERSONALES'!$K261</f>
        <v/>
      </c>
      <c r="C264" s="244">
        <f>IF($A264="","",SUMIF(CAJA!$A$3:$A$990,$A264,CAJA!$G$3:$G$990))</f>
        <v>0</v>
      </c>
      <c r="D264" s="244">
        <f>IF($A264="","",SUMIF(CONFIGURACION!$H$39:$H$1000,$A264,CONFIGURACION!$J$39:$J$1000))</f>
        <v>0</v>
      </c>
      <c r="E264" s="239"/>
      <c r="F264" s="239"/>
      <c r="G264" s="246">
        <f t="shared" si="1"/>
        <v>0</v>
      </c>
    </row>
    <row r="265" ht="15.75" customHeight="1">
      <c r="A265" s="226" t="str">
        <f>'DATOS PERSONALES'!$A262</f>
        <v>Ruíz Daniela </v>
      </c>
      <c r="B265" s="243" t="str">
        <f>+'DATOS PERSONALES'!$K262</f>
        <v/>
      </c>
      <c r="C265" s="244">
        <f>IF($A265="","",SUMIF(CAJA!$A$3:$A$990,$A265,CAJA!$G$3:$G$990))</f>
        <v>0</v>
      </c>
      <c r="D265" s="244">
        <f>IF($A265="","",SUMIF(CONFIGURACION!$H$39:$H$1000,$A265,CONFIGURACION!$J$39:$J$1000))</f>
        <v>0</v>
      </c>
      <c r="E265" s="239"/>
      <c r="F265" s="239"/>
      <c r="G265" s="246">
        <f t="shared" si="1"/>
        <v>0</v>
      </c>
    </row>
    <row r="266" ht="15.75" customHeight="1">
      <c r="A266" s="226" t="str">
        <f>'DATOS PERSONALES'!$A263</f>
        <v>Giménez Morena </v>
      </c>
      <c r="B266" s="243" t="str">
        <f>+'DATOS PERSONALES'!$K263</f>
        <v/>
      </c>
      <c r="C266" s="244">
        <f>IF($A266="","",SUMIF(CAJA!$A$3:$A$990,$A266,CAJA!$G$3:$G$990))</f>
        <v>0</v>
      </c>
      <c r="D266" s="244">
        <f>IF($A266="","",SUMIF(CONFIGURACION!$H$39:$H$1000,$A266,CONFIGURACION!$J$39:$J$1000))</f>
        <v>0</v>
      </c>
      <c r="E266" s="239"/>
      <c r="F266" s="239"/>
      <c r="G266" s="246">
        <f t="shared" si="1"/>
        <v>0</v>
      </c>
    </row>
    <row r="267" ht="15.75" customHeight="1">
      <c r="A267" s="226" t="str">
        <f>'DATOS PERSONALES'!$A264</f>
        <v>Frias Zaira </v>
      </c>
      <c r="B267" s="243" t="str">
        <f>+'DATOS PERSONALES'!$K264</f>
        <v/>
      </c>
      <c r="C267" s="244">
        <f>IF($A267="","",SUMIF(CAJA!$A$3:$A$990,$A267,CAJA!$G$3:$G$990))</f>
        <v>0</v>
      </c>
      <c r="D267" s="244">
        <f>IF($A267="","",SUMIF(CONFIGURACION!$H$39:$H$1000,$A267,CONFIGURACION!$J$39:$J$1000))</f>
        <v>0</v>
      </c>
      <c r="E267" s="239"/>
      <c r="F267" s="239"/>
      <c r="G267" s="246">
        <f t="shared" si="1"/>
        <v>0</v>
      </c>
    </row>
    <row r="268" ht="15.75" customHeight="1">
      <c r="A268" s="226" t="str">
        <f>'DATOS PERSONALES'!$A265</f>
        <v>Suárez Luz Valentina </v>
      </c>
      <c r="B268" s="243" t="str">
        <f>+'DATOS PERSONALES'!$K265</f>
        <v/>
      </c>
      <c r="C268" s="244">
        <f>IF($A268="","",SUMIF(CAJA!$A$3:$A$990,$A268,CAJA!$G$3:$G$990))</f>
        <v>0</v>
      </c>
      <c r="D268" s="244">
        <f>IF($A268="","",SUMIF(CONFIGURACION!$H$39:$H$1000,$A268,CONFIGURACION!$J$39:$J$1000))</f>
        <v>0</v>
      </c>
      <c r="E268" s="239"/>
      <c r="F268" s="239"/>
      <c r="G268" s="246">
        <f t="shared" si="1"/>
        <v>0</v>
      </c>
    </row>
    <row r="269" ht="15.75" customHeight="1">
      <c r="A269" s="221" t="str">
        <f>'DATOS PERSONALES'!$A266</f>
        <v>Mena Tiziana</v>
      </c>
      <c r="B269" s="243" t="str">
        <f>+'DATOS PERSONALES'!$K266</f>
        <v/>
      </c>
      <c r="C269" s="244">
        <f>IF($A269="","",SUMIF(CAJA!$A$3:$A$990,$A269,CAJA!$G$3:$G$990))</f>
        <v>0</v>
      </c>
      <c r="D269" s="244">
        <f>IF($A269="","",SUMIF(CONFIGURACION!$H$39:$H$1000,$A269,CONFIGURACION!$J$39:$J$1000))</f>
        <v>0</v>
      </c>
      <c r="E269" s="239"/>
      <c r="F269" s="239"/>
      <c r="G269" s="246">
        <f t="shared" si="1"/>
        <v>0</v>
      </c>
    </row>
    <row r="270" ht="15.75" customHeight="1">
      <c r="A270" s="226" t="str">
        <f>'DATOS PERSONALES'!$A267</f>
        <v>Martínez Antonella </v>
      </c>
      <c r="B270" s="243" t="str">
        <f>+'DATOS PERSONALES'!$K267</f>
        <v/>
      </c>
      <c r="C270" s="244">
        <f>IF($A270="","",SUMIF(CAJA!$A$3:$A$990,$A270,CAJA!$G$3:$G$990))</f>
        <v>0</v>
      </c>
      <c r="D270" s="244">
        <f>IF($A270="","",SUMIF(CONFIGURACION!$H$39:$H$1000,$A270,CONFIGURACION!$J$39:$J$1000))</f>
        <v>0</v>
      </c>
      <c r="E270" s="239"/>
      <c r="F270" s="239"/>
      <c r="G270" s="246">
        <f t="shared" si="1"/>
        <v>0</v>
      </c>
    </row>
    <row r="271" ht="15.75" customHeight="1">
      <c r="A271" s="221" t="str">
        <f>'DATOS PERSONALES'!$A268</f>
        <v>Robles Benicio</v>
      </c>
      <c r="B271" s="243" t="str">
        <f>+'DATOS PERSONALES'!$K268</f>
        <v/>
      </c>
      <c r="C271" s="244">
        <f>IF($A271="","",SUMIF(CAJA!$A$3:$A$990,$A271,CAJA!$G$3:$G$990))</f>
        <v>0</v>
      </c>
      <c r="D271" s="244">
        <f>IF($A271="","",SUMIF(CONFIGURACION!$H$39:$H$1000,$A271,CONFIGURACION!$J$39:$J$1000))</f>
        <v>0</v>
      </c>
      <c r="E271" s="239"/>
      <c r="F271" s="239"/>
      <c r="G271" s="246">
        <f t="shared" si="1"/>
        <v>0</v>
      </c>
    </row>
    <row r="272" ht="15.75" customHeight="1">
      <c r="A272" s="221" t="str">
        <f>'DATOS PERSONALES'!$A269</f>
        <v>Villalba Daniel</v>
      </c>
      <c r="B272" s="243" t="str">
        <f>+'DATOS PERSONALES'!$K269</f>
        <v/>
      </c>
      <c r="C272" s="244">
        <f>IF($A272="","",SUMIF(CAJA!$A$3:$A$990,$A272,CAJA!$G$3:$G$990))</f>
        <v>0</v>
      </c>
      <c r="D272" s="244">
        <f>IF($A272="","",SUMIF(CONFIGURACION!$H$39:$H$1000,$A272,CONFIGURACION!$J$39:$J$1000))</f>
        <v>0</v>
      </c>
      <c r="E272" s="239"/>
      <c r="F272" s="239"/>
      <c r="G272" s="246">
        <f t="shared" si="1"/>
        <v>0</v>
      </c>
    </row>
    <row r="273" ht="15.75" customHeight="1">
      <c r="A273" s="221" t="str">
        <f>'DATOS PERSONALES'!$A270</f>
        <v>Silva Benjamín </v>
      </c>
      <c r="B273" s="243" t="str">
        <f>+'DATOS PERSONALES'!$K270</f>
        <v/>
      </c>
      <c r="C273" s="244">
        <f>IF($A273="","",SUMIF(CAJA!$A$3:$A$990,$A273,CAJA!$G$3:$G$990))</f>
        <v>0</v>
      </c>
      <c r="D273" s="244">
        <f>IF($A273="","",SUMIF(CONFIGURACION!$H$39:$H$1000,$A273,CONFIGURACION!$J$39:$J$1000))</f>
        <v>0</v>
      </c>
      <c r="E273" s="239"/>
      <c r="F273" s="239"/>
      <c r="G273" s="246">
        <f t="shared" si="1"/>
        <v>0</v>
      </c>
    </row>
    <row r="274" ht="15.75" customHeight="1">
      <c r="A274" s="221" t="str">
        <f>'DATOS PERSONALES'!$A271</f>
        <v>Bustos Neyen</v>
      </c>
      <c r="B274" s="243" t="str">
        <f>+'DATOS PERSONALES'!$K271</f>
        <v/>
      </c>
      <c r="C274" s="244">
        <f>IF($A274="","",SUMIF(CAJA!$A$3:$A$990,$A274,CAJA!$G$3:$G$990))</f>
        <v>0</v>
      </c>
      <c r="D274" s="244">
        <f>IF($A274="","",SUMIF(CONFIGURACION!$H$39:$H$1000,$A274,CONFIGURACION!$J$39:$J$1000))</f>
        <v>0</v>
      </c>
      <c r="E274" s="239"/>
      <c r="F274" s="239"/>
      <c r="G274" s="246">
        <f t="shared" si="1"/>
        <v>0</v>
      </c>
    </row>
    <row r="275" ht="15.75" customHeight="1">
      <c r="A275" s="221" t="str">
        <f>'DATOS PERSONALES'!$A272</f>
        <v>Erazo Santino </v>
      </c>
      <c r="B275" s="243" t="str">
        <f>+'DATOS PERSONALES'!$K272</f>
        <v/>
      </c>
      <c r="C275" s="244">
        <f>IF($A275="","",SUMIF(CAJA!$A$3:$A$990,$A275,CAJA!$G$3:$G$990))</f>
        <v>0</v>
      </c>
      <c r="D275" s="244">
        <f>IF($A275="","",SUMIF(CONFIGURACION!$H$39:$H$1000,$A275,CONFIGURACION!$J$39:$J$1000))</f>
        <v>0</v>
      </c>
      <c r="E275" s="239"/>
      <c r="F275" s="239"/>
      <c r="G275" s="246">
        <f t="shared" si="1"/>
        <v>0</v>
      </c>
    </row>
    <row r="276" ht="15.75" customHeight="1">
      <c r="A276" s="221" t="str">
        <f>'DATOS PERSONALES'!$A273</f>
        <v>Ruíz Díaz Ignacio </v>
      </c>
      <c r="B276" s="243" t="str">
        <f>+'DATOS PERSONALES'!$K273</f>
        <v/>
      </c>
      <c r="C276" s="244">
        <f>IF($A276="","",SUMIF(CAJA!$A$3:$A$990,$A276,CAJA!$G$3:$G$990))</f>
        <v>0</v>
      </c>
      <c r="D276" s="244">
        <f>IF($A276="","",SUMIF(CONFIGURACION!$H$39:$H$1000,$A276,CONFIGURACION!$J$39:$J$1000))</f>
        <v>0</v>
      </c>
      <c r="E276" s="239"/>
      <c r="F276" s="239"/>
      <c r="G276" s="246">
        <f t="shared" si="1"/>
        <v>0</v>
      </c>
    </row>
    <row r="277" ht="15.75" customHeight="1">
      <c r="A277" s="226" t="str">
        <f>'DATOS PERSONALES'!$A274</f>
        <v>Martínez Kiara Valentina </v>
      </c>
      <c r="B277" s="243" t="str">
        <f>+'DATOS PERSONALES'!$K274</f>
        <v/>
      </c>
      <c r="C277" s="244">
        <f>IF($A277="","",SUMIF(CAJA!$A$3:$A$990,$A277,CAJA!$G$3:$G$990))</f>
        <v>0</v>
      </c>
      <c r="D277" s="244">
        <f>IF($A277="","",SUMIF(CONFIGURACION!$H$39:$H$1000,$A277,CONFIGURACION!$J$39:$J$1000))</f>
        <v>0</v>
      </c>
      <c r="E277" s="239"/>
      <c r="F277" s="239"/>
      <c r="G277" s="246">
        <f t="shared" si="1"/>
        <v>0</v>
      </c>
    </row>
    <row r="278" ht="15.75" customHeight="1">
      <c r="A278" s="226" t="str">
        <f>'DATOS PERSONALES'!$A275</f>
        <v>Barrios Rueda Joaquin</v>
      </c>
      <c r="B278" s="243" t="str">
        <f>+'DATOS PERSONALES'!$K275</f>
        <v/>
      </c>
      <c r="C278" s="244">
        <f>IF($A278="","",SUMIF(CAJA!$A$3:$A$990,$A278,CAJA!$G$3:$G$990))</f>
        <v>0</v>
      </c>
      <c r="D278" s="244">
        <f>IF($A278="","",SUMIF(CONFIGURACION!$H$39:$H$1000,$A278,CONFIGURACION!$J$39:$J$1000))</f>
        <v>0</v>
      </c>
      <c r="E278" s="239"/>
      <c r="F278" s="239"/>
      <c r="G278" s="246">
        <f t="shared" si="1"/>
        <v>0</v>
      </c>
    </row>
    <row r="279" ht="15.75" customHeight="1">
      <c r="A279" s="221" t="str">
        <f>'DATOS PERSONALES'!$A276</f>
        <v>Larramendi Byron</v>
      </c>
      <c r="B279" s="243" t="str">
        <f>+'DATOS PERSONALES'!$K276</f>
        <v/>
      </c>
      <c r="C279" s="244">
        <f>IF($A279="","",SUMIF(CAJA!$A$3:$A$990,$A279,CAJA!$G$3:$G$990))</f>
        <v>0</v>
      </c>
      <c r="D279" s="244">
        <f>IF($A279="","",SUMIF(CONFIGURACION!$H$39:$H$1000,$A279,CONFIGURACION!$J$39:$J$1000))</f>
        <v>0</v>
      </c>
      <c r="E279" s="239"/>
      <c r="F279" s="239"/>
      <c r="G279" s="246">
        <f t="shared" si="1"/>
        <v>0</v>
      </c>
    </row>
    <row r="280" ht="15.75" customHeight="1">
      <c r="A280" s="221" t="str">
        <f>'DATOS PERSONALES'!$A277</f>
        <v>Villalba Lautaro Benjamin </v>
      </c>
      <c r="B280" s="243" t="str">
        <f>+'DATOS PERSONALES'!$K277</f>
        <v/>
      </c>
      <c r="C280" s="244">
        <f>IF($A280="","",SUMIF(CAJA!$A$3:$A$990,$A280,CAJA!$G$3:$G$990))</f>
        <v>0</v>
      </c>
      <c r="D280" s="244">
        <f>IF($A280="","",SUMIF(CONFIGURACION!$H$39:$H$1000,$A280,CONFIGURACION!$J$39:$J$1000))</f>
        <v>0</v>
      </c>
      <c r="E280" s="239"/>
      <c r="F280" s="239"/>
      <c r="G280" s="246">
        <f t="shared" si="1"/>
        <v>0</v>
      </c>
    </row>
    <row r="281" ht="15.75" customHeight="1">
      <c r="A281" s="226" t="str">
        <f>'DATOS PERSONALES'!$A278</f>
        <v>Martinez Damian</v>
      </c>
      <c r="B281" s="243" t="str">
        <f>+'DATOS PERSONALES'!$K278</f>
        <v/>
      </c>
      <c r="C281" s="244">
        <f>IF($A281="","",SUMIF(CAJA!$A$3:$A$990,$A281,CAJA!$G$3:$G$990))</f>
        <v>0</v>
      </c>
      <c r="D281" s="244">
        <f>IF($A281="","",SUMIF(CONFIGURACION!$H$39:$H$1000,$A281,CONFIGURACION!$J$39:$J$1000))</f>
        <v>0</v>
      </c>
      <c r="E281" s="239"/>
      <c r="F281" s="239"/>
      <c r="G281" s="246">
        <f t="shared" si="1"/>
        <v>0</v>
      </c>
    </row>
    <row r="282" ht="15.75" customHeight="1">
      <c r="A282" s="226" t="str">
        <f>'DATOS PERSONALES'!$A279</f>
        <v>Olaizola Erik</v>
      </c>
      <c r="B282" s="243" t="str">
        <f>+'DATOS PERSONALES'!$K279</f>
        <v/>
      </c>
      <c r="C282" s="244">
        <f>IF($A282="","",SUMIF(CAJA!$A$3:$A$990,$A282,CAJA!$G$3:$G$990))</f>
        <v>0</v>
      </c>
      <c r="D282" s="244">
        <f>IF($A282="","",SUMIF(CONFIGURACION!$H$39:$H$1000,$A282,CONFIGURACION!$J$39:$J$1000))</f>
        <v>0</v>
      </c>
      <c r="E282" s="239"/>
      <c r="F282" s="239"/>
      <c r="G282" s="246">
        <f t="shared" si="1"/>
        <v>0</v>
      </c>
    </row>
    <row r="283" ht="15.75" customHeight="1">
      <c r="A283" s="226" t="str">
        <f>'DATOS PERSONALES'!$A280</f>
        <v>De Francesco Matilda </v>
      </c>
      <c r="B283" s="243" t="str">
        <f>+'DATOS PERSONALES'!$K280</f>
        <v/>
      </c>
      <c r="C283" s="244">
        <f>IF($A283="","",SUMIF(CAJA!$A$3:$A$990,$A283,CAJA!$G$3:$G$990))</f>
        <v>0</v>
      </c>
      <c r="D283" s="244">
        <f>IF($A283="","",SUMIF(CONFIGURACION!$H$39:$H$1000,$A283,CONFIGURACION!$J$39:$J$1000))</f>
        <v>0</v>
      </c>
      <c r="E283" s="239"/>
      <c r="F283" s="239"/>
      <c r="G283" s="246">
        <f t="shared" si="1"/>
        <v>0</v>
      </c>
    </row>
    <row r="284" ht="15.75" customHeight="1">
      <c r="A284" s="226" t="str">
        <f>'DATOS PERSONALES'!$A281</f>
        <v>Gallardo Delfina </v>
      </c>
      <c r="B284" s="243" t="str">
        <f>+'DATOS PERSONALES'!$K281</f>
        <v/>
      </c>
      <c r="C284" s="244">
        <f>IF($A284="","",SUMIF(CAJA!$A$3:$A$990,$A284,CAJA!$G$3:$G$990))</f>
        <v>0</v>
      </c>
      <c r="D284" s="244">
        <f>IF($A284="","",SUMIF(CONFIGURACION!$H$39:$H$1000,$A284,CONFIGURACION!$J$39:$J$1000))</f>
        <v>0</v>
      </c>
      <c r="E284" s="239"/>
      <c r="F284" s="239"/>
      <c r="G284" s="246">
        <f t="shared" si="1"/>
        <v>0</v>
      </c>
    </row>
    <row r="285" ht="15.75" customHeight="1">
      <c r="A285" s="226" t="str">
        <f>'DATOS PERSONALES'!$A282</f>
        <v>Pucheta Martina </v>
      </c>
      <c r="B285" s="243" t="str">
        <f>+'DATOS PERSONALES'!$K282</f>
        <v/>
      </c>
      <c r="C285" s="244">
        <f>IF($A285="","",SUMIF(CAJA!$A$3:$A$990,$A285,CAJA!$G$3:$G$990))</f>
        <v>0</v>
      </c>
      <c r="D285" s="244">
        <f>IF($A285="","",SUMIF(CONFIGURACION!$H$39:$H$1000,$A285,CONFIGURACION!$J$39:$J$1000))</f>
        <v>0</v>
      </c>
      <c r="E285" s="239"/>
      <c r="F285" s="239"/>
      <c r="G285" s="246">
        <f t="shared" si="1"/>
        <v>0</v>
      </c>
    </row>
    <row r="286" ht="15.75" customHeight="1">
      <c r="A286" s="221" t="str">
        <f>'DATOS PERSONALES'!$A283</f>
        <v>Santamarina Nazareno</v>
      </c>
      <c r="B286" s="243" t="str">
        <f>+'DATOS PERSONALES'!$K283</f>
        <v/>
      </c>
      <c r="C286" s="244">
        <f>IF($A286="","",SUMIF(CAJA!$A$3:$A$990,$A286,CAJA!$G$3:$G$990))</f>
        <v>0</v>
      </c>
      <c r="D286" s="244">
        <f>IF($A286="","",SUMIF(CONFIGURACION!$H$39:$H$1000,$A286,CONFIGURACION!$J$39:$J$1000))</f>
        <v>0</v>
      </c>
      <c r="E286" s="239"/>
      <c r="F286" s="239"/>
      <c r="G286" s="246">
        <f t="shared" si="1"/>
        <v>0</v>
      </c>
    </row>
    <row r="287" ht="15.75" customHeight="1">
      <c r="A287" s="221" t="str">
        <f>'DATOS PERSONALES'!$A284</f>
        <v>Fuentes Agustín</v>
      </c>
      <c r="B287" s="243" t="str">
        <f>+'DATOS PERSONALES'!$K284</f>
        <v/>
      </c>
      <c r="C287" s="244">
        <f>IF($A287="","",SUMIF(CAJA!$A$3:$A$990,$A287,CAJA!$G$3:$G$990))</f>
        <v>0</v>
      </c>
      <c r="D287" s="244">
        <f>IF($A287="","",SUMIF(CONFIGURACION!$H$39:$H$1000,$A287,CONFIGURACION!$J$39:$J$1000))</f>
        <v>0</v>
      </c>
      <c r="E287" s="239"/>
      <c r="F287" s="239"/>
      <c r="G287" s="246">
        <f t="shared" si="1"/>
        <v>0</v>
      </c>
    </row>
    <row r="288" ht="15.75" customHeight="1">
      <c r="A288" s="221" t="str">
        <f>'DATOS PERSONALES'!$A285</f>
        <v>Gonzalez Elias Alejandro </v>
      </c>
      <c r="B288" s="243" t="str">
        <f>+'DATOS PERSONALES'!$K285</f>
        <v/>
      </c>
      <c r="C288" s="244">
        <f>IF($A288="","",SUMIF(CAJA!$A$3:$A$990,$A288,CAJA!$G$3:$G$990))</f>
        <v>0</v>
      </c>
      <c r="D288" s="244">
        <f>IF($A288="","",SUMIF(CONFIGURACION!$H$39:$H$1000,$A288,CONFIGURACION!$J$39:$J$1000))</f>
        <v>0</v>
      </c>
      <c r="E288" s="239"/>
      <c r="F288" s="239"/>
      <c r="G288" s="246">
        <f t="shared" si="1"/>
        <v>0</v>
      </c>
    </row>
    <row r="289" ht="15.75" customHeight="1">
      <c r="A289" s="221" t="str">
        <f>'DATOS PERSONALES'!$A286</f>
        <v>Abadie Thiago Jesús </v>
      </c>
      <c r="B289" s="243" t="str">
        <f>+'DATOS PERSONALES'!$K286</f>
        <v/>
      </c>
      <c r="C289" s="244">
        <f>IF($A289="","",SUMIF(CAJA!$A$3:$A$990,$A289,CAJA!$G$3:$G$990))</f>
        <v>0</v>
      </c>
      <c r="D289" s="244">
        <f>IF($A289="","",SUMIF(CONFIGURACION!$H$39:$H$1000,$A289,CONFIGURACION!$J$39:$J$1000))</f>
        <v>0</v>
      </c>
      <c r="E289" s="239"/>
      <c r="F289" s="239"/>
      <c r="G289" s="246">
        <f t="shared" si="1"/>
        <v>0</v>
      </c>
    </row>
    <row r="290" ht="15.75" customHeight="1">
      <c r="A290" s="221" t="str">
        <f>'DATOS PERSONALES'!$A287</f>
        <v>Cardozo Morena </v>
      </c>
      <c r="B290" s="243" t="str">
        <f>+'DATOS PERSONALES'!$K287</f>
        <v/>
      </c>
      <c r="C290" s="244">
        <f>IF($A290="","",SUMIF(CAJA!$A$3:$A$990,$A290,CAJA!$G$3:$G$990))</f>
        <v>0</v>
      </c>
      <c r="D290" s="244">
        <f>IF($A290="","",SUMIF(CONFIGURACION!$H$39:$H$1000,$A290,CONFIGURACION!$J$39:$J$1000))</f>
        <v>0</v>
      </c>
      <c r="E290" s="239"/>
      <c r="F290" s="239"/>
      <c r="G290" s="246">
        <f t="shared" si="1"/>
        <v>0</v>
      </c>
    </row>
    <row r="291" ht="15.75" customHeight="1">
      <c r="A291" s="226" t="str">
        <f>'DATOS PERSONALES'!$A288</f>
        <v>Sosa Olivia</v>
      </c>
      <c r="B291" s="243" t="str">
        <f>+'DATOS PERSONALES'!$K288</f>
        <v/>
      </c>
      <c r="C291" s="244">
        <f>IF($A291="","",SUMIF(CAJA!$A$3:$A$990,$A291,CAJA!$G$3:$G$990))</f>
        <v>0</v>
      </c>
      <c r="D291" s="244">
        <f>IF($A291="","",SUMIF(CONFIGURACION!$H$39:$H$1000,$A291,CONFIGURACION!$J$39:$J$1000))</f>
        <v>0</v>
      </c>
      <c r="E291" s="239"/>
      <c r="F291" s="239"/>
      <c r="G291" s="246">
        <f t="shared" si="1"/>
        <v>0</v>
      </c>
    </row>
    <row r="292" ht="15.75" customHeight="1">
      <c r="A292" s="221" t="str">
        <f>'DATOS PERSONALES'!$A289</f>
        <v>De Matteo Antonella </v>
      </c>
      <c r="B292" s="243" t="str">
        <f>+'DATOS PERSONALES'!$K289</f>
        <v/>
      </c>
      <c r="C292" s="244">
        <f>IF($A292="","",SUMIF(CAJA!$A$3:$A$990,$A292,CAJA!$G$3:$G$990))</f>
        <v>0</v>
      </c>
      <c r="D292" s="244">
        <f>IF($A292="","",SUMIF(CONFIGURACION!$H$39:$H$1000,$A292,CONFIGURACION!$J$39:$J$1000))</f>
        <v>0</v>
      </c>
      <c r="E292" s="239"/>
      <c r="F292" s="239"/>
      <c r="G292" s="246">
        <f t="shared" si="1"/>
        <v>0</v>
      </c>
    </row>
    <row r="293" ht="15.75" customHeight="1">
      <c r="A293" s="221" t="str">
        <f>'DATOS PERSONALES'!$A290</f>
        <v>Garcia Rios Mía</v>
      </c>
      <c r="B293" s="243" t="str">
        <f>+'DATOS PERSONALES'!$K290</f>
        <v/>
      </c>
      <c r="C293" s="244">
        <f>IF($A293="","",SUMIF(CAJA!$A$3:$A$990,$A293,CAJA!$G$3:$G$990))</f>
        <v>0</v>
      </c>
      <c r="D293" s="244">
        <f>IF($A293="","",SUMIF(CONFIGURACION!$H$39:$H$1000,$A293,CONFIGURACION!$J$39:$J$1000))</f>
        <v>0</v>
      </c>
      <c r="E293" s="239"/>
      <c r="F293" s="239"/>
      <c r="G293" s="246">
        <f t="shared" si="1"/>
        <v>0</v>
      </c>
    </row>
    <row r="294" ht="15.75" customHeight="1">
      <c r="A294" s="221" t="str">
        <f>'DATOS PERSONALES'!$A291</f>
        <v>Rodriguez Ramiro</v>
      </c>
      <c r="B294" s="243" t="str">
        <f>+'DATOS PERSONALES'!$K291</f>
        <v/>
      </c>
      <c r="C294" s="244">
        <f>IF($A294="","",SUMIF(CAJA!$A$3:$A$990,$A294,CAJA!$G$3:$G$990))</f>
        <v>0</v>
      </c>
      <c r="D294" s="244">
        <f>IF($A294="","",SUMIF(CONFIGURACION!$H$39:$H$1000,$A294,CONFIGURACION!$J$39:$J$1000))</f>
        <v>0</v>
      </c>
      <c r="E294" s="239"/>
      <c r="F294" s="239"/>
      <c r="G294" s="246">
        <f t="shared" si="1"/>
        <v>0</v>
      </c>
    </row>
    <row r="295" ht="15.75" customHeight="1">
      <c r="A295" s="221" t="str">
        <f>'DATOS PERSONALES'!$A292</f>
        <v>Orquiola Thiago </v>
      </c>
      <c r="B295" s="243" t="str">
        <f>+'DATOS PERSONALES'!$K292</f>
        <v/>
      </c>
      <c r="C295" s="244">
        <f>IF($A295="","",SUMIF(CAJA!$A$3:$A$990,$A295,CAJA!$G$3:$G$990))</f>
        <v>0</v>
      </c>
      <c r="D295" s="244">
        <f>IF($A295="","",SUMIF(CONFIGURACION!$H$39:$H$1000,$A295,CONFIGURACION!$J$39:$J$1000))</f>
        <v>0</v>
      </c>
      <c r="E295" s="239"/>
      <c r="F295" s="239"/>
      <c r="G295" s="246">
        <f t="shared" si="1"/>
        <v>0</v>
      </c>
    </row>
    <row r="296" ht="15.75" customHeight="1">
      <c r="A296" s="221" t="str">
        <f>'DATOS PERSONALES'!$A293</f>
        <v>Zarate Ciro</v>
      </c>
      <c r="B296" s="243" t="str">
        <f>+'DATOS PERSONALES'!$K293</f>
        <v/>
      </c>
      <c r="C296" s="244">
        <f>IF($A296="","",SUMIF(CAJA!$A$3:$A$990,$A296,CAJA!$G$3:$G$990))</f>
        <v>0</v>
      </c>
      <c r="D296" s="244">
        <f>IF($A296="","",SUMIF(CONFIGURACION!$H$39:$H$1000,$A296,CONFIGURACION!$J$39:$J$1000))</f>
        <v>0</v>
      </c>
      <c r="E296" s="239"/>
      <c r="F296" s="239"/>
      <c r="G296" s="246">
        <f t="shared" si="1"/>
        <v>0</v>
      </c>
    </row>
    <row r="297" ht="15.75" customHeight="1">
      <c r="A297" s="221" t="str">
        <f>'DATOS PERSONALES'!$A294</f>
        <v>Centeno Thian</v>
      </c>
      <c r="B297" s="243" t="str">
        <f>+'DATOS PERSONALES'!$K294</f>
        <v/>
      </c>
      <c r="C297" s="244">
        <f>IF($A297="","",SUMIF(CAJA!$A$3:$A$990,$A297,CAJA!$G$3:$G$990))</f>
        <v>0</v>
      </c>
      <c r="D297" s="244">
        <f>IF($A297="","",SUMIF(CONFIGURACION!$H$39:$H$1000,$A297,CONFIGURACION!$J$39:$J$1000))</f>
        <v>0</v>
      </c>
      <c r="E297" s="239"/>
      <c r="F297" s="239"/>
      <c r="G297" s="246">
        <f t="shared" si="1"/>
        <v>0</v>
      </c>
    </row>
    <row r="298" ht="15.75" customHeight="1">
      <c r="A298" s="221" t="str">
        <f>'DATOS PERSONALES'!$A295</f>
        <v>Araujo Jano</v>
      </c>
      <c r="B298" s="243" t="str">
        <f>+'DATOS PERSONALES'!$K295</f>
        <v/>
      </c>
      <c r="C298" s="244">
        <f>IF($A298="","",SUMIF(CAJA!$A$3:$A$990,$A298,CAJA!$G$3:$G$990))</f>
        <v>0</v>
      </c>
      <c r="D298" s="244">
        <f>IF($A298="","",SUMIF(CONFIGURACION!$H$39:$H$1000,$A298,CONFIGURACION!$J$39:$J$1000))</f>
        <v>0</v>
      </c>
      <c r="E298" s="239"/>
      <c r="F298" s="239"/>
      <c r="G298" s="246">
        <f t="shared" si="1"/>
        <v>0</v>
      </c>
    </row>
    <row r="299" ht="15.75" customHeight="1">
      <c r="A299" s="226" t="str">
        <f>'DATOS PERSONALES'!$A296</f>
        <v>Orquiola Antonella </v>
      </c>
      <c r="B299" s="243" t="str">
        <f>+'DATOS PERSONALES'!$K296</f>
        <v/>
      </c>
      <c r="C299" s="244">
        <f>IF($A299="","",SUMIF(CAJA!$A$3:$A$990,$A299,CAJA!$G$3:$G$990))</f>
        <v>0</v>
      </c>
      <c r="D299" s="244">
        <f>IF($A299="","",SUMIF(CONFIGURACION!$H$39:$H$1000,$A299,CONFIGURACION!$J$39:$J$1000))</f>
        <v>0</v>
      </c>
      <c r="E299" s="239"/>
      <c r="F299" s="239"/>
      <c r="G299" s="246">
        <f t="shared" si="1"/>
        <v>0</v>
      </c>
    </row>
    <row r="300" ht="15.75" customHeight="1">
      <c r="A300" s="226" t="str">
        <f>'DATOS PERSONALES'!$A297</f>
        <v>Oyola Zaira Julieta </v>
      </c>
      <c r="B300" s="243" t="str">
        <f>+'DATOS PERSONALES'!$K297</f>
        <v/>
      </c>
      <c r="C300" s="244">
        <f>IF($A300="","",SUMIF(CAJA!$A$3:$A$990,$A300,CAJA!$G$3:$G$990))</f>
        <v>0</v>
      </c>
      <c r="D300" s="244">
        <f>IF($A300="","",SUMIF(CONFIGURACION!$H$39:$H$1000,$A300,CONFIGURACION!$J$39:$J$1000))</f>
        <v>0</v>
      </c>
      <c r="E300" s="239"/>
      <c r="F300" s="239"/>
      <c r="G300" s="246">
        <f t="shared" si="1"/>
        <v>0</v>
      </c>
    </row>
    <row r="301" ht="15.75" customHeight="1">
      <c r="A301" s="226" t="str">
        <f>'DATOS PERSONALES'!$A298</f>
        <v>Gimenez Sebastian </v>
      </c>
      <c r="B301" s="243" t="str">
        <f>+'DATOS PERSONALES'!$K298</f>
        <v/>
      </c>
      <c r="C301" s="244">
        <f>IF($A301="","",SUMIF(CAJA!$A$3:$A$990,$A301,CAJA!$G$3:$G$990))</f>
        <v>0</v>
      </c>
      <c r="D301" s="244">
        <f>IF($A301="","",SUMIF(CONFIGURACION!$H$39:$H$1000,$A301,CONFIGURACION!$J$39:$J$1000))</f>
        <v>0</v>
      </c>
      <c r="E301" s="239"/>
      <c r="F301" s="239"/>
      <c r="G301" s="246">
        <f t="shared" si="1"/>
        <v>0</v>
      </c>
    </row>
    <row r="302" ht="15.75" customHeight="1">
      <c r="A302" s="221" t="str">
        <f>'DATOS PERSONALES'!$A299</f>
        <v>Domínguez Kiara </v>
      </c>
      <c r="B302" s="243" t="str">
        <f>+'DATOS PERSONALES'!$K299</f>
        <v/>
      </c>
      <c r="C302" s="244">
        <f>IF($A302="","",SUMIF(CAJA!$A$3:$A$990,$A302,CAJA!$G$3:$G$990))</f>
        <v>0</v>
      </c>
      <c r="D302" s="244">
        <f>IF($A302="","",SUMIF(CONFIGURACION!$H$39:$H$1000,$A302,CONFIGURACION!$J$39:$J$1000))</f>
        <v>0</v>
      </c>
      <c r="E302" s="239"/>
      <c r="F302" s="239"/>
      <c r="G302" s="246">
        <f t="shared" si="1"/>
        <v>0</v>
      </c>
    </row>
    <row r="303" ht="15.75" customHeight="1">
      <c r="A303" s="226" t="str">
        <f>'DATOS PERSONALES'!$A300</f>
        <v>Jaramillo Mía</v>
      </c>
      <c r="B303" s="243" t="str">
        <f>+'DATOS PERSONALES'!$K300</f>
        <v/>
      </c>
      <c r="C303" s="244">
        <f>IF($A303="","",SUMIF(CAJA!$A$3:$A$990,$A303,CAJA!$G$3:$G$990))</f>
        <v>0</v>
      </c>
      <c r="D303" s="244">
        <f>IF($A303="","",SUMIF(CONFIGURACION!$H$39:$H$1000,$A303,CONFIGURACION!$J$39:$J$1000))</f>
        <v>0</v>
      </c>
      <c r="E303" s="239"/>
      <c r="F303" s="239"/>
      <c r="G303" s="246">
        <f t="shared" si="1"/>
        <v>0</v>
      </c>
    </row>
    <row r="304" ht="15.75" customHeight="1">
      <c r="A304" s="226" t="str">
        <f>'DATOS PERSONALES'!$A301</f>
        <v>Nunez Candela</v>
      </c>
      <c r="B304" s="243" t="str">
        <f>+'DATOS PERSONALES'!$K301</f>
        <v/>
      </c>
      <c r="C304" s="244">
        <f>IF($A304="","",SUMIF(CAJA!$A$3:$A$990,$A304,CAJA!$G$3:$G$990))</f>
        <v>0</v>
      </c>
      <c r="D304" s="244">
        <f>IF($A304="","",SUMIF(CONFIGURACION!$H$39:$H$1000,$A304,CONFIGURACION!$J$39:$J$1000))</f>
        <v>0</v>
      </c>
      <c r="E304" s="239"/>
      <c r="F304" s="239"/>
      <c r="G304" s="246">
        <f t="shared" si="1"/>
        <v>0</v>
      </c>
    </row>
    <row r="305" ht="15.75" customHeight="1">
      <c r="A305" s="221" t="str">
        <f>'DATOS PERSONALES'!$A302</f>
        <v>Vera Santino</v>
      </c>
      <c r="B305" s="243" t="str">
        <f>+'DATOS PERSONALES'!$K302</f>
        <v/>
      </c>
      <c r="C305" s="244">
        <f>IF($A305="","",SUMIF(CAJA!$A$3:$A$990,$A305,CAJA!$G$3:$G$990))</f>
        <v>0</v>
      </c>
      <c r="D305" s="244">
        <f>IF($A305="","",SUMIF(CONFIGURACION!$H$39:$H$1000,$A305,CONFIGURACION!$J$39:$J$1000))</f>
        <v>0</v>
      </c>
      <c r="E305" s="239"/>
      <c r="F305" s="239"/>
      <c r="G305" s="246">
        <f t="shared" si="1"/>
        <v>0</v>
      </c>
    </row>
    <row r="306" ht="15.75" customHeight="1">
      <c r="A306" s="221" t="str">
        <f>'DATOS PERSONALES'!$A303</f>
        <v>Molina Marcos </v>
      </c>
      <c r="B306" s="243" t="str">
        <f>+'DATOS PERSONALES'!$K303</f>
        <v/>
      </c>
      <c r="C306" s="244">
        <f>IF($A306="","",SUMIF(CAJA!$A$3:$A$990,$A306,CAJA!$G$3:$G$990))</f>
        <v>0</v>
      </c>
      <c r="D306" s="244">
        <f>IF($A306="","",SUMIF(CONFIGURACION!$H$39:$H$1000,$A306,CONFIGURACION!$J$39:$J$1000))</f>
        <v>0</v>
      </c>
      <c r="E306" s="239"/>
      <c r="F306" s="239"/>
      <c r="G306" s="246">
        <f t="shared" si="1"/>
        <v>0</v>
      </c>
    </row>
    <row r="307" ht="15.75" customHeight="1">
      <c r="A307" s="221" t="str">
        <f>'DATOS PERSONALES'!$A304</f>
        <v>Llanos Tommy</v>
      </c>
      <c r="B307" s="243" t="str">
        <f>+'DATOS PERSONALES'!$K304</f>
        <v/>
      </c>
      <c r="C307" s="244">
        <f>IF($A307="","",SUMIF(CAJA!$A$3:$A$990,$A307,CAJA!$G$3:$G$990))</f>
        <v>0</v>
      </c>
      <c r="D307" s="244">
        <f>IF($A307="","",SUMIF(CONFIGURACION!$H$39:$H$1000,$A307,CONFIGURACION!$J$39:$J$1000))</f>
        <v>0</v>
      </c>
      <c r="E307" s="239"/>
      <c r="F307" s="239"/>
      <c r="G307" s="246">
        <f t="shared" si="1"/>
        <v>0</v>
      </c>
    </row>
    <row r="308" ht="15.75" customHeight="1">
      <c r="A308" s="221" t="str">
        <f>'DATOS PERSONALES'!$A305</f>
        <v>Ibañez Angel Gabriel</v>
      </c>
      <c r="B308" s="243" t="str">
        <f>+'DATOS PERSONALES'!$K305</f>
        <v/>
      </c>
      <c r="C308" s="244">
        <f>IF($A308="","",SUMIF(CAJA!$A$3:$A$990,$A308,CAJA!$G$3:$G$990))</f>
        <v>0</v>
      </c>
      <c r="D308" s="244">
        <f>IF($A308="","",SUMIF(CONFIGURACION!$H$39:$H$1000,$A308,CONFIGURACION!$J$39:$J$1000))</f>
        <v>0</v>
      </c>
      <c r="E308" s="239"/>
      <c r="F308" s="239"/>
      <c r="G308" s="246">
        <f t="shared" si="1"/>
        <v>0</v>
      </c>
    </row>
    <row r="309" ht="15.75" customHeight="1">
      <c r="A309" s="226" t="str">
        <f>'DATOS PERSONALES'!$A306</f>
        <v>Guareschi Ariel </v>
      </c>
      <c r="B309" s="243" t="str">
        <f>+'DATOS PERSONALES'!$K306</f>
        <v/>
      </c>
      <c r="C309" s="244">
        <f>IF($A309="","",SUMIF(CAJA!$A$3:$A$990,$A309,CAJA!$G$3:$G$990))</f>
        <v>0</v>
      </c>
      <c r="D309" s="244">
        <f>IF($A309="","",SUMIF(CONFIGURACION!$H$39:$H$1000,$A309,CONFIGURACION!$J$39:$J$1000))</f>
        <v>0</v>
      </c>
      <c r="E309" s="239"/>
      <c r="F309" s="239"/>
      <c r="G309" s="246">
        <f t="shared" si="1"/>
        <v>0</v>
      </c>
    </row>
    <row r="310" ht="15.75" customHeight="1">
      <c r="A310" s="221" t="str">
        <f>'DATOS PERSONALES'!$A307</f>
        <v>Gutiérrez Ezequiel </v>
      </c>
      <c r="B310" s="243" t="str">
        <f>+'DATOS PERSONALES'!$K307</f>
        <v/>
      </c>
      <c r="C310" s="244">
        <f>IF($A310="","",SUMIF(CAJA!$A$3:$A$990,$A310,CAJA!$G$3:$G$990))</f>
        <v>0</v>
      </c>
      <c r="D310" s="244">
        <f>IF($A310="","",SUMIF(CONFIGURACION!$H$39:$H$1000,$A310,CONFIGURACION!$J$39:$J$1000))</f>
        <v>0</v>
      </c>
      <c r="E310" s="239"/>
      <c r="F310" s="239"/>
      <c r="G310" s="246">
        <f t="shared" si="1"/>
        <v>0</v>
      </c>
    </row>
    <row r="311" ht="15.75" customHeight="1">
      <c r="A311" s="221" t="str">
        <f>'DATOS PERSONALES'!$A308</f>
        <v>Radaelli Ramiro </v>
      </c>
      <c r="B311" s="243" t="str">
        <f>+'DATOS PERSONALES'!$K308</f>
        <v/>
      </c>
      <c r="C311" s="244">
        <f>IF($A311="","",SUMIF(CAJA!$A$3:$A$990,$A311,CAJA!$G$3:$G$990))</f>
        <v>0</v>
      </c>
      <c r="D311" s="244">
        <f>IF($A311="","",SUMIF(CONFIGURACION!$H$39:$H$1000,$A311,CONFIGURACION!$J$39:$J$1000))</f>
        <v>0</v>
      </c>
      <c r="E311" s="239"/>
      <c r="F311" s="239"/>
      <c r="G311" s="246">
        <f t="shared" si="1"/>
        <v>0</v>
      </c>
    </row>
    <row r="312" ht="15.75" customHeight="1">
      <c r="A312" s="226" t="str">
        <f>'DATOS PERSONALES'!$A309</f>
        <v>Comelles Ezequiel Santiago </v>
      </c>
      <c r="B312" s="243" t="str">
        <f>+'DATOS PERSONALES'!$K309</f>
        <v/>
      </c>
      <c r="C312" s="244">
        <f>IF($A312="","",SUMIF(CAJA!$A$3:$A$990,$A312,CAJA!$G$3:$G$990))</f>
        <v>0</v>
      </c>
      <c r="D312" s="244">
        <f>IF($A312="","",SUMIF(CONFIGURACION!$H$39:$H$1000,$A312,CONFIGURACION!$J$39:$J$1000))</f>
        <v>0</v>
      </c>
      <c r="E312" s="239"/>
      <c r="F312" s="239"/>
      <c r="G312" s="246">
        <f t="shared" si="1"/>
        <v>0</v>
      </c>
    </row>
    <row r="313" ht="15.75" customHeight="1">
      <c r="A313" s="221" t="str">
        <f>'DATOS PERSONALES'!$A310</f>
        <v>Acosta Mariano Valentín</v>
      </c>
      <c r="B313" s="243" t="str">
        <f>+'DATOS PERSONALES'!$K310</f>
        <v/>
      </c>
      <c r="C313" s="244">
        <f>IF($A313="","",SUMIF(CAJA!$A$3:$A$990,$A313,CAJA!$G$3:$G$990))</f>
        <v>0</v>
      </c>
      <c r="D313" s="244">
        <f>IF($A313="","",SUMIF(CONFIGURACION!$H$39:$H$1000,$A313,CONFIGURACION!$J$39:$J$1000))</f>
        <v>0</v>
      </c>
      <c r="E313" s="239"/>
      <c r="F313" s="239"/>
      <c r="G313" s="246">
        <f t="shared" si="1"/>
        <v>0</v>
      </c>
    </row>
    <row r="314" ht="15.75" customHeight="1">
      <c r="A314" s="226" t="str">
        <f>'DATOS PERSONALES'!$A311</f>
        <v>Fretes Nayla</v>
      </c>
      <c r="B314" s="243" t="str">
        <f>+'DATOS PERSONALES'!$K311</f>
        <v/>
      </c>
      <c r="C314" s="244">
        <f>IF($A314="","",SUMIF(CAJA!$A$3:$A$990,$A314,CAJA!$G$3:$G$990))</f>
        <v>0</v>
      </c>
      <c r="D314" s="244">
        <f>IF($A314="","",SUMIF(CONFIGURACION!$H$39:$H$1000,$A314,CONFIGURACION!$J$39:$J$1000))</f>
        <v>0</v>
      </c>
      <c r="E314" s="239"/>
      <c r="F314" s="239"/>
      <c r="G314" s="246">
        <f t="shared" si="1"/>
        <v>0</v>
      </c>
    </row>
    <row r="315" ht="15.75" customHeight="1">
      <c r="A315" s="226" t="str">
        <f>'DATOS PERSONALES'!$A312</f>
        <v>Cáceres Olivia </v>
      </c>
      <c r="B315" s="243" t="str">
        <f>+'DATOS PERSONALES'!$K312</f>
        <v/>
      </c>
      <c r="C315" s="244">
        <f>IF($A315="","",SUMIF(CAJA!$A$3:$A$990,$A315,CAJA!$G$3:$G$990))</f>
        <v>0</v>
      </c>
      <c r="D315" s="244">
        <f>IF($A315="","",SUMIF(CONFIGURACION!$H$39:$H$1000,$A315,CONFIGURACION!$J$39:$J$1000))</f>
        <v>0</v>
      </c>
      <c r="E315" s="239"/>
      <c r="F315" s="239"/>
      <c r="G315" s="246">
        <f t="shared" si="1"/>
        <v>0</v>
      </c>
    </row>
    <row r="316" ht="15.75" customHeight="1">
      <c r="A316" s="226" t="str">
        <f>'DATOS PERSONALES'!$A313</f>
        <v>Bruno Pilar </v>
      </c>
      <c r="B316" s="243" t="str">
        <f>+'DATOS PERSONALES'!$K313</f>
        <v/>
      </c>
      <c r="C316" s="244">
        <f>IF($A316="","",SUMIF(CAJA!$A$3:$A$990,$A316,CAJA!$G$3:$G$990))</f>
        <v>0</v>
      </c>
      <c r="D316" s="244">
        <f>IF($A316="","",SUMIF(CONFIGURACION!$H$39:$H$1000,$A316,CONFIGURACION!$J$39:$J$1000))</f>
        <v>0</v>
      </c>
      <c r="E316" s="239"/>
      <c r="F316" s="239"/>
      <c r="G316" s="246">
        <f t="shared" si="1"/>
        <v>0</v>
      </c>
    </row>
    <row r="317" ht="15.75" customHeight="1">
      <c r="A317" s="221" t="str">
        <f>'DATOS PERSONALES'!$A314</f>
        <v>Cortez Nicolás</v>
      </c>
      <c r="B317" s="243" t="str">
        <f>+'DATOS PERSONALES'!$K314</f>
        <v/>
      </c>
      <c r="C317" s="244">
        <f>IF($A317="","",SUMIF(CAJA!$A$3:$A$990,$A317,CAJA!$G$3:$G$990))</f>
        <v>0</v>
      </c>
      <c r="D317" s="244">
        <f>IF($A317="","",SUMIF(CONFIGURACION!$H$39:$H$1000,$A317,CONFIGURACION!$J$39:$J$1000))</f>
        <v>0</v>
      </c>
      <c r="E317" s="239"/>
      <c r="F317" s="239"/>
      <c r="G317" s="246">
        <f t="shared" si="1"/>
        <v>0</v>
      </c>
    </row>
    <row r="318" ht="15.75" customHeight="1">
      <c r="A318" s="221" t="str">
        <f>'DATOS PERSONALES'!$A315</f>
        <v>Condori Matías </v>
      </c>
      <c r="B318" s="243" t="str">
        <f>+'DATOS PERSONALES'!$K315</f>
        <v/>
      </c>
      <c r="C318" s="244">
        <f>IF($A318="","",SUMIF(CAJA!$A$3:$A$990,$A318,CAJA!$G$3:$G$990))</f>
        <v>0</v>
      </c>
      <c r="D318" s="244">
        <f>IF($A318="","",SUMIF(CONFIGURACION!$H$39:$H$1000,$A318,CONFIGURACION!$J$39:$J$1000))</f>
        <v>0</v>
      </c>
      <c r="E318" s="239"/>
      <c r="F318" s="239"/>
      <c r="G318" s="246">
        <f t="shared" si="1"/>
        <v>0</v>
      </c>
    </row>
    <row r="319" ht="15.75" customHeight="1">
      <c r="A319" s="221" t="str">
        <f>'DATOS PERSONALES'!$A316</f>
        <v>Condori Franco</v>
      </c>
      <c r="B319" s="243" t="str">
        <f>+'DATOS PERSONALES'!$K316</f>
        <v/>
      </c>
      <c r="C319" s="244">
        <f>IF($A319="","",SUMIF(CAJA!$A$3:$A$990,$A319,CAJA!$G$3:$G$990))</f>
        <v>0</v>
      </c>
      <c r="D319" s="244">
        <f>IF($A319="","",SUMIF(CONFIGURACION!$H$39:$H$1000,$A319,CONFIGURACION!$J$39:$J$1000))</f>
        <v>0</v>
      </c>
      <c r="E319" s="239"/>
      <c r="F319" s="239"/>
      <c r="G319" s="246">
        <f t="shared" si="1"/>
        <v>0</v>
      </c>
    </row>
    <row r="320" ht="15.75" customHeight="1">
      <c r="A320" s="221" t="str">
        <f>'DATOS PERSONALES'!$A317</f>
        <v>Bortolín Gael </v>
      </c>
      <c r="B320" s="243" t="str">
        <f>+'DATOS PERSONALES'!$K317</f>
        <v/>
      </c>
      <c r="C320" s="244">
        <f>IF($A320="","",SUMIF(CAJA!$A$3:$A$990,$A320,CAJA!$G$3:$G$990))</f>
        <v>0</v>
      </c>
      <c r="D320" s="244">
        <f>IF($A320="","",SUMIF(CONFIGURACION!$H$39:$H$1000,$A320,CONFIGURACION!$J$39:$J$1000))</f>
        <v>0</v>
      </c>
      <c r="E320" s="239"/>
      <c r="F320" s="239"/>
      <c r="G320" s="246">
        <f t="shared" si="1"/>
        <v>0</v>
      </c>
    </row>
    <row r="321" ht="15.75" customHeight="1">
      <c r="A321" s="221" t="str">
        <f>'DATOS PERSONALES'!$A318</f>
        <v>Gantes Martina </v>
      </c>
      <c r="B321" s="243" t="str">
        <f>+'DATOS PERSONALES'!$K318</f>
        <v/>
      </c>
      <c r="C321" s="244">
        <f>IF($A321="","",SUMIF(CAJA!$A$3:$A$990,$A321,CAJA!$G$3:$G$990))</f>
        <v>0</v>
      </c>
      <c r="D321" s="244">
        <f>IF($A321="","",SUMIF(CONFIGURACION!$H$39:$H$1000,$A321,CONFIGURACION!$J$39:$J$1000))</f>
        <v>0</v>
      </c>
      <c r="E321" s="239"/>
      <c r="F321" s="239"/>
      <c r="G321" s="246">
        <f t="shared" si="1"/>
        <v>0</v>
      </c>
    </row>
    <row r="322" ht="15.75" customHeight="1">
      <c r="A322" s="226" t="str">
        <f>'DATOS PERSONALES'!$A319</f>
        <v>Vallejo Sofía </v>
      </c>
      <c r="B322" s="243" t="str">
        <f>+'DATOS PERSONALES'!$K319</f>
        <v/>
      </c>
      <c r="C322" s="244">
        <f>IF($A322="","",SUMIF(CAJA!$A$3:$A$990,$A322,CAJA!$G$3:$G$990))</f>
        <v>0</v>
      </c>
      <c r="D322" s="244">
        <f>IF($A322="","",SUMIF(CONFIGURACION!$H$39:$H$1000,$A322,CONFIGURACION!$J$39:$J$1000))</f>
        <v>0</v>
      </c>
      <c r="E322" s="239"/>
      <c r="F322" s="239"/>
      <c r="G322" s="246">
        <f t="shared" si="1"/>
        <v>0</v>
      </c>
    </row>
    <row r="323" ht="15.75" customHeight="1">
      <c r="A323" s="226" t="str">
        <f>'DATOS PERSONALES'!$A320</f>
        <v>Domínguez Isabella </v>
      </c>
      <c r="B323" s="243" t="str">
        <f>+'DATOS PERSONALES'!$K320</f>
        <v/>
      </c>
      <c r="C323" s="244">
        <f>IF($A323="","",SUMIF(CAJA!$A$3:$A$990,$A323,CAJA!$G$3:$G$990))</f>
        <v>0</v>
      </c>
      <c r="D323" s="244">
        <f>IF($A323="","",SUMIF(CONFIGURACION!$H$39:$H$1000,$A323,CONFIGURACION!$J$39:$J$1000))</f>
        <v>0</v>
      </c>
      <c r="E323" s="239"/>
      <c r="F323" s="239"/>
      <c r="G323" s="246">
        <f t="shared" si="1"/>
        <v>0</v>
      </c>
    </row>
    <row r="324" ht="15.75" customHeight="1">
      <c r="A324" s="226" t="str">
        <f>'DATOS PERSONALES'!$A321</f>
        <v>Coria Agostina</v>
      </c>
      <c r="B324" s="243" t="str">
        <f>+'DATOS PERSONALES'!$K321</f>
        <v/>
      </c>
      <c r="C324" s="244">
        <f>IF($A324="","",SUMIF(CAJA!$A$3:$A$990,$A324,CAJA!$G$3:$G$990))</f>
        <v>0</v>
      </c>
      <c r="D324" s="244">
        <f>IF($A324="","",SUMIF(CONFIGURACION!$H$39:$H$1000,$A324,CONFIGURACION!$J$39:$J$1000))</f>
        <v>0</v>
      </c>
      <c r="E324" s="239"/>
      <c r="F324" s="239"/>
      <c r="G324" s="246">
        <f t="shared" si="1"/>
        <v>0</v>
      </c>
    </row>
    <row r="325" ht="15.75" customHeight="1">
      <c r="A325" s="226" t="str">
        <f>'DATOS PERSONALES'!$A322</f>
        <v>Ramos Guadalupe </v>
      </c>
      <c r="B325" s="243" t="str">
        <f>+'DATOS PERSONALES'!$K322</f>
        <v/>
      </c>
      <c r="C325" s="244">
        <f>IF($A325="","",SUMIF(CAJA!$A$3:$A$990,$A325,CAJA!$G$3:$G$990))</f>
        <v>0</v>
      </c>
      <c r="D325" s="244">
        <f>IF($A325="","",SUMIF(CONFIGURACION!$H$39:$H$1000,$A325,CONFIGURACION!$J$39:$J$1000))</f>
        <v>0</v>
      </c>
      <c r="E325" s="239"/>
      <c r="F325" s="239"/>
      <c r="G325" s="246">
        <f t="shared" si="1"/>
        <v>0</v>
      </c>
    </row>
    <row r="326" ht="15.75" customHeight="1">
      <c r="A326" s="226" t="str">
        <f>'DATOS PERSONALES'!$A323</f>
        <v>Olariaga Mía</v>
      </c>
      <c r="B326" s="243" t="str">
        <f>+'DATOS PERSONALES'!$K323</f>
        <v/>
      </c>
      <c r="C326" s="244">
        <f>IF($A326="","",SUMIF(CAJA!$A$3:$A$990,$A326,CAJA!$G$3:$G$990))</f>
        <v>0</v>
      </c>
      <c r="D326" s="244">
        <f>IF($A326="","",SUMIF(CONFIGURACION!$H$39:$H$1000,$A326,CONFIGURACION!$J$39:$J$1000))</f>
        <v>0</v>
      </c>
      <c r="E326" s="239"/>
      <c r="F326" s="239"/>
      <c r="G326" s="246">
        <f t="shared" si="1"/>
        <v>0</v>
      </c>
    </row>
    <row r="327" ht="15.75" customHeight="1">
      <c r="A327" s="221" t="str">
        <f>'DATOS PERSONALES'!$A324</f>
        <v>Pinto André</v>
      </c>
      <c r="B327" s="243" t="str">
        <f>+'DATOS PERSONALES'!$K324</f>
        <v/>
      </c>
      <c r="C327" s="244">
        <f>IF($A327="","",SUMIF(CAJA!$A$3:$A$990,$A327,CAJA!$G$3:$G$990))</f>
        <v>0</v>
      </c>
      <c r="D327" s="244">
        <f>IF($A327="","",SUMIF(CONFIGURACION!$H$39:$H$1000,$A327,CONFIGURACION!$J$39:$J$1000))</f>
        <v>0</v>
      </c>
      <c r="E327" s="239"/>
      <c r="F327" s="239"/>
      <c r="G327" s="246">
        <f t="shared" si="1"/>
        <v>0</v>
      </c>
    </row>
    <row r="328" ht="15.75" customHeight="1">
      <c r="A328" s="226" t="str">
        <f>'DATOS PERSONALES'!$A325</f>
        <v>Eren Malena</v>
      </c>
      <c r="B328" s="243" t="str">
        <f>+'DATOS PERSONALES'!$K325</f>
        <v/>
      </c>
      <c r="C328" s="244">
        <f>IF($A328="","",SUMIF(CAJA!$A$3:$A$990,$A328,CAJA!$G$3:$G$990))</f>
        <v>0</v>
      </c>
      <c r="D328" s="244">
        <f>IF($A328="","",SUMIF(CONFIGURACION!$H$39:$H$1000,$A328,CONFIGURACION!$J$39:$J$1000))</f>
        <v>0</v>
      </c>
      <c r="E328" s="239"/>
      <c r="F328" s="239"/>
      <c r="G328" s="246">
        <f t="shared" si="1"/>
        <v>0</v>
      </c>
    </row>
    <row r="329" ht="15.75" customHeight="1">
      <c r="A329" s="226" t="str">
        <f>'DATOS PERSONALES'!$A326</f>
        <v>Colombo Jazmín </v>
      </c>
      <c r="B329" s="243" t="str">
        <f>+'DATOS PERSONALES'!$K326</f>
        <v/>
      </c>
      <c r="C329" s="244">
        <f>IF($A329="","",SUMIF(CAJA!$A$3:$A$990,$A329,CAJA!$G$3:$G$990))</f>
        <v>0</v>
      </c>
      <c r="D329" s="244">
        <f>IF($A329="","",SUMIF(CONFIGURACION!$H$39:$H$1000,$A329,CONFIGURACION!$J$39:$J$1000))</f>
        <v>0</v>
      </c>
      <c r="E329" s="239"/>
      <c r="F329" s="239"/>
      <c r="G329" s="246">
        <f t="shared" si="1"/>
        <v>0</v>
      </c>
    </row>
    <row r="330" ht="15.75" customHeight="1">
      <c r="A330" s="226" t="str">
        <f>'DATOS PERSONALES'!$A327</f>
        <v>Gómez Ramiro </v>
      </c>
      <c r="B330" s="243" t="str">
        <f>+'DATOS PERSONALES'!$K327</f>
        <v/>
      </c>
      <c r="C330" s="244">
        <f>IF($A330="","",SUMIF(CAJA!$A$3:$A$990,$A330,CAJA!$G$3:$G$990))</f>
        <v>0</v>
      </c>
      <c r="D330" s="244">
        <f>IF($A330="","",SUMIF(CONFIGURACION!$H$39:$H$1000,$A330,CONFIGURACION!$J$39:$J$1000))</f>
        <v>0</v>
      </c>
      <c r="E330" s="239"/>
      <c r="F330" s="239"/>
      <c r="G330" s="246">
        <f t="shared" si="1"/>
        <v>0</v>
      </c>
    </row>
    <row r="331" ht="15.75" customHeight="1">
      <c r="A331" s="221" t="str">
        <f>'DATOS PERSONALES'!$A328</f>
        <v>Vázquez Tiziano</v>
      </c>
      <c r="B331" s="243" t="str">
        <f>+'DATOS PERSONALES'!$K328</f>
        <v/>
      </c>
      <c r="C331" s="244">
        <f>IF($A331="","",SUMIF(CAJA!$A$3:$A$990,$A331,CAJA!$G$3:$G$990))</f>
        <v>0</v>
      </c>
      <c r="D331" s="244">
        <f>IF($A331="","",SUMIF(CONFIGURACION!$H$39:$H$1000,$A331,CONFIGURACION!$J$39:$J$1000))</f>
        <v>0</v>
      </c>
      <c r="E331" s="239"/>
      <c r="F331" s="239"/>
      <c r="G331" s="246">
        <f t="shared" si="1"/>
        <v>0</v>
      </c>
    </row>
    <row r="332" ht="15.75" customHeight="1">
      <c r="A332" s="221" t="str">
        <f>'DATOS PERSONALES'!$A329</f>
        <v>Santa Cruz Santiago</v>
      </c>
      <c r="B332" s="243" t="str">
        <f>+'DATOS PERSONALES'!$K329</f>
        <v/>
      </c>
      <c r="C332" s="244">
        <f>IF($A332="","",SUMIF(CAJA!$A$3:$A$990,$A332,CAJA!$G$3:$G$990))</f>
        <v>0</v>
      </c>
      <c r="D332" s="244">
        <f>IF($A332="","",SUMIF(CONFIGURACION!$H$39:$H$1000,$A332,CONFIGURACION!$J$39:$J$1000))</f>
        <v>0</v>
      </c>
      <c r="E332" s="239"/>
      <c r="F332" s="239"/>
      <c r="G332" s="246">
        <f t="shared" si="1"/>
        <v>0</v>
      </c>
    </row>
    <row r="333" ht="15.75" customHeight="1">
      <c r="A333" s="221" t="str">
        <f>'DATOS PERSONALES'!$A330</f>
        <v>Morel Jazmín </v>
      </c>
      <c r="B333" s="243" t="str">
        <f>+'DATOS PERSONALES'!$K330</f>
        <v/>
      </c>
      <c r="C333" s="244">
        <f>IF($A333="","",SUMIF(CAJA!$A$3:$A$990,$A333,CAJA!$G$3:$G$990))</f>
        <v>0</v>
      </c>
      <c r="D333" s="244">
        <f>IF($A333="","",SUMIF(CONFIGURACION!$H$39:$H$1000,$A333,CONFIGURACION!$J$39:$J$1000))</f>
        <v>0</v>
      </c>
      <c r="E333" s="239"/>
      <c r="F333" s="239"/>
      <c r="G333" s="246">
        <f t="shared" si="1"/>
        <v>0</v>
      </c>
    </row>
    <row r="334" ht="15.75" customHeight="1">
      <c r="A334" s="226" t="str">
        <f>'DATOS PERSONALES'!$A331</f>
        <v>Andrada Victoria </v>
      </c>
      <c r="B334" s="243" t="str">
        <f>+'DATOS PERSONALES'!$K331</f>
        <v/>
      </c>
      <c r="C334" s="244">
        <f>IF($A334="","",SUMIF(CAJA!$A$3:$A$990,$A334,CAJA!$G$3:$G$990))</f>
        <v>0</v>
      </c>
      <c r="D334" s="244">
        <f>IF($A334="","",SUMIF(CONFIGURACION!$H$39:$H$1000,$A334,CONFIGURACION!$J$39:$J$1000))</f>
        <v>0</v>
      </c>
      <c r="E334" s="239"/>
      <c r="F334" s="239"/>
      <c r="G334" s="246">
        <f t="shared" si="1"/>
        <v>0</v>
      </c>
    </row>
    <row r="335" ht="15.75" customHeight="1">
      <c r="A335" s="226" t="str">
        <f>'DATOS PERSONALES'!$A332</f>
        <v>Orellana Lorenzo</v>
      </c>
      <c r="B335" s="243" t="str">
        <f>+'DATOS PERSONALES'!$K332</f>
        <v/>
      </c>
      <c r="C335" s="244">
        <f>IF($A335="","",SUMIF(CAJA!$A$3:$A$990,$A335,CAJA!$G$3:$G$990))</f>
        <v>0</v>
      </c>
      <c r="D335" s="244">
        <f>IF($A335="","",SUMIF(CONFIGURACION!$H$39:$H$1000,$A335,CONFIGURACION!$J$39:$J$1000))</f>
        <v>0</v>
      </c>
      <c r="E335" s="239"/>
      <c r="F335" s="239"/>
      <c r="G335" s="246">
        <f t="shared" si="1"/>
        <v>0</v>
      </c>
    </row>
    <row r="336" ht="15.75" customHeight="1">
      <c r="A336" s="221" t="str">
        <f>'DATOS PERSONALES'!$A333</f>
        <v>Peralta Gonzalo</v>
      </c>
      <c r="B336" s="243" t="str">
        <f>+'DATOS PERSONALES'!$K333</f>
        <v/>
      </c>
      <c r="C336" s="244">
        <f>IF($A336="","",SUMIF(CAJA!$A$3:$A$990,$A336,CAJA!$G$3:$G$990))</f>
        <v>0</v>
      </c>
      <c r="D336" s="244">
        <f>IF($A336="","",SUMIF(CONFIGURACION!$H$39:$H$1000,$A336,CONFIGURACION!$J$39:$J$1000))</f>
        <v>0</v>
      </c>
      <c r="E336" s="239"/>
      <c r="F336" s="239"/>
      <c r="G336" s="246">
        <f t="shared" si="1"/>
        <v>0</v>
      </c>
    </row>
    <row r="337" ht="15.75" customHeight="1">
      <c r="A337" s="221" t="str">
        <f>'DATOS PERSONALES'!$A334</f>
        <v>Zuñagua Alexis </v>
      </c>
      <c r="B337" s="243" t="str">
        <f>+'DATOS PERSONALES'!$K334</f>
        <v/>
      </c>
      <c r="C337" s="244">
        <f>IF($A337="","",SUMIF(CAJA!$A$3:$A$990,$A337,CAJA!$G$3:$G$990))</f>
        <v>0</v>
      </c>
      <c r="D337" s="244">
        <f>IF($A337="","",SUMIF(CONFIGURACION!$H$39:$H$1000,$A337,CONFIGURACION!$J$39:$J$1000))</f>
        <v>0</v>
      </c>
      <c r="E337" s="239"/>
      <c r="F337" s="239"/>
      <c r="G337" s="246">
        <f t="shared" si="1"/>
        <v>0</v>
      </c>
    </row>
    <row r="338" ht="15.75" customHeight="1">
      <c r="A338" s="226" t="str">
        <f>'DATOS PERSONALES'!$A335</f>
        <v>Sosa Echave Lucio Mariano </v>
      </c>
      <c r="B338" s="243" t="str">
        <f>+'DATOS PERSONALES'!$K335</f>
        <v/>
      </c>
      <c r="C338" s="244">
        <f>IF($A338="","",SUMIF(CAJA!$A$3:$A$990,$A338,CAJA!$G$3:$G$990))</f>
        <v>0</v>
      </c>
      <c r="D338" s="244">
        <f>IF($A338="","",SUMIF(CONFIGURACION!$H$39:$H$1000,$A338,CONFIGURACION!$J$39:$J$1000))</f>
        <v>0</v>
      </c>
      <c r="E338" s="239"/>
      <c r="F338" s="239"/>
      <c r="G338" s="246">
        <f t="shared" si="1"/>
        <v>0</v>
      </c>
    </row>
    <row r="339" ht="15.75" customHeight="1">
      <c r="A339" s="226" t="str">
        <f>'DATOS PERSONALES'!$A336</f>
        <v>Frías Bárbara </v>
      </c>
      <c r="B339" s="243" t="str">
        <f>+'DATOS PERSONALES'!$K336</f>
        <v/>
      </c>
      <c r="C339" s="244">
        <f>IF($A339="","",SUMIF(CAJA!$A$3:$A$990,$A339,CAJA!$G$3:$G$990))</f>
        <v>0</v>
      </c>
      <c r="D339" s="244">
        <f>IF($A339="","",SUMIF(CONFIGURACION!$H$39:$H$1000,$A339,CONFIGURACION!$J$39:$J$1000))</f>
        <v>0</v>
      </c>
      <c r="E339" s="239"/>
      <c r="F339" s="239"/>
      <c r="G339" s="246">
        <f t="shared" si="1"/>
        <v>0</v>
      </c>
    </row>
    <row r="340" ht="15.75" customHeight="1">
      <c r="A340" s="226" t="str">
        <f>'DATOS PERSONALES'!$A337</f>
        <v>Cornejo Alma</v>
      </c>
      <c r="B340" s="243" t="str">
        <f>+'DATOS PERSONALES'!$K337</f>
        <v/>
      </c>
      <c r="C340" s="244">
        <f>IF($A340="","",SUMIF(CAJA!$A$3:$A$990,$A340,CAJA!$G$3:$G$990))</f>
        <v>0</v>
      </c>
      <c r="D340" s="244">
        <f>IF($A340="","",SUMIF(CONFIGURACION!$H$39:$H$1000,$A340,CONFIGURACION!$J$39:$J$1000))</f>
        <v>0</v>
      </c>
      <c r="E340" s="239"/>
      <c r="F340" s="239"/>
      <c r="G340" s="246">
        <f t="shared" si="1"/>
        <v>0</v>
      </c>
    </row>
    <row r="341" ht="15.75" customHeight="1">
      <c r="A341" s="226" t="str">
        <f>'DATOS PERSONALES'!$A338</f>
        <v>Lugo bianca </v>
      </c>
      <c r="B341" s="243" t="str">
        <f>+'DATOS PERSONALES'!$K338</f>
        <v/>
      </c>
      <c r="C341" s="244">
        <f>IF($A341="","",SUMIF(CAJA!$A$3:$A$990,$A341,CAJA!$G$3:$G$990))</f>
        <v>0</v>
      </c>
      <c r="D341" s="244">
        <f>IF($A341="","",SUMIF(CONFIGURACION!$H$39:$H$1000,$A341,CONFIGURACION!$J$39:$J$1000))</f>
        <v>0</v>
      </c>
      <c r="E341" s="239"/>
      <c r="F341" s="239"/>
      <c r="G341" s="246">
        <f t="shared" si="1"/>
        <v>0</v>
      </c>
    </row>
    <row r="342" ht="15.75" customHeight="1">
      <c r="A342" s="221" t="str">
        <f>'DATOS PERSONALES'!$A339</f>
        <v>Claure Alma </v>
      </c>
      <c r="B342" s="243" t="str">
        <f>+'DATOS PERSONALES'!$K339</f>
        <v/>
      </c>
      <c r="C342" s="244">
        <f>IF($A342="","",SUMIF(CAJA!$A$3:$A$990,$A342,CAJA!$G$3:$G$990))</f>
        <v>0</v>
      </c>
      <c r="D342" s="244">
        <f>IF($A342="","",SUMIF(CONFIGURACION!$H$39:$H$1000,$A342,CONFIGURACION!$J$39:$J$1000))</f>
        <v>0</v>
      </c>
      <c r="E342" s="239"/>
      <c r="F342" s="239"/>
      <c r="G342" s="246">
        <f t="shared" si="1"/>
        <v>0</v>
      </c>
    </row>
    <row r="343" ht="15.75" customHeight="1">
      <c r="A343" s="221" t="str">
        <f>'DATOS PERSONALES'!$A340</f>
        <v>Ruíz Lionel </v>
      </c>
      <c r="B343" s="243" t="str">
        <f>+'DATOS PERSONALES'!$K340</f>
        <v/>
      </c>
      <c r="C343" s="244">
        <f>IF($A343="","",SUMIF(CAJA!$A$3:$A$990,$A343,CAJA!$G$3:$G$990))</f>
        <v>0</v>
      </c>
      <c r="D343" s="244">
        <f>IF($A343="","",SUMIF(CONFIGURACION!$H$39:$H$1000,$A343,CONFIGURACION!$J$39:$J$1000))</f>
        <v>0</v>
      </c>
      <c r="E343" s="239"/>
      <c r="F343" s="239"/>
      <c r="G343" s="246">
        <f t="shared" si="1"/>
        <v>0</v>
      </c>
    </row>
    <row r="344" ht="15.75" customHeight="1">
      <c r="A344" s="221" t="str">
        <f>'DATOS PERSONALES'!$A341</f>
        <v>Coronel Homero </v>
      </c>
      <c r="B344" s="243" t="str">
        <f>+'DATOS PERSONALES'!$K341</f>
        <v/>
      </c>
      <c r="C344" s="244">
        <f>IF($A344="","",SUMIF(CAJA!$A$3:$A$990,$A344,CAJA!$G$3:$G$990))</f>
        <v>0</v>
      </c>
      <c r="D344" s="244">
        <f>IF($A344="","",SUMIF(CONFIGURACION!$H$39:$H$1000,$A344,CONFIGURACION!$J$39:$J$1000))</f>
        <v>0</v>
      </c>
      <c r="E344" s="239"/>
      <c r="F344" s="239"/>
      <c r="G344" s="246">
        <f t="shared" si="1"/>
        <v>0</v>
      </c>
    </row>
    <row r="345" ht="15.75" customHeight="1">
      <c r="A345" s="221" t="str">
        <f>'DATOS PERSONALES'!$A342</f>
        <v>Ramírez Faustino </v>
      </c>
      <c r="B345" s="243" t="str">
        <f>+'DATOS PERSONALES'!$K342</f>
        <v/>
      </c>
      <c r="C345" s="244">
        <f>IF($A345="","",SUMIF(CAJA!$A$3:$A$990,$A345,CAJA!$G$3:$G$990))</f>
        <v>0</v>
      </c>
      <c r="D345" s="244">
        <f>IF($A345="","",SUMIF(CONFIGURACION!$H$39:$H$1000,$A345,CONFIGURACION!$J$39:$J$1000))</f>
        <v>0</v>
      </c>
      <c r="E345" s="239"/>
      <c r="F345" s="239"/>
      <c r="G345" s="246">
        <f t="shared" si="1"/>
        <v>0</v>
      </c>
    </row>
    <row r="346" ht="15.75" customHeight="1">
      <c r="A346" s="221" t="str">
        <f>'DATOS PERSONALES'!$A343</f>
        <v>Acosta Leandro </v>
      </c>
      <c r="B346" s="243" t="str">
        <f>+'DATOS PERSONALES'!$K343</f>
        <v/>
      </c>
      <c r="C346" s="244">
        <f>IF($A346="","",SUMIF(CAJA!$A$3:$A$990,$A346,CAJA!$G$3:$G$990))</f>
        <v>0</v>
      </c>
      <c r="D346" s="244">
        <f>IF($A346="","",SUMIF(CONFIGURACION!$H$39:$H$1000,$A346,CONFIGURACION!$J$39:$J$1000))</f>
        <v>0</v>
      </c>
      <c r="E346" s="239"/>
      <c r="F346" s="239"/>
      <c r="G346" s="246">
        <f t="shared" si="1"/>
        <v>0</v>
      </c>
    </row>
    <row r="347" ht="15.75" customHeight="1">
      <c r="A347" s="221" t="str">
        <f>'DATOS PERSONALES'!$A344</f>
        <v>Loza Alex Lautaro </v>
      </c>
      <c r="B347" s="243" t="str">
        <f>+'DATOS PERSONALES'!$K344</f>
        <v/>
      </c>
      <c r="C347" s="244">
        <f>IF($A347="","",SUMIF(CAJA!$A$3:$A$990,$A347,CAJA!$G$3:$G$990))</f>
        <v>0</v>
      </c>
      <c r="D347" s="244">
        <f>IF($A347="","",SUMIF(CONFIGURACION!$H$39:$H$1000,$A347,CONFIGURACION!$J$39:$J$1000))</f>
        <v>0</v>
      </c>
      <c r="E347" s="239"/>
      <c r="F347" s="239"/>
      <c r="G347" s="246">
        <f t="shared" si="1"/>
        <v>0</v>
      </c>
    </row>
    <row r="348" ht="15.75" customHeight="1">
      <c r="A348" s="221" t="str">
        <f>'DATOS PERSONALES'!$A345</f>
        <v>Torchia Santino</v>
      </c>
      <c r="B348" s="243" t="str">
        <f>+'DATOS PERSONALES'!$K345</f>
        <v/>
      </c>
      <c r="C348" s="244">
        <f>IF($A348="","",SUMIF(CAJA!$A$3:$A$990,$A348,CAJA!$G$3:$G$990))</f>
        <v>0</v>
      </c>
      <c r="D348" s="244">
        <f>IF($A348="","",SUMIF(CONFIGURACION!$H$39:$H$1000,$A348,CONFIGURACION!$J$39:$J$1000))</f>
        <v>0</v>
      </c>
      <c r="E348" s="239"/>
      <c r="F348" s="239"/>
      <c r="G348" s="246">
        <f t="shared" si="1"/>
        <v>0</v>
      </c>
    </row>
    <row r="349" ht="15.75" customHeight="1">
      <c r="A349" s="221" t="str">
        <f>'DATOS PERSONALES'!$A346</f>
        <v>Zacarias Alexis Gabriel </v>
      </c>
      <c r="B349" s="243" t="str">
        <f>+'DATOS PERSONALES'!$K346</f>
        <v/>
      </c>
      <c r="C349" s="244">
        <f>IF($A349="","",SUMIF(CAJA!$A$3:$A$990,$A349,CAJA!$G$3:$G$990))</f>
        <v>0</v>
      </c>
      <c r="D349" s="244">
        <f>IF($A349="","",SUMIF(CONFIGURACION!$H$39:$H$1000,$A349,CONFIGURACION!$J$39:$J$1000))</f>
        <v>0</v>
      </c>
      <c r="E349" s="239"/>
      <c r="F349" s="239"/>
      <c r="G349" s="246">
        <f t="shared" si="1"/>
        <v>0</v>
      </c>
    </row>
    <row r="350" ht="15.75" customHeight="1">
      <c r="A350" s="221" t="str">
        <f>'DATOS PERSONALES'!$A347</f>
        <v>Paz Lautaro </v>
      </c>
      <c r="B350" s="243" t="str">
        <f>+'DATOS PERSONALES'!$K347</f>
        <v/>
      </c>
      <c r="C350" s="244">
        <f>IF($A350="","",SUMIF(CAJA!$A$3:$A$990,$A350,CAJA!$G$3:$G$990))</f>
        <v>0</v>
      </c>
      <c r="D350" s="244">
        <f>IF($A350="","",SUMIF(CONFIGURACION!$H$39:$H$1000,$A350,CONFIGURACION!$J$39:$J$1000))</f>
        <v>0</v>
      </c>
      <c r="E350" s="239"/>
      <c r="F350" s="239"/>
      <c r="G350" s="246">
        <f t="shared" si="1"/>
        <v>0</v>
      </c>
    </row>
    <row r="351" ht="15.75" customHeight="1">
      <c r="A351" s="221" t="str">
        <f>'DATOS PERSONALES'!$A348</f>
        <v>Barraza Tiziano </v>
      </c>
      <c r="B351" s="243" t="str">
        <f>+'DATOS PERSONALES'!$K348</f>
        <v/>
      </c>
      <c r="C351" s="244">
        <f>IF($A351="","",SUMIF(CAJA!$A$3:$A$990,$A351,CAJA!$G$3:$G$990))</f>
        <v>0</v>
      </c>
      <c r="D351" s="244">
        <f>IF($A351="","",SUMIF(CONFIGURACION!$H$39:$H$1000,$A351,CONFIGURACION!$J$39:$J$1000))</f>
        <v>0</v>
      </c>
      <c r="E351" s="239"/>
      <c r="F351" s="239"/>
      <c r="G351" s="246">
        <f t="shared" si="1"/>
        <v>0</v>
      </c>
    </row>
    <row r="352" ht="15.75" customHeight="1">
      <c r="A352" s="226" t="str">
        <f>'DATOS PERSONALES'!$A349</f>
        <v>Luxen Victoria </v>
      </c>
      <c r="B352" s="243" t="str">
        <f>+'DATOS PERSONALES'!$K349</f>
        <v/>
      </c>
      <c r="C352" s="244">
        <f>IF($A352="","",SUMIF(CAJA!$A$3:$A$990,$A352,CAJA!$G$3:$G$990))</f>
        <v>0</v>
      </c>
      <c r="D352" s="244">
        <f>IF($A352="","",SUMIF(CONFIGURACION!$H$39:$H$1000,$A352,CONFIGURACION!$J$39:$J$1000))</f>
        <v>0</v>
      </c>
      <c r="E352" s="239"/>
      <c r="F352" s="239"/>
      <c r="G352" s="246">
        <f t="shared" si="1"/>
        <v>0</v>
      </c>
    </row>
    <row r="353" ht="15.75" customHeight="1">
      <c r="A353" s="226" t="str">
        <f>'DATOS PERSONALES'!$A350</f>
        <v>Martínez Zaira Paloma</v>
      </c>
      <c r="B353" s="243" t="str">
        <f>+'DATOS PERSONALES'!$K350</f>
        <v/>
      </c>
      <c r="C353" s="244">
        <f>IF($A353="","",SUMIF(CAJA!$A$3:$A$990,$A353,CAJA!$G$3:$G$990))</f>
        <v>0</v>
      </c>
      <c r="D353" s="244">
        <f>IF($A353="","",SUMIF(CONFIGURACION!$H$39:$H$1000,$A353,CONFIGURACION!$J$39:$J$1000))</f>
        <v>0</v>
      </c>
      <c r="E353" s="239"/>
      <c r="F353" s="239"/>
      <c r="G353" s="246">
        <f t="shared" si="1"/>
        <v>0</v>
      </c>
    </row>
    <row r="354" ht="15.75" customHeight="1">
      <c r="A354" s="226" t="str">
        <f>'DATOS PERSONALES'!$A351</f>
        <v>Campos Aimara </v>
      </c>
      <c r="B354" s="243" t="str">
        <f>+'DATOS PERSONALES'!$K351</f>
        <v/>
      </c>
      <c r="C354" s="244">
        <f>IF($A354="","",SUMIF(CAJA!$A$3:$A$990,$A354,CAJA!$G$3:$G$990))</f>
        <v>0</v>
      </c>
      <c r="D354" s="244">
        <f>IF($A354="","",SUMIF(CONFIGURACION!$H$39:$H$1000,$A354,CONFIGURACION!$J$39:$J$1000))</f>
        <v>0</v>
      </c>
      <c r="E354" s="239"/>
      <c r="F354" s="239"/>
      <c r="G354" s="246">
        <f t="shared" si="1"/>
        <v>0</v>
      </c>
    </row>
    <row r="355" ht="15.75" customHeight="1">
      <c r="A355" s="226" t="str">
        <f>'DATOS PERSONALES'!$A352</f>
        <v>Carrera Mía </v>
      </c>
      <c r="B355" s="243" t="str">
        <f>+'DATOS PERSONALES'!$K352</f>
        <v/>
      </c>
      <c r="C355" s="244">
        <f>IF($A355="","",SUMIF(CAJA!$A$3:$A$990,$A355,CAJA!$G$3:$G$990))</f>
        <v>0</v>
      </c>
      <c r="D355" s="244">
        <f>IF($A355="","",SUMIF(CONFIGURACION!$H$39:$H$1000,$A355,CONFIGURACION!$J$39:$J$1000))</f>
        <v>0</v>
      </c>
      <c r="E355" s="239"/>
      <c r="F355" s="239"/>
      <c r="G355" s="246">
        <f t="shared" si="1"/>
        <v>0</v>
      </c>
    </row>
    <row r="356" ht="15.75" customHeight="1">
      <c r="A356" s="221" t="str">
        <f>'DATOS PERSONALES'!$A353</f>
        <v>López Benicio</v>
      </c>
      <c r="B356" s="243" t="str">
        <f>+'DATOS PERSONALES'!$K353</f>
        <v/>
      </c>
      <c r="C356" s="244">
        <f>IF($A356="","",SUMIF(CAJA!$A$3:$A$990,$A356,CAJA!$G$3:$G$990))</f>
        <v>0</v>
      </c>
      <c r="D356" s="244">
        <f>IF($A356="","",SUMIF(CONFIGURACION!$H$39:$H$1000,$A356,CONFIGURACION!$J$39:$J$1000))</f>
        <v>0</v>
      </c>
      <c r="E356" s="239"/>
      <c r="F356" s="239"/>
      <c r="G356" s="246">
        <f t="shared" si="1"/>
        <v>0</v>
      </c>
    </row>
    <row r="357" ht="15.75" customHeight="1">
      <c r="A357" s="221" t="str">
        <f>'DATOS PERSONALES'!$A354</f>
        <v>Salvatierra Santino </v>
      </c>
      <c r="B357" s="243" t="str">
        <f>+'DATOS PERSONALES'!$K354</f>
        <v/>
      </c>
      <c r="C357" s="244">
        <f>IF($A357="","",SUMIF(CAJA!$A$3:$A$990,$A357,CAJA!$G$3:$G$990))</f>
        <v>0</v>
      </c>
      <c r="D357" s="244">
        <f>IF($A357="","",SUMIF(CONFIGURACION!$H$39:$H$1000,$A357,CONFIGURACION!$J$39:$J$1000))</f>
        <v>0</v>
      </c>
      <c r="E357" s="239"/>
      <c r="F357" s="239"/>
      <c r="G357" s="246">
        <f t="shared" si="1"/>
        <v>0</v>
      </c>
    </row>
    <row r="358" ht="15.75" customHeight="1">
      <c r="A358" s="221" t="str">
        <f>'DATOS PERSONALES'!$A355</f>
        <v>Cardozo Leonel    </v>
      </c>
      <c r="B358" s="243" t="str">
        <f>+'DATOS PERSONALES'!$K355</f>
        <v/>
      </c>
      <c r="C358" s="244">
        <f>IF($A358="","",SUMIF(CAJA!$A$3:$A$990,$A358,CAJA!$G$3:$G$990))</f>
        <v>0</v>
      </c>
      <c r="D358" s="244">
        <f>IF($A358="","",SUMIF(CONFIGURACION!$H$39:$H$1000,$A358,CONFIGURACION!$J$39:$J$1000))</f>
        <v>0</v>
      </c>
      <c r="E358" s="239"/>
      <c r="F358" s="239"/>
      <c r="G358" s="246">
        <f t="shared" si="1"/>
        <v>0</v>
      </c>
    </row>
    <row r="359" ht="15.75" customHeight="1">
      <c r="A359" s="221" t="str">
        <f>'DATOS PERSONALES'!$A356</f>
        <v>Zambrana Ian </v>
      </c>
      <c r="B359" s="243" t="str">
        <f>+'DATOS PERSONALES'!$K356</f>
        <v/>
      </c>
      <c r="C359" s="244">
        <f>IF($A359="","",SUMIF(CAJA!$A$3:$A$990,$A359,CAJA!$G$3:$G$990))</f>
        <v>0</v>
      </c>
      <c r="D359" s="244">
        <f>IF($A359="","",SUMIF(CONFIGURACION!$H$39:$H$1000,$A359,CONFIGURACION!$J$39:$J$1000))</f>
        <v>0</v>
      </c>
      <c r="E359" s="239"/>
      <c r="F359" s="239"/>
      <c r="G359" s="246">
        <f t="shared" si="1"/>
        <v>0</v>
      </c>
    </row>
    <row r="360" ht="15.75" customHeight="1">
      <c r="A360" s="221" t="str">
        <f>'DATOS PERSONALES'!$A357</f>
        <v>Macías R Lautaro </v>
      </c>
      <c r="B360" s="243" t="str">
        <f>+'DATOS PERSONALES'!$K357</f>
        <v/>
      </c>
      <c r="C360" s="244">
        <f>IF($A360="","",SUMIF(CAJA!$A$3:$A$990,$A360,CAJA!$G$3:$G$990))</f>
        <v>0</v>
      </c>
      <c r="D360" s="244">
        <f>IF($A360="","",SUMIF(CONFIGURACION!$H$39:$H$1000,$A360,CONFIGURACION!$J$39:$J$1000))</f>
        <v>0</v>
      </c>
      <c r="E360" s="239"/>
      <c r="F360" s="239"/>
      <c r="G360" s="246">
        <f t="shared" si="1"/>
        <v>0</v>
      </c>
    </row>
    <row r="361" ht="15.75" customHeight="1">
      <c r="A361" s="221" t="str">
        <f>'DATOS PERSONALES'!$A358</f>
        <v>Romero Mateo </v>
      </c>
      <c r="B361" s="243" t="str">
        <f>+'DATOS PERSONALES'!$K358</f>
        <v/>
      </c>
      <c r="C361" s="244">
        <f>IF($A361="","",SUMIF(CAJA!$A$3:$A$990,$A361,CAJA!$G$3:$G$990))</f>
        <v>0</v>
      </c>
      <c r="D361" s="244">
        <f>IF($A361="","",SUMIF(CONFIGURACION!$H$39:$H$1000,$A361,CONFIGURACION!$J$39:$J$1000))</f>
        <v>0</v>
      </c>
      <c r="E361" s="239"/>
      <c r="F361" s="239"/>
      <c r="G361" s="246">
        <f t="shared" si="1"/>
        <v>0</v>
      </c>
    </row>
    <row r="362" ht="15.75" customHeight="1">
      <c r="A362" s="221" t="str">
        <f>'DATOS PERSONALES'!$A359</f>
        <v>Casas Bautista </v>
      </c>
      <c r="B362" s="243" t="str">
        <f>+'DATOS PERSONALES'!$K359</f>
        <v/>
      </c>
      <c r="C362" s="244">
        <f>IF($A362="","",SUMIF(CAJA!$A$3:$A$990,$A362,CAJA!$G$3:$G$990))</f>
        <v>0</v>
      </c>
      <c r="D362" s="244">
        <f>IF($A362="","",SUMIF(CONFIGURACION!$H$39:$H$1000,$A362,CONFIGURACION!$J$39:$J$1000))</f>
        <v>0</v>
      </c>
      <c r="E362" s="239"/>
      <c r="F362" s="239"/>
      <c r="G362" s="246">
        <f t="shared" si="1"/>
        <v>0</v>
      </c>
    </row>
    <row r="363" ht="15.75" customHeight="1">
      <c r="A363" s="226" t="str">
        <f>'DATOS PERSONALES'!$A360</f>
        <v>Cortés Axel </v>
      </c>
      <c r="B363" s="243" t="str">
        <f>+'DATOS PERSONALES'!$K360</f>
        <v/>
      </c>
      <c r="C363" s="244">
        <f>IF($A363="","",SUMIF(CAJA!$A$3:$A$990,$A363,CAJA!$G$3:$G$990))</f>
        <v>0</v>
      </c>
      <c r="D363" s="244">
        <f>IF($A363="","",SUMIF(CONFIGURACION!$H$39:$H$1000,$A363,CONFIGURACION!$J$39:$J$1000))</f>
        <v>0</v>
      </c>
      <c r="E363" s="239"/>
      <c r="F363" s="239"/>
      <c r="G363" s="246">
        <f t="shared" si="1"/>
        <v>0</v>
      </c>
    </row>
    <row r="364" ht="15.75" customHeight="1">
      <c r="A364" s="221" t="str">
        <f>'DATOS PERSONALES'!$A361</f>
        <v>Mamani Luciano </v>
      </c>
      <c r="B364" s="243" t="str">
        <f>+'DATOS PERSONALES'!$K361</f>
        <v/>
      </c>
      <c r="C364" s="244">
        <f>IF($A364="","",SUMIF(CAJA!$A$3:$A$990,$A364,CAJA!$G$3:$G$990))</f>
        <v>0</v>
      </c>
      <c r="D364" s="244">
        <f>IF($A364="","",SUMIF(CONFIGURACION!$H$39:$H$1000,$A364,CONFIGURACION!$J$39:$J$1000))</f>
        <v>0</v>
      </c>
      <c r="E364" s="239"/>
      <c r="F364" s="239"/>
      <c r="G364" s="246">
        <f t="shared" si="1"/>
        <v>0</v>
      </c>
    </row>
    <row r="365" ht="15.75" customHeight="1">
      <c r="A365" s="221" t="str">
        <f>'DATOS PERSONALES'!$A362</f>
        <v>Romero Antonio Valentino</v>
      </c>
      <c r="B365" s="243" t="str">
        <f>+'DATOS PERSONALES'!$K362</f>
        <v/>
      </c>
      <c r="C365" s="244">
        <f>IF($A365="","",SUMIF(CAJA!$A$3:$A$990,$A365,CAJA!$G$3:$G$990))</f>
        <v>0</v>
      </c>
      <c r="D365" s="244">
        <f>IF($A365="","",SUMIF(CONFIGURACION!$H$39:$H$1000,$A365,CONFIGURACION!$J$39:$J$1000))</f>
        <v>0</v>
      </c>
      <c r="E365" s="239"/>
      <c r="F365" s="239"/>
      <c r="G365" s="246">
        <f t="shared" si="1"/>
        <v>0</v>
      </c>
    </row>
    <row r="366" ht="15.75" customHeight="1">
      <c r="A366" s="226" t="str">
        <f>'DATOS PERSONALES'!$A363</f>
        <v>Encina García Mía</v>
      </c>
      <c r="B366" s="243" t="str">
        <f>+'DATOS PERSONALES'!$K363</f>
        <v/>
      </c>
      <c r="C366" s="244">
        <f>IF($A366="","",SUMIF(CAJA!$A$3:$A$990,$A366,CAJA!$G$3:$G$990))</f>
        <v>0</v>
      </c>
      <c r="D366" s="244">
        <f>IF($A366="","",SUMIF(CONFIGURACION!$H$39:$H$1000,$A366,CONFIGURACION!$J$39:$J$1000))</f>
        <v>0</v>
      </c>
      <c r="E366" s="239"/>
      <c r="F366" s="239"/>
      <c r="G366" s="246">
        <f t="shared" si="1"/>
        <v>0</v>
      </c>
    </row>
    <row r="367" ht="15.75" customHeight="1">
      <c r="A367" s="226" t="str">
        <f>'DATOS PERSONALES'!$A364</f>
        <v>Romero Pilar </v>
      </c>
      <c r="B367" s="243" t="str">
        <f>+'DATOS PERSONALES'!$K364</f>
        <v/>
      </c>
      <c r="C367" s="244">
        <f>IF($A367="","",SUMIF(CAJA!$A$3:$A$990,$A367,CAJA!$G$3:$G$990))</f>
        <v>0</v>
      </c>
      <c r="D367" s="244">
        <f>IF($A367="","",SUMIF(CONFIGURACION!$H$39:$H$1000,$A367,CONFIGURACION!$J$39:$J$1000))</f>
        <v>0</v>
      </c>
      <c r="E367" s="239"/>
      <c r="F367" s="239"/>
      <c r="G367" s="246">
        <f t="shared" si="1"/>
        <v>0</v>
      </c>
    </row>
    <row r="368" ht="15.75" customHeight="1">
      <c r="A368" s="226" t="str">
        <f>'DATOS PERSONALES'!$A365</f>
        <v>Benítez Luz </v>
      </c>
      <c r="B368" s="243" t="str">
        <f>+'DATOS PERSONALES'!$K365</f>
        <v/>
      </c>
      <c r="C368" s="244">
        <f>IF($A368="","",SUMIF(CAJA!$A$3:$A$990,$A368,CAJA!$G$3:$G$990))</f>
        <v>0</v>
      </c>
      <c r="D368" s="244">
        <f>IF($A368="","",SUMIF(CONFIGURACION!$H$39:$H$1000,$A368,CONFIGURACION!$J$39:$J$1000))</f>
        <v>0</v>
      </c>
      <c r="E368" s="239"/>
      <c r="F368" s="239"/>
      <c r="G368" s="246">
        <f t="shared" si="1"/>
        <v>0</v>
      </c>
    </row>
    <row r="369" ht="15.75" customHeight="1">
      <c r="A369" s="221" t="str">
        <f>'DATOS PERSONALES'!$A366</f>
        <v>Baigorria Julieta</v>
      </c>
      <c r="B369" s="243" t="str">
        <f>+'DATOS PERSONALES'!$K366</f>
        <v/>
      </c>
      <c r="C369" s="244">
        <f>IF($A369="","",SUMIF(CAJA!$A$3:$A$990,$A369,CAJA!$G$3:$G$990))</f>
        <v>0</v>
      </c>
      <c r="D369" s="244">
        <f>IF($A369="","",SUMIF(CONFIGURACION!$H$39:$H$1000,$A369,CONFIGURACION!$J$39:$J$1000))</f>
        <v>0</v>
      </c>
      <c r="E369" s="239"/>
      <c r="F369" s="239"/>
      <c r="G369" s="246">
        <f t="shared" si="1"/>
        <v>0</v>
      </c>
    </row>
    <row r="370" ht="15.75" customHeight="1">
      <c r="A370" s="226" t="str">
        <f>'DATOS PERSONALES'!$A367</f>
        <v>Cardenas Naara </v>
      </c>
      <c r="B370" s="243" t="str">
        <f>+'DATOS PERSONALES'!$K367</f>
        <v/>
      </c>
      <c r="C370" s="244">
        <f>IF($A370="","",SUMIF(CAJA!$A$3:$A$990,$A370,CAJA!$G$3:$G$990))</f>
        <v>0</v>
      </c>
      <c r="D370" s="244">
        <f>IF($A370="","",SUMIF(CONFIGURACION!$H$39:$H$1000,$A370,CONFIGURACION!$J$39:$J$1000))</f>
        <v>0</v>
      </c>
      <c r="E370" s="239"/>
      <c r="F370" s="239"/>
      <c r="G370" s="246">
        <f t="shared" si="1"/>
        <v>0</v>
      </c>
    </row>
    <row r="371" ht="15.75" customHeight="1">
      <c r="A371" s="221" t="str">
        <f>'DATOS PERSONALES'!$A368</f>
        <v>Bazán Gael </v>
      </c>
      <c r="B371" s="243" t="str">
        <f>+'DATOS PERSONALES'!$K368</f>
        <v/>
      </c>
      <c r="C371" s="244">
        <f>IF($A371="","",SUMIF(CAJA!$A$3:$A$990,$A371,CAJA!$G$3:$G$990))</f>
        <v>0</v>
      </c>
      <c r="D371" s="244">
        <f>IF($A371="","",SUMIF(CONFIGURACION!$H$39:$H$1000,$A371,CONFIGURACION!$J$39:$J$1000))</f>
        <v>0</v>
      </c>
      <c r="E371" s="239"/>
      <c r="F371" s="239"/>
      <c r="G371" s="246">
        <f t="shared" si="1"/>
        <v>0</v>
      </c>
    </row>
    <row r="372" ht="15.75" customHeight="1">
      <c r="A372" s="221" t="str">
        <f>'DATOS PERSONALES'!$A369</f>
        <v>Cantero Thiago</v>
      </c>
      <c r="B372" s="243" t="str">
        <f>+'DATOS PERSONALES'!$K369</f>
        <v/>
      </c>
      <c r="C372" s="244">
        <f>IF($A372="","",SUMIF(CAJA!$A$3:$A$990,$A372,CAJA!$G$3:$G$990))</f>
        <v>0</v>
      </c>
      <c r="D372" s="244">
        <f>IF($A372="","",SUMIF(CONFIGURACION!$H$39:$H$1000,$A372,CONFIGURACION!$J$39:$J$1000))</f>
        <v>0</v>
      </c>
      <c r="E372" s="239"/>
      <c r="F372" s="239"/>
      <c r="G372" s="246">
        <f t="shared" si="1"/>
        <v>0</v>
      </c>
    </row>
    <row r="373" ht="15.75" customHeight="1">
      <c r="A373" s="221" t="str">
        <f>'DATOS PERSONALES'!$A370</f>
        <v>González Enzo Manuel </v>
      </c>
      <c r="B373" s="243" t="str">
        <f>+'DATOS PERSONALES'!$K370</f>
        <v/>
      </c>
      <c r="C373" s="244">
        <f>IF($A373="","",SUMIF(CAJA!$A$3:$A$990,$A373,CAJA!$G$3:$G$990))</f>
        <v>0</v>
      </c>
      <c r="D373" s="244">
        <f>IF($A373="","",SUMIF(CONFIGURACION!$H$39:$H$1000,$A373,CONFIGURACION!$J$39:$J$1000))</f>
        <v>0</v>
      </c>
      <c r="E373" s="239"/>
      <c r="F373" s="239"/>
      <c r="G373" s="246">
        <f t="shared" si="1"/>
        <v>0</v>
      </c>
    </row>
    <row r="374" ht="15.75" customHeight="1">
      <c r="A374" s="221" t="str">
        <f>'DATOS PERSONALES'!$A371</f>
        <v>Medina Máximo</v>
      </c>
      <c r="B374" s="243" t="str">
        <f>+'DATOS PERSONALES'!$K371</f>
        <v/>
      </c>
      <c r="C374" s="244">
        <f>IF($A374="","",SUMIF(CAJA!$A$3:$A$990,$A374,CAJA!$G$3:$G$990))</f>
        <v>0</v>
      </c>
      <c r="D374" s="244">
        <f>IF($A374="","",SUMIF(CONFIGURACION!$H$39:$H$1000,$A374,CONFIGURACION!$J$39:$J$1000))</f>
        <v>0</v>
      </c>
      <c r="E374" s="239"/>
      <c r="F374" s="239"/>
      <c r="G374" s="246">
        <f t="shared" si="1"/>
        <v>0</v>
      </c>
    </row>
    <row r="375" ht="15.75" customHeight="1">
      <c r="A375" s="221" t="str">
        <f>'DATOS PERSONALES'!$A372</f>
        <v>Blanco Santino </v>
      </c>
      <c r="B375" s="243" t="str">
        <f>+'DATOS PERSONALES'!$K372</f>
        <v/>
      </c>
      <c r="C375" s="244">
        <f>IF($A375="","",SUMIF(CAJA!$A$3:$A$990,$A375,CAJA!$G$3:$G$990))</f>
        <v>0</v>
      </c>
      <c r="D375" s="244">
        <f>IF($A375="","",SUMIF(CONFIGURACION!$H$39:$H$1000,$A375,CONFIGURACION!$J$39:$J$1000))</f>
        <v>0</v>
      </c>
      <c r="E375" s="239"/>
      <c r="F375" s="239"/>
      <c r="G375" s="246">
        <f t="shared" si="1"/>
        <v>0</v>
      </c>
    </row>
    <row r="376" ht="15.75" customHeight="1">
      <c r="A376" s="226" t="str">
        <f>'DATOS PERSONALES'!$A373</f>
        <v>Rojas Dereck </v>
      </c>
      <c r="B376" s="243" t="str">
        <f>+'DATOS PERSONALES'!$K373</f>
        <v/>
      </c>
      <c r="C376" s="244">
        <f>IF($A376="","",SUMIF(CAJA!$A$3:$A$990,$A376,CAJA!$G$3:$G$990))</f>
        <v>0</v>
      </c>
      <c r="D376" s="244">
        <f>IF($A376="","",SUMIF(CONFIGURACION!$H$39:$H$1000,$A376,CONFIGURACION!$J$39:$J$1000))</f>
        <v>0</v>
      </c>
      <c r="E376" s="239"/>
      <c r="F376" s="239"/>
      <c r="G376" s="246">
        <f t="shared" si="1"/>
        <v>0</v>
      </c>
    </row>
    <row r="377" ht="15.75" customHeight="1">
      <c r="A377" s="221" t="str">
        <f>'DATOS PERSONALES'!$A374</f>
        <v>Rossi Santino </v>
      </c>
      <c r="B377" s="243" t="str">
        <f>+'DATOS PERSONALES'!$K374</f>
        <v/>
      </c>
      <c r="C377" s="244">
        <f>IF($A377="","",SUMIF(CAJA!$A$3:$A$990,$A377,CAJA!$G$3:$G$990))</f>
        <v>0</v>
      </c>
      <c r="D377" s="244">
        <f>IF($A377="","",SUMIF(CONFIGURACION!$H$39:$H$1000,$A377,CONFIGURACION!$J$39:$J$1000))</f>
        <v>0</v>
      </c>
      <c r="E377" s="239"/>
      <c r="F377" s="239"/>
      <c r="G377" s="246">
        <f t="shared" si="1"/>
        <v>0</v>
      </c>
    </row>
    <row r="378" ht="15.75" customHeight="1">
      <c r="A378" s="221" t="str">
        <f>'DATOS PERSONALES'!$A375</f>
        <v>Agüero Morena </v>
      </c>
      <c r="B378" s="243" t="str">
        <f>+'DATOS PERSONALES'!$K375</f>
        <v/>
      </c>
      <c r="C378" s="244">
        <f>IF($A378="","",SUMIF(CAJA!$A$3:$A$990,$A378,CAJA!$G$3:$G$990))</f>
        <v>0</v>
      </c>
      <c r="D378" s="244">
        <f>IF($A378="","",SUMIF(CONFIGURACION!$H$39:$H$1000,$A378,CONFIGURACION!$J$39:$J$1000))</f>
        <v>0</v>
      </c>
      <c r="E378" s="239"/>
      <c r="F378" s="239"/>
      <c r="G378" s="246">
        <f t="shared" si="1"/>
        <v>0</v>
      </c>
    </row>
    <row r="379" ht="15.75" customHeight="1">
      <c r="A379" s="226" t="str">
        <f>'DATOS PERSONALES'!$A376</f>
        <v>Villalba Martina</v>
      </c>
      <c r="B379" s="243" t="str">
        <f>+'DATOS PERSONALES'!$K376</f>
        <v/>
      </c>
      <c r="C379" s="244">
        <f>IF($A379="","",SUMIF(CAJA!$A$3:$A$990,$A379,CAJA!$G$3:$G$990))</f>
        <v>0</v>
      </c>
      <c r="D379" s="244">
        <f>IF($A379="","",SUMIF(CONFIGURACION!$H$39:$H$1000,$A379,CONFIGURACION!$J$39:$J$1000))</f>
        <v>0</v>
      </c>
      <c r="E379" s="239"/>
      <c r="F379" s="239"/>
      <c r="G379" s="246">
        <f t="shared" si="1"/>
        <v>0</v>
      </c>
    </row>
    <row r="380" ht="15.75" customHeight="1">
      <c r="A380" s="226" t="str">
        <f>'DATOS PERSONALES'!$A377</f>
        <v>Fabián Mora </v>
      </c>
      <c r="B380" s="243" t="str">
        <f>+'DATOS PERSONALES'!$K377</f>
        <v/>
      </c>
      <c r="C380" s="244">
        <f>IF($A380="","",SUMIF(CAJA!$A$3:$A$990,$A380,CAJA!$G$3:$G$990))</f>
        <v>0</v>
      </c>
      <c r="D380" s="244">
        <f>IF($A380="","",SUMIF(CONFIGURACION!$H$39:$H$1000,$A380,CONFIGURACION!$J$39:$J$1000))</f>
        <v>0</v>
      </c>
      <c r="E380" s="239"/>
      <c r="F380" s="239"/>
      <c r="G380" s="246">
        <f t="shared" si="1"/>
        <v>0</v>
      </c>
    </row>
    <row r="381" ht="15.75" customHeight="1">
      <c r="A381" s="221" t="str">
        <f>'DATOS PERSONALES'!$A378</f>
        <v>Barrionuevo Valentina</v>
      </c>
      <c r="B381" s="243" t="str">
        <f>+'DATOS PERSONALES'!$K378</f>
        <v/>
      </c>
      <c r="C381" s="244">
        <f>IF($A381="","",SUMIF(CAJA!$A$3:$A$990,$A381,CAJA!$G$3:$G$990))</f>
        <v>0</v>
      </c>
      <c r="D381" s="244">
        <f>IF($A381="","",SUMIF(CONFIGURACION!$H$39:$H$1000,$A381,CONFIGURACION!$J$39:$J$1000))</f>
        <v>0</v>
      </c>
      <c r="E381" s="239"/>
      <c r="F381" s="239"/>
      <c r="G381" s="246">
        <f t="shared" si="1"/>
        <v>0</v>
      </c>
    </row>
    <row r="382" ht="15.75" customHeight="1">
      <c r="A382" s="221" t="str">
        <f>'DATOS PERSONALES'!$A379</f>
        <v>Valdez Bryanna</v>
      </c>
      <c r="B382" s="243" t="str">
        <f>+'DATOS PERSONALES'!$K379</f>
        <v/>
      </c>
      <c r="C382" s="244">
        <f>IF($A382="","",SUMIF(CAJA!$A$3:$A$990,$A382,CAJA!$G$3:$G$990))</f>
        <v>0</v>
      </c>
      <c r="D382" s="244">
        <f>IF($A382="","",SUMIF(CONFIGURACION!$H$39:$H$1000,$A382,CONFIGURACION!$J$39:$J$1000))</f>
        <v>0</v>
      </c>
      <c r="E382" s="239"/>
      <c r="F382" s="239"/>
      <c r="G382" s="246">
        <f t="shared" si="1"/>
        <v>0</v>
      </c>
    </row>
    <row r="383" ht="15.75" customHeight="1">
      <c r="A383" s="221" t="str">
        <f>'DATOS PERSONALES'!$A380</f>
        <v>Ramos Nahuel </v>
      </c>
      <c r="B383" s="243" t="str">
        <f>+'DATOS PERSONALES'!$K380</f>
        <v/>
      </c>
      <c r="C383" s="244">
        <f>IF($A383="","",SUMIF(CAJA!$A$3:$A$990,$A383,CAJA!$G$3:$G$990))</f>
        <v>0</v>
      </c>
      <c r="D383" s="244">
        <f>IF($A383="","",SUMIF(CONFIGURACION!$H$39:$H$1000,$A383,CONFIGURACION!$J$39:$J$1000))</f>
        <v>0</v>
      </c>
      <c r="E383" s="239"/>
      <c r="F383" s="239"/>
      <c r="G383" s="246">
        <f t="shared" si="1"/>
        <v>0</v>
      </c>
    </row>
    <row r="384" ht="15.75" customHeight="1">
      <c r="A384" s="221" t="str">
        <f>'DATOS PERSONALES'!$A381</f>
        <v>Sosa Thaiel </v>
      </c>
      <c r="B384" s="243" t="str">
        <f>+'DATOS PERSONALES'!$K381</f>
        <v/>
      </c>
      <c r="C384" s="244">
        <f>IF($A384="","",SUMIF(CAJA!$A$3:$A$990,$A384,CAJA!$G$3:$G$990))</f>
        <v>0</v>
      </c>
      <c r="D384" s="244">
        <f>IF($A384="","",SUMIF(CONFIGURACION!$H$39:$H$1000,$A384,CONFIGURACION!$J$39:$J$1000))</f>
        <v>0</v>
      </c>
      <c r="E384" s="239"/>
      <c r="F384" s="239"/>
      <c r="G384" s="246">
        <f t="shared" si="1"/>
        <v>0</v>
      </c>
    </row>
    <row r="385" ht="15.75" customHeight="1">
      <c r="A385" s="221" t="str">
        <f>'DATOS PERSONALES'!$A382</f>
        <v>Banegas Mateo </v>
      </c>
      <c r="B385" s="243" t="str">
        <f>+'DATOS PERSONALES'!$K382</f>
        <v/>
      </c>
      <c r="C385" s="244">
        <f>IF($A385="","",SUMIF(CAJA!$A$3:$A$990,$A385,CAJA!$G$3:$G$990))</f>
        <v>0</v>
      </c>
      <c r="D385" s="244">
        <f>IF($A385="","",SUMIF(CONFIGURACION!$H$39:$H$1000,$A385,CONFIGURACION!$J$39:$J$1000))</f>
        <v>0</v>
      </c>
      <c r="E385" s="239"/>
      <c r="F385" s="239"/>
      <c r="G385" s="246">
        <f t="shared" si="1"/>
        <v>0</v>
      </c>
    </row>
    <row r="386" ht="15.75" customHeight="1">
      <c r="A386" s="221" t="str">
        <f>'DATOS PERSONALES'!$A383</f>
        <v>Vera Eliel </v>
      </c>
      <c r="B386" s="243" t="str">
        <f>+'DATOS PERSONALES'!$K383</f>
        <v/>
      </c>
      <c r="C386" s="244">
        <f>IF($A386="","",SUMIF(CAJA!$A$3:$A$990,$A386,CAJA!$G$3:$G$990))</f>
        <v>0</v>
      </c>
      <c r="D386" s="244">
        <f>IF($A386="","",SUMIF(CONFIGURACION!$H$39:$H$1000,$A386,CONFIGURACION!$J$39:$J$1000))</f>
        <v>0</v>
      </c>
      <c r="E386" s="239"/>
      <c r="F386" s="239"/>
      <c r="G386" s="246">
        <f t="shared" si="1"/>
        <v>0</v>
      </c>
    </row>
    <row r="387" ht="15.75" customHeight="1">
      <c r="A387" s="221" t="str">
        <f>'DATOS PERSONALES'!$A384</f>
        <v>Luque Benjamín </v>
      </c>
      <c r="B387" s="243" t="str">
        <f>+'DATOS PERSONALES'!$K384</f>
        <v/>
      </c>
      <c r="C387" s="244">
        <f>IF($A387="","",SUMIF(CAJA!$A$3:$A$990,$A387,CAJA!$G$3:$G$990))</f>
        <v>0</v>
      </c>
      <c r="D387" s="244">
        <f>IF($A387="","",SUMIF(CONFIGURACION!$H$39:$H$1000,$A387,CONFIGURACION!$J$39:$J$1000))</f>
        <v>0</v>
      </c>
      <c r="E387" s="239"/>
      <c r="F387" s="239"/>
      <c r="G387" s="246">
        <f t="shared" si="1"/>
        <v>0</v>
      </c>
    </row>
    <row r="388" ht="15.75" customHeight="1">
      <c r="A388" s="226" t="str">
        <f>'DATOS PERSONALES'!$A385</f>
        <v>Luque Abel </v>
      </c>
      <c r="B388" s="243" t="str">
        <f>+'DATOS PERSONALES'!$K385</f>
        <v/>
      </c>
      <c r="C388" s="244">
        <f>IF($A388="","",SUMIF(CAJA!$A$3:$A$990,$A388,CAJA!$G$3:$G$990))</f>
        <v>0</v>
      </c>
      <c r="D388" s="244">
        <f>IF($A388="","",SUMIF(CONFIGURACION!$H$39:$H$1000,$A388,CONFIGURACION!$J$39:$J$1000))</f>
        <v>0</v>
      </c>
      <c r="E388" s="239"/>
      <c r="F388" s="239"/>
      <c r="G388" s="246">
        <f t="shared" si="1"/>
        <v>0</v>
      </c>
    </row>
    <row r="389" ht="15.75" customHeight="1">
      <c r="A389" s="226" t="str">
        <f>'DATOS PERSONALES'!$A386</f>
        <v>Soria Leandro </v>
      </c>
      <c r="B389" s="243" t="str">
        <f>+'DATOS PERSONALES'!$K386</f>
        <v/>
      </c>
      <c r="C389" s="244">
        <f>IF($A389="","",SUMIF(CAJA!$A$3:$A$990,$A389,CAJA!$G$3:$G$990))</f>
        <v>0</v>
      </c>
      <c r="D389" s="244">
        <f>IF($A389="","",SUMIF(CONFIGURACION!$H$39:$H$1000,$A389,CONFIGURACION!$J$39:$J$1000))</f>
        <v>0</v>
      </c>
      <c r="E389" s="239"/>
      <c r="F389" s="239"/>
      <c r="G389" s="246">
        <f t="shared" si="1"/>
        <v>0</v>
      </c>
    </row>
    <row r="390" ht="15.75" customHeight="1">
      <c r="A390" s="226" t="str">
        <f>'DATOS PERSONALES'!$A387</f>
        <v>Hernandez Benicio</v>
      </c>
      <c r="B390" s="243" t="str">
        <f>+'DATOS PERSONALES'!$K387</f>
        <v/>
      </c>
      <c r="C390" s="244">
        <f>IF($A390="","",SUMIF(CAJA!$A$3:$A$990,$A390,CAJA!$G$3:$G$990))</f>
        <v>0</v>
      </c>
      <c r="D390" s="244">
        <f>IF($A390="","",SUMIF(CONFIGURACION!$H$39:$H$1000,$A390,CONFIGURACION!$J$39:$J$1000))</f>
        <v>0</v>
      </c>
      <c r="E390" s="239"/>
      <c r="F390" s="239"/>
      <c r="G390" s="246">
        <f t="shared" si="1"/>
        <v>0</v>
      </c>
    </row>
    <row r="391" ht="15.75" customHeight="1">
      <c r="A391" s="226" t="str">
        <f>'DATOS PERSONALES'!$A388</f>
        <v>Trillo Luisana </v>
      </c>
      <c r="B391" s="243" t="str">
        <f>+'DATOS PERSONALES'!$K388</f>
        <v/>
      </c>
      <c r="C391" s="244">
        <f>IF($A391="","",SUMIF(CAJA!$A$3:$A$990,$A391,CAJA!$G$3:$G$990))</f>
        <v>0</v>
      </c>
      <c r="D391" s="244">
        <f>IF($A391="","",SUMIF(CONFIGURACION!$H$39:$H$1000,$A391,CONFIGURACION!$J$39:$J$1000))</f>
        <v>0</v>
      </c>
      <c r="E391" s="239"/>
      <c r="F391" s="239"/>
      <c r="G391" s="246">
        <f t="shared" si="1"/>
        <v>0</v>
      </c>
    </row>
    <row r="392" ht="15.75" customHeight="1">
      <c r="A392" s="221" t="str">
        <f>'DATOS PERSONALES'!$A389</f>
        <v>Sanchez Balladares Milagros</v>
      </c>
      <c r="B392" s="243" t="str">
        <f>+'DATOS PERSONALES'!$K389</f>
        <v/>
      </c>
      <c r="C392" s="244">
        <f>IF($A392="","",SUMIF(CAJA!$A$3:$A$990,$A392,CAJA!$G$3:$G$990))</f>
        <v>0</v>
      </c>
      <c r="D392" s="244">
        <f>IF($A392="","",SUMIF(CONFIGURACION!$H$39:$H$1000,$A392,CONFIGURACION!$J$39:$J$1000))</f>
        <v>0</v>
      </c>
      <c r="E392" s="239"/>
      <c r="F392" s="239"/>
      <c r="G392" s="246">
        <f t="shared" si="1"/>
        <v>0</v>
      </c>
    </row>
    <row r="393" ht="15.75" customHeight="1">
      <c r="A393" s="221" t="str">
        <f>'DATOS PERSONALES'!$A390</f>
        <v>Ibáñez Kevin Ezequiel</v>
      </c>
      <c r="B393" s="243" t="str">
        <f>+'DATOS PERSONALES'!$K390</f>
        <v/>
      </c>
      <c r="C393" s="244">
        <f>IF($A393="","",SUMIF(CAJA!$A$3:$A$990,$A393,CAJA!$G$3:$G$990))</f>
        <v>0</v>
      </c>
      <c r="D393" s="244">
        <f>IF($A393="","",SUMIF(CONFIGURACION!$H$39:$H$1000,$A393,CONFIGURACION!$J$39:$J$1000))</f>
        <v>0</v>
      </c>
      <c r="E393" s="239"/>
      <c r="F393" s="239"/>
      <c r="G393" s="246">
        <f t="shared" si="1"/>
        <v>0</v>
      </c>
    </row>
    <row r="394" ht="15.75" customHeight="1">
      <c r="A394" s="221" t="str">
        <f>'DATOS PERSONALES'!$A391</f>
        <v>Alvez Facundo           </v>
      </c>
      <c r="B394" s="243" t="str">
        <f>+'DATOS PERSONALES'!$K391</f>
        <v/>
      </c>
      <c r="C394" s="244">
        <f>IF($A394="","",SUMIF(CAJA!$A$3:$A$990,$A394,CAJA!$G$3:$G$990))</f>
        <v>0</v>
      </c>
      <c r="D394" s="244">
        <f>IF($A394="","",SUMIF(CONFIGURACION!$H$39:$H$1000,$A394,CONFIGURACION!$J$39:$J$1000))</f>
        <v>0</v>
      </c>
      <c r="E394" s="239"/>
      <c r="F394" s="239"/>
      <c r="G394" s="246">
        <f t="shared" si="1"/>
        <v>0</v>
      </c>
    </row>
    <row r="395" ht="15.75" customHeight="1">
      <c r="A395" s="221" t="str">
        <f>'DATOS PERSONALES'!$A392</f>
        <v>Torrez Bautista</v>
      </c>
      <c r="B395" s="243" t="str">
        <f>+'DATOS PERSONALES'!$K392</f>
        <v/>
      </c>
      <c r="C395" s="244">
        <f>IF($A395="","",SUMIF(CAJA!$A$3:$A$990,$A395,CAJA!$G$3:$G$990))</f>
        <v>0</v>
      </c>
      <c r="D395" s="244">
        <f>IF($A395="","",SUMIF(CONFIGURACION!$H$39:$H$1000,$A395,CONFIGURACION!$J$39:$J$1000))</f>
        <v>0</v>
      </c>
      <c r="E395" s="239"/>
      <c r="F395" s="239"/>
      <c r="G395" s="246">
        <f t="shared" si="1"/>
        <v>0</v>
      </c>
    </row>
    <row r="396" ht="15.75" customHeight="1">
      <c r="A396" s="221" t="str">
        <f>'DATOS PERSONALES'!$A393</f>
        <v>Sánchez Jesús Leandro </v>
      </c>
      <c r="B396" s="243" t="str">
        <f>+'DATOS PERSONALES'!$K393</f>
        <v/>
      </c>
      <c r="C396" s="244">
        <f>IF($A396="","",SUMIF(CAJA!$A$3:$A$990,$A396,CAJA!$G$3:$G$990))</f>
        <v>0</v>
      </c>
      <c r="D396" s="244">
        <f>IF($A396="","",SUMIF(CONFIGURACION!$H$39:$H$1000,$A396,CONFIGURACION!$J$39:$J$1000))</f>
        <v>0</v>
      </c>
      <c r="E396" s="239"/>
      <c r="F396" s="239"/>
      <c r="G396" s="246">
        <f t="shared" si="1"/>
        <v>0</v>
      </c>
    </row>
    <row r="397" ht="15.75" customHeight="1">
      <c r="A397" s="221" t="str">
        <f>'DATOS PERSONALES'!$A394</f>
        <v>Arce Mateo </v>
      </c>
      <c r="B397" s="243" t="str">
        <f>+'DATOS PERSONALES'!$K394</f>
        <v/>
      </c>
      <c r="C397" s="244">
        <f>IF($A397="","",SUMIF(CAJA!$A$3:$A$990,$A397,CAJA!$G$3:$G$990))</f>
        <v>0</v>
      </c>
      <c r="D397" s="244">
        <f>IF($A397="","",SUMIF(CONFIGURACION!$H$39:$H$1000,$A397,CONFIGURACION!$J$39:$J$1000))</f>
        <v>0</v>
      </c>
      <c r="E397" s="239"/>
      <c r="F397" s="239"/>
      <c r="G397" s="246">
        <f t="shared" si="1"/>
        <v>0</v>
      </c>
    </row>
    <row r="398" ht="15.75" customHeight="1">
      <c r="A398" s="221" t="str">
        <f>'DATOS PERSONALES'!$A395</f>
        <v>Nievas Lautaro</v>
      </c>
      <c r="B398" s="243" t="str">
        <f>+'DATOS PERSONALES'!$K395</f>
        <v/>
      </c>
      <c r="C398" s="244">
        <f>IF($A398="","",SUMIF(CAJA!$A$3:$A$990,$A398,CAJA!$G$3:$G$990))</f>
        <v>0</v>
      </c>
      <c r="D398" s="244">
        <f>IF($A398="","",SUMIF(CONFIGURACION!$H$39:$H$1000,$A398,CONFIGURACION!$J$39:$J$1000))</f>
        <v>0</v>
      </c>
      <c r="E398" s="239"/>
      <c r="F398" s="239"/>
      <c r="G398" s="246">
        <f t="shared" si="1"/>
        <v>0</v>
      </c>
    </row>
    <row r="399" ht="15.75" customHeight="1">
      <c r="A399" s="221" t="str">
        <f>'DATOS PERSONALES'!$A396</f>
        <v>Condori Milton Ulises </v>
      </c>
      <c r="B399" s="243" t="str">
        <f>+'DATOS PERSONALES'!$K396</f>
        <v/>
      </c>
      <c r="C399" s="244">
        <f>IF($A399="","",SUMIF(CAJA!$A$3:$A$990,$A399,CAJA!$G$3:$G$990))</f>
        <v>0</v>
      </c>
      <c r="D399" s="244">
        <f>IF($A399="","",SUMIF(CONFIGURACION!$H$39:$H$1000,$A399,CONFIGURACION!$J$39:$J$1000))</f>
        <v>0</v>
      </c>
      <c r="E399" s="239"/>
      <c r="F399" s="239"/>
      <c r="G399" s="246">
        <f t="shared" si="1"/>
        <v>0</v>
      </c>
    </row>
    <row r="400" ht="15.75" customHeight="1">
      <c r="A400" s="221" t="str">
        <f>'DATOS PERSONALES'!$A397</f>
        <v>Brey Malena</v>
      </c>
      <c r="B400" s="243" t="str">
        <f>+'DATOS PERSONALES'!$K397</f>
        <v/>
      </c>
      <c r="C400" s="244">
        <f>IF($A400="","",SUMIF(CAJA!$A$3:$A$990,$A400,CAJA!$G$3:$G$990))</f>
        <v>0</v>
      </c>
      <c r="D400" s="244">
        <f>IF($A400="","",SUMIF(CONFIGURACION!$H$39:$H$1000,$A400,CONFIGURACION!$J$39:$J$1000))</f>
        <v>0</v>
      </c>
      <c r="E400" s="239"/>
      <c r="F400" s="239"/>
      <c r="G400" s="246">
        <f t="shared" si="1"/>
        <v>0</v>
      </c>
    </row>
    <row r="401" ht="15.75" customHeight="1">
      <c r="A401" s="221" t="str">
        <f>'DATOS PERSONALES'!$A398</f>
        <v>Navarro Patricio</v>
      </c>
      <c r="B401" s="243" t="str">
        <f>+'DATOS PERSONALES'!$K398</f>
        <v/>
      </c>
      <c r="C401" s="244">
        <f>IF($A401="","",SUMIF(CAJA!$A$3:$A$990,$A401,CAJA!$G$3:$G$990))</f>
        <v>0</v>
      </c>
      <c r="D401" s="244">
        <f>IF($A401="","",SUMIF(CONFIGURACION!$H$39:$H$1000,$A401,CONFIGURACION!$J$39:$J$1000))</f>
        <v>0</v>
      </c>
      <c r="E401" s="239"/>
      <c r="F401" s="239"/>
      <c r="G401" s="246">
        <f t="shared" si="1"/>
        <v>0</v>
      </c>
    </row>
    <row r="402" ht="15.75" customHeight="1">
      <c r="A402" s="221" t="str">
        <f>'DATOS PERSONALES'!$A399</f>
        <v>Carrillo Fernando </v>
      </c>
      <c r="B402" s="243" t="str">
        <f>+'DATOS PERSONALES'!$K399</f>
        <v/>
      </c>
      <c r="C402" s="244">
        <f>IF($A402="","",SUMIF(CAJA!$A$3:$A$990,$A402,CAJA!$G$3:$G$990))</f>
        <v>0</v>
      </c>
      <c r="D402" s="244">
        <f>IF($A402="","",SUMIF(CONFIGURACION!$H$39:$H$1000,$A402,CONFIGURACION!$J$39:$J$1000))</f>
        <v>0</v>
      </c>
      <c r="E402" s="239"/>
      <c r="F402" s="239"/>
      <c r="G402" s="246">
        <f t="shared" si="1"/>
        <v>0</v>
      </c>
    </row>
    <row r="403" ht="15.75" customHeight="1">
      <c r="A403" s="221" t="str">
        <f>'DATOS PERSONALES'!$A400</f>
        <v>Avila Marilyn </v>
      </c>
      <c r="B403" s="243" t="str">
        <f>+'DATOS PERSONALES'!$K400</f>
        <v/>
      </c>
      <c r="C403" s="244">
        <f>IF($A403="","",SUMIF(CAJA!$A$3:$A$990,$A403,CAJA!$G$3:$G$990))</f>
        <v>0</v>
      </c>
      <c r="D403" s="244">
        <f>IF($A403="","",SUMIF(CONFIGURACION!$H$39:$H$1000,$A403,CONFIGURACION!$J$39:$J$1000))</f>
        <v>0</v>
      </c>
      <c r="E403" s="239"/>
      <c r="F403" s="239"/>
      <c r="G403" s="246">
        <f t="shared" si="1"/>
        <v>0</v>
      </c>
    </row>
    <row r="404" ht="15.75" customHeight="1">
      <c r="A404" s="221" t="str">
        <f>'DATOS PERSONALES'!$A401</f>
        <v>Rafo Cielo Yasmin</v>
      </c>
      <c r="B404" s="243" t="str">
        <f>+'DATOS PERSONALES'!$K401</f>
        <v/>
      </c>
      <c r="C404" s="244">
        <f>IF($A404="","",SUMIF(CAJA!$A$3:$A$990,$A404,CAJA!$G$3:$G$990))</f>
        <v>0</v>
      </c>
      <c r="D404" s="244">
        <f>IF($A404="","",SUMIF(CONFIGURACION!$H$39:$H$1000,$A404,CONFIGURACION!$J$39:$J$1000))</f>
        <v>0</v>
      </c>
      <c r="E404" s="239"/>
      <c r="F404" s="239"/>
      <c r="G404" s="246">
        <f t="shared" si="1"/>
        <v>0</v>
      </c>
    </row>
    <row r="405" ht="15.75" customHeight="1">
      <c r="A405" s="221" t="str">
        <f>'DATOS PERSONALES'!$A402</f>
        <v>González Ámbar </v>
      </c>
      <c r="B405" s="243" t="str">
        <f>+'DATOS PERSONALES'!$K402</f>
        <v/>
      </c>
      <c r="C405" s="244">
        <f>IF($A405="","",SUMIF(CAJA!$A$3:$A$990,$A405,CAJA!$G$3:$G$990))</f>
        <v>0</v>
      </c>
      <c r="D405" s="244">
        <f>IF($A405="","",SUMIF(CONFIGURACION!$H$39:$H$1000,$A405,CONFIGURACION!$J$39:$J$1000))</f>
        <v>0</v>
      </c>
      <c r="E405" s="239"/>
      <c r="F405" s="239"/>
      <c r="G405" s="246">
        <f t="shared" si="1"/>
        <v>0</v>
      </c>
    </row>
    <row r="406" ht="15.75" customHeight="1">
      <c r="A406" s="221" t="str">
        <f>'DATOS PERSONALES'!$A403</f>
        <v>Deheza Nicole </v>
      </c>
      <c r="B406" s="243" t="str">
        <f>+'DATOS PERSONALES'!$K403</f>
        <v/>
      </c>
      <c r="C406" s="244">
        <f>IF($A406="","",SUMIF(CAJA!$A$3:$A$990,$A406,CAJA!$G$3:$G$990))</f>
        <v>0</v>
      </c>
      <c r="D406" s="244">
        <f>IF($A406="","",SUMIF(CONFIGURACION!$H$39:$H$1000,$A406,CONFIGURACION!$J$39:$J$1000))</f>
        <v>0</v>
      </c>
      <c r="E406" s="239"/>
      <c r="F406" s="239"/>
      <c r="G406" s="246">
        <f t="shared" si="1"/>
        <v>0</v>
      </c>
    </row>
    <row r="407" ht="15.75" customHeight="1">
      <c r="A407" s="221" t="str">
        <f>'DATOS PERSONALES'!$A404</f>
        <v>Narváez Jazmín</v>
      </c>
      <c r="B407" s="243" t="str">
        <f>+'DATOS PERSONALES'!$K404</f>
        <v/>
      </c>
      <c r="C407" s="244">
        <f>IF($A407="","",SUMIF(CAJA!$A$3:$A$990,$A407,CAJA!$G$3:$G$990))</f>
        <v>0</v>
      </c>
      <c r="D407" s="244">
        <f>IF($A407="","",SUMIF(CONFIGURACION!$H$39:$H$1000,$A407,CONFIGURACION!$J$39:$J$1000))</f>
        <v>0</v>
      </c>
      <c r="E407" s="239"/>
      <c r="F407" s="239"/>
      <c r="G407" s="246">
        <f t="shared" si="1"/>
        <v>0</v>
      </c>
    </row>
    <row r="408" ht="15.75" customHeight="1">
      <c r="A408" s="221" t="str">
        <f>'DATOS PERSONALES'!$A405</f>
        <v>Torres Lautaro </v>
      </c>
      <c r="B408" s="243" t="str">
        <f>+'DATOS PERSONALES'!$K405</f>
        <v/>
      </c>
      <c r="C408" s="244">
        <f>IF($A408="","",SUMIF(CAJA!$A$3:$A$990,$A408,CAJA!$G$3:$G$990))</f>
        <v>0</v>
      </c>
      <c r="D408" s="244">
        <f>IF($A408="","",SUMIF(CONFIGURACION!$H$39:$H$1000,$A408,CONFIGURACION!$J$39:$J$1000))</f>
        <v>0</v>
      </c>
      <c r="E408" s="239"/>
      <c r="F408" s="239"/>
      <c r="G408" s="246">
        <f t="shared" si="1"/>
        <v>0</v>
      </c>
    </row>
    <row r="409" ht="15.75" customHeight="1">
      <c r="A409" s="221" t="str">
        <f>'DATOS PERSONALES'!$A406</f>
        <v>Bouche Matheus</v>
      </c>
      <c r="B409" s="243" t="str">
        <f>+'DATOS PERSONALES'!$K406</f>
        <v/>
      </c>
      <c r="C409" s="244">
        <f>IF($A409="","",SUMIF(CAJA!$A$3:$A$990,$A409,CAJA!$G$3:$G$990))</f>
        <v>0</v>
      </c>
      <c r="D409" s="244">
        <f>IF($A409="","",SUMIF(CONFIGURACION!$H$39:$H$1000,$A409,CONFIGURACION!$J$39:$J$1000))</f>
        <v>0</v>
      </c>
      <c r="E409" s="239"/>
      <c r="F409" s="239"/>
      <c r="G409" s="246">
        <f t="shared" si="1"/>
        <v>0</v>
      </c>
    </row>
    <row r="410" ht="15.75" customHeight="1">
      <c r="A410" s="221" t="str">
        <f>'DATOS PERSONALES'!$A407</f>
        <v>Mancilla Fernando</v>
      </c>
      <c r="B410" s="243" t="str">
        <f>+'DATOS PERSONALES'!$K407</f>
        <v/>
      </c>
      <c r="C410" s="244">
        <f>IF($A410="","",SUMIF(CAJA!$A$3:$A$990,$A410,CAJA!$G$3:$G$990))</f>
        <v>0</v>
      </c>
      <c r="D410" s="244">
        <f>IF($A410="","",SUMIF(CONFIGURACION!$H$39:$H$1000,$A410,CONFIGURACION!$J$39:$J$1000))</f>
        <v>0</v>
      </c>
      <c r="E410" s="239"/>
      <c r="F410" s="239"/>
      <c r="G410" s="246">
        <f t="shared" si="1"/>
        <v>0</v>
      </c>
    </row>
    <row r="411" ht="15.75" customHeight="1">
      <c r="A411" s="221" t="str">
        <f>'DATOS PERSONALES'!$A408</f>
        <v>Gómez Javier</v>
      </c>
      <c r="B411" s="243" t="str">
        <f>+'DATOS PERSONALES'!$K408</f>
        <v/>
      </c>
      <c r="C411" s="244">
        <f>IF($A411="","",SUMIF(CAJA!$A$3:$A$990,$A411,CAJA!$G$3:$G$990))</f>
        <v>0</v>
      </c>
      <c r="D411" s="244">
        <f>IF($A411="","",SUMIF(CONFIGURACION!$H$39:$H$1000,$A411,CONFIGURACION!$J$39:$J$1000))</f>
        <v>0</v>
      </c>
      <c r="E411" s="239"/>
      <c r="F411" s="239"/>
      <c r="G411" s="246">
        <f t="shared" si="1"/>
        <v>0</v>
      </c>
    </row>
    <row r="412" ht="15.75" customHeight="1">
      <c r="A412" s="221" t="str">
        <f>'DATOS PERSONALES'!$A409</f>
        <v>Pogonza Ignacio </v>
      </c>
      <c r="B412" s="243" t="str">
        <f>+'DATOS PERSONALES'!$K409</f>
        <v/>
      </c>
      <c r="C412" s="244">
        <f>IF($A412="","",SUMIF(CAJA!$A$3:$A$990,$A412,CAJA!$G$3:$G$990))</f>
        <v>0</v>
      </c>
      <c r="D412" s="244">
        <f>IF($A412="","",SUMIF(CONFIGURACION!$H$39:$H$1000,$A412,CONFIGURACION!$J$39:$J$1000))</f>
        <v>0</v>
      </c>
      <c r="E412" s="239"/>
      <c r="F412" s="239"/>
      <c r="G412" s="246">
        <f t="shared" si="1"/>
        <v>0</v>
      </c>
    </row>
    <row r="413" ht="15.75" customHeight="1">
      <c r="A413" s="221" t="str">
        <f>'DATOS PERSONALES'!$A410</f>
        <v>Cuba Avril </v>
      </c>
      <c r="B413" s="243" t="str">
        <f>+'DATOS PERSONALES'!$K410</f>
        <v/>
      </c>
      <c r="C413" s="244">
        <f>IF($A413="","",SUMIF(CAJA!$A$3:$A$990,$A413,CAJA!$G$3:$G$990))</f>
        <v>0</v>
      </c>
      <c r="D413" s="244">
        <f>IF($A413="","",SUMIF(CONFIGURACION!$H$39:$H$1000,$A413,CONFIGURACION!$J$39:$J$1000))</f>
        <v>0</v>
      </c>
      <c r="E413" s="239"/>
      <c r="F413" s="239"/>
      <c r="G413" s="246">
        <f t="shared" si="1"/>
        <v>0</v>
      </c>
    </row>
    <row r="414" ht="15.75" customHeight="1">
      <c r="A414" s="221" t="str">
        <f>'DATOS PERSONALES'!$A411</f>
        <v>Bravo Melina</v>
      </c>
      <c r="B414" s="243" t="str">
        <f>+'DATOS PERSONALES'!$K411</f>
        <v/>
      </c>
      <c r="C414" s="244">
        <f>IF($A414="","",SUMIF(CAJA!$A$3:$A$990,$A414,CAJA!$G$3:$G$990))</f>
        <v>0</v>
      </c>
      <c r="D414" s="244">
        <f>IF($A414="","",SUMIF(CONFIGURACION!$H$39:$H$1000,$A414,CONFIGURACION!$J$39:$J$1000))</f>
        <v>0</v>
      </c>
      <c r="E414" s="239"/>
      <c r="F414" s="239"/>
      <c r="G414" s="246">
        <f t="shared" si="1"/>
        <v>0</v>
      </c>
    </row>
    <row r="415" ht="15.75" customHeight="1">
      <c r="A415" s="221" t="str">
        <f>'DATOS PERSONALES'!$A412</f>
        <v>López Lisandro </v>
      </c>
      <c r="B415" s="243" t="str">
        <f>+'DATOS PERSONALES'!$K412</f>
        <v/>
      </c>
      <c r="C415" s="244">
        <f>IF($A415="","",SUMIF(CAJA!$A$3:$A$990,$A415,CAJA!$G$3:$G$990))</f>
        <v>0</v>
      </c>
      <c r="D415" s="244">
        <f>IF($A415="","",SUMIF(CONFIGURACION!$H$39:$H$1000,$A415,CONFIGURACION!$J$39:$J$1000))</f>
        <v>0</v>
      </c>
      <c r="E415" s="239"/>
      <c r="F415" s="239"/>
      <c r="G415" s="246">
        <f t="shared" si="1"/>
        <v>0</v>
      </c>
    </row>
    <row r="416" ht="15.75" customHeight="1">
      <c r="A416" s="221" t="str">
        <f>'DATOS PERSONALES'!$A413</f>
        <v>Pestañas Mariano </v>
      </c>
      <c r="B416" s="243" t="str">
        <f>+'DATOS PERSONALES'!$K413</f>
        <v/>
      </c>
      <c r="C416" s="244">
        <f>IF($A416="","",SUMIF(CAJA!$A$3:$A$990,$A416,CAJA!$G$3:$G$990))</f>
        <v>0</v>
      </c>
      <c r="D416" s="244">
        <f>IF($A416="","",SUMIF(CONFIGURACION!$H$39:$H$1000,$A416,CONFIGURACION!$J$39:$J$1000))</f>
        <v>0</v>
      </c>
      <c r="E416" s="239"/>
      <c r="F416" s="239"/>
      <c r="G416" s="246">
        <f t="shared" si="1"/>
        <v>0</v>
      </c>
    </row>
    <row r="417" ht="15.75" customHeight="1">
      <c r="A417" s="221" t="str">
        <f>'DATOS PERSONALES'!$A414</f>
        <v>Murillo Tiziano</v>
      </c>
      <c r="B417" s="243" t="str">
        <f>+'DATOS PERSONALES'!$K414</f>
        <v/>
      </c>
      <c r="C417" s="244">
        <f>IF($A417="","",SUMIF(CAJA!$A$3:$A$990,$A417,CAJA!$G$3:$G$990))</f>
        <v>0</v>
      </c>
      <c r="D417" s="244">
        <f>IF($A417="","",SUMIF(CONFIGURACION!$H$39:$H$1000,$A417,CONFIGURACION!$J$39:$J$1000))</f>
        <v>0</v>
      </c>
      <c r="E417" s="239"/>
      <c r="F417" s="239"/>
      <c r="G417" s="246">
        <f t="shared" si="1"/>
        <v>0</v>
      </c>
    </row>
    <row r="418" ht="15.75" customHeight="1">
      <c r="A418" s="221" t="str">
        <f>'DATOS PERSONALES'!$A415</f>
        <v>Lopez Rocha Facundo A</v>
      </c>
      <c r="B418" s="243" t="str">
        <f>+'DATOS PERSONALES'!$K415</f>
        <v/>
      </c>
      <c r="C418" s="244">
        <f>IF($A418="","",SUMIF(CAJA!$A$3:$A$990,$A418,CAJA!$G$3:$G$990))</f>
        <v>0</v>
      </c>
      <c r="D418" s="244">
        <f>IF($A418="","",SUMIF(CONFIGURACION!$H$39:$H$1000,$A418,CONFIGURACION!$J$39:$J$1000))</f>
        <v>0</v>
      </c>
      <c r="E418" s="239"/>
      <c r="F418" s="239"/>
      <c r="G418" s="246">
        <f t="shared" si="1"/>
        <v>0</v>
      </c>
    </row>
    <row r="419" ht="15.75" customHeight="1">
      <c r="A419" s="221" t="str">
        <f>'DATOS PERSONALES'!$A416</f>
        <v>Santander Ariana</v>
      </c>
      <c r="B419" s="243" t="str">
        <f>+'DATOS PERSONALES'!$K416</f>
        <v/>
      </c>
      <c r="C419" s="244">
        <f>IF($A419="","",SUMIF(CAJA!$A$3:$A$990,$A419,CAJA!$G$3:$G$990))</f>
        <v>0</v>
      </c>
      <c r="D419" s="244">
        <f>IF($A419="","",SUMIF(CONFIGURACION!$H$39:$H$1000,$A419,CONFIGURACION!$J$39:$J$1000))</f>
        <v>0</v>
      </c>
      <c r="E419" s="239"/>
      <c r="F419" s="239"/>
      <c r="G419" s="246">
        <f t="shared" si="1"/>
        <v>0</v>
      </c>
    </row>
    <row r="420" ht="15.75" customHeight="1">
      <c r="A420" s="221" t="str">
        <f>'DATOS PERSONALES'!$A417</f>
        <v>Aguirre Maite </v>
      </c>
      <c r="B420" s="243" t="str">
        <f>+'DATOS PERSONALES'!$K417</f>
        <v/>
      </c>
      <c r="C420" s="244">
        <f>IF($A420="","",SUMIF(CAJA!$A$3:$A$990,$A420,CAJA!$G$3:$G$990))</f>
        <v>0</v>
      </c>
      <c r="D420" s="244">
        <f>IF($A420="","",SUMIF(CONFIGURACION!$H$39:$H$1000,$A420,CONFIGURACION!$J$39:$J$1000))</f>
        <v>0</v>
      </c>
      <c r="E420" s="239"/>
      <c r="F420" s="239"/>
      <c r="G420" s="246">
        <f t="shared" si="1"/>
        <v>0</v>
      </c>
    </row>
    <row r="421" ht="15.75" customHeight="1">
      <c r="A421" s="221" t="str">
        <f>'DATOS PERSONALES'!$A418</f>
        <v>Cabrera Nahiara </v>
      </c>
      <c r="B421" s="243" t="str">
        <f>+'DATOS PERSONALES'!$K418</f>
        <v/>
      </c>
      <c r="C421" s="244">
        <f>IF($A421="","",SUMIF(CAJA!$A$3:$A$990,$A421,CAJA!$G$3:$G$990))</f>
        <v>0</v>
      </c>
      <c r="D421" s="244">
        <f>IF($A421="","",SUMIF(CONFIGURACION!$H$39:$H$1000,$A421,CONFIGURACION!$J$39:$J$1000))</f>
        <v>0</v>
      </c>
      <c r="E421" s="239"/>
      <c r="F421" s="239"/>
      <c r="G421" s="246">
        <f t="shared" si="1"/>
        <v>0</v>
      </c>
    </row>
    <row r="422" ht="15.75" customHeight="1">
      <c r="A422" s="221" t="str">
        <f>'DATOS PERSONALES'!$A419</f>
        <v>Baldiviezo Yoseli </v>
      </c>
      <c r="B422" s="243" t="str">
        <f>+'DATOS PERSONALES'!$K419</f>
        <v/>
      </c>
      <c r="C422" s="244">
        <f>IF($A422="","",SUMIF(CAJA!$A$3:$A$990,$A422,CAJA!$G$3:$G$990))</f>
        <v>0</v>
      </c>
      <c r="D422" s="244">
        <f>IF($A422="","",SUMIF(CONFIGURACION!$H$39:$H$1000,$A422,CONFIGURACION!$J$39:$J$1000))</f>
        <v>0</v>
      </c>
      <c r="E422" s="239"/>
      <c r="F422" s="239"/>
      <c r="G422" s="246">
        <f t="shared" si="1"/>
        <v>0</v>
      </c>
    </row>
    <row r="423" ht="15.75" customHeight="1">
      <c r="A423" s="221" t="str">
        <f>'DATOS PERSONALES'!$A420</f>
        <v>Diaz, Uma</v>
      </c>
      <c r="B423" s="243" t="str">
        <f>+'DATOS PERSONALES'!$K420</f>
        <v/>
      </c>
      <c r="C423" s="244">
        <f>IF($A423="","",SUMIF(CAJA!$A$3:$A$990,$A423,CAJA!$G$3:$G$990))</f>
        <v>0</v>
      </c>
      <c r="D423" s="244">
        <f>IF($A423="","",SUMIF(CONFIGURACION!$H$39:$H$1000,$A423,CONFIGURACION!$J$39:$J$1000))</f>
        <v>0</v>
      </c>
      <c r="E423" s="239"/>
      <c r="F423" s="239"/>
      <c r="G423" s="246">
        <f t="shared" si="1"/>
        <v>0</v>
      </c>
    </row>
    <row r="424" ht="15.75" customHeight="1">
      <c r="A424" s="221" t="str">
        <f>'DATOS PERSONALES'!$A421</f>
        <v>Rocha Priscila Mariel</v>
      </c>
      <c r="B424" s="243" t="str">
        <f>+'DATOS PERSONALES'!$K421</f>
        <v/>
      </c>
      <c r="C424" s="244">
        <f>IF($A424="","",SUMIF(CAJA!$A$3:$A$990,$A424,CAJA!$G$3:$G$990))</f>
        <v>0</v>
      </c>
      <c r="D424" s="244">
        <f>IF($A424="","",SUMIF(CONFIGURACION!$H$39:$H$1000,$A424,CONFIGURACION!$J$39:$J$1000))</f>
        <v>0</v>
      </c>
      <c r="E424" s="239"/>
      <c r="F424" s="239"/>
      <c r="G424" s="246">
        <f t="shared" si="1"/>
        <v>0</v>
      </c>
    </row>
    <row r="425" ht="15.75" customHeight="1">
      <c r="A425" s="221" t="str">
        <f>'DATOS PERSONALES'!$A422</f>
        <v>Vera Elian </v>
      </c>
      <c r="B425" s="243" t="str">
        <f>+'DATOS PERSONALES'!$K422</f>
        <v/>
      </c>
      <c r="C425" s="244">
        <f>IF($A425="","",SUMIF(CAJA!$A$3:$A$990,$A425,CAJA!$G$3:$G$990))</f>
        <v>0</v>
      </c>
      <c r="D425" s="244">
        <f>IF($A425="","",SUMIF(CONFIGURACION!$H$39:$H$1000,$A425,CONFIGURACION!$J$39:$J$1000))</f>
        <v>0</v>
      </c>
      <c r="E425" s="239"/>
      <c r="F425" s="239"/>
      <c r="G425" s="246">
        <f t="shared" si="1"/>
        <v>0</v>
      </c>
    </row>
    <row r="426" ht="15.75" customHeight="1">
      <c r="A426" s="221" t="str">
        <f>'DATOS PERSONALES'!$A423</f>
        <v>Coronel C. Santiago</v>
      </c>
      <c r="B426" s="243" t="str">
        <f>+'DATOS PERSONALES'!$K423</f>
        <v/>
      </c>
      <c r="C426" s="244">
        <f>IF($A426="","",SUMIF(CAJA!$A$3:$A$990,$A426,CAJA!$G$3:$G$990))</f>
        <v>0</v>
      </c>
      <c r="D426" s="244">
        <f>IF($A426="","",SUMIF(CONFIGURACION!$H$39:$H$1000,$A426,CONFIGURACION!$J$39:$J$1000))</f>
        <v>0</v>
      </c>
      <c r="E426" s="239"/>
      <c r="F426" s="239"/>
      <c r="G426" s="246">
        <f t="shared" si="1"/>
        <v>0</v>
      </c>
    </row>
    <row r="427" ht="15.75" customHeight="1">
      <c r="A427" s="221" t="str">
        <f>'DATOS PERSONALES'!$A424</f>
        <v>Revollo Keila </v>
      </c>
      <c r="B427" s="243" t="str">
        <f>+'DATOS PERSONALES'!$K424</f>
        <v/>
      </c>
      <c r="C427" s="244">
        <f>IF($A427="","",SUMIF(CAJA!$A$3:$A$990,$A427,CAJA!$G$3:$G$990))</f>
        <v>0</v>
      </c>
      <c r="D427" s="244">
        <f>IF($A427="","",SUMIF(CONFIGURACION!$H$39:$H$1000,$A427,CONFIGURACION!$J$39:$J$1000))</f>
        <v>0</v>
      </c>
      <c r="E427" s="239"/>
      <c r="F427" s="239"/>
      <c r="G427" s="246">
        <f t="shared" si="1"/>
        <v>0</v>
      </c>
    </row>
    <row r="428" ht="15.75" customHeight="1">
      <c r="A428" s="226" t="str">
        <f>'DATOS PERSONALES'!$A425</f>
        <v>Ibáñez Guadalupe</v>
      </c>
      <c r="B428" s="243" t="str">
        <f>+'DATOS PERSONALES'!$K425</f>
        <v/>
      </c>
      <c r="C428" s="244">
        <f>IF($A428="","",SUMIF(CAJA!$A$3:$A$990,$A428,CAJA!$G$3:$G$990))</f>
        <v>0</v>
      </c>
      <c r="D428" s="244">
        <f>IF($A428="","",SUMIF(CONFIGURACION!$H$39:$H$1000,$A428,CONFIGURACION!$J$39:$J$1000))</f>
        <v>0</v>
      </c>
      <c r="E428" s="239"/>
      <c r="F428" s="239"/>
      <c r="G428" s="246">
        <f t="shared" si="1"/>
        <v>0</v>
      </c>
    </row>
    <row r="429" ht="15.75" customHeight="1">
      <c r="A429" s="221" t="str">
        <f>'DATOS PERSONALES'!$A426</f>
        <v>Flores Danitza </v>
      </c>
      <c r="B429" s="243" t="str">
        <f>+'DATOS PERSONALES'!$K426</f>
        <v/>
      </c>
      <c r="C429" s="244">
        <f>IF($A429="","",SUMIF(CAJA!$A$3:$A$990,$A429,CAJA!$G$3:$G$990))</f>
        <v>0</v>
      </c>
      <c r="D429" s="244">
        <f>IF($A429="","",SUMIF(CONFIGURACION!$H$39:$H$1000,$A429,CONFIGURACION!$J$39:$J$1000))</f>
        <v>0</v>
      </c>
      <c r="E429" s="239"/>
      <c r="F429" s="239"/>
      <c r="G429" s="246">
        <f t="shared" si="1"/>
        <v>0</v>
      </c>
    </row>
    <row r="430" ht="15.75" customHeight="1">
      <c r="A430" s="221" t="str">
        <f>'DATOS PERSONALES'!$A427</f>
        <v>Flores Sofia </v>
      </c>
      <c r="B430" s="243" t="str">
        <f>+'DATOS PERSONALES'!$K427</f>
        <v/>
      </c>
      <c r="C430" s="244">
        <f>IF($A430="","",SUMIF(CAJA!$A$3:$A$990,$A430,CAJA!$G$3:$G$990))</f>
        <v>0</v>
      </c>
      <c r="D430" s="244">
        <f>IF($A430="","",SUMIF(CONFIGURACION!$H$39:$H$1000,$A430,CONFIGURACION!$J$39:$J$1000))</f>
        <v>0</v>
      </c>
      <c r="E430" s="239"/>
      <c r="F430" s="239"/>
      <c r="G430" s="246">
        <f t="shared" si="1"/>
        <v>0</v>
      </c>
    </row>
    <row r="431" ht="15.75" customHeight="1">
      <c r="A431" s="221" t="str">
        <f>'DATOS PERSONALES'!$A428</f>
        <v>Aparicio Yamila</v>
      </c>
      <c r="B431" s="243" t="str">
        <f>+'DATOS PERSONALES'!$K428</f>
        <v/>
      </c>
      <c r="C431" s="244">
        <f>IF($A431="","",SUMIF(CAJA!$A$3:$A$990,$A431,CAJA!$G$3:$G$990))</f>
        <v>0</v>
      </c>
      <c r="D431" s="244">
        <f>IF($A431="","",SUMIF(CONFIGURACION!$H$39:$H$1000,$A431,CONFIGURACION!$J$39:$J$1000))</f>
        <v>0</v>
      </c>
      <c r="E431" s="239"/>
      <c r="F431" s="239"/>
      <c r="G431" s="246">
        <f t="shared" si="1"/>
        <v>0</v>
      </c>
    </row>
    <row r="432" ht="15.75" customHeight="1">
      <c r="A432" s="221" t="str">
        <f>'DATOS PERSONALES'!$A429</f>
        <v>Corvalan Melody</v>
      </c>
      <c r="B432" s="243" t="str">
        <f>+'DATOS PERSONALES'!$K429</f>
        <v/>
      </c>
      <c r="C432" s="244">
        <f>IF($A432="","",SUMIF(CAJA!$A$3:$A$990,$A432,CAJA!$G$3:$G$990))</f>
        <v>0</v>
      </c>
      <c r="D432" s="244">
        <f>IF($A432="","",SUMIF(CONFIGURACION!$H$39:$H$1000,$A432,CONFIGURACION!$J$39:$J$1000))</f>
        <v>0</v>
      </c>
      <c r="E432" s="239"/>
      <c r="F432" s="239"/>
      <c r="G432" s="246">
        <f t="shared" si="1"/>
        <v>0</v>
      </c>
    </row>
    <row r="433" ht="15.75" customHeight="1">
      <c r="A433" s="221" t="str">
        <f>'DATOS PERSONALES'!$A430</f>
        <v>Ayala Melina Aylen</v>
      </c>
      <c r="B433" s="243" t="str">
        <f>+'DATOS PERSONALES'!$K430</f>
        <v/>
      </c>
      <c r="C433" s="244">
        <f>IF($A433="","",SUMIF(CAJA!$A$3:$A$990,$A433,CAJA!$G$3:$G$990))</f>
        <v>0</v>
      </c>
      <c r="D433" s="244">
        <f>IF($A433="","",SUMIF(CONFIGURACION!$H$39:$H$1000,$A433,CONFIGURACION!$J$39:$J$1000))</f>
        <v>0</v>
      </c>
      <c r="E433" s="239"/>
      <c r="F433" s="239"/>
      <c r="G433" s="246">
        <f t="shared" si="1"/>
        <v>0</v>
      </c>
    </row>
    <row r="434" ht="15.75" customHeight="1">
      <c r="A434" s="221" t="str">
        <f>'DATOS PERSONALES'!$A431</f>
        <v>Diaz Presa Penelope </v>
      </c>
      <c r="B434" s="243" t="str">
        <f>+'DATOS PERSONALES'!$K431</f>
        <v/>
      </c>
      <c r="C434" s="244">
        <f>IF($A434="","",SUMIF(CAJA!$A$3:$A$990,$A434,CAJA!$G$3:$G$990))</f>
        <v>0</v>
      </c>
      <c r="D434" s="244">
        <f>IF($A434="","",SUMIF(CONFIGURACION!$H$39:$H$1000,$A434,CONFIGURACION!$J$39:$J$1000))</f>
        <v>0</v>
      </c>
      <c r="E434" s="239"/>
      <c r="F434" s="239"/>
      <c r="G434" s="246">
        <f t="shared" si="1"/>
        <v>0</v>
      </c>
    </row>
    <row r="435" ht="15.75" customHeight="1">
      <c r="A435" s="221" t="str">
        <f>'DATOS PERSONALES'!$A432</f>
        <v>Escobar Gabriel</v>
      </c>
      <c r="B435" s="243" t="str">
        <f>+'DATOS PERSONALES'!$K432</f>
        <v/>
      </c>
      <c r="C435" s="244">
        <f>IF($A435="","",SUMIF(CAJA!$A$3:$A$990,$A435,CAJA!$G$3:$G$990))</f>
        <v>0</v>
      </c>
      <c r="D435" s="244">
        <f>IF($A435="","",SUMIF(CONFIGURACION!$H$39:$H$1000,$A435,CONFIGURACION!$J$39:$J$1000))</f>
        <v>0</v>
      </c>
      <c r="E435" s="239"/>
      <c r="F435" s="239"/>
      <c r="G435" s="246">
        <f t="shared" si="1"/>
        <v>0</v>
      </c>
    </row>
    <row r="436" ht="15.75" customHeight="1">
      <c r="A436" s="221" t="str">
        <f>'DATOS PERSONALES'!$A433</f>
        <v>Albarracín Valentín </v>
      </c>
      <c r="B436" s="243" t="str">
        <f>+'DATOS PERSONALES'!$K433</f>
        <v/>
      </c>
      <c r="C436" s="244">
        <f>IF($A436="","",SUMIF(CAJA!$A$3:$A$990,$A436,CAJA!$G$3:$G$990))</f>
        <v>0</v>
      </c>
      <c r="D436" s="244">
        <f>IF($A436="","",SUMIF(CONFIGURACION!$H$39:$H$1000,$A436,CONFIGURACION!$J$39:$J$1000))</f>
        <v>0</v>
      </c>
      <c r="E436" s="239"/>
      <c r="F436" s="239"/>
      <c r="G436" s="246">
        <f t="shared" si="1"/>
        <v>0</v>
      </c>
    </row>
    <row r="437" ht="15.75" customHeight="1">
      <c r="A437" s="221" t="str">
        <f>'DATOS PERSONALES'!$A434</f>
        <v>Porfiri Facundo </v>
      </c>
      <c r="B437" s="243" t="str">
        <f>+'DATOS PERSONALES'!$K434</f>
        <v/>
      </c>
      <c r="C437" s="244">
        <f>IF($A437="","",SUMIF(CAJA!$A$3:$A$990,$A437,CAJA!$G$3:$G$990))</f>
        <v>0</v>
      </c>
      <c r="D437" s="244">
        <f>IF($A437="","",SUMIF(CONFIGURACION!$H$39:$H$1000,$A437,CONFIGURACION!$J$39:$J$1000))</f>
        <v>0</v>
      </c>
      <c r="E437" s="239"/>
      <c r="F437" s="239"/>
      <c r="G437" s="246">
        <f t="shared" si="1"/>
        <v>0</v>
      </c>
    </row>
    <row r="438" ht="15.75" customHeight="1">
      <c r="A438" s="221" t="str">
        <f>'DATOS PERSONALES'!$A435</f>
        <v>Alfaro Rodrigo</v>
      </c>
      <c r="B438" s="243" t="str">
        <f>+'DATOS PERSONALES'!$K435</f>
        <v/>
      </c>
      <c r="C438" s="244">
        <f>IF($A438="","",SUMIF(CAJA!$A$3:$A$990,$A438,CAJA!$G$3:$G$990))</f>
        <v>0</v>
      </c>
      <c r="D438" s="244">
        <f>IF($A438="","",SUMIF(CONFIGURACION!$H$39:$H$1000,$A438,CONFIGURACION!$J$39:$J$1000))</f>
        <v>0</v>
      </c>
      <c r="E438" s="239"/>
      <c r="F438" s="239"/>
      <c r="G438" s="246">
        <f t="shared" si="1"/>
        <v>0</v>
      </c>
    </row>
    <row r="439" ht="15.75" customHeight="1">
      <c r="A439" s="221" t="str">
        <f>'DATOS PERSONALES'!$A436</f>
        <v>Cardozo Valentina </v>
      </c>
      <c r="B439" s="243" t="str">
        <f>+'DATOS PERSONALES'!$K436</f>
        <v/>
      </c>
      <c r="C439" s="244">
        <f>IF($A439="","",SUMIF(CAJA!$A$3:$A$990,$A439,CAJA!$G$3:$G$990))</f>
        <v>0</v>
      </c>
      <c r="D439" s="244">
        <f>IF($A439="","",SUMIF(CONFIGURACION!$H$39:$H$1000,$A439,CONFIGURACION!$J$39:$J$1000))</f>
        <v>0</v>
      </c>
      <c r="E439" s="239"/>
      <c r="F439" s="239"/>
      <c r="G439" s="246">
        <f t="shared" si="1"/>
        <v>0</v>
      </c>
    </row>
    <row r="440" ht="15.75" customHeight="1">
      <c r="A440" s="221" t="str">
        <f>'DATOS PERSONALES'!$A437</f>
        <v>Centurión Mía Abigail</v>
      </c>
      <c r="B440" s="243" t="str">
        <f>+'DATOS PERSONALES'!$K437</f>
        <v/>
      </c>
      <c r="C440" s="244">
        <f>IF($A440="","",SUMIF(CAJA!$A$3:$A$990,$A440,CAJA!$G$3:$G$990))</f>
        <v>0</v>
      </c>
      <c r="D440" s="244">
        <f>IF($A440="","",SUMIF(CONFIGURACION!$H$39:$H$1000,$A440,CONFIGURACION!$J$39:$J$1000))</f>
        <v>0</v>
      </c>
      <c r="E440" s="239"/>
      <c r="F440" s="239"/>
      <c r="G440" s="246">
        <f t="shared" si="1"/>
        <v>0</v>
      </c>
    </row>
    <row r="441" ht="15.75" customHeight="1">
      <c r="A441" s="221" t="str">
        <f>'DATOS PERSONALES'!$A438</f>
        <v>Flores Dubeisa</v>
      </c>
      <c r="B441" s="243" t="str">
        <f>+'DATOS PERSONALES'!$K438</f>
        <v/>
      </c>
      <c r="C441" s="244">
        <f>IF($A441="","",SUMIF(CAJA!$A$3:$A$990,$A441,CAJA!$G$3:$G$990))</f>
        <v>0</v>
      </c>
      <c r="D441" s="244">
        <f>IF($A441="","",SUMIF(CONFIGURACION!$H$39:$H$1000,$A441,CONFIGURACION!$J$39:$J$1000))</f>
        <v>0</v>
      </c>
      <c r="E441" s="239"/>
      <c r="F441" s="239"/>
      <c r="G441" s="246">
        <f t="shared" si="1"/>
        <v>0</v>
      </c>
    </row>
    <row r="442" ht="15.75" customHeight="1">
      <c r="A442" s="221" t="str">
        <f>'DATOS PERSONALES'!$A439</f>
        <v>Machaca Franco </v>
      </c>
      <c r="B442" s="243" t="str">
        <f>+'DATOS PERSONALES'!$K439</f>
        <v/>
      </c>
      <c r="C442" s="244">
        <f>IF($A442="","",SUMIF(CAJA!$A$3:$A$990,$A442,CAJA!$G$3:$G$990))</f>
        <v>0</v>
      </c>
      <c r="D442" s="244">
        <f>IF($A442="","",SUMIF(CONFIGURACION!$H$39:$H$1000,$A442,CONFIGURACION!$J$39:$J$1000))</f>
        <v>0</v>
      </c>
      <c r="E442" s="239"/>
      <c r="F442" s="239"/>
      <c r="G442" s="246">
        <f t="shared" si="1"/>
        <v>0</v>
      </c>
    </row>
    <row r="443" ht="15.75" customHeight="1">
      <c r="A443" s="221" t="str">
        <f>'DATOS PERSONALES'!$A440</f>
        <v>Machaca Daniel</v>
      </c>
      <c r="B443" s="243" t="str">
        <f>+'DATOS PERSONALES'!$K440</f>
        <v/>
      </c>
      <c r="C443" s="244">
        <f>IF($A443="","",SUMIF(CAJA!$A$3:$A$990,$A443,CAJA!$G$3:$G$990))</f>
        <v>0</v>
      </c>
      <c r="D443" s="244">
        <f>IF($A443="","",SUMIF(CONFIGURACION!$H$39:$H$1000,$A443,CONFIGURACION!$J$39:$J$1000))</f>
        <v>0</v>
      </c>
      <c r="E443" s="239"/>
      <c r="F443" s="239"/>
      <c r="G443" s="246">
        <f t="shared" si="1"/>
        <v>0</v>
      </c>
    </row>
    <row r="444" ht="15.75" customHeight="1">
      <c r="A444" s="221" t="str">
        <f>'DATOS PERSONALES'!$A441</f>
        <v>Abdulnabi Thiago </v>
      </c>
      <c r="B444" s="243" t="str">
        <f>+'DATOS PERSONALES'!$K441</f>
        <v/>
      </c>
      <c r="C444" s="244">
        <f>IF($A444="","",SUMIF(CAJA!$A$3:$A$990,$A444,CAJA!$G$3:$G$990))</f>
        <v>0</v>
      </c>
      <c r="D444" s="244">
        <f>IF($A444="","",SUMIF(CONFIGURACION!$H$39:$H$1000,$A444,CONFIGURACION!$J$39:$J$1000))</f>
        <v>0</v>
      </c>
      <c r="E444" s="239"/>
      <c r="F444" s="239"/>
      <c r="G444" s="246">
        <f t="shared" si="1"/>
        <v>0</v>
      </c>
    </row>
    <row r="445" ht="15.75" customHeight="1">
      <c r="A445" s="221" t="str">
        <f>'DATOS PERSONALES'!$A442</f>
        <v>Villamayor Lucía M </v>
      </c>
      <c r="B445" s="243" t="str">
        <f>+'DATOS PERSONALES'!$K442</f>
        <v/>
      </c>
      <c r="C445" s="244">
        <f>IF($A445="","",SUMIF(CAJA!$A$3:$A$990,$A445,CAJA!$G$3:$G$990))</f>
        <v>0</v>
      </c>
      <c r="D445" s="244">
        <f>IF($A445="","",SUMIF(CONFIGURACION!$H$39:$H$1000,$A445,CONFIGURACION!$J$39:$J$1000))</f>
        <v>0</v>
      </c>
      <c r="E445" s="239"/>
      <c r="F445" s="239"/>
      <c r="G445" s="246">
        <f t="shared" si="1"/>
        <v>0</v>
      </c>
    </row>
    <row r="446" ht="15.75" customHeight="1">
      <c r="A446" s="221" t="str">
        <f>'DATOS PERSONALES'!$A443</f>
        <v>Pérez Yamila </v>
      </c>
      <c r="B446" s="243" t="str">
        <f>+'DATOS PERSONALES'!$K443</f>
        <v/>
      </c>
      <c r="C446" s="244">
        <f>IF($A446="","",SUMIF(CAJA!$A$3:$A$990,$A446,CAJA!$G$3:$G$990))</f>
        <v>0</v>
      </c>
      <c r="D446" s="244">
        <f>IF($A446="","",SUMIF(CONFIGURACION!$H$39:$H$1000,$A446,CONFIGURACION!$J$39:$J$1000))</f>
        <v>0</v>
      </c>
      <c r="E446" s="239"/>
      <c r="F446" s="239"/>
      <c r="G446" s="246">
        <f t="shared" si="1"/>
        <v>0</v>
      </c>
    </row>
    <row r="447" ht="15.75" customHeight="1">
      <c r="A447" s="221" t="str">
        <f>'DATOS PERSONALES'!$A444</f>
        <v>Fernández Narela</v>
      </c>
      <c r="B447" s="243" t="str">
        <f>+'DATOS PERSONALES'!$K444</f>
        <v/>
      </c>
      <c r="C447" s="244">
        <f>IF($A447="","",SUMIF(CAJA!$A$3:$A$990,$A447,CAJA!$G$3:$G$990))</f>
        <v>0</v>
      </c>
      <c r="D447" s="244">
        <f>IF($A447="","",SUMIF(CONFIGURACION!$H$39:$H$1000,$A447,CONFIGURACION!$J$39:$J$1000))</f>
        <v>0</v>
      </c>
      <c r="E447" s="239"/>
      <c r="F447" s="239"/>
      <c r="G447" s="246">
        <f t="shared" si="1"/>
        <v>0</v>
      </c>
    </row>
    <row r="448" ht="15.75" customHeight="1">
      <c r="A448" s="221" t="str">
        <f>'DATOS PERSONALES'!$A445</f>
        <v>Becerra Aarón</v>
      </c>
      <c r="B448" s="243" t="str">
        <f>+'DATOS PERSONALES'!$K445</f>
        <v/>
      </c>
      <c r="C448" s="244">
        <f>IF($A448="","",SUMIF(CAJA!$A$3:$A$990,$A448,CAJA!$G$3:$G$990))</f>
        <v>0</v>
      </c>
      <c r="D448" s="244">
        <f>IF($A448="","",SUMIF(CONFIGURACION!$H$39:$H$1000,$A448,CONFIGURACION!$J$39:$J$1000))</f>
        <v>0</v>
      </c>
      <c r="E448" s="239"/>
      <c r="F448" s="239"/>
      <c r="G448" s="246">
        <f t="shared" si="1"/>
        <v>0</v>
      </c>
    </row>
    <row r="449" ht="15.75" customHeight="1">
      <c r="A449" s="221" t="str">
        <f>'DATOS PERSONALES'!$A446</f>
        <v>Glattli Joaquín </v>
      </c>
      <c r="B449" s="243" t="str">
        <f>+'DATOS PERSONALES'!$K446</f>
        <v/>
      </c>
      <c r="C449" s="244">
        <f>IF($A449="","",SUMIF(CAJA!$A$3:$A$990,$A449,CAJA!$G$3:$G$990))</f>
        <v>0</v>
      </c>
      <c r="D449" s="244">
        <f>IF($A449="","",SUMIF(CONFIGURACION!$H$39:$H$1000,$A449,CONFIGURACION!$J$39:$J$1000))</f>
        <v>0</v>
      </c>
      <c r="E449" s="239"/>
      <c r="F449" s="239"/>
      <c r="G449" s="246">
        <f t="shared" si="1"/>
        <v>0</v>
      </c>
    </row>
    <row r="450" ht="15.75" customHeight="1">
      <c r="A450" s="221" t="str">
        <f>'DATOS PERSONALES'!$A447</f>
        <v>Gerván Román</v>
      </c>
      <c r="B450" s="243" t="str">
        <f>+'DATOS PERSONALES'!$K447</f>
        <v/>
      </c>
      <c r="C450" s="244">
        <f>IF($A450="","",SUMIF(CAJA!$A$3:$A$990,$A450,CAJA!$G$3:$G$990))</f>
        <v>0</v>
      </c>
      <c r="D450" s="244">
        <f>IF($A450="","",SUMIF(CONFIGURACION!$H$39:$H$1000,$A450,CONFIGURACION!$J$39:$J$1000))</f>
        <v>0</v>
      </c>
      <c r="E450" s="239"/>
      <c r="F450" s="239"/>
      <c r="G450" s="246">
        <f t="shared" si="1"/>
        <v>0</v>
      </c>
    </row>
    <row r="451" ht="15.75" customHeight="1">
      <c r="A451" s="221" t="str">
        <f>'DATOS PERSONALES'!$A448</f>
        <v>Fernandez Gonzalo </v>
      </c>
      <c r="B451" s="243" t="str">
        <f>+'DATOS PERSONALES'!$K448</f>
        <v/>
      </c>
      <c r="C451" s="244">
        <f>IF($A451="","",SUMIF(CAJA!$A$3:$A$990,$A451,CAJA!$G$3:$G$990))</f>
        <v>0</v>
      </c>
      <c r="D451" s="244">
        <f>IF($A451="","",SUMIF(CONFIGURACION!$H$39:$H$1000,$A451,CONFIGURACION!$J$39:$J$1000))</f>
        <v>0</v>
      </c>
      <c r="E451" s="239"/>
      <c r="F451" s="239"/>
      <c r="G451" s="246">
        <f t="shared" si="1"/>
        <v>0</v>
      </c>
    </row>
    <row r="452" ht="15.75" customHeight="1">
      <c r="A452" s="221" t="str">
        <f>'DATOS PERSONALES'!$A449</f>
        <v>Furfaro Matías</v>
      </c>
      <c r="B452" s="243" t="str">
        <f>+'DATOS PERSONALES'!$K449</f>
        <v/>
      </c>
      <c r="C452" s="244">
        <f>IF($A452="","",SUMIF(CAJA!$A$3:$A$990,$A452,CAJA!$G$3:$G$990))</f>
        <v>0</v>
      </c>
      <c r="D452" s="244">
        <f>IF($A452="","",SUMIF(CONFIGURACION!$H$39:$H$1000,$A452,CONFIGURACION!$J$39:$J$1000))</f>
        <v>0</v>
      </c>
      <c r="E452" s="239"/>
      <c r="F452" s="239"/>
      <c r="G452" s="246">
        <f t="shared" si="1"/>
        <v>0</v>
      </c>
    </row>
    <row r="453" ht="15.75" customHeight="1">
      <c r="A453" s="221" t="str">
        <f>'DATOS PERSONALES'!$A450</f>
        <v>Gimenez Benjamin</v>
      </c>
      <c r="B453" s="243" t="str">
        <f>+'DATOS PERSONALES'!$K450</f>
        <v/>
      </c>
      <c r="C453" s="244">
        <f>IF($A453="","",SUMIF(CAJA!$A$3:$A$990,$A453,CAJA!$G$3:$G$990))</f>
        <v>0</v>
      </c>
      <c r="D453" s="244">
        <f>IF($A453="","",SUMIF(CONFIGURACION!$H$39:$H$1000,$A453,CONFIGURACION!$J$39:$J$1000))</f>
        <v>0</v>
      </c>
      <c r="E453" s="239"/>
      <c r="F453" s="239"/>
      <c r="G453" s="246">
        <f t="shared" si="1"/>
        <v>0</v>
      </c>
    </row>
    <row r="454" ht="15.75" customHeight="1">
      <c r="A454" s="221" t="str">
        <f>'DATOS PERSONALES'!$A451</f>
        <v>Fernandez Barbara </v>
      </c>
      <c r="B454" s="243" t="str">
        <f>+'DATOS PERSONALES'!$K451</f>
        <v/>
      </c>
      <c r="C454" s="244">
        <f>IF($A454="","",SUMIF(CAJA!$A$3:$A$990,$A454,CAJA!$G$3:$G$990))</f>
        <v>0</v>
      </c>
      <c r="D454" s="244">
        <f>IF($A454="","",SUMIF(CONFIGURACION!$H$39:$H$1000,$A454,CONFIGURACION!$J$39:$J$1000))</f>
        <v>0</v>
      </c>
      <c r="E454" s="239"/>
      <c r="F454" s="239"/>
      <c r="G454" s="246">
        <f t="shared" si="1"/>
        <v>0</v>
      </c>
    </row>
    <row r="455" ht="15.75" customHeight="1">
      <c r="A455" s="221" t="str">
        <f>'DATOS PERSONALES'!$A452</f>
        <v>Leiva María Luján</v>
      </c>
      <c r="B455" s="243" t="str">
        <f>+'DATOS PERSONALES'!$K452</f>
        <v/>
      </c>
      <c r="C455" s="244">
        <f>IF($A455="","",SUMIF(CAJA!$A$3:$A$990,$A455,CAJA!$G$3:$G$990))</f>
        <v>0</v>
      </c>
      <c r="D455" s="244">
        <f>IF($A455="","",SUMIF(CONFIGURACION!$H$39:$H$1000,$A455,CONFIGURACION!$J$39:$J$1000))</f>
        <v>0</v>
      </c>
      <c r="E455" s="239"/>
      <c r="F455" s="239"/>
      <c r="G455" s="246">
        <f t="shared" si="1"/>
        <v>0</v>
      </c>
    </row>
    <row r="456" ht="15.75" customHeight="1">
      <c r="A456" s="221" t="str">
        <f>'DATOS PERSONALES'!$A453</f>
        <v>Lencinas Martina</v>
      </c>
      <c r="B456" s="243" t="str">
        <f>+'DATOS PERSONALES'!$K453</f>
        <v/>
      </c>
      <c r="C456" s="244">
        <f>IF($A456="","",SUMIF(CAJA!$A$3:$A$990,$A456,CAJA!$G$3:$G$990))</f>
        <v>0</v>
      </c>
      <c r="D456" s="244">
        <f>IF($A456="","",SUMIF(CONFIGURACION!$H$39:$H$1000,$A456,CONFIGURACION!$J$39:$J$1000))</f>
        <v>0</v>
      </c>
      <c r="E456" s="239"/>
      <c r="F456" s="239"/>
      <c r="G456" s="246">
        <f t="shared" si="1"/>
        <v>0</v>
      </c>
    </row>
    <row r="457" ht="15.75" customHeight="1">
      <c r="A457" s="226" t="str">
        <f>'DATOS PERSONALES'!$A454</f>
        <v>Comelles Abigail </v>
      </c>
      <c r="B457" s="243" t="str">
        <f>+'DATOS PERSONALES'!$K454</f>
        <v/>
      </c>
      <c r="C457" s="244">
        <f>IF($A457="","",SUMIF(CAJA!$A$3:$A$990,$A457,CAJA!$G$3:$G$990))</f>
        <v>0</v>
      </c>
      <c r="D457" s="244">
        <f>IF($A457="","",SUMIF(CONFIGURACION!$H$39:$H$1000,$A457,CONFIGURACION!$J$39:$J$1000))</f>
        <v>0</v>
      </c>
      <c r="E457" s="239"/>
      <c r="F457" s="239"/>
      <c r="G457" s="246">
        <f t="shared" si="1"/>
        <v>0</v>
      </c>
    </row>
    <row r="458" ht="15.75" customHeight="1">
      <c r="A458" s="221" t="str">
        <f>'DATOS PERSONALES'!$A455</f>
        <v>Aguirre Giuliana </v>
      </c>
      <c r="B458" s="243" t="str">
        <f>+'DATOS PERSONALES'!$K455</f>
        <v/>
      </c>
      <c r="C458" s="244">
        <f>IF($A458="","",SUMIF(CAJA!$A$3:$A$990,$A458,CAJA!$G$3:$G$990))</f>
        <v>0</v>
      </c>
      <c r="D458" s="244">
        <f>IF($A458="","",SUMIF(CONFIGURACION!$H$39:$H$1000,$A458,CONFIGURACION!$J$39:$J$1000))</f>
        <v>0</v>
      </c>
      <c r="E458" s="239"/>
      <c r="F458" s="239"/>
      <c r="G458" s="246">
        <f t="shared" si="1"/>
        <v>0</v>
      </c>
    </row>
    <row r="459" ht="15.75" customHeight="1">
      <c r="A459" s="221" t="str">
        <f>'DATOS PERSONALES'!$A456</f>
        <v>González Jara Thiago</v>
      </c>
      <c r="B459" s="243" t="str">
        <f>+'DATOS PERSONALES'!$K456</f>
        <v/>
      </c>
      <c r="C459" s="244">
        <f>IF($A459="","",SUMIF(CAJA!$A$3:$A$990,$A459,CAJA!$G$3:$G$990))</f>
        <v>0</v>
      </c>
      <c r="D459" s="244">
        <f>IF($A459="","",SUMIF(CONFIGURACION!$H$39:$H$1000,$A459,CONFIGURACION!$J$39:$J$1000))</f>
        <v>0</v>
      </c>
      <c r="E459" s="239"/>
      <c r="F459" s="239"/>
      <c r="G459" s="246">
        <f t="shared" si="1"/>
        <v>0</v>
      </c>
    </row>
    <row r="460" ht="15.75" customHeight="1">
      <c r="A460" s="221" t="str">
        <f>'DATOS PERSONALES'!$A457</f>
        <v>Cruz Flores Leonardo </v>
      </c>
      <c r="B460" s="243" t="str">
        <f>+'DATOS PERSONALES'!$K457</f>
        <v/>
      </c>
      <c r="C460" s="244">
        <f>IF($A460="","",SUMIF(CAJA!$A$3:$A$990,$A460,CAJA!$G$3:$G$990))</f>
        <v>0</v>
      </c>
      <c r="D460" s="244">
        <f>IF($A460="","",SUMIF(CONFIGURACION!$H$39:$H$1000,$A460,CONFIGURACION!$J$39:$J$1000))</f>
        <v>0</v>
      </c>
      <c r="E460" s="239"/>
      <c r="F460" s="239"/>
      <c r="G460" s="246">
        <f t="shared" si="1"/>
        <v>0</v>
      </c>
    </row>
    <row r="461" ht="15.75" customHeight="1">
      <c r="A461" s="221" t="str">
        <f>'DATOS PERSONALES'!$A458</f>
        <v>Ramirez Gabriel </v>
      </c>
      <c r="B461" s="243" t="str">
        <f>+'DATOS PERSONALES'!$K458</f>
        <v/>
      </c>
      <c r="C461" s="244">
        <f>IF($A461="","",SUMIF(CAJA!$A$3:$A$990,$A461,CAJA!$G$3:$G$990))</f>
        <v>0</v>
      </c>
      <c r="D461" s="244">
        <f>IF($A461="","",SUMIF(CONFIGURACION!$H$39:$H$1000,$A461,CONFIGURACION!$J$39:$J$1000))</f>
        <v>0</v>
      </c>
      <c r="E461" s="239"/>
      <c r="F461" s="239"/>
      <c r="G461" s="246">
        <f t="shared" si="1"/>
        <v>0</v>
      </c>
    </row>
    <row r="462" ht="15.75" customHeight="1">
      <c r="A462" s="221" t="str">
        <f>'DATOS PERSONALES'!$A459</f>
        <v>Soliz Nicolas</v>
      </c>
      <c r="B462" s="243" t="str">
        <f>+'DATOS PERSONALES'!$K459</f>
        <v/>
      </c>
      <c r="C462" s="244">
        <f>IF($A462="","",SUMIF(CAJA!$A$3:$A$990,$A462,CAJA!$G$3:$G$990))</f>
        <v>0</v>
      </c>
      <c r="D462" s="244">
        <f>IF($A462="","",SUMIF(CONFIGURACION!$H$39:$H$1000,$A462,CONFIGURACION!$J$39:$J$1000))</f>
        <v>0</v>
      </c>
      <c r="E462" s="239"/>
      <c r="F462" s="239"/>
      <c r="G462" s="246">
        <f t="shared" si="1"/>
        <v>0</v>
      </c>
    </row>
    <row r="463" ht="15.75" customHeight="1">
      <c r="A463" s="221" t="str">
        <f>'DATOS PERSONALES'!$A460</f>
        <v>Condori Ximena</v>
      </c>
      <c r="B463" s="243" t="str">
        <f>+'DATOS PERSONALES'!$K460</f>
        <v/>
      </c>
      <c r="C463" s="244">
        <f>IF($A463="","",SUMIF(CAJA!$A$3:$A$990,$A463,CAJA!$G$3:$G$990))</f>
        <v>0</v>
      </c>
      <c r="D463" s="244">
        <f>IF($A463="","",SUMIF(CONFIGURACION!$H$39:$H$1000,$A463,CONFIGURACION!$J$39:$J$1000))</f>
        <v>0</v>
      </c>
      <c r="E463" s="239"/>
      <c r="F463" s="239"/>
      <c r="G463" s="246">
        <f t="shared" si="1"/>
        <v>0</v>
      </c>
    </row>
    <row r="464" ht="15.75" customHeight="1">
      <c r="A464" s="221" t="str">
        <f>'DATOS PERSONALES'!$A461</f>
        <v>Lencina Berenice </v>
      </c>
      <c r="B464" s="243" t="str">
        <f>+'DATOS PERSONALES'!$K461</f>
        <v/>
      </c>
      <c r="C464" s="244">
        <f>IF($A464="","",SUMIF(CAJA!$A$3:$A$990,$A464,CAJA!$G$3:$G$990))</f>
        <v>0</v>
      </c>
      <c r="D464" s="244">
        <f>IF($A464="","",SUMIF(CONFIGURACION!$H$39:$H$1000,$A464,CONFIGURACION!$J$39:$J$1000))</f>
        <v>0</v>
      </c>
      <c r="E464" s="239"/>
      <c r="F464" s="239"/>
      <c r="G464" s="246">
        <f t="shared" si="1"/>
        <v>0</v>
      </c>
    </row>
    <row r="465" ht="15.75" customHeight="1">
      <c r="A465" s="221" t="str">
        <f>'DATOS PERSONALES'!$A462</f>
        <v>Roppel Aymará</v>
      </c>
      <c r="B465" s="243" t="str">
        <f>+'DATOS PERSONALES'!$K462</f>
        <v/>
      </c>
      <c r="C465" s="244">
        <f>IF($A465="","",SUMIF(CAJA!$A$3:$A$990,$A465,CAJA!$G$3:$G$990))</f>
        <v>0</v>
      </c>
      <c r="D465" s="244">
        <f>IF($A465="","",SUMIF(CONFIGURACION!$H$39:$H$1000,$A465,CONFIGURACION!$J$39:$J$1000))</f>
        <v>0</v>
      </c>
      <c r="E465" s="239"/>
      <c r="F465" s="239"/>
      <c r="G465" s="246">
        <f t="shared" si="1"/>
        <v>0</v>
      </c>
    </row>
    <row r="466" ht="15.75" customHeight="1">
      <c r="A466" s="221" t="str">
        <f>'DATOS PERSONALES'!$A463</f>
        <v>Larroza Martina</v>
      </c>
      <c r="B466" s="243" t="str">
        <f>+'DATOS PERSONALES'!$K463</f>
        <v/>
      </c>
      <c r="C466" s="244">
        <f>IF($A466="","",SUMIF(CAJA!$A$3:$A$990,$A466,CAJA!$G$3:$G$990))</f>
        <v>0</v>
      </c>
      <c r="D466" s="244">
        <f>IF($A466="","",SUMIF(CONFIGURACION!$H$39:$H$1000,$A466,CONFIGURACION!$J$39:$J$1000))</f>
        <v>0</v>
      </c>
      <c r="E466" s="239"/>
      <c r="F466" s="239"/>
      <c r="G466" s="246">
        <f t="shared" si="1"/>
        <v>0</v>
      </c>
    </row>
    <row r="467" ht="15.75" customHeight="1">
      <c r="A467" s="221" t="str">
        <f>'DATOS PERSONALES'!$A464</f>
        <v>Cespedes Melody</v>
      </c>
      <c r="B467" s="243" t="str">
        <f>+'DATOS PERSONALES'!$K464</f>
        <v/>
      </c>
      <c r="C467" s="244">
        <f>IF($A467="","",SUMIF(CAJA!$A$3:$A$990,$A467,CAJA!$G$3:$G$990))</f>
        <v>0</v>
      </c>
      <c r="D467" s="244">
        <f>IF($A467="","",SUMIF(CONFIGURACION!$H$39:$H$1000,$A467,CONFIGURACION!$J$39:$J$1000))</f>
        <v>0</v>
      </c>
      <c r="E467" s="239"/>
      <c r="F467" s="239"/>
      <c r="G467" s="246">
        <f t="shared" si="1"/>
        <v>0</v>
      </c>
    </row>
    <row r="468" ht="15.75" customHeight="1">
      <c r="A468" s="221" t="str">
        <f>'DATOS PERSONALES'!$A465</f>
        <v>Ybanez Melany</v>
      </c>
      <c r="B468" s="243" t="str">
        <f>+'DATOS PERSONALES'!$K465</f>
        <v/>
      </c>
      <c r="C468" s="244">
        <f>IF($A468="","",SUMIF(CAJA!$A$3:$A$990,$A468,CAJA!$G$3:$G$990))</f>
        <v>0</v>
      </c>
      <c r="D468" s="244">
        <f>IF($A468="","",SUMIF(CONFIGURACION!$H$39:$H$1000,$A468,CONFIGURACION!$J$39:$J$1000))</f>
        <v>0</v>
      </c>
      <c r="E468" s="239"/>
      <c r="F468" s="239"/>
      <c r="G468" s="246">
        <f t="shared" si="1"/>
        <v>0</v>
      </c>
    </row>
    <row r="469" ht="15.75" customHeight="1">
      <c r="A469" s="221" t="str">
        <f>'DATOS PERSONALES'!$A466</f>
        <v>Caccetta Danilo </v>
      </c>
      <c r="B469" s="243" t="str">
        <f>+'DATOS PERSONALES'!$K466</f>
        <v/>
      </c>
      <c r="C469" s="244">
        <f>IF($A469="","",SUMIF(CAJA!$A$3:$A$990,$A469,CAJA!$G$3:$G$990))</f>
        <v>0</v>
      </c>
      <c r="D469" s="244">
        <f>IF($A469="","",SUMIF(CONFIGURACION!$H$39:$H$1000,$A469,CONFIGURACION!$J$39:$J$1000))</f>
        <v>0</v>
      </c>
      <c r="E469" s="239"/>
      <c r="F469" s="239"/>
      <c r="G469" s="246">
        <f t="shared" si="1"/>
        <v>0</v>
      </c>
    </row>
    <row r="470" ht="15.75" customHeight="1">
      <c r="A470" s="221" t="str">
        <f>'DATOS PERSONALES'!$A467</f>
        <v>Caro Nicolás </v>
      </c>
      <c r="B470" s="243" t="str">
        <f>+'DATOS PERSONALES'!$K467</f>
        <v/>
      </c>
      <c r="C470" s="244">
        <f>IF($A470="","",SUMIF(CAJA!$A$3:$A$990,$A470,CAJA!$G$3:$G$990))</f>
        <v>0</v>
      </c>
      <c r="D470" s="244">
        <f>IF($A470="","",SUMIF(CONFIGURACION!$H$39:$H$1000,$A470,CONFIGURACION!$J$39:$J$1000))</f>
        <v>0</v>
      </c>
      <c r="E470" s="239"/>
      <c r="F470" s="239"/>
      <c r="G470" s="246">
        <f t="shared" si="1"/>
        <v>0</v>
      </c>
    </row>
    <row r="471" ht="15.75" customHeight="1">
      <c r="A471" s="221" t="str">
        <f>'DATOS PERSONALES'!$A468</f>
        <v>Luján Juan Manuel </v>
      </c>
      <c r="B471" s="243" t="str">
        <f>+'DATOS PERSONALES'!$K468</f>
        <v/>
      </c>
      <c r="C471" s="244">
        <f>IF($A471="","",SUMIF(CAJA!$A$3:$A$990,$A471,CAJA!$G$3:$G$990))</f>
        <v>0</v>
      </c>
      <c r="D471" s="244">
        <f>IF($A471="","",SUMIF(CONFIGURACION!$H$39:$H$1000,$A471,CONFIGURACION!$J$39:$J$1000))</f>
        <v>0</v>
      </c>
      <c r="E471" s="239"/>
      <c r="F471" s="239"/>
      <c r="G471" s="246">
        <f t="shared" si="1"/>
        <v>0</v>
      </c>
    </row>
    <row r="472" ht="15.75" customHeight="1">
      <c r="A472" s="221" t="str">
        <f>'DATOS PERSONALES'!$A469</f>
        <v>Maturano Agustín</v>
      </c>
      <c r="B472" s="243" t="str">
        <f>+'DATOS PERSONALES'!$K469</f>
        <v/>
      </c>
      <c r="C472" s="244">
        <f>IF($A472="","",SUMIF(CAJA!$A$3:$A$990,$A472,CAJA!$G$3:$G$990))</f>
        <v>0</v>
      </c>
      <c r="D472" s="244">
        <f>IF($A472="","",SUMIF(CONFIGURACION!$H$39:$H$1000,$A472,CONFIGURACION!$J$39:$J$1000))</f>
        <v>0</v>
      </c>
      <c r="E472" s="239"/>
      <c r="F472" s="239"/>
      <c r="G472" s="246">
        <f t="shared" si="1"/>
        <v>0</v>
      </c>
    </row>
    <row r="473" ht="15.75" customHeight="1">
      <c r="A473" s="221" t="str">
        <f>'DATOS PERSONALES'!$A470</f>
        <v>Brítez Valentín</v>
      </c>
      <c r="B473" s="243" t="str">
        <f>+'DATOS PERSONALES'!$K470</f>
        <v/>
      </c>
      <c r="C473" s="244">
        <f>IF($A473="","",SUMIF(CAJA!$A$3:$A$990,$A473,CAJA!$G$3:$G$990))</f>
        <v>0</v>
      </c>
      <c r="D473" s="244">
        <f>IF($A473="","",SUMIF(CONFIGURACION!$H$39:$H$1000,$A473,CONFIGURACION!$J$39:$J$1000))</f>
        <v>0</v>
      </c>
      <c r="E473" s="239"/>
      <c r="F473" s="239"/>
      <c r="G473" s="246">
        <f t="shared" si="1"/>
        <v>0</v>
      </c>
    </row>
    <row r="474" ht="15.75" customHeight="1">
      <c r="A474" s="221" t="str">
        <f>'DATOS PERSONALES'!$A471</f>
        <v>Stabile Morena</v>
      </c>
      <c r="B474" s="243" t="str">
        <f>+'DATOS PERSONALES'!$K471</f>
        <v/>
      </c>
      <c r="C474" s="244">
        <f>IF($A474="","",SUMIF(CAJA!$A$3:$A$990,$A474,CAJA!$G$3:$G$990))</f>
        <v>0</v>
      </c>
      <c r="D474" s="244">
        <f>IF($A474="","",SUMIF(CONFIGURACION!$H$39:$H$1000,$A474,CONFIGURACION!$J$39:$J$1000))</f>
        <v>0</v>
      </c>
      <c r="E474" s="239"/>
      <c r="F474" s="239"/>
      <c r="G474" s="246">
        <f t="shared" si="1"/>
        <v>0</v>
      </c>
    </row>
    <row r="475" ht="15.75" customHeight="1">
      <c r="A475" s="221" t="str">
        <f>'DATOS PERSONALES'!$A472</f>
        <v>Gordillo Candela</v>
      </c>
      <c r="B475" s="243" t="str">
        <f>+'DATOS PERSONALES'!$K472</f>
        <v/>
      </c>
      <c r="C475" s="244">
        <f>IF($A475="","",SUMIF(CAJA!$A$3:$A$990,$A475,CAJA!$G$3:$G$990))</f>
        <v>0</v>
      </c>
      <c r="D475" s="244">
        <f>IF($A475="","",SUMIF(CONFIGURACION!$H$39:$H$1000,$A475,CONFIGURACION!$J$39:$J$1000))</f>
        <v>0</v>
      </c>
      <c r="E475" s="239"/>
      <c r="F475" s="239"/>
      <c r="G475" s="246">
        <f t="shared" si="1"/>
        <v>0</v>
      </c>
    </row>
    <row r="476" ht="15.75" customHeight="1">
      <c r="A476" s="221" t="str">
        <f>'DATOS PERSONALES'!$A473</f>
        <v>Trinidad Ariadna </v>
      </c>
      <c r="B476" s="243" t="str">
        <f>+'DATOS PERSONALES'!$K473</f>
        <v/>
      </c>
      <c r="C476" s="244">
        <f>IF($A476="","",SUMIF(CAJA!$A$3:$A$990,$A476,CAJA!$G$3:$G$990))</f>
        <v>0</v>
      </c>
      <c r="D476" s="244">
        <f>IF($A476="","",SUMIF(CONFIGURACION!$H$39:$H$1000,$A476,CONFIGURACION!$J$39:$J$1000))</f>
        <v>0</v>
      </c>
      <c r="E476" s="239"/>
      <c r="F476" s="239"/>
      <c r="G476" s="246">
        <f t="shared" si="1"/>
        <v>0</v>
      </c>
    </row>
    <row r="477" ht="15.75" customHeight="1">
      <c r="A477" s="221" t="str">
        <f>'DATOS PERSONALES'!$A474</f>
        <v>Gramajo Noah (Chico trans)</v>
      </c>
      <c r="B477" s="243" t="str">
        <f>+'DATOS PERSONALES'!$K474</f>
        <v/>
      </c>
      <c r="C477" s="244">
        <f>IF($A477="","",SUMIF(CAJA!$A$3:$A$990,$A477,CAJA!$G$3:$G$990))</f>
        <v>0</v>
      </c>
      <c r="D477" s="244">
        <f>IF($A477="","",SUMIF(CONFIGURACION!$H$39:$H$1000,$A477,CONFIGURACION!$J$39:$J$1000))</f>
        <v>0</v>
      </c>
      <c r="E477" s="239"/>
      <c r="F477" s="239"/>
      <c r="G477" s="246">
        <f t="shared" si="1"/>
        <v>0</v>
      </c>
    </row>
    <row r="478" ht="15.75" customHeight="1">
      <c r="A478" s="221" t="str">
        <f>'DATOS PERSONALES'!$A475</f>
        <v>Rivero Eliel </v>
      </c>
      <c r="B478" s="243" t="str">
        <f>+'DATOS PERSONALES'!$K475</f>
        <v/>
      </c>
      <c r="C478" s="244">
        <f>IF($A478="","",SUMIF(CAJA!$A$3:$A$990,$A478,CAJA!$G$3:$G$990))</f>
        <v>0</v>
      </c>
      <c r="D478" s="244">
        <f>IF($A478="","",SUMIF(CONFIGURACION!$H$39:$H$1000,$A478,CONFIGURACION!$J$39:$J$1000))</f>
        <v>0</v>
      </c>
      <c r="E478" s="239"/>
      <c r="F478" s="239"/>
      <c r="G478" s="246">
        <f t="shared" si="1"/>
        <v>0</v>
      </c>
    </row>
    <row r="479" ht="15.75" customHeight="1">
      <c r="A479" s="221" t="str">
        <f>'DATOS PERSONALES'!$A476</f>
        <v>Escobar Ignacio </v>
      </c>
      <c r="B479" s="243" t="str">
        <f>+'DATOS PERSONALES'!$K476</f>
        <v/>
      </c>
      <c r="C479" s="244">
        <f>IF($A479="","",SUMIF(CAJA!$A$3:$A$990,$A479,CAJA!$G$3:$G$990))</f>
        <v>0</v>
      </c>
      <c r="D479" s="244">
        <f>IF($A479="","",SUMIF(CONFIGURACION!$H$39:$H$1000,$A479,CONFIGURACION!$J$39:$J$1000))</f>
        <v>0</v>
      </c>
      <c r="E479" s="239"/>
      <c r="F479" s="239"/>
      <c r="G479" s="246">
        <f t="shared" si="1"/>
        <v>0</v>
      </c>
    </row>
    <row r="480" ht="15.75" customHeight="1">
      <c r="A480" s="221" t="str">
        <f>'DATOS PERSONALES'!$A477</f>
        <v>González Tomás </v>
      </c>
      <c r="B480" s="243" t="str">
        <f>+'DATOS PERSONALES'!$K477</f>
        <v/>
      </c>
      <c r="C480" s="244">
        <f>IF($A480="","",SUMIF(CAJA!$A$3:$A$990,$A480,CAJA!$G$3:$G$990))</f>
        <v>0</v>
      </c>
      <c r="D480" s="244">
        <f>IF($A480="","",SUMIF(CONFIGURACION!$H$39:$H$1000,$A480,CONFIGURACION!$J$39:$J$1000))</f>
        <v>0</v>
      </c>
      <c r="E480" s="239"/>
      <c r="F480" s="239"/>
      <c r="G480" s="246">
        <f t="shared" si="1"/>
        <v>0</v>
      </c>
    </row>
    <row r="481" ht="15.75" customHeight="1">
      <c r="A481" s="221" t="str">
        <f>'DATOS PERSONALES'!$A478</f>
        <v>Bernal Nicolas</v>
      </c>
      <c r="B481" s="243" t="str">
        <f>+'DATOS PERSONALES'!$K478</f>
        <v/>
      </c>
      <c r="C481" s="244">
        <f>IF($A481="","",SUMIF(CAJA!$A$3:$A$990,$A481,CAJA!$G$3:$G$990))</f>
        <v>0</v>
      </c>
      <c r="D481" s="244">
        <f>IF($A481="","",SUMIF(CONFIGURACION!$H$39:$H$1000,$A481,CONFIGURACION!$J$39:$J$1000))</f>
        <v>0</v>
      </c>
      <c r="E481" s="239"/>
      <c r="F481" s="239"/>
      <c r="G481" s="246">
        <f t="shared" si="1"/>
        <v>0</v>
      </c>
    </row>
    <row r="482" ht="15.75" customHeight="1">
      <c r="A482" s="221" t="str">
        <f>'DATOS PERSONALES'!$A479</f>
        <v>Daviche Enrique </v>
      </c>
      <c r="B482" s="243" t="str">
        <f>+'DATOS PERSONALES'!$K479</f>
        <v/>
      </c>
      <c r="C482" s="244">
        <f>IF($A482="","",SUMIF(CAJA!$A$3:$A$990,$A482,CAJA!$G$3:$G$990))</f>
        <v>0</v>
      </c>
      <c r="D482" s="244">
        <f>IF($A482="","",SUMIF(CONFIGURACION!$H$39:$H$1000,$A482,CONFIGURACION!$J$39:$J$1000))</f>
        <v>0</v>
      </c>
      <c r="E482" s="239"/>
      <c r="F482" s="239"/>
      <c r="G482" s="246">
        <f t="shared" si="1"/>
        <v>0</v>
      </c>
    </row>
    <row r="483" ht="15.75" customHeight="1">
      <c r="A483" s="221" t="str">
        <f>'DATOS PERSONALES'!$A480</f>
        <v>Abate Leonel</v>
      </c>
      <c r="B483" s="243" t="str">
        <f>+'DATOS PERSONALES'!$K480</f>
        <v/>
      </c>
      <c r="C483" s="244">
        <f>IF($A483="","",SUMIF(CAJA!$A$3:$A$990,$A483,CAJA!$G$3:$G$990))</f>
        <v>0</v>
      </c>
      <c r="D483" s="244">
        <f>IF($A483="","",SUMIF(CONFIGURACION!$H$39:$H$1000,$A483,CONFIGURACION!$J$39:$J$1000))</f>
        <v>0</v>
      </c>
      <c r="E483" s="239"/>
      <c r="F483" s="239"/>
      <c r="G483" s="246">
        <f t="shared" si="1"/>
        <v>0</v>
      </c>
    </row>
    <row r="484" ht="15.75" customHeight="1">
      <c r="A484" s="221" t="str">
        <f>'DATOS PERSONALES'!$A481</f>
        <v>Sarco Bautista </v>
      </c>
      <c r="B484" s="243" t="str">
        <f>+'DATOS PERSONALES'!$K481</f>
        <v/>
      </c>
      <c r="C484" s="244">
        <f>IF($A484="","",SUMIF(CAJA!$A$3:$A$990,$A484,CAJA!$G$3:$G$990))</f>
        <v>0</v>
      </c>
      <c r="D484" s="244">
        <f>IF($A484="","",SUMIF(CONFIGURACION!$H$39:$H$1000,$A484,CONFIGURACION!$J$39:$J$1000))</f>
        <v>0</v>
      </c>
      <c r="E484" s="239"/>
      <c r="F484" s="239"/>
      <c r="G484" s="246">
        <f t="shared" si="1"/>
        <v>0</v>
      </c>
    </row>
    <row r="485" ht="15.75" customHeight="1">
      <c r="A485" s="221" t="str">
        <f>'DATOS PERSONALES'!$A482</f>
        <v>Sarco Thiago</v>
      </c>
      <c r="B485" s="243" t="str">
        <f>+'DATOS PERSONALES'!$K482</f>
        <v/>
      </c>
      <c r="C485" s="244">
        <f>IF($A485="","",SUMIF(CAJA!$A$3:$A$990,$A485,CAJA!$G$3:$G$990))</f>
        <v>0</v>
      </c>
      <c r="D485" s="244">
        <f>IF($A485="","",SUMIF(CONFIGURACION!$H$39:$H$1000,$A485,CONFIGURACION!$J$39:$J$1000))</f>
        <v>0</v>
      </c>
      <c r="E485" s="239"/>
      <c r="F485" s="239"/>
      <c r="G485" s="246">
        <f t="shared" si="1"/>
        <v>0</v>
      </c>
    </row>
    <row r="486" ht="15.75" customHeight="1">
      <c r="A486" s="221" t="str">
        <f>'DATOS PERSONALES'!$A483</f>
        <v>Merlo Cristal</v>
      </c>
      <c r="B486" s="243" t="str">
        <f>+'DATOS PERSONALES'!$K483</f>
        <v/>
      </c>
      <c r="C486" s="244">
        <f>IF($A486="","",SUMIF(CAJA!$A$3:$A$990,$A486,CAJA!$G$3:$G$990))</f>
        <v>0</v>
      </c>
      <c r="D486" s="244">
        <f>IF($A486="","",SUMIF(CONFIGURACION!$H$39:$H$1000,$A486,CONFIGURACION!$J$39:$J$1000))</f>
        <v>0</v>
      </c>
      <c r="E486" s="239"/>
      <c r="F486" s="239"/>
      <c r="G486" s="246">
        <f t="shared" si="1"/>
        <v>0</v>
      </c>
    </row>
    <row r="487" ht="15.75" customHeight="1">
      <c r="A487" s="221" t="str">
        <f>'DATOS PERSONALES'!$A484</f>
        <v>Aguilar Abigail </v>
      </c>
      <c r="B487" s="243" t="str">
        <f>+'DATOS PERSONALES'!$K484</f>
        <v/>
      </c>
      <c r="C487" s="244">
        <f>IF($A487="","",SUMIF(CAJA!$A$3:$A$990,$A487,CAJA!$G$3:$G$990))</f>
        <v>0</v>
      </c>
      <c r="D487" s="244">
        <f>IF($A487="","",SUMIF(CONFIGURACION!$H$39:$H$1000,$A487,CONFIGURACION!$J$39:$J$1000))</f>
        <v>0</v>
      </c>
      <c r="E487" s="239"/>
      <c r="F487" s="239"/>
      <c r="G487" s="246">
        <f t="shared" si="1"/>
        <v>0</v>
      </c>
    </row>
    <row r="488" ht="15.75" customHeight="1">
      <c r="A488" s="221" t="str">
        <f>'DATOS PERSONALES'!$A485</f>
        <v>Lavin Malena Rocio</v>
      </c>
      <c r="B488" s="243" t="str">
        <f>+'DATOS PERSONALES'!$K485</f>
        <v/>
      </c>
      <c r="C488" s="244">
        <f>IF($A488="","",SUMIF(CAJA!$A$3:$A$990,$A488,CAJA!$G$3:$G$990))</f>
        <v>0</v>
      </c>
      <c r="D488" s="244">
        <f>IF($A488="","",SUMIF(CONFIGURACION!$H$39:$H$1000,$A488,CONFIGURACION!$J$39:$J$1000))</f>
        <v>0</v>
      </c>
      <c r="E488" s="239"/>
      <c r="F488" s="239"/>
      <c r="G488" s="246">
        <f t="shared" si="1"/>
        <v>0</v>
      </c>
    </row>
    <row r="489" ht="15.75" customHeight="1">
      <c r="A489" s="221" t="str">
        <f>'DATOS PERSONALES'!$A486</f>
        <v>Longo Santiago </v>
      </c>
      <c r="B489" s="243" t="str">
        <f>+'DATOS PERSONALES'!$K486</f>
        <v/>
      </c>
      <c r="C489" s="244">
        <f>IF($A489="","",SUMIF(CAJA!$A$3:$A$990,$A489,CAJA!$G$3:$G$990))</f>
        <v>0</v>
      </c>
      <c r="D489" s="244">
        <f>IF($A489="","",SUMIF(CONFIGURACION!$H$39:$H$1000,$A489,CONFIGURACION!$J$39:$J$1000))</f>
        <v>0</v>
      </c>
      <c r="E489" s="239"/>
      <c r="F489" s="239"/>
      <c r="G489" s="246">
        <f t="shared" si="1"/>
        <v>0</v>
      </c>
    </row>
    <row r="490" ht="15.75" customHeight="1">
      <c r="A490" s="221" t="str">
        <f>'DATOS PERSONALES'!$A487</f>
        <v>Pinto Nicolas</v>
      </c>
      <c r="B490" s="243" t="str">
        <f>+'DATOS PERSONALES'!$K487</f>
        <v/>
      </c>
      <c r="C490" s="244">
        <f>IF($A490="","",SUMIF(CAJA!$A$3:$A$990,$A490,CAJA!$G$3:$G$990))</f>
        <v>0</v>
      </c>
      <c r="D490" s="244">
        <f>IF($A490="","",SUMIF(CONFIGURACION!$H$39:$H$1000,$A490,CONFIGURACION!$J$39:$J$1000))</f>
        <v>0</v>
      </c>
      <c r="E490" s="239"/>
      <c r="F490" s="239"/>
      <c r="G490" s="246">
        <f t="shared" si="1"/>
        <v>0</v>
      </c>
    </row>
    <row r="491" ht="15.75" customHeight="1">
      <c r="A491" s="221" t="str">
        <f>'DATOS PERSONALES'!$A488</f>
        <v>Pereyra Lautaro </v>
      </c>
      <c r="B491" s="243" t="str">
        <f>+'DATOS PERSONALES'!$K488</f>
        <v/>
      </c>
      <c r="C491" s="244">
        <f>IF($A491="","",SUMIF(CAJA!$A$3:$A$990,$A491,CAJA!$G$3:$G$990))</f>
        <v>0</v>
      </c>
      <c r="D491" s="244">
        <f>IF($A491="","",SUMIF(CONFIGURACION!$H$39:$H$1000,$A491,CONFIGURACION!$J$39:$J$1000))</f>
        <v>0</v>
      </c>
      <c r="E491" s="239"/>
      <c r="F491" s="239"/>
      <c r="G491" s="246">
        <f t="shared" si="1"/>
        <v>0</v>
      </c>
    </row>
    <row r="492" ht="15.75" customHeight="1">
      <c r="A492" s="221" t="str">
        <f>'DATOS PERSONALES'!$A489</f>
        <v>Guzmán Dylan </v>
      </c>
      <c r="B492" s="243" t="str">
        <f>+'DATOS PERSONALES'!$K489</f>
        <v/>
      </c>
      <c r="C492" s="244">
        <f>IF($A492="","",SUMIF(CAJA!$A$3:$A$990,$A492,CAJA!$G$3:$G$990))</f>
        <v>0</v>
      </c>
      <c r="D492" s="244">
        <f>IF($A492="","",SUMIF(CONFIGURACION!$H$39:$H$1000,$A492,CONFIGURACION!$J$39:$J$1000))</f>
        <v>0</v>
      </c>
      <c r="E492" s="239"/>
      <c r="F492" s="239"/>
      <c r="G492" s="246">
        <f t="shared" si="1"/>
        <v>0</v>
      </c>
    </row>
    <row r="493" ht="15.75" customHeight="1">
      <c r="A493" s="221" t="str">
        <f>'DATOS PERSONALES'!$A490</f>
        <v>Zalazar Zoe </v>
      </c>
      <c r="B493" s="243" t="str">
        <f>+'DATOS PERSONALES'!$K490</f>
        <v/>
      </c>
      <c r="C493" s="244">
        <f>IF($A493="","",SUMIF(CAJA!$A$3:$A$990,$A493,CAJA!$G$3:$G$990))</f>
        <v>0</v>
      </c>
      <c r="D493" s="244">
        <f>IF($A493="","",SUMIF(CONFIGURACION!$H$39:$H$1000,$A493,CONFIGURACION!$J$39:$J$1000))</f>
        <v>0</v>
      </c>
      <c r="E493" s="239"/>
      <c r="F493" s="239"/>
      <c r="G493" s="246">
        <f t="shared" si="1"/>
        <v>0</v>
      </c>
    </row>
    <row r="494" ht="15.75" customHeight="1">
      <c r="A494" s="221" t="str">
        <f>'DATOS PERSONALES'!$A491</f>
        <v>Kranevitter Florencia </v>
      </c>
      <c r="B494" s="243" t="str">
        <f>+'DATOS PERSONALES'!$K491</f>
        <v/>
      </c>
      <c r="C494" s="244">
        <f>IF($A494="","",SUMIF(CAJA!$A$3:$A$990,$A494,CAJA!$G$3:$G$990))</f>
        <v>0</v>
      </c>
      <c r="D494" s="244">
        <f>IF($A494="","",SUMIF(CONFIGURACION!$H$39:$H$1000,$A494,CONFIGURACION!$J$39:$J$1000))</f>
        <v>0</v>
      </c>
      <c r="E494" s="239"/>
      <c r="F494" s="239"/>
      <c r="G494" s="246">
        <f t="shared" si="1"/>
        <v>0</v>
      </c>
    </row>
    <row r="495" ht="15.75" customHeight="1">
      <c r="A495" s="221" t="str">
        <f>'DATOS PERSONALES'!$A492</f>
        <v>Benítez Abril</v>
      </c>
      <c r="B495" s="243" t="str">
        <f>+'DATOS PERSONALES'!$K492</f>
        <v/>
      </c>
      <c r="C495" s="244">
        <f>IF($A495="","",SUMIF(CAJA!$A$3:$A$990,$A495,CAJA!$G$3:$G$990))</f>
        <v>0</v>
      </c>
      <c r="D495" s="244">
        <f>IF($A495="","",SUMIF(CONFIGURACION!$H$39:$H$1000,$A495,CONFIGURACION!$J$39:$J$1000))</f>
        <v>0</v>
      </c>
      <c r="E495" s="239"/>
      <c r="F495" s="239"/>
      <c r="G495" s="246">
        <f t="shared" si="1"/>
        <v>0</v>
      </c>
    </row>
    <row r="496" ht="15.75" customHeight="1">
      <c r="A496" s="221" t="str">
        <f>'DATOS PERSONALES'!$A493</f>
        <v>Sosa Mariana </v>
      </c>
      <c r="B496" s="243" t="str">
        <f>+'DATOS PERSONALES'!$K493</f>
        <v/>
      </c>
      <c r="C496" s="244">
        <f>IF($A496="","",SUMIF(CAJA!$A$3:$A$990,$A496,CAJA!$G$3:$G$990))</f>
        <v>0</v>
      </c>
      <c r="D496" s="244">
        <f>IF($A496="","",SUMIF(CONFIGURACION!$H$39:$H$1000,$A496,CONFIGURACION!$J$39:$J$1000))</f>
        <v>0</v>
      </c>
      <c r="E496" s="239"/>
      <c r="F496" s="239"/>
      <c r="G496" s="246">
        <f t="shared" si="1"/>
        <v>0</v>
      </c>
    </row>
    <row r="497" ht="15.75" customHeight="1">
      <c r="A497" s="221" t="str">
        <f>'DATOS PERSONALES'!$A494</f>
        <v>Cejas Sofia Soledad </v>
      </c>
      <c r="B497" s="243" t="str">
        <f>+'DATOS PERSONALES'!$K494</f>
        <v/>
      </c>
      <c r="C497" s="244">
        <f>IF($A497="","",SUMIF(CAJA!$A$3:$A$990,$A497,CAJA!$G$3:$G$990))</f>
        <v>0</v>
      </c>
      <c r="D497" s="244">
        <f>IF($A497="","",SUMIF(CONFIGURACION!$H$39:$H$1000,$A497,CONFIGURACION!$J$39:$J$1000))</f>
        <v>0</v>
      </c>
      <c r="E497" s="239"/>
      <c r="F497" s="239"/>
      <c r="G497" s="246">
        <f t="shared" si="1"/>
        <v>0</v>
      </c>
    </row>
    <row r="498" ht="15.75" customHeight="1">
      <c r="A498" s="221" t="str">
        <f>'DATOS PERSONALES'!$A495</f>
        <v>Medina Sofía</v>
      </c>
      <c r="B498" s="243" t="str">
        <f>+'DATOS PERSONALES'!$K495</f>
        <v/>
      </c>
      <c r="C498" s="244">
        <f>IF($A498="","",SUMIF(CAJA!$A$3:$A$990,$A498,CAJA!$G$3:$G$990))</f>
        <v>0</v>
      </c>
      <c r="D498" s="244">
        <f>IF($A498="","",SUMIF(CONFIGURACION!$H$39:$H$1000,$A498,CONFIGURACION!$J$39:$J$1000))</f>
        <v>0</v>
      </c>
      <c r="E498" s="239"/>
      <c r="F498" s="239"/>
      <c r="G498" s="246">
        <f t="shared" si="1"/>
        <v>0</v>
      </c>
    </row>
    <row r="499" ht="15.75" customHeight="1">
      <c r="A499" s="221" t="str">
        <f>'DATOS PERSONALES'!$A496</f>
        <v>San Roman Tamara </v>
      </c>
      <c r="B499" s="243" t="str">
        <f>+'DATOS PERSONALES'!$K496</f>
        <v/>
      </c>
      <c r="C499" s="244">
        <f>IF($A499="","",SUMIF(CAJA!$A$3:$A$990,$A499,CAJA!$G$3:$G$990))</f>
        <v>0</v>
      </c>
      <c r="D499" s="244">
        <f>IF($A499="","",SUMIF(CONFIGURACION!$H$39:$H$1000,$A499,CONFIGURACION!$J$39:$J$1000))</f>
        <v>0</v>
      </c>
      <c r="E499" s="239"/>
      <c r="F499" s="239"/>
      <c r="G499" s="246">
        <f t="shared" si="1"/>
        <v>0</v>
      </c>
    </row>
    <row r="500" ht="15.75" customHeight="1">
      <c r="A500" s="221" t="str">
        <f>'DATOS PERSONALES'!$A497</f>
        <v>Grandon Cristian </v>
      </c>
      <c r="B500" s="243" t="str">
        <f>+'DATOS PERSONALES'!$K497</f>
        <v/>
      </c>
      <c r="C500" s="244">
        <f>IF($A500="","",SUMIF(CAJA!$A$3:$A$990,$A500,CAJA!$G$3:$G$990))</f>
        <v>0</v>
      </c>
      <c r="D500" s="244">
        <f>IF($A500="","",SUMIF(CONFIGURACION!$H$39:$H$1000,$A500,CONFIGURACION!$J$39:$J$1000))</f>
        <v>0</v>
      </c>
      <c r="E500" s="239"/>
      <c r="F500" s="239"/>
      <c r="G500" s="246">
        <f t="shared" si="1"/>
        <v>0</v>
      </c>
    </row>
    <row r="501" ht="15.75" customHeight="1">
      <c r="A501" s="221" t="str">
        <f>'DATOS PERSONALES'!$A498</f>
        <v>Grandon David </v>
      </c>
      <c r="B501" s="243" t="str">
        <f>+'DATOS PERSONALES'!$K498</f>
        <v/>
      </c>
      <c r="C501" s="244">
        <f>IF($A501="","",SUMIF(CAJA!$A$3:$A$990,$A501,CAJA!$G$3:$G$990))</f>
        <v>0</v>
      </c>
      <c r="D501" s="244">
        <f>IF($A501="","",SUMIF(CONFIGURACION!$H$39:$H$1000,$A501,CONFIGURACION!$J$39:$J$1000))</f>
        <v>0</v>
      </c>
      <c r="E501" s="239"/>
      <c r="F501" s="239"/>
      <c r="G501" s="246">
        <f t="shared" si="1"/>
        <v>0</v>
      </c>
    </row>
    <row r="502" ht="15.75" customHeight="1">
      <c r="A502" s="221" t="str">
        <f>'DATOS PERSONALES'!$A499</f>
        <v>Condori Aaron</v>
      </c>
      <c r="B502" s="243" t="str">
        <f>+'DATOS PERSONALES'!$K499</f>
        <v/>
      </c>
      <c r="C502" s="244">
        <f>IF($A502="","",SUMIF(CAJA!$A$3:$A$990,$A502,CAJA!$G$3:$G$990))</f>
        <v>0</v>
      </c>
      <c r="D502" s="244">
        <f>IF($A502="","",SUMIF(CONFIGURACION!$H$39:$H$1000,$A502,CONFIGURACION!$J$39:$J$1000))</f>
        <v>0</v>
      </c>
      <c r="E502" s="239"/>
      <c r="F502" s="239"/>
      <c r="G502" s="246">
        <f t="shared" si="1"/>
        <v>0</v>
      </c>
    </row>
    <row r="503" ht="15.75" customHeight="1">
      <c r="A503" s="221" t="str">
        <f>'DATOS PERSONALES'!$A500</f>
        <v>Baigorria Lucas</v>
      </c>
      <c r="B503" s="243" t="str">
        <f>+'DATOS PERSONALES'!$K500</f>
        <v/>
      </c>
      <c r="C503" s="244">
        <f>IF($A503="","",SUMIF(CAJA!$A$3:$A$990,$A503,CAJA!$G$3:$G$990))</f>
        <v>0</v>
      </c>
      <c r="D503" s="244">
        <f>IF($A503="","",SUMIF(CONFIGURACION!$H$39:$H$1000,$A503,CONFIGURACION!$J$39:$J$1000))</f>
        <v>0</v>
      </c>
      <c r="E503" s="239"/>
      <c r="F503" s="239"/>
      <c r="G503" s="246">
        <f t="shared" si="1"/>
        <v>0</v>
      </c>
    </row>
    <row r="504" ht="15.75" customHeight="1">
      <c r="A504" s="221" t="str">
        <f>'DATOS PERSONALES'!$A501</f>
        <v>Gomez Jazmín </v>
      </c>
      <c r="B504" s="243" t="str">
        <f>+'DATOS PERSONALES'!$K501</f>
        <v/>
      </c>
      <c r="C504" s="244">
        <f>IF($A504="","",SUMIF(CAJA!$A$3:$A$990,$A504,CAJA!$G$3:$G$990))</f>
        <v>0</v>
      </c>
      <c r="D504" s="244">
        <f>IF($A504="","",SUMIF(CONFIGURACION!$H$39:$H$1000,$A504,CONFIGURACION!$J$39:$J$1000))</f>
        <v>0</v>
      </c>
      <c r="E504" s="239"/>
      <c r="F504" s="239"/>
      <c r="G504" s="246">
        <f t="shared" si="1"/>
        <v>0</v>
      </c>
    </row>
    <row r="505" ht="15.75" customHeight="1">
      <c r="A505" s="221" t="str">
        <f>'DATOS PERSONALES'!$A502</f>
        <v>Quiroz Milagros </v>
      </c>
      <c r="B505" s="243" t="str">
        <f>+'DATOS PERSONALES'!$K502</f>
        <v/>
      </c>
      <c r="C505" s="244">
        <f>IF($A505="","",SUMIF(CAJA!$A$3:$A$990,$A505,CAJA!$G$3:$G$990))</f>
        <v>0</v>
      </c>
      <c r="D505" s="244">
        <f>IF($A505="","",SUMIF(CONFIGURACION!$H$39:$H$1000,$A505,CONFIGURACION!$J$39:$J$1000))</f>
        <v>0</v>
      </c>
      <c r="E505" s="239"/>
      <c r="F505" s="239"/>
      <c r="G505" s="246">
        <f t="shared" si="1"/>
        <v>0</v>
      </c>
    </row>
    <row r="506" ht="15.75" customHeight="1">
      <c r="A506" s="221" t="str">
        <f>'DATOS PERSONALES'!$A503</f>
        <v>Maidana Bianca</v>
      </c>
      <c r="B506" s="243" t="str">
        <f>+'DATOS PERSONALES'!$K503</f>
        <v/>
      </c>
      <c r="C506" s="244">
        <f>IF($A506="","",SUMIF(CAJA!$A$3:$A$990,$A506,CAJA!$G$3:$G$990))</f>
        <v>0</v>
      </c>
      <c r="D506" s="244">
        <f>IF($A506="","",SUMIF(CONFIGURACION!$H$39:$H$1000,$A506,CONFIGURACION!$J$39:$J$1000))</f>
        <v>0</v>
      </c>
      <c r="E506" s="239"/>
      <c r="F506" s="239"/>
      <c r="G506" s="246">
        <f t="shared" si="1"/>
        <v>0</v>
      </c>
    </row>
    <row r="507" ht="15.75" customHeight="1">
      <c r="A507" s="221" t="str">
        <f>'DATOS PERSONALES'!$A504</f>
        <v>Sivila Rocha Agustín</v>
      </c>
      <c r="B507" s="243" t="str">
        <f>+'DATOS PERSONALES'!$K504</f>
        <v/>
      </c>
      <c r="C507" s="244">
        <f>IF($A507="","",SUMIF(CAJA!$A$3:$A$990,$A507,CAJA!$G$3:$G$990))</f>
        <v>0</v>
      </c>
      <c r="D507" s="244">
        <f>IF($A507="","",SUMIF(CONFIGURACION!$H$39:$H$1000,$A507,CONFIGURACION!$J$39:$J$1000))</f>
        <v>0</v>
      </c>
      <c r="E507" s="239"/>
      <c r="F507" s="239"/>
      <c r="G507" s="246">
        <f t="shared" si="1"/>
        <v>0</v>
      </c>
    </row>
    <row r="508" ht="15.75" customHeight="1">
      <c r="A508" s="221" t="str">
        <f>'DATOS PERSONALES'!$A505</f>
        <v>Ahedo Lisandro </v>
      </c>
      <c r="B508" s="243" t="str">
        <f>+'DATOS PERSONALES'!$K505</f>
        <v/>
      </c>
      <c r="C508" s="244">
        <f>IF($A508="","",SUMIF(CAJA!$A$3:$A$990,$A508,CAJA!$G$3:$G$990))</f>
        <v>0</v>
      </c>
      <c r="D508" s="244">
        <f>IF($A508="","",SUMIF(CONFIGURACION!$H$39:$H$1000,$A508,CONFIGURACION!$J$39:$J$1000))</f>
        <v>0</v>
      </c>
      <c r="E508" s="239"/>
      <c r="F508" s="239"/>
      <c r="G508" s="246">
        <f t="shared" si="1"/>
        <v>0</v>
      </c>
    </row>
    <row r="509" ht="15.75" customHeight="1">
      <c r="A509" s="221" t="str">
        <f>'DATOS PERSONALES'!$A506</f>
        <v>Santos Thiago </v>
      </c>
      <c r="B509" s="243" t="str">
        <f>+'DATOS PERSONALES'!$K506</f>
        <v/>
      </c>
      <c r="C509" s="244">
        <f>IF($A509="","",SUMIF(CAJA!$A$3:$A$990,$A509,CAJA!$G$3:$G$990))</f>
        <v>0</v>
      </c>
      <c r="D509" s="244">
        <f>IF($A509="","",SUMIF(CONFIGURACION!$H$39:$H$1000,$A509,CONFIGURACION!$J$39:$J$1000))</f>
        <v>0</v>
      </c>
      <c r="E509" s="239"/>
      <c r="F509" s="239"/>
      <c r="G509" s="246">
        <f t="shared" si="1"/>
        <v>0</v>
      </c>
    </row>
    <row r="510" ht="15.75" customHeight="1">
      <c r="A510" s="221" t="str">
        <f>'DATOS PERSONALES'!$A507</f>
        <v>Porciel Joaquín</v>
      </c>
      <c r="B510" s="243" t="str">
        <f>+'DATOS PERSONALES'!$K507</f>
        <v/>
      </c>
      <c r="C510" s="244">
        <f>IF($A510="","",SUMIF(CAJA!$A$3:$A$990,$A510,CAJA!$G$3:$G$990))</f>
        <v>0</v>
      </c>
      <c r="D510" s="244">
        <f>IF($A510="","",SUMIF(CONFIGURACION!$H$39:$H$1000,$A510,CONFIGURACION!$J$39:$J$1000))</f>
        <v>0</v>
      </c>
      <c r="E510" s="239"/>
      <c r="F510" s="239"/>
      <c r="G510" s="246">
        <f t="shared" si="1"/>
        <v>0</v>
      </c>
    </row>
    <row r="511" ht="15.75" customHeight="1">
      <c r="A511" s="221" t="str">
        <f>'DATOS PERSONALES'!$A508</f>
        <v>Porciel Santiago </v>
      </c>
      <c r="B511" s="243" t="str">
        <f>+'DATOS PERSONALES'!$K508</f>
        <v/>
      </c>
      <c r="C511" s="244">
        <f>IF($A511="","",SUMIF(CAJA!$A$3:$A$990,$A511,CAJA!$G$3:$G$990))</f>
        <v>0</v>
      </c>
      <c r="D511" s="244">
        <f>IF($A511="","",SUMIF(CONFIGURACION!$H$39:$H$1000,$A511,CONFIGURACION!$J$39:$J$1000))</f>
        <v>0</v>
      </c>
      <c r="E511" s="239"/>
      <c r="F511" s="239"/>
      <c r="G511" s="246">
        <f t="shared" si="1"/>
        <v>0</v>
      </c>
    </row>
    <row r="512" ht="15.75" customHeight="1">
      <c r="A512" s="221" t="str">
        <f>'DATOS PERSONALES'!$A509</f>
        <v>Paredes Jonathan </v>
      </c>
      <c r="B512" s="243" t="str">
        <f>+'DATOS PERSONALES'!$K509</f>
        <v/>
      </c>
      <c r="C512" s="244">
        <f>IF($A512="","",SUMIF(CAJA!$A$3:$A$990,$A512,CAJA!$G$3:$G$990))</f>
        <v>0</v>
      </c>
      <c r="D512" s="244">
        <f>IF($A512="","",SUMIF(CONFIGURACION!$H$39:$H$1000,$A512,CONFIGURACION!$J$39:$J$1000))</f>
        <v>0</v>
      </c>
      <c r="E512" s="239"/>
      <c r="F512" s="239"/>
      <c r="G512" s="246">
        <f t="shared" si="1"/>
        <v>0</v>
      </c>
    </row>
    <row r="513" ht="15.75" customHeight="1">
      <c r="A513" s="221" t="str">
        <f>'DATOS PERSONALES'!$A510</f>
        <v>Aguiar Valentina Ximena</v>
      </c>
      <c r="B513" s="243" t="str">
        <f>+'DATOS PERSONALES'!$K510</f>
        <v/>
      </c>
      <c r="C513" s="244">
        <f>IF($A513="","",SUMIF(CAJA!$A$3:$A$990,$A513,CAJA!$G$3:$G$990))</f>
        <v>0</v>
      </c>
      <c r="D513" s="244">
        <f>IF($A513="","",SUMIF(CONFIGURACION!$H$39:$H$1000,$A513,CONFIGURACION!$J$39:$J$1000))</f>
        <v>0</v>
      </c>
      <c r="E513" s="239"/>
      <c r="F513" s="239"/>
      <c r="G513" s="246">
        <f t="shared" si="1"/>
        <v>0</v>
      </c>
    </row>
    <row r="514" ht="15.75" customHeight="1">
      <c r="A514" s="221" t="str">
        <f>'DATOS PERSONALES'!$A511</f>
        <v>Galván Nicole </v>
      </c>
      <c r="B514" s="243" t="str">
        <f>+'DATOS PERSONALES'!$K511</f>
        <v/>
      </c>
      <c r="C514" s="244">
        <f>IF($A514="","",SUMIF(CAJA!$A$3:$A$990,$A514,CAJA!$G$3:$G$990))</f>
        <v>0</v>
      </c>
      <c r="D514" s="244">
        <f>IF($A514="","",SUMIF(CONFIGURACION!$H$39:$H$1000,$A514,CONFIGURACION!$J$39:$J$1000))</f>
        <v>0</v>
      </c>
      <c r="E514" s="239"/>
      <c r="F514" s="239"/>
      <c r="G514" s="246">
        <f t="shared" si="1"/>
        <v>0</v>
      </c>
    </row>
    <row r="515" ht="15.75" customHeight="1">
      <c r="A515" s="221" t="str">
        <f>'DATOS PERSONALES'!$A512</f>
        <v>Condori Silvina</v>
      </c>
      <c r="B515" s="243" t="str">
        <f>+'DATOS PERSONALES'!$K512</f>
        <v/>
      </c>
      <c r="C515" s="244">
        <f>IF($A515="","",SUMIF(CAJA!$A$3:$A$990,$A515,CAJA!$G$3:$G$990))</f>
        <v>0</v>
      </c>
      <c r="D515" s="244">
        <f>IF($A515="","",SUMIF(CONFIGURACION!$H$39:$H$1000,$A515,CONFIGURACION!$J$39:$J$1000))</f>
        <v>0</v>
      </c>
      <c r="E515" s="239"/>
      <c r="F515" s="239"/>
      <c r="G515" s="246">
        <f t="shared" si="1"/>
        <v>0</v>
      </c>
    </row>
    <row r="516" ht="15.75" customHeight="1">
      <c r="A516" s="221" t="str">
        <f>'DATOS PERSONALES'!$A513</f>
        <v>Gomez Lara Juliana</v>
      </c>
      <c r="B516" s="243" t="str">
        <f>+'DATOS PERSONALES'!$K513</f>
        <v/>
      </c>
      <c r="C516" s="244">
        <f>IF($A516="","",SUMIF(CAJA!$A$3:$A$990,$A516,CAJA!$G$3:$G$990))</f>
        <v>0</v>
      </c>
      <c r="D516" s="244">
        <f>IF($A516="","",SUMIF(CONFIGURACION!$H$39:$H$1000,$A516,CONFIGURACION!$J$39:$J$1000))</f>
        <v>0</v>
      </c>
      <c r="E516" s="239"/>
      <c r="F516" s="239"/>
      <c r="G516" s="246">
        <f t="shared" si="1"/>
        <v>0</v>
      </c>
    </row>
    <row r="517" ht="15.75" customHeight="1">
      <c r="A517" s="221" t="str">
        <f>'DATOS PERSONALES'!$A514</f>
        <v>Cabrera Kiara </v>
      </c>
      <c r="B517" s="243" t="str">
        <f>+'DATOS PERSONALES'!$K514</f>
        <v/>
      </c>
      <c r="C517" s="244">
        <f>IF($A517="","",SUMIF(CAJA!$A$3:$A$990,$A517,CAJA!$G$3:$G$990))</f>
        <v>0</v>
      </c>
      <c r="D517" s="244">
        <f>IF($A517="","",SUMIF(CONFIGURACION!$H$39:$H$1000,$A517,CONFIGURACION!$J$39:$J$1000))</f>
        <v>0</v>
      </c>
      <c r="E517" s="239"/>
      <c r="F517" s="239"/>
      <c r="G517" s="246">
        <f t="shared" si="1"/>
        <v>0</v>
      </c>
    </row>
    <row r="518" ht="15.75" customHeight="1">
      <c r="A518" s="221" t="str">
        <f>'DATOS PERSONALES'!$A515</f>
        <v>Ponce Chiara </v>
      </c>
      <c r="B518" s="243" t="str">
        <f>+'DATOS PERSONALES'!$K515</f>
        <v/>
      </c>
      <c r="C518" s="244">
        <f>IF($A518="","",SUMIF(CAJA!$A$3:$A$990,$A518,CAJA!$G$3:$G$990))</f>
        <v>0</v>
      </c>
      <c r="D518" s="244">
        <f>IF($A518="","",SUMIF(CONFIGURACION!$H$39:$H$1000,$A518,CONFIGURACION!$J$39:$J$1000))</f>
        <v>0</v>
      </c>
      <c r="E518" s="239"/>
      <c r="F518" s="239"/>
      <c r="G518" s="246">
        <f t="shared" si="1"/>
        <v>0</v>
      </c>
    </row>
    <row r="519" ht="15.75" customHeight="1">
      <c r="A519" s="221" t="str">
        <f>'DATOS PERSONALES'!$A516</f>
        <v>Peralta Dylan </v>
      </c>
      <c r="B519" s="243" t="str">
        <f>+'DATOS PERSONALES'!$K516</f>
        <v/>
      </c>
      <c r="C519" s="244">
        <f>IF($A519="","",SUMIF(CAJA!$A$3:$A$990,$A519,CAJA!$G$3:$G$990))</f>
        <v>0</v>
      </c>
      <c r="D519" s="244">
        <f>IF($A519="","",SUMIF(CONFIGURACION!$H$39:$H$1000,$A519,CONFIGURACION!$J$39:$J$1000))</f>
        <v>0</v>
      </c>
      <c r="E519" s="239"/>
      <c r="F519" s="239"/>
      <c r="G519" s="246">
        <f t="shared" si="1"/>
        <v>0</v>
      </c>
    </row>
    <row r="520" ht="15.75" customHeight="1">
      <c r="A520" s="221" t="str">
        <f>'DATOS PERSONALES'!$A517</f>
        <v>Carrillo Fernando </v>
      </c>
      <c r="B520" s="243" t="str">
        <f>+'DATOS PERSONALES'!$K517</f>
        <v/>
      </c>
      <c r="C520" s="244">
        <f>IF($A520="","",SUMIF(CAJA!$A$3:$A$990,$A520,CAJA!$G$3:$G$990))</f>
        <v>0</v>
      </c>
      <c r="D520" s="244">
        <f>IF($A520="","",SUMIF(CONFIGURACION!$H$39:$H$1000,$A520,CONFIGURACION!$J$39:$J$1000))</f>
        <v>0</v>
      </c>
      <c r="E520" s="239"/>
      <c r="F520" s="239"/>
      <c r="G520" s="246">
        <f t="shared" si="1"/>
        <v>0</v>
      </c>
    </row>
    <row r="521" ht="15.75" customHeight="1">
      <c r="A521" s="221" t="str">
        <f>'DATOS PERSONALES'!$A518</f>
        <v>Barrientos Thiago </v>
      </c>
      <c r="B521" s="243" t="str">
        <f>+'DATOS PERSONALES'!$K518</f>
        <v/>
      </c>
      <c r="C521" s="244">
        <f>IF($A521="","",SUMIF(CAJA!$A$3:$A$990,$A521,CAJA!$G$3:$G$990))</f>
        <v>0</v>
      </c>
      <c r="D521" s="244">
        <f>IF($A521="","",SUMIF(CONFIGURACION!$H$39:$H$1000,$A521,CONFIGURACION!$J$39:$J$1000))</f>
        <v>0</v>
      </c>
      <c r="E521" s="239"/>
      <c r="F521" s="239"/>
      <c r="G521" s="246">
        <f t="shared" si="1"/>
        <v>0</v>
      </c>
    </row>
    <row r="522" ht="15.75" customHeight="1">
      <c r="A522" s="226" t="str">
        <f>'DATOS PERSONALES'!$A519</f>
        <v>Ramírez Sheila</v>
      </c>
      <c r="B522" s="243" t="str">
        <f>+'DATOS PERSONALES'!$K519</f>
        <v/>
      </c>
      <c r="C522" s="244">
        <f>IF($A522="","",SUMIF(CAJA!$A$3:$A$990,$A522,CAJA!$G$3:$G$990))</f>
        <v>0</v>
      </c>
      <c r="D522" s="244">
        <f>IF($A522="","",SUMIF(CONFIGURACION!$H$39:$H$1000,$A522,CONFIGURACION!$J$39:$J$1000))</f>
        <v>0</v>
      </c>
      <c r="E522" s="239"/>
      <c r="F522" s="239"/>
      <c r="G522" s="246">
        <f t="shared" si="1"/>
        <v>0</v>
      </c>
    </row>
    <row r="523" ht="15.75" customHeight="1">
      <c r="A523" s="221" t="str">
        <f>'DATOS PERSONALES'!$A520</f>
        <v>Ortiz Maia</v>
      </c>
      <c r="B523" s="243" t="str">
        <f>+'DATOS PERSONALES'!$K520</f>
        <v/>
      </c>
      <c r="C523" s="244">
        <f>IF($A523="","",SUMIF(CAJA!$A$3:$A$990,$A523,CAJA!$G$3:$G$990))</f>
        <v>0</v>
      </c>
      <c r="D523" s="244">
        <f>IF($A523="","",SUMIF(CONFIGURACION!$H$39:$H$1000,$A523,CONFIGURACION!$J$39:$J$1000))</f>
        <v>0</v>
      </c>
      <c r="E523" s="239"/>
      <c r="F523" s="239"/>
      <c r="G523" s="246">
        <f t="shared" si="1"/>
        <v>0</v>
      </c>
    </row>
    <row r="524" ht="15.75" customHeight="1">
      <c r="A524" s="221" t="str">
        <f>'DATOS PERSONALES'!$A521</f>
        <v>González Virginia Rosa</v>
      </c>
      <c r="B524" s="243" t="str">
        <f>+'DATOS PERSONALES'!$K521</f>
        <v/>
      </c>
      <c r="C524" s="244">
        <f>IF($A524="","",SUMIF(CAJA!$A$3:$A$990,$A524,CAJA!$G$3:$G$990))</f>
        <v>0</v>
      </c>
      <c r="D524" s="244">
        <f>IF($A524="","",SUMIF(CONFIGURACION!$H$39:$H$1000,$A524,CONFIGURACION!$J$39:$J$1000))</f>
        <v>0</v>
      </c>
      <c r="E524" s="239"/>
      <c r="F524" s="239"/>
      <c r="G524" s="246">
        <f t="shared" si="1"/>
        <v>0</v>
      </c>
    </row>
    <row r="525" ht="15.75" customHeight="1">
      <c r="A525" s="226" t="str">
        <f>'DATOS PERSONALES'!$A522</f>
        <v>Gutiérrez Liz</v>
      </c>
      <c r="B525" s="243" t="str">
        <f>+'DATOS PERSONALES'!$K522</f>
        <v/>
      </c>
      <c r="C525" s="244">
        <f>IF($A525="","",SUMIF(CAJA!$A$3:$A$990,$A525,CAJA!$G$3:$G$990))</f>
        <v>0</v>
      </c>
      <c r="D525" s="244">
        <f>IF($A525="","",SUMIF(CONFIGURACION!$H$39:$H$1000,$A525,CONFIGURACION!$J$39:$J$1000))</f>
        <v>0</v>
      </c>
      <c r="E525" s="239"/>
      <c r="F525" s="239"/>
      <c r="G525" s="246">
        <f t="shared" si="1"/>
        <v>0</v>
      </c>
    </row>
    <row r="526" ht="15.75" customHeight="1">
      <c r="A526" s="221" t="str">
        <f>'DATOS PERSONALES'!$A523</f>
        <v>Umbides Juana</v>
      </c>
      <c r="B526" s="243" t="str">
        <f>+'DATOS PERSONALES'!$K523</f>
        <v/>
      </c>
      <c r="C526" s="244">
        <f>IF($A526="","",SUMIF(CAJA!$A$3:$A$990,$A526,CAJA!$G$3:$G$990))</f>
        <v>0</v>
      </c>
      <c r="D526" s="244">
        <f>IF($A526="","",SUMIF(CONFIGURACION!$H$39:$H$1000,$A526,CONFIGURACION!$J$39:$J$1000))</f>
        <v>0</v>
      </c>
      <c r="E526" s="239"/>
      <c r="F526" s="239"/>
      <c r="G526" s="246">
        <f t="shared" si="1"/>
        <v>0</v>
      </c>
    </row>
    <row r="527" ht="15.75" customHeight="1">
      <c r="A527" s="226" t="str">
        <f>'DATOS PERSONALES'!$A524</f>
        <v>Leguizamon Silvia</v>
      </c>
      <c r="B527" s="243" t="str">
        <f>+'DATOS PERSONALES'!$K524</f>
        <v/>
      </c>
      <c r="C527" s="244">
        <f>IF($A527="","",SUMIF(CAJA!$A$3:$A$990,$A527,CAJA!$G$3:$G$990))</f>
        <v>0</v>
      </c>
      <c r="D527" s="244">
        <f>IF($A527="","",SUMIF(CONFIGURACION!$H$39:$H$1000,$A527,CONFIGURACION!$J$39:$J$1000))</f>
        <v>0</v>
      </c>
      <c r="E527" s="239"/>
      <c r="F527" s="239"/>
      <c r="G527" s="246">
        <f t="shared" si="1"/>
        <v>0</v>
      </c>
    </row>
    <row r="528" ht="15.75" customHeight="1">
      <c r="A528" s="226" t="str">
        <f>'DATOS PERSONALES'!$A525</f>
        <v>Ramos Adriana </v>
      </c>
      <c r="B528" s="243" t="str">
        <f>+'DATOS PERSONALES'!$K525</f>
        <v/>
      </c>
      <c r="C528" s="244">
        <f>IF($A528="","",SUMIF(CAJA!$A$3:$A$990,$A528,CAJA!$G$3:$G$990))</f>
        <v>0</v>
      </c>
      <c r="D528" s="244">
        <f>IF($A528="","",SUMIF(CONFIGURACION!$H$39:$H$1000,$A528,CONFIGURACION!$J$39:$J$1000))</f>
        <v>0</v>
      </c>
      <c r="E528" s="239"/>
      <c r="F528" s="239"/>
      <c r="G528" s="246">
        <f t="shared" si="1"/>
        <v>0</v>
      </c>
    </row>
    <row r="529" ht="15.75" customHeight="1">
      <c r="A529" s="226" t="str">
        <f>'DATOS PERSONALES'!$A526</f>
        <v>Macrino Norma</v>
      </c>
      <c r="B529" s="243" t="str">
        <f>+'DATOS PERSONALES'!$K526</f>
        <v/>
      </c>
      <c r="C529" s="244">
        <f>IF($A529="","",SUMIF(CAJA!$A$3:$A$990,$A529,CAJA!$G$3:$G$990))</f>
        <v>0</v>
      </c>
      <c r="D529" s="244">
        <f>IF($A529="","",SUMIF(CONFIGURACION!$H$39:$H$1000,$A529,CONFIGURACION!$J$39:$J$1000))</f>
        <v>0</v>
      </c>
      <c r="E529" s="239"/>
      <c r="F529" s="239"/>
      <c r="G529" s="246">
        <f t="shared" si="1"/>
        <v>0</v>
      </c>
    </row>
    <row r="530" ht="15.75" customHeight="1">
      <c r="A530" s="226" t="str">
        <f>'DATOS PERSONALES'!$A527</f>
        <v>Cruz Marta</v>
      </c>
      <c r="B530" s="243" t="str">
        <f>+'DATOS PERSONALES'!$K527</f>
        <v/>
      </c>
      <c r="C530" s="244">
        <f>IF($A530="","",SUMIF(CAJA!$A$3:$A$990,$A530,CAJA!$G$3:$G$990))</f>
        <v>0</v>
      </c>
      <c r="D530" s="244">
        <f>IF($A530="","",SUMIF(CONFIGURACION!$H$39:$H$1000,$A530,CONFIGURACION!$J$39:$J$1000))</f>
        <v>0</v>
      </c>
      <c r="E530" s="239"/>
      <c r="F530" s="239"/>
      <c r="G530" s="246">
        <f t="shared" si="1"/>
        <v>0</v>
      </c>
    </row>
    <row r="531" ht="15.75" customHeight="1">
      <c r="A531" s="221" t="str">
        <f>'DATOS PERSONALES'!$A528</f>
        <v>López Teresa</v>
      </c>
      <c r="B531" s="243" t="str">
        <f>+'DATOS PERSONALES'!$K528</f>
        <v/>
      </c>
      <c r="C531" s="244">
        <f>IF($A531="","",SUMIF(CAJA!$A$3:$A$990,$A531,CAJA!$G$3:$G$990))</f>
        <v>0</v>
      </c>
      <c r="D531" s="244">
        <f>IF($A531="","",SUMIF(CONFIGURACION!$H$39:$H$1000,$A531,CONFIGURACION!$J$39:$J$1000))</f>
        <v>0</v>
      </c>
      <c r="E531" s="239"/>
      <c r="F531" s="239"/>
      <c r="G531" s="246">
        <f t="shared" si="1"/>
        <v>0</v>
      </c>
    </row>
    <row r="532" ht="15.75" customHeight="1">
      <c r="A532" s="221" t="str">
        <f>'DATOS PERSONALES'!$A529</f>
        <v>Jerez  Maia Micaela</v>
      </c>
      <c r="B532" s="243" t="str">
        <f>+'DATOS PERSONALES'!$K529</f>
        <v/>
      </c>
      <c r="C532" s="244">
        <f>IF($A532="","",SUMIF(CAJA!$A$3:$A$990,$A532,CAJA!$G$3:$G$990))</f>
        <v>0</v>
      </c>
      <c r="D532" s="244">
        <f>IF($A532="","",SUMIF(CONFIGURACION!$H$39:$H$1000,$A532,CONFIGURACION!$J$39:$J$1000))</f>
        <v>0</v>
      </c>
      <c r="E532" s="239"/>
      <c r="F532" s="239"/>
      <c r="G532" s="246">
        <f t="shared" si="1"/>
        <v>0</v>
      </c>
    </row>
    <row r="533" ht="15.75" customHeight="1">
      <c r="A533" s="221" t="str">
        <f>'DATOS PERSONALES'!$A530</f>
        <v>Ortiz Maria Edel</v>
      </c>
      <c r="B533" s="243" t="str">
        <f>+'DATOS PERSONALES'!$K530</f>
        <v/>
      </c>
      <c r="C533" s="244">
        <f>IF($A533="","",SUMIF(CAJA!$A$3:$A$990,$A533,CAJA!$G$3:$G$990))</f>
        <v>0</v>
      </c>
      <c r="D533" s="244">
        <f>IF($A533="","",SUMIF(CONFIGURACION!$H$39:$H$1000,$A533,CONFIGURACION!$J$39:$J$1000))</f>
        <v>0</v>
      </c>
      <c r="E533" s="239"/>
      <c r="F533" s="239"/>
      <c r="G533" s="246">
        <f t="shared" si="1"/>
        <v>0</v>
      </c>
    </row>
    <row r="534" ht="15.75" customHeight="1">
      <c r="A534" s="221" t="str">
        <f>'DATOS PERSONALES'!$A531</f>
        <v>Cabral Ma Cristina  </v>
      </c>
      <c r="B534" s="243" t="str">
        <f>+'DATOS PERSONALES'!$K531</f>
        <v/>
      </c>
      <c r="C534" s="244">
        <f>IF($A534="","",SUMIF(CAJA!$A$3:$A$990,$A534,CAJA!$G$3:$G$990))</f>
        <v>0</v>
      </c>
      <c r="D534" s="244">
        <f>IF($A534="","",SUMIF(CONFIGURACION!$H$39:$H$1000,$A534,CONFIGURACION!$J$39:$J$1000))</f>
        <v>0</v>
      </c>
      <c r="E534" s="239"/>
      <c r="F534" s="239"/>
      <c r="G534" s="246">
        <f t="shared" si="1"/>
        <v>0</v>
      </c>
    </row>
    <row r="535" ht="15.75" customHeight="1">
      <c r="A535" s="221" t="str">
        <f>'DATOS PERSONALES'!$A532</f>
        <v>Rodriguez Jorge</v>
      </c>
      <c r="B535" s="243" t="str">
        <f>+'DATOS PERSONALES'!$K532</f>
        <v/>
      </c>
      <c r="C535" s="244">
        <f>IF($A535="","",SUMIF(CAJA!$A$3:$A$990,$A535,CAJA!$G$3:$G$990))</f>
        <v>0</v>
      </c>
      <c r="D535" s="244">
        <f>IF($A535="","",SUMIF(CONFIGURACION!$H$39:$H$1000,$A535,CONFIGURACION!$J$39:$J$1000))</f>
        <v>0</v>
      </c>
      <c r="E535" s="239"/>
      <c r="F535" s="239"/>
      <c r="G535" s="246">
        <f t="shared" si="1"/>
        <v>0</v>
      </c>
    </row>
    <row r="536" ht="15.75" customHeight="1">
      <c r="A536" s="226" t="str">
        <f>'DATOS PERSONALES'!$A533</f>
        <v>Grance Marina Zulema </v>
      </c>
      <c r="B536" s="243" t="str">
        <f>+'DATOS PERSONALES'!$K533</f>
        <v/>
      </c>
      <c r="C536" s="244">
        <f>IF($A536="","",SUMIF(CAJA!$A$3:$A$990,$A536,CAJA!$G$3:$G$990))</f>
        <v>0</v>
      </c>
      <c r="D536" s="244">
        <f>IF($A536="","",SUMIF(CONFIGURACION!$H$39:$H$1000,$A536,CONFIGURACION!$J$39:$J$1000))</f>
        <v>0</v>
      </c>
      <c r="E536" s="239"/>
      <c r="F536" s="239"/>
      <c r="G536" s="246">
        <f t="shared" si="1"/>
        <v>0</v>
      </c>
    </row>
    <row r="537" ht="15.75" customHeight="1">
      <c r="A537" s="226" t="str">
        <f>'DATOS PERSONALES'!$A534</f>
        <v>Hidalgo Norma</v>
      </c>
      <c r="B537" s="243" t="str">
        <f>+'DATOS PERSONALES'!$K534</f>
        <v/>
      </c>
      <c r="C537" s="244">
        <f>IF($A537="","",SUMIF(CAJA!$A$3:$A$990,$A537,CAJA!$G$3:$G$990))</f>
        <v>0</v>
      </c>
      <c r="D537" s="244">
        <f>IF($A537="","",SUMIF(CONFIGURACION!$H$39:$H$1000,$A537,CONFIGURACION!$J$39:$J$1000))</f>
        <v>0</v>
      </c>
      <c r="E537" s="239"/>
      <c r="F537" s="239"/>
      <c r="G537" s="246">
        <f t="shared" si="1"/>
        <v>0</v>
      </c>
    </row>
    <row r="538" ht="15.75" customHeight="1">
      <c r="A538" s="226" t="str">
        <f>'DATOS PERSONALES'!$A535</f>
        <v>Toloza Maxima </v>
      </c>
      <c r="B538" s="243" t="str">
        <f>+'DATOS PERSONALES'!$K535</f>
        <v/>
      </c>
      <c r="C538" s="244">
        <f>IF($A538="","",SUMIF(CAJA!$A$3:$A$990,$A538,CAJA!$G$3:$G$990))</f>
        <v>0</v>
      </c>
      <c r="D538" s="244">
        <f>IF($A538="","",SUMIF(CONFIGURACION!$H$39:$H$1000,$A538,CONFIGURACION!$J$39:$J$1000))</f>
        <v>0</v>
      </c>
      <c r="E538" s="239"/>
      <c r="F538" s="239"/>
      <c r="G538" s="246">
        <f t="shared" si="1"/>
        <v>0</v>
      </c>
    </row>
    <row r="539" ht="15.75" customHeight="1">
      <c r="A539" s="226" t="str">
        <f>'DATOS PERSONALES'!$A536</f>
        <v>Frías Clara </v>
      </c>
      <c r="B539" s="243" t="str">
        <f>+'DATOS PERSONALES'!$K536</f>
        <v/>
      </c>
      <c r="C539" s="244">
        <f>IF($A539="","",SUMIF(CAJA!$A$3:$A$990,$A539,CAJA!$G$3:$G$990))</f>
        <v>0</v>
      </c>
      <c r="D539" s="244">
        <f>IF($A539="","",SUMIF(CONFIGURACION!$H$39:$H$1000,$A539,CONFIGURACION!$J$39:$J$1000))</f>
        <v>0</v>
      </c>
      <c r="E539" s="239"/>
      <c r="F539" s="239"/>
      <c r="G539" s="246">
        <f t="shared" si="1"/>
        <v>0</v>
      </c>
    </row>
    <row r="540" ht="15.75" customHeight="1">
      <c r="A540" s="226" t="str">
        <f>'DATOS PERSONALES'!$A537</f>
        <v>Bazan Monica </v>
      </c>
      <c r="B540" s="243" t="str">
        <f>+'DATOS PERSONALES'!$K537</f>
        <v/>
      </c>
      <c r="C540" s="244">
        <f>IF($A540="","",SUMIF(CAJA!$A$3:$A$990,$A540,CAJA!$G$3:$G$990))</f>
        <v>0</v>
      </c>
      <c r="D540" s="244">
        <f>IF($A540="","",SUMIF(CONFIGURACION!$H$39:$H$1000,$A540,CONFIGURACION!$J$39:$J$1000))</f>
        <v>0</v>
      </c>
      <c r="E540" s="239"/>
      <c r="F540" s="239"/>
      <c r="G540" s="246">
        <f t="shared" si="1"/>
        <v>0</v>
      </c>
    </row>
    <row r="541" ht="15.75" customHeight="1">
      <c r="A541" s="221" t="str">
        <f>'DATOS PERSONALES'!$A538</f>
        <v>Maggiolino Dora </v>
      </c>
      <c r="B541" s="243" t="str">
        <f>+'DATOS PERSONALES'!$K538</f>
        <v/>
      </c>
      <c r="C541" s="244">
        <f>IF($A541="","",SUMIF(CAJA!$A$3:$A$990,$A541,CAJA!$G$3:$G$990))</f>
        <v>0</v>
      </c>
      <c r="D541" s="244">
        <f>IF($A541="","",SUMIF(CONFIGURACION!$H$39:$H$1000,$A541,CONFIGURACION!$J$39:$J$1000))</f>
        <v>0</v>
      </c>
      <c r="E541" s="239"/>
      <c r="F541" s="239"/>
      <c r="G541" s="246">
        <f t="shared" si="1"/>
        <v>0</v>
      </c>
    </row>
    <row r="542" ht="15.75" customHeight="1">
      <c r="A542" s="221" t="str">
        <f>'DATOS PERSONALES'!$A539</f>
        <v>Fernández Mirta</v>
      </c>
      <c r="B542" s="243" t="str">
        <f>+'DATOS PERSONALES'!$K539</f>
        <v/>
      </c>
      <c r="C542" s="244">
        <f>IF($A542="","",SUMIF(CAJA!$A$3:$A$990,$A542,CAJA!$G$3:$G$990))</f>
        <v>0</v>
      </c>
      <c r="D542" s="244">
        <f>IF($A542="","",SUMIF(CONFIGURACION!$H$39:$H$1000,$A542,CONFIGURACION!$J$39:$J$1000))</f>
        <v>0</v>
      </c>
      <c r="E542" s="239"/>
      <c r="F542" s="239"/>
      <c r="G542" s="246">
        <f t="shared" si="1"/>
        <v>0</v>
      </c>
    </row>
    <row r="543" ht="15.75" customHeight="1">
      <c r="A543" s="226" t="str">
        <f>'DATOS PERSONALES'!$A540</f>
        <v>Cordero Ana</v>
      </c>
      <c r="B543" s="243" t="str">
        <f>+'DATOS PERSONALES'!$K540</f>
        <v/>
      </c>
      <c r="C543" s="244">
        <f>IF($A543="","",SUMIF(CAJA!$A$3:$A$990,$A543,CAJA!$G$3:$G$990))</f>
        <v>0</v>
      </c>
      <c r="D543" s="244">
        <f>IF($A543="","",SUMIF(CONFIGURACION!$H$39:$H$1000,$A543,CONFIGURACION!$J$39:$J$1000))</f>
        <v>0</v>
      </c>
      <c r="E543" s="239"/>
      <c r="F543" s="239"/>
      <c r="G543" s="246">
        <f t="shared" si="1"/>
        <v>0</v>
      </c>
    </row>
    <row r="544" ht="15.75" customHeight="1">
      <c r="A544" s="221" t="str">
        <f>'DATOS PERSONALES'!$A541</f>
        <v>Borda Angélica </v>
      </c>
      <c r="B544" s="243" t="str">
        <f>+'DATOS PERSONALES'!$K541</f>
        <v/>
      </c>
      <c r="C544" s="244">
        <f>IF($A544="","",SUMIF(CAJA!$A$3:$A$990,$A544,CAJA!$G$3:$G$990))</f>
        <v>0</v>
      </c>
      <c r="D544" s="244">
        <f>IF($A544="","",SUMIF(CONFIGURACION!$H$39:$H$1000,$A544,CONFIGURACION!$J$39:$J$1000))</f>
        <v>0</v>
      </c>
      <c r="E544" s="239"/>
      <c r="F544" s="239"/>
      <c r="G544" s="246">
        <f t="shared" si="1"/>
        <v>0</v>
      </c>
    </row>
    <row r="545" ht="15.75" customHeight="1">
      <c r="A545" s="226" t="str">
        <f>'DATOS PERSONALES'!$A542</f>
        <v>Llanos María Adriana</v>
      </c>
      <c r="B545" s="243" t="str">
        <f>+'DATOS PERSONALES'!$K542</f>
        <v/>
      </c>
      <c r="C545" s="244">
        <f>IF($A545="","",SUMIF(CAJA!$A$3:$A$990,$A545,CAJA!$G$3:$G$990))</f>
        <v>0</v>
      </c>
      <c r="D545" s="244">
        <f>IF($A545="","",SUMIF(CONFIGURACION!$H$39:$H$1000,$A545,CONFIGURACION!$J$39:$J$1000))</f>
        <v>0</v>
      </c>
      <c r="E545" s="239"/>
      <c r="F545" s="239"/>
      <c r="G545" s="246">
        <f t="shared" si="1"/>
        <v>0</v>
      </c>
    </row>
    <row r="546" ht="15.75" customHeight="1">
      <c r="A546" s="221" t="str">
        <f>'DATOS PERSONALES'!$A543</f>
        <v>Spano Catalina</v>
      </c>
      <c r="B546" s="243" t="str">
        <f>+'DATOS PERSONALES'!$K543</f>
        <v/>
      </c>
      <c r="C546" s="244">
        <f>IF($A546="","",SUMIF(CAJA!$A$3:$A$990,$A546,CAJA!$G$3:$G$990))</f>
        <v>0</v>
      </c>
      <c r="D546" s="244">
        <f>IF($A546="","",SUMIF(CONFIGURACION!$H$39:$H$1000,$A546,CONFIGURACION!$J$39:$J$1000))</f>
        <v>0</v>
      </c>
      <c r="E546" s="239"/>
      <c r="F546" s="239"/>
      <c r="G546" s="246">
        <f t="shared" si="1"/>
        <v>0</v>
      </c>
    </row>
    <row r="547" ht="15.75" customHeight="1">
      <c r="A547" s="226" t="str">
        <f>'DATOS PERSONALES'!$A544</f>
        <v>Blanco Carolina</v>
      </c>
      <c r="B547" s="243" t="str">
        <f>+'DATOS PERSONALES'!$K544</f>
        <v/>
      </c>
      <c r="C547" s="244">
        <f>IF($A547="","",SUMIF(CAJA!$A$3:$A$990,$A547,CAJA!$G$3:$G$990))</f>
        <v>0</v>
      </c>
      <c r="D547" s="244">
        <f>IF($A547="","",SUMIF(CONFIGURACION!$H$39:$H$1000,$A547,CONFIGURACION!$J$39:$J$1000))</f>
        <v>0</v>
      </c>
      <c r="E547" s="239"/>
      <c r="F547" s="239"/>
      <c r="G547" s="246">
        <f t="shared" si="1"/>
        <v>0</v>
      </c>
    </row>
    <row r="548" ht="15.75" customHeight="1">
      <c r="A548" s="226" t="str">
        <f>'DATOS PERSONALES'!$A545</f>
        <v>Sández Aurora </v>
      </c>
      <c r="B548" s="243" t="str">
        <f>+'DATOS PERSONALES'!$K545</f>
        <v/>
      </c>
      <c r="C548" s="244">
        <f>IF($A548="","",SUMIF(CAJA!$A$3:$A$990,$A548,CAJA!$G$3:$G$990))</f>
        <v>0</v>
      </c>
      <c r="D548" s="244">
        <f>IF($A548="","",SUMIF(CONFIGURACION!$H$39:$H$1000,$A548,CONFIGURACION!$J$39:$J$1000))</f>
        <v>0</v>
      </c>
      <c r="E548" s="239"/>
      <c r="F548" s="239"/>
      <c r="G548" s="246">
        <f t="shared" si="1"/>
        <v>0</v>
      </c>
    </row>
    <row r="549" ht="15.75" customHeight="1">
      <c r="A549" s="226" t="str">
        <f>'DATOS PERSONALES'!$A546</f>
        <v>Barrionuevo Zulma </v>
      </c>
      <c r="B549" s="243" t="str">
        <f>+'DATOS PERSONALES'!$K546</f>
        <v/>
      </c>
      <c r="C549" s="244">
        <f>IF($A549="","",SUMIF(CAJA!$A$3:$A$990,$A549,CAJA!$G$3:$G$990))</f>
        <v>0</v>
      </c>
      <c r="D549" s="244">
        <f>IF($A549="","",SUMIF(CONFIGURACION!$H$39:$H$1000,$A549,CONFIGURACION!$J$39:$J$1000))</f>
        <v>0</v>
      </c>
      <c r="E549" s="239"/>
      <c r="F549" s="239"/>
      <c r="G549" s="246">
        <f t="shared" si="1"/>
        <v>0</v>
      </c>
    </row>
    <row r="550" ht="15.75" customHeight="1">
      <c r="A550" s="226" t="str">
        <f>'DATOS PERSONALES'!$A547</f>
        <v>Herrera Rosana</v>
      </c>
      <c r="B550" s="243" t="str">
        <f>+'DATOS PERSONALES'!$K547</f>
        <v/>
      </c>
      <c r="C550" s="244">
        <f>IF($A550="","",SUMIF(CAJA!$A$3:$A$990,$A550,CAJA!$G$3:$G$990))</f>
        <v>0</v>
      </c>
      <c r="D550" s="244">
        <f>IF($A550="","",SUMIF(CONFIGURACION!$H$39:$H$1000,$A550,CONFIGURACION!$J$39:$J$1000))</f>
        <v>0</v>
      </c>
      <c r="E550" s="239"/>
      <c r="F550" s="239"/>
      <c r="G550" s="246">
        <f t="shared" si="1"/>
        <v>0</v>
      </c>
    </row>
    <row r="551" ht="15.75" customHeight="1">
      <c r="A551" s="221" t="str">
        <f>'DATOS PERSONALES'!$A548</f>
        <v>Busso Marcelo</v>
      </c>
      <c r="B551" s="243" t="str">
        <f>+'DATOS PERSONALES'!$K548</f>
        <v/>
      </c>
      <c r="C551" s="244">
        <f>IF($A551="","",SUMIF(CAJA!$A$3:$A$990,$A551,CAJA!$G$3:$G$990))</f>
        <v>0</v>
      </c>
      <c r="D551" s="244">
        <f>IF($A551="","",SUMIF(CONFIGURACION!$H$39:$H$1000,$A551,CONFIGURACION!$J$39:$J$1000))</f>
        <v>0</v>
      </c>
      <c r="E551" s="239"/>
      <c r="F551" s="239"/>
      <c r="G551" s="246">
        <f t="shared" si="1"/>
        <v>0</v>
      </c>
    </row>
    <row r="552" ht="15.75" customHeight="1">
      <c r="A552" s="226" t="str">
        <f>'DATOS PERSONALES'!$A549</f>
        <v>Carrizo Juan </v>
      </c>
      <c r="B552" s="243" t="str">
        <f>+'DATOS PERSONALES'!$K549</f>
        <v/>
      </c>
      <c r="C552" s="244">
        <f>IF($A552="","",SUMIF(CAJA!$A$3:$A$990,$A552,CAJA!$G$3:$G$990))</f>
        <v>0</v>
      </c>
      <c r="D552" s="244">
        <f>IF($A552="","",SUMIF(CONFIGURACION!$H$39:$H$1000,$A552,CONFIGURACION!$J$39:$J$1000))</f>
        <v>0</v>
      </c>
      <c r="E552" s="239"/>
      <c r="F552" s="239"/>
      <c r="G552" s="246">
        <f t="shared" si="1"/>
        <v>0</v>
      </c>
    </row>
    <row r="553" ht="15.75" customHeight="1">
      <c r="A553" s="221" t="str">
        <f>'DATOS PERSONALES'!$A550</f>
        <v>Castro Martinez Nilda </v>
      </c>
      <c r="B553" s="243" t="str">
        <f>+'DATOS PERSONALES'!$K550</f>
        <v/>
      </c>
      <c r="C553" s="244">
        <f>IF($A553="","",SUMIF(CAJA!$A$3:$A$990,$A553,CAJA!$G$3:$G$990))</f>
        <v>0</v>
      </c>
      <c r="D553" s="244">
        <f>IF($A553="","",SUMIF(CONFIGURACION!$H$39:$H$1000,$A553,CONFIGURACION!$J$39:$J$1000))</f>
        <v>0</v>
      </c>
      <c r="E553" s="239"/>
      <c r="F553" s="239"/>
      <c r="G553" s="246">
        <f t="shared" si="1"/>
        <v>0</v>
      </c>
    </row>
    <row r="554" ht="15.75" customHeight="1">
      <c r="A554" s="221" t="str">
        <f>'DATOS PERSONALES'!$A551</f>
        <v>Coria Alicia </v>
      </c>
      <c r="B554" s="243" t="str">
        <f>+'DATOS PERSONALES'!$K551</f>
        <v/>
      </c>
      <c r="C554" s="244">
        <f>IF($A554="","",SUMIF(CAJA!$A$3:$A$990,$A554,CAJA!$G$3:$G$990))</f>
        <v>0</v>
      </c>
      <c r="D554" s="244">
        <f>IF($A554="","",SUMIF(CONFIGURACION!$H$39:$H$1000,$A554,CONFIGURACION!$J$39:$J$1000))</f>
        <v>0</v>
      </c>
      <c r="E554" s="239"/>
      <c r="F554" s="239"/>
      <c r="G554" s="246">
        <f t="shared" si="1"/>
        <v>0</v>
      </c>
    </row>
    <row r="555" ht="15.75" customHeight="1">
      <c r="A555" s="226" t="str">
        <f>'DATOS PERSONALES'!$A552</f>
        <v>Llanos Mónica</v>
      </c>
      <c r="B555" s="243" t="str">
        <f>+'DATOS PERSONALES'!$K552</f>
        <v/>
      </c>
      <c r="C555" s="244">
        <f>IF($A555="","",SUMIF(CAJA!$A$3:$A$990,$A555,CAJA!$G$3:$G$990))</f>
        <v>0</v>
      </c>
      <c r="D555" s="244">
        <f>IF($A555="","",SUMIF(CONFIGURACION!$H$39:$H$1000,$A555,CONFIGURACION!$J$39:$J$1000))</f>
        <v>0</v>
      </c>
      <c r="E555" s="239"/>
      <c r="F555" s="239"/>
      <c r="G555" s="246">
        <f t="shared" si="1"/>
        <v>0</v>
      </c>
    </row>
    <row r="556" ht="15.75" customHeight="1">
      <c r="A556" s="226" t="str">
        <f>'DATOS PERSONALES'!$A553</f>
        <v>Alderete Emma</v>
      </c>
      <c r="B556" s="243" t="str">
        <f>+'DATOS PERSONALES'!$K553</f>
        <v/>
      </c>
      <c r="C556" s="244">
        <f>IF($A556="","",SUMIF(CAJA!$A$3:$A$990,$A556,CAJA!$G$3:$G$990))</f>
        <v>0</v>
      </c>
      <c r="D556" s="244">
        <f>IF($A556="","",SUMIF(CONFIGURACION!$H$39:$H$1000,$A556,CONFIGURACION!$J$39:$J$1000))</f>
        <v>0</v>
      </c>
      <c r="E556" s="239"/>
      <c r="F556" s="239"/>
      <c r="G556" s="246">
        <f t="shared" si="1"/>
        <v>0</v>
      </c>
    </row>
    <row r="557" ht="15.75" customHeight="1">
      <c r="A557" s="226" t="str">
        <f>'DATOS PERSONALES'!$A554</f>
        <v>Agüero Valeria </v>
      </c>
      <c r="B557" s="243" t="str">
        <f>+'DATOS PERSONALES'!$K554</f>
        <v/>
      </c>
      <c r="C557" s="244">
        <f>IF($A557="","",SUMIF(CAJA!$A$3:$A$990,$A557,CAJA!$G$3:$G$990))</f>
        <v>0</v>
      </c>
      <c r="D557" s="244">
        <f>IF($A557="","",SUMIF(CONFIGURACION!$H$39:$H$1000,$A557,CONFIGURACION!$J$39:$J$1000))</f>
        <v>0</v>
      </c>
      <c r="E557" s="239"/>
      <c r="F557" s="239"/>
      <c r="G557" s="246">
        <f t="shared" si="1"/>
        <v>0</v>
      </c>
    </row>
    <row r="558" ht="15.75" customHeight="1">
      <c r="A558" s="226" t="str">
        <f>'DATOS PERSONALES'!$A555</f>
        <v>Mendoza Maria Cristina</v>
      </c>
      <c r="B558" s="243" t="str">
        <f>+'DATOS PERSONALES'!$K555</f>
        <v/>
      </c>
      <c r="C558" s="244">
        <f>IF($A558="","",SUMIF(CAJA!$A$3:$A$990,$A558,CAJA!$G$3:$G$990))</f>
        <v>0</v>
      </c>
      <c r="D558" s="244">
        <f>IF($A558="","",SUMIF(CONFIGURACION!$H$39:$H$1000,$A558,CONFIGURACION!$J$39:$J$1000))</f>
        <v>0</v>
      </c>
      <c r="E558" s="239"/>
      <c r="F558" s="239"/>
      <c r="G558" s="246">
        <f t="shared" si="1"/>
        <v>0</v>
      </c>
    </row>
    <row r="559" ht="15.75" customHeight="1">
      <c r="A559" s="226" t="str">
        <f>'DATOS PERSONALES'!$A556</f>
        <v>Azul Melanie </v>
      </c>
      <c r="B559" s="243" t="str">
        <f>+'DATOS PERSONALES'!$K556</f>
        <v/>
      </c>
      <c r="C559" s="244">
        <f>IF($A559="","",SUMIF(CAJA!$A$3:$A$990,$A559,CAJA!$G$3:$G$990))</f>
        <v>0</v>
      </c>
      <c r="D559" s="244">
        <f>IF($A559="","",SUMIF(CONFIGURACION!$H$39:$H$1000,$A559,CONFIGURACION!$J$39:$J$1000))</f>
        <v>0</v>
      </c>
      <c r="E559" s="239"/>
      <c r="F559" s="239"/>
      <c r="G559" s="246">
        <f t="shared" si="1"/>
        <v>0</v>
      </c>
    </row>
    <row r="560" ht="15.75" customHeight="1">
      <c r="A560" s="221" t="str">
        <f>'DATOS PERSONALES'!$A557</f>
        <v>González Blanca</v>
      </c>
      <c r="B560" s="243" t="str">
        <f>+'DATOS PERSONALES'!$K557</f>
        <v/>
      </c>
      <c r="C560" s="244">
        <f>IF($A560="","",SUMIF(CAJA!$A$3:$A$990,$A560,CAJA!$G$3:$G$990))</f>
        <v>0</v>
      </c>
      <c r="D560" s="244">
        <f>IF($A560="","",SUMIF(CONFIGURACION!$H$39:$H$1000,$A560,CONFIGURACION!$J$39:$J$1000))</f>
        <v>0</v>
      </c>
      <c r="E560" s="239"/>
      <c r="F560" s="239"/>
      <c r="G560" s="246">
        <f t="shared" si="1"/>
        <v>0</v>
      </c>
    </row>
    <row r="561" ht="15.75" customHeight="1">
      <c r="A561" s="226" t="str">
        <f>'DATOS PERSONALES'!$A558</f>
        <v>Giménez Karen </v>
      </c>
      <c r="B561" s="243" t="str">
        <f>+'DATOS PERSONALES'!$K558</f>
        <v/>
      </c>
      <c r="C561" s="244">
        <f>IF($A561="","",SUMIF(CAJA!$A$3:$A$990,$A561,CAJA!$G$3:$G$990))</f>
        <v>0</v>
      </c>
      <c r="D561" s="244">
        <f>IF($A561="","",SUMIF(CONFIGURACION!$H$39:$H$1000,$A561,CONFIGURACION!$J$39:$J$1000))</f>
        <v>0</v>
      </c>
      <c r="E561" s="239"/>
      <c r="F561" s="239"/>
      <c r="G561" s="246">
        <f t="shared" si="1"/>
        <v>0</v>
      </c>
    </row>
    <row r="562" ht="15.75" customHeight="1">
      <c r="A562" s="226" t="str">
        <f>'DATOS PERSONALES'!$A559</f>
        <v>Franco Alicia </v>
      </c>
      <c r="B562" s="243" t="str">
        <f>+'DATOS PERSONALES'!$K559</f>
        <v/>
      </c>
      <c r="C562" s="244">
        <f>IF($A562="","",SUMIF(CAJA!$A$3:$A$990,$A562,CAJA!$G$3:$G$990))</f>
        <v>0</v>
      </c>
      <c r="D562" s="244">
        <f>IF($A562="","",SUMIF(CONFIGURACION!$H$39:$H$1000,$A562,CONFIGURACION!$J$39:$J$1000))</f>
        <v>0</v>
      </c>
      <c r="E562" s="239"/>
      <c r="F562" s="239"/>
      <c r="G562" s="246">
        <f t="shared" si="1"/>
        <v>0</v>
      </c>
    </row>
    <row r="563" ht="15.75" customHeight="1">
      <c r="A563" s="226" t="str">
        <f>'DATOS PERSONALES'!$A560</f>
        <v>Ledesma Norma Beatriz </v>
      </c>
      <c r="B563" s="243" t="str">
        <f>+'DATOS PERSONALES'!$K560</f>
        <v/>
      </c>
      <c r="C563" s="244">
        <f>IF($A563="","",SUMIF(CAJA!$A$3:$A$990,$A563,CAJA!$G$3:$G$990))</f>
        <v>0</v>
      </c>
      <c r="D563" s="244">
        <f>IF($A563="","",SUMIF(CONFIGURACION!$H$39:$H$1000,$A563,CONFIGURACION!$J$39:$J$1000))</f>
        <v>0</v>
      </c>
      <c r="E563" s="239"/>
      <c r="F563" s="239"/>
      <c r="G563" s="246">
        <f t="shared" si="1"/>
        <v>0</v>
      </c>
    </row>
    <row r="564" ht="15.75" customHeight="1">
      <c r="A564" s="226" t="str">
        <f>'DATOS PERSONALES'!$A561</f>
        <v>Gallardo Viviana </v>
      </c>
      <c r="B564" s="243" t="str">
        <f>+'DATOS PERSONALES'!$K561</f>
        <v/>
      </c>
      <c r="C564" s="244">
        <f>IF($A564="","",SUMIF(CAJA!$A$3:$A$990,$A564,CAJA!$G$3:$G$990))</f>
        <v>0</v>
      </c>
      <c r="D564" s="244">
        <f>IF($A564="","",SUMIF(CONFIGURACION!$H$39:$H$1000,$A564,CONFIGURACION!$J$39:$J$1000))</f>
        <v>0</v>
      </c>
      <c r="E564" s="239"/>
      <c r="F564" s="239"/>
      <c r="G564" s="246">
        <f t="shared" si="1"/>
        <v>0</v>
      </c>
    </row>
    <row r="565" ht="15.75" customHeight="1">
      <c r="A565" s="226" t="str">
        <f>'DATOS PERSONALES'!$A562</f>
        <v>Pintos Luisa</v>
      </c>
      <c r="B565" s="243" t="str">
        <f>+'DATOS PERSONALES'!$K562</f>
        <v/>
      </c>
      <c r="C565" s="244">
        <f>IF($A565="","",SUMIF(CAJA!$A$3:$A$990,$A565,CAJA!$G$3:$G$990))</f>
        <v>0</v>
      </c>
      <c r="D565" s="244">
        <f>IF($A565="","",SUMIF(CONFIGURACION!$H$39:$H$1000,$A565,CONFIGURACION!$J$39:$J$1000))</f>
        <v>0</v>
      </c>
      <c r="E565" s="239"/>
      <c r="F565" s="239"/>
      <c r="G565" s="246">
        <f t="shared" si="1"/>
        <v>0</v>
      </c>
    </row>
    <row r="566" ht="15.75" customHeight="1">
      <c r="A566" s="221" t="str">
        <f>'DATOS PERSONALES'!$A563</f>
        <v>Ortiz Josefina</v>
      </c>
      <c r="B566" s="243" t="str">
        <f>+'DATOS PERSONALES'!$K563</f>
        <v/>
      </c>
      <c r="C566" s="244">
        <f>IF($A566="","",SUMIF(CAJA!$A$3:$A$990,$A566,CAJA!$G$3:$G$990))</f>
        <v>0</v>
      </c>
      <c r="D566" s="244">
        <f>IF($A566="","",SUMIF(CONFIGURACION!$H$39:$H$1000,$A566,CONFIGURACION!$J$39:$J$1000))</f>
        <v>0</v>
      </c>
      <c r="E566" s="239"/>
      <c r="F566" s="239"/>
      <c r="G566" s="246">
        <f t="shared" si="1"/>
        <v>0</v>
      </c>
    </row>
    <row r="567" ht="15.75" customHeight="1">
      <c r="A567" s="221" t="str">
        <f>'DATOS PERSONALES'!$A564</f>
        <v>Alfonzo Wilma</v>
      </c>
      <c r="B567" s="243" t="str">
        <f>+'DATOS PERSONALES'!$K564</f>
        <v/>
      </c>
      <c r="C567" s="244">
        <f>IF($A567="","",SUMIF(CAJA!$A$3:$A$990,$A567,CAJA!$G$3:$G$990))</f>
        <v>0</v>
      </c>
      <c r="D567" s="244">
        <f>IF($A567="","",SUMIF(CONFIGURACION!$H$39:$H$1000,$A567,CONFIGURACION!$J$39:$J$1000))</f>
        <v>0</v>
      </c>
      <c r="E567" s="239"/>
      <c r="F567" s="239"/>
      <c r="G567" s="246">
        <f t="shared" si="1"/>
        <v>0</v>
      </c>
    </row>
    <row r="568" ht="15.75" customHeight="1">
      <c r="A568" s="226" t="str">
        <f>'DATOS PERSONALES'!$A565</f>
        <v>Lujan Emma Alicia </v>
      </c>
      <c r="B568" s="243" t="str">
        <f>+'DATOS PERSONALES'!$K565</f>
        <v/>
      </c>
      <c r="C568" s="244">
        <f>IF($A568="","",SUMIF(CAJA!$A$3:$A$990,$A568,CAJA!$G$3:$G$990))</f>
        <v>0</v>
      </c>
      <c r="D568" s="244">
        <f>IF($A568="","",SUMIF(CONFIGURACION!$H$39:$H$1000,$A568,CONFIGURACION!$J$39:$J$1000))</f>
        <v>0</v>
      </c>
      <c r="E568" s="239"/>
      <c r="F568" s="239"/>
      <c r="G568" s="246">
        <f t="shared" si="1"/>
        <v>0</v>
      </c>
    </row>
    <row r="569" ht="15.75" customHeight="1">
      <c r="A569" s="221" t="str">
        <f>'DATOS PERSONALES'!$A566</f>
        <v>Llanos Susana </v>
      </c>
      <c r="B569" s="243" t="str">
        <f>+'DATOS PERSONALES'!$K566</f>
        <v/>
      </c>
      <c r="C569" s="244">
        <f>IF($A569="","",SUMIF(CAJA!$A$3:$A$990,$A569,CAJA!$G$3:$G$990))</f>
        <v>0</v>
      </c>
      <c r="D569" s="244">
        <f>IF($A569="","",SUMIF(CONFIGURACION!$H$39:$H$1000,$A569,CONFIGURACION!$J$39:$J$1000))</f>
        <v>0</v>
      </c>
      <c r="E569" s="239"/>
      <c r="F569" s="239"/>
      <c r="G569" s="246">
        <f t="shared" si="1"/>
        <v>0</v>
      </c>
    </row>
    <row r="570" ht="15.75" customHeight="1">
      <c r="A570" s="226" t="str">
        <f>'DATOS PERSONALES'!$A567</f>
        <v>Bolla Rosmaría </v>
      </c>
      <c r="B570" s="243" t="str">
        <f>+'DATOS PERSONALES'!$K567</f>
        <v/>
      </c>
      <c r="C570" s="244">
        <f>IF($A570="","",SUMIF(CAJA!$A$3:$A$990,$A570,CAJA!$G$3:$G$990))</f>
        <v>0</v>
      </c>
      <c r="D570" s="244">
        <f>IF($A570="","",SUMIF(CONFIGURACION!$H$39:$H$1000,$A570,CONFIGURACION!$J$39:$J$1000))</f>
        <v>0</v>
      </c>
      <c r="E570" s="239"/>
      <c r="F570" s="239"/>
      <c r="G570" s="246">
        <f t="shared" si="1"/>
        <v>0</v>
      </c>
    </row>
    <row r="571" ht="15.75" customHeight="1">
      <c r="A571" s="221" t="str">
        <f>'DATOS PERSONALES'!$A568</f>
        <v>García Alejandrina</v>
      </c>
      <c r="B571" s="243" t="str">
        <f>+'DATOS PERSONALES'!$K568</f>
        <v/>
      </c>
      <c r="C571" s="244">
        <f>IF($A571="","",SUMIF(CAJA!$A$3:$A$990,$A571,CAJA!$G$3:$G$990))</f>
        <v>0</v>
      </c>
      <c r="D571" s="244">
        <f>IF($A571="","",SUMIF(CONFIGURACION!$H$39:$H$1000,$A571,CONFIGURACION!$J$39:$J$1000))</f>
        <v>0</v>
      </c>
      <c r="E571" s="239"/>
      <c r="F571" s="239"/>
      <c r="G571" s="246">
        <f t="shared" si="1"/>
        <v>0</v>
      </c>
    </row>
    <row r="572" ht="15.75" customHeight="1">
      <c r="A572" s="221" t="str">
        <f>'DATOS PERSONALES'!$A569</f>
        <v>Villoldo Adriana </v>
      </c>
      <c r="B572" s="243" t="str">
        <f>+'DATOS PERSONALES'!$K569</f>
        <v/>
      </c>
      <c r="C572" s="244">
        <f>IF($A572="","",SUMIF(CAJA!$A$3:$A$990,$A572,CAJA!$G$3:$G$990))</f>
        <v>0</v>
      </c>
      <c r="D572" s="244">
        <f>IF($A572="","",SUMIF(CONFIGURACION!$H$39:$H$1000,$A572,CONFIGURACION!$J$39:$J$1000))</f>
        <v>0</v>
      </c>
      <c r="E572" s="239"/>
      <c r="F572" s="239"/>
      <c r="G572" s="246">
        <f t="shared" si="1"/>
        <v>0</v>
      </c>
    </row>
    <row r="573" ht="15.75" customHeight="1">
      <c r="A573" s="221" t="str">
        <f>'DATOS PERSONALES'!$A570</f>
        <v>Jara Elena  </v>
      </c>
      <c r="B573" s="243" t="str">
        <f>+'DATOS PERSONALES'!$K570</f>
        <v/>
      </c>
      <c r="C573" s="244">
        <f>IF($A573="","",SUMIF(CAJA!$A$3:$A$990,$A573,CAJA!$G$3:$G$990))</f>
        <v>0</v>
      </c>
      <c r="D573" s="244">
        <f>IF($A573="","",SUMIF(CONFIGURACION!$H$39:$H$1000,$A573,CONFIGURACION!$J$39:$J$1000))</f>
        <v>0</v>
      </c>
      <c r="E573" s="239"/>
      <c r="F573" s="239"/>
      <c r="G573" s="246">
        <f t="shared" si="1"/>
        <v>0</v>
      </c>
    </row>
    <row r="574" ht="15.75" customHeight="1">
      <c r="A574" s="221" t="str">
        <f>'DATOS PERSONALES'!$A571</f>
        <v>Quiroz Elsa</v>
      </c>
      <c r="B574" s="243" t="str">
        <f>+'DATOS PERSONALES'!$K571</f>
        <v/>
      </c>
      <c r="C574" s="244">
        <f>IF($A574="","",SUMIF(CAJA!$A$3:$A$990,$A574,CAJA!$G$3:$G$990))</f>
        <v>0</v>
      </c>
      <c r="D574" s="244">
        <f>IF($A574="","",SUMIF(CONFIGURACION!$H$39:$H$1000,$A574,CONFIGURACION!$J$39:$J$1000))</f>
        <v>0</v>
      </c>
      <c r="E574" s="239"/>
      <c r="F574" s="239"/>
      <c r="G574" s="246">
        <f t="shared" si="1"/>
        <v>0</v>
      </c>
    </row>
    <row r="575" ht="15.75" customHeight="1">
      <c r="A575" s="226" t="str">
        <f>'DATOS PERSONALES'!$A572</f>
        <v>Maldonado Adriana </v>
      </c>
      <c r="B575" s="243" t="str">
        <f>+'DATOS PERSONALES'!$K572</f>
        <v/>
      </c>
      <c r="C575" s="244">
        <f>IF($A575="","",SUMIF(CAJA!$A$3:$A$990,$A575,CAJA!$G$3:$G$990))</f>
        <v>0</v>
      </c>
      <c r="D575" s="244">
        <f>IF($A575="","",SUMIF(CONFIGURACION!$H$39:$H$1000,$A575,CONFIGURACION!$J$39:$J$1000))</f>
        <v>0</v>
      </c>
      <c r="E575" s="239"/>
      <c r="F575" s="239"/>
      <c r="G575" s="246">
        <f t="shared" si="1"/>
        <v>0</v>
      </c>
    </row>
    <row r="576" ht="15.75" customHeight="1">
      <c r="A576" s="221" t="str">
        <f>'DATOS PERSONALES'!$A573</f>
        <v>Macri Vanina</v>
      </c>
      <c r="B576" s="243" t="str">
        <f>+'DATOS PERSONALES'!$K573</f>
        <v/>
      </c>
      <c r="C576" s="244">
        <f>IF($A576="","",SUMIF(CAJA!$A$3:$A$990,$A576,CAJA!$G$3:$G$990))</f>
        <v>0</v>
      </c>
      <c r="D576" s="244">
        <f>IF($A576="","",SUMIF(CONFIGURACION!$H$39:$H$1000,$A576,CONFIGURACION!$J$39:$J$1000))</f>
        <v>0</v>
      </c>
      <c r="E576" s="239"/>
      <c r="F576" s="239"/>
      <c r="G576" s="246">
        <f t="shared" si="1"/>
        <v>0</v>
      </c>
    </row>
    <row r="577" ht="15.75" customHeight="1">
      <c r="A577" s="221" t="str">
        <f>'DATOS PERSONALES'!$A574</f>
        <v>Bolla Ángela</v>
      </c>
      <c r="B577" s="243" t="str">
        <f>+'DATOS PERSONALES'!$K574</f>
        <v/>
      </c>
      <c r="C577" s="244">
        <f>IF($A577="","",SUMIF(CAJA!$A$3:$A$990,$A577,CAJA!$G$3:$G$990))</f>
        <v>0</v>
      </c>
      <c r="D577" s="244">
        <f>IF($A577="","",SUMIF(CONFIGURACION!$H$39:$H$1000,$A577,CONFIGURACION!$J$39:$J$1000))</f>
        <v>0</v>
      </c>
      <c r="E577" s="239"/>
      <c r="F577" s="239"/>
      <c r="G577" s="246">
        <f t="shared" si="1"/>
        <v>0</v>
      </c>
    </row>
    <row r="578" ht="15.75" customHeight="1">
      <c r="A578" s="226" t="str">
        <f>'DATOS PERSONALES'!$A575</f>
        <v>Spengler Irma</v>
      </c>
      <c r="B578" s="243" t="str">
        <f>+'DATOS PERSONALES'!$K575</f>
        <v/>
      </c>
      <c r="C578" s="244">
        <f>IF($A578="","",SUMIF(CAJA!$A$3:$A$990,$A578,CAJA!$G$3:$G$990))</f>
        <v>0</v>
      </c>
      <c r="D578" s="244">
        <f>IF($A578="","",SUMIF(CONFIGURACION!$H$39:$H$1000,$A578,CONFIGURACION!$J$39:$J$1000))</f>
        <v>0</v>
      </c>
      <c r="E578" s="239"/>
      <c r="F578" s="239"/>
      <c r="G578" s="246">
        <f t="shared" si="1"/>
        <v>0</v>
      </c>
    </row>
    <row r="579" ht="15.75" customHeight="1">
      <c r="A579" s="221" t="str">
        <f>'DATOS PERSONALES'!$A576</f>
        <v>Ibañez Lliliana</v>
      </c>
      <c r="B579" s="243" t="str">
        <f>+'DATOS PERSONALES'!$K576</f>
        <v/>
      </c>
      <c r="C579" s="244">
        <f>IF($A579="","",SUMIF(CAJA!$A$3:$A$990,$A579,CAJA!$G$3:$G$990))</f>
        <v>0</v>
      </c>
      <c r="D579" s="244">
        <f>IF($A579="","",SUMIF(CONFIGURACION!$H$39:$H$1000,$A579,CONFIGURACION!$J$39:$J$1000))</f>
        <v>0</v>
      </c>
      <c r="E579" s="239"/>
      <c r="F579" s="239"/>
      <c r="G579" s="246">
        <f t="shared" si="1"/>
        <v>0</v>
      </c>
    </row>
    <row r="580" ht="15.75" customHeight="1">
      <c r="A580" s="221" t="str">
        <f>'DATOS PERSONALES'!$A577</f>
        <v>Mansilla Berta</v>
      </c>
      <c r="B580" s="243" t="str">
        <f>+'DATOS PERSONALES'!$K577</f>
        <v/>
      </c>
      <c r="C580" s="244">
        <f>IF($A580="","",SUMIF(CAJA!$A$3:$A$990,$A580,CAJA!$G$3:$G$990))</f>
        <v>0</v>
      </c>
      <c r="D580" s="244">
        <f>IF($A580="","",SUMIF(CONFIGURACION!$H$39:$H$1000,$A580,CONFIGURACION!$J$39:$J$1000))</f>
        <v>0</v>
      </c>
      <c r="E580" s="239"/>
      <c r="F580" s="239"/>
      <c r="G580" s="246">
        <f t="shared" si="1"/>
        <v>0</v>
      </c>
    </row>
    <row r="581" ht="15.75" customHeight="1">
      <c r="A581" s="226" t="str">
        <f>'DATOS PERSONALES'!$A578</f>
        <v>Leiva Nélida Alicia </v>
      </c>
      <c r="B581" s="243" t="str">
        <f>+'DATOS PERSONALES'!$K578</f>
        <v/>
      </c>
      <c r="C581" s="244">
        <f>IF($A581="","",SUMIF(CAJA!$A$3:$A$990,$A581,CAJA!$G$3:$G$990))</f>
        <v>0</v>
      </c>
      <c r="D581" s="244">
        <f>IF($A581="","",SUMIF(CONFIGURACION!$H$39:$H$1000,$A581,CONFIGURACION!$J$39:$J$1000))</f>
        <v>0</v>
      </c>
      <c r="E581" s="239"/>
      <c r="F581" s="239"/>
      <c r="G581" s="246">
        <f t="shared" si="1"/>
        <v>0</v>
      </c>
    </row>
    <row r="582" ht="15.75" customHeight="1">
      <c r="A582" s="226" t="str">
        <f>'DATOS PERSONALES'!$A579</f>
        <v>García María </v>
      </c>
      <c r="B582" s="243" t="str">
        <f>+'DATOS PERSONALES'!$K579</f>
        <v/>
      </c>
      <c r="C582" s="244">
        <f>IF($A582="","",SUMIF(CAJA!$A$3:$A$990,$A582,CAJA!$G$3:$G$990))</f>
        <v>0</v>
      </c>
      <c r="D582" s="244">
        <f>IF($A582="","",SUMIF(CONFIGURACION!$H$39:$H$1000,$A582,CONFIGURACION!$J$39:$J$1000))</f>
        <v>0</v>
      </c>
      <c r="E582" s="239"/>
      <c r="F582" s="239"/>
      <c r="G582" s="246">
        <f t="shared" si="1"/>
        <v>0</v>
      </c>
    </row>
    <row r="583" ht="15.75" customHeight="1">
      <c r="A583" s="221" t="str">
        <f>'DATOS PERSONALES'!$A580</f>
        <v>Almiron Silvina</v>
      </c>
      <c r="B583" s="243" t="str">
        <f>+'DATOS PERSONALES'!$K580</f>
        <v/>
      </c>
      <c r="C583" s="244">
        <f>IF($A583="","",SUMIF(CAJA!$A$3:$A$990,$A583,CAJA!$G$3:$G$990))</f>
        <v>0</v>
      </c>
      <c r="D583" s="244">
        <f>IF($A583="","",SUMIF(CONFIGURACION!$H$39:$H$1000,$A583,CONFIGURACION!$J$39:$J$1000))</f>
        <v>0</v>
      </c>
      <c r="E583" s="239"/>
      <c r="F583" s="239"/>
      <c r="G583" s="246">
        <f t="shared" si="1"/>
        <v>0</v>
      </c>
    </row>
    <row r="584" ht="15.75" customHeight="1">
      <c r="A584" s="226" t="str">
        <f>'DATOS PERSONALES'!$A581</f>
        <v>Narváez Karina </v>
      </c>
      <c r="B584" s="243" t="str">
        <f>+'DATOS PERSONALES'!$K581</f>
        <v/>
      </c>
      <c r="C584" s="244">
        <f>IF($A584="","",SUMIF(CAJA!$A$3:$A$990,$A584,CAJA!$G$3:$G$990))</f>
        <v>0</v>
      </c>
      <c r="D584" s="244">
        <f>IF($A584="","",SUMIF(CONFIGURACION!$H$39:$H$1000,$A584,CONFIGURACION!$J$39:$J$1000))</f>
        <v>0</v>
      </c>
      <c r="E584" s="239"/>
      <c r="F584" s="239"/>
      <c r="G584" s="246">
        <f t="shared" si="1"/>
        <v>0</v>
      </c>
    </row>
    <row r="585" ht="15.75" customHeight="1">
      <c r="A585" s="226" t="str">
        <f>'DATOS PERSONALES'!$A582</f>
        <v>Paz Francisca</v>
      </c>
      <c r="B585" s="243" t="str">
        <f>+'DATOS PERSONALES'!$K582</f>
        <v/>
      </c>
      <c r="C585" s="244">
        <f>IF($A585="","",SUMIF(CAJA!$A$3:$A$990,$A585,CAJA!$G$3:$G$990))</f>
        <v>0</v>
      </c>
      <c r="D585" s="244">
        <f>IF($A585="","",SUMIF(CONFIGURACION!$H$39:$H$1000,$A585,CONFIGURACION!$J$39:$J$1000))</f>
        <v>0</v>
      </c>
      <c r="E585" s="239"/>
      <c r="F585" s="239"/>
      <c r="G585" s="246">
        <f t="shared" si="1"/>
        <v>0</v>
      </c>
    </row>
    <row r="586" ht="15.75" customHeight="1">
      <c r="A586" s="226" t="str">
        <f>'DATOS PERSONALES'!$A583</f>
        <v>Chocobar Mirta</v>
      </c>
      <c r="B586" s="243" t="str">
        <f>+'DATOS PERSONALES'!$K583</f>
        <v/>
      </c>
      <c r="C586" s="244">
        <f>IF($A586="","",SUMIF(CAJA!$A$3:$A$990,$A586,CAJA!$G$3:$G$990))</f>
        <v>0</v>
      </c>
      <c r="D586" s="244">
        <f>IF($A586="","",SUMIF(CONFIGURACION!$H$39:$H$1000,$A586,CONFIGURACION!$J$39:$J$1000))</f>
        <v>0</v>
      </c>
      <c r="E586" s="239"/>
      <c r="F586" s="239"/>
      <c r="G586" s="246">
        <f t="shared" si="1"/>
        <v>0</v>
      </c>
    </row>
    <row r="587" ht="15.75" customHeight="1">
      <c r="A587" s="226" t="str">
        <f>'DATOS PERSONALES'!$A584</f>
        <v>Gallego Priscila </v>
      </c>
      <c r="B587" s="243" t="str">
        <f>+'DATOS PERSONALES'!$K584</f>
        <v/>
      </c>
      <c r="C587" s="244">
        <f>IF($A587="","",SUMIF(CAJA!$A$3:$A$990,$A587,CAJA!$G$3:$G$990))</f>
        <v>0</v>
      </c>
      <c r="D587" s="244">
        <f>IF($A587="","",SUMIF(CONFIGURACION!$H$39:$H$1000,$A587,CONFIGURACION!$J$39:$J$1000))</f>
        <v>0</v>
      </c>
      <c r="E587" s="239"/>
      <c r="F587" s="239"/>
      <c r="G587" s="246">
        <f t="shared" si="1"/>
        <v>0</v>
      </c>
    </row>
    <row r="588" ht="15.75" customHeight="1">
      <c r="A588" s="221" t="str">
        <f>'DATOS PERSONALES'!$A585</f>
        <v>Vieytes Mirna </v>
      </c>
      <c r="B588" s="243" t="str">
        <f>+'DATOS PERSONALES'!$K585</f>
        <v/>
      </c>
      <c r="C588" s="244">
        <f>IF($A588="","",SUMIF(CAJA!$A$3:$A$990,$A588,CAJA!$G$3:$G$990))</f>
        <v>0</v>
      </c>
      <c r="D588" s="244">
        <f>IF($A588="","",SUMIF(CONFIGURACION!$H$39:$H$1000,$A588,CONFIGURACION!$J$39:$J$1000))</f>
        <v>0</v>
      </c>
      <c r="E588" s="239"/>
      <c r="F588" s="239"/>
      <c r="G588" s="246">
        <f t="shared" si="1"/>
        <v>0</v>
      </c>
    </row>
    <row r="589" ht="15.75" customHeight="1">
      <c r="A589" s="221" t="str">
        <f>'DATOS PERSONALES'!$A586</f>
        <v>Lopez Justina</v>
      </c>
      <c r="B589" s="243" t="str">
        <f>+'DATOS PERSONALES'!$K586</f>
        <v/>
      </c>
      <c r="C589" s="244">
        <f>IF($A589="","",SUMIF(CAJA!$A$3:$A$990,$A589,CAJA!$G$3:$G$990))</f>
        <v>0</v>
      </c>
      <c r="D589" s="244">
        <f>IF($A589="","",SUMIF(CONFIGURACION!$H$39:$H$1000,$A589,CONFIGURACION!$J$39:$J$1000))</f>
        <v>0</v>
      </c>
      <c r="E589" s="239"/>
      <c r="F589" s="239"/>
      <c r="G589" s="246">
        <f t="shared" si="1"/>
        <v>0</v>
      </c>
    </row>
    <row r="590" ht="15.75" customHeight="1">
      <c r="A590" s="221" t="str">
        <f>'DATOS PERSONALES'!$A587</f>
        <v>Soria Mariana </v>
      </c>
      <c r="B590" s="243" t="str">
        <f>+'DATOS PERSONALES'!$K587</f>
        <v/>
      </c>
      <c r="C590" s="244">
        <f>IF($A590="","",SUMIF(CAJA!$A$3:$A$990,$A590,CAJA!$G$3:$G$990))</f>
        <v>0</v>
      </c>
      <c r="D590" s="244">
        <f>IF($A590="","",SUMIF(CONFIGURACION!$H$39:$H$1000,$A590,CONFIGURACION!$J$39:$J$1000))</f>
        <v>0</v>
      </c>
      <c r="E590" s="239"/>
      <c r="F590" s="239"/>
      <c r="G590" s="246">
        <f t="shared" si="1"/>
        <v>0</v>
      </c>
    </row>
    <row r="591" ht="15.75" customHeight="1">
      <c r="A591" s="221" t="str">
        <f>'DATOS PERSONALES'!$A588</f>
        <v>Santa Cruz Benita</v>
      </c>
      <c r="B591" s="243" t="str">
        <f>+'DATOS PERSONALES'!$K588</f>
        <v/>
      </c>
      <c r="C591" s="244">
        <f>IF($A591="","",SUMIF(CAJA!$A$3:$A$990,$A591,CAJA!$G$3:$G$990))</f>
        <v>0</v>
      </c>
      <c r="D591" s="244">
        <f>IF($A591="","",SUMIF(CONFIGURACION!$H$39:$H$1000,$A591,CONFIGURACION!$J$39:$J$1000))</f>
        <v>0</v>
      </c>
      <c r="E591" s="239"/>
      <c r="F591" s="239"/>
      <c r="G591" s="246">
        <f t="shared" si="1"/>
        <v>0</v>
      </c>
    </row>
    <row r="592" ht="15.75" customHeight="1">
      <c r="A592" s="226" t="str">
        <f>'DATOS PERSONALES'!$A589</f>
        <v>Cabrera Ramona</v>
      </c>
      <c r="B592" s="243" t="str">
        <f>+'DATOS PERSONALES'!$K589</f>
        <v/>
      </c>
      <c r="C592" s="244">
        <f>IF($A592="","",SUMIF(CAJA!$A$3:$A$990,$A592,CAJA!$G$3:$G$990))</f>
        <v>0</v>
      </c>
      <c r="D592" s="244">
        <f>IF($A592="","",SUMIF(CONFIGURACION!$H$39:$H$1000,$A592,CONFIGURACION!$J$39:$J$1000))</f>
        <v>0</v>
      </c>
      <c r="E592" s="239"/>
      <c r="F592" s="239"/>
      <c r="G592" s="246">
        <f t="shared" si="1"/>
        <v>0</v>
      </c>
    </row>
    <row r="593" ht="15.75" customHeight="1">
      <c r="A593" s="221" t="str">
        <f>'DATOS PERSONALES'!$A590</f>
        <v>Rojas Lidia </v>
      </c>
      <c r="B593" s="243" t="str">
        <f>+'DATOS PERSONALES'!$K590</f>
        <v/>
      </c>
      <c r="C593" s="244">
        <f>IF($A593="","",SUMIF(CAJA!$A$3:$A$990,$A593,CAJA!$G$3:$G$990))</f>
        <v>0</v>
      </c>
      <c r="D593" s="244">
        <f>IF($A593="","",SUMIF(CONFIGURACION!$H$39:$H$1000,$A593,CONFIGURACION!$J$39:$J$1000))</f>
        <v>0</v>
      </c>
      <c r="E593" s="239"/>
      <c r="F593" s="239"/>
      <c r="G593" s="246">
        <f t="shared" si="1"/>
        <v>0</v>
      </c>
    </row>
    <row r="594" ht="15.75" customHeight="1">
      <c r="A594" s="226" t="str">
        <f>'DATOS PERSONALES'!$A591</f>
        <v>Benitez Angel </v>
      </c>
      <c r="B594" s="243" t="str">
        <f>+'DATOS PERSONALES'!$K591</f>
        <v/>
      </c>
      <c r="C594" s="244">
        <f>IF($A594="","",SUMIF(CAJA!$A$3:$A$990,$A594,CAJA!$G$3:$G$990))</f>
        <v>0</v>
      </c>
      <c r="D594" s="244">
        <f>IF($A594="","",SUMIF(CONFIGURACION!$H$39:$H$1000,$A594,CONFIGURACION!$J$39:$J$1000))</f>
        <v>0</v>
      </c>
      <c r="E594" s="239"/>
      <c r="F594" s="239"/>
      <c r="G594" s="246">
        <f t="shared" si="1"/>
        <v>0</v>
      </c>
    </row>
    <row r="595" ht="15.75" customHeight="1">
      <c r="A595" s="226" t="str">
        <f>'DATOS PERSONALES'!$A592</f>
        <v>Montiel Javier </v>
      </c>
      <c r="B595" s="243" t="str">
        <f>+'DATOS PERSONALES'!$K592</f>
        <v/>
      </c>
      <c r="C595" s="244">
        <f>IF($A595="","",SUMIF(CAJA!$A$3:$A$990,$A595,CAJA!$G$3:$G$990))</f>
        <v>0</v>
      </c>
      <c r="D595" s="244">
        <f>IF($A595="","",SUMIF(CONFIGURACION!$H$39:$H$1000,$A595,CONFIGURACION!$J$39:$J$1000))</f>
        <v>0</v>
      </c>
      <c r="E595" s="239"/>
      <c r="F595" s="239"/>
      <c r="G595" s="246">
        <f t="shared" si="1"/>
        <v>0</v>
      </c>
    </row>
    <row r="596" ht="15.75" customHeight="1">
      <c r="A596" s="226" t="str">
        <f>'DATOS PERSONALES'!$A593</f>
        <v>Vazquez Celso </v>
      </c>
      <c r="B596" s="243" t="str">
        <f>+'DATOS PERSONALES'!$K593</f>
        <v/>
      </c>
      <c r="C596" s="244">
        <f>IF($A596="","",SUMIF(CAJA!$A$3:$A$990,$A596,CAJA!$G$3:$G$990))</f>
        <v>0</v>
      </c>
      <c r="D596" s="244">
        <f>IF($A596="","",SUMIF(CONFIGURACION!$H$39:$H$1000,$A596,CONFIGURACION!$J$39:$J$1000))</f>
        <v>0</v>
      </c>
      <c r="E596" s="239"/>
      <c r="F596" s="239"/>
      <c r="G596" s="246">
        <f t="shared" si="1"/>
        <v>0</v>
      </c>
    </row>
    <row r="597" ht="15.75" customHeight="1">
      <c r="A597" s="226" t="str">
        <f>'DATOS PERSONALES'!$A594</f>
        <v>Roa Martín </v>
      </c>
      <c r="B597" s="243" t="str">
        <f>+'DATOS PERSONALES'!$K594</f>
        <v/>
      </c>
      <c r="C597" s="244">
        <f>IF($A597="","",SUMIF(CAJA!$A$3:$A$990,$A597,CAJA!$G$3:$G$990))</f>
        <v>0</v>
      </c>
      <c r="D597" s="244">
        <f>IF($A597="","",SUMIF(CONFIGURACION!$H$39:$H$1000,$A597,CONFIGURACION!$J$39:$J$1000))</f>
        <v>0</v>
      </c>
      <c r="E597" s="239"/>
      <c r="F597" s="239"/>
      <c r="G597" s="246">
        <f t="shared" si="1"/>
        <v>0</v>
      </c>
    </row>
    <row r="598" ht="15.75" customHeight="1">
      <c r="A598" s="226" t="str">
        <f>'DATOS PERSONALES'!$A595</f>
        <v>Franco Roque</v>
      </c>
      <c r="B598" s="243" t="str">
        <f>+'DATOS PERSONALES'!$K595</f>
        <v/>
      </c>
      <c r="C598" s="244">
        <f>IF($A598="","",SUMIF(CAJA!$A$3:$A$990,$A598,CAJA!$G$3:$G$990))</f>
        <v>0</v>
      </c>
      <c r="D598" s="244">
        <f>IF($A598="","",SUMIF(CONFIGURACION!$H$39:$H$1000,$A598,CONFIGURACION!$J$39:$J$1000))</f>
        <v>0</v>
      </c>
      <c r="E598" s="239"/>
      <c r="F598" s="239"/>
      <c r="G598" s="246">
        <f t="shared" si="1"/>
        <v>0</v>
      </c>
    </row>
    <row r="599" ht="15.75" customHeight="1">
      <c r="A599" s="221" t="str">
        <f>'DATOS PERSONALES'!$A596</f>
        <v>Ojeda Sabrina</v>
      </c>
      <c r="B599" s="243" t="str">
        <f>+'DATOS PERSONALES'!$K596</f>
        <v/>
      </c>
      <c r="C599" s="244">
        <f>IF($A599="","",SUMIF(CAJA!$A$3:$A$990,$A599,CAJA!$G$3:$G$990))</f>
        <v>0</v>
      </c>
      <c r="D599" s="244">
        <f>IF($A599="","",SUMIF(CONFIGURACION!$H$39:$H$1000,$A599,CONFIGURACION!$J$39:$J$1000))</f>
        <v>0</v>
      </c>
      <c r="E599" s="239"/>
      <c r="F599" s="239"/>
      <c r="G599" s="246">
        <f t="shared" si="1"/>
        <v>0</v>
      </c>
    </row>
    <row r="600" ht="15.75" customHeight="1">
      <c r="A600" s="226" t="str">
        <f>'DATOS PERSONALES'!$A597</f>
        <v>Díaz Mónica Elena </v>
      </c>
      <c r="B600" s="243" t="str">
        <f>+'DATOS PERSONALES'!$K597</f>
        <v/>
      </c>
      <c r="C600" s="244">
        <f>IF($A600="","",SUMIF(CAJA!$A$3:$A$990,$A600,CAJA!$G$3:$G$990))</f>
        <v>0</v>
      </c>
      <c r="D600" s="244">
        <f>IF($A600="","",SUMIF(CONFIGURACION!$H$39:$H$1000,$A600,CONFIGURACION!$J$39:$J$1000))</f>
        <v>0</v>
      </c>
      <c r="E600" s="239"/>
      <c r="F600" s="239"/>
      <c r="G600" s="246">
        <f t="shared" si="1"/>
        <v>0</v>
      </c>
    </row>
    <row r="601" ht="15.75" customHeight="1">
      <c r="A601" s="226" t="str">
        <f>'DATOS PERSONALES'!$A598</f>
        <v>González Paloma Sofía </v>
      </c>
      <c r="B601" s="243" t="str">
        <f>+'DATOS PERSONALES'!$K598</f>
        <v/>
      </c>
      <c r="C601" s="244">
        <f>IF($A601="","",SUMIF(CAJA!$A$3:$A$990,$A601,CAJA!$G$3:$G$990))</f>
        <v>0</v>
      </c>
      <c r="D601" s="244">
        <f>IF($A601="","",SUMIF(CONFIGURACION!$H$39:$H$1000,$A601,CONFIGURACION!$J$39:$J$1000))</f>
        <v>0</v>
      </c>
      <c r="E601" s="239"/>
      <c r="F601" s="239"/>
      <c r="G601" s="246">
        <f t="shared" si="1"/>
        <v>0</v>
      </c>
    </row>
    <row r="602" ht="15.75" customHeight="1">
      <c r="A602" s="221" t="str">
        <f>'DATOS PERSONALES'!$A599</f>
        <v>Vazquez Ludmila</v>
      </c>
      <c r="B602" s="243" t="str">
        <f>+'DATOS PERSONALES'!$K599</f>
        <v/>
      </c>
      <c r="C602" s="244">
        <f>IF($A602="","",SUMIF(CAJA!$A$3:$A$990,$A602,CAJA!$G$3:$G$990))</f>
        <v>0</v>
      </c>
      <c r="D602" s="244">
        <f>IF($A602="","",SUMIF(CONFIGURACION!$H$39:$H$1000,$A602,CONFIGURACION!$J$39:$J$1000))</f>
        <v>0</v>
      </c>
      <c r="E602" s="239"/>
      <c r="F602" s="239"/>
      <c r="G602" s="246">
        <f t="shared" si="1"/>
        <v>0</v>
      </c>
    </row>
    <row r="603" ht="15.75" customHeight="1">
      <c r="A603" s="226" t="str">
        <f>'DATOS PERSONALES'!$A600</f>
        <v>Mansilla Yamila </v>
      </c>
      <c r="B603" s="243" t="str">
        <f>+'DATOS PERSONALES'!$K600</f>
        <v/>
      </c>
      <c r="C603" s="244">
        <f>IF($A603="","",SUMIF(CAJA!$A$3:$A$990,$A603,CAJA!$G$3:$G$990))</f>
        <v>0</v>
      </c>
      <c r="D603" s="244">
        <f>IF($A603="","",SUMIF(CONFIGURACION!$H$39:$H$1000,$A603,CONFIGURACION!$J$39:$J$1000))</f>
        <v>0</v>
      </c>
      <c r="E603" s="239"/>
      <c r="F603" s="239"/>
      <c r="G603" s="246">
        <f t="shared" si="1"/>
        <v>0</v>
      </c>
    </row>
    <row r="604" ht="15.75" customHeight="1">
      <c r="A604" s="226" t="str">
        <f>'DATOS PERSONALES'!$A601</f>
        <v>Cardozo Alejandro</v>
      </c>
      <c r="B604" s="243" t="str">
        <f>+'DATOS PERSONALES'!$K601</f>
        <v/>
      </c>
      <c r="C604" s="244">
        <f>IF($A604="","",SUMIF(CAJA!$A$3:$A$990,$A604,CAJA!$G$3:$G$990))</f>
        <v>0</v>
      </c>
      <c r="D604" s="244">
        <f>IF($A604="","",SUMIF(CONFIGURACION!$H$39:$H$1000,$A604,CONFIGURACION!$J$39:$J$1000))</f>
        <v>0</v>
      </c>
      <c r="E604" s="239"/>
      <c r="F604" s="239"/>
      <c r="G604" s="246">
        <f t="shared" si="1"/>
        <v>0</v>
      </c>
    </row>
    <row r="605" ht="15.75" customHeight="1">
      <c r="A605" s="226" t="str">
        <f>'DATOS PERSONALES'!$A602</f>
        <v>Maldonado David </v>
      </c>
      <c r="B605" s="243" t="str">
        <f>+'DATOS PERSONALES'!$K602</f>
        <v/>
      </c>
      <c r="C605" s="244">
        <f>IF($A605="","",SUMIF(CAJA!$A$3:$A$990,$A605,CAJA!$G$3:$G$990))</f>
        <v>0</v>
      </c>
      <c r="D605" s="244">
        <f>IF($A605="","",SUMIF(CONFIGURACION!$H$39:$H$1000,$A605,CONFIGURACION!$J$39:$J$1000))</f>
        <v>0</v>
      </c>
      <c r="E605" s="239"/>
      <c r="F605" s="239"/>
      <c r="G605" s="246">
        <f t="shared" si="1"/>
        <v>0</v>
      </c>
    </row>
    <row r="606" ht="15.75" customHeight="1">
      <c r="A606" s="226" t="str">
        <f>'DATOS PERSONALES'!$A603</f>
        <v>Convertini Jorge </v>
      </c>
      <c r="B606" s="243" t="str">
        <f>+'DATOS PERSONALES'!$K603</f>
        <v/>
      </c>
      <c r="C606" s="244">
        <f>IF($A606="","",SUMIF(CAJA!$A$3:$A$990,$A606,CAJA!$G$3:$G$990))</f>
        <v>0</v>
      </c>
      <c r="D606" s="244">
        <f>IF($A606="","",SUMIF(CONFIGURACION!$H$39:$H$1000,$A606,CONFIGURACION!$J$39:$J$1000))</f>
        <v>0</v>
      </c>
      <c r="E606" s="239"/>
      <c r="F606" s="239"/>
      <c r="G606" s="246">
        <f t="shared" si="1"/>
        <v>0</v>
      </c>
    </row>
    <row r="607" ht="15.75" customHeight="1">
      <c r="A607" s="226" t="str">
        <f>'DATOS PERSONALES'!$A604</f>
        <v>Zabala Marcelo Maximiliano</v>
      </c>
      <c r="B607" s="243" t="str">
        <f>+'DATOS PERSONALES'!$K604</f>
        <v/>
      </c>
      <c r="C607" s="244">
        <f>IF($A607="","",SUMIF(CAJA!$A$3:$A$990,$A607,CAJA!$G$3:$G$990))</f>
        <v>0</v>
      </c>
      <c r="D607" s="244">
        <f>IF($A607="","",SUMIF(CONFIGURACION!$H$39:$H$1000,$A607,CONFIGURACION!$J$39:$J$1000))</f>
        <v>0</v>
      </c>
      <c r="E607" s="239"/>
      <c r="F607" s="239"/>
      <c r="G607" s="246">
        <f t="shared" si="1"/>
        <v>0</v>
      </c>
    </row>
    <row r="608" ht="15.75" customHeight="1">
      <c r="A608" s="221" t="str">
        <f>'DATOS PERSONALES'!$A605</f>
        <v>Olivera Marcelo</v>
      </c>
      <c r="B608" s="243" t="str">
        <f>+'DATOS PERSONALES'!$K605</f>
        <v/>
      </c>
      <c r="C608" s="244">
        <f>IF($A608="","",SUMIF(CAJA!$A$3:$A$990,$A608,CAJA!$G$3:$G$990))</f>
        <v>0</v>
      </c>
      <c r="D608" s="244">
        <f>IF($A608="","",SUMIF(CONFIGURACION!$H$39:$H$1000,$A608,CONFIGURACION!$J$39:$J$1000))</f>
        <v>0</v>
      </c>
      <c r="E608" s="239"/>
      <c r="F608" s="239"/>
      <c r="G608" s="246">
        <f t="shared" si="1"/>
        <v>0</v>
      </c>
    </row>
    <row r="609" ht="15.75" customHeight="1">
      <c r="A609" s="226" t="str">
        <f>'DATOS PERSONALES'!$A606</f>
        <v>Soraire Luciana </v>
      </c>
      <c r="B609" s="243" t="str">
        <f>+'DATOS PERSONALES'!$K606</f>
        <v/>
      </c>
      <c r="C609" s="244">
        <f>IF($A609="","",SUMIF(CAJA!$A$3:$A$990,$A609,CAJA!$G$3:$G$990))</f>
        <v>0</v>
      </c>
      <c r="D609" s="244">
        <f>IF($A609="","",SUMIF(CONFIGURACION!$H$39:$H$1000,$A609,CONFIGURACION!$J$39:$J$1000))</f>
        <v>0</v>
      </c>
      <c r="E609" s="239"/>
      <c r="F609" s="239"/>
      <c r="G609" s="246">
        <f t="shared" si="1"/>
        <v>0</v>
      </c>
    </row>
    <row r="610" ht="15.75" customHeight="1">
      <c r="A610" s="226" t="str">
        <f>'DATOS PERSONALES'!$A607</f>
        <v>Orellana Paula</v>
      </c>
      <c r="B610" s="243" t="str">
        <f>+'DATOS PERSONALES'!$K607</f>
        <v/>
      </c>
      <c r="C610" s="244">
        <f>IF($A610="","",SUMIF(CAJA!$A$3:$A$990,$A610,CAJA!$G$3:$G$990))</f>
        <v>0</v>
      </c>
      <c r="D610" s="244">
        <f>IF($A610="","",SUMIF(CONFIGURACION!$H$39:$H$1000,$A610,CONFIGURACION!$J$39:$J$1000))</f>
        <v>0</v>
      </c>
      <c r="E610" s="239"/>
      <c r="F610" s="239"/>
      <c r="G610" s="246">
        <f t="shared" si="1"/>
        <v>0</v>
      </c>
    </row>
    <row r="611" ht="15.75" customHeight="1">
      <c r="A611" s="226" t="str">
        <f>'DATOS PERSONALES'!$A608</f>
        <v>Maldonado Daiana </v>
      </c>
      <c r="B611" s="243" t="str">
        <f>+'DATOS PERSONALES'!$K608</f>
        <v/>
      </c>
      <c r="C611" s="244">
        <f>IF($A611="","",SUMIF(CAJA!$A$3:$A$990,$A611,CAJA!$G$3:$G$990))</f>
        <v>0</v>
      </c>
      <c r="D611" s="244">
        <f>IF($A611="","",SUMIF(CONFIGURACION!$H$39:$H$1000,$A611,CONFIGURACION!$J$39:$J$1000))</f>
        <v>0</v>
      </c>
      <c r="E611" s="239"/>
      <c r="F611" s="239"/>
      <c r="G611" s="246">
        <f t="shared" si="1"/>
        <v>0</v>
      </c>
    </row>
    <row r="612" ht="15.75" customHeight="1">
      <c r="A612" s="221" t="str">
        <f>'DATOS PERSONALES'!$A609</f>
        <v>Zárate Eliana Judith </v>
      </c>
      <c r="B612" s="243" t="str">
        <f>+'DATOS PERSONALES'!$K609</f>
        <v/>
      </c>
      <c r="C612" s="244">
        <f>IF($A612="","",SUMIF(CAJA!$A$3:$A$990,$A612,CAJA!$G$3:$G$990))</f>
        <v>0</v>
      </c>
      <c r="D612" s="244">
        <f>IF($A612="","",SUMIF(CONFIGURACION!$H$39:$H$1000,$A612,CONFIGURACION!$J$39:$J$1000))</f>
        <v>0</v>
      </c>
      <c r="E612" s="239"/>
      <c r="F612" s="239"/>
      <c r="G612" s="246">
        <f t="shared" si="1"/>
        <v>0</v>
      </c>
    </row>
    <row r="613" ht="15.75" customHeight="1">
      <c r="A613" s="221" t="str">
        <f>'DATOS PERSONALES'!$A610</f>
        <v>Chazarreta Thomas </v>
      </c>
      <c r="B613" s="243" t="str">
        <f>+'DATOS PERSONALES'!$K610</f>
        <v/>
      </c>
      <c r="C613" s="244">
        <f>IF($A613="","",SUMIF(CAJA!$A$3:$A$990,$A613,CAJA!$G$3:$G$990))</f>
        <v>0</v>
      </c>
      <c r="D613" s="244">
        <f>IF($A613="","",SUMIF(CONFIGURACION!$H$39:$H$1000,$A613,CONFIGURACION!$J$39:$J$1000))</f>
        <v>0</v>
      </c>
      <c r="E613" s="239"/>
      <c r="F613" s="239"/>
      <c r="G613" s="246">
        <f t="shared" si="1"/>
        <v>0</v>
      </c>
    </row>
    <row r="614" ht="15.75" customHeight="1">
      <c r="A614" s="226" t="str">
        <f>'DATOS PERSONALES'!$A611</f>
        <v>López Ángel Osvaldo </v>
      </c>
      <c r="B614" s="243" t="str">
        <f>+'DATOS PERSONALES'!$K611</f>
        <v/>
      </c>
      <c r="C614" s="244">
        <f>IF($A614="","",SUMIF(CAJA!$A$3:$A$990,$A614,CAJA!$G$3:$G$990))</f>
        <v>0</v>
      </c>
      <c r="D614" s="244">
        <f>IF($A614="","",SUMIF(CONFIGURACION!$H$39:$H$1000,$A614,CONFIGURACION!$J$39:$J$1000))</f>
        <v>0</v>
      </c>
      <c r="E614" s="239"/>
      <c r="F614" s="239"/>
      <c r="G614" s="246">
        <f t="shared" si="1"/>
        <v>0</v>
      </c>
    </row>
    <row r="615" ht="15.75" customHeight="1">
      <c r="A615" s="226" t="str">
        <f>'DATOS PERSONALES'!$A612</f>
        <v>Pinto Luis Alfredo </v>
      </c>
      <c r="B615" s="243" t="str">
        <f>+'DATOS PERSONALES'!$K612</f>
        <v/>
      </c>
      <c r="C615" s="244">
        <f>IF($A615="","",SUMIF(CAJA!$A$3:$A$990,$A615,CAJA!$G$3:$G$990))</f>
        <v>0</v>
      </c>
      <c r="D615" s="244">
        <f>IF($A615="","",SUMIF(CONFIGURACION!$H$39:$H$1000,$A615,CONFIGURACION!$J$39:$J$1000))</f>
        <v>0</v>
      </c>
      <c r="E615" s="239"/>
      <c r="F615" s="239"/>
      <c r="G615" s="246">
        <f t="shared" si="1"/>
        <v>0</v>
      </c>
    </row>
    <row r="616" ht="15.75" customHeight="1">
      <c r="A616" s="226" t="str">
        <f>'DATOS PERSONALES'!$A613</f>
        <v>De Campo Andres </v>
      </c>
      <c r="B616" s="243" t="str">
        <f>+'DATOS PERSONALES'!$K613</f>
        <v/>
      </c>
      <c r="C616" s="244">
        <f>IF($A616="","",SUMIF(CAJA!$A$3:$A$990,$A616,CAJA!$G$3:$G$990))</f>
        <v>0</v>
      </c>
      <c r="D616" s="244">
        <f>IF($A616="","",SUMIF(CONFIGURACION!$H$39:$H$1000,$A616,CONFIGURACION!$J$39:$J$1000))</f>
        <v>0</v>
      </c>
      <c r="E616" s="239"/>
      <c r="F616" s="239"/>
      <c r="G616" s="246">
        <f t="shared" si="1"/>
        <v>0</v>
      </c>
    </row>
    <row r="617" ht="15.75" customHeight="1">
      <c r="A617" s="226" t="str">
        <f>'DATOS PERSONALES'!$A614</f>
        <v>Chirino Leandro Roman</v>
      </c>
      <c r="B617" s="243" t="str">
        <f>+'DATOS PERSONALES'!$K614</f>
        <v/>
      </c>
      <c r="C617" s="244">
        <f>IF($A617="","",SUMIF(CAJA!$A$3:$A$990,$A617,CAJA!$G$3:$G$990))</f>
        <v>0</v>
      </c>
      <c r="D617" s="244">
        <f>IF($A617="","",SUMIF(CONFIGURACION!$H$39:$H$1000,$A617,CONFIGURACION!$J$39:$J$1000))</f>
        <v>0</v>
      </c>
      <c r="E617" s="239"/>
      <c r="F617" s="239"/>
      <c r="G617" s="246">
        <f t="shared" si="1"/>
        <v>0</v>
      </c>
    </row>
    <row r="618" ht="15.75" customHeight="1">
      <c r="A618" s="221" t="str">
        <f>'DATOS PERSONALES'!$A615</f>
        <v>Santillan Sergio</v>
      </c>
      <c r="B618" s="243" t="str">
        <f>+'DATOS PERSONALES'!$K615</f>
        <v/>
      </c>
      <c r="C618" s="244">
        <f>IF($A618="","",SUMIF(CAJA!$A$3:$A$990,$A618,CAJA!$G$3:$G$990))</f>
        <v>0</v>
      </c>
      <c r="D618" s="244">
        <f>IF($A618="","",SUMIF(CONFIGURACION!$H$39:$H$1000,$A618,CONFIGURACION!$J$39:$J$1000))</f>
        <v>0</v>
      </c>
      <c r="E618" s="239"/>
      <c r="F618" s="239"/>
      <c r="G618" s="246">
        <f t="shared" si="1"/>
        <v>0</v>
      </c>
    </row>
    <row r="619" ht="15.75" customHeight="1">
      <c r="A619" s="226" t="str">
        <f>'DATOS PERSONALES'!$A616</f>
        <v>González Gloria </v>
      </c>
      <c r="B619" s="243" t="str">
        <f>+'DATOS PERSONALES'!$K616</f>
        <v/>
      </c>
      <c r="C619" s="244">
        <f>IF($A619="","",SUMIF(CAJA!$A$3:$A$990,$A619,CAJA!$G$3:$G$990))</f>
        <v>0</v>
      </c>
      <c r="D619" s="244">
        <f>IF($A619="","",SUMIF(CONFIGURACION!$H$39:$H$1000,$A619,CONFIGURACION!$J$39:$J$1000))</f>
        <v>0</v>
      </c>
      <c r="E619" s="239"/>
      <c r="F619" s="239"/>
      <c r="G619" s="246">
        <f t="shared" si="1"/>
        <v>0</v>
      </c>
    </row>
    <row r="620" ht="15.75" customHeight="1">
      <c r="A620" s="226" t="str">
        <f>'DATOS PERSONALES'!$A617</f>
        <v>Leguizamon Viviana </v>
      </c>
      <c r="B620" s="243" t="str">
        <f>+'DATOS PERSONALES'!$K617</f>
        <v/>
      </c>
      <c r="C620" s="244">
        <f>IF($A620="","",SUMIF(CAJA!$A$3:$A$990,$A620,CAJA!$G$3:$G$990))</f>
        <v>0</v>
      </c>
      <c r="D620" s="244">
        <f>IF($A620="","",SUMIF(CONFIGURACION!$H$39:$H$1000,$A620,CONFIGURACION!$J$39:$J$1000))</f>
        <v>0</v>
      </c>
      <c r="E620" s="239"/>
      <c r="F620" s="239"/>
      <c r="G620" s="246">
        <f t="shared" si="1"/>
        <v>0</v>
      </c>
    </row>
    <row r="621" ht="15.75" customHeight="1">
      <c r="A621" s="226" t="str">
        <f>'DATOS PERSONALES'!$A618</f>
        <v>Plaza Silvio </v>
      </c>
      <c r="B621" s="243" t="str">
        <f>+'DATOS PERSONALES'!$K618</f>
        <v/>
      </c>
      <c r="C621" s="244">
        <f>IF($A621="","",SUMIF(CAJA!$A$3:$A$990,$A621,CAJA!$G$3:$G$990))</f>
        <v>0</v>
      </c>
      <c r="D621" s="244">
        <f>IF($A621="","",SUMIF(CONFIGURACION!$H$39:$H$1000,$A621,CONFIGURACION!$J$39:$J$1000))</f>
        <v>0</v>
      </c>
      <c r="E621" s="239"/>
      <c r="F621" s="239"/>
      <c r="G621" s="246">
        <f t="shared" si="1"/>
        <v>0</v>
      </c>
    </row>
    <row r="622" ht="15.75" customHeight="1">
      <c r="A622" s="226" t="str">
        <f>'DATOS PERSONALES'!$A619</f>
        <v>Alayon Jorgelina</v>
      </c>
      <c r="B622" s="243" t="str">
        <f>+'DATOS PERSONALES'!$K619</f>
        <v/>
      </c>
      <c r="C622" s="244">
        <f>IF($A622="","",SUMIF(CAJA!$A$3:$A$990,$A622,CAJA!$G$3:$G$990))</f>
        <v>0</v>
      </c>
      <c r="D622" s="244">
        <f>IF($A622="","",SUMIF(CONFIGURACION!$H$39:$H$1000,$A622,CONFIGURACION!$J$39:$J$1000))</f>
        <v>0</v>
      </c>
      <c r="E622" s="239"/>
      <c r="F622" s="239"/>
      <c r="G622" s="246">
        <f t="shared" si="1"/>
        <v>0</v>
      </c>
    </row>
    <row r="623" ht="15.75" customHeight="1">
      <c r="A623" s="226" t="str">
        <f>'DATOS PERSONALES'!$A620</f>
        <v>Fernández María </v>
      </c>
      <c r="B623" s="243" t="str">
        <f>+'DATOS PERSONALES'!$K620</f>
        <v/>
      </c>
      <c r="C623" s="244">
        <f>IF($A623="","",SUMIF(CAJA!$A$3:$A$990,$A623,CAJA!$G$3:$G$990))</f>
        <v>0</v>
      </c>
      <c r="D623" s="244">
        <f>IF($A623="","",SUMIF(CONFIGURACION!$H$39:$H$1000,$A623,CONFIGURACION!$J$39:$J$1000))</f>
        <v>0</v>
      </c>
      <c r="E623" s="239"/>
      <c r="F623" s="239"/>
      <c r="G623" s="246">
        <f t="shared" si="1"/>
        <v>0</v>
      </c>
    </row>
    <row r="624" ht="15.75" customHeight="1">
      <c r="A624" s="221" t="str">
        <f>'DATOS PERSONALES'!$A621</f>
        <v>Avila Paola Vanesa </v>
      </c>
      <c r="B624" s="243" t="str">
        <f>+'DATOS PERSONALES'!$K621</f>
        <v/>
      </c>
      <c r="C624" s="244">
        <f>IF($A624="","",SUMIF(CAJA!$A$3:$A$990,$A624,CAJA!$G$3:$G$990))</f>
        <v>0</v>
      </c>
      <c r="D624" s="244">
        <f>IF($A624="","",SUMIF(CONFIGURACION!$H$39:$H$1000,$A624,CONFIGURACION!$J$39:$J$1000))</f>
        <v>0</v>
      </c>
      <c r="E624" s="239"/>
      <c r="F624" s="239"/>
      <c r="G624" s="246">
        <f t="shared" si="1"/>
        <v>0</v>
      </c>
    </row>
    <row r="625" ht="15.75" customHeight="1">
      <c r="A625" s="221" t="str">
        <f>'DATOS PERSONALES'!$A622</f>
        <v>Villanueva Patricia </v>
      </c>
      <c r="B625" s="243" t="str">
        <f>+'DATOS PERSONALES'!$K622</f>
        <v/>
      </c>
      <c r="C625" s="244">
        <f>IF($A625="","",SUMIF(CAJA!$A$3:$A$990,$A625,CAJA!$G$3:$G$990))</f>
        <v>0</v>
      </c>
      <c r="D625" s="244">
        <f>IF($A625="","",SUMIF(CONFIGURACION!$H$39:$H$1000,$A625,CONFIGURACION!$J$39:$J$1000))</f>
        <v>0</v>
      </c>
      <c r="E625" s="239"/>
      <c r="F625" s="239"/>
      <c r="G625" s="246">
        <f t="shared" si="1"/>
        <v>0</v>
      </c>
    </row>
    <row r="626" ht="15.75" customHeight="1">
      <c r="A626" s="221" t="str">
        <f>'DATOS PERSONALES'!$A623</f>
        <v>Villanueva Laura</v>
      </c>
      <c r="B626" s="243" t="str">
        <f>+'DATOS PERSONALES'!$K623</f>
        <v/>
      </c>
      <c r="C626" s="244">
        <f>IF($A626="","",SUMIF(CAJA!$A$3:$A$990,$A626,CAJA!$G$3:$G$990))</f>
        <v>0</v>
      </c>
      <c r="D626" s="244">
        <f>IF($A626="","",SUMIF(CONFIGURACION!$H$39:$H$1000,$A626,CONFIGURACION!$J$39:$J$1000))</f>
        <v>0</v>
      </c>
      <c r="E626" s="239"/>
      <c r="F626" s="239"/>
      <c r="G626" s="246">
        <f t="shared" si="1"/>
        <v>0</v>
      </c>
    </row>
    <row r="627" ht="15.75" customHeight="1">
      <c r="A627" s="226" t="str">
        <f>'DATOS PERSONALES'!$A624</f>
        <v>Brizuela Marcia </v>
      </c>
      <c r="B627" s="243" t="str">
        <f>+'DATOS PERSONALES'!$K624</f>
        <v/>
      </c>
      <c r="C627" s="244">
        <f>IF($A627="","",SUMIF(CAJA!$A$3:$A$990,$A627,CAJA!$G$3:$G$990))</f>
        <v>0</v>
      </c>
      <c r="D627" s="244">
        <f>IF($A627="","",SUMIF(CONFIGURACION!$H$39:$H$1000,$A627,CONFIGURACION!$J$39:$J$1000))</f>
        <v>0</v>
      </c>
      <c r="E627" s="239"/>
      <c r="F627" s="239"/>
      <c r="G627" s="246">
        <f t="shared" si="1"/>
        <v>0</v>
      </c>
    </row>
    <row r="628" ht="15.75" customHeight="1">
      <c r="A628" s="226" t="str">
        <f>'DATOS PERSONALES'!$A625</f>
        <v>Colque Ma Cristina</v>
      </c>
      <c r="B628" s="243" t="str">
        <f>+'DATOS PERSONALES'!$K625</f>
        <v/>
      </c>
      <c r="C628" s="244">
        <f>IF($A628="","",SUMIF(CAJA!$A$3:$A$990,$A628,CAJA!$G$3:$G$990))</f>
        <v>0</v>
      </c>
      <c r="D628" s="244">
        <f>IF($A628="","",SUMIF(CONFIGURACION!$H$39:$H$1000,$A628,CONFIGURACION!$J$39:$J$1000))</f>
        <v>0</v>
      </c>
      <c r="E628" s="239"/>
      <c r="F628" s="239"/>
      <c r="G628" s="246">
        <f t="shared" si="1"/>
        <v>0</v>
      </c>
    </row>
    <row r="629" ht="15.75" customHeight="1">
      <c r="A629" s="226" t="str">
        <f>'DATOS PERSONALES'!$A626</f>
        <v>Torres Enrique</v>
      </c>
      <c r="B629" s="243" t="str">
        <f>+'DATOS PERSONALES'!$K626</f>
        <v/>
      </c>
      <c r="C629" s="244">
        <f>IF($A629="","",SUMIF(CAJA!$A$3:$A$990,$A629,CAJA!$G$3:$G$990))</f>
        <v>0</v>
      </c>
      <c r="D629" s="244">
        <f>IF($A629="","",SUMIF(CONFIGURACION!$H$39:$H$1000,$A629,CONFIGURACION!$J$39:$J$1000))</f>
        <v>0</v>
      </c>
      <c r="E629" s="239"/>
      <c r="F629" s="239"/>
      <c r="G629" s="246">
        <f t="shared" si="1"/>
        <v>0</v>
      </c>
    </row>
    <row r="630" ht="15.75" customHeight="1">
      <c r="A630" s="226" t="str">
        <f>'DATOS PERSONALES'!$A627</f>
        <v>Del Grosso Lautaro</v>
      </c>
      <c r="B630" s="243" t="str">
        <f>+'DATOS PERSONALES'!$K627</f>
        <v/>
      </c>
      <c r="C630" s="244">
        <f>IF($A630="","",SUMIF(CAJA!$A$3:$A$990,$A630,CAJA!$G$3:$G$990))</f>
        <v>0</v>
      </c>
      <c r="D630" s="244">
        <f>IF($A630="","",SUMIF(CONFIGURACION!$H$39:$H$1000,$A630,CONFIGURACION!$J$39:$J$1000))</f>
        <v>0</v>
      </c>
      <c r="E630" s="239"/>
      <c r="F630" s="239"/>
      <c r="G630" s="246">
        <f t="shared" si="1"/>
        <v>0</v>
      </c>
    </row>
    <row r="631" ht="15.75" customHeight="1">
      <c r="A631" s="226" t="str">
        <f>'DATOS PERSONALES'!$A628</f>
        <v>Tschopp Julio Cesar</v>
      </c>
      <c r="B631" s="243" t="str">
        <f>+'DATOS PERSONALES'!$K628</f>
        <v/>
      </c>
      <c r="C631" s="244">
        <f>IF($A631="","",SUMIF(CAJA!$A$3:$A$990,$A631,CAJA!$G$3:$G$990))</f>
        <v>0</v>
      </c>
      <c r="D631" s="244">
        <f>IF($A631="","",SUMIF(CONFIGURACION!$H$39:$H$1000,$A631,CONFIGURACION!$J$39:$J$1000))</f>
        <v>0</v>
      </c>
      <c r="E631" s="239"/>
      <c r="F631" s="239"/>
      <c r="G631" s="246">
        <f t="shared" si="1"/>
        <v>0</v>
      </c>
    </row>
    <row r="632" ht="15.75" customHeight="1">
      <c r="A632" s="226" t="str">
        <f>'DATOS PERSONALES'!$A629</f>
        <v>Pierotti Pablo</v>
      </c>
      <c r="B632" s="243" t="str">
        <f>+'DATOS PERSONALES'!$K629</f>
        <v/>
      </c>
      <c r="C632" s="244">
        <f>IF($A632="","",SUMIF(CAJA!$A$3:$A$990,$A632,CAJA!$G$3:$G$990))</f>
        <v>0</v>
      </c>
      <c r="D632" s="244">
        <f>IF($A632="","",SUMIF(CONFIGURACION!$H$39:$H$1000,$A632,CONFIGURACION!$J$39:$J$1000))</f>
        <v>0</v>
      </c>
      <c r="E632" s="239"/>
      <c r="F632" s="239"/>
      <c r="G632" s="246">
        <f t="shared" si="1"/>
        <v>0</v>
      </c>
    </row>
    <row r="633" ht="15.75" customHeight="1">
      <c r="A633" s="226" t="str">
        <f>'DATOS PERSONALES'!$A630</f>
        <v>Petelín Gabriel </v>
      </c>
      <c r="B633" s="243" t="str">
        <f>+'DATOS PERSONALES'!$K630</f>
        <v/>
      </c>
      <c r="C633" s="244">
        <f>IF($A633="","",SUMIF(CAJA!$A$3:$A$990,$A633,CAJA!$G$3:$G$990))</f>
        <v>0</v>
      </c>
      <c r="D633" s="244">
        <f>IF($A633="","",SUMIF(CONFIGURACION!$H$39:$H$1000,$A633,CONFIGURACION!$J$39:$J$1000))</f>
        <v>0</v>
      </c>
      <c r="E633" s="239"/>
      <c r="F633" s="239"/>
      <c r="G633" s="246">
        <f t="shared" si="1"/>
        <v>0</v>
      </c>
    </row>
    <row r="634" ht="15.75" customHeight="1">
      <c r="A634" s="226" t="str">
        <f>'DATOS PERSONALES'!$A631</f>
        <v>Rossi Mario</v>
      </c>
      <c r="B634" s="243" t="str">
        <f>+'DATOS PERSONALES'!$K631</f>
        <v/>
      </c>
      <c r="C634" s="244">
        <f>IF($A634="","",SUMIF(CAJA!$A$3:$A$990,$A634,CAJA!$G$3:$G$990))</f>
        <v>0</v>
      </c>
      <c r="D634" s="244">
        <f>IF($A634="","",SUMIF(CONFIGURACION!$H$39:$H$1000,$A634,CONFIGURACION!$J$39:$J$1000))</f>
        <v>0</v>
      </c>
      <c r="E634" s="239"/>
      <c r="F634" s="239"/>
      <c r="G634" s="246">
        <f t="shared" si="1"/>
        <v>0</v>
      </c>
    </row>
    <row r="635" ht="15.75" customHeight="1">
      <c r="A635" s="226" t="str">
        <f>'DATOS PERSONALES'!$A632</f>
        <v>Núñez Hilda </v>
      </c>
      <c r="B635" s="243" t="str">
        <f>+'DATOS PERSONALES'!$K632</f>
        <v/>
      </c>
      <c r="C635" s="244">
        <f>IF($A635="","",SUMIF(CAJA!$A$3:$A$990,$A635,CAJA!$G$3:$G$990))</f>
        <v>0</v>
      </c>
      <c r="D635" s="244">
        <f>IF($A635="","",SUMIF(CONFIGURACION!$H$39:$H$1000,$A635,CONFIGURACION!$J$39:$J$1000))</f>
        <v>0</v>
      </c>
      <c r="E635" s="239"/>
      <c r="F635" s="239"/>
      <c r="G635" s="246">
        <f t="shared" si="1"/>
        <v>0</v>
      </c>
    </row>
    <row r="636" ht="15.75" customHeight="1">
      <c r="A636" s="226" t="str">
        <f>'DATOS PERSONALES'!$A633</f>
        <v>Santillan Silvia </v>
      </c>
      <c r="B636" s="243" t="str">
        <f>+'DATOS PERSONALES'!$K633</f>
        <v/>
      </c>
      <c r="C636" s="244">
        <f>IF($A636="","",SUMIF(CAJA!$A$3:$A$990,$A636,CAJA!$G$3:$G$990))</f>
        <v>0</v>
      </c>
      <c r="D636" s="244">
        <f>IF($A636="","",SUMIF(CONFIGURACION!$H$39:$H$1000,$A636,CONFIGURACION!$J$39:$J$1000))</f>
        <v>0</v>
      </c>
      <c r="E636" s="239"/>
      <c r="F636" s="239"/>
      <c r="G636" s="246">
        <f t="shared" si="1"/>
        <v>0</v>
      </c>
    </row>
    <row r="637" ht="15.75" customHeight="1">
      <c r="A637" s="221" t="str">
        <f>'DATOS PERSONALES'!$A634</f>
        <v>Saucedo Tabarez Seneida</v>
      </c>
      <c r="B637" s="243" t="str">
        <f>+'DATOS PERSONALES'!$K634</f>
        <v/>
      </c>
      <c r="C637" s="244">
        <f>IF($A637="","",SUMIF(CAJA!$A$3:$A$990,$A637,CAJA!$G$3:$G$990))</f>
        <v>0</v>
      </c>
      <c r="D637" s="244">
        <f>IF($A637="","",SUMIF(CONFIGURACION!$H$39:$H$1000,$A637,CONFIGURACION!$J$39:$J$1000))</f>
        <v>0</v>
      </c>
      <c r="E637" s="239"/>
      <c r="F637" s="239"/>
      <c r="G637" s="246">
        <f t="shared" si="1"/>
        <v>0</v>
      </c>
    </row>
    <row r="638" ht="15.75" customHeight="1">
      <c r="A638" s="226" t="str">
        <f>'DATOS PERSONALES'!$A635</f>
        <v>Soto Silvia</v>
      </c>
      <c r="B638" s="243" t="str">
        <f>+'DATOS PERSONALES'!$K635</f>
        <v/>
      </c>
      <c r="C638" s="244">
        <f>IF($A638="","",SUMIF(CAJA!$A$3:$A$990,$A638,CAJA!$G$3:$G$990))</f>
        <v>0</v>
      </c>
      <c r="D638" s="244">
        <f>IF($A638="","",SUMIF(CONFIGURACION!$H$39:$H$1000,$A638,CONFIGURACION!$J$39:$J$1000))</f>
        <v>0</v>
      </c>
      <c r="E638" s="239"/>
      <c r="F638" s="239"/>
      <c r="G638" s="246">
        <f t="shared" si="1"/>
        <v>0</v>
      </c>
    </row>
    <row r="639" ht="15.75" customHeight="1">
      <c r="A639" s="221" t="str">
        <f>'DATOS PERSONALES'!$A636</f>
        <v>Souto Brenda </v>
      </c>
      <c r="B639" s="243" t="str">
        <f>+'DATOS PERSONALES'!$K636</f>
        <v/>
      </c>
      <c r="C639" s="244">
        <f>IF($A639="","",SUMIF(CAJA!$A$3:$A$990,$A639,CAJA!$G$3:$G$990))</f>
        <v>0</v>
      </c>
      <c r="D639" s="244">
        <f>IF($A639="","",SUMIF(CONFIGURACION!$H$39:$H$1000,$A639,CONFIGURACION!$J$39:$J$1000))</f>
        <v>0</v>
      </c>
      <c r="E639" s="239"/>
      <c r="F639" s="239"/>
      <c r="G639" s="246">
        <f t="shared" si="1"/>
        <v>0</v>
      </c>
    </row>
    <row r="640" ht="15.75" customHeight="1">
      <c r="A640" s="226" t="str">
        <f>'DATOS PERSONALES'!$A637</f>
        <v>Parisi Cristian </v>
      </c>
      <c r="B640" s="243" t="str">
        <f>+'DATOS PERSONALES'!$K637</f>
        <v/>
      </c>
      <c r="C640" s="244">
        <f>IF($A640="","",SUMIF(CAJA!$A$3:$A$990,$A640,CAJA!$G$3:$G$990))</f>
        <v>0</v>
      </c>
      <c r="D640" s="244">
        <f>IF($A640="","",SUMIF(CONFIGURACION!$H$39:$H$1000,$A640,CONFIGURACION!$J$39:$J$1000))</f>
        <v>0</v>
      </c>
      <c r="E640" s="239"/>
      <c r="F640" s="239"/>
      <c r="G640" s="246">
        <f t="shared" si="1"/>
        <v>0</v>
      </c>
    </row>
    <row r="641" ht="15.75" customHeight="1">
      <c r="A641" s="226" t="str">
        <f>'DATOS PERSONALES'!$A638</f>
        <v>Lombardi Carlos</v>
      </c>
      <c r="B641" s="243" t="str">
        <f>+'DATOS PERSONALES'!$K638</f>
        <v/>
      </c>
      <c r="C641" s="244">
        <f>IF($A641="","",SUMIF(CAJA!$A$3:$A$990,$A641,CAJA!$G$3:$G$990))</f>
        <v>0</v>
      </c>
      <c r="D641" s="244">
        <f>IF($A641="","",SUMIF(CONFIGURACION!$H$39:$H$1000,$A641,CONFIGURACION!$J$39:$J$1000))</f>
        <v>0</v>
      </c>
      <c r="E641" s="239"/>
      <c r="F641" s="239"/>
      <c r="G641" s="246">
        <f t="shared" si="1"/>
        <v>0</v>
      </c>
    </row>
    <row r="642" ht="15.75" customHeight="1">
      <c r="A642" s="226" t="str">
        <f>'DATOS PERSONALES'!$A639</f>
        <v>Zerda Facundo</v>
      </c>
      <c r="B642" s="243" t="str">
        <f>+'DATOS PERSONALES'!$K639</f>
        <v/>
      </c>
      <c r="C642" s="244">
        <f>IF($A642="","",SUMIF(CAJA!$A$3:$A$990,$A642,CAJA!$G$3:$G$990))</f>
        <v>0</v>
      </c>
      <c r="D642" s="244">
        <f>IF($A642="","",SUMIF(CONFIGURACION!$H$39:$H$1000,$A642,CONFIGURACION!$J$39:$J$1000))</f>
        <v>0</v>
      </c>
      <c r="E642" s="239"/>
      <c r="F642" s="239"/>
      <c r="G642" s="246">
        <f t="shared" si="1"/>
        <v>0</v>
      </c>
    </row>
    <row r="643" ht="15.75" customHeight="1">
      <c r="A643" s="226" t="str">
        <f>'DATOS PERSONALES'!$A640</f>
        <v>Montoya Ezequiel</v>
      </c>
      <c r="B643" s="243" t="str">
        <f>+'DATOS PERSONALES'!$K640</f>
        <v/>
      </c>
      <c r="C643" s="244">
        <f>IF($A643="","",SUMIF(CAJA!$A$3:$A$990,$A643,CAJA!$G$3:$G$990))</f>
        <v>0</v>
      </c>
      <c r="D643" s="244">
        <f>IF($A643="","",SUMIF(CONFIGURACION!$H$39:$H$1000,$A643,CONFIGURACION!$J$39:$J$1000))</f>
        <v>0</v>
      </c>
      <c r="E643" s="239"/>
      <c r="F643" s="239"/>
      <c r="G643" s="246">
        <f t="shared" si="1"/>
        <v>0</v>
      </c>
    </row>
    <row r="644" ht="15.75" customHeight="1">
      <c r="A644" s="226" t="str">
        <f>'DATOS PERSONALES'!$A641</f>
        <v>Moreyra Alfredo</v>
      </c>
      <c r="B644" s="243" t="str">
        <f>+'DATOS PERSONALES'!$K641</f>
        <v/>
      </c>
      <c r="C644" s="244">
        <f>IF($A644="","",SUMIF(CAJA!$A$3:$A$990,$A644,CAJA!$G$3:$G$990))</f>
        <v>0</v>
      </c>
      <c r="D644" s="244">
        <f>IF($A644="","",SUMIF(CONFIGURACION!$H$39:$H$1000,$A644,CONFIGURACION!$J$39:$J$1000))</f>
        <v>0</v>
      </c>
      <c r="E644" s="239"/>
      <c r="F644" s="239"/>
      <c r="G644" s="246">
        <f t="shared" si="1"/>
        <v>0</v>
      </c>
    </row>
    <row r="645" ht="15.75" customHeight="1">
      <c r="A645" s="226" t="str">
        <f>'DATOS PERSONALES'!$A642</f>
        <v>Santa Cruz Cristian</v>
      </c>
      <c r="B645" s="243" t="str">
        <f>+'DATOS PERSONALES'!$K642</f>
        <v/>
      </c>
      <c r="C645" s="244">
        <f>IF($A645="","",SUMIF(CAJA!$A$3:$A$990,$A645,CAJA!$G$3:$G$990))</f>
        <v>0</v>
      </c>
      <c r="D645" s="244">
        <f>IF($A645="","",SUMIF(CONFIGURACION!$H$39:$H$1000,$A645,CONFIGURACION!$J$39:$J$1000))</f>
        <v>0</v>
      </c>
      <c r="E645" s="239"/>
      <c r="F645" s="239"/>
      <c r="G645" s="246">
        <f t="shared" si="1"/>
        <v>0</v>
      </c>
    </row>
    <row r="646" ht="15.75" customHeight="1">
      <c r="A646" s="226" t="str">
        <f>'DATOS PERSONALES'!$A643</f>
        <v>Chavez Mariana </v>
      </c>
      <c r="B646" s="243" t="str">
        <f>+'DATOS PERSONALES'!$K643</f>
        <v/>
      </c>
      <c r="C646" s="244">
        <f>IF($A646="","",SUMIF(CAJA!$A$3:$A$990,$A646,CAJA!$G$3:$G$990))</f>
        <v>0</v>
      </c>
      <c r="D646" s="244">
        <f>IF($A646="","",SUMIF(CONFIGURACION!$H$39:$H$1000,$A646,CONFIGURACION!$J$39:$J$1000))</f>
        <v>0</v>
      </c>
      <c r="E646" s="239"/>
      <c r="F646" s="239"/>
      <c r="G646" s="246">
        <f t="shared" si="1"/>
        <v>0</v>
      </c>
    </row>
    <row r="647" ht="15.75" customHeight="1">
      <c r="A647" s="226" t="str">
        <f>'DATOS PERSONALES'!$A644</f>
        <v>Silva Cecilia </v>
      </c>
      <c r="B647" s="243" t="str">
        <f>+'DATOS PERSONALES'!$K644</f>
        <v/>
      </c>
      <c r="C647" s="244">
        <f>IF($A647="","",SUMIF(CAJA!$A$3:$A$990,$A647,CAJA!$G$3:$G$990))</f>
        <v>0</v>
      </c>
      <c r="D647" s="244">
        <f>IF($A647="","",SUMIF(CONFIGURACION!$H$39:$H$1000,$A647,CONFIGURACION!$J$39:$J$1000))</f>
        <v>0</v>
      </c>
      <c r="E647" s="239"/>
      <c r="F647" s="239"/>
      <c r="G647" s="246">
        <f t="shared" si="1"/>
        <v>0</v>
      </c>
    </row>
    <row r="648" ht="15.75" customHeight="1">
      <c r="A648" s="221" t="str">
        <f>'DATOS PERSONALES'!$A645</f>
        <v>Sánchez C.Sabrina</v>
      </c>
      <c r="B648" s="243" t="str">
        <f>+'DATOS PERSONALES'!$K645</f>
        <v/>
      </c>
      <c r="C648" s="244">
        <f>IF($A648="","",SUMIF(CAJA!$A$3:$A$990,$A648,CAJA!$G$3:$G$990))</f>
        <v>0</v>
      </c>
      <c r="D648" s="244">
        <f>IF($A648="","",SUMIF(CONFIGURACION!$H$39:$H$1000,$A648,CONFIGURACION!$J$39:$J$1000))</f>
        <v>0</v>
      </c>
      <c r="E648" s="239"/>
      <c r="F648" s="239"/>
      <c r="G648" s="246">
        <f t="shared" si="1"/>
        <v>0</v>
      </c>
    </row>
    <row r="649" ht="15.75" customHeight="1">
      <c r="A649" s="221" t="str">
        <f>'DATOS PERSONALES'!$A646</f>
        <v>Riquelme Carla</v>
      </c>
      <c r="B649" s="243" t="str">
        <f>+'DATOS PERSONALES'!$K646</f>
        <v/>
      </c>
      <c r="C649" s="244">
        <f>IF($A649="","",SUMIF(CAJA!$A$3:$A$990,$A649,CAJA!$G$3:$G$990))</f>
        <v>0</v>
      </c>
      <c r="D649" s="244">
        <f>IF($A649="","",SUMIF(CONFIGURACION!$H$39:$H$1000,$A649,CONFIGURACION!$J$39:$J$1000))</f>
        <v>0</v>
      </c>
      <c r="E649" s="239"/>
      <c r="F649" s="239"/>
      <c r="G649" s="246">
        <f t="shared" si="1"/>
        <v>0</v>
      </c>
    </row>
    <row r="650" ht="15.75" customHeight="1">
      <c r="A650" s="221" t="str">
        <f>'DATOS PERSONALES'!$A647</f>
        <v>Gutierrez Giuliana </v>
      </c>
      <c r="B650" s="243" t="str">
        <f>+'DATOS PERSONALES'!$K647</f>
        <v/>
      </c>
      <c r="C650" s="244">
        <f>IF($A650="","",SUMIF(CAJA!$A$3:$A$990,$A650,CAJA!$G$3:$G$990))</f>
        <v>0</v>
      </c>
      <c r="D650" s="244">
        <f>IF($A650="","",SUMIF(CONFIGURACION!$H$39:$H$1000,$A650,CONFIGURACION!$J$39:$J$1000))</f>
        <v>0</v>
      </c>
      <c r="E650" s="239"/>
      <c r="F650" s="239"/>
      <c r="G650" s="246">
        <f t="shared" si="1"/>
        <v>0</v>
      </c>
    </row>
    <row r="651" ht="15.75" customHeight="1">
      <c r="A651" s="221" t="str">
        <f>'DATOS PERSONALES'!$A648</f>
        <v>Macri Vanina</v>
      </c>
      <c r="B651" s="243" t="str">
        <f>+'DATOS PERSONALES'!$K648</f>
        <v/>
      </c>
      <c r="C651" s="244">
        <f>IF($A651="","",SUMIF(CAJA!$A$3:$A$990,$A651,CAJA!$G$3:$G$990))</f>
        <v>0</v>
      </c>
      <c r="D651" s="244">
        <f>IF($A651="","",SUMIF(CONFIGURACION!$H$39:$H$1000,$A651,CONFIGURACION!$J$39:$J$1000))</f>
        <v>0</v>
      </c>
      <c r="E651" s="239"/>
      <c r="F651" s="239"/>
      <c r="G651" s="246">
        <f t="shared" si="1"/>
        <v>0</v>
      </c>
    </row>
    <row r="652" ht="15.75" customHeight="1">
      <c r="A652" s="221" t="str">
        <f>'DATOS PERSONALES'!$A649</f>
        <v>Santa Cruz Rocio </v>
      </c>
      <c r="B652" s="243" t="str">
        <f>+'DATOS PERSONALES'!$K649</f>
        <v/>
      </c>
      <c r="C652" s="244">
        <f>IF($A652="","",SUMIF(CAJA!$A$3:$A$990,$A652,CAJA!$G$3:$G$990))</f>
        <v>0</v>
      </c>
      <c r="D652" s="244">
        <f>IF($A652="","",SUMIF(CONFIGURACION!$H$39:$H$1000,$A652,CONFIGURACION!$J$39:$J$1000))</f>
        <v>0</v>
      </c>
      <c r="E652" s="239"/>
      <c r="F652" s="239"/>
      <c r="G652" s="246">
        <f t="shared" si="1"/>
        <v>0</v>
      </c>
    </row>
    <row r="653" ht="15.75" customHeight="1">
      <c r="A653" s="226" t="str">
        <f>'DATOS PERSONALES'!$A650</f>
        <v>Famiglietti Alejandro </v>
      </c>
      <c r="B653" s="243" t="str">
        <f>+'DATOS PERSONALES'!$K650</f>
        <v/>
      </c>
      <c r="C653" s="244">
        <f>IF($A653="","",SUMIF(CAJA!$A$3:$A$990,$A653,CAJA!$G$3:$G$990))</f>
        <v>0</v>
      </c>
      <c r="D653" s="244">
        <f>IF($A653="","",SUMIF(CONFIGURACION!$H$39:$H$1000,$A653,CONFIGURACION!$J$39:$J$1000))</f>
        <v>0</v>
      </c>
      <c r="E653" s="239"/>
      <c r="F653" s="239"/>
      <c r="G653" s="246">
        <f t="shared" si="1"/>
        <v>0</v>
      </c>
    </row>
    <row r="654" ht="15.75" customHeight="1">
      <c r="A654" s="226" t="str">
        <f>'DATOS PERSONALES'!$A651</f>
        <v>Condori Fernando </v>
      </c>
      <c r="B654" s="243" t="str">
        <f>+'DATOS PERSONALES'!$K651</f>
        <v/>
      </c>
      <c r="C654" s="244">
        <f>IF($A654="","",SUMIF(CAJA!$A$3:$A$990,$A654,CAJA!$G$3:$G$990))</f>
        <v>0</v>
      </c>
      <c r="D654" s="244">
        <f>IF($A654="","",SUMIF(CONFIGURACION!$H$39:$H$1000,$A654,CONFIGURACION!$J$39:$J$1000))</f>
        <v>0</v>
      </c>
      <c r="E654" s="239"/>
      <c r="F654" s="239"/>
      <c r="G654" s="246">
        <f t="shared" si="1"/>
        <v>0</v>
      </c>
    </row>
    <row r="655" ht="15.75" customHeight="1">
      <c r="A655" s="226" t="str">
        <f>'DATOS PERSONALES'!$A652</f>
        <v>Pardo Iván </v>
      </c>
      <c r="B655" s="243" t="str">
        <f>+'DATOS PERSONALES'!$K652</f>
        <v/>
      </c>
      <c r="C655" s="244">
        <f>IF($A655="","",SUMIF(CAJA!$A$3:$A$990,$A655,CAJA!$G$3:$G$990))</f>
        <v>0</v>
      </c>
      <c r="D655" s="244">
        <f>IF($A655="","",SUMIF(CONFIGURACION!$H$39:$H$1000,$A655,CONFIGURACION!$J$39:$J$1000))</f>
        <v>0</v>
      </c>
      <c r="E655" s="239"/>
      <c r="F655" s="239"/>
      <c r="G655" s="246">
        <f t="shared" si="1"/>
        <v>0</v>
      </c>
    </row>
    <row r="656" ht="15.75" customHeight="1">
      <c r="A656" s="226" t="str">
        <f>'DATOS PERSONALES'!$A653</f>
        <v>Gómez Romina</v>
      </c>
      <c r="B656" s="243" t="str">
        <f>+'DATOS PERSONALES'!$K653</f>
        <v/>
      </c>
      <c r="C656" s="244">
        <f>IF($A656="","",SUMIF(CAJA!$A$3:$A$990,$A656,CAJA!$G$3:$G$990))</f>
        <v>0</v>
      </c>
      <c r="D656" s="244">
        <f>IF($A656="","",SUMIF(CONFIGURACION!$H$39:$H$1000,$A656,CONFIGURACION!$J$39:$J$1000))</f>
        <v>0</v>
      </c>
      <c r="E656" s="239"/>
      <c r="F656" s="239"/>
      <c r="G656" s="246">
        <f t="shared" si="1"/>
        <v>0</v>
      </c>
    </row>
    <row r="657" ht="15.75" customHeight="1">
      <c r="A657" s="226" t="str">
        <f>'DATOS PERSONALES'!$A654</f>
        <v>Chirive Micaela </v>
      </c>
      <c r="B657" s="243" t="str">
        <f>+'DATOS PERSONALES'!$K654</f>
        <v/>
      </c>
      <c r="C657" s="244">
        <f>IF($A657="","",SUMIF(CAJA!$A$3:$A$990,$A657,CAJA!$G$3:$G$990))</f>
        <v>0</v>
      </c>
      <c r="D657" s="244">
        <f>IF($A657="","",SUMIF(CONFIGURACION!$H$39:$H$1000,$A657,CONFIGURACION!$J$39:$J$1000))</f>
        <v>0</v>
      </c>
      <c r="E657" s="239"/>
      <c r="F657" s="239"/>
      <c r="G657" s="246">
        <f t="shared" si="1"/>
        <v>0</v>
      </c>
    </row>
    <row r="658" ht="15.75" customHeight="1">
      <c r="A658" s="221" t="str">
        <f>'DATOS PERSONALES'!$A655</f>
        <v>Martinez Jaqueline</v>
      </c>
      <c r="B658" s="243" t="str">
        <f>+'DATOS PERSONALES'!$K655</f>
        <v/>
      </c>
      <c r="C658" s="244">
        <f>IF($A658="","",SUMIF(CAJA!$A$3:$A$990,$A658,CAJA!$G$3:$G$990))</f>
        <v>0</v>
      </c>
      <c r="D658" s="244">
        <f>IF($A658="","",SUMIF(CONFIGURACION!$H$39:$H$1000,$A658,CONFIGURACION!$J$39:$J$1000))</f>
        <v>0</v>
      </c>
      <c r="E658" s="239"/>
      <c r="F658" s="239"/>
      <c r="G658" s="246">
        <f t="shared" si="1"/>
        <v>0</v>
      </c>
    </row>
    <row r="659" ht="15.75" customHeight="1">
      <c r="A659" s="226" t="str">
        <f>'DATOS PERSONALES'!$A656</f>
        <v>Sosa Francisca  </v>
      </c>
      <c r="B659" s="243" t="str">
        <f>+'DATOS PERSONALES'!$K656</f>
        <v/>
      </c>
      <c r="C659" s="244">
        <f>IF($A659="","",SUMIF(CAJA!$A$3:$A$990,$A659,CAJA!$G$3:$G$990))</f>
        <v>0</v>
      </c>
      <c r="D659" s="244">
        <f>IF($A659="","",SUMIF(CONFIGURACION!$H$39:$H$1000,$A659,CONFIGURACION!$J$39:$J$1000))</f>
        <v>0</v>
      </c>
      <c r="E659" s="239"/>
      <c r="F659" s="239"/>
      <c r="G659" s="246">
        <f t="shared" si="1"/>
        <v>0</v>
      </c>
    </row>
    <row r="660" ht="15.75" customHeight="1">
      <c r="A660" s="221" t="str">
        <f>'DATOS PERSONALES'!$A657</f>
        <v>Navarro Sabina</v>
      </c>
      <c r="B660" s="243" t="str">
        <f>+'DATOS PERSONALES'!$K657</f>
        <v/>
      </c>
      <c r="C660" s="244">
        <f>IF($A660="","",SUMIF(CAJA!$A$3:$A$990,$A660,CAJA!$G$3:$G$990))</f>
        <v>0</v>
      </c>
      <c r="D660" s="244">
        <f>IF($A660="","",SUMIF(CONFIGURACION!$H$39:$H$1000,$A660,CONFIGURACION!$J$39:$J$1000))</f>
        <v>0</v>
      </c>
      <c r="E660" s="239"/>
      <c r="F660" s="239"/>
      <c r="G660" s="246">
        <f t="shared" si="1"/>
        <v>0</v>
      </c>
    </row>
    <row r="661" ht="15.75" customHeight="1">
      <c r="A661" s="226" t="str">
        <f>'DATOS PERSONALES'!$A658</f>
        <v>González Rebeca</v>
      </c>
      <c r="B661" s="243" t="str">
        <f>+'DATOS PERSONALES'!$K658</f>
        <v/>
      </c>
      <c r="C661" s="244">
        <f>IF($A661="","",SUMIF(CAJA!$A$3:$A$990,$A661,CAJA!$G$3:$G$990))</f>
        <v>0</v>
      </c>
      <c r="D661" s="244">
        <f>IF($A661="","",SUMIF(CONFIGURACION!$H$39:$H$1000,$A661,CONFIGURACION!$J$39:$J$1000))</f>
        <v>0</v>
      </c>
      <c r="E661" s="239"/>
      <c r="F661" s="239"/>
      <c r="G661" s="246">
        <f t="shared" si="1"/>
        <v>0</v>
      </c>
    </row>
    <row r="662" ht="15.75" customHeight="1">
      <c r="A662" s="226" t="str">
        <f>'DATOS PERSONALES'!$A659</f>
        <v>Vega Carmen </v>
      </c>
      <c r="B662" s="243" t="str">
        <f>+'DATOS PERSONALES'!$K659</f>
        <v/>
      </c>
      <c r="C662" s="244">
        <f>IF($A662="","",SUMIF(CAJA!$A$3:$A$990,$A662,CAJA!$G$3:$G$990))</f>
        <v>0</v>
      </c>
      <c r="D662" s="244">
        <f>IF($A662="","",SUMIF(CONFIGURACION!$H$39:$H$1000,$A662,CONFIGURACION!$J$39:$J$1000))</f>
        <v>0</v>
      </c>
      <c r="E662" s="239"/>
      <c r="F662" s="239"/>
      <c r="G662" s="246">
        <f t="shared" si="1"/>
        <v>0</v>
      </c>
    </row>
    <row r="663" ht="15.75" customHeight="1">
      <c r="A663" s="221" t="str">
        <f>'DATOS PERSONALES'!$A660</f>
        <v>Cantero Brenda </v>
      </c>
      <c r="B663" s="243" t="str">
        <f>+'DATOS PERSONALES'!$K660</f>
        <v/>
      </c>
      <c r="C663" s="244">
        <f>IF($A663="","",SUMIF(CAJA!$A$3:$A$990,$A663,CAJA!$G$3:$G$990))</f>
        <v>0</v>
      </c>
      <c r="D663" s="244">
        <f>IF($A663="","",SUMIF(CONFIGURACION!$H$39:$H$1000,$A663,CONFIGURACION!$J$39:$J$1000))</f>
        <v>0</v>
      </c>
      <c r="E663" s="239"/>
      <c r="F663" s="239"/>
      <c r="G663" s="246">
        <f t="shared" si="1"/>
        <v>0</v>
      </c>
    </row>
    <row r="664" ht="15.75" customHeight="1">
      <c r="A664" s="221" t="str">
        <f>'DATOS PERSONALES'!$A661</f>
        <v>Zelarayán Iara </v>
      </c>
      <c r="B664" s="243" t="str">
        <f>+'DATOS PERSONALES'!$K661</f>
        <v/>
      </c>
      <c r="C664" s="244">
        <f>IF($A664="","",SUMIF(CAJA!$A$3:$A$990,$A664,CAJA!$G$3:$G$990))</f>
        <v>0</v>
      </c>
      <c r="D664" s="244">
        <f>IF($A664="","",SUMIF(CONFIGURACION!$H$39:$H$1000,$A664,CONFIGURACION!$J$39:$J$1000))</f>
        <v>0</v>
      </c>
      <c r="E664" s="239"/>
      <c r="F664" s="239"/>
      <c r="G664" s="246">
        <f t="shared" si="1"/>
        <v>0</v>
      </c>
    </row>
    <row r="665" ht="15.75" customHeight="1">
      <c r="A665" s="221" t="str">
        <f>'DATOS PERSONALES'!$A662</f>
        <v>Santillán Haydee</v>
      </c>
      <c r="B665" s="243" t="str">
        <f>+'DATOS PERSONALES'!$K662</f>
        <v/>
      </c>
      <c r="C665" s="244">
        <f>IF($A665="","",SUMIF(CAJA!$A$3:$A$990,$A665,CAJA!$G$3:$G$990))</f>
        <v>0</v>
      </c>
      <c r="D665" s="244">
        <f>IF($A665="","",SUMIF(CONFIGURACION!$H$39:$H$1000,$A665,CONFIGURACION!$J$39:$J$1000))</f>
        <v>0</v>
      </c>
      <c r="E665" s="239"/>
      <c r="F665" s="239"/>
      <c r="G665" s="246">
        <f t="shared" si="1"/>
        <v>0</v>
      </c>
    </row>
    <row r="666" ht="15.75" customHeight="1">
      <c r="A666" s="226" t="str">
        <f>'DATOS PERSONALES'!$A663</f>
        <v>Ledesma Norma Beatriz </v>
      </c>
      <c r="B666" s="243" t="str">
        <f>+'DATOS PERSONALES'!$K663</f>
        <v/>
      </c>
      <c r="C666" s="244">
        <f>IF($A666="","",SUMIF(CAJA!$A$3:$A$990,$A666,CAJA!$G$3:$G$990))</f>
        <v>0</v>
      </c>
      <c r="D666" s="244">
        <f>IF($A666="","",SUMIF(CONFIGURACION!$H$39:$H$1000,$A666,CONFIGURACION!$J$39:$J$1000))</f>
        <v>0</v>
      </c>
      <c r="E666" s="239"/>
      <c r="F666" s="239"/>
      <c r="G666" s="246">
        <f t="shared" si="1"/>
        <v>0</v>
      </c>
    </row>
    <row r="667" ht="15.75" customHeight="1">
      <c r="A667" s="226" t="str">
        <f>'DATOS PERSONALES'!$A664</f>
        <v>Vásquez Rebeca </v>
      </c>
      <c r="B667" s="243" t="str">
        <f>+'DATOS PERSONALES'!$K664</f>
        <v/>
      </c>
      <c r="C667" s="244">
        <f>IF($A667="","",SUMIF(CAJA!$A$3:$A$990,$A667,CAJA!$G$3:$G$990))</f>
        <v>0</v>
      </c>
      <c r="D667" s="244">
        <f>IF($A667="","",SUMIF(CONFIGURACION!$H$39:$H$1000,$A667,CONFIGURACION!$J$39:$J$1000))</f>
        <v>0</v>
      </c>
      <c r="E667" s="239"/>
      <c r="F667" s="239"/>
      <c r="G667" s="246">
        <f t="shared" si="1"/>
        <v>0</v>
      </c>
    </row>
    <row r="668" ht="15.75" customHeight="1">
      <c r="A668" s="226" t="str">
        <f>'DATOS PERSONALES'!$A665</f>
        <v>Lugo Ulises </v>
      </c>
      <c r="B668" s="243" t="str">
        <f>+'DATOS PERSONALES'!$K665</f>
        <v/>
      </c>
      <c r="C668" s="244">
        <f>IF($A668="","",SUMIF(CAJA!$A$3:$A$990,$A668,CAJA!$G$3:$G$990))</f>
        <v>0</v>
      </c>
      <c r="D668" s="244">
        <f>IF($A668="","",SUMIF(CONFIGURACION!$H$39:$H$1000,$A668,CONFIGURACION!$J$39:$J$1000))</f>
        <v>0</v>
      </c>
      <c r="E668" s="239"/>
      <c r="F668" s="239"/>
      <c r="G668" s="246">
        <f t="shared" si="1"/>
        <v>0</v>
      </c>
    </row>
    <row r="669" ht="15.75" customHeight="1">
      <c r="A669" s="226" t="str">
        <f>'DATOS PERSONALES'!$A666</f>
        <v>Sandoval Leandro </v>
      </c>
      <c r="B669" s="243" t="str">
        <f>+'DATOS PERSONALES'!$K666</f>
        <v/>
      </c>
      <c r="C669" s="244">
        <f>IF($A669="","",SUMIF(CAJA!$A$3:$A$990,$A669,CAJA!$G$3:$G$990))</f>
        <v>0</v>
      </c>
      <c r="D669" s="244">
        <f>IF($A669="","",SUMIF(CONFIGURACION!$H$39:$H$1000,$A669,CONFIGURACION!$J$39:$J$1000))</f>
        <v>0</v>
      </c>
      <c r="E669" s="239"/>
      <c r="F669" s="239"/>
      <c r="G669" s="246">
        <f t="shared" si="1"/>
        <v>0</v>
      </c>
    </row>
    <row r="670" ht="15.75" customHeight="1">
      <c r="A670" s="226" t="str">
        <f>'DATOS PERSONALES'!$A667</f>
        <v>Berdasco Ma. Esther</v>
      </c>
      <c r="B670" s="243" t="str">
        <f>+'DATOS PERSONALES'!$K667</f>
        <v/>
      </c>
      <c r="C670" s="244">
        <f>IF($A670="","",SUMIF(CAJA!$A$3:$A$990,$A670,CAJA!$G$3:$G$990))</f>
        <v>0</v>
      </c>
      <c r="D670" s="244">
        <f>IF($A670="","",SUMIF(CONFIGURACION!$H$39:$H$1000,$A670,CONFIGURACION!$J$39:$J$1000))</f>
        <v>0</v>
      </c>
      <c r="E670" s="239"/>
      <c r="F670" s="239"/>
      <c r="G670" s="246">
        <f t="shared" si="1"/>
        <v>0</v>
      </c>
    </row>
    <row r="671" ht="15.75" customHeight="1">
      <c r="A671" s="221" t="str">
        <f>'DATOS PERSONALES'!$A668</f>
        <v>Rivera Susana</v>
      </c>
      <c r="B671" s="243" t="str">
        <f>+'DATOS PERSONALES'!$K668</f>
        <v/>
      </c>
      <c r="C671" s="244">
        <f>IF($A671="","",SUMIF(CAJA!$A$3:$A$990,$A671,CAJA!$G$3:$G$990))</f>
        <v>0</v>
      </c>
      <c r="D671" s="244">
        <f>IF($A671="","",SUMIF(CONFIGURACION!$H$39:$H$1000,$A671,CONFIGURACION!$J$39:$J$1000))</f>
        <v>0</v>
      </c>
      <c r="E671" s="239"/>
      <c r="F671" s="239"/>
      <c r="G671" s="246">
        <f t="shared" si="1"/>
        <v>0</v>
      </c>
    </row>
    <row r="672" ht="15.75" customHeight="1">
      <c r="A672" s="226" t="str">
        <f>'DATOS PERSONALES'!$A669</f>
        <v>Martini Norberto</v>
      </c>
      <c r="B672" s="243" t="str">
        <f>+'DATOS PERSONALES'!$K669</f>
        <v/>
      </c>
      <c r="C672" s="244">
        <f>IF($A672="","",SUMIF(CAJA!$A$3:$A$990,$A672,CAJA!$G$3:$G$990))</f>
        <v>0</v>
      </c>
      <c r="D672" s="244">
        <f>IF($A672="","",SUMIF(CONFIGURACION!$H$39:$H$1000,$A672,CONFIGURACION!$J$39:$J$1000))</f>
        <v>0</v>
      </c>
      <c r="E672" s="239"/>
      <c r="F672" s="239"/>
      <c r="G672" s="246">
        <f t="shared" si="1"/>
        <v>0</v>
      </c>
    </row>
    <row r="673" ht="15.75" customHeight="1">
      <c r="A673" s="226" t="str">
        <f>'DATOS PERSONALES'!$A670</f>
        <v>Lopez Javier </v>
      </c>
      <c r="B673" s="243" t="str">
        <f>+'DATOS PERSONALES'!$K670</f>
        <v/>
      </c>
      <c r="C673" s="244">
        <f>IF($A673="","",SUMIF(CAJA!$A$3:$A$990,$A673,CAJA!$G$3:$G$990))</f>
        <v>0</v>
      </c>
      <c r="D673" s="244">
        <f>IF($A673="","",SUMIF(CONFIGURACION!$H$39:$H$1000,$A673,CONFIGURACION!$J$39:$J$1000))</f>
        <v>0</v>
      </c>
      <c r="E673" s="239"/>
      <c r="F673" s="239"/>
      <c r="G673" s="246">
        <f t="shared" si="1"/>
        <v>0</v>
      </c>
    </row>
    <row r="674" ht="15.75" customHeight="1">
      <c r="A674" s="226" t="str">
        <f>'DATOS PERSONALES'!$A671</f>
        <v>Gonzalez Diego </v>
      </c>
      <c r="B674" s="243" t="str">
        <f>+'DATOS PERSONALES'!$K671</f>
        <v/>
      </c>
      <c r="C674" s="244">
        <f>IF($A674="","",SUMIF(CAJA!$A$3:$A$990,$A674,CAJA!$G$3:$G$990))</f>
        <v>0</v>
      </c>
      <c r="D674" s="244">
        <f>IF($A674="","",SUMIF(CONFIGURACION!$H$39:$H$1000,$A674,CONFIGURACION!$J$39:$J$1000))</f>
        <v>0</v>
      </c>
      <c r="E674" s="239"/>
      <c r="F674" s="239"/>
      <c r="G674" s="246">
        <f t="shared" si="1"/>
        <v>0</v>
      </c>
    </row>
    <row r="675" ht="15.75" customHeight="1">
      <c r="A675" s="226" t="str">
        <f>'DATOS PERSONALES'!$A672</f>
        <v>Peña Diego</v>
      </c>
      <c r="B675" s="243" t="str">
        <f>+'DATOS PERSONALES'!$K672</f>
        <v/>
      </c>
      <c r="C675" s="244">
        <f>IF($A675="","",SUMIF(CAJA!$A$3:$A$990,$A675,CAJA!$G$3:$G$990))</f>
        <v>0</v>
      </c>
      <c r="D675" s="244">
        <f>IF($A675="","",SUMIF(CONFIGURACION!$H$39:$H$1000,$A675,CONFIGURACION!$J$39:$J$1000))</f>
        <v>0</v>
      </c>
      <c r="E675" s="239"/>
      <c r="F675" s="239"/>
      <c r="G675" s="246">
        <f t="shared" si="1"/>
        <v>0</v>
      </c>
    </row>
    <row r="676" ht="15.75" customHeight="1">
      <c r="A676" s="226" t="str">
        <f>'DATOS PERSONALES'!$A673</f>
        <v>Benítez Hugo </v>
      </c>
      <c r="B676" s="243" t="str">
        <f>+'DATOS PERSONALES'!$K673</f>
        <v/>
      </c>
      <c r="C676" s="244">
        <f>IF($A676="","",SUMIF(CAJA!$A$3:$A$990,$A676,CAJA!$G$3:$G$990))</f>
        <v>0</v>
      </c>
      <c r="D676" s="244">
        <f>IF($A676="","",SUMIF(CONFIGURACION!$H$39:$H$1000,$A676,CONFIGURACION!$J$39:$J$1000))</f>
        <v>0</v>
      </c>
      <c r="E676" s="239"/>
      <c r="F676" s="239"/>
      <c r="G676" s="246">
        <f t="shared" si="1"/>
        <v>0</v>
      </c>
    </row>
    <row r="677" ht="15.75" customHeight="1">
      <c r="A677" s="226" t="str">
        <f>'DATOS PERSONALES'!$A674</f>
        <v>Castillo Walter </v>
      </c>
      <c r="B677" s="243" t="str">
        <f>+'DATOS PERSONALES'!$K674</f>
        <v/>
      </c>
      <c r="C677" s="244">
        <f>IF($A677="","",SUMIF(CAJA!$A$3:$A$990,$A677,CAJA!$G$3:$G$990))</f>
        <v>0</v>
      </c>
      <c r="D677" s="244">
        <f>IF($A677="","",SUMIF(CONFIGURACION!$H$39:$H$1000,$A677,CONFIGURACION!$J$39:$J$1000))</f>
        <v>0</v>
      </c>
      <c r="E677" s="239"/>
      <c r="F677" s="239"/>
      <c r="G677" s="246">
        <f t="shared" si="1"/>
        <v>0</v>
      </c>
    </row>
    <row r="678" ht="15.75" customHeight="1">
      <c r="A678" s="226" t="str">
        <f>'DATOS PERSONALES'!$A675</f>
        <v>Ybañez Juan Sebastian </v>
      </c>
      <c r="B678" s="243" t="str">
        <f>+'DATOS PERSONALES'!$K675</f>
        <v/>
      </c>
      <c r="C678" s="244">
        <f>IF($A678="","",SUMIF(CAJA!$A$3:$A$990,$A678,CAJA!$G$3:$G$990))</f>
        <v>0</v>
      </c>
      <c r="D678" s="244">
        <f>IF($A678="","",SUMIF(CONFIGURACION!$H$39:$H$1000,$A678,CONFIGURACION!$J$39:$J$1000))</f>
        <v>0</v>
      </c>
      <c r="E678" s="239"/>
      <c r="F678" s="239"/>
      <c r="G678" s="246">
        <f t="shared" si="1"/>
        <v>0</v>
      </c>
    </row>
    <row r="679" ht="15.75" customHeight="1">
      <c r="A679" s="221" t="str">
        <f>'DATOS PERSONALES'!$A676</f>
        <v>Gimenez Javier</v>
      </c>
      <c r="B679" s="243" t="str">
        <f>+'DATOS PERSONALES'!$K676</f>
        <v/>
      </c>
      <c r="C679" s="244">
        <f>IF($A679="","",SUMIF(CAJA!$A$3:$A$990,$A679,CAJA!$G$3:$G$990))</f>
        <v>0</v>
      </c>
      <c r="D679" s="244">
        <f>IF($A679="","",SUMIF(CONFIGURACION!$H$39:$H$1000,$A679,CONFIGURACION!$J$39:$J$1000))</f>
        <v>0</v>
      </c>
      <c r="E679" s="239"/>
      <c r="F679" s="239"/>
      <c r="G679" s="246">
        <f t="shared" si="1"/>
        <v>0</v>
      </c>
    </row>
    <row r="680" ht="15.75" customHeight="1">
      <c r="A680" s="221" t="str">
        <f>'DATOS PERSONALES'!$A677</f>
        <v>Leyva Gonzalo</v>
      </c>
      <c r="B680" s="243" t="str">
        <f>+'DATOS PERSONALES'!$K677</f>
        <v/>
      </c>
      <c r="C680" s="244">
        <f>IF($A680="","",SUMIF(CAJA!$A$3:$A$990,$A680,CAJA!$G$3:$G$990))</f>
        <v>0</v>
      </c>
      <c r="D680" s="244">
        <f>IF($A680="","",SUMIF(CONFIGURACION!$H$39:$H$1000,$A680,CONFIGURACION!$J$39:$J$1000))</f>
        <v>0</v>
      </c>
      <c r="E680" s="239"/>
      <c r="F680" s="239"/>
      <c r="G680" s="246">
        <f t="shared" si="1"/>
        <v>0</v>
      </c>
    </row>
    <row r="681" ht="15.75" customHeight="1">
      <c r="A681" s="226" t="str">
        <f>'DATOS PERSONALES'!$A678</f>
        <v>Benitez Gisella</v>
      </c>
      <c r="B681" s="243" t="str">
        <f>+'DATOS PERSONALES'!$K678</f>
        <v/>
      </c>
      <c r="C681" s="244">
        <f>IF($A681="","",SUMIF(CAJA!$A$3:$A$990,$A681,CAJA!$G$3:$G$990))</f>
        <v>0</v>
      </c>
      <c r="D681" s="244">
        <f>IF($A681="","",SUMIF(CONFIGURACION!$H$39:$H$1000,$A681,CONFIGURACION!$J$39:$J$1000))</f>
        <v>0</v>
      </c>
      <c r="E681" s="239"/>
      <c r="F681" s="239"/>
      <c r="G681" s="246">
        <f t="shared" si="1"/>
        <v>0</v>
      </c>
    </row>
    <row r="682" ht="15.75" customHeight="1">
      <c r="A682" s="226" t="str">
        <f>'DATOS PERSONALES'!$A679</f>
        <v>Pacheco Flores Noelia</v>
      </c>
      <c r="B682" s="243" t="str">
        <f>+'DATOS PERSONALES'!$K679</f>
        <v/>
      </c>
      <c r="C682" s="244">
        <f>IF($A682="","",SUMIF(CAJA!$A$3:$A$990,$A682,CAJA!$G$3:$G$990))</f>
        <v>0</v>
      </c>
      <c r="D682" s="244">
        <f>IF($A682="","",SUMIF(CONFIGURACION!$H$39:$H$1000,$A682,CONFIGURACION!$J$39:$J$1000))</f>
        <v>0</v>
      </c>
      <c r="E682" s="239"/>
      <c r="F682" s="239"/>
      <c r="G682" s="246">
        <f t="shared" si="1"/>
        <v>0</v>
      </c>
    </row>
    <row r="683" ht="15.75" customHeight="1">
      <c r="A683" s="221" t="str">
        <f>'DATOS PERSONALES'!$A680</f>
        <v>Pacheco Flores Jesica Evelyn </v>
      </c>
      <c r="B683" s="243" t="str">
        <f>+'DATOS PERSONALES'!$K680</f>
        <v/>
      </c>
      <c r="C683" s="244">
        <f>IF($A683="","",SUMIF(CAJA!$A$3:$A$990,$A683,CAJA!$G$3:$G$990))</f>
        <v>0</v>
      </c>
      <c r="D683" s="244">
        <f>IF($A683="","",SUMIF(CONFIGURACION!$H$39:$H$1000,$A683,CONFIGURACION!$J$39:$J$1000))</f>
        <v>0</v>
      </c>
      <c r="E683" s="239"/>
      <c r="F683" s="239"/>
      <c r="G683" s="246">
        <f t="shared" si="1"/>
        <v>0</v>
      </c>
    </row>
    <row r="684" ht="15.75" customHeight="1">
      <c r="A684" s="221" t="str">
        <f>'DATOS PERSONALES'!$A681</f>
        <v>Flores Mirta</v>
      </c>
      <c r="B684" s="243" t="str">
        <f>+'DATOS PERSONALES'!$K681</f>
        <v/>
      </c>
      <c r="C684" s="244">
        <f>IF($A684="","",SUMIF(CAJA!$A$3:$A$990,$A684,CAJA!$G$3:$G$990))</f>
        <v>0</v>
      </c>
      <c r="D684" s="244">
        <f>IF($A684="","",SUMIF(CONFIGURACION!$H$39:$H$1000,$A684,CONFIGURACION!$J$39:$J$1000))</f>
        <v>0</v>
      </c>
      <c r="E684" s="239"/>
      <c r="F684" s="239"/>
      <c r="G684" s="246">
        <f t="shared" si="1"/>
        <v>0</v>
      </c>
    </row>
    <row r="685" ht="15.75" customHeight="1">
      <c r="A685" s="226" t="str">
        <f>'DATOS PERSONALES'!$A682</f>
        <v>Cantero Jorge </v>
      </c>
      <c r="B685" s="243" t="str">
        <f>+'DATOS PERSONALES'!$K682</f>
        <v/>
      </c>
      <c r="C685" s="244">
        <f>IF($A685="","",SUMIF(CAJA!$A$3:$A$990,$A685,CAJA!$G$3:$G$990))</f>
        <v>0</v>
      </c>
      <c r="D685" s="244">
        <f>IF($A685="","",SUMIF(CONFIGURACION!$H$39:$H$1000,$A685,CONFIGURACION!$J$39:$J$1000))</f>
        <v>0</v>
      </c>
      <c r="E685" s="239"/>
      <c r="F685" s="239"/>
      <c r="G685" s="246">
        <f t="shared" si="1"/>
        <v>0</v>
      </c>
    </row>
    <row r="686" ht="15.75" customHeight="1">
      <c r="A686" s="226" t="str">
        <f>'DATOS PERSONALES'!$A683</f>
        <v>Iturre Guillermo </v>
      </c>
      <c r="B686" s="243" t="str">
        <f>+'DATOS PERSONALES'!$K683</f>
        <v/>
      </c>
      <c r="C686" s="244">
        <f>IF($A686="","",SUMIF(CAJA!$A$3:$A$990,$A686,CAJA!$G$3:$G$990))</f>
        <v>0</v>
      </c>
      <c r="D686" s="244">
        <f>IF($A686="","",SUMIF(CONFIGURACION!$H$39:$H$1000,$A686,CONFIGURACION!$J$39:$J$1000))</f>
        <v>0</v>
      </c>
      <c r="E686" s="239"/>
      <c r="F686" s="239"/>
      <c r="G686" s="246">
        <f t="shared" si="1"/>
        <v>0</v>
      </c>
    </row>
    <row r="687" ht="15.75" customHeight="1">
      <c r="A687" s="226" t="str">
        <f>'DATOS PERSONALES'!$A684</f>
        <v>Cespedes Santiago Felipe</v>
      </c>
      <c r="B687" s="243" t="str">
        <f>+'DATOS PERSONALES'!$K684</f>
        <v/>
      </c>
      <c r="C687" s="244">
        <f>IF($A687="","",SUMIF(CAJA!$A$3:$A$990,$A687,CAJA!$G$3:$G$990))</f>
        <v>0</v>
      </c>
      <c r="D687" s="244">
        <f>IF($A687="","",SUMIF(CONFIGURACION!$H$39:$H$1000,$A687,CONFIGURACION!$J$39:$J$1000))</f>
        <v>0</v>
      </c>
      <c r="E687" s="239"/>
      <c r="F687" s="239"/>
      <c r="G687" s="246">
        <f t="shared" si="1"/>
        <v>0</v>
      </c>
    </row>
    <row r="688" ht="15.75" customHeight="1">
      <c r="A688" s="226" t="str">
        <f>'DATOS PERSONALES'!$A685</f>
        <v>Avila Alvaro</v>
      </c>
      <c r="B688" s="243" t="str">
        <f>+'DATOS PERSONALES'!$K685</f>
        <v/>
      </c>
      <c r="C688" s="244">
        <f>IF($A688="","",SUMIF(CAJA!$A$3:$A$990,$A688,CAJA!$G$3:$G$990))</f>
        <v>0</v>
      </c>
      <c r="D688" s="244">
        <f>IF($A688="","",SUMIF(CONFIGURACION!$H$39:$H$1000,$A688,CONFIGURACION!$J$39:$J$1000))</f>
        <v>0</v>
      </c>
      <c r="E688" s="239"/>
      <c r="F688" s="239"/>
      <c r="G688" s="246">
        <f t="shared" si="1"/>
        <v>0</v>
      </c>
    </row>
    <row r="689" ht="15.75" customHeight="1">
      <c r="A689" s="226" t="str">
        <f>'DATOS PERSONALES'!$A686</f>
        <v>Mendez Alan</v>
      </c>
      <c r="B689" s="243" t="str">
        <f>+'DATOS PERSONALES'!$K686</f>
        <v/>
      </c>
      <c r="C689" s="244">
        <f>IF($A689="","",SUMIF(CAJA!$A$3:$A$990,$A689,CAJA!$G$3:$G$990))</f>
        <v>0</v>
      </c>
      <c r="D689" s="244">
        <f>IF($A689="","",SUMIF(CONFIGURACION!$H$39:$H$1000,$A689,CONFIGURACION!$J$39:$J$1000))</f>
        <v>0</v>
      </c>
      <c r="E689" s="239"/>
      <c r="F689" s="239"/>
      <c r="G689" s="246">
        <f t="shared" si="1"/>
        <v>0</v>
      </c>
    </row>
    <row r="690" ht="15.75" customHeight="1">
      <c r="A690" s="226" t="str">
        <f>'DATOS PERSONALES'!$A687</f>
        <v>Palavecino Melina</v>
      </c>
      <c r="B690" s="243" t="str">
        <f>+'DATOS PERSONALES'!$K687</f>
        <v/>
      </c>
      <c r="C690" s="244">
        <f>IF($A690="","",SUMIF(CAJA!$A$3:$A$990,$A690,CAJA!$G$3:$G$990))</f>
        <v>0</v>
      </c>
      <c r="D690" s="244">
        <f>IF($A690="","",SUMIF(CONFIGURACION!$H$39:$H$1000,$A690,CONFIGURACION!$J$39:$J$1000))</f>
        <v>0</v>
      </c>
      <c r="E690" s="239"/>
      <c r="F690" s="239"/>
      <c r="G690" s="246">
        <f t="shared" si="1"/>
        <v>0</v>
      </c>
    </row>
    <row r="691" ht="15.75" customHeight="1">
      <c r="A691" s="226" t="str">
        <f>'DATOS PERSONALES'!$A688</f>
        <v>Zapata Paula </v>
      </c>
      <c r="B691" s="243" t="str">
        <f>+'DATOS PERSONALES'!$K688</f>
        <v/>
      </c>
      <c r="C691" s="244">
        <f>IF($A691="","",SUMIF(CAJA!$A$3:$A$990,$A691,CAJA!$G$3:$G$990))</f>
        <v>0</v>
      </c>
      <c r="D691" s="244">
        <f>IF($A691="","",SUMIF(CONFIGURACION!$H$39:$H$1000,$A691,CONFIGURACION!$J$39:$J$1000))</f>
        <v>0</v>
      </c>
      <c r="E691" s="239"/>
      <c r="F691" s="239"/>
      <c r="G691" s="246">
        <f t="shared" si="1"/>
        <v>0</v>
      </c>
    </row>
    <row r="692" ht="15.75" customHeight="1">
      <c r="A692" s="221" t="str">
        <f>'DATOS PERSONALES'!$A689</f>
        <v>Cabrera Cecilia Ayelen </v>
      </c>
      <c r="B692" s="243" t="str">
        <f>+'DATOS PERSONALES'!$K689</f>
        <v/>
      </c>
      <c r="C692" s="244">
        <f>IF($A692="","",SUMIF(CAJA!$A$3:$A$990,$A692,CAJA!$G$3:$G$990))</f>
        <v>0</v>
      </c>
      <c r="D692" s="244">
        <f>IF($A692="","",SUMIF(CONFIGURACION!$H$39:$H$1000,$A692,CONFIGURACION!$J$39:$J$1000))</f>
        <v>0</v>
      </c>
      <c r="E692" s="239"/>
      <c r="F692" s="239"/>
      <c r="G692" s="246">
        <f t="shared" si="1"/>
        <v>0</v>
      </c>
    </row>
    <row r="693" ht="15.75" customHeight="1">
      <c r="A693" s="226" t="str">
        <f>'DATOS PERSONALES'!$A690</f>
        <v>López Miriam Anabella</v>
      </c>
      <c r="B693" s="243" t="str">
        <f>+'DATOS PERSONALES'!$K690</f>
        <v/>
      </c>
      <c r="C693" s="244">
        <f>IF($A693="","",SUMIF(CAJA!$A$3:$A$990,$A693,CAJA!$G$3:$G$990))</f>
        <v>0</v>
      </c>
      <c r="D693" s="244">
        <f>IF($A693="","",SUMIF(CONFIGURACION!$H$39:$H$1000,$A693,CONFIGURACION!$J$39:$J$1000))</f>
        <v>0</v>
      </c>
      <c r="E693" s="239"/>
      <c r="F693" s="239"/>
      <c r="G693" s="246">
        <f t="shared" si="1"/>
        <v>0</v>
      </c>
    </row>
    <row r="694" ht="15.75" customHeight="1">
      <c r="A694" s="221" t="str">
        <f>'DATOS PERSONALES'!$A691</f>
        <v>Gallego Priscila </v>
      </c>
      <c r="B694" s="243" t="str">
        <f>+'DATOS PERSONALES'!$K691</f>
        <v/>
      </c>
      <c r="C694" s="244">
        <f>IF($A694="","",SUMIF(CAJA!$A$3:$A$990,$A694,CAJA!$G$3:$G$990))</f>
        <v>0</v>
      </c>
      <c r="D694" s="244">
        <f>IF($A694="","",SUMIF(CONFIGURACION!$H$39:$H$1000,$A694,CONFIGURACION!$J$39:$J$1000))</f>
        <v>0</v>
      </c>
      <c r="E694" s="239"/>
      <c r="F694" s="239"/>
      <c r="G694" s="246">
        <f t="shared" si="1"/>
        <v>0</v>
      </c>
    </row>
    <row r="695" ht="15.75" customHeight="1">
      <c r="A695" s="221" t="str">
        <f>'DATOS PERSONALES'!$A692</f>
        <v>Lanvers Natalia </v>
      </c>
      <c r="B695" s="243" t="str">
        <f>+'DATOS PERSONALES'!$K692</f>
        <v/>
      </c>
      <c r="C695" s="244">
        <f>IF($A695="","",SUMIF(CAJA!$A$3:$A$990,$A695,CAJA!$G$3:$G$990))</f>
        <v>0</v>
      </c>
      <c r="D695" s="244">
        <f>IF($A695="","",SUMIF(CONFIGURACION!$H$39:$H$1000,$A695,CONFIGURACION!$J$39:$J$1000))</f>
        <v>0</v>
      </c>
      <c r="E695" s="239"/>
      <c r="F695" s="239"/>
      <c r="G695" s="246">
        <f t="shared" si="1"/>
        <v>0</v>
      </c>
    </row>
    <row r="696" ht="15.75" customHeight="1">
      <c r="A696" s="221" t="str">
        <f>'DATOS PERSONALES'!$A693</f>
        <v>Soria Mariana </v>
      </c>
      <c r="B696" s="243" t="str">
        <f>+'DATOS PERSONALES'!$K693</f>
        <v/>
      </c>
      <c r="C696" s="244">
        <f>IF($A696="","",SUMIF(CAJA!$A$3:$A$990,$A696,CAJA!$G$3:$G$990))</f>
        <v>0</v>
      </c>
      <c r="D696" s="244">
        <f>IF($A696="","",SUMIF(CONFIGURACION!$H$39:$H$1000,$A696,CONFIGURACION!$J$39:$J$1000))</f>
        <v>0</v>
      </c>
      <c r="E696" s="239"/>
      <c r="F696" s="239"/>
      <c r="G696" s="246">
        <f t="shared" si="1"/>
        <v>0</v>
      </c>
    </row>
    <row r="697" ht="15.75" customHeight="1">
      <c r="A697" s="221" t="str">
        <f>'DATOS PERSONALES'!$A694</f>
        <v>Amarilla Isaías</v>
      </c>
      <c r="B697" s="243" t="str">
        <f>+'DATOS PERSONALES'!$K694</f>
        <v/>
      </c>
      <c r="C697" s="244">
        <f>IF($A697="","",SUMIF(CAJA!$A$3:$A$990,$A697,CAJA!$G$3:$G$990))</f>
        <v>0</v>
      </c>
      <c r="D697" s="244">
        <f>IF($A697="","",SUMIF(CONFIGURACION!$H$39:$H$1000,$A697,CONFIGURACION!$J$39:$J$1000))</f>
        <v>0</v>
      </c>
      <c r="E697" s="239"/>
      <c r="F697" s="239"/>
      <c r="G697" s="246">
        <f t="shared" si="1"/>
        <v>0</v>
      </c>
    </row>
    <row r="698" ht="15.75" customHeight="1">
      <c r="A698" s="226" t="str">
        <f>'DATOS PERSONALES'!$A695</f>
        <v>Rodríguez Daniel </v>
      </c>
      <c r="B698" s="243" t="str">
        <f>+'DATOS PERSONALES'!$K695</f>
        <v/>
      </c>
      <c r="C698" s="244">
        <f>IF($A698="","",SUMIF(CAJA!$A$3:$A$990,$A698,CAJA!$G$3:$G$990))</f>
        <v>0</v>
      </c>
      <c r="D698" s="244">
        <f>IF($A698="","",SUMIF(CONFIGURACION!$H$39:$H$1000,$A698,CONFIGURACION!$J$39:$J$1000))</f>
        <v>0</v>
      </c>
      <c r="E698" s="239"/>
      <c r="F698" s="239"/>
      <c r="G698" s="246">
        <f t="shared" si="1"/>
        <v>0</v>
      </c>
    </row>
    <row r="699" ht="15.75" customHeight="1">
      <c r="A699" s="226" t="str">
        <f>'DATOS PERSONALES'!$A696</f>
        <v>Orue Brian </v>
      </c>
      <c r="B699" s="243" t="str">
        <f>+'DATOS PERSONALES'!$K696</f>
        <v/>
      </c>
      <c r="C699" s="244">
        <f>IF($A699="","",SUMIF(CAJA!$A$3:$A$990,$A699,CAJA!$G$3:$G$990))</f>
        <v>0</v>
      </c>
      <c r="D699" s="244">
        <f>IF($A699="","",SUMIF(CONFIGURACION!$H$39:$H$1000,$A699,CONFIGURACION!$J$39:$J$1000))</f>
        <v>0</v>
      </c>
      <c r="E699" s="239"/>
      <c r="F699" s="239"/>
      <c r="G699" s="246">
        <f t="shared" si="1"/>
        <v>0</v>
      </c>
    </row>
    <row r="700" ht="15.75" customHeight="1">
      <c r="A700" s="226" t="str">
        <f>'DATOS PERSONALES'!$A697</f>
        <v>Alfonso Javier</v>
      </c>
      <c r="B700" s="243" t="str">
        <f>+'DATOS PERSONALES'!$K697</f>
        <v/>
      </c>
      <c r="C700" s="244">
        <f>IF($A700="","",SUMIF(CAJA!$A$3:$A$990,$A700,CAJA!$G$3:$G$990))</f>
        <v>0</v>
      </c>
      <c r="D700" s="244">
        <f>IF($A700="","",SUMIF(CONFIGURACION!$H$39:$H$1000,$A700,CONFIGURACION!$J$39:$J$1000))</f>
        <v>0</v>
      </c>
      <c r="E700" s="239"/>
      <c r="F700" s="239"/>
      <c r="G700" s="246">
        <f t="shared" si="1"/>
        <v>0</v>
      </c>
    </row>
    <row r="701" ht="15.75" customHeight="1">
      <c r="A701" s="226" t="str">
        <f>'DATOS PERSONALES'!$A698</f>
        <v>Rolon Karen Nahir</v>
      </c>
      <c r="B701" s="243" t="str">
        <f>+'DATOS PERSONALES'!$K698</f>
        <v/>
      </c>
      <c r="C701" s="244">
        <f>IF($A701="","",SUMIF(CAJA!$A$3:$A$990,$A701,CAJA!$G$3:$G$990))</f>
        <v>0</v>
      </c>
      <c r="D701" s="244">
        <f>IF($A701="","",SUMIF(CONFIGURACION!$H$39:$H$1000,$A701,CONFIGURACION!$J$39:$J$1000))</f>
        <v>0</v>
      </c>
      <c r="E701" s="239"/>
      <c r="F701" s="239"/>
      <c r="G701" s="246">
        <f t="shared" si="1"/>
        <v>0</v>
      </c>
    </row>
    <row r="702" ht="15.75" customHeight="1">
      <c r="A702" s="226" t="str">
        <f>'DATOS PERSONALES'!$A699</f>
        <v>Merele Erica Yanina</v>
      </c>
      <c r="B702" s="243" t="str">
        <f>+'DATOS PERSONALES'!$K699</f>
        <v/>
      </c>
      <c r="C702" s="244">
        <f>IF($A702="","",SUMIF(CAJA!$A$3:$A$990,$A702,CAJA!$G$3:$G$990))</f>
        <v>0</v>
      </c>
      <c r="D702" s="244">
        <f>IF($A702="","",SUMIF(CONFIGURACION!$H$39:$H$1000,$A702,CONFIGURACION!$J$39:$J$1000))</f>
        <v>0</v>
      </c>
      <c r="E702" s="239"/>
      <c r="F702" s="239"/>
      <c r="G702" s="246">
        <f t="shared" si="1"/>
        <v>0</v>
      </c>
    </row>
    <row r="703" ht="15.75" customHeight="1">
      <c r="A703" s="221" t="str">
        <f>'DATOS PERSONALES'!$A700</f>
        <v>Gomez Noelia Alejandra</v>
      </c>
      <c r="B703" s="243" t="str">
        <f>+'DATOS PERSONALES'!$K700</f>
        <v/>
      </c>
      <c r="C703" s="244">
        <f>IF($A703="","",SUMIF(CAJA!$A$3:$A$990,$A703,CAJA!$G$3:$G$990))</f>
        <v>0</v>
      </c>
      <c r="D703" s="244">
        <f>IF($A703="","",SUMIF(CONFIGURACION!$H$39:$H$1000,$A703,CONFIGURACION!$J$39:$J$1000))</f>
        <v>0</v>
      </c>
      <c r="E703" s="239"/>
      <c r="F703" s="239"/>
      <c r="G703" s="246">
        <f t="shared" si="1"/>
        <v>0</v>
      </c>
    </row>
    <row r="704" ht="15.75" customHeight="1">
      <c r="A704" s="226" t="str">
        <f>'DATOS PERSONALES'!$A701</f>
        <v>Hernandez Susana</v>
      </c>
      <c r="B704" s="243" t="str">
        <f>+'DATOS PERSONALES'!$K701</f>
        <v/>
      </c>
      <c r="C704" s="244">
        <f>IF($A704="","",SUMIF(CAJA!$A$3:$A$990,$A704,CAJA!$G$3:$G$990))</f>
        <v>0</v>
      </c>
      <c r="D704" s="244">
        <f>IF($A704="","",SUMIF(CONFIGURACION!$H$39:$H$1000,$A704,CONFIGURACION!$J$39:$J$1000))</f>
        <v>0</v>
      </c>
      <c r="E704" s="239"/>
      <c r="F704" s="239"/>
      <c r="G704" s="246">
        <f t="shared" si="1"/>
        <v>0</v>
      </c>
    </row>
    <row r="705" ht="15.75" customHeight="1">
      <c r="A705" s="221" t="str">
        <f>'DATOS PERSONALES'!$A702</f>
        <v>Caballero Priscila</v>
      </c>
      <c r="B705" s="243" t="str">
        <f>+'DATOS PERSONALES'!$K702</f>
        <v/>
      </c>
      <c r="C705" s="244">
        <f>IF($A705="","",SUMIF(CAJA!$A$3:$A$990,$A705,CAJA!$G$3:$G$990))</f>
        <v>0</v>
      </c>
      <c r="D705" s="244">
        <f>IF($A705="","",SUMIF(CONFIGURACION!$H$39:$H$1000,$A705,CONFIGURACION!$J$39:$J$1000))</f>
        <v>0</v>
      </c>
      <c r="E705" s="239"/>
      <c r="F705" s="239"/>
      <c r="G705" s="246">
        <f t="shared" si="1"/>
        <v>0</v>
      </c>
    </row>
    <row r="706" ht="15.75" customHeight="1">
      <c r="A706" s="221" t="str">
        <f>'DATOS PERSONALES'!$A703</f>
        <v>Silva Gamara Elida</v>
      </c>
      <c r="B706" s="243" t="str">
        <f>+'DATOS PERSONALES'!$K703</f>
        <v/>
      </c>
      <c r="C706" s="244">
        <f>IF($A706="","",SUMIF(CAJA!$A$3:$A$990,$A706,CAJA!$G$3:$G$990))</f>
        <v>0</v>
      </c>
      <c r="D706" s="244">
        <f>IF($A706="","",SUMIF(CONFIGURACION!$H$39:$H$1000,$A706,CONFIGURACION!$J$39:$J$1000))</f>
        <v>0</v>
      </c>
      <c r="E706" s="239"/>
      <c r="F706" s="239"/>
      <c r="G706" s="246">
        <f t="shared" si="1"/>
        <v>0</v>
      </c>
    </row>
    <row r="707" ht="15.75" customHeight="1">
      <c r="A707" s="226" t="str">
        <f>'DATOS PERSONALES'!$A704</f>
        <v>Martínez Soto Magalí</v>
      </c>
      <c r="B707" s="243" t="str">
        <f>+'DATOS PERSONALES'!$K704</f>
        <v/>
      </c>
      <c r="C707" s="244">
        <f>IF($A707="","",SUMIF(CAJA!$A$3:$A$990,$A707,CAJA!$G$3:$G$990))</f>
        <v>0</v>
      </c>
      <c r="D707" s="244">
        <f>IF($A707="","",SUMIF(CONFIGURACION!$H$39:$H$1000,$A707,CONFIGURACION!$J$39:$J$1000))</f>
        <v>0</v>
      </c>
      <c r="E707" s="239"/>
      <c r="F707" s="239"/>
      <c r="G707" s="246">
        <f t="shared" si="1"/>
        <v>0</v>
      </c>
    </row>
    <row r="708" ht="15.75" customHeight="1">
      <c r="A708" s="221" t="str">
        <f>'DATOS PERSONALES'!$A705</f>
        <v>Sanchez Julieta anabel</v>
      </c>
      <c r="B708" s="243" t="str">
        <f>+'DATOS PERSONALES'!$K705</f>
        <v/>
      </c>
      <c r="C708" s="244">
        <f>IF($A708="","",SUMIF(CAJA!$A$3:$A$990,$A708,CAJA!$G$3:$G$990))</f>
        <v>0</v>
      </c>
      <c r="D708" s="244">
        <f>IF($A708="","",SUMIF(CONFIGURACION!$H$39:$H$1000,$A708,CONFIGURACION!$J$39:$J$1000))</f>
        <v>0</v>
      </c>
      <c r="E708" s="239"/>
      <c r="F708" s="239"/>
      <c r="G708" s="246">
        <f t="shared" si="1"/>
        <v>0</v>
      </c>
    </row>
    <row r="709" ht="15.75" customHeight="1">
      <c r="A709" s="226" t="str">
        <f>'DATOS PERSONALES'!$A706</f>
        <v>Carrazan Pablo </v>
      </c>
      <c r="B709" s="243" t="str">
        <f>+'DATOS PERSONALES'!$K706</f>
        <v/>
      </c>
      <c r="C709" s="244">
        <f>IF($A709="","",SUMIF(CAJA!$A$3:$A$990,$A709,CAJA!$G$3:$G$990))</f>
        <v>0</v>
      </c>
      <c r="D709" s="244">
        <f>IF($A709="","",SUMIF(CONFIGURACION!$H$39:$H$1000,$A709,CONFIGURACION!$J$39:$J$1000))</f>
        <v>0</v>
      </c>
      <c r="E709" s="239"/>
      <c r="F709" s="239"/>
      <c r="G709" s="246">
        <f t="shared" si="1"/>
        <v>0</v>
      </c>
    </row>
    <row r="710" ht="15.75" customHeight="1">
      <c r="A710" s="226" t="str">
        <f>'DATOS PERSONALES'!$A707</f>
        <v>Gonzalez T. Ma Lourdes</v>
      </c>
      <c r="B710" s="243" t="str">
        <f>+'DATOS PERSONALES'!$K707</f>
        <v/>
      </c>
      <c r="C710" s="244">
        <f>IF($A710="","",SUMIF(CAJA!$A$3:$A$990,$A710,CAJA!$G$3:$G$990))</f>
        <v>0</v>
      </c>
      <c r="D710" s="244">
        <f>IF($A710="","",SUMIF(CONFIGURACION!$H$39:$H$1000,$A710,CONFIGURACION!$J$39:$J$1000))</f>
        <v>0</v>
      </c>
      <c r="E710" s="239"/>
      <c r="F710" s="239"/>
      <c r="G710" s="246">
        <f t="shared" si="1"/>
        <v>0</v>
      </c>
    </row>
    <row r="711" ht="15.75" customHeight="1">
      <c r="A711" s="226" t="str">
        <f>'DATOS PERSONALES'!$A708</f>
        <v>Corso Isabel </v>
      </c>
      <c r="B711" s="243" t="str">
        <f>+'DATOS PERSONALES'!$K708</f>
        <v/>
      </c>
      <c r="C711" s="244">
        <f>IF($A711="","",SUMIF(CAJA!$A$3:$A$990,$A711,CAJA!$G$3:$G$990))</f>
        <v>0</v>
      </c>
      <c r="D711" s="244">
        <f>IF($A711="","",SUMIF(CONFIGURACION!$H$39:$H$1000,$A711,CONFIGURACION!$J$39:$J$1000))</f>
        <v>0</v>
      </c>
      <c r="E711" s="239"/>
      <c r="F711" s="239"/>
      <c r="G711" s="246">
        <f t="shared" si="1"/>
        <v>0</v>
      </c>
    </row>
    <row r="712" ht="15.75" customHeight="1">
      <c r="A712" s="221" t="str">
        <f>'DATOS PERSONALES'!$A709</f>
        <v>Orcesi Vanesa </v>
      </c>
      <c r="B712" s="243" t="str">
        <f>+'DATOS PERSONALES'!$K709</f>
        <v/>
      </c>
      <c r="C712" s="244">
        <f>IF($A712="","",SUMIF(CAJA!$A$3:$A$990,$A712,CAJA!$G$3:$G$990))</f>
        <v>0</v>
      </c>
      <c r="D712" s="244">
        <f>IF($A712="","",SUMIF(CONFIGURACION!$H$39:$H$1000,$A712,CONFIGURACION!$J$39:$J$1000))</f>
        <v>0</v>
      </c>
      <c r="E712" s="239"/>
      <c r="F712" s="239"/>
      <c r="G712" s="246">
        <f t="shared" si="1"/>
        <v>0</v>
      </c>
    </row>
    <row r="713" ht="15.75" customHeight="1">
      <c r="A713" s="221" t="str">
        <f>'DATOS PERSONALES'!$A710</f>
        <v>Lobos Lucas </v>
      </c>
      <c r="B713" s="243" t="str">
        <f>+'DATOS PERSONALES'!$K710</f>
        <v/>
      </c>
      <c r="C713" s="244">
        <f>IF($A713="","",SUMIF(CAJA!$A$3:$A$990,$A713,CAJA!$G$3:$G$990))</f>
        <v>0</v>
      </c>
      <c r="D713" s="244">
        <f>IF($A713="","",SUMIF(CONFIGURACION!$H$39:$H$1000,$A713,CONFIGURACION!$J$39:$J$1000))</f>
        <v>0</v>
      </c>
      <c r="E713" s="239"/>
      <c r="F713" s="239"/>
      <c r="G713" s="246">
        <f t="shared" si="1"/>
        <v>0</v>
      </c>
    </row>
    <row r="714" ht="15.75" customHeight="1">
      <c r="A714" s="226" t="str">
        <f>'DATOS PERSONALES'!$A711</f>
        <v>Frojan Nahuel </v>
      </c>
      <c r="B714" s="243" t="str">
        <f>+'DATOS PERSONALES'!$K711</f>
        <v/>
      </c>
      <c r="C714" s="244">
        <f>IF($A714="","",SUMIF(CAJA!$A$3:$A$990,$A714,CAJA!$G$3:$G$990))</f>
        <v>0</v>
      </c>
      <c r="D714" s="244">
        <f>IF($A714="","",SUMIF(CONFIGURACION!$H$39:$H$1000,$A714,CONFIGURACION!$J$39:$J$1000))</f>
        <v>0</v>
      </c>
      <c r="E714" s="239"/>
      <c r="F714" s="239"/>
      <c r="G714" s="246">
        <f t="shared" si="1"/>
        <v>0</v>
      </c>
    </row>
    <row r="715" ht="15.75" customHeight="1">
      <c r="A715" s="221" t="str">
        <f>'DATOS PERSONALES'!$A712</f>
        <v>Cisnero Belen </v>
      </c>
      <c r="B715" s="243" t="str">
        <f>+'DATOS PERSONALES'!$K712</f>
        <v/>
      </c>
      <c r="C715" s="244">
        <f>IF($A715="","",SUMIF(CAJA!$A$3:$A$990,$A715,CAJA!$G$3:$G$990))</f>
        <v>0</v>
      </c>
      <c r="D715" s="244">
        <f>IF($A715="","",SUMIF(CONFIGURACION!$H$39:$H$1000,$A715,CONFIGURACION!$J$39:$J$1000))</f>
        <v>0</v>
      </c>
      <c r="E715" s="239"/>
      <c r="F715" s="239"/>
      <c r="G715" s="246">
        <f t="shared" si="1"/>
        <v>0</v>
      </c>
    </row>
    <row r="716" ht="15.75" customHeight="1">
      <c r="A716" s="221" t="str">
        <f>'DATOS PERSONALES'!$A713</f>
        <v>Morgade Paula </v>
      </c>
      <c r="B716" s="243" t="str">
        <f>+'DATOS PERSONALES'!$K713</f>
        <v/>
      </c>
      <c r="C716" s="244">
        <f>IF($A716="","",SUMIF(CAJA!$A$3:$A$990,$A716,CAJA!$G$3:$G$990))</f>
        <v>0</v>
      </c>
      <c r="D716" s="244">
        <f>IF($A716="","",SUMIF(CONFIGURACION!$H$39:$H$1000,$A716,CONFIGURACION!$J$39:$J$1000))</f>
        <v>0</v>
      </c>
      <c r="E716" s="239"/>
      <c r="F716" s="239"/>
      <c r="G716" s="246">
        <f t="shared" si="1"/>
        <v>0</v>
      </c>
    </row>
    <row r="717" ht="15.75" customHeight="1">
      <c r="A717" s="226" t="str">
        <f>'DATOS PERSONALES'!$A714</f>
        <v>Kupri Marianna</v>
      </c>
      <c r="B717" s="243" t="str">
        <f>+'DATOS PERSONALES'!$K714</f>
        <v/>
      </c>
      <c r="C717" s="244">
        <f>IF($A717="","",SUMIF(CAJA!$A$3:$A$990,$A717,CAJA!$G$3:$G$990))</f>
        <v>0</v>
      </c>
      <c r="D717" s="244">
        <f>IF($A717="","",SUMIF(CONFIGURACION!$H$39:$H$1000,$A717,CONFIGURACION!$J$39:$J$1000))</f>
        <v>0</v>
      </c>
      <c r="E717" s="239"/>
      <c r="F717" s="239"/>
      <c r="G717" s="246">
        <f t="shared" si="1"/>
        <v>0</v>
      </c>
    </row>
    <row r="718" ht="15.75" customHeight="1">
      <c r="A718" s="221" t="str">
        <f>'DATOS PERSONALES'!$A715</f>
        <v>Medina Cintia</v>
      </c>
      <c r="B718" s="243" t="str">
        <f>+'DATOS PERSONALES'!$K715</f>
        <v/>
      </c>
      <c r="C718" s="244">
        <f>IF($A718="","",SUMIF(CAJA!$A$3:$A$990,$A718,CAJA!$G$3:$G$990))</f>
        <v>0</v>
      </c>
      <c r="D718" s="244">
        <f>IF($A718="","",SUMIF(CONFIGURACION!$H$39:$H$1000,$A718,CONFIGURACION!$J$39:$J$1000))</f>
        <v>0</v>
      </c>
      <c r="E718" s="239"/>
      <c r="F718" s="239"/>
      <c r="G718" s="246">
        <f t="shared" si="1"/>
        <v>0</v>
      </c>
    </row>
    <row r="719" ht="15.75" customHeight="1">
      <c r="A719" s="221" t="str">
        <f>'DATOS PERSONALES'!$A716</f>
        <v>Gallardo Valeria </v>
      </c>
      <c r="B719" s="243" t="str">
        <f>+'DATOS PERSONALES'!$K716</f>
        <v/>
      </c>
      <c r="C719" s="244">
        <f>IF($A719="","",SUMIF(CAJA!$A$3:$A$990,$A719,CAJA!$G$3:$G$990))</f>
        <v>0</v>
      </c>
      <c r="D719" s="244">
        <f>IF($A719="","",SUMIF(CONFIGURACION!$H$39:$H$1000,$A719,CONFIGURACION!$J$39:$J$1000))</f>
        <v>0</v>
      </c>
      <c r="E719" s="239"/>
      <c r="F719" s="239"/>
      <c r="G719" s="246">
        <f t="shared" si="1"/>
        <v>0</v>
      </c>
    </row>
    <row r="720" ht="15.75" customHeight="1">
      <c r="A720" s="221" t="str">
        <f>'DATOS PERSONALES'!$A717</f>
        <v>Brítez Jennifer </v>
      </c>
      <c r="B720" s="243" t="str">
        <f>+'DATOS PERSONALES'!$K717</f>
        <v/>
      </c>
      <c r="C720" s="244">
        <f>IF($A720="","",SUMIF(CAJA!$A$3:$A$990,$A720,CAJA!$G$3:$G$990))</f>
        <v>0</v>
      </c>
      <c r="D720" s="244">
        <f>IF($A720="","",SUMIF(CONFIGURACION!$H$39:$H$1000,$A720,CONFIGURACION!$J$39:$J$1000))</f>
        <v>0</v>
      </c>
      <c r="E720" s="239"/>
      <c r="F720" s="239"/>
      <c r="G720" s="246">
        <f t="shared" si="1"/>
        <v>0</v>
      </c>
    </row>
    <row r="721" ht="15.75" customHeight="1">
      <c r="A721" s="221" t="str">
        <f>'DATOS PERSONALES'!$A718</f>
        <v>Olmedo Daiana </v>
      </c>
      <c r="B721" s="243" t="str">
        <f>+'DATOS PERSONALES'!$K718</f>
        <v/>
      </c>
      <c r="C721" s="244">
        <f>IF($A721="","",SUMIF(CAJA!$A$3:$A$990,$A721,CAJA!$G$3:$G$990))</f>
        <v>0</v>
      </c>
      <c r="D721" s="244">
        <f>IF($A721="","",SUMIF(CONFIGURACION!$H$39:$H$1000,$A721,CONFIGURACION!$J$39:$J$1000))</f>
        <v>0</v>
      </c>
      <c r="E721" s="239"/>
      <c r="F721" s="239"/>
      <c r="G721" s="246">
        <f t="shared" si="1"/>
        <v>0</v>
      </c>
    </row>
    <row r="722" ht="15.75" customHeight="1">
      <c r="A722" s="221" t="str">
        <f>'DATOS PERSONALES'!$A719</f>
        <v>Flores Vanesa </v>
      </c>
      <c r="B722" s="243" t="str">
        <f>+'DATOS PERSONALES'!$K719</f>
        <v/>
      </c>
      <c r="C722" s="244">
        <f>IF($A722="","",SUMIF(CAJA!$A$3:$A$990,$A722,CAJA!$G$3:$G$990))</f>
        <v>0</v>
      </c>
      <c r="D722" s="244">
        <f>IF($A722="","",SUMIF(CONFIGURACION!$H$39:$H$1000,$A722,CONFIGURACION!$J$39:$J$1000))</f>
        <v>0</v>
      </c>
      <c r="E722" s="239"/>
      <c r="F722" s="239"/>
      <c r="G722" s="246">
        <f t="shared" si="1"/>
        <v>0</v>
      </c>
    </row>
    <row r="723" ht="15.75" customHeight="1">
      <c r="A723" s="226" t="str">
        <f>'DATOS PERSONALES'!$A720</f>
        <v>Dominguez bianca Analia</v>
      </c>
      <c r="B723" s="243" t="str">
        <f>+'DATOS PERSONALES'!$K720</f>
        <v/>
      </c>
      <c r="C723" s="244">
        <f>IF($A723="","",SUMIF(CAJA!$A$3:$A$990,$A723,CAJA!$G$3:$G$990))</f>
        <v>0</v>
      </c>
      <c r="D723" s="244">
        <f>IF($A723="","",SUMIF(CONFIGURACION!$H$39:$H$1000,$A723,CONFIGURACION!$J$39:$J$1000))</f>
        <v>0</v>
      </c>
      <c r="E723" s="239"/>
      <c r="F723" s="239"/>
      <c r="G723" s="246">
        <f t="shared" si="1"/>
        <v>0</v>
      </c>
    </row>
    <row r="724" ht="15.75" customHeight="1">
      <c r="A724" s="226" t="str">
        <f>'DATOS PERSONALES'!$A721</f>
        <v>Brítez Victor </v>
      </c>
      <c r="B724" s="243" t="str">
        <f>+'DATOS PERSONALES'!$K721</f>
        <v/>
      </c>
      <c r="C724" s="244">
        <f>IF($A724="","",SUMIF(CAJA!$A$3:$A$990,$A724,CAJA!$G$3:$G$990))</f>
        <v>0</v>
      </c>
      <c r="D724" s="244">
        <f>IF($A724="","",SUMIF(CONFIGURACION!$H$39:$H$1000,$A724,CONFIGURACION!$J$39:$J$1000))</f>
        <v>0</v>
      </c>
      <c r="E724" s="239"/>
      <c r="F724" s="239"/>
      <c r="G724" s="246">
        <f t="shared" si="1"/>
        <v>0</v>
      </c>
    </row>
    <row r="725" ht="15.75" customHeight="1">
      <c r="A725" s="226" t="str">
        <f>'DATOS PERSONALES'!$A722</f>
        <v>Montecalvo Federico </v>
      </c>
      <c r="B725" s="243" t="str">
        <f>+'DATOS PERSONALES'!$K722</f>
        <v/>
      </c>
      <c r="C725" s="244">
        <f>IF($A725="","",SUMIF(CAJA!$A$3:$A$990,$A725,CAJA!$G$3:$G$990))</f>
        <v>0</v>
      </c>
      <c r="D725" s="244">
        <f>IF($A725="","",SUMIF(CONFIGURACION!$H$39:$H$1000,$A725,CONFIGURACION!$J$39:$J$1000))</f>
        <v>0</v>
      </c>
      <c r="E725" s="239"/>
      <c r="F725" s="239"/>
      <c r="G725" s="246">
        <f t="shared" si="1"/>
        <v>0</v>
      </c>
    </row>
    <row r="726" ht="15.75" customHeight="1">
      <c r="A726" s="226" t="str">
        <f>'DATOS PERSONALES'!$A723</f>
        <v>Mattia Camila </v>
      </c>
      <c r="B726" s="243" t="str">
        <f>+'DATOS PERSONALES'!$K723</f>
        <v/>
      </c>
      <c r="C726" s="244">
        <f>IF($A726="","",SUMIF(CAJA!$A$3:$A$990,$A726,CAJA!$G$3:$G$990))</f>
        <v>0</v>
      </c>
      <c r="D726" s="244">
        <f>IF($A726="","",SUMIF(CONFIGURACION!$H$39:$H$1000,$A726,CONFIGURACION!$J$39:$J$1000))</f>
        <v>0</v>
      </c>
      <c r="E726" s="239"/>
      <c r="F726" s="239"/>
      <c r="G726" s="246">
        <f t="shared" si="1"/>
        <v>0</v>
      </c>
    </row>
    <row r="727" ht="15.75" customHeight="1">
      <c r="A727" s="221" t="str">
        <f>'DATOS PERSONALES'!$A724</f>
        <v>Guien abril</v>
      </c>
      <c r="B727" s="243" t="str">
        <f>+'DATOS PERSONALES'!$K724</f>
        <v/>
      </c>
      <c r="C727" s="244">
        <f>IF($A727="","",SUMIF(CAJA!$A$3:$A$990,$A727,CAJA!$G$3:$G$990))</f>
        <v>0</v>
      </c>
      <c r="D727" s="244">
        <f>IF($A727="","",SUMIF(CONFIGURACION!$H$39:$H$1000,$A727,CONFIGURACION!$J$39:$J$1000))</f>
        <v>0</v>
      </c>
      <c r="E727" s="239"/>
      <c r="F727" s="239"/>
      <c r="G727" s="246">
        <f t="shared" si="1"/>
        <v>0</v>
      </c>
    </row>
    <row r="728" ht="15.75" customHeight="1">
      <c r="A728" s="221" t="str">
        <f>'DATOS PERSONALES'!$A725</f>
        <v>Conte Ludmila </v>
      </c>
      <c r="B728" s="243" t="str">
        <f>+'DATOS PERSONALES'!$K725</f>
        <v/>
      </c>
      <c r="C728" s="244">
        <f>IF($A728="","",SUMIF(CAJA!$A$3:$A$990,$A728,CAJA!$G$3:$G$990))</f>
        <v>0</v>
      </c>
      <c r="D728" s="244">
        <f>IF($A728="","",SUMIF(CONFIGURACION!$H$39:$H$1000,$A728,CONFIGURACION!$J$39:$J$1000))</f>
        <v>0</v>
      </c>
      <c r="E728" s="239"/>
      <c r="F728" s="239"/>
      <c r="G728" s="246">
        <f t="shared" si="1"/>
        <v>0</v>
      </c>
    </row>
    <row r="729" ht="15.75" customHeight="1">
      <c r="A729" s="221" t="str">
        <f>'DATOS PERSONALES'!$A726</f>
        <v>Ruiz Cristian</v>
      </c>
      <c r="B729" s="243" t="str">
        <f>+'DATOS PERSONALES'!$K726</f>
        <v/>
      </c>
      <c r="C729" s="244">
        <f>IF($A729="","",SUMIF(CAJA!$A$3:$A$990,$A729,CAJA!$G$3:$G$990))</f>
        <v>0</v>
      </c>
      <c r="D729" s="244">
        <f>IF($A729="","",SUMIF(CONFIGURACION!$H$39:$H$1000,$A729,CONFIGURACION!$J$39:$J$1000))</f>
        <v>0</v>
      </c>
      <c r="E729" s="239"/>
      <c r="F729" s="239"/>
      <c r="G729" s="246">
        <f t="shared" si="1"/>
        <v>0</v>
      </c>
    </row>
    <row r="730" ht="15.75" customHeight="1">
      <c r="A730" s="226" t="str">
        <f>'DATOS PERSONALES'!$A727</f>
        <v>Martínez Aileen</v>
      </c>
      <c r="B730" s="243" t="str">
        <f>+'DATOS PERSONALES'!$K727</f>
        <v/>
      </c>
      <c r="C730" s="244">
        <f>IF($A730="","",SUMIF(CAJA!$A$3:$A$990,$A730,CAJA!$G$3:$G$990))</f>
        <v>0</v>
      </c>
      <c r="D730" s="244">
        <f>IF($A730="","",SUMIF(CONFIGURACION!$H$39:$H$1000,$A730,CONFIGURACION!$J$39:$J$1000))</f>
        <v>0</v>
      </c>
      <c r="E730" s="239"/>
      <c r="F730" s="239"/>
      <c r="G730" s="246">
        <f t="shared" si="1"/>
        <v>0</v>
      </c>
    </row>
    <row r="731" ht="15.75" customHeight="1">
      <c r="A731" s="226" t="str">
        <f>'DATOS PERSONALES'!$A728</f>
        <v>Montecalvo Micaela</v>
      </c>
      <c r="B731" s="243" t="str">
        <f>+'DATOS PERSONALES'!$K728</f>
        <v/>
      </c>
      <c r="C731" s="244">
        <f>IF($A731="","",SUMIF(CAJA!$A$3:$A$990,$A731,CAJA!$G$3:$G$990))</f>
        <v>0</v>
      </c>
      <c r="D731" s="244">
        <f>IF($A731="","",SUMIF(CONFIGURACION!$H$39:$H$1000,$A731,CONFIGURACION!$J$39:$J$1000))</f>
        <v>0</v>
      </c>
      <c r="E731" s="239"/>
      <c r="F731" s="239"/>
      <c r="G731" s="246">
        <f t="shared" si="1"/>
        <v>0</v>
      </c>
    </row>
    <row r="732" ht="15.75" customHeight="1">
      <c r="A732" s="221" t="str">
        <f>'DATOS PERSONALES'!$A729</f>
        <v>Trujillo Cinthia Belén </v>
      </c>
      <c r="B732" s="243" t="str">
        <f>+'DATOS PERSONALES'!$K729</f>
        <v/>
      </c>
      <c r="C732" s="244">
        <f>IF($A732="","",SUMIF(CAJA!$A$3:$A$990,$A732,CAJA!$G$3:$G$990))</f>
        <v>0</v>
      </c>
      <c r="D732" s="244">
        <f>IF($A732="","",SUMIF(CONFIGURACION!$H$39:$H$1000,$A732,CONFIGURACION!$J$39:$J$1000))</f>
        <v>0</v>
      </c>
      <c r="E732" s="239"/>
      <c r="F732" s="239"/>
      <c r="G732" s="246">
        <f t="shared" si="1"/>
        <v>0</v>
      </c>
    </row>
    <row r="733" ht="15.75" customHeight="1">
      <c r="A733" s="221" t="str">
        <f>'DATOS PERSONALES'!$A730</f>
        <v>Trujillo Noelia Micaela </v>
      </c>
      <c r="B733" s="243" t="str">
        <f>+'DATOS PERSONALES'!$K730</f>
        <v/>
      </c>
      <c r="C733" s="244">
        <f>IF($A733="","",SUMIF(CAJA!$A$3:$A$990,$A733,CAJA!$G$3:$G$990))</f>
        <v>0</v>
      </c>
      <c r="D733" s="244">
        <f>IF($A733="","",SUMIF(CONFIGURACION!$H$39:$H$1000,$A733,CONFIGURACION!$J$39:$J$1000))</f>
        <v>0</v>
      </c>
      <c r="E733" s="239"/>
      <c r="F733" s="239"/>
      <c r="G733" s="246">
        <f t="shared" si="1"/>
        <v>0</v>
      </c>
    </row>
    <row r="734" ht="15.75" customHeight="1">
      <c r="A734" s="221" t="str">
        <f>'DATOS PERSONALES'!$A731</f>
        <v>Peralta Belen </v>
      </c>
      <c r="B734" s="243" t="str">
        <f>+'DATOS PERSONALES'!$K731</f>
        <v/>
      </c>
      <c r="C734" s="244">
        <f>IF($A734="","",SUMIF(CAJA!$A$3:$A$990,$A734,CAJA!$G$3:$G$990))</f>
        <v>0</v>
      </c>
      <c r="D734" s="244">
        <f>IF($A734="","",SUMIF(CONFIGURACION!$H$39:$H$1000,$A734,CONFIGURACION!$J$39:$J$1000))</f>
        <v>0</v>
      </c>
      <c r="E734" s="239"/>
      <c r="F734" s="239"/>
      <c r="G734" s="246">
        <f t="shared" si="1"/>
        <v>0</v>
      </c>
    </row>
    <row r="735" ht="15.75" customHeight="1">
      <c r="A735" s="221" t="str">
        <f>'DATOS PERSONALES'!$A732</f>
        <v>Vázquez Claudia</v>
      </c>
      <c r="B735" s="243" t="str">
        <f>+'DATOS PERSONALES'!$K732</f>
        <v/>
      </c>
      <c r="C735" s="244">
        <f>IF($A735="","",SUMIF(CAJA!$A$3:$A$990,$A735,CAJA!$G$3:$G$990))</f>
        <v>0</v>
      </c>
      <c r="D735" s="244">
        <f>IF($A735="","",SUMIF(CONFIGURACION!$H$39:$H$1000,$A735,CONFIGURACION!$J$39:$J$1000))</f>
        <v>0</v>
      </c>
      <c r="E735" s="239"/>
      <c r="F735" s="239"/>
      <c r="G735" s="246">
        <f t="shared" si="1"/>
        <v>0</v>
      </c>
    </row>
    <row r="736" ht="15.75" customHeight="1">
      <c r="A736" s="226" t="str">
        <f>'DATOS PERSONALES'!$A733</f>
        <v>Zamora Griselda</v>
      </c>
      <c r="B736" s="243" t="str">
        <f>+'DATOS PERSONALES'!$K733</f>
        <v/>
      </c>
      <c r="C736" s="244">
        <f>IF($A736="","",SUMIF(CAJA!$A$3:$A$990,$A736,CAJA!$G$3:$G$990))</f>
        <v>0</v>
      </c>
      <c r="D736" s="244">
        <f>IF($A736="","",SUMIF(CONFIGURACION!$H$39:$H$1000,$A736,CONFIGURACION!$J$39:$J$1000))</f>
        <v>0</v>
      </c>
      <c r="E736" s="239"/>
      <c r="F736" s="239"/>
      <c r="G736" s="246">
        <f t="shared" si="1"/>
        <v>0</v>
      </c>
    </row>
    <row r="737" ht="15.75" customHeight="1">
      <c r="A737" s="221" t="str">
        <f>'DATOS PERSONALES'!$A734</f>
        <v>Ferreyra Celeste </v>
      </c>
      <c r="B737" s="243" t="str">
        <f>+'DATOS PERSONALES'!$K734</f>
        <v/>
      </c>
      <c r="C737" s="244">
        <f>IF($A737="","",SUMIF(CAJA!$A$3:$A$990,$A737,CAJA!$G$3:$G$990))</f>
        <v>0</v>
      </c>
      <c r="D737" s="244">
        <f>IF($A737="","",SUMIF(CONFIGURACION!$H$39:$H$1000,$A737,CONFIGURACION!$J$39:$J$1000))</f>
        <v>0</v>
      </c>
      <c r="E737" s="239"/>
      <c r="F737" s="239"/>
      <c r="G737" s="246">
        <f t="shared" si="1"/>
        <v>0</v>
      </c>
    </row>
    <row r="738" ht="15.75" customHeight="1">
      <c r="A738" s="221" t="str">
        <f>'DATOS PERSONALES'!$A735</f>
        <v>Gavilán Aniceta </v>
      </c>
      <c r="B738" s="243" t="str">
        <f>+'DATOS PERSONALES'!$K735</f>
        <v/>
      </c>
      <c r="C738" s="244">
        <f>IF($A738="","",SUMIF(CAJA!$A$3:$A$990,$A738,CAJA!$G$3:$G$990))</f>
        <v>0</v>
      </c>
      <c r="D738" s="244">
        <f>IF($A738="","",SUMIF(CONFIGURACION!$H$39:$H$1000,$A738,CONFIGURACION!$J$39:$J$1000))</f>
        <v>0</v>
      </c>
      <c r="E738" s="239"/>
      <c r="F738" s="239"/>
      <c r="G738" s="246">
        <f t="shared" si="1"/>
        <v>0</v>
      </c>
    </row>
    <row r="739" ht="15.75" customHeight="1">
      <c r="A739" s="221" t="str">
        <f>'DATOS PERSONALES'!$A736</f>
        <v>Gimenez Luz</v>
      </c>
      <c r="B739" s="243" t="str">
        <f>+'DATOS PERSONALES'!$K736</f>
        <v/>
      </c>
      <c r="C739" s="244">
        <f>IF($A739="","",SUMIF(CAJA!$A$3:$A$990,$A739,CAJA!$G$3:$G$990))</f>
        <v>0</v>
      </c>
      <c r="D739" s="244">
        <f>IF($A739="","",SUMIF(CONFIGURACION!$H$39:$H$1000,$A739,CONFIGURACION!$J$39:$J$1000))</f>
        <v>0</v>
      </c>
      <c r="E739" s="239"/>
      <c r="F739" s="239"/>
      <c r="G739" s="246">
        <f t="shared" si="1"/>
        <v>0</v>
      </c>
    </row>
    <row r="740" ht="15.75" customHeight="1">
      <c r="A740" s="226" t="str">
        <f>'DATOS PERSONALES'!$A737</f>
        <v>Castro Mariela Ibel</v>
      </c>
      <c r="B740" s="243" t="str">
        <f>+'DATOS PERSONALES'!$K737</f>
        <v/>
      </c>
      <c r="C740" s="244">
        <f>IF($A740="","",SUMIF(CAJA!$A$3:$A$990,$A740,CAJA!$G$3:$G$990))</f>
        <v>0</v>
      </c>
      <c r="D740" s="244">
        <f>IF($A740="","",SUMIF(CONFIGURACION!$H$39:$H$1000,$A740,CONFIGURACION!$J$39:$J$1000))</f>
        <v>0</v>
      </c>
      <c r="E740" s="239"/>
      <c r="F740" s="239"/>
      <c r="G740" s="246">
        <f t="shared" si="1"/>
        <v>0</v>
      </c>
    </row>
    <row r="741" ht="15.75" customHeight="1">
      <c r="A741" s="226" t="str">
        <f>'DATOS PERSONALES'!$A738</f>
        <v>Castro Erika</v>
      </c>
      <c r="B741" s="243" t="str">
        <f>+'DATOS PERSONALES'!$K738</f>
        <v/>
      </c>
      <c r="C741" s="244">
        <f>IF($A741="","",SUMIF(CAJA!$A$3:$A$990,$A741,CAJA!$G$3:$G$990))</f>
        <v>0</v>
      </c>
      <c r="D741" s="244">
        <f>IF($A741="","",SUMIF(CONFIGURACION!$H$39:$H$1000,$A741,CONFIGURACION!$J$39:$J$1000))</f>
        <v>0</v>
      </c>
      <c r="E741" s="239"/>
      <c r="F741" s="239"/>
      <c r="G741" s="246">
        <f t="shared" si="1"/>
        <v>0</v>
      </c>
    </row>
    <row r="742" ht="15.75" customHeight="1">
      <c r="A742" s="221" t="str">
        <f>'DATOS PERSONALES'!$A739</f>
        <v>González Javier</v>
      </c>
      <c r="B742" s="243" t="str">
        <f>+'DATOS PERSONALES'!$K739</f>
        <v/>
      </c>
      <c r="C742" s="244">
        <f>IF($A742="","",SUMIF(CAJA!$A$3:$A$990,$A742,CAJA!$G$3:$G$990))</f>
        <v>0</v>
      </c>
      <c r="D742" s="244">
        <f>IF($A742="","",SUMIF(CONFIGURACION!$H$39:$H$1000,$A742,CONFIGURACION!$J$39:$J$1000))</f>
        <v>0</v>
      </c>
      <c r="E742" s="239"/>
      <c r="F742" s="239"/>
      <c r="G742" s="246">
        <f t="shared" si="1"/>
        <v>0</v>
      </c>
    </row>
    <row r="743" ht="15.75" customHeight="1">
      <c r="A743" s="226" t="str">
        <f>'DATOS PERSONALES'!$A740</f>
        <v>Puca Sergio </v>
      </c>
      <c r="B743" s="243" t="str">
        <f>+'DATOS PERSONALES'!$K740</f>
        <v/>
      </c>
      <c r="C743" s="244">
        <f>IF($A743="","",SUMIF(CAJA!$A$3:$A$990,$A743,CAJA!$G$3:$G$990))</f>
        <v>0</v>
      </c>
      <c r="D743" s="244">
        <f>IF($A743="","",SUMIF(CONFIGURACION!$H$39:$H$1000,$A743,CONFIGURACION!$J$39:$J$1000))</f>
        <v>0</v>
      </c>
      <c r="E743" s="239"/>
      <c r="F743" s="239"/>
      <c r="G743" s="246">
        <f t="shared" si="1"/>
        <v>0</v>
      </c>
    </row>
    <row r="744" ht="15.75" customHeight="1">
      <c r="A744" s="226" t="str">
        <f>'DATOS PERSONALES'!$A741</f>
        <v>Sosa Zulema </v>
      </c>
      <c r="B744" s="243" t="str">
        <f>+'DATOS PERSONALES'!$K741</f>
        <v/>
      </c>
      <c r="C744" s="244">
        <f>IF($A744="","",SUMIF(CAJA!$A$3:$A$990,$A744,CAJA!$G$3:$G$990))</f>
        <v>0</v>
      </c>
      <c r="D744" s="244">
        <f>IF($A744="","",SUMIF(CONFIGURACION!$H$39:$H$1000,$A744,CONFIGURACION!$J$39:$J$1000))</f>
        <v>0</v>
      </c>
      <c r="E744" s="239"/>
      <c r="F744" s="239"/>
      <c r="G744" s="246">
        <f t="shared" si="1"/>
        <v>0</v>
      </c>
    </row>
    <row r="745" ht="15.75" customHeight="1">
      <c r="A745" s="226" t="str">
        <f>'DATOS PERSONALES'!$A742</f>
        <v>Alonso Claudia</v>
      </c>
      <c r="B745" s="243" t="str">
        <f>+'DATOS PERSONALES'!$K742</f>
        <v/>
      </c>
      <c r="C745" s="244">
        <f>IF($A745="","",SUMIF(CAJA!$A$3:$A$990,$A745,CAJA!$G$3:$G$990))</f>
        <v>0</v>
      </c>
      <c r="D745" s="244">
        <f>IF($A745="","",SUMIF(CONFIGURACION!$H$39:$H$1000,$A745,CONFIGURACION!$J$39:$J$1000))</f>
        <v>0</v>
      </c>
      <c r="E745" s="239"/>
      <c r="F745" s="239"/>
      <c r="G745" s="246">
        <f t="shared" si="1"/>
        <v>0</v>
      </c>
    </row>
    <row r="746" ht="15.75" customHeight="1">
      <c r="A746" s="221" t="str">
        <f>'DATOS PERSONALES'!$A743</f>
        <v>Segovia Adriana</v>
      </c>
      <c r="B746" s="243" t="str">
        <f>+'DATOS PERSONALES'!$K743</f>
        <v/>
      </c>
      <c r="C746" s="244">
        <f>IF($A746="","",SUMIF(CAJA!$A$3:$A$990,$A746,CAJA!$G$3:$G$990))</f>
        <v>0</v>
      </c>
      <c r="D746" s="244">
        <f>IF($A746="","",SUMIF(CONFIGURACION!$H$39:$H$1000,$A746,CONFIGURACION!$J$39:$J$1000))</f>
        <v>0</v>
      </c>
      <c r="E746" s="239"/>
      <c r="F746" s="239"/>
      <c r="G746" s="246">
        <f t="shared" si="1"/>
        <v>0</v>
      </c>
    </row>
    <row r="747" ht="15.75" customHeight="1">
      <c r="A747" s="221" t="str">
        <f>'DATOS PERSONALES'!$A744</f>
        <v>Dos Santos Rocío </v>
      </c>
      <c r="B747" s="243" t="str">
        <f>+'DATOS PERSONALES'!$K744</f>
        <v/>
      </c>
      <c r="C747" s="244">
        <f>IF($A747="","",SUMIF(CAJA!$A$3:$A$990,$A747,CAJA!$G$3:$G$990))</f>
        <v>0</v>
      </c>
      <c r="D747" s="244">
        <f>IF($A747="","",SUMIF(CONFIGURACION!$H$39:$H$1000,$A747,CONFIGURACION!$J$39:$J$1000))</f>
        <v>0</v>
      </c>
      <c r="E747" s="239"/>
      <c r="F747" s="239"/>
      <c r="G747" s="246">
        <f t="shared" si="1"/>
        <v>0</v>
      </c>
    </row>
    <row r="748" ht="15.75" customHeight="1">
      <c r="A748" s="226" t="str">
        <f>'DATOS PERSONALES'!$A745</f>
        <v>Medina Julián</v>
      </c>
      <c r="B748" s="243" t="str">
        <f>+'DATOS PERSONALES'!$K745</f>
        <v/>
      </c>
      <c r="C748" s="244">
        <f>IF($A748="","",SUMIF(CAJA!$A$3:$A$990,$A748,CAJA!$G$3:$G$990))</f>
        <v>0</v>
      </c>
      <c r="D748" s="244">
        <f>IF($A748="","",SUMIF(CONFIGURACION!$H$39:$H$1000,$A748,CONFIGURACION!$J$39:$J$1000))</f>
        <v>0</v>
      </c>
      <c r="E748" s="239"/>
      <c r="F748" s="239"/>
      <c r="G748" s="246">
        <f t="shared" si="1"/>
        <v>0</v>
      </c>
    </row>
    <row r="749" ht="15.75" customHeight="1">
      <c r="A749" s="226" t="str">
        <f>'DATOS PERSONALES'!$A746</f>
        <v>Cunurani José</v>
      </c>
      <c r="B749" s="243" t="str">
        <f>+'DATOS PERSONALES'!$K746</f>
        <v/>
      </c>
      <c r="C749" s="244">
        <f>IF($A749="","",SUMIF(CAJA!$A$3:$A$990,$A749,CAJA!$G$3:$G$990))</f>
        <v>0</v>
      </c>
      <c r="D749" s="244">
        <f>IF($A749="","",SUMIF(CONFIGURACION!$H$39:$H$1000,$A749,CONFIGURACION!$J$39:$J$1000))</f>
        <v>0</v>
      </c>
      <c r="E749" s="239"/>
      <c r="F749" s="239"/>
      <c r="G749" s="246">
        <f t="shared" si="1"/>
        <v>0</v>
      </c>
    </row>
    <row r="750" ht="15.75" customHeight="1">
      <c r="A750" s="226" t="str">
        <f>'DATOS PERSONALES'!$A747</f>
        <v>Ceballos Priscila </v>
      </c>
      <c r="B750" s="243" t="str">
        <f>+'DATOS PERSONALES'!$K747</f>
        <v/>
      </c>
      <c r="C750" s="244">
        <f>IF($A750="","",SUMIF(CAJA!$A$3:$A$990,$A750,CAJA!$G$3:$G$990))</f>
        <v>0</v>
      </c>
      <c r="D750" s="244">
        <f>IF($A750="","",SUMIF(CONFIGURACION!$H$39:$H$1000,$A750,CONFIGURACION!$J$39:$J$1000))</f>
        <v>0</v>
      </c>
      <c r="E750" s="239"/>
      <c r="F750" s="239"/>
      <c r="G750" s="246">
        <f t="shared" si="1"/>
        <v>0</v>
      </c>
    </row>
    <row r="751" ht="15.75" customHeight="1">
      <c r="A751" s="221" t="str">
        <f>'DATOS PERSONALES'!$A748</f>
        <v>Gonzalez Claudia</v>
      </c>
      <c r="B751" s="243" t="str">
        <f>+'DATOS PERSONALES'!$K748</f>
        <v/>
      </c>
      <c r="C751" s="244">
        <f>IF($A751="","",SUMIF(CAJA!$A$3:$A$990,$A751,CAJA!$G$3:$G$990))</f>
        <v>0</v>
      </c>
      <c r="D751" s="244">
        <f>IF($A751="","",SUMIF(CONFIGURACION!$H$39:$H$1000,$A751,CONFIGURACION!$J$39:$J$1000))</f>
        <v>0</v>
      </c>
      <c r="E751" s="239"/>
      <c r="F751" s="239"/>
      <c r="G751" s="246">
        <f t="shared" si="1"/>
        <v>0</v>
      </c>
    </row>
    <row r="752" ht="15.75" customHeight="1">
      <c r="A752" s="221" t="str">
        <f>'DATOS PERSONALES'!$A749</f>
        <v>Machado Julieta </v>
      </c>
      <c r="B752" s="243" t="str">
        <f>+'DATOS PERSONALES'!$K749</f>
        <v/>
      </c>
      <c r="C752" s="244">
        <f>IF($A752="","",SUMIF(CAJA!$A$3:$A$990,$A752,CAJA!$G$3:$G$990))</f>
        <v>0</v>
      </c>
      <c r="D752" s="244">
        <f>IF($A752="","",SUMIF(CONFIGURACION!$H$39:$H$1000,$A752,CONFIGURACION!$J$39:$J$1000))</f>
        <v>0</v>
      </c>
      <c r="E752" s="239"/>
      <c r="F752" s="239"/>
      <c r="G752" s="246">
        <f t="shared" si="1"/>
        <v>0</v>
      </c>
    </row>
    <row r="753" ht="15.75" customHeight="1">
      <c r="A753" s="221" t="str">
        <f>'DATOS PERSONALES'!$A750</f>
        <v>Xibilia Agustin</v>
      </c>
      <c r="B753" s="243" t="str">
        <f>+'DATOS PERSONALES'!$K750</f>
        <v/>
      </c>
      <c r="C753" s="244">
        <f>IF($A753="","",SUMIF(CAJA!$A$3:$A$990,$A753,CAJA!$G$3:$G$990))</f>
        <v>0</v>
      </c>
      <c r="D753" s="244">
        <f>IF($A753="","",SUMIF(CONFIGURACION!$H$39:$H$1000,$A753,CONFIGURACION!$J$39:$J$1000))</f>
        <v>0</v>
      </c>
      <c r="E753" s="239"/>
      <c r="F753" s="239"/>
      <c r="G753" s="246">
        <f t="shared" si="1"/>
        <v>0</v>
      </c>
    </row>
    <row r="754" ht="15.75" customHeight="1">
      <c r="A754" s="226" t="str">
        <f>'DATOS PERSONALES'!$A751</f>
        <v>Véliz Emmanuel Andres </v>
      </c>
      <c r="B754" s="243" t="str">
        <f>+'DATOS PERSONALES'!$K751</f>
        <v/>
      </c>
      <c r="C754" s="244">
        <f>IF($A754="","",SUMIF(CAJA!$A$3:$A$990,$A754,CAJA!$G$3:$G$990))</f>
        <v>0</v>
      </c>
      <c r="D754" s="244">
        <f>IF($A754="","",SUMIF(CONFIGURACION!$H$39:$H$1000,$A754,CONFIGURACION!$J$39:$J$1000))</f>
        <v>0</v>
      </c>
      <c r="E754" s="239"/>
      <c r="F754" s="239"/>
      <c r="G754" s="246">
        <f t="shared" si="1"/>
        <v>0</v>
      </c>
    </row>
    <row r="755" ht="15.75" customHeight="1">
      <c r="A755" s="221" t="str">
        <f>'DATOS PERSONALES'!$A752</f>
        <v>Benitez Claudia </v>
      </c>
      <c r="B755" s="243" t="str">
        <f>+'DATOS PERSONALES'!$K752</f>
        <v/>
      </c>
      <c r="C755" s="244">
        <f>IF($A755="","",SUMIF(CAJA!$A$3:$A$990,$A755,CAJA!$G$3:$G$990))</f>
        <v>0</v>
      </c>
      <c r="D755" s="244">
        <f>IF($A755="","",SUMIF(CONFIGURACION!$H$39:$H$1000,$A755,CONFIGURACION!$J$39:$J$1000))</f>
        <v>0</v>
      </c>
      <c r="E755" s="239"/>
      <c r="F755" s="239"/>
      <c r="G755" s="246">
        <f t="shared" si="1"/>
        <v>0</v>
      </c>
    </row>
    <row r="756" ht="15.75" customHeight="1">
      <c r="A756" s="221" t="str">
        <f>'DATOS PERSONALES'!$A753</f>
        <v>Galante Micaela</v>
      </c>
      <c r="B756" s="243" t="str">
        <f>+'DATOS PERSONALES'!$K753</f>
        <v/>
      </c>
      <c r="C756" s="244">
        <f>IF($A756="","",SUMIF(CAJA!$A$3:$A$990,$A756,CAJA!$G$3:$G$990))</f>
        <v>0</v>
      </c>
      <c r="D756" s="244">
        <f>IF($A756="","",SUMIF(CONFIGURACION!$H$39:$H$1000,$A756,CONFIGURACION!$J$39:$J$1000))</f>
        <v>0</v>
      </c>
      <c r="E756" s="239"/>
      <c r="F756" s="239"/>
      <c r="G756" s="246">
        <f t="shared" si="1"/>
        <v>0</v>
      </c>
    </row>
    <row r="757" ht="15.75" customHeight="1">
      <c r="A757" s="226" t="str">
        <f>'DATOS PERSONALES'!$A754</f>
        <v>Meza Abel </v>
      </c>
      <c r="B757" s="243" t="str">
        <f>+'DATOS PERSONALES'!$K754</f>
        <v/>
      </c>
      <c r="C757" s="244">
        <f>IF($A757="","",SUMIF(CAJA!$A$3:$A$990,$A757,CAJA!$G$3:$G$990))</f>
        <v>0</v>
      </c>
      <c r="D757" s="244">
        <f>IF($A757="","",SUMIF(CONFIGURACION!$H$39:$H$1000,$A757,CONFIGURACION!$J$39:$J$1000))</f>
        <v>0</v>
      </c>
      <c r="E757" s="239"/>
      <c r="F757" s="239"/>
      <c r="G757" s="246">
        <f t="shared" si="1"/>
        <v>0</v>
      </c>
    </row>
    <row r="758" ht="15.75" customHeight="1">
      <c r="A758" s="226" t="str">
        <f>'DATOS PERSONALES'!$A755</f>
        <v>Peralta Juan Alberto </v>
      </c>
      <c r="B758" s="243" t="str">
        <f>+'DATOS PERSONALES'!$K755</f>
        <v/>
      </c>
      <c r="C758" s="244">
        <f>IF($A758="","",SUMIF(CAJA!$A$3:$A$990,$A758,CAJA!$G$3:$G$990))</f>
        <v>0</v>
      </c>
      <c r="D758" s="244">
        <f>IF($A758="","",SUMIF(CONFIGURACION!$H$39:$H$1000,$A758,CONFIGURACION!$J$39:$J$1000))</f>
        <v>0</v>
      </c>
      <c r="E758" s="239"/>
      <c r="F758" s="239"/>
      <c r="G758" s="246">
        <f t="shared" si="1"/>
        <v>0</v>
      </c>
    </row>
    <row r="759" ht="15.75" customHeight="1">
      <c r="A759" s="226" t="str">
        <f>'DATOS PERSONALES'!$A756</f>
        <v>Villalba Erik</v>
      </c>
      <c r="B759" s="243" t="str">
        <f>+'DATOS PERSONALES'!$K756</f>
        <v/>
      </c>
      <c r="C759" s="244">
        <f>IF($A759="","",SUMIF(CAJA!$A$3:$A$990,$A759,CAJA!$G$3:$G$990))</f>
        <v>0</v>
      </c>
      <c r="D759" s="244">
        <f>IF($A759="","",SUMIF(CONFIGURACION!$H$39:$H$1000,$A759,CONFIGURACION!$J$39:$J$1000))</f>
        <v>0</v>
      </c>
      <c r="E759" s="239"/>
      <c r="F759" s="239"/>
      <c r="G759" s="246">
        <f t="shared" si="1"/>
        <v>0</v>
      </c>
    </row>
    <row r="760" ht="15.75" customHeight="1">
      <c r="A760" s="226" t="str">
        <f>'DATOS PERSONALES'!$A757</f>
        <v>Gervan Marco </v>
      </c>
      <c r="B760" s="243" t="str">
        <f>+'DATOS PERSONALES'!$K757</f>
        <v/>
      </c>
      <c r="C760" s="244">
        <f>IF($A760="","",SUMIF(CAJA!$A$3:$A$990,$A760,CAJA!$G$3:$G$990))</f>
        <v>0</v>
      </c>
      <c r="D760" s="244">
        <f>IF($A760="","",SUMIF(CONFIGURACION!$H$39:$H$1000,$A760,CONFIGURACION!$J$39:$J$1000))</f>
        <v>0</v>
      </c>
      <c r="E760" s="239"/>
      <c r="F760" s="239"/>
      <c r="G760" s="246">
        <f t="shared" si="1"/>
        <v>0</v>
      </c>
    </row>
    <row r="761" ht="15.75" customHeight="1">
      <c r="A761" s="221" t="str">
        <f>'DATOS PERSONALES'!$A758</f>
        <v>Ferreyra Juan Sebastian</v>
      </c>
      <c r="B761" s="243" t="str">
        <f>+'DATOS PERSONALES'!$K758</f>
        <v/>
      </c>
      <c r="C761" s="244">
        <f>IF($A761="","",SUMIF(CAJA!$A$3:$A$990,$A761,CAJA!$G$3:$G$990))</f>
        <v>0</v>
      </c>
      <c r="D761" s="244">
        <f>IF($A761="","",SUMIF(CONFIGURACION!$H$39:$H$1000,$A761,CONFIGURACION!$J$39:$J$1000))</f>
        <v>0</v>
      </c>
      <c r="E761" s="239"/>
      <c r="F761" s="239"/>
      <c r="G761" s="246">
        <f t="shared" si="1"/>
        <v>0</v>
      </c>
    </row>
    <row r="762" ht="15.75" customHeight="1">
      <c r="A762" s="221" t="str">
        <f>'DATOS PERSONALES'!$A759</f>
        <v>Barboza Ariel </v>
      </c>
      <c r="B762" s="243" t="str">
        <f>+'DATOS PERSONALES'!$K759</f>
        <v/>
      </c>
      <c r="C762" s="244">
        <f>IF($A762="","",SUMIF(CAJA!$A$3:$A$990,$A762,CAJA!$G$3:$G$990))</f>
        <v>0</v>
      </c>
      <c r="D762" s="244">
        <f>IF($A762="","",SUMIF(CONFIGURACION!$H$39:$H$1000,$A762,CONFIGURACION!$J$39:$J$1000))</f>
        <v>0</v>
      </c>
      <c r="E762" s="239"/>
      <c r="F762" s="239"/>
      <c r="G762" s="246">
        <f t="shared" si="1"/>
        <v>0</v>
      </c>
    </row>
    <row r="763" ht="15.75" customHeight="1">
      <c r="A763" s="221" t="str">
        <f>'DATOS PERSONALES'!$A760</f>
        <v>Lattour Luis Maria</v>
      </c>
      <c r="B763" s="243" t="str">
        <f>+'DATOS PERSONALES'!$K760</f>
        <v/>
      </c>
      <c r="C763" s="244">
        <f>IF($A763="","",SUMIF(CAJA!$A$3:$A$990,$A763,CAJA!$G$3:$G$990))</f>
        <v>0</v>
      </c>
      <c r="D763" s="244">
        <f>IF($A763="","",SUMIF(CONFIGURACION!$H$39:$H$1000,$A763,CONFIGURACION!$J$39:$J$1000))</f>
        <v>0</v>
      </c>
      <c r="E763" s="239"/>
      <c r="F763" s="239"/>
      <c r="G763" s="246">
        <f t="shared" si="1"/>
        <v>0</v>
      </c>
    </row>
    <row r="764" ht="15.75" customHeight="1">
      <c r="A764" s="226" t="str">
        <f>'DATOS PERSONALES'!$A761</f>
        <v>Martínez Roxana</v>
      </c>
      <c r="B764" s="243" t="str">
        <f>+'DATOS PERSONALES'!$K761</f>
        <v/>
      </c>
      <c r="C764" s="244">
        <f>IF($A764="","",SUMIF(CAJA!$A$3:$A$990,$A764,CAJA!$G$3:$G$990))</f>
        <v>0</v>
      </c>
      <c r="D764" s="244">
        <f>IF($A764="","",SUMIF(CONFIGURACION!$H$39:$H$1000,$A764,CONFIGURACION!$J$39:$J$1000))</f>
        <v>0</v>
      </c>
      <c r="E764" s="239"/>
      <c r="F764" s="239"/>
      <c r="G764" s="246">
        <f t="shared" si="1"/>
        <v>0</v>
      </c>
    </row>
    <row r="765" ht="15.75" customHeight="1">
      <c r="A765" s="226" t="str">
        <f>'DATOS PERSONALES'!$A762</f>
        <v>Gutierrez Matilda  </v>
      </c>
      <c r="B765" s="243" t="str">
        <f>+'DATOS PERSONALES'!$K762</f>
        <v/>
      </c>
      <c r="C765" s="244">
        <f>IF($A765="","",SUMIF(CAJA!$A$3:$A$990,$A765,CAJA!$G$3:$G$990))</f>
        <v>0</v>
      </c>
      <c r="D765" s="244">
        <f>IF($A765="","",SUMIF(CONFIGURACION!$H$39:$H$1000,$A765,CONFIGURACION!$J$39:$J$1000))</f>
        <v>0</v>
      </c>
      <c r="E765" s="239"/>
      <c r="F765" s="239"/>
      <c r="G765" s="246">
        <f t="shared" si="1"/>
        <v>0</v>
      </c>
    </row>
    <row r="766" ht="15.75" customHeight="1">
      <c r="A766" s="221" t="str">
        <f>'DATOS PERSONALES'!$A763</f>
        <v>Choquetarqui Leon </v>
      </c>
      <c r="B766" s="243" t="str">
        <f>+'DATOS PERSONALES'!$K763</f>
        <v/>
      </c>
      <c r="C766" s="244">
        <f>IF($A766="","",SUMIF(CAJA!$A$3:$A$990,$A766,CAJA!$G$3:$G$990))</f>
        <v>0</v>
      </c>
      <c r="D766" s="244">
        <f>IF($A766="","",SUMIF(CONFIGURACION!$H$39:$H$1000,$A766,CONFIGURACION!$J$39:$J$1000))</f>
        <v>0</v>
      </c>
      <c r="E766" s="239"/>
      <c r="F766" s="239"/>
      <c r="G766" s="246">
        <f t="shared" si="1"/>
        <v>0</v>
      </c>
    </row>
    <row r="767" ht="15.75" customHeight="1">
      <c r="A767" s="221" t="str">
        <f>'DATOS PERSONALES'!$A764</f>
        <v>Miranda Atenas </v>
      </c>
      <c r="B767" s="243" t="str">
        <f>+'DATOS PERSONALES'!$K764</f>
        <v/>
      </c>
      <c r="C767" s="244">
        <f>IF($A767="","",SUMIF(CAJA!$A$3:$A$990,$A767,CAJA!$G$3:$G$990))</f>
        <v>0</v>
      </c>
      <c r="D767" s="244">
        <f>IF($A767="","",SUMIF(CONFIGURACION!$H$39:$H$1000,$A767,CONFIGURACION!$J$39:$J$1000))</f>
        <v>0</v>
      </c>
      <c r="E767" s="239"/>
      <c r="F767" s="239"/>
      <c r="G767" s="246">
        <f t="shared" si="1"/>
        <v>0</v>
      </c>
    </row>
    <row r="768" ht="15.75" customHeight="1">
      <c r="A768" s="221" t="str">
        <f>'DATOS PERSONALES'!$A765</f>
        <v>Larrosa Cielo </v>
      </c>
      <c r="B768" s="243" t="str">
        <f>+'DATOS PERSONALES'!$K765</f>
        <v/>
      </c>
      <c r="C768" s="244">
        <f>IF($A768="","",SUMIF(CAJA!$A$3:$A$990,$A768,CAJA!$G$3:$G$990))</f>
        <v>0</v>
      </c>
      <c r="D768" s="244">
        <f>IF($A768="","",SUMIF(CONFIGURACION!$H$39:$H$1000,$A768,CONFIGURACION!$J$39:$J$1000))</f>
        <v>0</v>
      </c>
      <c r="E768" s="239"/>
      <c r="F768" s="239"/>
      <c r="G768" s="246">
        <f t="shared" si="1"/>
        <v>0</v>
      </c>
    </row>
    <row r="769" ht="15.75" customHeight="1">
      <c r="A769" s="221" t="str">
        <f>'DATOS PERSONALES'!$A766</f>
        <v>Peralta Noah </v>
      </c>
      <c r="B769" s="243" t="str">
        <f>+'DATOS PERSONALES'!$K766</f>
        <v/>
      </c>
      <c r="C769" s="244">
        <f>IF($A769="","",SUMIF(CAJA!$A$3:$A$990,$A769,CAJA!$G$3:$G$990))</f>
        <v>0</v>
      </c>
      <c r="D769" s="244">
        <f>IF($A769="","",SUMIF(CONFIGURACION!$H$39:$H$1000,$A769,CONFIGURACION!$J$39:$J$1000))</f>
        <v>0</v>
      </c>
      <c r="E769" s="239"/>
      <c r="F769" s="239"/>
      <c r="G769" s="246">
        <f t="shared" si="1"/>
        <v>0</v>
      </c>
    </row>
    <row r="770" ht="15.75" customHeight="1">
      <c r="A770" s="221" t="str">
        <f>'DATOS PERSONALES'!$A767</f>
        <v>De Campo Felipe </v>
      </c>
      <c r="B770" s="243" t="str">
        <f>+'DATOS PERSONALES'!$K767</f>
        <v/>
      </c>
      <c r="C770" s="244">
        <f>IF($A770="","",SUMIF(CAJA!$A$3:$A$990,$A770,CAJA!$G$3:$G$990))</f>
        <v>0</v>
      </c>
      <c r="D770" s="244">
        <f>IF($A770="","",SUMIF(CONFIGURACION!$H$39:$H$1000,$A770,CONFIGURACION!$J$39:$J$1000))</f>
        <v>0</v>
      </c>
      <c r="E770" s="239"/>
      <c r="F770" s="239"/>
      <c r="G770" s="246">
        <f t="shared" si="1"/>
        <v>0</v>
      </c>
    </row>
    <row r="771" ht="15.75" customHeight="1">
      <c r="A771" s="221" t="str">
        <f>'DATOS PERSONALES'!$A768</f>
        <v>Torres Benicio</v>
      </c>
      <c r="B771" s="243" t="str">
        <f>+'DATOS PERSONALES'!$K768</f>
        <v/>
      </c>
      <c r="C771" s="244">
        <f>IF($A771="","",SUMIF(CAJA!$A$3:$A$990,$A771,CAJA!$G$3:$G$990))</f>
        <v>0</v>
      </c>
      <c r="D771" s="244">
        <f>IF($A771="","",SUMIF(CONFIGURACION!$H$39:$H$1000,$A771,CONFIGURACION!$J$39:$J$1000))</f>
        <v>0</v>
      </c>
      <c r="E771" s="239"/>
      <c r="F771" s="239"/>
      <c r="G771" s="246">
        <f t="shared" si="1"/>
        <v>0</v>
      </c>
    </row>
    <row r="772" ht="15.75" customHeight="1">
      <c r="A772" s="221" t="str">
        <f>'DATOS PERSONALES'!$A769</f>
        <v>Cabral Camila</v>
      </c>
      <c r="B772" s="243" t="str">
        <f>+'DATOS PERSONALES'!$K769</f>
        <v/>
      </c>
      <c r="C772" s="244">
        <f>IF($A772="","",SUMIF(CAJA!$A$3:$A$990,$A772,CAJA!$G$3:$G$990))</f>
        <v>0</v>
      </c>
      <c r="D772" s="244">
        <f>IF($A772="","",SUMIF(CONFIGURACION!$H$39:$H$1000,$A772,CONFIGURACION!$J$39:$J$1000))</f>
        <v>0</v>
      </c>
      <c r="E772" s="239"/>
      <c r="F772" s="239"/>
      <c r="G772" s="246">
        <f t="shared" si="1"/>
        <v>0</v>
      </c>
    </row>
    <row r="773" ht="15.75" customHeight="1">
      <c r="A773" s="221" t="str">
        <f>'DATOS PERSONALES'!$A770</f>
        <v>Robledo Ramiro </v>
      </c>
      <c r="B773" s="243" t="str">
        <f>+'DATOS PERSONALES'!$K770</f>
        <v/>
      </c>
      <c r="C773" s="244">
        <f>IF($A773="","",SUMIF(CAJA!$A$3:$A$990,$A773,CAJA!$G$3:$G$990))</f>
        <v>0</v>
      </c>
      <c r="D773" s="244">
        <f>IF($A773="","",SUMIF(CONFIGURACION!$H$39:$H$1000,$A773,CONFIGURACION!$J$39:$J$1000))</f>
        <v>0</v>
      </c>
      <c r="E773" s="239"/>
      <c r="F773" s="239"/>
      <c r="G773" s="246">
        <f t="shared" si="1"/>
        <v>0</v>
      </c>
    </row>
    <row r="774" ht="15.75" customHeight="1">
      <c r="A774" s="221" t="str">
        <f>'DATOS PERSONALES'!$A771</f>
        <v>Silvero Herrera Julieta </v>
      </c>
      <c r="B774" s="243" t="str">
        <f>+'DATOS PERSONALES'!$K771</f>
        <v/>
      </c>
      <c r="C774" s="244">
        <f>IF($A774="","",SUMIF(CAJA!$A$3:$A$990,$A774,CAJA!$G$3:$G$990))</f>
        <v>0</v>
      </c>
      <c r="D774" s="244">
        <f>IF($A774="","",SUMIF(CONFIGURACION!$H$39:$H$1000,$A774,CONFIGURACION!$J$39:$J$1000))</f>
        <v>0</v>
      </c>
      <c r="E774" s="239"/>
      <c r="F774" s="239"/>
      <c r="G774" s="246">
        <f t="shared" si="1"/>
        <v>0</v>
      </c>
    </row>
    <row r="775" ht="15.75" customHeight="1">
      <c r="A775" s="221" t="str">
        <f>'DATOS PERSONALES'!$A772</f>
        <v>Martínez Eithan</v>
      </c>
      <c r="B775" s="243" t="str">
        <f>+'DATOS PERSONALES'!$K772</f>
        <v/>
      </c>
      <c r="C775" s="244">
        <f>IF($A775="","",SUMIF(CAJA!$A$3:$A$990,$A775,CAJA!$G$3:$G$990))</f>
        <v>0</v>
      </c>
      <c r="D775" s="244">
        <f>IF($A775="","",SUMIF(CONFIGURACION!$H$39:$H$1000,$A775,CONFIGURACION!$J$39:$J$1000))</f>
        <v>0</v>
      </c>
      <c r="E775" s="239"/>
      <c r="F775" s="239"/>
      <c r="G775" s="246">
        <f t="shared" si="1"/>
        <v>0</v>
      </c>
    </row>
    <row r="776" ht="15.75" customHeight="1">
      <c r="A776" s="221" t="str">
        <f>'DATOS PERSONALES'!$A773</f>
        <v>Avanzi Amelie </v>
      </c>
      <c r="B776" s="243" t="str">
        <f>+'DATOS PERSONALES'!$K773</f>
        <v/>
      </c>
      <c r="C776" s="244">
        <f>IF($A776="","",SUMIF(CAJA!$A$3:$A$990,$A776,CAJA!$G$3:$G$990))</f>
        <v>0</v>
      </c>
      <c r="D776" s="244">
        <f>IF($A776="","",SUMIF(CONFIGURACION!$H$39:$H$1000,$A776,CONFIGURACION!$J$39:$J$1000))</f>
        <v>0</v>
      </c>
      <c r="E776" s="239"/>
      <c r="F776" s="239"/>
      <c r="G776" s="246">
        <f t="shared" si="1"/>
        <v>0</v>
      </c>
    </row>
    <row r="777" ht="15.75" customHeight="1">
      <c r="A777" s="221" t="str">
        <f>'DATOS PERSONALES'!$A774</f>
        <v>Suárez Mía </v>
      </c>
      <c r="B777" s="243" t="str">
        <f>+'DATOS PERSONALES'!$K774</f>
        <v/>
      </c>
      <c r="C777" s="244">
        <f>IF($A777="","",SUMIF(CAJA!$A$3:$A$990,$A777,CAJA!$G$3:$G$990))</f>
        <v>0</v>
      </c>
      <c r="D777" s="244">
        <f>IF($A777="","",SUMIF(CONFIGURACION!$H$39:$H$1000,$A777,CONFIGURACION!$J$39:$J$1000))</f>
        <v>0</v>
      </c>
      <c r="E777" s="239"/>
      <c r="F777" s="239"/>
      <c r="G777" s="246">
        <f t="shared" si="1"/>
        <v>0</v>
      </c>
    </row>
    <row r="778" ht="15.75" customHeight="1">
      <c r="A778" s="221" t="str">
        <f>'DATOS PERSONALES'!$A775</f>
        <v>Rodriguez Luque Catalina</v>
      </c>
      <c r="B778" s="243" t="str">
        <f>+'DATOS PERSONALES'!$K775</f>
        <v/>
      </c>
      <c r="C778" s="244">
        <f>IF($A778="","",SUMIF(CAJA!$A$3:$A$990,$A778,CAJA!$G$3:$G$990))</f>
        <v>0</v>
      </c>
      <c r="D778" s="244">
        <f>IF($A778="","",SUMIF(CONFIGURACION!$H$39:$H$1000,$A778,CONFIGURACION!$J$39:$J$1000))</f>
        <v>0</v>
      </c>
      <c r="E778" s="239"/>
      <c r="F778" s="239"/>
      <c r="G778" s="246">
        <f t="shared" si="1"/>
        <v>0</v>
      </c>
    </row>
    <row r="779" ht="15.75" customHeight="1">
      <c r="A779" s="221" t="str">
        <f>'DATOS PERSONALES'!$A776</f>
        <v>Gallardo Junior Roman </v>
      </c>
      <c r="B779" s="243" t="str">
        <f>+'DATOS PERSONALES'!$K776</f>
        <v/>
      </c>
      <c r="C779" s="244">
        <f>IF($A779="","",SUMIF(CAJA!$A$3:$A$990,$A779,CAJA!$G$3:$G$990))</f>
        <v>0</v>
      </c>
      <c r="D779" s="244">
        <f>IF($A779="","",SUMIF(CONFIGURACION!$H$39:$H$1000,$A779,CONFIGURACION!$J$39:$J$1000))</f>
        <v>0</v>
      </c>
      <c r="E779" s="239"/>
      <c r="F779" s="239"/>
      <c r="G779" s="246">
        <f t="shared" si="1"/>
        <v>0</v>
      </c>
    </row>
    <row r="780" ht="15.75" customHeight="1">
      <c r="A780" s="221" t="str">
        <f>'DATOS PERSONALES'!$A777</f>
        <v>Saucedo Lucas </v>
      </c>
      <c r="B780" s="243" t="str">
        <f>+'DATOS PERSONALES'!$K777</f>
        <v/>
      </c>
      <c r="C780" s="244">
        <f>IF($A780="","",SUMIF(CAJA!$A$3:$A$990,$A780,CAJA!$G$3:$G$990))</f>
        <v>0</v>
      </c>
      <c r="D780" s="244">
        <f>IF($A780="","",SUMIF(CONFIGURACION!$H$39:$H$1000,$A780,CONFIGURACION!$J$39:$J$1000))</f>
        <v>0</v>
      </c>
      <c r="E780" s="239"/>
      <c r="F780" s="239"/>
      <c r="G780" s="246">
        <f t="shared" si="1"/>
        <v>0</v>
      </c>
    </row>
    <row r="781" ht="15.75" customHeight="1">
      <c r="A781" s="221" t="str">
        <f>'DATOS PERSONALES'!$A778</f>
        <v>Vizcarra Catalina</v>
      </c>
      <c r="B781" s="243" t="str">
        <f>+'DATOS PERSONALES'!$K778</f>
        <v/>
      </c>
      <c r="C781" s="244">
        <f>IF($A781="","",SUMIF(CAJA!$A$3:$A$990,$A781,CAJA!$G$3:$G$990))</f>
        <v>0</v>
      </c>
      <c r="D781" s="244">
        <f>IF($A781="","",SUMIF(CONFIGURACION!$H$39:$H$1000,$A781,CONFIGURACION!$J$39:$J$1000))</f>
        <v>0</v>
      </c>
      <c r="E781" s="239"/>
      <c r="F781" s="239"/>
      <c r="G781" s="246">
        <f t="shared" si="1"/>
        <v>0</v>
      </c>
    </row>
    <row r="782" ht="15.75" customHeight="1">
      <c r="A782" s="221" t="str">
        <f>'DATOS PERSONALES'!$A779</f>
        <v>Cabral Catalina </v>
      </c>
      <c r="B782" s="243" t="str">
        <f>+'DATOS PERSONALES'!$K779</f>
        <v/>
      </c>
      <c r="C782" s="244">
        <f>IF($A782="","",SUMIF(CAJA!$A$3:$A$990,$A782,CAJA!$G$3:$G$990))</f>
        <v>0</v>
      </c>
      <c r="D782" s="244">
        <f>IF($A782="","",SUMIF(CONFIGURACION!$H$39:$H$1000,$A782,CONFIGURACION!$J$39:$J$1000))</f>
        <v>0</v>
      </c>
      <c r="E782" s="239"/>
      <c r="F782" s="239"/>
      <c r="G782" s="246">
        <f t="shared" si="1"/>
        <v>0</v>
      </c>
    </row>
    <row r="783" ht="15.75" customHeight="1">
      <c r="A783" s="221" t="str">
        <f>'DATOS PERSONALES'!$A780</f>
        <v>Armoa Santiago Lionel </v>
      </c>
      <c r="B783" s="243" t="str">
        <f>+'DATOS PERSONALES'!$K780</f>
        <v/>
      </c>
      <c r="C783" s="244">
        <f>IF($A783="","",SUMIF(CAJA!$A$3:$A$990,$A783,CAJA!$G$3:$G$990))</f>
        <v>0</v>
      </c>
      <c r="D783" s="244">
        <f>IF($A783="","",SUMIF(CONFIGURACION!$H$39:$H$1000,$A783,CONFIGURACION!$J$39:$J$1000))</f>
        <v>0</v>
      </c>
      <c r="E783" s="239"/>
      <c r="F783" s="239"/>
      <c r="G783" s="246">
        <f t="shared" si="1"/>
        <v>0</v>
      </c>
    </row>
    <row r="784" ht="15.75" customHeight="1">
      <c r="A784" s="221" t="str">
        <f>'DATOS PERSONALES'!$A781</f>
        <v>Rodríguez Cielo </v>
      </c>
      <c r="B784" s="243" t="str">
        <f>+'DATOS PERSONALES'!$K781</f>
        <v/>
      </c>
      <c r="C784" s="244">
        <f>IF($A784="","",SUMIF(CAJA!$A$3:$A$990,$A784,CAJA!$G$3:$G$990))</f>
        <v>0</v>
      </c>
      <c r="D784" s="244">
        <f>IF($A784="","",SUMIF(CONFIGURACION!$H$39:$H$1000,$A784,CONFIGURACION!$J$39:$J$1000))</f>
        <v>0</v>
      </c>
      <c r="E784" s="239"/>
      <c r="F784" s="239"/>
      <c r="G784" s="246">
        <f t="shared" si="1"/>
        <v>0</v>
      </c>
    </row>
    <row r="785" ht="15.75" customHeight="1">
      <c r="A785" s="221" t="str">
        <f>'DATOS PERSONALES'!$A782</f>
        <v>Chavez Catalina Belén </v>
      </c>
      <c r="B785" s="243" t="str">
        <f>+'DATOS PERSONALES'!$K782</f>
        <v/>
      </c>
      <c r="C785" s="244">
        <f>IF($A785="","",SUMIF(CAJA!$A$3:$A$990,$A785,CAJA!$G$3:$G$990))</f>
        <v>0</v>
      </c>
      <c r="D785" s="244">
        <f>IF($A785="","",SUMIF(CONFIGURACION!$H$39:$H$1000,$A785,CONFIGURACION!$J$39:$J$1000))</f>
        <v>0</v>
      </c>
      <c r="E785" s="239"/>
      <c r="F785" s="239"/>
      <c r="G785" s="246">
        <f t="shared" si="1"/>
        <v>0</v>
      </c>
    </row>
    <row r="786" ht="15.75" customHeight="1">
      <c r="A786" s="221" t="str">
        <f>'DATOS PERSONALES'!$A783</f>
        <v>Agüero Renata </v>
      </c>
      <c r="B786" s="243" t="str">
        <f>+'DATOS PERSONALES'!$K783</f>
        <v/>
      </c>
      <c r="C786" s="244">
        <f>IF($A786="","",SUMIF(CAJA!$A$3:$A$990,$A786,CAJA!$G$3:$G$990))</f>
        <v>0</v>
      </c>
      <c r="D786" s="244">
        <f>IF($A786="","",SUMIF(CONFIGURACION!$H$39:$H$1000,$A786,CONFIGURACION!$J$39:$J$1000))</f>
        <v>0</v>
      </c>
      <c r="E786" s="239"/>
      <c r="F786" s="239"/>
      <c r="G786" s="246">
        <f t="shared" si="1"/>
        <v>0</v>
      </c>
    </row>
    <row r="787" ht="15.75" customHeight="1">
      <c r="A787" s="221" t="str">
        <f>'DATOS PERSONALES'!$A784</f>
        <v>Zárate Olivia </v>
      </c>
      <c r="B787" s="243" t="str">
        <f>+'DATOS PERSONALES'!$K784</f>
        <v/>
      </c>
      <c r="C787" s="244">
        <f>IF($A787="","",SUMIF(CAJA!$A$3:$A$990,$A787,CAJA!$G$3:$G$990))</f>
        <v>0</v>
      </c>
      <c r="D787" s="244">
        <f>IF($A787="","",SUMIF(CONFIGURACION!$H$39:$H$1000,$A787,CONFIGURACION!$J$39:$J$1000))</f>
        <v>0</v>
      </c>
      <c r="E787" s="239"/>
      <c r="F787" s="239"/>
      <c r="G787" s="246">
        <f t="shared" si="1"/>
        <v>0</v>
      </c>
    </row>
    <row r="788" ht="15.75" customHeight="1">
      <c r="A788" s="221" t="str">
        <f>'DATOS PERSONALES'!$A785</f>
        <v>Ceballos Martina </v>
      </c>
      <c r="B788" s="243" t="str">
        <f>+'DATOS PERSONALES'!$K785</f>
        <v/>
      </c>
      <c r="C788" s="244">
        <f>IF($A788="","",SUMIF(CAJA!$A$3:$A$990,$A788,CAJA!$G$3:$G$990))</f>
        <v>0</v>
      </c>
      <c r="D788" s="244">
        <f>IF($A788="","",SUMIF(CONFIGURACION!$H$39:$H$1000,$A788,CONFIGURACION!$J$39:$J$1000))</f>
        <v>0</v>
      </c>
      <c r="E788" s="239"/>
      <c r="F788" s="239"/>
      <c r="G788" s="246">
        <f t="shared" si="1"/>
        <v>0</v>
      </c>
    </row>
    <row r="789" ht="15.75" customHeight="1">
      <c r="A789" s="221" t="str">
        <f>'DATOS PERSONALES'!$A786</f>
        <v>Tampakis Ramiro</v>
      </c>
      <c r="B789" s="243" t="str">
        <f>+'DATOS PERSONALES'!$K786</f>
        <v/>
      </c>
      <c r="C789" s="244">
        <f>IF($A789="","",SUMIF(CAJA!$A$3:$A$990,$A789,CAJA!$G$3:$G$990))</f>
        <v>0</v>
      </c>
      <c r="D789" s="244">
        <f>IF($A789="","",SUMIF(CONFIGURACION!$H$39:$H$1000,$A789,CONFIGURACION!$J$39:$J$1000))</f>
        <v>0</v>
      </c>
      <c r="E789" s="239"/>
      <c r="F789" s="239"/>
      <c r="G789" s="246">
        <f t="shared" si="1"/>
        <v>0</v>
      </c>
    </row>
    <row r="790" ht="15.75" customHeight="1">
      <c r="A790" s="221" t="str">
        <f>'DATOS PERSONALES'!$A787</f>
        <v>Amaya Fernandez Felipe</v>
      </c>
      <c r="B790" s="243" t="str">
        <f>+'DATOS PERSONALES'!$K787</f>
        <v/>
      </c>
      <c r="C790" s="244">
        <f>IF($A790="","",SUMIF(CAJA!$A$3:$A$990,$A790,CAJA!$G$3:$G$990))</f>
        <v>0</v>
      </c>
      <c r="D790" s="244">
        <f>IF($A790="","",SUMIF(CONFIGURACION!$H$39:$H$1000,$A790,CONFIGURACION!$J$39:$J$1000))</f>
        <v>0</v>
      </c>
      <c r="E790" s="239"/>
      <c r="F790" s="239"/>
      <c r="G790" s="246">
        <f t="shared" si="1"/>
        <v>0</v>
      </c>
    </row>
    <row r="791" ht="15.75" customHeight="1">
      <c r="A791" s="221" t="str">
        <f>'DATOS PERSONALES'!$A788</f>
        <v>Farias Kiara</v>
      </c>
      <c r="B791" s="243" t="str">
        <f>+'DATOS PERSONALES'!$K788</f>
        <v/>
      </c>
      <c r="C791" s="244">
        <f>IF($A791="","",SUMIF(CAJA!$A$3:$A$990,$A791,CAJA!$G$3:$G$990))</f>
        <v>0</v>
      </c>
      <c r="D791" s="244">
        <f>IF($A791="","",SUMIF(CONFIGURACION!$H$39:$H$1000,$A791,CONFIGURACION!$J$39:$J$1000))</f>
        <v>0</v>
      </c>
      <c r="E791" s="239"/>
      <c r="F791" s="239"/>
      <c r="G791" s="246">
        <f t="shared" si="1"/>
        <v>0</v>
      </c>
    </row>
    <row r="792" ht="15.75" customHeight="1">
      <c r="A792" s="221" t="str">
        <f>'DATOS PERSONALES'!$A789</f>
        <v>Rodriguez Brunella Olivia </v>
      </c>
      <c r="B792" s="243" t="str">
        <f>+'DATOS PERSONALES'!$K789</f>
        <v/>
      </c>
      <c r="C792" s="244">
        <f>IF($A792="","",SUMIF(CAJA!$A$3:$A$990,$A792,CAJA!$G$3:$G$990))</f>
        <v>0</v>
      </c>
      <c r="D792" s="244">
        <f>IF($A792="","",SUMIF(CONFIGURACION!$H$39:$H$1000,$A792,CONFIGURACION!$J$39:$J$1000))</f>
        <v>0</v>
      </c>
      <c r="E792" s="239"/>
      <c r="F792" s="239"/>
      <c r="G792" s="246">
        <f t="shared" si="1"/>
        <v>0</v>
      </c>
    </row>
    <row r="793" ht="15.75" customHeight="1">
      <c r="A793" s="221" t="str">
        <f>'DATOS PERSONALES'!$A790</f>
        <v>Contreras Benjamín</v>
      </c>
      <c r="B793" s="243" t="str">
        <f>+'DATOS PERSONALES'!$K790</f>
        <v/>
      </c>
      <c r="C793" s="244">
        <f>IF($A793="","",SUMIF(CAJA!$A$3:$A$990,$A793,CAJA!$G$3:$G$990))</f>
        <v>0</v>
      </c>
      <c r="D793" s="244">
        <f>IF($A793="","",SUMIF(CONFIGURACION!$H$39:$H$1000,$A793,CONFIGURACION!$J$39:$J$1000))</f>
        <v>0</v>
      </c>
      <c r="E793" s="239"/>
      <c r="F793" s="239"/>
      <c r="G793" s="246">
        <f t="shared" si="1"/>
        <v>0</v>
      </c>
    </row>
    <row r="794" ht="15.75" customHeight="1">
      <c r="A794" s="221" t="str">
        <f>'DATOS PERSONALES'!$A791</f>
        <v>Rodríguez Dante Jesús </v>
      </c>
      <c r="B794" s="243" t="str">
        <f>+'DATOS PERSONALES'!$K791</f>
        <v/>
      </c>
      <c r="C794" s="244">
        <f>IF($A794="","",SUMIF(CAJA!$A$3:$A$990,$A794,CAJA!$G$3:$G$990))</f>
        <v>0</v>
      </c>
      <c r="D794" s="244">
        <f>IF($A794="","",SUMIF(CONFIGURACION!$H$39:$H$1000,$A794,CONFIGURACION!$J$39:$J$1000))</f>
        <v>0</v>
      </c>
      <c r="E794" s="239"/>
      <c r="F794" s="239"/>
      <c r="G794" s="246">
        <f t="shared" si="1"/>
        <v>0</v>
      </c>
    </row>
    <row r="795" ht="15.75" customHeight="1">
      <c r="A795" s="221" t="str">
        <f>'DATOS PERSONALES'!$A792</f>
        <v>Rodríguez Gael </v>
      </c>
      <c r="B795" s="243" t="str">
        <f>+'DATOS PERSONALES'!$K792</f>
        <v/>
      </c>
      <c r="C795" s="244">
        <f>IF($A795="","",SUMIF(CAJA!$A$3:$A$990,$A795,CAJA!$G$3:$G$990))</f>
        <v>0</v>
      </c>
      <c r="D795" s="244">
        <f>IF($A795="","",SUMIF(CONFIGURACION!$H$39:$H$1000,$A795,CONFIGURACION!$J$39:$J$1000))</f>
        <v>0</v>
      </c>
      <c r="E795" s="239"/>
      <c r="F795" s="239"/>
      <c r="G795" s="246">
        <f t="shared" si="1"/>
        <v>0</v>
      </c>
    </row>
    <row r="796" ht="15.75" customHeight="1">
      <c r="A796" s="221" t="str">
        <f>'DATOS PERSONALES'!$A793</f>
        <v>Da Silva Mussin Ángel</v>
      </c>
      <c r="B796" s="243" t="str">
        <f>+'DATOS PERSONALES'!$K793</f>
        <v/>
      </c>
      <c r="C796" s="244">
        <f>IF($A796="","",SUMIF(CAJA!$A$3:$A$990,$A796,CAJA!$G$3:$G$990))</f>
        <v>0</v>
      </c>
      <c r="D796" s="244">
        <f>IF($A796="","",SUMIF(CONFIGURACION!$H$39:$H$1000,$A796,CONFIGURACION!$J$39:$J$1000))</f>
        <v>0</v>
      </c>
      <c r="E796" s="239"/>
      <c r="F796" s="239"/>
      <c r="G796" s="246">
        <f t="shared" si="1"/>
        <v>0</v>
      </c>
    </row>
    <row r="797" ht="15.75" customHeight="1">
      <c r="A797" s="221" t="str">
        <f>'DATOS PERSONALES'!$A794</f>
        <v>Gomez Noah Tahiel</v>
      </c>
      <c r="B797" s="243" t="str">
        <f>+'DATOS PERSONALES'!$K794</f>
        <v/>
      </c>
      <c r="C797" s="244">
        <f>IF($A797="","",SUMIF(CAJA!$A$3:$A$990,$A797,CAJA!$G$3:$G$990))</f>
        <v>0</v>
      </c>
      <c r="D797" s="244">
        <f>IF($A797="","",SUMIF(CONFIGURACION!$H$39:$H$1000,$A797,CONFIGURACION!$J$39:$J$1000))</f>
        <v>0</v>
      </c>
      <c r="E797" s="239"/>
      <c r="F797" s="239"/>
      <c r="G797" s="246">
        <f t="shared" si="1"/>
        <v>0</v>
      </c>
    </row>
    <row r="798" ht="15.75" customHeight="1">
      <c r="A798" s="221" t="str">
        <f>'DATOS PERSONALES'!$A795</f>
        <v>Quiroz Godoy Santiago</v>
      </c>
      <c r="B798" s="243" t="str">
        <f>+'DATOS PERSONALES'!$K795</f>
        <v/>
      </c>
      <c r="C798" s="244">
        <f>IF($A798="","",SUMIF(CAJA!$A$3:$A$990,$A798,CAJA!$G$3:$G$990))</f>
        <v>0</v>
      </c>
      <c r="D798" s="244">
        <f>IF($A798="","",SUMIF(CONFIGURACION!$H$39:$H$1000,$A798,CONFIGURACION!$J$39:$J$1000))</f>
        <v>0</v>
      </c>
      <c r="E798" s="239"/>
      <c r="F798" s="239"/>
      <c r="G798" s="246">
        <f t="shared" si="1"/>
        <v>0</v>
      </c>
    </row>
    <row r="799" ht="15.75" customHeight="1">
      <c r="A799" s="221" t="str">
        <f>'DATOS PERSONALES'!$A796</f>
        <v>Barrionuevo Luciana </v>
      </c>
      <c r="B799" s="243" t="str">
        <f>+'DATOS PERSONALES'!$K796</f>
        <v/>
      </c>
      <c r="C799" s="244">
        <f>IF($A799="","",SUMIF(CAJA!$A$3:$A$990,$A799,CAJA!$G$3:$G$990))</f>
        <v>0</v>
      </c>
      <c r="D799" s="244">
        <f>IF($A799="","",SUMIF(CONFIGURACION!$H$39:$H$1000,$A799,CONFIGURACION!$J$39:$J$1000))</f>
        <v>0</v>
      </c>
      <c r="E799" s="239"/>
      <c r="F799" s="239"/>
      <c r="G799" s="246">
        <f t="shared" si="1"/>
        <v>0</v>
      </c>
    </row>
    <row r="800" ht="15.75" customHeight="1">
      <c r="A800" s="221" t="str">
        <f>'DATOS PERSONALES'!$A797</f>
        <v>Beitia Milena </v>
      </c>
      <c r="B800" s="243" t="str">
        <f>+'DATOS PERSONALES'!$K797</f>
        <v/>
      </c>
      <c r="C800" s="244">
        <f>IF($A800="","",SUMIF(CAJA!$A$3:$A$990,$A800,CAJA!$G$3:$G$990))</f>
        <v>0</v>
      </c>
      <c r="D800" s="244">
        <f>IF($A800="","",SUMIF(CONFIGURACION!$H$39:$H$1000,$A800,CONFIGURACION!$J$39:$J$1000))</f>
        <v>0</v>
      </c>
      <c r="E800" s="239"/>
      <c r="F800" s="239"/>
      <c r="G800" s="246">
        <f t="shared" si="1"/>
        <v>0</v>
      </c>
    </row>
    <row r="801" ht="15.75" customHeight="1">
      <c r="A801" s="221" t="str">
        <f>'DATOS PERSONALES'!$A798</f>
        <v>Ponce Matilda </v>
      </c>
      <c r="B801" s="243" t="str">
        <f>+'DATOS PERSONALES'!$K798</f>
        <v/>
      </c>
      <c r="C801" s="244">
        <f>IF($A801="","",SUMIF(CAJA!$A$3:$A$990,$A801,CAJA!$G$3:$G$990))</f>
        <v>0</v>
      </c>
      <c r="D801" s="244">
        <f>IF($A801="","",SUMIF(CONFIGURACION!$H$39:$H$1000,$A801,CONFIGURACION!$J$39:$J$1000))</f>
        <v>0</v>
      </c>
      <c r="E801" s="239"/>
      <c r="F801" s="239"/>
      <c r="G801" s="246">
        <f t="shared" si="1"/>
        <v>0</v>
      </c>
    </row>
    <row r="802" ht="15.75" customHeight="1">
      <c r="A802" s="221" t="str">
        <f>'DATOS PERSONALES'!$A799</f>
        <v>Cardozo Catalina </v>
      </c>
      <c r="B802" s="243" t="str">
        <f>+'DATOS PERSONALES'!$K799</f>
        <v/>
      </c>
      <c r="C802" s="244">
        <f>IF($A802="","",SUMIF(CAJA!$A$3:$A$990,$A802,CAJA!$G$3:$G$990))</f>
        <v>0</v>
      </c>
      <c r="D802" s="244">
        <f>IF($A802="","",SUMIF(CONFIGURACION!$H$39:$H$1000,$A802,CONFIGURACION!$J$39:$J$1000))</f>
        <v>0</v>
      </c>
      <c r="E802" s="239"/>
      <c r="F802" s="239"/>
      <c r="G802" s="246">
        <f t="shared" si="1"/>
        <v>0</v>
      </c>
    </row>
    <row r="803" ht="15.75" customHeight="1">
      <c r="A803" s="221" t="str">
        <f>'DATOS PERSONALES'!$A800</f>
        <v>Ocampo Ignacio</v>
      </c>
      <c r="B803" s="243" t="str">
        <f>+'DATOS PERSONALES'!$K800</f>
        <v/>
      </c>
      <c r="C803" s="244">
        <f>IF($A803="","",SUMIF(CAJA!$A$3:$A$990,$A803,CAJA!$G$3:$G$990))</f>
        <v>0</v>
      </c>
      <c r="D803" s="244">
        <f>IF($A803="","",SUMIF(CONFIGURACION!$H$39:$H$1000,$A803,CONFIGURACION!$J$39:$J$1000))</f>
        <v>0</v>
      </c>
      <c r="E803" s="239"/>
      <c r="F803" s="239"/>
      <c r="G803" s="246">
        <f t="shared" si="1"/>
        <v>0</v>
      </c>
    </row>
    <row r="804" ht="15.75" customHeight="1">
      <c r="A804" s="221" t="str">
        <f>'DATOS PERSONALES'!$A801</f>
        <v>Suárez Martina </v>
      </c>
      <c r="B804" s="243" t="str">
        <f>+'DATOS PERSONALES'!$K801</f>
        <v/>
      </c>
      <c r="C804" s="244">
        <f>IF($A804="","",SUMIF(CAJA!$A$3:$A$990,$A804,CAJA!$G$3:$G$990))</f>
        <v>0</v>
      </c>
      <c r="D804" s="244">
        <f>IF($A804="","",SUMIF(CONFIGURACION!$H$39:$H$1000,$A804,CONFIGURACION!$J$39:$J$1000))</f>
        <v>0</v>
      </c>
      <c r="E804" s="239"/>
      <c r="F804" s="239"/>
      <c r="G804" s="246">
        <f t="shared" si="1"/>
        <v>0</v>
      </c>
    </row>
    <row r="805" ht="15.75" customHeight="1">
      <c r="A805" s="221" t="str">
        <f>'DATOS PERSONALES'!$A802</f>
        <v>Samaniego Bruna </v>
      </c>
      <c r="B805" s="243" t="str">
        <f>+'DATOS PERSONALES'!$K802</f>
        <v/>
      </c>
      <c r="C805" s="244">
        <f>IF($A805="","",SUMIF(CAJA!$A$3:$A$990,$A805,CAJA!$G$3:$G$990))</f>
        <v>0</v>
      </c>
      <c r="D805" s="244">
        <f>IF($A805="","",SUMIF(CONFIGURACION!$H$39:$H$1000,$A805,CONFIGURACION!$J$39:$J$1000))</f>
        <v>0</v>
      </c>
      <c r="E805" s="239"/>
      <c r="F805" s="239"/>
      <c r="G805" s="246">
        <f t="shared" si="1"/>
        <v>0</v>
      </c>
    </row>
    <row r="806" ht="15.75" customHeight="1">
      <c r="A806" s="221" t="str">
        <f>'DATOS PERSONALES'!$A803</f>
        <v>Bernal Emily</v>
      </c>
      <c r="B806" s="243" t="str">
        <f>+'DATOS PERSONALES'!$K803</f>
        <v/>
      </c>
      <c r="C806" s="244">
        <f>IF($A806="","",SUMIF(CAJA!$A$3:$A$990,$A806,CAJA!$G$3:$G$990))</f>
        <v>0</v>
      </c>
      <c r="D806" s="244">
        <f>IF($A806="","",SUMIF(CONFIGURACION!$H$39:$H$1000,$A806,CONFIGURACION!$J$39:$J$1000))</f>
        <v>0</v>
      </c>
      <c r="E806" s="239"/>
      <c r="F806" s="239"/>
      <c r="G806" s="246">
        <f t="shared" si="1"/>
        <v>0</v>
      </c>
    </row>
    <row r="807" ht="15.75" customHeight="1">
      <c r="A807" s="221" t="str">
        <f>'DATOS PERSONALES'!$A804</f>
        <v>Mansilla Mailén Guadalupe</v>
      </c>
      <c r="B807" s="243" t="str">
        <f>+'DATOS PERSONALES'!$K804</f>
        <v/>
      </c>
      <c r="C807" s="244">
        <f>IF($A807="","",SUMIF(CAJA!$A$3:$A$990,$A807,CAJA!$G$3:$G$990))</f>
        <v>0</v>
      </c>
      <c r="D807" s="244">
        <f>IF($A807="","",SUMIF(CONFIGURACION!$H$39:$H$1000,$A807,CONFIGURACION!$J$39:$J$1000))</f>
        <v>0</v>
      </c>
      <c r="E807" s="239"/>
      <c r="F807" s="239"/>
      <c r="G807" s="246">
        <f t="shared" si="1"/>
        <v>0</v>
      </c>
    </row>
    <row r="808" ht="15.75" customHeight="1">
      <c r="A808" s="221" t="str">
        <f>'DATOS PERSONALES'!$A805</f>
        <v>Veron Manuela </v>
      </c>
      <c r="B808" s="243" t="str">
        <f>+'DATOS PERSONALES'!$K805</f>
        <v/>
      </c>
      <c r="C808" s="244">
        <f>IF($A808="","",SUMIF(CAJA!$A$3:$A$990,$A808,CAJA!$G$3:$G$990))</f>
        <v>0</v>
      </c>
      <c r="D808" s="244">
        <f>IF($A808="","",SUMIF(CONFIGURACION!$H$39:$H$1000,$A808,CONFIGURACION!$J$39:$J$1000))</f>
        <v>0</v>
      </c>
      <c r="E808" s="239"/>
      <c r="F808" s="239"/>
      <c r="G808" s="246">
        <f t="shared" si="1"/>
        <v>0</v>
      </c>
    </row>
    <row r="809" ht="15.75" customHeight="1">
      <c r="A809" s="221" t="str">
        <f>'DATOS PERSONALES'!$A806</f>
        <v>Gauto Mercedes </v>
      </c>
      <c r="B809" s="243" t="str">
        <f>+'DATOS PERSONALES'!$K806</f>
        <v/>
      </c>
      <c r="C809" s="244">
        <f>IF($A809="","",SUMIF(CAJA!$A$3:$A$990,$A809,CAJA!$G$3:$G$990))</f>
        <v>0</v>
      </c>
      <c r="D809" s="244">
        <f>IF($A809="","",SUMIF(CONFIGURACION!$H$39:$H$1000,$A809,CONFIGURACION!$J$39:$J$1000))</f>
        <v>0</v>
      </c>
      <c r="E809" s="239"/>
      <c r="F809" s="239"/>
      <c r="G809" s="246">
        <f t="shared" si="1"/>
        <v>0</v>
      </c>
    </row>
    <row r="810" ht="15.75" customHeight="1">
      <c r="A810" s="221" t="str">
        <f>'DATOS PERSONALES'!$A807</f>
        <v>Colque Elba </v>
      </c>
      <c r="B810" s="243" t="str">
        <f>+'DATOS PERSONALES'!$K807</f>
        <v/>
      </c>
      <c r="C810" s="244">
        <f>IF($A810="","",SUMIF(CAJA!$A$3:$A$990,$A810,CAJA!$G$3:$G$990))</f>
        <v>0</v>
      </c>
      <c r="D810" s="244">
        <f>IF($A810="","",SUMIF(CONFIGURACION!$H$39:$H$1000,$A810,CONFIGURACION!$J$39:$J$1000))</f>
        <v>0</v>
      </c>
      <c r="E810" s="239"/>
      <c r="F810" s="239"/>
      <c r="G810" s="246">
        <f t="shared" si="1"/>
        <v>0</v>
      </c>
    </row>
    <row r="811" ht="15.75" customHeight="1">
      <c r="A811" s="221" t="str">
        <f>'DATOS PERSONALES'!$A808</f>
        <v>Maldonado Norma</v>
      </c>
      <c r="B811" s="243" t="str">
        <f>+'DATOS PERSONALES'!$K808</f>
        <v/>
      </c>
      <c r="C811" s="244">
        <f>IF($A811="","",SUMIF(CAJA!$A$3:$A$990,$A811,CAJA!$G$3:$G$990))</f>
        <v>0</v>
      </c>
      <c r="D811" s="244">
        <f>IF($A811="","",SUMIF(CONFIGURACION!$H$39:$H$1000,$A811,CONFIGURACION!$J$39:$J$1000))</f>
        <v>0</v>
      </c>
      <c r="E811" s="239"/>
      <c r="F811" s="239"/>
      <c r="G811" s="246">
        <f t="shared" si="1"/>
        <v>0</v>
      </c>
    </row>
    <row r="812" ht="15.75" customHeight="1">
      <c r="A812" s="221" t="str">
        <f>'DATOS PERSONALES'!$A809</f>
        <v>Dager Ma Jose</v>
      </c>
      <c r="B812" s="243" t="str">
        <f>+'DATOS PERSONALES'!$K809</f>
        <v/>
      </c>
      <c r="C812" s="244">
        <f>IF($A812="","",SUMIF(CAJA!$A$3:$A$990,$A812,CAJA!$G$3:$G$990))</f>
        <v>0</v>
      </c>
      <c r="D812" s="244">
        <f>IF($A812="","",SUMIF(CONFIGURACION!$H$39:$H$1000,$A812,CONFIGURACION!$J$39:$J$1000))</f>
        <v>0</v>
      </c>
      <c r="E812" s="239"/>
      <c r="F812" s="239"/>
      <c r="G812" s="246">
        <f t="shared" si="1"/>
        <v>0</v>
      </c>
    </row>
    <row r="813" ht="15.75" customHeight="1">
      <c r="A813" s="226" t="str">
        <f>'DATOS PERSONALES'!$A810</f>
        <v>Franco Roque</v>
      </c>
      <c r="B813" s="243" t="str">
        <f>+'DATOS PERSONALES'!$K810</f>
        <v/>
      </c>
      <c r="C813" s="244">
        <f>IF($A813="","",SUMIF(CAJA!$A$3:$A$990,$A813,CAJA!$G$3:$G$990))</f>
        <v>0</v>
      </c>
      <c r="D813" s="244">
        <f>IF($A813="","",SUMIF(CONFIGURACION!$H$39:$H$1000,$A813,CONFIGURACION!$J$39:$J$1000))</f>
        <v>0</v>
      </c>
      <c r="E813" s="239"/>
      <c r="F813" s="239"/>
      <c r="G813" s="246">
        <f t="shared" si="1"/>
        <v>0</v>
      </c>
    </row>
    <row r="814" ht="15.75" customHeight="1">
      <c r="A814" s="226" t="str">
        <f>'DATOS PERSONALES'!$A811</f>
        <v>Bolla Ángela</v>
      </c>
      <c r="B814" s="243" t="str">
        <f>+'DATOS PERSONALES'!$K811</f>
        <v/>
      </c>
      <c r="C814" s="244">
        <f>IF($A814="","",SUMIF(CAJA!$A$3:$A$990,$A814,CAJA!$G$3:$G$990))</f>
        <v>0</v>
      </c>
      <c r="D814" s="244">
        <f>IF($A814="","",SUMIF(CONFIGURACION!$H$39:$H$1000,$A814,CONFIGURACION!$J$39:$J$1000))</f>
        <v>0</v>
      </c>
      <c r="E814" s="239"/>
      <c r="F814" s="239"/>
      <c r="G814" s="246">
        <f t="shared" si="1"/>
        <v>0</v>
      </c>
    </row>
    <row r="815" ht="15.75" customHeight="1">
      <c r="A815" s="226" t="str">
        <f>'DATOS PERSONALES'!$A812</f>
        <v>Issi Haydee</v>
      </c>
      <c r="B815" s="243" t="str">
        <f>+'DATOS PERSONALES'!$K812</f>
        <v/>
      </c>
      <c r="C815" s="244">
        <f>IF($A815="","",SUMIF(CAJA!$A$3:$A$990,$A815,CAJA!$G$3:$G$990))</f>
        <v>0</v>
      </c>
      <c r="D815" s="244">
        <f>IF($A815="","",SUMIF(CONFIGURACION!$H$39:$H$1000,$A815,CONFIGURACION!$J$39:$J$1000))</f>
        <v>0</v>
      </c>
      <c r="E815" s="239"/>
      <c r="F815" s="239"/>
      <c r="G815" s="246">
        <f t="shared" si="1"/>
        <v>0</v>
      </c>
    </row>
    <row r="816" ht="15.75" customHeight="1">
      <c r="A816" s="226" t="str">
        <f>'DATOS PERSONALES'!$A813</f>
        <v>Moreyra Alfredo</v>
      </c>
      <c r="B816" s="243" t="str">
        <f>+'DATOS PERSONALES'!$K813</f>
        <v/>
      </c>
      <c r="C816" s="244">
        <f>IF($A816="","",SUMIF(CAJA!$A$3:$A$990,$A816,CAJA!$G$3:$G$990))</f>
        <v>0</v>
      </c>
      <c r="D816" s="244">
        <f>IF($A816="","",SUMIF(CONFIGURACION!$H$39:$H$1000,$A816,CONFIGURACION!$J$39:$J$1000))</f>
        <v>0</v>
      </c>
      <c r="E816" s="239"/>
      <c r="F816" s="239"/>
      <c r="G816" s="246">
        <f t="shared" si="1"/>
        <v>0</v>
      </c>
    </row>
    <row r="817" ht="15.75" customHeight="1">
      <c r="A817" s="226" t="str">
        <f>'DATOS PERSONALES'!$A814</f>
        <v/>
      </c>
      <c r="B817" s="243" t="str">
        <f>+'DATOS PERSONALES'!$K814</f>
        <v/>
      </c>
      <c r="C817" s="244" t="str">
        <f>IF($A817="","",SUMIF(CAJA!$A$3:$A$990,$A817,CAJA!$G$3:$G$990))</f>
        <v/>
      </c>
      <c r="D817" s="244" t="str">
        <f>IF($A817="","",SUMIF(CONFIGURACION!$H$39:$H$1000,$A817,CONFIGURACION!$J$39:$J$1000))</f>
        <v/>
      </c>
      <c r="E817" s="239"/>
      <c r="F817" s="239"/>
      <c r="G817" s="246" t="str">
        <f t="shared" si="1"/>
        <v/>
      </c>
    </row>
    <row r="818" ht="15.75" customHeight="1">
      <c r="A818" s="221" t="str">
        <f>'DATOS PERSONALES'!$A815</f>
        <v/>
      </c>
      <c r="B818" s="243" t="str">
        <f>+'DATOS PERSONALES'!$K815</f>
        <v/>
      </c>
      <c r="C818" s="244" t="str">
        <f>IF($A818="","",SUMIF(CAJA!$A$3:$A$990,$A818,CAJA!$G$3:$G$990))</f>
        <v/>
      </c>
      <c r="D818" s="244" t="str">
        <f>IF($A818="","",SUMIF(CONFIGURACION!$H$39:$H$1000,$A818,CONFIGURACION!$J$39:$J$1000))</f>
        <v/>
      </c>
      <c r="E818" s="239"/>
      <c r="F818" s="239"/>
      <c r="G818" s="246" t="str">
        <f t="shared" si="1"/>
        <v/>
      </c>
    </row>
    <row r="819" ht="15.75" customHeight="1">
      <c r="A819" s="221" t="str">
        <f>'DATOS PERSONALES'!$A816</f>
        <v/>
      </c>
      <c r="B819" s="243" t="str">
        <f>+'DATOS PERSONALES'!$K816</f>
        <v/>
      </c>
      <c r="C819" s="244" t="str">
        <f>IF($A819="","",SUMIF(CAJA!$A$3:$A$990,$A819,CAJA!$G$3:$G$990))</f>
        <v/>
      </c>
      <c r="D819" s="244" t="str">
        <f>IF($A819="","",SUMIF(CONFIGURACION!$H$39:$H$1000,$A819,CONFIGURACION!$J$39:$J$1000))</f>
        <v/>
      </c>
      <c r="E819" s="239"/>
      <c r="F819" s="239"/>
      <c r="G819" s="246" t="str">
        <f t="shared" si="1"/>
        <v/>
      </c>
    </row>
    <row r="820" ht="15.75" customHeight="1">
      <c r="A820" s="221" t="str">
        <f>'DATOS PERSONALES'!$A817</f>
        <v/>
      </c>
      <c r="B820" s="243" t="str">
        <f>+'DATOS PERSONALES'!$K817</f>
        <v/>
      </c>
      <c r="C820" s="244" t="str">
        <f>IF($A820="","",SUMIF(CAJA!$A$3:$A$990,$A820,CAJA!$G$3:$G$990))</f>
        <v/>
      </c>
      <c r="D820" s="244" t="str">
        <f>IF($A820="","",SUMIF(CONFIGURACION!$H$39:$H$1000,$A820,CONFIGURACION!$J$39:$J$1000))</f>
        <v/>
      </c>
      <c r="E820" s="239"/>
      <c r="F820" s="239"/>
      <c r="G820" s="246" t="str">
        <f t="shared" si="1"/>
        <v/>
      </c>
    </row>
    <row r="821" ht="15.75" customHeight="1">
      <c r="A821" s="221" t="str">
        <f>'DATOS PERSONALES'!$A818</f>
        <v/>
      </c>
      <c r="B821" s="243" t="str">
        <f>+'DATOS PERSONALES'!$K818</f>
        <v/>
      </c>
      <c r="C821" s="244" t="str">
        <f>IF($A821="","",SUMIF(CAJA!$A$3:$A$990,$A821,CAJA!$G$3:$G$990))</f>
        <v/>
      </c>
      <c r="D821" s="244" t="str">
        <f>IF($A821="","",SUMIF(CONFIGURACION!$H$39:$H$1000,$A821,CONFIGURACION!$J$39:$J$1000))</f>
        <v/>
      </c>
      <c r="E821" s="239"/>
      <c r="F821" s="239"/>
      <c r="G821" s="246" t="str">
        <f t="shared" si="1"/>
        <v/>
      </c>
    </row>
    <row r="822" ht="15.75" customHeight="1">
      <c r="A822" s="221" t="str">
        <f>'DATOS PERSONALES'!$A819</f>
        <v/>
      </c>
      <c r="B822" s="243" t="str">
        <f>+'DATOS PERSONALES'!$K819</f>
        <v/>
      </c>
      <c r="C822" s="244" t="str">
        <f>IF($A822="","",SUMIF(CAJA!$A$3:$A$990,$A822,CAJA!$G$3:$G$990))</f>
        <v/>
      </c>
      <c r="D822" s="244" t="str">
        <f>IF($A822="","",SUMIF(CONFIGURACION!$H$39:$H$1000,$A822,CONFIGURACION!$J$39:$J$1000))</f>
        <v/>
      </c>
      <c r="E822" s="239"/>
      <c r="F822" s="239"/>
      <c r="G822" s="246" t="str">
        <f t="shared" si="1"/>
        <v/>
      </c>
    </row>
    <row r="823" ht="15.75" customHeight="1">
      <c r="A823" s="221" t="str">
        <f>'DATOS PERSONALES'!$A820</f>
        <v/>
      </c>
      <c r="B823" s="243" t="str">
        <f>+'DATOS PERSONALES'!$K820</f>
        <v/>
      </c>
      <c r="C823" s="244" t="str">
        <f>IF($A823="","",SUMIF(CAJA!$A$3:$A$990,$A823,CAJA!$G$3:$G$990))</f>
        <v/>
      </c>
      <c r="D823" s="244" t="str">
        <f>IF($A823="","",SUMIF(CONFIGURACION!$H$39:$H$1000,$A823,CONFIGURACION!$J$39:$J$1000))</f>
        <v/>
      </c>
      <c r="E823" s="239"/>
      <c r="F823" s="239"/>
      <c r="G823" s="246" t="str">
        <f t="shared" si="1"/>
        <v/>
      </c>
    </row>
    <row r="824" ht="15.75" customHeight="1">
      <c r="A824" s="221" t="str">
        <f>'DATOS PERSONALES'!$A821</f>
        <v/>
      </c>
      <c r="B824" s="243" t="str">
        <f>+'DATOS PERSONALES'!$K821</f>
        <v/>
      </c>
      <c r="C824" s="244" t="str">
        <f>IF($A824="","",SUMIF(CAJA!$A$3:$A$990,$A824,CAJA!$G$3:$G$990))</f>
        <v/>
      </c>
      <c r="D824" s="244" t="str">
        <f>IF($A824="","",SUMIF(CONFIGURACION!$H$39:$H$1000,$A824,CONFIGURACION!$J$39:$J$1000))</f>
        <v/>
      </c>
      <c r="E824" s="239"/>
      <c r="F824" s="239"/>
      <c r="G824" s="246" t="str">
        <f t="shared" si="1"/>
        <v/>
      </c>
    </row>
    <row r="825" ht="15.75" customHeight="1">
      <c r="A825" s="221" t="str">
        <f>'DATOS PERSONALES'!$A822</f>
        <v/>
      </c>
      <c r="B825" s="243" t="str">
        <f>+'DATOS PERSONALES'!$K822</f>
        <v/>
      </c>
      <c r="C825" s="244" t="str">
        <f>IF($A825="","",SUMIF(CAJA!$A$3:$A$990,$A825,CAJA!$G$3:$G$990))</f>
        <v/>
      </c>
      <c r="D825" s="244" t="str">
        <f>IF($A825="","",SUMIF(CONFIGURACION!$H$39:$H$1000,$A825,CONFIGURACION!$J$39:$J$1000))</f>
        <v/>
      </c>
      <c r="E825" s="239"/>
      <c r="F825" s="239"/>
      <c r="G825" s="246" t="str">
        <f t="shared" si="1"/>
        <v/>
      </c>
    </row>
    <row r="826" ht="15.75" customHeight="1">
      <c r="A826" s="221" t="str">
        <f>'DATOS PERSONALES'!$A823</f>
        <v/>
      </c>
      <c r="B826" s="243" t="str">
        <f>+'DATOS PERSONALES'!$K823</f>
        <v/>
      </c>
      <c r="C826" s="244" t="str">
        <f>IF($A826="","",SUMIF(CAJA!$A$3:$A$990,$A826,CAJA!$G$3:$G$990))</f>
        <v/>
      </c>
      <c r="D826" s="244" t="str">
        <f>IF($A826="","",SUMIF(CONFIGURACION!$H$39:$H$1000,$A826,CONFIGURACION!$J$39:$J$1000))</f>
        <v/>
      </c>
      <c r="E826" s="239"/>
      <c r="F826" s="239"/>
      <c r="G826" s="246" t="str">
        <f t="shared" si="1"/>
        <v/>
      </c>
    </row>
    <row r="827" ht="15.75" customHeight="1">
      <c r="A827" s="221" t="str">
        <f>'DATOS PERSONALES'!$A824</f>
        <v/>
      </c>
      <c r="B827" s="243" t="str">
        <f>+'DATOS PERSONALES'!$K824</f>
        <v/>
      </c>
      <c r="C827" s="244" t="str">
        <f>IF($A827="","",SUMIF(CAJA!$A$3:$A$990,$A827,CAJA!$G$3:$G$990))</f>
        <v/>
      </c>
      <c r="D827" s="244" t="str">
        <f>IF($A827="","",SUMIF(CONFIGURACION!$H$39:$H$1000,$A827,CONFIGURACION!$J$39:$J$1000))</f>
        <v/>
      </c>
      <c r="E827" s="239"/>
      <c r="F827" s="239"/>
      <c r="G827" s="246" t="str">
        <f t="shared" si="1"/>
        <v/>
      </c>
    </row>
    <row r="828" ht="15.75" customHeight="1">
      <c r="A828" s="221" t="str">
        <f>'DATOS PERSONALES'!$A825</f>
        <v/>
      </c>
      <c r="B828" s="243" t="str">
        <f>+'DATOS PERSONALES'!$K825</f>
        <v/>
      </c>
      <c r="C828" s="244" t="str">
        <f>IF($A828="","",SUMIF(CAJA!$A$3:$A$990,$A828,CAJA!$G$3:$G$990))</f>
        <v/>
      </c>
      <c r="D828" s="244" t="str">
        <f>IF($A828="","",SUMIF(CONFIGURACION!$H$39:$H$1000,$A828,CONFIGURACION!$J$39:$J$1000))</f>
        <v/>
      </c>
      <c r="E828" s="239"/>
      <c r="F828" s="239"/>
      <c r="G828" s="246" t="str">
        <f t="shared" si="1"/>
        <v/>
      </c>
    </row>
    <row r="829" ht="15.75" customHeight="1">
      <c r="A829" s="221" t="str">
        <f>'DATOS PERSONALES'!$A826</f>
        <v/>
      </c>
      <c r="B829" s="243" t="str">
        <f>+'DATOS PERSONALES'!$K826</f>
        <v/>
      </c>
      <c r="C829" s="244" t="str">
        <f>IF($A829="","",SUMIF(CAJA!$A$3:$A$990,$A829,CAJA!$G$3:$G$990))</f>
        <v/>
      </c>
      <c r="D829" s="244" t="str">
        <f>IF($A829="","",SUMIF(CONFIGURACION!$H$39:$H$1000,$A829,CONFIGURACION!$J$39:$J$1000))</f>
        <v/>
      </c>
      <c r="E829" s="239"/>
      <c r="F829" s="239"/>
      <c r="G829" s="246" t="str">
        <f t="shared" si="1"/>
        <v/>
      </c>
    </row>
    <row r="830" ht="15.75" customHeight="1">
      <c r="A830" s="221" t="str">
        <f>'DATOS PERSONALES'!$A827</f>
        <v/>
      </c>
      <c r="B830" s="243" t="str">
        <f>+'DATOS PERSONALES'!$K827</f>
        <v/>
      </c>
      <c r="C830" s="244" t="str">
        <f>IF($A830="","",SUMIF(CAJA!$A$3:$A$990,$A830,CAJA!$G$3:$G$990))</f>
        <v/>
      </c>
      <c r="D830" s="244" t="str">
        <f>IF($A830="","",SUMIF(CONFIGURACION!$H$39:$H$1000,$A830,CONFIGURACION!$J$39:$J$1000))</f>
        <v/>
      </c>
      <c r="E830" s="239"/>
      <c r="F830" s="239"/>
      <c r="G830" s="246" t="str">
        <f t="shared" si="1"/>
        <v/>
      </c>
    </row>
    <row r="831" ht="15.75" customHeight="1">
      <c r="A831" s="221" t="str">
        <f>'DATOS PERSONALES'!$A828</f>
        <v/>
      </c>
      <c r="B831" s="243" t="str">
        <f>+'DATOS PERSONALES'!$K828</f>
        <v/>
      </c>
      <c r="C831" s="244" t="str">
        <f>IF($A831="","",SUMIF(CAJA!$A$3:$A$990,$A831,CAJA!$G$3:$G$990))</f>
        <v/>
      </c>
      <c r="D831" s="244" t="str">
        <f>IF($A831="","",SUMIF(CONFIGURACION!$H$39:$H$1000,$A831,CONFIGURACION!$J$39:$J$1000))</f>
        <v/>
      </c>
      <c r="E831" s="239"/>
      <c r="F831" s="239"/>
      <c r="G831" s="246" t="str">
        <f t="shared" si="1"/>
        <v/>
      </c>
    </row>
    <row r="832" ht="15.75" customHeight="1">
      <c r="A832" s="221" t="str">
        <f>'DATOS PERSONALES'!$A829</f>
        <v/>
      </c>
      <c r="B832" s="243" t="str">
        <f>+'DATOS PERSONALES'!$K829</f>
        <v/>
      </c>
      <c r="C832" s="244" t="str">
        <f>IF($A832="","",SUMIF(CAJA!$A$3:$A$990,$A832,CAJA!$G$3:$G$990))</f>
        <v/>
      </c>
      <c r="D832" s="244" t="str">
        <f>IF($A832="","",SUMIF(CONFIGURACION!$H$39:$H$1000,$A832,CONFIGURACION!$J$39:$J$1000))</f>
        <v/>
      </c>
      <c r="E832" s="239"/>
      <c r="F832" s="239"/>
      <c r="G832" s="246" t="str">
        <f t="shared" si="1"/>
        <v/>
      </c>
    </row>
    <row r="833" ht="15.75" customHeight="1">
      <c r="A833" s="221" t="str">
        <f>'DATOS PERSONALES'!$A830</f>
        <v/>
      </c>
      <c r="B833" s="243" t="str">
        <f>+'DATOS PERSONALES'!$K830</f>
        <v/>
      </c>
      <c r="C833" s="244" t="str">
        <f>IF($A833="","",SUMIF(CAJA!$A$3:$A$990,$A833,CAJA!$G$3:$G$990))</f>
        <v/>
      </c>
      <c r="D833" s="244" t="str">
        <f>IF($A833="","",SUMIF(CONFIGURACION!$H$39:$H$1000,$A833,CONFIGURACION!$J$39:$J$1000))</f>
        <v/>
      </c>
      <c r="E833" s="239"/>
      <c r="F833" s="239"/>
      <c r="G833" s="246" t="str">
        <f t="shared" si="1"/>
        <v/>
      </c>
    </row>
    <row r="834" ht="15.75" customHeight="1">
      <c r="A834" s="221" t="str">
        <f>'DATOS PERSONALES'!$A831</f>
        <v/>
      </c>
      <c r="B834" s="243" t="str">
        <f>+'DATOS PERSONALES'!$K831</f>
        <v/>
      </c>
      <c r="C834" s="244" t="str">
        <f>IF($A834="","",SUMIF(CAJA!$A$3:$A$990,$A834,CAJA!$G$3:$G$990))</f>
        <v/>
      </c>
      <c r="D834" s="244" t="str">
        <f>IF($A834="","",SUMIF(CONFIGURACION!$H$39:$H$1000,$A834,CONFIGURACION!$J$39:$J$1000))</f>
        <v/>
      </c>
      <c r="E834" s="239"/>
      <c r="F834" s="239"/>
      <c r="G834" s="246" t="str">
        <f t="shared" si="1"/>
        <v/>
      </c>
    </row>
    <row r="835" ht="15.75" customHeight="1">
      <c r="A835" s="221" t="str">
        <f>'DATOS PERSONALES'!$A832</f>
        <v/>
      </c>
      <c r="B835" s="243" t="str">
        <f>+'DATOS PERSONALES'!$K832</f>
        <v/>
      </c>
      <c r="C835" s="244" t="str">
        <f>IF($A835="","",SUMIF(CAJA!$A$3:$A$990,$A835,CAJA!$G$3:$G$990))</f>
        <v/>
      </c>
      <c r="D835" s="244" t="str">
        <f>IF($A835="","",SUMIF(CONFIGURACION!$H$39:$H$1000,$A835,CONFIGURACION!$J$39:$J$1000))</f>
        <v/>
      </c>
      <c r="E835" s="239"/>
      <c r="F835" s="239"/>
      <c r="G835" s="246" t="str">
        <f t="shared" si="1"/>
        <v/>
      </c>
    </row>
    <row r="836" ht="15.75" customHeight="1">
      <c r="A836" s="221" t="str">
        <f>'DATOS PERSONALES'!$A833</f>
        <v/>
      </c>
      <c r="B836" s="243" t="str">
        <f>+'DATOS PERSONALES'!$K833</f>
        <v/>
      </c>
      <c r="C836" s="244" t="str">
        <f>IF($A836="","",SUMIF(CAJA!$A$3:$A$990,$A836,CAJA!$G$3:$G$990))</f>
        <v/>
      </c>
      <c r="D836" s="244" t="str">
        <f>IF($A836="","",SUMIF(CONFIGURACION!$H$39:$H$1000,$A836,CONFIGURACION!$J$39:$J$1000))</f>
        <v/>
      </c>
      <c r="E836" s="239"/>
      <c r="F836" s="239"/>
      <c r="G836" s="246" t="str">
        <f t="shared" si="1"/>
        <v/>
      </c>
    </row>
    <row r="837" ht="15.75" customHeight="1">
      <c r="A837" s="221" t="str">
        <f>'DATOS PERSONALES'!$A834</f>
        <v/>
      </c>
      <c r="B837" s="243" t="str">
        <f>+'DATOS PERSONALES'!$K834</f>
        <v/>
      </c>
      <c r="C837" s="244" t="str">
        <f>IF($A837="","",SUMIF(CAJA!$A$3:$A$990,$A837,CAJA!$G$3:$G$990))</f>
        <v/>
      </c>
      <c r="D837" s="244" t="str">
        <f>IF($A837="","",SUMIF(CONFIGURACION!$H$39:$H$1000,$A837,CONFIGURACION!$J$39:$J$1000))</f>
        <v/>
      </c>
      <c r="E837" s="239"/>
      <c r="F837" s="239"/>
      <c r="G837" s="246" t="str">
        <f t="shared" si="1"/>
        <v/>
      </c>
    </row>
    <row r="838" ht="15.75" customHeight="1">
      <c r="A838" s="221" t="str">
        <f>'DATOS PERSONALES'!$A835</f>
        <v/>
      </c>
      <c r="B838" s="243" t="str">
        <f>+'DATOS PERSONALES'!$K835</f>
        <v/>
      </c>
      <c r="C838" s="244" t="str">
        <f>IF($A838="","",SUMIF(CAJA!$A$3:$A$990,$A838,CAJA!$G$3:$G$990))</f>
        <v/>
      </c>
      <c r="D838" s="244" t="str">
        <f>IF($A838="","",SUMIF(CONFIGURACION!$H$39:$H$1000,$A838,CONFIGURACION!$J$39:$J$1000))</f>
        <v/>
      </c>
      <c r="E838" s="239"/>
      <c r="F838" s="239"/>
      <c r="G838" s="246" t="str">
        <f t="shared" si="1"/>
        <v/>
      </c>
    </row>
    <row r="839" ht="15.75" customHeight="1">
      <c r="A839" s="221" t="str">
        <f>'DATOS PERSONALES'!$A836</f>
        <v/>
      </c>
      <c r="B839" s="243" t="str">
        <f>+'DATOS PERSONALES'!$K836</f>
        <v/>
      </c>
      <c r="C839" s="244" t="str">
        <f>IF($A839="","",SUMIF(CAJA!$A$3:$A$990,$A839,CAJA!$G$3:$G$990))</f>
        <v/>
      </c>
      <c r="D839" s="244" t="str">
        <f>IF($A839="","",SUMIF(CONFIGURACION!$H$39:$H$1000,$A839,CONFIGURACION!$J$39:$J$1000))</f>
        <v/>
      </c>
      <c r="E839" s="239"/>
      <c r="F839" s="239"/>
      <c r="G839" s="246" t="str">
        <f t="shared" si="1"/>
        <v/>
      </c>
    </row>
    <row r="840" ht="15.75" customHeight="1">
      <c r="A840" s="221" t="str">
        <f>'DATOS PERSONALES'!$A837</f>
        <v/>
      </c>
      <c r="B840" s="243" t="str">
        <f>+'DATOS PERSONALES'!$K837</f>
        <v/>
      </c>
      <c r="C840" s="244" t="str">
        <f>IF($A840="","",SUMIF(CAJA!$A$3:$A$990,$A840,CAJA!$G$3:$G$990))</f>
        <v/>
      </c>
      <c r="D840" s="244" t="str">
        <f>IF($A840="","",SUMIF(CONFIGURACION!$H$39:$H$1000,$A840,CONFIGURACION!$J$39:$J$1000))</f>
        <v/>
      </c>
      <c r="E840" s="239"/>
      <c r="F840" s="239"/>
      <c r="G840" s="246" t="str">
        <f t="shared" si="1"/>
        <v/>
      </c>
    </row>
    <row r="841" ht="15.75" customHeight="1">
      <c r="A841" s="221" t="str">
        <f>'DATOS PERSONALES'!$A838</f>
        <v/>
      </c>
      <c r="B841" s="243" t="str">
        <f>+'DATOS PERSONALES'!$K838</f>
        <v/>
      </c>
      <c r="C841" s="244" t="str">
        <f>IF($A841="","",SUMIF(CAJA!$A$3:$A$990,$A841,CAJA!$G$3:$G$990))</f>
        <v/>
      </c>
      <c r="D841" s="244" t="str">
        <f>IF($A841="","",SUMIF(CONFIGURACION!$H$39:$H$1000,$A841,CONFIGURACION!$J$39:$J$1000))</f>
        <v/>
      </c>
      <c r="E841" s="239"/>
      <c r="F841" s="239"/>
      <c r="G841" s="246" t="str">
        <f t="shared" si="1"/>
        <v/>
      </c>
    </row>
    <row r="842" ht="15.75" customHeight="1">
      <c r="A842" s="221" t="str">
        <f>'DATOS PERSONALES'!$A839</f>
        <v/>
      </c>
      <c r="B842" s="243" t="str">
        <f>+'DATOS PERSONALES'!$K839</f>
        <v/>
      </c>
      <c r="C842" s="244" t="str">
        <f>IF($A842="","",SUMIF(CAJA!$A$3:$A$990,$A842,CAJA!$G$3:$G$990))</f>
        <v/>
      </c>
      <c r="D842" s="244" t="str">
        <f>IF($A842="","",SUMIF(CONFIGURACION!$H$39:$H$1000,$A842,CONFIGURACION!$J$39:$J$1000))</f>
        <v/>
      </c>
      <c r="E842" s="239"/>
      <c r="F842" s="239"/>
      <c r="G842" s="246" t="str">
        <f t="shared" si="1"/>
        <v/>
      </c>
    </row>
    <row r="843" ht="15.75" customHeight="1">
      <c r="A843" s="221" t="str">
        <f>'DATOS PERSONALES'!$A840</f>
        <v/>
      </c>
      <c r="B843" s="243" t="str">
        <f>+'DATOS PERSONALES'!$K840</f>
        <v/>
      </c>
      <c r="C843" s="244" t="str">
        <f>IF($A843="","",SUMIF(CAJA!$A$3:$A$990,$A843,CAJA!$G$3:$G$990))</f>
        <v/>
      </c>
      <c r="D843" s="244" t="str">
        <f>IF($A843="","",SUMIF(CONFIGURACION!$H$39:$H$1000,$A843,CONFIGURACION!$J$39:$J$1000))</f>
        <v/>
      </c>
      <c r="E843" s="239"/>
      <c r="F843" s="239"/>
      <c r="G843" s="246" t="str">
        <f t="shared" si="1"/>
        <v/>
      </c>
    </row>
    <row r="844" ht="15.75" customHeight="1">
      <c r="A844" s="221" t="str">
        <f>'DATOS PERSONALES'!$A841</f>
        <v/>
      </c>
      <c r="B844" s="243" t="str">
        <f>+'DATOS PERSONALES'!$K841</f>
        <v/>
      </c>
      <c r="C844" s="244" t="str">
        <f>IF($A844="","",SUMIF(CAJA!$A$3:$A$990,$A844,CAJA!$G$3:$G$990))</f>
        <v/>
      </c>
      <c r="D844" s="244" t="str">
        <f>IF($A844="","",SUMIF(CONFIGURACION!$H$39:$H$1000,$A844,CONFIGURACION!$J$39:$J$1000))</f>
        <v/>
      </c>
      <c r="E844" s="239"/>
      <c r="F844" s="239"/>
      <c r="G844" s="246" t="str">
        <f t="shared" si="1"/>
        <v/>
      </c>
    </row>
    <row r="845" ht="15.75" customHeight="1">
      <c r="A845" s="221" t="str">
        <f>'DATOS PERSONALES'!$A842</f>
        <v/>
      </c>
      <c r="B845" s="243" t="str">
        <f>+'DATOS PERSONALES'!$K842</f>
        <v/>
      </c>
      <c r="C845" s="244" t="str">
        <f>IF($A845="","",SUMIF(CAJA!$A$3:$A$990,$A845,CAJA!$G$3:$G$990))</f>
        <v/>
      </c>
      <c r="D845" s="244" t="str">
        <f>IF($A845="","",SUMIF(CONFIGURACION!$H$39:$H$1000,$A845,CONFIGURACION!$J$39:$J$1000))</f>
        <v/>
      </c>
      <c r="E845" s="239"/>
      <c r="F845" s="239"/>
      <c r="G845" s="246" t="str">
        <f t="shared" si="1"/>
        <v/>
      </c>
    </row>
    <row r="846" ht="15.75" customHeight="1">
      <c r="A846" s="221" t="str">
        <f>'DATOS PERSONALES'!$A843</f>
        <v/>
      </c>
      <c r="B846" s="243" t="str">
        <f>+'DATOS PERSONALES'!$K843</f>
        <v/>
      </c>
      <c r="C846" s="244" t="str">
        <f>IF($A846="","",SUMIF(CAJA!$A$3:$A$990,$A846,CAJA!$G$3:$G$990))</f>
        <v/>
      </c>
      <c r="D846" s="244" t="str">
        <f>IF($A846="","",SUMIF(CONFIGURACION!$H$39:$H$1000,$A846,CONFIGURACION!$J$39:$J$1000))</f>
        <v/>
      </c>
      <c r="E846" s="239"/>
      <c r="F846" s="239"/>
      <c r="G846" s="246" t="str">
        <f t="shared" si="1"/>
        <v/>
      </c>
    </row>
    <row r="847" ht="15.75" customHeight="1">
      <c r="A847" s="221" t="str">
        <f>'DATOS PERSONALES'!$A844</f>
        <v/>
      </c>
      <c r="B847" s="243" t="str">
        <f>+'DATOS PERSONALES'!$K844</f>
        <v/>
      </c>
      <c r="C847" s="244" t="str">
        <f>IF($A847="","",SUMIF(CAJA!$A$3:$A$990,$A847,CAJA!$G$3:$G$990))</f>
        <v/>
      </c>
      <c r="D847" s="244" t="str">
        <f>IF($A847="","",SUMIF(CONFIGURACION!$H$39:$H$1000,$A847,CONFIGURACION!$J$39:$J$1000))</f>
        <v/>
      </c>
      <c r="E847" s="239"/>
      <c r="F847" s="239"/>
      <c r="G847" s="246" t="str">
        <f t="shared" si="1"/>
        <v/>
      </c>
    </row>
    <row r="848" ht="15.75" customHeight="1">
      <c r="A848" s="221" t="str">
        <f>'DATOS PERSONALES'!$A845</f>
        <v/>
      </c>
      <c r="B848" s="243" t="str">
        <f>+'DATOS PERSONALES'!$K845</f>
        <v/>
      </c>
      <c r="C848" s="244" t="str">
        <f>IF($A848="","",SUMIF(CAJA!$A$3:$A$990,$A848,CAJA!$G$3:$G$990))</f>
        <v/>
      </c>
      <c r="D848" s="244" t="str">
        <f>IF($A848="","",SUMIF(CONFIGURACION!$H$39:$H$1000,$A848,CONFIGURACION!$J$39:$J$1000))</f>
        <v/>
      </c>
      <c r="E848" s="239"/>
      <c r="F848" s="239"/>
      <c r="G848" s="246" t="str">
        <f t="shared" si="1"/>
        <v/>
      </c>
    </row>
    <row r="849" ht="15.75" customHeight="1">
      <c r="A849" s="221" t="str">
        <f>'DATOS PERSONALES'!$A846</f>
        <v/>
      </c>
      <c r="B849" s="243" t="str">
        <f>+'DATOS PERSONALES'!$K846</f>
        <v/>
      </c>
      <c r="C849" s="244" t="str">
        <f>IF($A849="","",SUMIF(CAJA!$A$3:$A$990,$A849,CAJA!$G$3:$G$990))</f>
        <v/>
      </c>
      <c r="D849" s="244" t="str">
        <f>IF($A849="","",SUMIF(CONFIGURACION!$H$39:$H$1000,$A849,CONFIGURACION!$J$39:$J$1000))</f>
        <v/>
      </c>
      <c r="E849" s="239"/>
      <c r="F849" s="239"/>
      <c r="G849" s="246" t="str">
        <f t="shared" si="1"/>
        <v/>
      </c>
    </row>
    <row r="850" ht="15.75" customHeight="1">
      <c r="A850" s="221" t="str">
        <f>'DATOS PERSONALES'!$A847</f>
        <v/>
      </c>
      <c r="B850" s="243" t="str">
        <f>+'DATOS PERSONALES'!$K847</f>
        <v/>
      </c>
      <c r="C850" s="244" t="str">
        <f>IF($A850="","",SUMIF(CAJA!$A$3:$A$990,$A850,CAJA!$G$3:$G$990))</f>
        <v/>
      </c>
      <c r="D850" s="244" t="str">
        <f>IF($A850="","",SUMIF(CONFIGURACION!$H$39:$H$1000,$A850,CONFIGURACION!$J$39:$J$1000))</f>
        <v/>
      </c>
      <c r="E850" s="239"/>
      <c r="F850" s="239"/>
      <c r="G850" s="246" t="str">
        <f t="shared" si="1"/>
        <v/>
      </c>
    </row>
    <row r="851" ht="15.75" customHeight="1">
      <c r="A851" s="221" t="str">
        <f>'DATOS PERSONALES'!$A848</f>
        <v/>
      </c>
      <c r="B851" s="243" t="str">
        <f>+'DATOS PERSONALES'!$K848</f>
        <v/>
      </c>
      <c r="C851" s="244" t="str">
        <f>IF($A851="","",SUMIF(CAJA!$A$3:$A$990,$A851,CAJA!$G$3:$G$990))</f>
        <v/>
      </c>
      <c r="D851" s="244" t="str">
        <f>IF($A851="","",SUMIF(CONFIGURACION!$H$39:$H$1000,$A851,CONFIGURACION!$J$39:$J$1000))</f>
        <v/>
      </c>
      <c r="E851" s="239"/>
      <c r="F851" s="239"/>
      <c r="G851" s="246" t="str">
        <f t="shared" si="1"/>
        <v/>
      </c>
    </row>
    <row r="852" ht="15.75" customHeight="1">
      <c r="A852" s="221" t="str">
        <f>'DATOS PERSONALES'!$A849</f>
        <v/>
      </c>
      <c r="B852" s="243" t="str">
        <f>+'DATOS PERSONALES'!$K849</f>
        <v/>
      </c>
      <c r="C852" s="244" t="str">
        <f>IF($A852="","",SUMIF(CAJA!$A$3:$A$990,$A852,CAJA!$G$3:$G$990))</f>
        <v/>
      </c>
      <c r="D852" s="244" t="str">
        <f>IF($A852="","",SUMIF(CONFIGURACION!$H$39:$H$1000,$A852,CONFIGURACION!$J$39:$J$1000))</f>
        <v/>
      </c>
      <c r="E852" s="239"/>
      <c r="F852" s="239"/>
      <c r="G852" s="246" t="str">
        <f t="shared" si="1"/>
        <v/>
      </c>
    </row>
    <row r="853" ht="15.75" customHeight="1">
      <c r="A853" s="221" t="str">
        <f>'DATOS PERSONALES'!$A850</f>
        <v/>
      </c>
      <c r="B853" s="243" t="str">
        <f>+'DATOS PERSONALES'!$K850</f>
        <v/>
      </c>
      <c r="C853" s="244" t="str">
        <f>IF($A853="","",SUMIF(CAJA!$A$3:$A$990,$A853,CAJA!$G$3:$G$990))</f>
        <v/>
      </c>
      <c r="D853" s="244" t="str">
        <f>IF($A853="","",SUMIF(CONFIGURACION!$H$39:$H$1000,$A853,CONFIGURACION!$J$39:$J$1000))</f>
        <v/>
      </c>
      <c r="E853" s="239"/>
      <c r="F853" s="239"/>
      <c r="G853" s="246" t="str">
        <f t="shared" si="1"/>
        <v/>
      </c>
    </row>
    <row r="854" ht="15.75" customHeight="1">
      <c r="A854" s="221" t="str">
        <f>'DATOS PERSONALES'!$A851</f>
        <v/>
      </c>
      <c r="B854" s="243" t="str">
        <f>+'DATOS PERSONALES'!$K851</f>
        <v/>
      </c>
      <c r="C854" s="244" t="str">
        <f>IF($A854="","",SUMIF(CAJA!$A$3:$A$990,$A854,CAJA!$G$3:$G$990))</f>
        <v/>
      </c>
      <c r="D854" s="244" t="str">
        <f>IF($A854="","",SUMIF(CONFIGURACION!$H$39:$H$1000,$A854,CONFIGURACION!$J$39:$J$1000))</f>
        <v/>
      </c>
      <c r="E854" s="239"/>
      <c r="F854" s="239"/>
      <c r="G854" s="246" t="str">
        <f t="shared" si="1"/>
        <v/>
      </c>
    </row>
    <row r="855" ht="15.75" customHeight="1">
      <c r="A855" s="221" t="str">
        <f>'DATOS PERSONALES'!$A852</f>
        <v/>
      </c>
      <c r="B855" s="243" t="str">
        <f>+'DATOS PERSONALES'!$K852</f>
        <v/>
      </c>
      <c r="C855" s="244" t="str">
        <f>IF($A855="","",SUMIF(CAJA!$A$3:$A$990,$A855,CAJA!$G$3:$G$990))</f>
        <v/>
      </c>
      <c r="D855" s="244" t="str">
        <f>IF($A855="","",SUMIF(CONFIGURACION!$H$39:$H$1000,$A855,CONFIGURACION!$J$39:$J$1000))</f>
        <v/>
      </c>
      <c r="E855" s="239"/>
      <c r="F855" s="239"/>
      <c r="G855" s="246" t="str">
        <f t="shared" si="1"/>
        <v/>
      </c>
    </row>
    <row r="856" ht="15.75" customHeight="1">
      <c r="A856" s="221" t="str">
        <f>'DATOS PERSONALES'!$A853</f>
        <v/>
      </c>
      <c r="B856" s="243" t="str">
        <f>+'DATOS PERSONALES'!$K853</f>
        <v/>
      </c>
      <c r="C856" s="244" t="str">
        <f>IF($A856="","",SUMIF(CAJA!$A$3:$A$990,$A856,CAJA!$G$3:$G$990))</f>
        <v/>
      </c>
      <c r="D856" s="244" t="str">
        <f>IF($A856="","",SUMIF(CONFIGURACION!$H$39:$H$1000,$A856,CONFIGURACION!$J$39:$J$1000))</f>
        <v/>
      </c>
      <c r="E856" s="239"/>
      <c r="F856" s="239"/>
      <c r="G856" s="246" t="str">
        <f t="shared" si="1"/>
        <v/>
      </c>
    </row>
    <row r="857" ht="15.75" customHeight="1">
      <c r="A857" s="221" t="str">
        <f>'DATOS PERSONALES'!$A854</f>
        <v/>
      </c>
      <c r="B857" s="243" t="str">
        <f>+'DATOS PERSONALES'!$K854</f>
        <v/>
      </c>
      <c r="C857" s="244" t="str">
        <f>IF($A857="","",SUMIF(CAJA!$A$3:$A$990,$A857,CAJA!$G$3:$G$990))</f>
        <v/>
      </c>
      <c r="D857" s="244" t="str">
        <f>IF($A857="","",SUMIF(CONFIGURACION!$H$39:$H$1000,$A857,CONFIGURACION!$J$39:$J$1000))</f>
        <v/>
      </c>
      <c r="E857" s="239"/>
      <c r="F857" s="239"/>
      <c r="G857" s="246" t="str">
        <f t="shared" si="1"/>
        <v/>
      </c>
    </row>
    <row r="858" ht="15.75" customHeight="1">
      <c r="A858" s="221" t="str">
        <f>'DATOS PERSONALES'!$A855</f>
        <v/>
      </c>
      <c r="B858" s="243" t="str">
        <f>+'DATOS PERSONALES'!$K855</f>
        <v/>
      </c>
      <c r="C858" s="244" t="str">
        <f>IF($A858="","",SUMIF(CAJA!$A$3:$A$990,$A858,CAJA!$G$3:$G$990))</f>
        <v/>
      </c>
      <c r="D858" s="244" t="str">
        <f>IF($A858="","",SUMIF(CONFIGURACION!$H$39:$H$1000,$A858,CONFIGURACION!$J$39:$J$1000))</f>
        <v/>
      </c>
      <c r="E858" s="239"/>
      <c r="F858" s="239"/>
      <c r="G858" s="246" t="str">
        <f t="shared" si="1"/>
        <v/>
      </c>
    </row>
    <row r="859" ht="15.75" customHeight="1">
      <c r="A859" s="221" t="str">
        <f>'DATOS PERSONALES'!$A856</f>
        <v/>
      </c>
      <c r="B859" s="243" t="str">
        <f>+'DATOS PERSONALES'!$K856</f>
        <v/>
      </c>
      <c r="C859" s="244" t="str">
        <f>IF($A859="","",SUMIF(CAJA!$A$3:$A$990,$A859,CAJA!$G$3:$G$990))</f>
        <v/>
      </c>
      <c r="D859" s="244" t="str">
        <f>IF($A859="","",SUMIF(CONFIGURACION!$H$39:$H$1000,$A859,CONFIGURACION!$J$39:$J$1000))</f>
        <v/>
      </c>
      <c r="E859" s="239"/>
      <c r="F859" s="239"/>
      <c r="G859" s="246" t="str">
        <f t="shared" si="1"/>
        <v/>
      </c>
    </row>
    <row r="860" ht="15.75" customHeight="1">
      <c r="A860" s="221" t="str">
        <f>'DATOS PERSONALES'!$A857</f>
        <v/>
      </c>
      <c r="B860" s="243" t="str">
        <f>+'DATOS PERSONALES'!$K857</f>
        <v/>
      </c>
      <c r="C860" s="244" t="str">
        <f>IF($A860="","",SUMIF(CAJA!$A$3:$A$990,$A860,CAJA!$G$3:$G$990))</f>
        <v/>
      </c>
      <c r="D860" s="244" t="str">
        <f>IF($A860="","",SUMIF(CONFIGURACION!$H$39:$H$1000,$A860,CONFIGURACION!$J$39:$J$1000))</f>
        <v/>
      </c>
      <c r="E860" s="239"/>
      <c r="F860" s="239"/>
      <c r="G860" s="246" t="str">
        <f t="shared" si="1"/>
        <v/>
      </c>
    </row>
    <row r="861" ht="15.75" customHeight="1">
      <c r="A861" s="221" t="str">
        <f>'DATOS PERSONALES'!$A858</f>
        <v/>
      </c>
      <c r="B861" s="243" t="str">
        <f>+'DATOS PERSONALES'!$K858</f>
        <v/>
      </c>
      <c r="C861" s="244" t="str">
        <f>IF($A861="","",SUMIF(CAJA!$A$3:$A$990,$A861,CAJA!$G$3:$G$990))</f>
        <v/>
      </c>
      <c r="D861" s="244" t="str">
        <f>IF($A861="","",SUMIF(CONFIGURACION!$H$39:$H$1000,$A861,CONFIGURACION!$J$39:$J$1000))</f>
        <v/>
      </c>
      <c r="E861" s="239"/>
      <c r="F861" s="239"/>
      <c r="G861" s="246" t="str">
        <f t="shared" si="1"/>
        <v/>
      </c>
    </row>
    <row r="862" ht="15.75" customHeight="1">
      <c r="A862" s="221" t="str">
        <f>'DATOS PERSONALES'!$A859</f>
        <v/>
      </c>
      <c r="B862" s="243" t="str">
        <f>+'DATOS PERSONALES'!$K859</f>
        <v/>
      </c>
      <c r="C862" s="244" t="str">
        <f>IF($A862="","",SUMIF(CAJA!$A$3:$A$990,$A862,CAJA!$G$3:$G$990))</f>
        <v/>
      </c>
      <c r="D862" s="244" t="str">
        <f>IF($A862="","",SUMIF(CONFIGURACION!$H$39:$H$1000,$A862,CONFIGURACION!$J$39:$J$1000))</f>
        <v/>
      </c>
      <c r="E862" s="239"/>
      <c r="F862" s="239"/>
      <c r="G862" s="246" t="str">
        <f t="shared" si="1"/>
        <v/>
      </c>
    </row>
    <row r="863" ht="15.75" customHeight="1">
      <c r="A863" s="221" t="str">
        <f>'DATOS PERSONALES'!$A860</f>
        <v/>
      </c>
      <c r="B863" s="243" t="str">
        <f>+'DATOS PERSONALES'!$K860</f>
        <v/>
      </c>
      <c r="C863" s="244" t="str">
        <f>IF($A863="","",SUMIF(CAJA!$A$3:$A$990,$A863,CAJA!$G$3:$G$990))</f>
        <v/>
      </c>
      <c r="D863" s="244" t="str">
        <f>IF($A863="","",SUMIF(CONFIGURACION!$H$39:$H$1000,$A863,CONFIGURACION!$J$39:$J$1000))</f>
        <v/>
      </c>
      <c r="E863" s="239"/>
      <c r="F863" s="239"/>
      <c r="G863" s="246" t="str">
        <f t="shared" si="1"/>
        <v/>
      </c>
    </row>
    <row r="864" ht="15.75" customHeight="1">
      <c r="A864" s="221" t="str">
        <f>'DATOS PERSONALES'!$A861</f>
        <v/>
      </c>
      <c r="B864" s="243" t="str">
        <f>+'DATOS PERSONALES'!$K861</f>
        <v/>
      </c>
      <c r="C864" s="244" t="str">
        <f>IF($A864="","",SUMIF(CAJA!$A$3:$A$990,$A864,CAJA!$G$3:$G$990))</f>
        <v/>
      </c>
      <c r="D864" s="244" t="str">
        <f>IF($A864="","",SUMIF(CONFIGURACION!$H$39:$H$1000,$A864,CONFIGURACION!$J$39:$J$1000))</f>
        <v/>
      </c>
      <c r="E864" s="239"/>
      <c r="F864" s="239"/>
      <c r="G864" s="246" t="str">
        <f t="shared" si="1"/>
        <v/>
      </c>
    </row>
    <row r="865" ht="15.75" customHeight="1">
      <c r="A865" s="221" t="str">
        <f>'DATOS PERSONALES'!$A862</f>
        <v/>
      </c>
      <c r="B865" s="243" t="str">
        <f>+'DATOS PERSONALES'!$K862</f>
        <v/>
      </c>
      <c r="C865" s="244" t="str">
        <f>IF($A865="","",SUMIF(CAJA!$A$3:$A$990,$A865,CAJA!$G$3:$G$990))</f>
        <v/>
      </c>
      <c r="D865" s="244" t="str">
        <f>IF($A865="","",SUMIF(CONFIGURACION!$H$39:$H$1000,$A865,CONFIGURACION!$J$39:$J$1000))</f>
        <v/>
      </c>
      <c r="E865" s="239"/>
      <c r="F865" s="239"/>
      <c r="G865" s="246" t="str">
        <f t="shared" si="1"/>
        <v/>
      </c>
    </row>
    <row r="866" ht="15.75" customHeight="1">
      <c r="A866" s="221" t="str">
        <f>'DATOS PERSONALES'!$A863</f>
        <v/>
      </c>
      <c r="B866" s="243" t="str">
        <f>+'DATOS PERSONALES'!$K863</f>
        <v/>
      </c>
      <c r="C866" s="244" t="str">
        <f>IF($A866="","",SUMIF(CAJA!$A$3:$A$990,$A866,CAJA!$G$3:$G$990))</f>
        <v/>
      </c>
      <c r="D866" s="244" t="str">
        <f>IF($A866="","",SUMIF(CONFIGURACION!$H$39:$H$1000,$A866,CONFIGURACION!$J$39:$J$1000))</f>
        <v/>
      </c>
      <c r="E866" s="239"/>
      <c r="F866" s="239"/>
      <c r="G866" s="246" t="str">
        <f t="shared" si="1"/>
        <v/>
      </c>
    </row>
    <row r="867" ht="15.75" customHeight="1">
      <c r="A867" s="221" t="str">
        <f>'DATOS PERSONALES'!$A864</f>
        <v/>
      </c>
      <c r="B867" s="243" t="str">
        <f>+'DATOS PERSONALES'!$K864</f>
        <v/>
      </c>
      <c r="C867" s="244" t="str">
        <f>IF($A867="","",SUMIF(CAJA!$A$3:$A$990,$A867,CAJA!$G$3:$G$990))</f>
        <v/>
      </c>
      <c r="D867" s="244" t="str">
        <f>IF($A867="","",SUMIF(CONFIGURACION!$H$39:$H$1000,$A867,CONFIGURACION!$J$39:$J$1000))</f>
        <v/>
      </c>
      <c r="E867" s="239"/>
      <c r="F867" s="239"/>
      <c r="G867" s="246" t="str">
        <f t="shared" si="1"/>
        <v/>
      </c>
    </row>
    <row r="868" ht="15.75" customHeight="1">
      <c r="A868" s="221" t="str">
        <f>'DATOS PERSONALES'!$A865</f>
        <v/>
      </c>
      <c r="B868" s="243" t="str">
        <f>+'DATOS PERSONALES'!$K865</f>
        <v/>
      </c>
      <c r="C868" s="244" t="str">
        <f>IF($A868="","",SUMIF(CAJA!$A$3:$A$990,$A868,CAJA!$G$3:$G$990))</f>
        <v/>
      </c>
      <c r="D868" s="244" t="str">
        <f>IF($A868="","",SUMIF(CONFIGURACION!$H$39:$H$1000,$A868,CONFIGURACION!$J$39:$J$1000))</f>
        <v/>
      </c>
      <c r="E868" s="239"/>
      <c r="F868" s="239"/>
      <c r="G868" s="246" t="str">
        <f t="shared" si="1"/>
        <v/>
      </c>
    </row>
    <row r="869" ht="15.75" customHeight="1">
      <c r="A869" s="221" t="str">
        <f>'DATOS PERSONALES'!$A866</f>
        <v/>
      </c>
      <c r="B869" s="243" t="str">
        <f>+'DATOS PERSONALES'!$K866</f>
        <v/>
      </c>
      <c r="C869" s="244" t="str">
        <f>IF($A869="","",SUMIF(CAJA!$A$3:$A$990,$A869,CAJA!$G$3:$G$990))</f>
        <v/>
      </c>
      <c r="D869" s="244" t="str">
        <f>IF($A869="","",SUMIF(CONFIGURACION!$H$39:$H$1000,$A869,CONFIGURACION!$J$39:$J$1000))</f>
        <v/>
      </c>
      <c r="E869" s="239"/>
      <c r="F869" s="239"/>
      <c r="G869" s="246" t="str">
        <f t="shared" si="1"/>
        <v/>
      </c>
    </row>
    <row r="870" ht="15.75" customHeight="1">
      <c r="A870" s="221" t="str">
        <f>'DATOS PERSONALES'!$A867</f>
        <v/>
      </c>
      <c r="B870" s="243" t="str">
        <f>+'DATOS PERSONALES'!$K867</f>
        <v/>
      </c>
      <c r="C870" s="244" t="str">
        <f>IF($A870="","",SUMIF(CAJA!$A$3:$A$990,$A870,CAJA!$G$3:$G$990))</f>
        <v/>
      </c>
      <c r="D870" s="244" t="str">
        <f>IF($A870="","",SUMIF(CONFIGURACION!$H$39:$H$1000,$A870,CONFIGURACION!$J$39:$J$1000))</f>
        <v/>
      </c>
      <c r="E870" s="239"/>
      <c r="F870" s="239"/>
      <c r="G870" s="246" t="str">
        <f t="shared" si="1"/>
        <v/>
      </c>
    </row>
    <row r="871" ht="15.75" customHeight="1">
      <c r="A871" s="221" t="str">
        <f>'DATOS PERSONALES'!$A868</f>
        <v/>
      </c>
      <c r="B871" s="243" t="str">
        <f>+'DATOS PERSONALES'!$K868</f>
        <v/>
      </c>
      <c r="C871" s="244" t="str">
        <f>IF($A871="","",SUMIF(CAJA!$A$3:$A$990,$A871,CAJA!$G$3:$G$990))</f>
        <v/>
      </c>
      <c r="D871" s="244" t="str">
        <f>IF($A871="","",SUMIF(CONFIGURACION!$H$39:$H$1000,$A871,CONFIGURACION!$J$39:$J$1000))</f>
        <v/>
      </c>
      <c r="E871" s="239"/>
      <c r="F871" s="239"/>
      <c r="G871" s="246" t="str">
        <f t="shared" si="1"/>
        <v/>
      </c>
    </row>
    <row r="872" ht="15.75" customHeight="1">
      <c r="A872" s="221" t="str">
        <f>'DATOS PERSONALES'!$A869</f>
        <v/>
      </c>
      <c r="B872" s="243" t="str">
        <f>+'DATOS PERSONALES'!$K869</f>
        <v/>
      </c>
      <c r="C872" s="244" t="str">
        <f>IF($A872="","",SUMIF(CAJA!$A$3:$A$990,$A872,CAJA!$G$3:$G$990))</f>
        <v/>
      </c>
      <c r="D872" s="244" t="str">
        <f>IF($A872="","",SUMIF(CONFIGURACION!$H$39:$H$1000,$A872,CONFIGURACION!$J$39:$J$1000))</f>
        <v/>
      </c>
      <c r="E872" s="239"/>
      <c r="F872" s="239"/>
      <c r="G872" s="246" t="str">
        <f t="shared" si="1"/>
        <v/>
      </c>
    </row>
    <row r="873" ht="15.75" customHeight="1">
      <c r="A873" s="221" t="str">
        <f>'DATOS PERSONALES'!$A870</f>
        <v/>
      </c>
      <c r="B873" s="243" t="str">
        <f>+'DATOS PERSONALES'!$K870</f>
        <v/>
      </c>
      <c r="C873" s="244" t="str">
        <f>IF($A873="","",SUMIF(CAJA!$A$3:$A$990,$A873,CAJA!$G$3:$G$990))</f>
        <v/>
      </c>
      <c r="D873" s="244" t="str">
        <f>IF($A873="","",SUMIF(CONFIGURACION!$H$39:$H$1000,$A873,CONFIGURACION!$J$39:$J$1000))</f>
        <v/>
      </c>
      <c r="E873" s="239"/>
      <c r="F873" s="239"/>
      <c r="G873" s="246" t="str">
        <f t="shared" si="1"/>
        <v/>
      </c>
    </row>
    <row r="874" ht="15.75" customHeight="1">
      <c r="A874" s="221" t="str">
        <f>'DATOS PERSONALES'!$A871</f>
        <v/>
      </c>
      <c r="B874" s="243" t="str">
        <f>+'DATOS PERSONALES'!$K871</f>
        <v/>
      </c>
      <c r="C874" s="244" t="str">
        <f>IF($A874="","",SUMIF(CAJA!$A$3:$A$990,$A874,CAJA!$G$3:$G$990))</f>
        <v/>
      </c>
      <c r="D874" s="244" t="str">
        <f>IF($A874="","",SUMIF(CONFIGURACION!$H$39:$H$1000,$A874,CONFIGURACION!$J$39:$J$1000))</f>
        <v/>
      </c>
      <c r="E874" s="239"/>
      <c r="F874" s="239"/>
      <c r="G874" s="246" t="str">
        <f t="shared" si="1"/>
        <v/>
      </c>
    </row>
    <row r="875" ht="15.75" customHeight="1">
      <c r="A875" s="221" t="str">
        <f>'DATOS PERSONALES'!$A872</f>
        <v/>
      </c>
      <c r="B875" s="243" t="str">
        <f>+'DATOS PERSONALES'!$K872</f>
        <v/>
      </c>
      <c r="C875" s="244" t="str">
        <f>IF($A875="","",SUMIF(CAJA!$A$3:$A$990,$A875,CAJA!$G$3:$G$990))</f>
        <v/>
      </c>
      <c r="D875" s="244" t="str">
        <f>IF($A875="","",SUMIF(CONFIGURACION!$H$39:$H$1000,$A875,CONFIGURACION!$J$39:$J$1000))</f>
        <v/>
      </c>
      <c r="E875" s="239"/>
      <c r="F875" s="239"/>
      <c r="G875" s="246" t="str">
        <f t="shared" si="1"/>
        <v/>
      </c>
    </row>
    <row r="876" ht="15.75" customHeight="1">
      <c r="A876" s="221" t="str">
        <f>'DATOS PERSONALES'!$A873</f>
        <v/>
      </c>
      <c r="B876" s="243" t="str">
        <f>+'DATOS PERSONALES'!$K873</f>
        <v/>
      </c>
      <c r="C876" s="244" t="str">
        <f>IF($A876="","",SUMIF(CAJA!$A$3:$A$990,$A876,CAJA!$G$3:$G$990))</f>
        <v/>
      </c>
      <c r="D876" s="244" t="str">
        <f>IF($A876="","",SUMIF(CONFIGURACION!$H$39:$H$1000,$A876,CONFIGURACION!$J$39:$J$1000))</f>
        <v/>
      </c>
      <c r="E876" s="239"/>
      <c r="F876" s="239"/>
      <c r="G876" s="246" t="str">
        <f t="shared" si="1"/>
        <v/>
      </c>
    </row>
    <row r="877" ht="15.75" customHeight="1">
      <c r="A877" s="221" t="str">
        <f>'DATOS PERSONALES'!$A874</f>
        <v/>
      </c>
      <c r="B877" s="243" t="str">
        <f>+'DATOS PERSONALES'!$K874</f>
        <v/>
      </c>
      <c r="C877" s="244" t="str">
        <f>IF($A877="","",SUMIF(CAJA!$A$3:$A$990,$A877,CAJA!$G$3:$G$990))</f>
        <v/>
      </c>
      <c r="D877" s="244" t="str">
        <f>IF($A877="","",SUMIF(CONFIGURACION!$H$39:$H$1000,$A877,CONFIGURACION!$J$39:$J$1000))</f>
        <v/>
      </c>
      <c r="E877" s="239"/>
      <c r="F877" s="239"/>
      <c r="G877" s="246" t="str">
        <f t="shared" si="1"/>
        <v/>
      </c>
    </row>
    <row r="878" ht="15.75" customHeight="1">
      <c r="A878" s="221" t="str">
        <f>'DATOS PERSONALES'!$A875</f>
        <v/>
      </c>
      <c r="B878" s="243" t="str">
        <f>+'DATOS PERSONALES'!$K875</f>
        <v/>
      </c>
      <c r="C878" s="244" t="str">
        <f>IF($A878="","",SUMIF(CAJA!$A$3:$A$990,$A878,CAJA!$G$3:$G$990))</f>
        <v/>
      </c>
      <c r="D878" s="244" t="str">
        <f>IF($A878="","",SUMIF(CONFIGURACION!$H$39:$H$1000,$A878,CONFIGURACION!$J$39:$J$1000))</f>
        <v/>
      </c>
      <c r="E878" s="239"/>
      <c r="F878" s="239"/>
      <c r="G878" s="246" t="str">
        <f t="shared" si="1"/>
        <v/>
      </c>
    </row>
    <row r="879" ht="15.75" customHeight="1">
      <c r="A879" s="221" t="str">
        <f>'DATOS PERSONALES'!$A876</f>
        <v/>
      </c>
      <c r="B879" s="243" t="str">
        <f>+'DATOS PERSONALES'!$K876</f>
        <v/>
      </c>
      <c r="C879" s="244" t="str">
        <f>IF($A879="","",SUMIF(CAJA!$A$3:$A$990,$A879,CAJA!$G$3:$G$990))</f>
        <v/>
      </c>
      <c r="D879" s="244" t="str">
        <f>IF($A879="","",SUMIF(CONFIGURACION!$H$39:$H$1000,$A879,CONFIGURACION!$J$39:$J$1000))</f>
        <v/>
      </c>
      <c r="E879" s="239"/>
      <c r="F879" s="239"/>
      <c r="G879" s="246" t="str">
        <f t="shared" si="1"/>
        <v/>
      </c>
    </row>
    <row r="880" ht="15.75" customHeight="1">
      <c r="A880" s="221" t="str">
        <f>'DATOS PERSONALES'!$A877</f>
        <v/>
      </c>
      <c r="B880" s="243" t="str">
        <f>+'DATOS PERSONALES'!$K877</f>
        <v/>
      </c>
      <c r="C880" s="244" t="str">
        <f>IF($A880="","",SUMIF(CAJA!$A$3:$A$990,$A880,CAJA!$G$3:$G$990))</f>
        <v/>
      </c>
      <c r="D880" s="244" t="str">
        <f>IF($A880="","",SUMIF(CONFIGURACION!$H$39:$H$1000,$A880,CONFIGURACION!$J$39:$J$1000))</f>
        <v/>
      </c>
      <c r="E880" s="239"/>
      <c r="F880" s="239"/>
      <c r="G880" s="246" t="str">
        <f t="shared" si="1"/>
        <v/>
      </c>
    </row>
    <row r="881" ht="15.75" customHeight="1">
      <c r="A881" s="221" t="str">
        <f>'DATOS PERSONALES'!$A878</f>
        <v/>
      </c>
      <c r="B881" s="243" t="str">
        <f>+'DATOS PERSONALES'!$K878</f>
        <v/>
      </c>
      <c r="C881" s="244" t="str">
        <f>IF($A881="","",SUMIF(CAJA!$A$3:$A$990,$A881,CAJA!$G$3:$G$990))</f>
        <v/>
      </c>
      <c r="D881" s="244" t="str">
        <f>IF($A881="","",SUMIF(CONFIGURACION!$H$39:$H$1000,$A881,CONFIGURACION!$J$39:$J$1000))</f>
        <v/>
      </c>
      <c r="E881" s="239"/>
      <c r="F881" s="239"/>
      <c r="G881" s="246" t="str">
        <f t="shared" si="1"/>
        <v/>
      </c>
    </row>
    <row r="882" ht="15.75" customHeight="1">
      <c r="A882" s="221" t="str">
        <f>'DATOS PERSONALES'!$A879</f>
        <v/>
      </c>
      <c r="B882" s="243" t="str">
        <f>+'DATOS PERSONALES'!$K879</f>
        <v/>
      </c>
      <c r="C882" s="244" t="str">
        <f>IF($A882="","",SUMIF(CAJA!$A$3:$A$990,$A882,CAJA!$G$3:$G$990))</f>
        <v/>
      </c>
      <c r="D882" s="244" t="str">
        <f>IF($A882="","",SUMIF(CONFIGURACION!$H$39:$H$1000,$A882,CONFIGURACION!$J$39:$J$1000))</f>
        <v/>
      </c>
      <c r="E882" s="239"/>
      <c r="F882" s="239"/>
      <c r="G882" s="246" t="str">
        <f t="shared" si="1"/>
        <v/>
      </c>
    </row>
    <row r="883" ht="15.75" customHeight="1">
      <c r="A883" s="221" t="str">
        <f>'DATOS PERSONALES'!$A880</f>
        <v/>
      </c>
      <c r="B883" s="243" t="str">
        <f>+'DATOS PERSONALES'!$K880</f>
        <v/>
      </c>
      <c r="C883" s="244" t="str">
        <f>IF($A883="","",SUMIF(CAJA!$A$3:$A$990,$A883,CAJA!$G$3:$G$990))</f>
        <v/>
      </c>
      <c r="D883" s="244" t="str">
        <f>IF($A883="","",SUMIF(CONFIGURACION!$H$39:$H$1000,$A883,CONFIGURACION!$J$39:$J$1000))</f>
        <v/>
      </c>
      <c r="E883" s="239"/>
      <c r="F883" s="239"/>
      <c r="G883" s="246" t="str">
        <f t="shared" si="1"/>
        <v/>
      </c>
    </row>
    <row r="884" ht="15.75" customHeight="1">
      <c r="A884" s="221" t="str">
        <f>'DATOS PERSONALES'!$A881</f>
        <v/>
      </c>
      <c r="B884" s="243" t="str">
        <f>+'DATOS PERSONALES'!$K881</f>
        <v/>
      </c>
      <c r="C884" s="244" t="str">
        <f>IF($A884="","",SUMIF(CAJA!$A$3:$A$990,$A884,CAJA!$G$3:$G$990))</f>
        <v/>
      </c>
      <c r="D884" s="244" t="str">
        <f>IF($A884="","",SUMIF(CONFIGURACION!$H$39:$H$1000,$A884,CONFIGURACION!$J$39:$J$1000))</f>
        <v/>
      </c>
      <c r="E884" s="239"/>
      <c r="F884" s="239"/>
      <c r="G884" s="246" t="str">
        <f t="shared" si="1"/>
        <v/>
      </c>
    </row>
    <row r="885" ht="15.75" customHeight="1">
      <c r="A885" s="221" t="str">
        <f>'DATOS PERSONALES'!$A882</f>
        <v/>
      </c>
      <c r="B885" s="243" t="str">
        <f>+'DATOS PERSONALES'!$K882</f>
        <v/>
      </c>
      <c r="C885" s="244" t="str">
        <f>IF($A885="","",SUMIF(CAJA!$A$3:$A$990,$A885,CAJA!$G$3:$G$990))</f>
        <v/>
      </c>
      <c r="D885" s="244" t="str">
        <f>IF($A885="","",SUMIF(CONFIGURACION!$H$39:$H$1000,$A885,CONFIGURACION!$J$39:$J$1000))</f>
        <v/>
      </c>
      <c r="E885" s="239"/>
      <c r="F885" s="239"/>
      <c r="G885" s="246" t="str">
        <f t="shared" si="1"/>
        <v/>
      </c>
    </row>
    <row r="886" ht="15.75" customHeight="1">
      <c r="A886" s="221" t="str">
        <f>'DATOS PERSONALES'!$A883</f>
        <v/>
      </c>
      <c r="B886" s="243" t="str">
        <f>+'DATOS PERSONALES'!$K883</f>
        <v/>
      </c>
      <c r="C886" s="244" t="str">
        <f>IF($A886="","",SUMIF(CAJA!$A$3:$A$990,$A886,CAJA!$G$3:$G$990))</f>
        <v/>
      </c>
      <c r="D886" s="244" t="str">
        <f>IF($A886="","",SUMIF(CONFIGURACION!$H$39:$H$1000,$A886,CONFIGURACION!$J$39:$J$1000))</f>
        <v/>
      </c>
      <c r="E886" s="239"/>
      <c r="F886" s="239"/>
      <c r="G886" s="246" t="str">
        <f t="shared" si="1"/>
        <v/>
      </c>
    </row>
    <row r="887" ht="15.75" customHeight="1">
      <c r="A887" s="221" t="str">
        <f>'DATOS PERSONALES'!$A884</f>
        <v/>
      </c>
      <c r="B887" s="243" t="str">
        <f>+'DATOS PERSONALES'!$K884</f>
        <v/>
      </c>
      <c r="C887" s="244" t="str">
        <f>IF($A887="","",SUMIF(CAJA!$A$3:$A$990,$A887,CAJA!$G$3:$G$990))</f>
        <v/>
      </c>
      <c r="D887" s="244" t="str">
        <f>IF($A887="","",SUMIF(CONFIGURACION!$H$39:$H$1000,$A887,CONFIGURACION!$J$39:$J$1000))</f>
        <v/>
      </c>
      <c r="E887" s="239"/>
      <c r="F887" s="239"/>
      <c r="G887" s="246" t="str">
        <f t="shared" si="1"/>
        <v/>
      </c>
    </row>
    <row r="888" ht="15.75" customHeight="1">
      <c r="A888" s="221" t="str">
        <f>'DATOS PERSONALES'!$A885</f>
        <v/>
      </c>
      <c r="B888" s="243" t="str">
        <f>+'DATOS PERSONALES'!$K885</f>
        <v/>
      </c>
      <c r="C888" s="244" t="str">
        <f>IF($A888="","",SUMIF(CAJA!$A$3:$A$990,$A888,CAJA!$G$3:$G$990))</f>
        <v/>
      </c>
      <c r="D888" s="244" t="str">
        <f>IF($A888="","",SUMIF(CONFIGURACION!$H$39:$H$1000,$A888,CONFIGURACION!$J$39:$J$1000))</f>
        <v/>
      </c>
      <c r="E888" s="239"/>
      <c r="F888" s="239"/>
      <c r="G888" s="246" t="str">
        <f t="shared" si="1"/>
        <v/>
      </c>
    </row>
    <row r="889" ht="15.75" customHeight="1">
      <c r="A889" s="221" t="str">
        <f>'DATOS PERSONALES'!$A886</f>
        <v/>
      </c>
      <c r="B889" s="243" t="str">
        <f>+'DATOS PERSONALES'!$K886</f>
        <v/>
      </c>
      <c r="C889" s="244" t="str">
        <f>IF($A889="","",SUMIF(CAJA!$A$3:$A$990,$A889,CAJA!$G$3:$G$990))</f>
        <v/>
      </c>
      <c r="D889" s="244" t="str">
        <f>IF($A889="","",SUMIF(CONFIGURACION!$H$39:$H$1000,$A889,CONFIGURACION!$J$39:$J$1000))</f>
        <v/>
      </c>
      <c r="E889" s="239"/>
      <c r="F889" s="239"/>
      <c r="G889" s="246" t="str">
        <f t="shared" si="1"/>
        <v/>
      </c>
    </row>
    <row r="890" ht="15.75" customHeight="1">
      <c r="A890" s="221" t="str">
        <f>'DATOS PERSONALES'!$A887</f>
        <v/>
      </c>
      <c r="B890" s="243" t="str">
        <f>+'DATOS PERSONALES'!$K887</f>
        <v/>
      </c>
      <c r="C890" s="244" t="str">
        <f>IF($A890="","",SUMIF(CAJA!$A$3:$A$990,$A890,CAJA!$G$3:$G$990))</f>
        <v/>
      </c>
      <c r="D890" s="244" t="str">
        <f>IF($A890="","",SUMIF(CONFIGURACION!$H$39:$H$1000,$A890,CONFIGURACION!$J$39:$J$1000))</f>
        <v/>
      </c>
      <c r="E890" s="239"/>
      <c r="F890" s="239"/>
      <c r="G890" s="246" t="str">
        <f t="shared" si="1"/>
        <v/>
      </c>
    </row>
    <row r="891" ht="15.75" customHeight="1">
      <c r="A891" s="221" t="str">
        <f>'DATOS PERSONALES'!$A888</f>
        <v/>
      </c>
      <c r="B891" s="243" t="str">
        <f>+'DATOS PERSONALES'!$K888</f>
        <v/>
      </c>
      <c r="C891" s="244" t="str">
        <f>IF($A891="","",SUMIF(CAJA!$A$3:$A$990,$A891,CAJA!$G$3:$G$990))</f>
        <v/>
      </c>
      <c r="D891" s="244" t="str">
        <f>IF($A891="","",SUMIF(CONFIGURACION!$H$39:$H$1000,$A891,CONFIGURACION!$J$39:$J$1000))</f>
        <v/>
      </c>
      <c r="E891" s="239"/>
      <c r="F891" s="239"/>
      <c r="G891" s="246" t="str">
        <f t="shared" si="1"/>
        <v/>
      </c>
    </row>
    <row r="892" ht="15.75" customHeight="1">
      <c r="A892" s="221" t="str">
        <f>'DATOS PERSONALES'!$A889</f>
        <v/>
      </c>
      <c r="B892" s="243" t="str">
        <f>+'DATOS PERSONALES'!$K889</f>
        <v/>
      </c>
      <c r="C892" s="244" t="str">
        <f>IF($A892="","",SUMIF(CAJA!$A$3:$A$990,$A892,CAJA!$G$3:$G$990))</f>
        <v/>
      </c>
      <c r="D892" s="244" t="str">
        <f>IF($A892="","",SUMIF(CONFIGURACION!$H$39:$H$1000,$A892,CONFIGURACION!$J$39:$J$1000))</f>
        <v/>
      </c>
      <c r="E892" s="239"/>
      <c r="F892" s="239"/>
      <c r="G892" s="246" t="str">
        <f t="shared" si="1"/>
        <v/>
      </c>
    </row>
    <row r="893" ht="15.75" customHeight="1">
      <c r="A893" s="221" t="str">
        <f>'DATOS PERSONALES'!$A890</f>
        <v/>
      </c>
      <c r="B893" s="243" t="str">
        <f>+'DATOS PERSONALES'!$K890</f>
        <v/>
      </c>
      <c r="C893" s="244" t="str">
        <f>IF($A893="","",SUMIF(CAJA!$A$3:$A$990,$A893,CAJA!$G$3:$G$990))</f>
        <v/>
      </c>
      <c r="D893" s="244" t="str">
        <f>IF($A893="","",SUMIF(CONFIGURACION!$H$39:$H$1000,$A893,CONFIGURACION!$J$39:$J$1000))</f>
        <v/>
      </c>
      <c r="E893" s="239"/>
      <c r="F893" s="239"/>
      <c r="G893" s="246" t="str">
        <f t="shared" si="1"/>
        <v/>
      </c>
    </row>
    <row r="894" ht="15.75" customHeight="1">
      <c r="A894" s="221" t="str">
        <f>'DATOS PERSONALES'!$A891</f>
        <v/>
      </c>
      <c r="B894" s="243" t="str">
        <f>+'DATOS PERSONALES'!$K891</f>
        <v/>
      </c>
      <c r="C894" s="244" t="str">
        <f>IF($A894="","",SUMIF(CAJA!$A$3:$A$990,$A894,CAJA!$G$3:$G$990))</f>
        <v/>
      </c>
      <c r="D894" s="244" t="str">
        <f>IF($A894="","",SUMIF(CONFIGURACION!$H$39:$H$1000,$A894,CONFIGURACION!$J$39:$J$1000))</f>
        <v/>
      </c>
      <c r="E894" s="239"/>
      <c r="F894" s="239"/>
      <c r="G894" s="246" t="str">
        <f t="shared" si="1"/>
        <v/>
      </c>
    </row>
    <row r="895" ht="15.75" customHeight="1">
      <c r="A895" s="221" t="str">
        <f>'DATOS PERSONALES'!$A892</f>
        <v/>
      </c>
      <c r="B895" s="243" t="str">
        <f>+'DATOS PERSONALES'!$K892</f>
        <v/>
      </c>
      <c r="C895" s="244" t="str">
        <f>IF($A895="","",SUMIF(CAJA!$A$3:$A$990,$A895,CAJA!$G$3:$G$990))</f>
        <v/>
      </c>
      <c r="D895" s="244" t="str">
        <f>IF($A895="","",SUMIF(CONFIGURACION!$H$39:$H$1000,$A895,CONFIGURACION!$J$39:$J$1000))</f>
        <v/>
      </c>
      <c r="E895" s="239"/>
      <c r="F895" s="239"/>
      <c r="G895" s="246" t="str">
        <f t="shared" si="1"/>
        <v/>
      </c>
    </row>
    <row r="896" ht="15.75" customHeight="1">
      <c r="A896" s="221" t="str">
        <f>'DATOS PERSONALES'!$A893</f>
        <v/>
      </c>
      <c r="B896" s="243" t="str">
        <f>+'DATOS PERSONALES'!$K893</f>
        <v/>
      </c>
      <c r="C896" s="244" t="str">
        <f>IF($A896="","",SUMIF(CAJA!$A$3:$A$990,$A896,CAJA!$G$3:$G$990))</f>
        <v/>
      </c>
      <c r="D896" s="244" t="str">
        <f>IF($A896="","",SUMIF(CONFIGURACION!$H$39:$H$1000,$A896,CONFIGURACION!$J$39:$J$1000))</f>
        <v/>
      </c>
      <c r="E896" s="239"/>
      <c r="F896" s="239"/>
      <c r="G896" s="246" t="str">
        <f t="shared" si="1"/>
        <v/>
      </c>
    </row>
    <row r="897" ht="15.75" customHeight="1">
      <c r="A897" s="221" t="str">
        <f>'DATOS PERSONALES'!$A894</f>
        <v/>
      </c>
      <c r="B897" s="243" t="str">
        <f>+'DATOS PERSONALES'!$K894</f>
        <v/>
      </c>
      <c r="C897" s="244" t="str">
        <f>IF($A897="","",SUMIF(CAJA!$A$3:$A$990,$A897,CAJA!$G$3:$G$990))</f>
        <v/>
      </c>
      <c r="D897" s="244" t="str">
        <f>IF($A897="","",SUMIF(CONFIGURACION!$H$39:$H$1000,$A897,CONFIGURACION!$J$39:$J$1000))</f>
        <v/>
      </c>
      <c r="E897" s="239"/>
      <c r="F897" s="239"/>
      <c r="G897" s="246" t="str">
        <f t="shared" si="1"/>
        <v/>
      </c>
    </row>
    <row r="898" ht="15.75" customHeight="1">
      <c r="A898" s="221" t="str">
        <f>'DATOS PERSONALES'!$A895</f>
        <v/>
      </c>
      <c r="B898" s="243" t="str">
        <f>+'DATOS PERSONALES'!$K895</f>
        <v/>
      </c>
      <c r="C898" s="244" t="str">
        <f>IF($A898="","",SUMIF(CAJA!$A$3:$A$990,$A898,CAJA!$G$3:$G$990))</f>
        <v/>
      </c>
      <c r="D898" s="244" t="str">
        <f>IF($A898="","",SUMIF(CONFIGURACION!$H$39:$H$1000,$A898,CONFIGURACION!$J$39:$J$1000))</f>
        <v/>
      </c>
      <c r="E898" s="239"/>
      <c r="F898" s="239"/>
      <c r="G898" s="246" t="str">
        <f t="shared" si="1"/>
        <v/>
      </c>
    </row>
    <row r="899" ht="15.75" customHeight="1">
      <c r="A899" s="221" t="str">
        <f>'DATOS PERSONALES'!$A896</f>
        <v/>
      </c>
      <c r="B899" s="243" t="str">
        <f>+'DATOS PERSONALES'!$K896</f>
        <v/>
      </c>
      <c r="C899" s="244" t="str">
        <f>IF($A899="","",SUMIF(CAJA!$A$3:$A$990,$A899,CAJA!$G$3:$G$990))</f>
        <v/>
      </c>
      <c r="D899" s="244" t="str">
        <f>IF($A899="","",SUMIF(CONFIGURACION!$H$39:$H$1000,$A899,CONFIGURACION!$J$39:$J$1000))</f>
        <v/>
      </c>
      <c r="E899" s="239"/>
      <c r="F899" s="239"/>
      <c r="G899" s="246" t="str">
        <f t="shared" si="1"/>
        <v/>
      </c>
    </row>
    <row r="900" ht="15.75" customHeight="1">
      <c r="A900" s="221" t="str">
        <f>'DATOS PERSONALES'!$A897</f>
        <v/>
      </c>
      <c r="B900" s="243" t="str">
        <f>+'DATOS PERSONALES'!$K897</f>
        <v/>
      </c>
      <c r="C900" s="244" t="str">
        <f>IF($A900="","",SUMIF(CAJA!$A$3:$A$990,$A900,CAJA!$G$3:$G$990))</f>
        <v/>
      </c>
      <c r="D900" s="244" t="str">
        <f>IF($A900="","",SUMIF(CONFIGURACION!$H$39:$H$1000,$A900,CONFIGURACION!$J$39:$J$1000))</f>
        <v/>
      </c>
      <c r="E900" s="239"/>
      <c r="F900" s="239"/>
      <c r="G900" s="246" t="str">
        <f t="shared" si="1"/>
        <v/>
      </c>
    </row>
    <row r="901" ht="15.75" customHeight="1">
      <c r="A901" s="221" t="str">
        <f>'DATOS PERSONALES'!$A898</f>
        <v/>
      </c>
      <c r="B901" s="243" t="str">
        <f>+'DATOS PERSONALES'!$K898</f>
        <v/>
      </c>
      <c r="C901" s="244" t="str">
        <f>IF($A901="","",SUMIF(CAJA!$A$3:$A$990,$A901,CAJA!$G$3:$G$990))</f>
        <v/>
      </c>
      <c r="D901" s="244" t="str">
        <f>IF($A901="","",SUMIF(CONFIGURACION!$H$39:$H$1000,$A901,CONFIGURACION!$J$39:$J$1000))</f>
        <v/>
      </c>
      <c r="E901" s="239"/>
      <c r="F901" s="239"/>
      <c r="G901" s="246" t="str">
        <f t="shared" si="1"/>
        <v/>
      </c>
    </row>
    <row r="902" ht="15.75" customHeight="1">
      <c r="A902" s="221" t="str">
        <f>'DATOS PERSONALES'!$A899</f>
        <v/>
      </c>
      <c r="B902" s="243" t="str">
        <f>+'DATOS PERSONALES'!$K899</f>
        <v/>
      </c>
      <c r="C902" s="244" t="str">
        <f>IF($A902="","",SUMIF(CAJA!$A$3:$A$990,$A902,CAJA!$G$3:$G$990))</f>
        <v/>
      </c>
      <c r="D902" s="244" t="str">
        <f>IF($A902="","",SUMIF(CONFIGURACION!$H$39:$H$1000,$A902,CONFIGURACION!$J$39:$J$1000))</f>
        <v/>
      </c>
      <c r="E902" s="239"/>
      <c r="F902" s="239"/>
      <c r="G902" s="246" t="str">
        <f t="shared" si="1"/>
        <v/>
      </c>
    </row>
    <row r="903" ht="15.75" customHeight="1">
      <c r="A903" s="221" t="str">
        <f>'DATOS PERSONALES'!$A900</f>
        <v/>
      </c>
      <c r="B903" s="243" t="str">
        <f>+'DATOS PERSONALES'!$K900</f>
        <v/>
      </c>
      <c r="C903" s="244" t="str">
        <f>IF($A903="","",SUMIF(CAJA!$A$3:$A$990,$A903,CAJA!$G$3:$G$990))</f>
        <v/>
      </c>
      <c r="D903" s="244" t="str">
        <f>IF($A903="","",SUMIF(CONFIGURACION!$H$39:$H$1000,$A903,CONFIGURACION!$J$39:$J$1000))</f>
        <v/>
      </c>
      <c r="E903" s="239"/>
      <c r="F903" s="239"/>
      <c r="G903" s="246" t="str">
        <f t="shared" si="1"/>
        <v/>
      </c>
    </row>
    <row r="904" ht="15.75" customHeight="1">
      <c r="A904" s="221" t="str">
        <f>'DATOS PERSONALES'!$A901</f>
        <v/>
      </c>
      <c r="B904" s="243" t="str">
        <f>+'DATOS PERSONALES'!$K901</f>
        <v/>
      </c>
      <c r="C904" s="244" t="str">
        <f>IF($A904="","",SUMIF(CAJA!$A$3:$A$990,$A904,CAJA!$G$3:$G$990))</f>
        <v/>
      </c>
      <c r="D904" s="244" t="str">
        <f>IF($A904="","",SUMIF(CONFIGURACION!$H$39:$H$1000,$A904,CONFIGURACION!$J$39:$J$1000))</f>
        <v/>
      </c>
      <c r="E904" s="239"/>
      <c r="F904" s="239"/>
      <c r="G904" s="246" t="str">
        <f t="shared" si="1"/>
        <v/>
      </c>
    </row>
    <row r="905" ht="15.75" customHeight="1">
      <c r="A905" s="221" t="str">
        <f>'DATOS PERSONALES'!$A902</f>
        <v/>
      </c>
      <c r="B905" s="243" t="str">
        <f>+'DATOS PERSONALES'!$K902</f>
        <v/>
      </c>
      <c r="C905" s="244" t="str">
        <f>IF($A905="","",SUMIF(CAJA!$A$3:$A$990,$A905,CAJA!$G$3:$G$990))</f>
        <v/>
      </c>
      <c r="D905" s="244" t="str">
        <f>IF($A905="","",SUMIF(CONFIGURACION!$H$39:$H$1000,$A905,CONFIGURACION!$J$39:$J$1000))</f>
        <v/>
      </c>
      <c r="E905" s="239"/>
      <c r="F905" s="239"/>
      <c r="G905" s="246" t="str">
        <f t="shared" si="1"/>
        <v/>
      </c>
    </row>
    <row r="906" ht="15.75" customHeight="1">
      <c r="A906" s="221" t="str">
        <f>'DATOS PERSONALES'!$A903</f>
        <v/>
      </c>
      <c r="B906" s="243" t="str">
        <f>+'DATOS PERSONALES'!$K903</f>
        <v/>
      </c>
      <c r="C906" s="244" t="str">
        <f>IF($A906="","",SUMIF(CAJA!$A$3:$A$990,$A906,CAJA!$G$3:$G$990))</f>
        <v/>
      </c>
      <c r="D906" s="244" t="str">
        <f>IF($A906="","",SUMIF(CONFIGURACION!$H$39:$H$1000,$A906,CONFIGURACION!$J$39:$J$1000))</f>
        <v/>
      </c>
      <c r="E906" s="239"/>
      <c r="F906" s="239"/>
      <c r="G906" s="246" t="str">
        <f t="shared" si="1"/>
        <v/>
      </c>
    </row>
    <row r="907" ht="15.75" customHeight="1">
      <c r="A907" s="221" t="str">
        <f>'DATOS PERSONALES'!$A904</f>
        <v/>
      </c>
      <c r="B907" s="243" t="str">
        <f>+'DATOS PERSONALES'!$K904</f>
        <v/>
      </c>
      <c r="C907" s="244" t="str">
        <f>IF($A907="","",SUMIF(CAJA!$A$3:$A$990,$A907,CAJA!$G$3:$G$990))</f>
        <v/>
      </c>
      <c r="D907" s="244" t="str">
        <f>IF($A907="","",SUMIF(CONFIGURACION!$H$39:$H$1000,$A907,CONFIGURACION!$J$39:$J$1000))</f>
        <v/>
      </c>
      <c r="E907" s="239"/>
      <c r="F907" s="239"/>
      <c r="G907" s="246" t="str">
        <f t="shared" si="1"/>
        <v/>
      </c>
    </row>
    <row r="908" ht="15.75" customHeight="1">
      <c r="A908" s="221" t="str">
        <f>'DATOS PERSONALES'!$A905</f>
        <v/>
      </c>
      <c r="B908" s="243" t="str">
        <f>+'DATOS PERSONALES'!$K905</f>
        <v/>
      </c>
      <c r="C908" s="244" t="str">
        <f>IF($A908="","",SUMIF(CAJA!$A$3:$A$990,$A908,CAJA!$G$3:$G$990))</f>
        <v/>
      </c>
      <c r="D908" s="244" t="str">
        <f>IF($A908="","",SUMIF(CONFIGURACION!$H$39:$H$1000,$A908,CONFIGURACION!$J$39:$J$1000))</f>
        <v/>
      </c>
      <c r="E908" s="239"/>
      <c r="F908" s="239"/>
      <c r="G908" s="246" t="str">
        <f t="shared" si="1"/>
        <v/>
      </c>
    </row>
    <row r="909" ht="15.75" customHeight="1">
      <c r="A909" s="221" t="str">
        <f>'DATOS PERSONALES'!$A906</f>
        <v/>
      </c>
      <c r="B909" s="243" t="str">
        <f>+'DATOS PERSONALES'!$K906</f>
        <v/>
      </c>
      <c r="C909" s="244" t="str">
        <f>IF($A909="","",SUMIF(CAJA!$A$3:$A$990,$A909,CAJA!$G$3:$G$990))</f>
        <v/>
      </c>
      <c r="D909" s="244" t="str">
        <f>IF($A909="","",SUMIF(CONFIGURACION!$H$39:$H$1000,$A909,CONFIGURACION!$J$39:$J$1000))</f>
        <v/>
      </c>
      <c r="E909" s="239"/>
      <c r="F909" s="239"/>
      <c r="G909" s="246" t="str">
        <f t="shared" si="1"/>
        <v/>
      </c>
    </row>
    <row r="910" ht="15.75" customHeight="1">
      <c r="A910" s="221" t="str">
        <f>'DATOS PERSONALES'!$A907</f>
        <v/>
      </c>
      <c r="B910" s="243" t="str">
        <f>+'DATOS PERSONALES'!$K907</f>
        <v/>
      </c>
      <c r="C910" s="244" t="str">
        <f>IF($A910="","",SUMIF(CAJA!$A$3:$A$990,$A910,CAJA!$G$3:$G$990))</f>
        <v/>
      </c>
      <c r="D910" s="244" t="str">
        <f>IF($A910="","",SUMIF(CONFIGURACION!$H$39:$H$1000,$A910,CONFIGURACION!$J$39:$J$1000))</f>
        <v/>
      </c>
      <c r="E910" s="239"/>
      <c r="F910" s="239"/>
      <c r="G910" s="246" t="str">
        <f t="shared" si="1"/>
        <v/>
      </c>
    </row>
    <row r="911" ht="15.75" customHeight="1">
      <c r="A911" s="221" t="str">
        <f>'DATOS PERSONALES'!$A908</f>
        <v/>
      </c>
      <c r="B911" s="243" t="str">
        <f>+'DATOS PERSONALES'!$K908</f>
        <v/>
      </c>
      <c r="C911" s="244" t="str">
        <f>IF($A911="","",SUMIF(CAJA!$A$3:$A$990,$A911,CAJA!$G$3:$G$990))</f>
        <v/>
      </c>
      <c r="D911" s="244" t="str">
        <f>IF($A911="","",SUMIF(CONFIGURACION!$H$39:$H$1000,$A911,CONFIGURACION!$J$39:$J$1000))</f>
        <v/>
      </c>
      <c r="E911" s="239"/>
      <c r="F911" s="239"/>
      <c r="G911" s="246" t="str">
        <f t="shared" si="1"/>
        <v/>
      </c>
    </row>
    <row r="912" ht="15.75" customHeight="1">
      <c r="A912" s="221" t="str">
        <f>'DATOS PERSONALES'!$A909</f>
        <v/>
      </c>
      <c r="B912" s="243" t="str">
        <f>+'DATOS PERSONALES'!$K909</f>
        <v/>
      </c>
      <c r="C912" s="244" t="str">
        <f>IF($A912="","",SUMIF(CAJA!$A$3:$A$990,$A912,CAJA!$G$3:$G$990))</f>
        <v/>
      </c>
      <c r="D912" s="244" t="str">
        <f>IF($A912="","",SUMIF(CONFIGURACION!$H$39:$H$1000,$A912,CONFIGURACION!$J$39:$J$1000))</f>
        <v/>
      </c>
      <c r="E912" s="239"/>
      <c r="F912" s="239"/>
      <c r="G912" s="246" t="str">
        <f t="shared" si="1"/>
        <v/>
      </c>
    </row>
    <row r="913" ht="15.75" customHeight="1">
      <c r="A913" s="221" t="str">
        <f>'DATOS PERSONALES'!$A910</f>
        <v/>
      </c>
      <c r="B913" s="243" t="str">
        <f>+'DATOS PERSONALES'!$K910</f>
        <v/>
      </c>
      <c r="C913" s="244" t="str">
        <f>IF($A913="","",SUMIF(CAJA!$A$3:$A$990,$A913,CAJA!$G$3:$G$990))</f>
        <v/>
      </c>
      <c r="D913" s="244" t="str">
        <f>IF($A913="","",SUMIF(CONFIGURACION!$H$39:$H$1000,$A913,CONFIGURACION!$J$39:$J$1000))</f>
        <v/>
      </c>
      <c r="E913" s="239"/>
      <c r="F913" s="239"/>
      <c r="G913" s="246" t="str">
        <f t="shared" si="1"/>
        <v/>
      </c>
    </row>
    <row r="914" ht="15.75" customHeight="1">
      <c r="A914" s="221" t="str">
        <f>'DATOS PERSONALES'!$A911</f>
        <v/>
      </c>
      <c r="B914" s="243" t="str">
        <f>+'DATOS PERSONALES'!$K911</f>
        <v/>
      </c>
      <c r="C914" s="244" t="str">
        <f>IF($A914="","",SUMIF(CAJA!$A$3:$A$990,$A914,CAJA!$G$3:$G$990))</f>
        <v/>
      </c>
      <c r="D914" s="244" t="str">
        <f>IF($A914="","",SUMIF(CONFIGURACION!$H$39:$H$1000,$A914,CONFIGURACION!$J$39:$J$1000))</f>
        <v/>
      </c>
      <c r="E914" s="239"/>
      <c r="F914" s="239"/>
      <c r="G914" s="246" t="str">
        <f t="shared" si="1"/>
        <v/>
      </c>
    </row>
    <row r="915" ht="15.75" customHeight="1">
      <c r="A915" s="221" t="str">
        <f>'DATOS PERSONALES'!$A912</f>
        <v/>
      </c>
      <c r="B915" s="243" t="str">
        <f>+'DATOS PERSONALES'!$K912</f>
        <v/>
      </c>
      <c r="C915" s="244" t="str">
        <f>IF($A915="","",SUMIF(CAJA!$A$3:$A$990,$A915,CAJA!$G$3:$G$990))</f>
        <v/>
      </c>
      <c r="D915" s="244" t="str">
        <f>IF($A915="","",SUMIF(CONFIGURACION!$H$39:$H$1000,$A915,CONFIGURACION!$J$39:$J$1000))</f>
        <v/>
      </c>
      <c r="E915" s="239"/>
      <c r="F915" s="239"/>
      <c r="G915" s="246" t="str">
        <f t="shared" si="1"/>
        <v/>
      </c>
    </row>
    <row r="916" ht="15.75" customHeight="1">
      <c r="A916" s="221" t="str">
        <f>'DATOS PERSONALES'!$A913</f>
        <v/>
      </c>
      <c r="B916" s="243" t="str">
        <f>+'DATOS PERSONALES'!$K913</f>
        <v/>
      </c>
      <c r="C916" s="244" t="str">
        <f>IF($A916="","",SUMIF(CAJA!$A$3:$A$990,$A916,CAJA!$G$3:$G$990))</f>
        <v/>
      </c>
      <c r="D916" s="244" t="str">
        <f>IF($A916="","",SUMIF(CONFIGURACION!$H$39:$H$1000,$A916,CONFIGURACION!$J$39:$J$1000))</f>
        <v/>
      </c>
      <c r="E916" s="239"/>
      <c r="F916" s="239"/>
      <c r="G916" s="246" t="str">
        <f t="shared" si="1"/>
        <v/>
      </c>
    </row>
    <row r="917" ht="15.75" customHeight="1">
      <c r="A917" s="221" t="str">
        <f>'DATOS PERSONALES'!$A914</f>
        <v/>
      </c>
      <c r="B917" s="243" t="str">
        <f>+'DATOS PERSONALES'!$K914</f>
        <v/>
      </c>
      <c r="C917" s="244" t="str">
        <f>IF($A917="","",SUMIF(CAJA!$A$3:$A$990,$A917,CAJA!$G$3:$G$990))</f>
        <v/>
      </c>
      <c r="D917" s="244" t="str">
        <f>IF($A917="","",SUMIF(CONFIGURACION!$H$39:$H$1000,$A917,CONFIGURACION!$J$39:$J$1000))</f>
        <v/>
      </c>
      <c r="E917" s="239"/>
      <c r="F917" s="239"/>
      <c r="G917" s="246" t="str">
        <f t="shared" si="1"/>
        <v/>
      </c>
    </row>
    <row r="918" ht="15.75" customHeight="1">
      <c r="A918" s="221" t="str">
        <f>'DATOS PERSONALES'!$A915</f>
        <v/>
      </c>
      <c r="B918" s="243" t="str">
        <f>+'DATOS PERSONALES'!$K915</f>
        <v/>
      </c>
      <c r="C918" s="244" t="str">
        <f>IF($A918="","",SUMIF(CAJA!$A$3:$A$990,$A918,CAJA!$G$3:$G$990))</f>
        <v/>
      </c>
      <c r="D918" s="244" t="str">
        <f>IF($A918="","",SUMIF(CONFIGURACION!$H$39:$H$1000,$A918,CONFIGURACION!$J$39:$J$1000))</f>
        <v/>
      </c>
      <c r="E918" s="239"/>
      <c r="F918" s="239"/>
      <c r="G918" s="246" t="str">
        <f t="shared" si="1"/>
        <v/>
      </c>
    </row>
    <row r="919" ht="15.75" customHeight="1">
      <c r="A919" s="221" t="str">
        <f>'DATOS PERSONALES'!$A916</f>
        <v/>
      </c>
      <c r="B919" s="243" t="str">
        <f>+'DATOS PERSONALES'!$K916</f>
        <v/>
      </c>
      <c r="C919" s="244" t="str">
        <f>IF($A919="","",SUMIF(CAJA!$A$3:$A$990,$A919,CAJA!$G$3:$G$990))</f>
        <v/>
      </c>
      <c r="D919" s="244" t="str">
        <f>IF($A919="","",SUMIF(CONFIGURACION!$H$39:$H$1000,$A919,CONFIGURACION!$J$39:$J$1000))</f>
        <v/>
      </c>
      <c r="E919" s="239"/>
      <c r="F919" s="239"/>
      <c r="G919" s="246" t="str">
        <f t="shared" si="1"/>
        <v/>
      </c>
    </row>
    <row r="920" ht="15.75" customHeight="1">
      <c r="A920" s="221" t="str">
        <f>'DATOS PERSONALES'!$A917</f>
        <v/>
      </c>
      <c r="B920" s="243" t="str">
        <f>+'DATOS PERSONALES'!$K917</f>
        <v/>
      </c>
      <c r="C920" s="244" t="str">
        <f>IF($A920="","",SUMIF(CAJA!$A$3:$A$990,$A920,CAJA!$G$3:$G$990))</f>
        <v/>
      </c>
      <c r="D920" s="244" t="str">
        <f>IF($A920="","",SUMIF(CONFIGURACION!$H$39:$H$1000,$A920,CONFIGURACION!$J$39:$J$1000))</f>
        <v/>
      </c>
      <c r="E920" s="239"/>
      <c r="F920" s="239"/>
      <c r="G920" s="246" t="str">
        <f t="shared" si="1"/>
        <v/>
      </c>
    </row>
    <row r="921" ht="15.75" customHeight="1">
      <c r="A921" s="221" t="str">
        <f>'DATOS PERSONALES'!$A918</f>
        <v/>
      </c>
      <c r="B921" s="243" t="str">
        <f>+'DATOS PERSONALES'!$K918</f>
        <v/>
      </c>
      <c r="C921" s="244" t="str">
        <f>IF($A921="","",SUMIF(CAJA!$A$3:$A$990,$A921,CAJA!$G$3:$G$990))</f>
        <v/>
      </c>
      <c r="D921" s="244" t="str">
        <f>IF($A921="","",SUMIF(CONFIGURACION!$H$39:$H$1000,$A921,CONFIGURACION!$J$39:$J$1000))</f>
        <v/>
      </c>
      <c r="E921" s="239"/>
      <c r="F921" s="239"/>
      <c r="G921" s="246" t="str">
        <f t="shared" si="1"/>
        <v/>
      </c>
    </row>
    <row r="922" ht="15.75" customHeight="1">
      <c r="A922" s="221" t="str">
        <f>'DATOS PERSONALES'!$A919</f>
        <v/>
      </c>
      <c r="B922" s="243" t="str">
        <f>+'DATOS PERSONALES'!$K919</f>
        <v/>
      </c>
      <c r="C922" s="244" t="str">
        <f>IF($A922="","",SUMIF(CAJA!$A$3:$A$990,$A922,CAJA!$G$3:$G$990))</f>
        <v/>
      </c>
      <c r="D922" s="244" t="str">
        <f>IF($A922="","",SUMIF(CONFIGURACION!$H$39:$H$1000,$A922,CONFIGURACION!$J$39:$J$1000))</f>
        <v/>
      </c>
      <c r="E922" s="239"/>
      <c r="F922" s="239"/>
      <c r="G922" s="246" t="str">
        <f t="shared" si="1"/>
        <v/>
      </c>
    </row>
    <row r="923" ht="15.75" customHeight="1">
      <c r="A923" s="221" t="str">
        <f>'DATOS PERSONALES'!$A920</f>
        <v/>
      </c>
      <c r="B923" s="243" t="str">
        <f>+'DATOS PERSONALES'!$K920</f>
        <v/>
      </c>
      <c r="C923" s="244" t="str">
        <f>IF($A923="","",SUMIF(CAJA!$A$3:$A$990,$A923,CAJA!$G$3:$G$990))</f>
        <v/>
      </c>
      <c r="D923" s="244" t="str">
        <f>IF($A923="","",SUMIF(CONFIGURACION!$H$39:$H$1000,$A923,CONFIGURACION!$J$39:$J$1000))</f>
        <v/>
      </c>
      <c r="E923" s="239"/>
      <c r="F923" s="239"/>
      <c r="G923" s="246" t="str">
        <f t="shared" si="1"/>
        <v/>
      </c>
    </row>
    <row r="924" ht="15.75" customHeight="1">
      <c r="A924" s="221" t="str">
        <f>'DATOS PERSONALES'!$A921</f>
        <v/>
      </c>
      <c r="B924" s="243" t="str">
        <f>+'DATOS PERSONALES'!$K921</f>
        <v/>
      </c>
      <c r="C924" s="244" t="str">
        <f>IF($A924="","",SUMIF(CAJA!$A$3:$A$990,$A924,CAJA!$G$3:$G$990))</f>
        <v/>
      </c>
      <c r="D924" s="244" t="str">
        <f>IF($A924="","",SUMIF(CONFIGURACION!$H$39:$H$1000,$A924,CONFIGURACION!$J$39:$J$1000))</f>
        <v/>
      </c>
      <c r="E924" s="239"/>
      <c r="F924" s="239"/>
      <c r="G924" s="246" t="str">
        <f t="shared" si="1"/>
        <v/>
      </c>
    </row>
    <row r="925" ht="15.75" customHeight="1">
      <c r="A925" s="221" t="str">
        <f>'DATOS PERSONALES'!$A922</f>
        <v/>
      </c>
      <c r="B925" s="243" t="str">
        <f>+'DATOS PERSONALES'!$K922</f>
        <v/>
      </c>
      <c r="C925" s="244" t="str">
        <f>IF($A925="","",SUMIF(CAJA!$A$3:$A$990,$A925,CAJA!$G$3:$G$990))</f>
        <v/>
      </c>
      <c r="D925" s="244" t="str">
        <f>IF($A925="","",SUMIF(CONFIGURACION!$H$39:$H$1000,$A925,CONFIGURACION!$J$39:$J$1000))</f>
        <v/>
      </c>
      <c r="E925" s="239"/>
      <c r="F925" s="239"/>
      <c r="G925" s="246" t="str">
        <f t="shared" si="1"/>
        <v/>
      </c>
    </row>
    <row r="926" ht="15.75" customHeight="1">
      <c r="A926" s="221" t="str">
        <f>'DATOS PERSONALES'!$A923</f>
        <v/>
      </c>
      <c r="B926" s="243" t="str">
        <f>+'DATOS PERSONALES'!$K923</f>
        <v/>
      </c>
      <c r="C926" s="244" t="str">
        <f>IF($A926="","",SUMIF(CAJA!$A$3:$A$990,$A926,CAJA!$G$3:$G$990))</f>
        <v/>
      </c>
      <c r="D926" s="244" t="str">
        <f>IF($A926="","",SUMIF(CONFIGURACION!$H$39:$H$1000,$A926,CONFIGURACION!$J$39:$J$1000))</f>
        <v/>
      </c>
      <c r="E926" s="239"/>
      <c r="F926" s="239"/>
      <c r="G926" s="246" t="str">
        <f t="shared" si="1"/>
        <v/>
      </c>
    </row>
    <row r="927" ht="15.75" customHeight="1">
      <c r="A927" s="221" t="str">
        <f>'DATOS PERSONALES'!$A924</f>
        <v/>
      </c>
      <c r="B927" s="243" t="str">
        <f>+'DATOS PERSONALES'!$K924</f>
        <v/>
      </c>
      <c r="C927" s="244" t="str">
        <f>IF($A927="","",SUMIF(CAJA!$A$3:$A$990,$A927,CAJA!$G$3:$G$990))</f>
        <v/>
      </c>
      <c r="D927" s="244" t="str">
        <f>IF($A927="","",SUMIF(CONFIGURACION!$H$39:$H$1000,$A927,CONFIGURACION!$J$39:$J$1000))</f>
        <v/>
      </c>
      <c r="E927" s="239"/>
      <c r="F927" s="239"/>
      <c r="G927" s="246" t="str">
        <f t="shared" si="1"/>
        <v/>
      </c>
    </row>
    <row r="928" ht="15.75" customHeight="1">
      <c r="A928" s="221" t="str">
        <f>'DATOS PERSONALES'!$A925</f>
        <v/>
      </c>
      <c r="B928" s="243" t="str">
        <f>+'DATOS PERSONALES'!$K925</f>
        <v/>
      </c>
      <c r="C928" s="244" t="str">
        <f>IF($A928="","",SUMIF(CAJA!$A$3:$A$990,$A928,CAJA!$G$3:$G$990))</f>
        <v/>
      </c>
      <c r="D928" s="244" t="str">
        <f>IF($A928="","",SUMIF(CONFIGURACION!$H$39:$H$1000,$A928,CONFIGURACION!$J$39:$J$1000))</f>
        <v/>
      </c>
      <c r="E928" s="239"/>
      <c r="F928" s="239"/>
      <c r="G928" s="246" t="str">
        <f t="shared" si="1"/>
        <v/>
      </c>
    </row>
    <row r="929" ht="15.75" customHeight="1">
      <c r="A929" s="221" t="str">
        <f>'DATOS PERSONALES'!$A926</f>
        <v/>
      </c>
      <c r="B929" s="243" t="str">
        <f>+'DATOS PERSONALES'!$K926</f>
        <v/>
      </c>
      <c r="C929" s="244" t="str">
        <f>IF($A929="","",SUMIF(CAJA!$A$3:$A$990,$A929,CAJA!$G$3:$G$990))</f>
        <v/>
      </c>
      <c r="D929" s="244" t="str">
        <f>IF($A929="","",SUMIF(CONFIGURACION!$H$39:$H$1000,$A929,CONFIGURACION!$J$39:$J$1000))</f>
        <v/>
      </c>
      <c r="E929" s="239"/>
      <c r="F929" s="239"/>
      <c r="G929" s="246" t="str">
        <f t="shared" si="1"/>
        <v/>
      </c>
    </row>
    <row r="930" ht="15.75" customHeight="1">
      <c r="A930" s="221" t="str">
        <f>'DATOS PERSONALES'!$A927</f>
        <v/>
      </c>
      <c r="B930" s="243" t="str">
        <f>+'DATOS PERSONALES'!$K927</f>
        <v/>
      </c>
      <c r="C930" s="244" t="str">
        <f>IF($A930="","",SUMIF(CAJA!$A$3:$A$990,$A930,CAJA!$G$3:$G$990))</f>
        <v/>
      </c>
      <c r="D930" s="244" t="str">
        <f>IF($A930="","",SUMIF(CONFIGURACION!$H$39:$H$1000,$A930,CONFIGURACION!$J$39:$J$1000))</f>
        <v/>
      </c>
      <c r="E930" s="239"/>
      <c r="F930" s="239"/>
      <c r="G930" s="246" t="str">
        <f t="shared" si="1"/>
        <v/>
      </c>
    </row>
    <row r="931" ht="15.75" customHeight="1">
      <c r="A931" s="221" t="str">
        <f>'DATOS PERSONALES'!$A928</f>
        <v/>
      </c>
      <c r="B931" s="243" t="str">
        <f>+'DATOS PERSONALES'!$K928</f>
        <v/>
      </c>
      <c r="C931" s="244" t="str">
        <f>IF($A931="","",SUMIF(CAJA!$A$3:$A$990,$A931,CAJA!$G$3:$G$990))</f>
        <v/>
      </c>
      <c r="D931" s="244" t="str">
        <f>IF($A931="","",SUMIF(CONFIGURACION!$H$39:$H$1000,$A931,CONFIGURACION!$J$39:$J$1000))</f>
        <v/>
      </c>
      <c r="E931" s="239"/>
      <c r="F931" s="239"/>
      <c r="G931" s="246" t="str">
        <f t="shared" si="1"/>
        <v/>
      </c>
    </row>
    <row r="932" ht="15.75" customHeight="1">
      <c r="A932" s="221" t="str">
        <f>'DATOS PERSONALES'!$A929</f>
        <v/>
      </c>
      <c r="B932" s="243" t="str">
        <f>+'DATOS PERSONALES'!$K929</f>
        <v/>
      </c>
      <c r="C932" s="244" t="str">
        <f>IF($A932="","",SUMIF(CAJA!$A$3:$A$990,$A932,CAJA!$G$3:$G$990))</f>
        <v/>
      </c>
      <c r="D932" s="244" t="str">
        <f>IF($A932="","",SUMIF(CONFIGURACION!$H$39:$H$1000,$A932,CONFIGURACION!$J$39:$J$1000))</f>
        <v/>
      </c>
      <c r="E932" s="239"/>
      <c r="F932" s="239"/>
      <c r="G932" s="246" t="str">
        <f t="shared" si="1"/>
        <v/>
      </c>
    </row>
    <row r="933" ht="15.75" customHeight="1">
      <c r="A933" s="221" t="str">
        <f>'DATOS PERSONALES'!$A930</f>
        <v/>
      </c>
      <c r="B933" s="243" t="str">
        <f>+'DATOS PERSONALES'!$K930</f>
        <v/>
      </c>
      <c r="C933" s="244" t="str">
        <f>IF($A933="","",SUMIF(CAJA!$A$3:$A$990,$A933,CAJA!$G$3:$G$990))</f>
        <v/>
      </c>
      <c r="D933" s="244" t="str">
        <f>IF($A933="","",SUMIF(CONFIGURACION!$H$39:$H$1000,$A933,CONFIGURACION!$J$39:$J$1000))</f>
        <v/>
      </c>
      <c r="E933" s="239"/>
      <c r="F933" s="239"/>
      <c r="G933" s="246" t="str">
        <f t="shared" si="1"/>
        <v/>
      </c>
    </row>
    <row r="934" ht="15.75" customHeight="1">
      <c r="A934" s="221" t="str">
        <f>'DATOS PERSONALES'!$A931</f>
        <v/>
      </c>
      <c r="B934" s="243" t="str">
        <f>+'DATOS PERSONALES'!$K931</f>
        <v/>
      </c>
      <c r="C934" s="244" t="str">
        <f>IF($A934="","",SUMIF(CAJA!$A$3:$A$990,$A934,CAJA!$G$3:$G$990))</f>
        <v/>
      </c>
      <c r="D934" s="244" t="str">
        <f>IF($A934="","",SUMIF(CONFIGURACION!$H$39:$H$1000,$A934,CONFIGURACION!$J$39:$J$1000))</f>
        <v/>
      </c>
      <c r="E934" s="239"/>
      <c r="F934" s="239"/>
      <c r="G934" s="246" t="str">
        <f t="shared" si="1"/>
        <v/>
      </c>
    </row>
    <row r="935" ht="15.75" customHeight="1">
      <c r="A935" s="221" t="str">
        <f>'DATOS PERSONALES'!$A932</f>
        <v/>
      </c>
      <c r="B935" s="243" t="str">
        <f>+'DATOS PERSONALES'!$K932</f>
        <v/>
      </c>
      <c r="C935" s="244" t="str">
        <f>IF($A935="","",SUMIF(CAJA!$A$3:$A$990,$A935,CAJA!$G$3:$G$990))</f>
        <v/>
      </c>
      <c r="D935" s="244" t="str">
        <f>IF($A935="","",SUMIF(CONFIGURACION!$H$39:$H$1000,$A935,CONFIGURACION!$J$39:$J$1000))</f>
        <v/>
      </c>
      <c r="E935" s="239"/>
      <c r="F935" s="239"/>
      <c r="G935" s="246" t="str">
        <f t="shared" si="1"/>
        <v/>
      </c>
    </row>
    <row r="936" ht="15.75" customHeight="1">
      <c r="A936" s="221" t="str">
        <f>'DATOS PERSONALES'!$A933</f>
        <v/>
      </c>
      <c r="B936" s="243" t="str">
        <f>+'DATOS PERSONALES'!$K933</f>
        <v/>
      </c>
      <c r="C936" s="244" t="str">
        <f>IF($A936="","",SUMIF(CAJA!$A$3:$A$990,$A936,CAJA!$G$3:$G$990))</f>
        <v/>
      </c>
      <c r="D936" s="244" t="str">
        <f>IF($A936="","",SUMIF(CONFIGURACION!$H$39:$H$1000,$A936,CONFIGURACION!$J$39:$J$1000))</f>
        <v/>
      </c>
      <c r="E936" s="239"/>
      <c r="F936" s="239"/>
      <c r="G936" s="246" t="str">
        <f t="shared" si="1"/>
        <v/>
      </c>
    </row>
    <row r="937" ht="15.75" customHeight="1">
      <c r="A937" s="221" t="str">
        <f>'DATOS PERSONALES'!$A934</f>
        <v/>
      </c>
      <c r="B937" s="243" t="str">
        <f>+'DATOS PERSONALES'!$K934</f>
        <v/>
      </c>
      <c r="C937" s="244" t="str">
        <f>IF($A937="","",SUMIF(CAJA!$A$3:$A$990,$A937,CAJA!$G$3:$G$990))</f>
        <v/>
      </c>
      <c r="D937" s="244" t="str">
        <f>IF($A937="","",SUMIF(CONFIGURACION!$H$39:$H$1000,$A937,CONFIGURACION!$J$39:$J$1000))</f>
        <v/>
      </c>
      <c r="E937" s="239"/>
      <c r="F937" s="239"/>
      <c r="G937" s="246" t="str">
        <f t="shared" si="1"/>
        <v/>
      </c>
    </row>
    <row r="938" ht="15.75" customHeight="1">
      <c r="A938" s="221" t="str">
        <f>'DATOS PERSONALES'!$A935</f>
        <v/>
      </c>
      <c r="B938" s="243" t="str">
        <f>+'DATOS PERSONALES'!$K935</f>
        <v/>
      </c>
      <c r="C938" s="244" t="str">
        <f>IF($A938="","",SUMIF(CAJA!$A$3:$A$990,$A938,CAJA!$G$3:$G$990))</f>
        <v/>
      </c>
      <c r="D938" s="244" t="str">
        <f>IF($A938="","",SUMIF(CONFIGURACION!$H$39:$H$1000,$A938,CONFIGURACION!$J$39:$J$1000))</f>
        <v/>
      </c>
      <c r="E938" s="239"/>
      <c r="F938" s="239"/>
      <c r="G938" s="246" t="str">
        <f t="shared" si="1"/>
        <v/>
      </c>
    </row>
    <row r="939" ht="15.75" customHeight="1">
      <c r="A939" s="221" t="str">
        <f>'DATOS PERSONALES'!$A936</f>
        <v/>
      </c>
      <c r="B939" s="243" t="str">
        <f>+'DATOS PERSONALES'!$K936</f>
        <v/>
      </c>
      <c r="C939" s="244" t="str">
        <f>IF($A939="","",SUMIF(CAJA!$A$3:$A$990,$A939,CAJA!$G$3:$G$990))</f>
        <v/>
      </c>
      <c r="D939" s="244" t="str">
        <f>IF($A939="","",SUMIF(CONFIGURACION!$H$39:$H$1000,$A939,CONFIGURACION!$J$39:$J$1000))</f>
        <v/>
      </c>
      <c r="E939" s="239"/>
      <c r="F939" s="239"/>
      <c r="G939" s="246" t="str">
        <f t="shared" si="1"/>
        <v/>
      </c>
    </row>
    <row r="940" ht="15.75" customHeight="1">
      <c r="A940" s="221" t="str">
        <f>'DATOS PERSONALES'!$A937</f>
        <v/>
      </c>
      <c r="B940" s="243" t="str">
        <f>+'DATOS PERSONALES'!$K937</f>
        <v/>
      </c>
      <c r="C940" s="244" t="str">
        <f>IF($A940="","",SUMIF(CAJA!$A$3:$A$990,$A940,CAJA!$G$3:$G$990))</f>
        <v/>
      </c>
      <c r="D940" s="244" t="str">
        <f>IF($A940="","",SUMIF(CONFIGURACION!$H$39:$H$1000,$A940,CONFIGURACION!$J$39:$J$1000))</f>
        <v/>
      </c>
      <c r="E940" s="239"/>
      <c r="F940" s="239"/>
      <c r="G940" s="246" t="str">
        <f t="shared" si="1"/>
        <v/>
      </c>
    </row>
    <row r="941" ht="15.75" customHeight="1">
      <c r="A941" s="221" t="str">
        <f>'DATOS PERSONALES'!$A938</f>
        <v/>
      </c>
      <c r="B941" s="243" t="str">
        <f>+'DATOS PERSONALES'!$K938</f>
        <v/>
      </c>
      <c r="C941" s="244" t="str">
        <f>IF($A941="","",SUMIF(CAJA!$A$3:$A$990,$A941,CAJA!$G$3:$G$990))</f>
        <v/>
      </c>
      <c r="D941" s="244" t="str">
        <f>IF($A941="","",SUMIF(CONFIGURACION!$H$39:$H$1000,$A941,CONFIGURACION!$J$39:$J$1000))</f>
        <v/>
      </c>
      <c r="E941" s="239"/>
      <c r="F941" s="239"/>
      <c r="G941" s="246" t="str">
        <f t="shared" si="1"/>
        <v/>
      </c>
    </row>
    <row r="942" ht="15.75" customHeight="1">
      <c r="A942" s="221" t="str">
        <f>'DATOS PERSONALES'!$A939</f>
        <v/>
      </c>
      <c r="B942" s="243" t="str">
        <f>+'DATOS PERSONALES'!$K939</f>
        <v/>
      </c>
      <c r="C942" s="244" t="str">
        <f>IF($A942="","",SUMIF(CAJA!$A$3:$A$990,$A942,CAJA!$G$3:$G$990))</f>
        <v/>
      </c>
      <c r="D942" s="244" t="str">
        <f>IF($A942="","",SUMIF(CONFIGURACION!$H$39:$H$1000,$A942,CONFIGURACION!$J$39:$J$1000))</f>
        <v/>
      </c>
      <c r="E942" s="239"/>
      <c r="F942" s="239"/>
      <c r="G942" s="246" t="str">
        <f t="shared" si="1"/>
        <v/>
      </c>
    </row>
    <row r="943" ht="15.75" customHeight="1">
      <c r="A943" s="221" t="str">
        <f>'DATOS PERSONALES'!$A940</f>
        <v/>
      </c>
      <c r="B943" s="243" t="str">
        <f>+'DATOS PERSONALES'!$K940</f>
        <v/>
      </c>
      <c r="C943" s="244" t="str">
        <f>IF($A943="","",SUMIF(CAJA!$A$3:$A$990,$A943,CAJA!$G$3:$G$990))</f>
        <v/>
      </c>
      <c r="D943" s="244" t="str">
        <f>IF($A943="","",SUMIF(CONFIGURACION!$H$39:$H$1000,$A943,CONFIGURACION!$J$39:$J$1000))</f>
        <v/>
      </c>
      <c r="E943" s="239"/>
      <c r="F943" s="239"/>
      <c r="G943" s="246" t="str">
        <f t="shared" si="1"/>
        <v/>
      </c>
    </row>
    <row r="944" ht="15.75" customHeight="1">
      <c r="A944" s="221" t="str">
        <f>'DATOS PERSONALES'!$A941</f>
        <v/>
      </c>
      <c r="B944" s="243" t="str">
        <f>+'DATOS PERSONALES'!$K941</f>
        <v/>
      </c>
      <c r="C944" s="244" t="str">
        <f>IF($A944="","",SUMIF(CAJA!$A$3:$A$990,$A944,CAJA!$G$3:$G$990))</f>
        <v/>
      </c>
      <c r="D944" s="244" t="str">
        <f>IF($A944="","",SUMIF(CONFIGURACION!$H$39:$H$1000,$A944,CONFIGURACION!$J$39:$J$1000))</f>
        <v/>
      </c>
      <c r="E944" s="239"/>
      <c r="F944" s="239"/>
      <c r="G944" s="246" t="str">
        <f t="shared" si="1"/>
        <v/>
      </c>
    </row>
    <row r="945" ht="15.75" customHeight="1">
      <c r="A945" s="221" t="str">
        <f>'DATOS PERSONALES'!$A942</f>
        <v/>
      </c>
      <c r="B945" s="243" t="str">
        <f>+'DATOS PERSONALES'!$K942</f>
        <v/>
      </c>
      <c r="C945" s="244" t="str">
        <f>IF($A945="","",SUMIF(CAJA!$A$3:$A$990,$A945,CAJA!$G$3:$G$990))</f>
        <v/>
      </c>
      <c r="D945" s="244" t="str">
        <f>IF($A945="","",SUMIF(CONFIGURACION!$H$39:$H$1000,$A945,CONFIGURACION!$J$39:$J$1000))</f>
        <v/>
      </c>
      <c r="E945" s="239"/>
      <c r="F945" s="239"/>
      <c r="G945" s="246" t="str">
        <f t="shared" si="1"/>
        <v/>
      </c>
    </row>
    <row r="946" ht="15.75" customHeight="1">
      <c r="A946" s="221" t="str">
        <f>'DATOS PERSONALES'!$A943</f>
        <v/>
      </c>
      <c r="B946" s="243" t="str">
        <f>+'DATOS PERSONALES'!$K943</f>
        <v/>
      </c>
      <c r="C946" s="244" t="str">
        <f>IF($A946="","",SUMIF(CAJA!$A$3:$A$990,$A946,CAJA!$G$3:$G$990))</f>
        <v/>
      </c>
      <c r="D946" s="244" t="str">
        <f>IF($A946="","",SUMIF(CONFIGURACION!$H$39:$H$1000,$A946,CONFIGURACION!$J$39:$J$1000))</f>
        <v/>
      </c>
      <c r="E946" s="239"/>
      <c r="F946" s="239"/>
      <c r="G946" s="246" t="str">
        <f t="shared" si="1"/>
        <v/>
      </c>
    </row>
    <row r="947" ht="15.75" customHeight="1">
      <c r="A947" s="221" t="str">
        <f>'DATOS PERSONALES'!$A944</f>
        <v/>
      </c>
      <c r="B947" s="243" t="str">
        <f>+'DATOS PERSONALES'!$K944</f>
        <v/>
      </c>
      <c r="C947" s="244" t="str">
        <f>IF($A947="","",SUMIF(CAJA!$A$3:$A$990,$A947,CAJA!$G$3:$G$990))</f>
        <v/>
      </c>
      <c r="D947" s="244" t="str">
        <f>IF($A947="","",SUMIF(CONFIGURACION!$H$39:$H$1000,$A947,CONFIGURACION!$J$39:$J$1000))</f>
        <v/>
      </c>
      <c r="E947" s="239"/>
      <c r="F947" s="239"/>
      <c r="G947" s="246" t="str">
        <f t="shared" si="1"/>
        <v/>
      </c>
    </row>
    <row r="948" ht="15.75" customHeight="1">
      <c r="A948" s="221" t="str">
        <f>'DATOS PERSONALES'!$A945</f>
        <v/>
      </c>
      <c r="B948" s="243" t="str">
        <f>+'DATOS PERSONALES'!$K945</f>
        <v/>
      </c>
      <c r="C948" s="244" t="str">
        <f>IF($A948="","",SUMIF(CAJA!$A$3:$A$990,$A948,CAJA!$G$3:$G$990))</f>
        <v/>
      </c>
      <c r="D948" s="244" t="str">
        <f>IF($A948="","",SUMIF(CONFIGURACION!$H$39:$H$1000,$A948,CONFIGURACION!$J$39:$J$1000))</f>
        <v/>
      </c>
      <c r="E948" s="239"/>
      <c r="F948" s="239"/>
      <c r="G948" s="246" t="str">
        <f t="shared" si="1"/>
        <v/>
      </c>
    </row>
    <row r="949" ht="15.75" customHeight="1">
      <c r="A949" s="221" t="str">
        <f>'DATOS PERSONALES'!$A946</f>
        <v/>
      </c>
      <c r="B949" s="243" t="str">
        <f>+'DATOS PERSONALES'!$K946</f>
        <v/>
      </c>
      <c r="C949" s="244" t="str">
        <f>IF($A949="","",SUMIF(CAJA!$A$3:$A$990,$A949,CAJA!$G$3:$G$990))</f>
        <v/>
      </c>
      <c r="D949" s="244" t="str">
        <f>IF($A949="","",SUMIF(CONFIGURACION!$H$39:$H$1000,$A949,CONFIGURACION!$J$39:$J$1000))</f>
        <v/>
      </c>
      <c r="E949" s="239"/>
      <c r="F949" s="239"/>
      <c r="G949" s="246" t="str">
        <f t="shared" si="1"/>
        <v/>
      </c>
    </row>
    <row r="950" ht="15.75" customHeight="1">
      <c r="A950" s="221" t="str">
        <f>'DATOS PERSONALES'!$A947</f>
        <v/>
      </c>
      <c r="B950" s="243" t="str">
        <f>+'DATOS PERSONALES'!$K947</f>
        <v/>
      </c>
      <c r="C950" s="244" t="str">
        <f>IF($A950="","",SUMIF(CAJA!$A$3:$A$990,$A950,CAJA!$G$3:$G$990))</f>
        <v/>
      </c>
      <c r="D950" s="244" t="str">
        <f>IF($A950="","",SUMIF(CONFIGURACION!$H$39:$H$1000,$A950,CONFIGURACION!$J$39:$J$1000))</f>
        <v/>
      </c>
      <c r="E950" s="239"/>
      <c r="F950" s="239"/>
      <c r="G950" s="246" t="str">
        <f t="shared" si="1"/>
        <v/>
      </c>
    </row>
    <row r="951" ht="15.75" customHeight="1">
      <c r="A951" s="221" t="str">
        <f>'DATOS PERSONALES'!$A948</f>
        <v/>
      </c>
      <c r="B951" s="243" t="str">
        <f>+'DATOS PERSONALES'!$K948</f>
        <v/>
      </c>
      <c r="C951" s="244" t="str">
        <f>IF($A951="","",SUMIF(CAJA!$A$3:$A$990,$A951,CAJA!$G$3:$G$990))</f>
        <v/>
      </c>
      <c r="D951" s="244" t="str">
        <f>IF($A951="","",SUMIF(CONFIGURACION!$H$39:$H$1000,$A951,CONFIGURACION!$J$39:$J$1000))</f>
        <v/>
      </c>
      <c r="E951" s="239"/>
      <c r="F951" s="239"/>
      <c r="G951" s="246" t="str">
        <f t="shared" si="1"/>
        <v/>
      </c>
    </row>
    <row r="952" ht="15.75" customHeight="1">
      <c r="A952" s="221" t="str">
        <f>'DATOS PERSONALES'!$A949</f>
        <v/>
      </c>
      <c r="B952" s="243" t="str">
        <f>+'DATOS PERSONALES'!$K949</f>
        <v/>
      </c>
      <c r="C952" s="244" t="str">
        <f>IF($A952="","",SUMIF(CAJA!$A$3:$A$990,$A952,CAJA!$G$3:$G$990))</f>
        <v/>
      </c>
      <c r="D952" s="244" t="str">
        <f>IF($A952="","",SUMIF(CONFIGURACION!$H$39:$H$1000,$A952,CONFIGURACION!$J$39:$J$1000))</f>
        <v/>
      </c>
      <c r="E952" s="239"/>
      <c r="F952" s="239"/>
      <c r="G952" s="246" t="str">
        <f t="shared" si="1"/>
        <v/>
      </c>
    </row>
    <row r="953" ht="15.75" customHeight="1">
      <c r="A953" s="221" t="str">
        <f>'DATOS PERSONALES'!$A950</f>
        <v/>
      </c>
      <c r="B953" s="243" t="str">
        <f>+'DATOS PERSONALES'!$K950</f>
        <v/>
      </c>
      <c r="C953" s="244" t="str">
        <f>IF($A953="","",SUMIF(CAJA!$A$3:$A$990,$A953,CAJA!$G$3:$G$990))</f>
        <v/>
      </c>
      <c r="D953" s="244" t="str">
        <f>IF($A953="","",SUMIF(CONFIGURACION!$H$39:$H$1000,$A953,CONFIGURACION!$J$39:$J$1000))</f>
        <v/>
      </c>
      <c r="E953" s="239"/>
      <c r="F953" s="239"/>
      <c r="G953" s="246" t="str">
        <f t="shared" si="1"/>
        <v/>
      </c>
    </row>
    <row r="954" ht="15.75" customHeight="1">
      <c r="A954" s="221" t="str">
        <f>'DATOS PERSONALES'!$A951</f>
        <v/>
      </c>
      <c r="B954" s="243" t="str">
        <f>+'DATOS PERSONALES'!$K951</f>
        <v/>
      </c>
      <c r="C954" s="244" t="str">
        <f>IF($A954="","",SUMIF(CAJA!$A$3:$A$990,$A954,CAJA!$G$3:$G$990))</f>
        <v/>
      </c>
      <c r="D954" s="244" t="str">
        <f>IF($A954="","",SUMIF(CONFIGURACION!$H$39:$H$1000,$A954,CONFIGURACION!$J$39:$J$1000))</f>
        <v/>
      </c>
      <c r="E954" s="239"/>
      <c r="F954" s="239"/>
      <c r="G954" s="246" t="str">
        <f t="shared" si="1"/>
        <v/>
      </c>
    </row>
    <row r="955" ht="15.75" customHeight="1">
      <c r="A955" s="221" t="str">
        <f>'DATOS PERSONALES'!$A952</f>
        <v/>
      </c>
      <c r="B955" s="243" t="str">
        <f>+'DATOS PERSONALES'!$K952</f>
        <v/>
      </c>
      <c r="C955" s="244" t="str">
        <f>IF($A955="","",SUMIF(CAJA!$A$3:$A$990,$A955,CAJA!$G$3:$G$990))</f>
        <v/>
      </c>
      <c r="D955" s="244" t="str">
        <f>IF($A955="","",SUMIF(CONFIGURACION!$H$39:$H$1000,$A955,CONFIGURACION!$J$39:$J$1000))</f>
        <v/>
      </c>
      <c r="E955" s="239"/>
      <c r="F955" s="239"/>
      <c r="G955" s="246" t="str">
        <f t="shared" si="1"/>
        <v/>
      </c>
    </row>
    <row r="956" ht="15.75" customHeight="1">
      <c r="A956" s="221" t="str">
        <f>'DATOS PERSONALES'!$A953</f>
        <v/>
      </c>
      <c r="B956" s="243" t="str">
        <f>+'DATOS PERSONALES'!$K953</f>
        <v/>
      </c>
      <c r="C956" s="244" t="str">
        <f>IF($A956="","",SUMIF(CAJA!$A$3:$A$990,$A956,CAJA!$G$3:$G$990))</f>
        <v/>
      </c>
      <c r="D956" s="244" t="str">
        <f>IF($A956="","",SUMIF(CONFIGURACION!$H$39:$H$1000,$A956,CONFIGURACION!$J$39:$J$1000))</f>
        <v/>
      </c>
      <c r="E956" s="239"/>
      <c r="F956" s="239"/>
      <c r="G956" s="246" t="str">
        <f t="shared" si="1"/>
        <v/>
      </c>
    </row>
    <row r="957" ht="15.75" customHeight="1">
      <c r="A957" s="221" t="str">
        <f>'DATOS PERSONALES'!$A954</f>
        <v/>
      </c>
      <c r="B957" s="243" t="str">
        <f>+'DATOS PERSONALES'!$K954</f>
        <v/>
      </c>
      <c r="C957" s="244" t="str">
        <f>IF($A957="","",SUMIF(CAJA!$A$3:$A$990,$A957,CAJA!$G$3:$G$990))</f>
        <v/>
      </c>
      <c r="D957" s="244" t="str">
        <f>IF($A957="","",SUMIF(CONFIGURACION!$H$39:$H$1000,$A957,CONFIGURACION!$J$39:$J$1000))</f>
        <v/>
      </c>
      <c r="E957" s="239"/>
      <c r="F957" s="239"/>
      <c r="G957" s="246" t="str">
        <f t="shared" si="1"/>
        <v/>
      </c>
    </row>
    <row r="958" ht="15.75" customHeight="1">
      <c r="A958" s="221" t="str">
        <f>'DATOS PERSONALES'!$A955</f>
        <v/>
      </c>
      <c r="B958" s="243" t="str">
        <f>+'DATOS PERSONALES'!$K955</f>
        <v/>
      </c>
      <c r="C958" s="244" t="str">
        <f>IF($A958="","",SUMIF(CAJA!$A$3:$A$990,$A958,CAJA!$G$3:$G$990))</f>
        <v/>
      </c>
      <c r="D958" s="244" t="str">
        <f>IF($A958="","",SUMIF(CONFIGURACION!$H$39:$H$1000,$A958,CONFIGURACION!$J$39:$J$1000))</f>
        <v/>
      </c>
      <c r="E958" s="239"/>
      <c r="F958" s="239"/>
      <c r="G958" s="246" t="str">
        <f t="shared" si="1"/>
        <v/>
      </c>
    </row>
    <row r="959" ht="15.75" customHeight="1">
      <c r="A959" s="221" t="str">
        <f>'DATOS PERSONALES'!$A956</f>
        <v/>
      </c>
      <c r="B959" s="243" t="str">
        <f>+'DATOS PERSONALES'!$K956</f>
        <v/>
      </c>
      <c r="C959" s="244" t="str">
        <f>IF($A959="","",SUMIF(CAJA!$A$3:$A$990,$A959,CAJA!$G$3:$G$990))</f>
        <v/>
      </c>
      <c r="D959" s="244" t="str">
        <f>IF($A959="","",SUMIF(CONFIGURACION!$H$39:$H$1000,$A959,CONFIGURACION!$J$39:$J$1000))</f>
        <v/>
      </c>
      <c r="E959" s="239"/>
      <c r="F959" s="239"/>
      <c r="G959" s="246" t="str">
        <f t="shared" si="1"/>
        <v/>
      </c>
    </row>
    <row r="960" ht="15.75" customHeight="1">
      <c r="A960" s="221" t="str">
        <f>'DATOS PERSONALES'!$A957</f>
        <v/>
      </c>
      <c r="B960" s="243" t="str">
        <f>+'DATOS PERSONALES'!$K957</f>
        <v/>
      </c>
      <c r="C960" s="244" t="str">
        <f>IF($A960="","",SUMIF(CAJA!$A$3:$A$990,$A960,CAJA!$G$3:$G$990))</f>
        <v/>
      </c>
      <c r="D960" s="244" t="str">
        <f>IF($A960="","",SUMIF(CONFIGURACION!$H$39:$H$1000,$A960,CONFIGURACION!$J$39:$J$1000))</f>
        <v/>
      </c>
      <c r="E960" s="239"/>
      <c r="F960" s="239"/>
      <c r="G960" s="246" t="str">
        <f t="shared" si="1"/>
        <v/>
      </c>
    </row>
    <row r="961" ht="15.75" customHeight="1">
      <c r="A961" s="221" t="str">
        <f>'DATOS PERSONALES'!$A958</f>
        <v/>
      </c>
      <c r="B961" s="243" t="str">
        <f>+'DATOS PERSONALES'!$K958</f>
        <v/>
      </c>
      <c r="C961" s="244" t="str">
        <f>IF($A961="","",SUMIF(CAJA!$A$3:$A$990,$A961,CAJA!$G$3:$G$990))</f>
        <v/>
      </c>
      <c r="D961" s="244" t="str">
        <f>IF($A961="","",SUMIF(CONFIGURACION!$H$39:$H$1000,$A961,CONFIGURACION!$J$39:$J$1000))</f>
        <v/>
      </c>
      <c r="E961" s="239"/>
      <c r="F961" s="239"/>
      <c r="G961" s="246" t="str">
        <f t="shared" si="1"/>
        <v/>
      </c>
    </row>
    <row r="962" ht="15.75" customHeight="1">
      <c r="A962" s="221" t="str">
        <f>'DATOS PERSONALES'!$A959</f>
        <v/>
      </c>
      <c r="B962" s="243" t="str">
        <f>+'DATOS PERSONALES'!$K959</f>
        <v/>
      </c>
      <c r="C962" s="244" t="str">
        <f>IF($A962="","",SUMIF(CAJA!$A$3:$A$990,$A962,CAJA!$G$3:$G$990))</f>
        <v/>
      </c>
      <c r="D962" s="244" t="str">
        <f>IF($A962="","",SUMIF(CONFIGURACION!$H$39:$H$1000,$A962,CONFIGURACION!$J$39:$J$1000))</f>
        <v/>
      </c>
      <c r="E962" s="239"/>
      <c r="F962" s="239"/>
      <c r="G962" s="246" t="str">
        <f t="shared" si="1"/>
        <v/>
      </c>
    </row>
    <row r="963" ht="15.75" customHeight="1">
      <c r="A963" s="221" t="str">
        <f>'DATOS PERSONALES'!$A960</f>
        <v/>
      </c>
      <c r="B963" s="243" t="str">
        <f>+'DATOS PERSONALES'!$K960</f>
        <v/>
      </c>
      <c r="C963" s="244" t="str">
        <f>IF($A963="","",SUMIF(CAJA!$A$3:$A$990,$A963,CAJA!$G$3:$G$990))</f>
        <v/>
      </c>
      <c r="D963" s="244" t="str">
        <f>IF($A963="","",SUMIF(CONFIGURACION!$H$39:$H$1000,$A963,CONFIGURACION!$J$39:$J$1000))</f>
        <v/>
      </c>
      <c r="E963" s="239"/>
      <c r="F963" s="239"/>
      <c r="G963" s="246" t="str">
        <f t="shared" si="1"/>
        <v/>
      </c>
    </row>
    <row r="964" ht="15.75" customHeight="1">
      <c r="A964" s="221" t="str">
        <f>'DATOS PERSONALES'!$A961</f>
        <v/>
      </c>
      <c r="B964" s="243" t="str">
        <f>+'DATOS PERSONALES'!$K961</f>
        <v/>
      </c>
      <c r="C964" s="244" t="str">
        <f>IF($A964="","",SUMIF(CAJA!$A$3:$A$990,$A964,CAJA!$G$3:$G$990))</f>
        <v/>
      </c>
      <c r="D964" s="244" t="str">
        <f>IF($A964="","",SUMIF(CONFIGURACION!$H$39:$H$1000,$A964,CONFIGURACION!$J$39:$J$1000))</f>
        <v/>
      </c>
      <c r="E964" s="239"/>
      <c r="F964" s="239"/>
      <c r="G964" s="246" t="str">
        <f t="shared" si="1"/>
        <v/>
      </c>
    </row>
    <row r="965" ht="15.75" customHeight="1">
      <c r="A965" s="221" t="str">
        <f>'DATOS PERSONALES'!$A962</f>
        <v/>
      </c>
      <c r="B965" s="243" t="str">
        <f>+'DATOS PERSONALES'!$K962</f>
        <v/>
      </c>
      <c r="C965" s="244" t="str">
        <f>IF($A965="","",SUMIF(CAJA!$A$3:$A$990,$A965,CAJA!$G$3:$G$990))</f>
        <v/>
      </c>
      <c r="D965" s="244" t="str">
        <f>IF($A965="","",SUMIF(CONFIGURACION!$H$39:$H$1000,$A965,CONFIGURACION!$J$39:$J$1000))</f>
        <v/>
      </c>
      <c r="E965" s="239"/>
      <c r="F965" s="239"/>
      <c r="G965" s="246" t="str">
        <f t="shared" si="1"/>
        <v/>
      </c>
    </row>
    <row r="966" ht="15.75" customHeight="1">
      <c r="A966" s="221" t="str">
        <f>'DATOS PERSONALES'!$A963</f>
        <v/>
      </c>
      <c r="B966" s="243" t="str">
        <f>+'DATOS PERSONALES'!$K963</f>
        <v/>
      </c>
      <c r="C966" s="244" t="str">
        <f>IF($A966="","",SUMIF(CAJA!$A$3:$A$990,$A966,CAJA!$G$3:$G$990))</f>
        <v/>
      </c>
      <c r="D966" s="244" t="str">
        <f>IF($A966="","",SUMIF(CONFIGURACION!$H$39:$H$1000,$A966,CONFIGURACION!$J$39:$J$1000))</f>
        <v/>
      </c>
      <c r="E966" s="239"/>
      <c r="F966" s="239"/>
      <c r="G966" s="246" t="str">
        <f t="shared" si="1"/>
        <v/>
      </c>
    </row>
    <row r="967" ht="15.75" customHeight="1">
      <c r="A967" s="221" t="str">
        <f>'DATOS PERSONALES'!$A964</f>
        <v/>
      </c>
      <c r="B967" s="243" t="str">
        <f>+'DATOS PERSONALES'!$K964</f>
        <v/>
      </c>
      <c r="C967" s="244" t="str">
        <f>IF($A967="","",SUMIF(CAJA!$A$3:$A$990,$A967,CAJA!$G$3:$G$990))</f>
        <v/>
      </c>
      <c r="D967" s="244" t="str">
        <f>IF($A967="","",SUMIF(CONFIGURACION!$H$39:$H$1000,$A967,CONFIGURACION!$J$39:$J$1000))</f>
        <v/>
      </c>
      <c r="E967" s="239"/>
      <c r="F967" s="239"/>
      <c r="G967" s="246" t="str">
        <f t="shared" si="1"/>
        <v/>
      </c>
    </row>
    <row r="968" ht="15.75" customHeight="1">
      <c r="A968" s="221" t="str">
        <f>'DATOS PERSONALES'!$A965</f>
        <v/>
      </c>
      <c r="B968" s="243" t="str">
        <f>+'DATOS PERSONALES'!$K965</f>
        <v/>
      </c>
      <c r="C968" s="244" t="str">
        <f>IF($A968="","",SUMIF(CAJA!$A$3:$A$990,$A968,CAJA!$G$3:$G$990))</f>
        <v/>
      </c>
      <c r="D968" s="244" t="str">
        <f>IF($A968="","",SUMIF(CONFIGURACION!$H$39:$H$1000,$A968,CONFIGURACION!$J$39:$J$1000))</f>
        <v/>
      </c>
      <c r="E968" s="239"/>
      <c r="F968" s="239"/>
      <c r="G968" s="246" t="str">
        <f t="shared" si="1"/>
        <v/>
      </c>
    </row>
    <row r="969" ht="15.75" customHeight="1">
      <c r="A969" s="221" t="str">
        <f>'DATOS PERSONALES'!$A966</f>
        <v/>
      </c>
      <c r="B969" s="243" t="str">
        <f>+'DATOS PERSONALES'!$K966</f>
        <v/>
      </c>
      <c r="C969" s="244" t="str">
        <f>IF($A969="","",SUMIF(CAJA!$A$3:$A$990,$A969,CAJA!$G$3:$G$990))</f>
        <v/>
      </c>
      <c r="D969" s="244" t="str">
        <f>IF($A969="","",SUMIF(CONFIGURACION!$H$39:$H$1000,$A969,CONFIGURACION!$J$39:$J$1000))</f>
        <v/>
      </c>
      <c r="E969" s="239"/>
      <c r="F969" s="239"/>
      <c r="G969" s="246" t="str">
        <f t="shared" si="1"/>
        <v/>
      </c>
    </row>
    <row r="970" ht="15.75" customHeight="1">
      <c r="A970" s="221" t="str">
        <f>'DATOS PERSONALES'!$A967</f>
        <v/>
      </c>
      <c r="B970" s="243" t="str">
        <f>+'DATOS PERSONALES'!$K967</f>
        <v/>
      </c>
      <c r="C970" s="244" t="str">
        <f>IF($A970="","",SUMIF(CAJA!$A$3:$A$990,$A970,CAJA!$G$3:$G$990))</f>
        <v/>
      </c>
      <c r="D970" s="244" t="str">
        <f>IF($A970="","",SUMIF(CONFIGURACION!$H$39:$H$1000,$A970,CONFIGURACION!$J$39:$J$1000))</f>
        <v/>
      </c>
      <c r="E970" s="239"/>
      <c r="F970" s="239"/>
      <c r="G970" s="246" t="str">
        <f t="shared" si="1"/>
        <v/>
      </c>
    </row>
    <row r="971" ht="15.75" customHeight="1">
      <c r="A971" s="221" t="str">
        <f>'DATOS PERSONALES'!$A968</f>
        <v/>
      </c>
      <c r="B971" s="243" t="str">
        <f>+'DATOS PERSONALES'!$K968</f>
        <v/>
      </c>
      <c r="C971" s="244" t="str">
        <f>IF($A971="","",SUMIF(CAJA!$A$3:$A$990,$A971,CAJA!$G$3:$G$990))</f>
        <v/>
      </c>
      <c r="D971" s="244" t="str">
        <f>IF($A971="","",SUMIF(CONFIGURACION!$H$39:$H$1000,$A971,CONFIGURACION!$J$39:$J$1000))</f>
        <v/>
      </c>
      <c r="E971" s="239"/>
      <c r="F971" s="239"/>
      <c r="G971" s="246" t="str">
        <f t="shared" si="1"/>
        <v/>
      </c>
    </row>
    <row r="972" ht="15.75" customHeight="1">
      <c r="A972" s="221" t="str">
        <f>'DATOS PERSONALES'!$A969</f>
        <v/>
      </c>
      <c r="B972" s="243" t="str">
        <f>+'DATOS PERSONALES'!$K969</f>
        <v/>
      </c>
      <c r="C972" s="244" t="str">
        <f>IF($A972="","",SUMIF(CAJA!$A$3:$A$990,$A972,CAJA!$G$3:$G$990))</f>
        <v/>
      </c>
      <c r="D972" s="244" t="str">
        <f>IF($A972="","",SUMIF(CONFIGURACION!$H$39:$H$1000,$A972,CONFIGURACION!$J$39:$J$1000))</f>
        <v/>
      </c>
      <c r="E972" s="239"/>
      <c r="F972" s="239"/>
      <c r="G972" s="246" t="str">
        <f t="shared" si="1"/>
        <v/>
      </c>
    </row>
    <row r="973" ht="15.75" customHeight="1">
      <c r="A973" s="221" t="str">
        <f>'DATOS PERSONALES'!$A970</f>
        <v/>
      </c>
      <c r="B973" s="243" t="str">
        <f>+'DATOS PERSONALES'!$K970</f>
        <v/>
      </c>
      <c r="C973" s="244" t="str">
        <f>IF($A973="","",SUMIF(CAJA!$A$3:$A$990,$A973,CAJA!$G$3:$G$990))</f>
        <v/>
      </c>
      <c r="D973" s="244" t="str">
        <f>IF($A973="","",SUMIF(CONFIGURACION!$H$39:$H$1000,$A973,CONFIGURACION!$J$39:$J$1000))</f>
        <v/>
      </c>
      <c r="E973" s="239"/>
      <c r="F973" s="239"/>
      <c r="G973" s="246" t="str">
        <f t="shared" si="1"/>
        <v/>
      </c>
    </row>
    <row r="974" ht="15.75" customHeight="1">
      <c r="A974" s="221" t="str">
        <f>'DATOS PERSONALES'!$A971</f>
        <v/>
      </c>
      <c r="B974" s="243" t="str">
        <f>+'DATOS PERSONALES'!$K971</f>
        <v/>
      </c>
      <c r="C974" s="244" t="str">
        <f>IF($A974="","",SUMIF(CAJA!$A$3:$A$990,$A974,CAJA!$G$3:$G$990))</f>
        <v/>
      </c>
      <c r="D974" s="244" t="str">
        <f>IF($A974="","",SUMIF(CONFIGURACION!$H$39:$H$1000,$A974,CONFIGURACION!$J$39:$J$1000))</f>
        <v/>
      </c>
      <c r="E974" s="239"/>
      <c r="F974" s="239"/>
      <c r="G974" s="246" t="str">
        <f t="shared" si="1"/>
        <v/>
      </c>
    </row>
    <row r="975" ht="15.75" customHeight="1">
      <c r="A975" s="221" t="str">
        <f>'DATOS PERSONALES'!$A972</f>
        <v/>
      </c>
      <c r="B975" s="243" t="str">
        <f>+'DATOS PERSONALES'!$K972</f>
        <v/>
      </c>
      <c r="C975" s="244" t="str">
        <f>IF($A975="","",SUMIF(CAJA!$A$3:$A$990,$A975,CAJA!$G$3:$G$990))</f>
        <v/>
      </c>
      <c r="D975" s="244" t="str">
        <f>IF($A975="","",SUMIF(CONFIGURACION!$H$39:$H$1000,$A975,CONFIGURACION!$J$39:$J$1000))</f>
        <v/>
      </c>
      <c r="E975" s="239"/>
      <c r="F975" s="239"/>
      <c r="G975" s="246" t="str">
        <f t="shared" si="1"/>
        <v/>
      </c>
    </row>
    <row r="976" ht="15.75" customHeight="1">
      <c r="A976" s="221" t="str">
        <f>'DATOS PERSONALES'!$A973</f>
        <v/>
      </c>
      <c r="B976" s="243" t="str">
        <f>+'DATOS PERSONALES'!$K973</f>
        <v/>
      </c>
      <c r="C976" s="244" t="str">
        <f>IF($A976="","",SUMIF(CAJA!$A$3:$A$990,$A976,CAJA!$G$3:$G$990))</f>
        <v/>
      </c>
      <c r="D976" s="244" t="str">
        <f>IF($A976="","",SUMIF(CONFIGURACION!$H$39:$H$1000,$A976,CONFIGURACION!$J$39:$J$1000))</f>
        <v/>
      </c>
      <c r="E976" s="239"/>
      <c r="F976" s="239"/>
      <c r="G976" s="246" t="str">
        <f t="shared" si="1"/>
        <v/>
      </c>
    </row>
    <row r="977" ht="15.75" customHeight="1">
      <c r="A977" s="221" t="str">
        <f>'DATOS PERSONALES'!$A974</f>
        <v/>
      </c>
      <c r="B977" s="243" t="str">
        <f>+'DATOS PERSONALES'!$K974</f>
        <v/>
      </c>
      <c r="C977" s="244" t="str">
        <f>IF($A977="","",SUMIF(CAJA!$A$3:$A$990,$A977,CAJA!$G$3:$G$990))</f>
        <v/>
      </c>
      <c r="D977" s="244" t="str">
        <f>IF($A977="","",SUMIF(CONFIGURACION!$H$39:$H$1000,$A977,CONFIGURACION!$J$39:$J$1000))</f>
        <v/>
      </c>
      <c r="E977" s="239"/>
      <c r="F977" s="239"/>
      <c r="G977" s="246" t="str">
        <f t="shared" si="1"/>
        <v/>
      </c>
    </row>
    <row r="978" ht="15.75" customHeight="1">
      <c r="A978" s="221" t="str">
        <f>'DATOS PERSONALES'!$A975</f>
        <v/>
      </c>
      <c r="B978" s="243" t="str">
        <f>+'DATOS PERSONALES'!$K975</f>
        <v/>
      </c>
      <c r="C978" s="244" t="str">
        <f>IF($A978="","",SUMIF(CAJA!$A$3:$A$990,$A978,CAJA!$G$3:$G$990))</f>
        <v/>
      </c>
      <c r="D978" s="244" t="str">
        <f>IF($A978="","",SUMIF(CONFIGURACION!$H$39:$H$1000,$A978,CONFIGURACION!$J$39:$J$1000))</f>
        <v/>
      </c>
      <c r="E978" s="239"/>
      <c r="F978" s="239"/>
      <c r="G978" s="246" t="str">
        <f t="shared" si="1"/>
        <v/>
      </c>
    </row>
    <row r="979" ht="15.75" customHeight="1">
      <c r="A979" s="221" t="str">
        <f>'DATOS PERSONALES'!$A976</f>
        <v/>
      </c>
      <c r="B979" s="243" t="str">
        <f>+'DATOS PERSONALES'!$K976</f>
        <v/>
      </c>
      <c r="C979" s="244" t="str">
        <f>IF($A979="","",SUMIF(CAJA!$A$3:$A$990,$A979,CAJA!$G$3:$G$990))</f>
        <v/>
      </c>
      <c r="D979" s="244" t="str">
        <f>IF($A979="","",SUMIF(CONFIGURACION!$H$39:$H$1000,$A979,CONFIGURACION!$J$39:$J$1000))</f>
        <v/>
      </c>
      <c r="E979" s="239"/>
      <c r="F979" s="239"/>
      <c r="G979" s="246" t="str">
        <f t="shared" si="1"/>
        <v/>
      </c>
    </row>
    <row r="980" ht="15.75" customHeight="1">
      <c r="A980" s="221" t="str">
        <f>'DATOS PERSONALES'!$A977</f>
        <v/>
      </c>
      <c r="B980" s="243" t="str">
        <f>+'DATOS PERSONALES'!$K977</f>
        <v/>
      </c>
      <c r="C980" s="244" t="str">
        <f>IF($A980="","",SUMIF(CAJA!$A$3:$A$990,$A980,CAJA!$G$3:$G$990))</f>
        <v/>
      </c>
      <c r="D980" s="244" t="str">
        <f>IF($A980="","",SUMIF(CONFIGURACION!$H$39:$H$1000,$A980,CONFIGURACION!$J$39:$J$1000))</f>
        <v/>
      </c>
      <c r="E980" s="239"/>
      <c r="F980" s="239"/>
      <c r="G980" s="246" t="str">
        <f t="shared" si="1"/>
        <v/>
      </c>
    </row>
    <row r="981" ht="15.75" customHeight="1">
      <c r="A981" s="221" t="str">
        <f>'DATOS PERSONALES'!$A978</f>
        <v/>
      </c>
      <c r="B981" s="243" t="str">
        <f>+'DATOS PERSONALES'!$K978</f>
        <v/>
      </c>
      <c r="C981" s="244" t="str">
        <f>IF($A981="","",SUMIF(CAJA!$A$3:$A$990,$A981,CAJA!$G$3:$G$990))</f>
        <v/>
      </c>
      <c r="D981" s="244" t="str">
        <f>IF($A981="","",SUMIF(CONFIGURACION!$H$39:$H$1000,$A981,CONFIGURACION!$J$39:$J$1000))</f>
        <v/>
      </c>
      <c r="E981" s="239"/>
      <c r="F981" s="239"/>
      <c r="G981" s="246" t="str">
        <f t="shared" si="1"/>
        <v/>
      </c>
    </row>
    <row r="982" ht="15.75" customHeight="1">
      <c r="A982" s="221" t="str">
        <f>'DATOS PERSONALES'!$A979</f>
        <v/>
      </c>
      <c r="B982" s="243" t="str">
        <f>+'DATOS PERSONALES'!$K979</f>
        <v/>
      </c>
      <c r="C982" s="244" t="str">
        <f>IF($A982="","",SUMIF(CAJA!$A$3:$A$990,$A982,CAJA!$G$3:$G$990))</f>
        <v/>
      </c>
      <c r="D982" s="244" t="str">
        <f>IF($A982="","",SUMIF(CONFIGURACION!$H$39:$H$1000,$A982,CONFIGURACION!$J$39:$J$1000))</f>
        <v/>
      </c>
      <c r="E982" s="239"/>
      <c r="F982" s="239"/>
      <c r="G982" s="246" t="str">
        <f t="shared" si="1"/>
        <v/>
      </c>
    </row>
    <row r="983" ht="15.75" customHeight="1">
      <c r="A983" s="221" t="str">
        <f>'DATOS PERSONALES'!$A980</f>
        <v/>
      </c>
      <c r="B983" s="243" t="str">
        <f>+'DATOS PERSONALES'!$K980</f>
        <v/>
      </c>
      <c r="C983" s="244" t="str">
        <f>IF($A983="","",SUMIF(CAJA!$A$3:$A$990,$A983,CAJA!$G$3:$G$990))</f>
        <v/>
      </c>
      <c r="D983" s="244" t="str">
        <f>IF($A983="","",SUMIF(CONFIGURACION!$H$39:$H$1000,$A983,CONFIGURACION!$J$39:$J$1000))</f>
        <v/>
      </c>
      <c r="E983" s="239"/>
      <c r="F983" s="239"/>
      <c r="G983" s="246" t="str">
        <f t="shared" si="1"/>
        <v/>
      </c>
    </row>
    <row r="984" ht="15.75" customHeight="1">
      <c r="A984" s="221" t="str">
        <f>'DATOS PERSONALES'!$A981</f>
        <v/>
      </c>
      <c r="B984" s="243" t="str">
        <f>+'DATOS PERSONALES'!$K981</f>
        <v/>
      </c>
      <c r="C984" s="244" t="str">
        <f>IF($A984="","",SUMIF(CAJA!$A$3:$A$990,$A984,CAJA!$G$3:$G$990))</f>
        <v/>
      </c>
      <c r="D984" s="244" t="str">
        <f>IF($A984="","",SUMIF(CONFIGURACION!$H$39:$H$1000,$A984,CONFIGURACION!$J$39:$J$1000))</f>
        <v/>
      </c>
      <c r="E984" s="239"/>
      <c r="F984" s="239"/>
      <c r="G984" s="246" t="str">
        <f t="shared" si="1"/>
        <v/>
      </c>
    </row>
    <row r="985" ht="15.75" customHeight="1">
      <c r="A985" s="221" t="str">
        <f>'DATOS PERSONALES'!$A982</f>
        <v/>
      </c>
      <c r="B985" s="243" t="str">
        <f>+'DATOS PERSONALES'!$K982</f>
        <v/>
      </c>
      <c r="C985" s="244" t="str">
        <f>IF($A985="","",SUMIF(CAJA!$A$3:$A$990,$A985,CAJA!$G$3:$G$990))</f>
        <v/>
      </c>
      <c r="D985" s="244" t="str">
        <f>IF($A985="","",SUMIF(CONFIGURACION!$H$39:$H$1000,$A985,CONFIGURACION!$J$39:$J$1000))</f>
        <v/>
      </c>
      <c r="E985" s="239"/>
      <c r="F985" s="239"/>
      <c r="G985" s="246" t="str">
        <f t="shared" si="1"/>
        <v/>
      </c>
    </row>
    <row r="986" ht="15.75" customHeight="1">
      <c r="A986" s="221" t="str">
        <f>'DATOS PERSONALES'!$A983</f>
        <v/>
      </c>
      <c r="B986" s="243" t="str">
        <f>+'DATOS PERSONALES'!$K983</f>
        <v/>
      </c>
      <c r="C986" s="244" t="str">
        <f>IF($A986="","",SUMIF(CAJA!$A$3:$A$990,$A986,CAJA!$G$3:$G$990))</f>
        <v/>
      </c>
      <c r="D986" s="244" t="str">
        <f>IF($A986="","",SUMIF(CONFIGURACION!$H$39:$H$1000,$A986,CONFIGURACION!$J$39:$J$1000))</f>
        <v/>
      </c>
      <c r="E986" s="239"/>
      <c r="F986" s="239"/>
      <c r="G986" s="246" t="str">
        <f t="shared" si="1"/>
        <v/>
      </c>
    </row>
    <row r="987" ht="15.75" customHeight="1">
      <c r="A987" s="221" t="str">
        <f>'DATOS PERSONALES'!$A984</f>
        <v/>
      </c>
      <c r="B987" s="243" t="str">
        <f>+'DATOS PERSONALES'!$K984</f>
        <v/>
      </c>
      <c r="C987" s="244" t="str">
        <f>IF($A987="","",SUMIF(CAJA!$A$3:$A$990,$A987,CAJA!$G$3:$G$990))</f>
        <v/>
      </c>
      <c r="D987" s="244" t="str">
        <f>IF($A987="","",SUMIF(CONFIGURACION!$H$39:$H$1000,$A987,CONFIGURACION!$J$39:$J$1000))</f>
        <v/>
      </c>
      <c r="E987" s="239"/>
      <c r="F987" s="239"/>
      <c r="G987" s="246" t="str">
        <f t="shared" si="1"/>
        <v/>
      </c>
    </row>
    <row r="988" ht="15.75" customHeight="1">
      <c r="A988" s="221" t="str">
        <f>'DATOS PERSONALES'!$A985</f>
        <v/>
      </c>
      <c r="B988" s="243" t="str">
        <f>+'DATOS PERSONALES'!$K985</f>
        <v/>
      </c>
      <c r="C988" s="244" t="str">
        <f>IF($A988="","",SUMIF(CAJA!$A$3:$A$990,$A988,CAJA!$G$3:$G$990))</f>
        <v/>
      </c>
      <c r="D988" s="244" t="str">
        <f>IF($A988="","",SUMIF(CONFIGURACION!$H$39:$H$1000,$A988,CONFIGURACION!$J$39:$J$1000))</f>
        <v/>
      </c>
      <c r="E988" s="239"/>
      <c r="F988" s="239"/>
      <c r="G988" s="246" t="str">
        <f t="shared" si="1"/>
        <v/>
      </c>
    </row>
    <row r="989" ht="15.75" customHeight="1">
      <c r="A989" s="221" t="str">
        <f>'DATOS PERSONALES'!$A986</f>
        <v/>
      </c>
      <c r="B989" s="243" t="str">
        <f>+'DATOS PERSONALES'!$K986</f>
        <v/>
      </c>
      <c r="C989" s="244" t="str">
        <f>IF($A989="","",SUMIF(CAJA!$A$3:$A$990,$A989,CAJA!$G$3:$G$990))</f>
        <v/>
      </c>
      <c r="D989" s="244" t="str">
        <f>IF($A989="","",SUMIF(CONFIGURACION!$H$39:$H$1000,$A989,CONFIGURACION!$J$39:$J$1000))</f>
        <v/>
      </c>
      <c r="E989" s="239"/>
      <c r="F989" s="239"/>
      <c r="G989" s="246" t="str">
        <f t="shared" si="1"/>
        <v/>
      </c>
    </row>
    <row r="990" ht="15.75" customHeight="1">
      <c r="A990" s="221" t="str">
        <f>'DATOS PERSONALES'!$A987</f>
        <v/>
      </c>
      <c r="B990" s="243" t="str">
        <f>+'DATOS PERSONALES'!$K987</f>
        <v/>
      </c>
      <c r="C990" s="244" t="str">
        <f>IF($A990="","",SUMIF(CAJA!$A$3:$A$990,$A990,CAJA!$G$3:$G$990))</f>
        <v/>
      </c>
      <c r="D990" s="244" t="str">
        <f>IF($A990="","",SUMIF(CONFIGURACION!$H$39:$H$1000,$A990,CONFIGURACION!$J$39:$J$1000))</f>
        <v/>
      </c>
      <c r="E990" s="239"/>
      <c r="F990" s="239"/>
      <c r="G990" s="246" t="str">
        <f t="shared" si="1"/>
        <v/>
      </c>
    </row>
    <row r="991" ht="15.75" customHeight="1">
      <c r="A991" s="221" t="str">
        <f>'DATOS PERSONALES'!$A988</f>
        <v/>
      </c>
      <c r="B991" s="243" t="str">
        <f>+'DATOS PERSONALES'!$K988</f>
        <v/>
      </c>
      <c r="C991" s="244" t="str">
        <f>IF($A991="","",SUMIF(CAJA!$A$3:$A$990,$A991,CAJA!$G$3:$G$990))</f>
        <v/>
      </c>
      <c r="D991" s="244" t="str">
        <f>IF($A991="","",SUMIF(CONFIGURACION!$H$39:$H$1000,$A991,CONFIGURACION!$J$39:$J$1000))</f>
        <v/>
      </c>
      <c r="E991" s="239"/>
      <c r="F991" s="239"/>
      <c r="G991" s="246" t="str">
        <f t="shared" si="1"/>
        <v/>
      </c>
    </row>
    <row r="992" ht="15.75" customHeight="1">
      <c r="A992" s="221" t="str">
        <f>'DATOS PERSONALES'!$A989</f>
        <v/>
      </c>
      <c r="B992" s="243" t="str">
        <f>+'DATOS PERSONALES'!$K989</f>
        <v/>
      </c>
      <c r="C992" s="244" t="str">
        <f>IF($A992="","",SUMIF(CAJA!$A$3:$A$990,$A992,CAJA!$G$3:$G$990))</f>
        <v/>
      </c>
      <c r="D992" s="244" t="str">
        <f>IF($A992="","",SUMIF(CONFIGURACION!$H$39:$H$1000,$A992,CONFIGURACION!$J$39:$J$1000))</f>
        <v/>
      </c>
      <c r="E992" s="239"/>
      <c r="F992" s="239"/>
      <c r="G992" s="246" t="str">
        <f t="shared" si="1"/>
        <v/>
      </c>
    </row>
    <row r="993" ht="15.75" customHeight="1">
      <c r="A993" s="221" t="str">
        <f>'DATOS PERSONALES'!$A990</f>
        <v/>
      </c>
      <c r="B993" s="243" t="str">
        <f>+'DATOS PERSONALES'!$K990</f>
        <v/>
      </c>
      <c r="C993" s="244" t="str">
        <f>IF($A993="","",SUMIF(CAJA!$A$3:$A$990,$A993,CAJA!$G$3:$G$990))</f>
        <v/>
      </c>
      <c r="D993" s="244" t="str">
        <f>IF($A993="","",SUMIF(CONFIGURACION!$H$39:$H$1000,$A993,CONFIGURACION!$J$39:$J$1000))</f>
        <v/>
      </c>
      <c r="E993" s="239"/>
      <c r="F993" s="239"/>
      <c r="G993" s="246" t="str">
        <f t="shared" si="1"/>
        <v/>
      </c>
    </row>
    <row r="994" ht="15.75" customHeight="1">
      <c r="A994" s="221" t="str">
        <f>'DATOS PERSONALES'!$A991</f>
        <v/>
      </c>
      <c r="B994" s="243" t="str">
        <f>+'DATOS PERSONALES'!$K991</f>
        <v/>
      </c>
      <c r="C994" s="244" t="str">
        <f>IF($A994="","",SUMIF(CAJA!$A$3:$A$990,$A994,CAJA!$G$3:$G$990))</f>
        <v/>
      </c>
      <c r="D994" s="244" t="str">
        <f>IF($A994="","",SUMIF(CONFIGURACION!$H$39:$H$1000,$A994,CONFIGURACION!$J$39:$J$1000))</f>
        <v/>
      </c>
      <c r="E994" s="239"/>
      <c r="F994" s="239"/>
      <c r="G994" s="246" t="str">
        <f t="shared" si="1"/>
        <v/>
      </c>
    </row>
    <row r="995" ht="15.75" customHeight="1">
      <c r="A995" s="221" t="str">
        <f>'DATOS PERSONALES'!$A992</f>
        <v/>
      </c>
      <c r="B995" s="243" t="str">
        <f>+'DATOS PERSONALES'!$K992</f>
        <v/>
      </c>
      <c r="C995" s="244" t="str">
        <f>IF($A995="","",SUMIF(CAJA!$A$3:$A$990,$A995,CAJA!$G$3:$G$990))</f>
        <v/>
      </c>
      <c r="D995" s="244" t="str">
        <f>IF($A995="","",SUMIF(CONFIGURACION!$H$39:$H$1000,$A995,CONFIGURACION!$J$39:$J$1000))</f>
        <v/>
      </c>
      <c r="E995" s="239"/>
      <c r="F995" s="239"/>
      <c r="G995" s="246" t="str">
        <f t="shared" si="1"/>
        <v/>
      </c>
    </row>
    <row r="996" ht="15.75" customHeight="1">
      <c r="A996" s="221" t="str">
        <f>'DATOS PERSONALES'!$A993</f>
        <v/>
      </c>
      <c r="B996" s="243" t="str">
        <f>+'DATOS PERSONALES'!$K993</f>
        <v/>
      </c>
      <c r="C996" s="244" t="str">
        <f>IF($A996="","",SUMIF(CAJA!$A$3:$A$990,$A996,CAJA!$G$3:$G$990))</f>
        <v/>
      </c>
      <c r="D996" s="244" t="str">
        <f>IF($A996="","",SUMIF(CONFIGURACION!$H$39:$H$1000,$A996,CONFIGURACION!$J$39:$J$1000))</f>
        <v/>
      </c>
      <c r="E996" s="239"/>
      <c r="F996" s="239"/>
      <c r="G996" s="246" t="str">
        <f t="shared" si="1"/>
        <v/>
      </c>
    </row>
    <row r="997" ht="15.75" customHeight="1">
      <c r="A997" s="221" t="str">
        <f>'DATOS PERSONALES'!$A994</f>
        <v/>
      </c>
      <c r="B997" s="243" t="str">
        <f>+'DATOS PERSONALES'!$K994</f>
        <v/>
      </c>
      <c r="C997" s="244" t="str">
        <f>IF($A997="","",SUMIF(CAJA!$A$3:$A$990,$A997,CAJA!$G$3:$G$990))</f>
        <v/>
      </c>
      <c r="D997" s="244" t="str">
        <f>IF($A997="","",SUMIF(CONFIGURACION!$H$39:$H$1000,$A997,CONFIGURACION!$J$39:$J$1000))</f>
        <v/>
      </c>
      <c r="E997" s="239"/>
      <c r="F997" s="239"/>
      <c r="G997" s="246" t="str">
        <f t="shared" si="1"/>
        <v/>
      </c>
    </row>
    <row r="998" ht="15.75" customHeight="1">
      <c r="A998" s="221" t="str">
        <f>'DATOS PERSONALES'!$A995</f>
        <v/>
      </c>
      <c r="B998" s="243" t="str">
        <f>+'DATOS PERSONALES'!$K995</f>
        <v/>
      </c>
      <c r="C998" s="244" t="str">
        <f>IF($A998="","",SUMIF(CAJA!$A$3:$A$990,$A998,CAJA!$G$3:$G$990))</f>
        <v/>
      </c>
      <c r="D998" s="244" t="str">
        <f>IF($A998="","",SUMIF(CONFIGURACION!$H$39:$H$1000,$A998,CONFIGURACION!$J$39:$J$1000))</f>
        <v/>
      </c>
      <c r="E998" s="239"/>
      <c r="F998" s="239"/>
      <c r="G998" s="246" t="str">
        <f t="shared" si="1"/>
        <v/>
      </c>
    </row>
    <row r="999" ht="15.75" customHeight="1">
      <c r="A999" s="221" t="str">
        <f>'DATOS PERSONALES'!$A996</f>
        <v/>
      </c>
      <c r="B999" s="243" t="str">
        <f>+'DATOS PERSONALES'!$K996</f>
        <v/>
      </c>
      <c r="C999" s="244" t="str">
        <f>IF($A999="","",SUMIF(CAJA!$A$3:$A$990,$A999,CAJA!$G$3:$G$990))</f>
        <v/>
      </c>
      <c r="D999" s="244" t="str">
        <f>IF($A999="","",SUMIF(CONFIGURACION!$H$39:$H$1000,$A999,CONFIGURACION!$J$39:$J$1000))</f>
        <v/>
      </c>
      <c r="E999" s="239"/>
      <c r="F999" s="239"/>
      <c r="G999" s="246" t="str">
        <f t="shared" si="1"/>
        <v/>
      </c>
    </row>
    <row r="1000" ht="15.75" customHeight="1">
      <c r="A1000" s="221" t="str">
        <f>'DATOS PERSONALES'!$A997</f>
        <v/>
      </c>
      <c r="B1000" s="243" t="str">
        <f>+'DATOS PERSONALES'!$K997</f>
        <v/>
      </c>
      <c r="C1000" s="244" t="str">
        <f>IF($A1000="","",SUMIF(CAJA!$A$3:$A$990,$A1000,CAJA!$G$3:$G$990))</f>
        <v/>
      </c>
      <c r="D1000" s="244" t="str">
        <f>IF($A1000="","",SUMIF(CONFIGURACION!$H$39:$H$1000,$A1000,CONFIGURACION!$J$39:$J$1000))</f>
        <v/>
      </c>
      <c r="E1000" s="239"/>
      <c r="F1000" s="239"/>
      <c r="G1000" s="246" t="str">
        <f t="shared" si="1"/>
        <v/>
      </c>
    </row>
  </sheetData>
  <conditionalFormatting sqref="G3:G1000">
    <cfRule type="cellIs" dxfId="21" priority="1" operator="lessThan">
      <formula>0</formula>
    </cfRule>
  </conditionalFormatting>
  <conditionalFormatting sqref="G3:G1000">
    <cfRule type="cellIs" dxfId="22" priority="2" operator="greaterThan">
      <formula>0</formula>
    </cfRule>
  </conditionalFormatting>
  <conditionalFormatting sqref="G3:G1000">
    <cfRule type="cellIs" dxfId="23" priority="3" operator="greaterThan">
      <formula>0</formula>
    </cfRule>
  </conditionalFormatting>
  <conditionalFormatting sqref="B3:B1000 D3:D1000">
    <cfRule type="cellIs" dxfId="21" priority="4" operator="lessThan">
      <formula>0</formula>
    </cfRule>
  </conditionalFormatting>
  <conditionalFormatting sqref="C3:C1000">
    <cfRule type="cellIs" dxfId="21" priority="5" operator="greaterThan">
      <formula>0</formula>
    </cfRule>
  </conditionalFormatting>
  <conditionalFormatting sqref="B3:B1000 D3:D1000">
    <cfRule type="cellIs" dxfId="22" priority="6" operator="greaterThan">
      <formula>0</formula>
    </cfRule>
  </conditionalFormatting>
  <conditionalFormatting sqref="B3:B1000 D3:D1000">
    <cfRule type="cellIs" dxfId="24" priority="7" operator="equal">
      <formula>0</formula>
    </cfRule>
  </conditionalFormatting>
  <conditionalFormatting sqref="C3:C1000">
    <cfRule type="cellIs" dxfId="22" priority="8" operator="lessThan">
      <formula>0</formula>
    </cfRule>
  </conditionalFormatting>
  <conditionalFormatting sqref="C1:C1000">
    <cfRule type="cellIs" dxfId="24" priority="9" operator="equal">
      <formula>0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3" width="7.86"/>
    <col customWidth="1" min="4" max="4" width="18.57"/>
    <col customWidth="1" min="5" max="6" width="9.57"/>
    <col customWidth="1" min="7" max="7" width="19.29"/>
    <col customWidth="1" min="8" max="9" width="8.57"/>
    <col customWidth="1" min="10" max="10" width="19.14"/>
    <col customWidth="1" min="11" max="12" width="8.29"/>
    <col customWidth="1" min="13" max="13" width="21.71"/>
    <col customWidth="1" min="14" max="14" width="8.86"/>
    <col customWidth="1" min="15" max="15" width="9.0"/>
    <col customWidth="1" min="16" max="16" width="24.29"/>
    <col customWidth="1" min="17" max="18" width="9.57"/>
    <col customWidth="1" min="19" max="19" width="24.29"/>
    <col customWidth="1" min="20" max="21" width="9.57"/>
    <col customWidth="1" min="22" max="22" width="24.29"/>
    <col customWidth="1" min="23" max="24" width="9.29"/>
    <col customWidth="1" min="25" max="25" width="22.43"/>
    <col customWidth="1" min="26" max="27" width="13.0"/>
    <col customWidth="1" min="28" max="28" width="24.29"/>
    <col customWidth="1" min="29" max="30" width="11.71"/>
    <col customWidth="1" min="31" max="31" width="21.43"/>
    <col customWidth="1" min="32" max="33" width="10.71"/>
    <col customWidth="1" min="34" max="34" width="18.71"/>
    <col customWidth="1" min="35" max="36" width="9.57"/>
    <col customWidth="1" min="37" max="37" width="17.57"/>
    <col customWidth="1" min="38" max="51" width="10.71"/>
  </cols>
  <sheetData>
    <row r="1">
      <c r="A1" s="166"/>
      <c r="B1" s="167"/>
      <c r="C1" s="167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250"/>
      <c r="X1" s="250"/>
      <c r="Y1" s="167"/>
      <c r="Z1" s="167"/>
      <c r="AA1" s="167"/>
      <c r="AB1" s="167"/>
      <c r="AC1" s="167"/>
      <c r="AD1" s="167"/>
      <c r="AE1" s="251"/>
      <c r="AF1" s="251"/>
      <c r="AG1" s="251"/>
      <c r="AH1" s="251"/>
      <c r="AI1" s="251"/>
      <c r="AJ1" s="251"/>
      <c r="AK1" s="251"/>
      <c r="AL1" s="251"/>
      <c r="AM1" s="251"/>
    </row>
    <row r="2" ht="23.25" customHeight="1">
      <c r="A2" s="252" t="s">
        <v>1336</v>
      </c>
      <c r="B2" s="253"/>
      <c r="C2" s="254" t="s">
        <v>1464</v>
      </c>
      <c r="D2" s="252" t="s">
        <v>24</v>
      </c>
      <c r="E2" s="254"/>
      <c r="F2" s="254" t="s">
        <v>1464</v>
      </c>
      <c r="G2" s="252" t="s">
        <v>76</v>
      </c>
      <c r="H2" s="254"/>
      <c r="I2" s="254" t="s">
        <v>1464</v>
      </c>
      <c r="J2" s="252" t="s">
        <v>260</v>
      </c>
      <c r="K2" s="254"/>
      <c r="L2" s="254" t="s">
        <v>1464</v>
      </c>
      <c r="M2" s="254" t="s">
        <v>442</v>
      </c>
      <c r="N2" s="254"/>
      <c r="O2" s="254" t="s">
        <v>1464</v>
      </c>
      <c r="P2" s="254" t="s">
        <v>709</v>
      </c>
      <c r="Q2" s="254"/>
      <c r="R2" s="254" t="s">
        <v>1464</v>
      </c>
      <c r="S2" s="252" t="s">
        <v>1465</v>
      </c>
      <c r="T2" s="254"/>
      <c r="U2" s="254" t="s">
        <v>1464</v>
      </c>
      <c r="V2" s="252" t="s">
        <v>918</v>
      </c>
      <c r="W2" s="254"/>
      <c r="X2" s="254" t="s">
        <v>1464</v>
      </c>
      <c r="Y2" s="252" t="s">
        <v>1397</v>
      </c>
      <c r="Z2" s="254"/>
      <c r="AA2" s="254" t="s">
        <v>1464</v>
      </c>
      <c r="AB2" s="252" t="s">
        <v>1403</v>
      </c>
      <c r="AC2" s="254"/>
      <c r="AD2" s="255" t="s">
        <v>1464</v>
      </c>
      <c r="AE2" s="256" t="s">
        <v>1466</v>
      </c>
      <c r="AF2" s="255"/>
      <c r="AG2" s="255" t="s">
        <v>1464</v>
      </c>
      <c r="AH2" s="256" t="s">
        <v>1467</v>
      </c>
      <c r="AI2" s="255"/>
      <c r="AJ2" s="255" t="s">
        <v>1464</v>
      </c>
      <c r="AK2" s="256" t="s">
        <v>1468</v>
      </c>
      <c r="AL2" s="256"/>
      <c r="AM2" s="256" t="s">
        <v>1464</v>
      </c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</row>
    <row r="3">
      <c r="A3" s="258" t="s">
        <v>1337</v>
      </c>
      <c r="B3" s="259">
        <v>8.0</v>
      </c>
      <c r="C3" s="260">
        <f t="shared" ref="C3:C10" si="1">$B3 -SUMIF($A$50:$A$200,$A3,$B$50:$B$200)</f>
        <v>8</v>
      </c>
      <c r="D3" s="261" t="s">
        <v>30</v>
      </c>
      <c r="E3" s="262">
        <v>8.0</v>
      </c>
      <c r="F3" s="262">
        <f t="shared" ref="F3:F8" si="2">$E3 -SUMIF($D$50:$D$200,$D3,$E$50:$E$200)</f>
        <v>4</v>
      </c>
      <c r="G3" s="263" t="s">
        <v>81</v>
      </c>
      <c r="H3" s="264">
        <v>9.0</v>
      </c>
      <c r="I3" s="264">
        <f t="shared" ref="I3:I18" si="3">$H3 -SUMIF($G$50:$G$200,$G3,$H$50:$H$200)</f>
        <v>7</v>
      </c>
      <c r="J3" s="265" t="s">
        <v>261</v>
      </c>
      <c r="K3" s="266">
        <v>10.0</v>
      </c>
      <c r="L3" s="266">
        <f t="shared" ref="L3:L19" si="4">$K3 -SUMIF($J$50:$J$200,$J3,$K$50:$K$200)</f>
        <v>5</v>
      </c>
      <c r="M3" s="263" t="s">
        <v>447</v>
      </c>
      <c r="N3" s="264">
        <v>15.0</v>
      </c>
      <c r="O3" s="264">
        <f t="shared" ref="O3:O21" si="5">$N3 -SUMIF($M$50:$M$200,$M3,$N$50:$N$200)</f>
        <v>15</v>
      </c>
      <c r="P3" s="265" t="s">
        <v>710</v>
      </c>
      <c r="Q3" s="266">
        <v>15.0</v>
      </c>
      <c r="R3" s="266">
        <f t="shared" ref="R3:R21" si="6">$Q3 -SUMIF($P$50:$P$200,$P3,$Q$50:$Q$200)</f>
        <v>15</v>
      </c>
      <c r="S3" s="263" t="s">
        <v>1469</v>
      </c>
      <c r="T3" s="264">
        <v>15.0</v>
      </c>
      <c r="U3" s="264">
        <f t="shared" ref="U3:U30" si="7">$T3 -SUMIF($S$50:$S$200,$S3,$T$50:$T$200)</f>
        <v>15</v>
      </c>
      <c r="V3" s="265" t="s">
        <v>919</v>
      </c>
      <c r="W3" s="266">
        <v>16.0</v>
      </c>
      <c r="X3" s="266">
        <f t="shared" ref="X3:X14" si="8">$W3 -SUMIF($V$50:$V$200,$V3,$W$50:$W$200)</f>
        <v>16</v>
      </c>
      <c r="Y3" s="263" t="s">
        <v>1398</v>
      </c>
      <c r="Z3" s="264">
        <v>10.0</v>
      </c>
      <c r="AA3" s="264">
        <f t="shared" ref="AA3:AA4" si="9">$Z3 -SUMIF($Y$50:$Y$200,$Y3,$Z$50:$Z$200)</f>
        <v>10</v>
      </c>
      <c r="AB3" s="267" t="s">
        <v>1404</v>
      </c>
      <c r="AC3" s="268">
        <v>15.0</v>
      </c>
      <c r="AD3" s="268">
        <f t="shared" ref="AD3:AD6" si="10">$AC3 -SUMIF($AB$50:$AB$200,$AB3,$AC$50:$AC$200)</f>
        <v>15</v>
      </c>
      <c r="AE3" s="269" t="s">
        <v>1470</v>
      </c>
      <c r="AF3" s="270">
        <v>15.0</v>
      </c>
      <c r="AG3" s="270">
        <f>$AF3 -SUMIF($AE$50:$AE$200,$AE3,$AF$50:$AF$200)</f>
        <v>15</v>
      </c>
      <c r="AH3" s="271" t="s">
        <v>1471</v>
      </c>
      <c r="AI3" s="272">
        <v>15.0</v>
      </c>
      <c r="AJ3" s="272">
        <f>$AI3 -SUMIF($AH$50:$AH$200,$AH3,$AI$50:$AI$200)</f>
        <v>15</v>
      </c>
      <c r="AK3" s="269" t="s">
        <v>1472</v>
      </c>
      <c r="AL3" s="270">
        <v>15.0</v>
      </c>
      <c r="AM3" s="270">
        <f>$AL3 -SUMIF($AK$50:$AK$200,$AK3,$AL$50:$AL$200)</f>
        <v>15</v>
      </c>
    </row>
    <row r="4">
      <c r="A4" s="273" t="s">
        <v>1350</v>
      </c>
      <c r="B4" s="259">
        <v>8.0</v>
      </c>
      <c r="C4" s="260">
        <f t="shared" si="1"/>
        <v>8</v>
      </c>
      <c r="D4" s="274" t="s">
        <v>26</v>
      </c>
      <c r="E4" s="275">
        <v>8.0</v>
      </c>
      <c r="F4" s="262">
        <f t="shared" si="2"/>
        <v>-1</v>
      </c>
      <c r="G4" s="276" t="s">
        <v>87</v>
      </c>
      <c r="H4" s="277">
        <v>9.0</v>
      </c>
      <c r="I4" s="264">
        <f t="shared" si="3"/>
        <v>4</v>
      </c>
      <c r="J4" s="278" t="s">
        <v>275</v>
      </c>
      <c r="K4" s="279">
        <v>10.0</v>
      </c>
      <c r="L4" s="266">
        <f t="shared" si="4"/>
        <v>0</v>
      </c>
      <c r="M4" s="276" t="s">
        <v>454</v>
      </c>
      <c r="N4" s="277">
        <v>15.0</v>
      </c>
      <c r="O4" s="264">
        <f t="shared" si="5"/>
        <v>15</v>
      </c>
      <c r="P4" s="278" t="s">
        <v>731</v>
      </c>
      <c r="Q4" s="279">
        <v>15.0</v>
      </c>
      <c r="R4" s="266">
        <f t="shared" si="6"/>
        <v>15</v>
      </c>
      <c r="S4" s="276" t="s">
        <v>1029</v>
      </c>
      <c r="T4" s="277">
        <v>15.0</v>
      </c>
      <c r="U4" s="264">
        <f t="shared" si="7"/>
        <v>15</v>
      </c>
      <c r="V4" s="278" t="s">
        <v>938</v>
      </c>
      <c r="W4" s="279">
        <v>16.0</v>
      </c>
      <c r="X4" s="266">
        <f t="shared" si="8"/>
        <v>16</v>
      </c>
      <c r="Y4" s="280" t="s">
        <v>1472</v>
      </c>
      <c r="Z4" s="277">
        <v>10.0</v>
      </c>
      <c r="AA4" s="264">
        <f t="shared" si="9"/>
        <v>10</v>
      </c>
      <c r="AB4" s="278" t="s">
        <v>1473</v>
      </c>
      <c r="AC4" s="281">
        <v>15.0</v>
      </c>
      <c r="AD4" s="268">
        <f t="shared" si="10"/>
        <v>15</v>
      </c>
      <c r="AE4" s="282"/>
      <c r="AF4" s="283"/>
      <c r="AG4" s="283"/>
      <c r="AH4" s="284"/>
      <c r="AI4" s="285"/>
      <c r="AJ4" s="285"/>
      <c r="AK4" s="286"/>
      <c r="AL4" s="287"/>
      <c r="AM4" s="287"/>
    </row>
    <row r="5">
      <c r="A5" s="276" t="s">
        <v>1474</v>
      </c>
      <c r="B5" s="259">
        <v>8.0</v>
      </c>
      <c r="C5" s="260">
        <f t="shared" si="1"/>
        <v>8</v>
      </c>
      <c r="D5" s="278" t="s">
        <v>48</v>
      </c>
      <c r="E5" s="275">
        <v>8.0</v>
      </c>
      <c r="F5" s="262">
        <f t="shared" si="2"/>
        <v>3</v>
      </c>
      <c r="G5" s="276" t="s">
        <v>107</v>
      </c>
      <c r="H5" s="277">
        <v>9.0</v>
      </c>
      <c r="I5" s="264">
        <f t="shared" si="3"/>
        <v>4</v>
      </c>
      <c r="J5" s="278" t="s">
        <v>294</v>
      </c>
      <c r="K5" s="279">
        <v>10.0</v>
      </c>
      <c r="L5" s="266">
        <f t="shared" si="4"/>
        <v>4</v>
      </c>
      <c r="M5" s="276" t="s">
        <v>467</v>
      </c>
      <c r="N5" s="277">
        <v>15.0</v>
      </c>
      <c r="O5" s="264">
        <f t="shared" si="5"/>
        <v>15</v>
      </c>
      <c r="P5" s="278" t="s">
        <v>742</v>
      </c>
      <c r="Q5" s="279">
        <v>15.0</v>
      </c>
      <c r="R5" s="266">
        <f t="shared" si="6"/>
        <v>15</v>
      </c>
      <c r="S5" s="276" t="s">
        <v>1050</v>
      </c>
      <c r="T5" s="277">
        <v>15.0</v>
      </c>
      <c r="U5" s="264">
        <f t="shared" si="7"/>
        <v>15</v>
      </c>
      <c r="V5" s="278" t="s">
        <v>946</v>
      </c>
      <c r="W5" s="279">
        <v>16.0</v>
      </c>
      <c r="X5" s="266">
        <f t="shared" si="8"/>
        <v>16</v>
      </c>
      <c r="Y5" s="288"/>
      <c r="Z5" s="289"/>
      <c r="AA5" s="289"/>
      <c r="AB5" s="278" t="s">
        <v>1407</v>
      </c>
      <c r="AC5" s="281">
        <v>15.0</v>
      </c>
      <c r="AD5" s="268">
        <f t="shared" si="10"/>
        <v>15</v>
      </c>
      <c r="AE5" s="282"/>
      <c r="AF5" s="283"/>
      <c r="AG5" s="283"/>
      <c r="AH5" s="284"/>
      <c r="AI5" s="285"/>
      <c r="AJ5" s="285"/>
      <c r="AK5" s="286"/>
      <c r="AL5" s="287"/>
      <c r="AM5" s="287"/>
    </row>
    <row r="6">
      <c r="A6" s="273" t="s">
        <v>1342</v>
      </c>
      <c r="B6" s="259">
        <v>8.0</v>
      </c>
      <c r="C6" s="260">
        <f t="shared" si="1"/>
        <v>8</v>
      </c>
      <c r="D6" s="274" t="s">
        <v>34</v>
      </c>
      <c r="E6" s="275">
        <v>8.0</v>
      </c>
      <c r="F6" s="262">
        <f t="shared" si="2"/>
        <v>-1</v>
      </c>
      <c r="G6" s="276" t="s">
        <v>120</v>
      </c>
      <c r="H6" s="277">
        <v>9.0</v>
      </c>
      <c r="I6" s="264">
        <f t="shared" si="3"/>
        <v>0</v>
      </c>
      <c r="J6" s="278" t="s">
        <v>305</v>
      </c>
      <c r="K6" s="279">
        <v>10.0</v>
      </c>
      <c r="L6" s="266">
        <f t="shared" si="4"/>
        <v>1</v>
      </c>
      <c r="M6" s="276" t="s">
        <v>488</v>
      </c>
      <c r="N6" s="277">
        <v>15.0</v>
      </c>
      <c r="O6" s="264">
        <f t="shared" si="5"/>
        <v>15</v>
      </c>
      <c r="P6" s="278" t="s">
        <v>752</v>
      </c>
      <c r="Q6" s="279">
        <v>15.0</v>
      </c>
      <c r="R6" s="266">
        <f t="shared" si="6"/>
        <v>15</v>
      </c>
      <c r="S6" s="276" t="s">
        <v>1070</v>
      </c>
      <c r="T6" s="277">
        <v>15.0</v>
      </c>
      <c r="U6" s="264">
        <f t="shared" si="7"/>
        <v>15</v>
      </c>
      <c r="V6" s="278" t="s">
        <v>961</v>
      </c>
      <c r="W6" s="279">
        <v>16.0</v>
      </c>
      <c r="X6" s="266">
        <f t="shared" si="8"/>
        <v>16</v>
      </c>
      <c r="Y6" s="288"/>
      <c r="Z6" s="289"/>
      <c r="AA6" s="289"/>
      <c r="AB6" s="278" t="s">
        <v>1405</v>
      </c>
      <c r="AC6" s="281">
        <v>15.0</v>
      </c>
      <c r="AD6" s="268">
        <f t="shared" si="10"/>
        <v>15</v>
      </c>
      <c r="AE6" s="276"/>
      <c r="AF6" s="277"/>
      <c r="AG6" s="277"/>
      <c r="AH6" s="290"/>
      <c r="AI6" s="291"/>
      <c r="AJ6" s="291"/>
      <c r="AK6" s="292"/>
      <c r="AL6" s="293"/>
      <c r="AM6" s="293"/>
    </row>
    <row r="7">
      <c r="A7" s="276" t="s">
        <v>1344</v>
      </c>
      <c r="B7" s="259">
        <v>8.0</v>
      </c>
      <c r="C7" s="260">
        <f t="shared" si="1"/>
        <v>8</v>
      </c>
      <c r="D7" s="274" t="s">
        <v>31</v>
      </c>
      <c r="E7" s="275">
        <v>8.0</v>
      </c>
      <c r="F7" s="262">
        <f t="shared" si="2"/>
        <v>4</v>
      </c>
      <c r="G7" s="276" t="s">
        <v>141</v>
      </c>
      <c r="H7" s="277">
        <v>9.0</v>
      </c>
      <c r="I7" s="264">
        <f t="shared" si="3"/>
        <v>4</v>
      </c>
      <c r="J7" s="278" t="s">
        <v>325</v>
      </c>
      <c r="K7" s="279">
        <v>10.0</v>
      </c>
      <c r="L7" s="266">
        <f t="shared" si="4"/>
        <v>2</v>
      </c>
      <c r="M7" s="276" t="s">
        <v>509</v>
      </c>
      <c r="N7" s="277">
        <v>15.0</v>
      </c>
      <c r="O7" s="264">
        <f t="shared" si="5"/>
        <v>15</v>
      </c>
      <c r="P7" s="278" t="s">
        <v>767</v>
      </c>
      <c r="Q7" s="279">
        <v>15.0</v>
      </c>
      <c r="R7" s="266">
        <f t="shared" si="6"/>
        <v>15</v>
      </c>
      <c r="S7" s="276" t="s">
        <v>1089</v>
      </c>
      <c r="T7" s="277">
        <v>15.0</v>
      </c>
      <c r="U7" s="264">
        <f t="shared" si="7"/>
        <v>15</v>
      </c>
      <c r="V7" s="278" t="s">
        <v>979</v>
      </c>
      <c r="W7" s="279">
        <v>16.0</v>
      </c>
      <c r="X7" s="266">
        <f t="shared" si="8"/>
        <v>16</v>
      </c>
      <c r="Y7" s="288"/>
      <c r="Z7" s="289"/>
      <c r="AA7" s="289"/>
      <c r="AB7" s="278"/>
      <c r="AC7" s="279"/>
      <c r="AD7" s="268"/>
      <c r="AE7" s="276"/>
      <c r="AF7" s="277"/>
      <c r="AG7" s="277"/>
      <c r="AH7" s="294"/>
      <c r="AI7" s="295"/>
      <c r="AJ7" s="295"/>
      <c r="AK7" s="296"/>
      <c r="AL7" s="297"/>
      <c r="AM7" s="297"/>
    </row>
    <row r="8">
      <c r="A8" s="273" t="s">
        <v>1339</v>
      </c>
      <c r="B8" s="259">
        <v>8.0</v>
      </c>
      <c r="C8" s="260">
        <f t="shared" si="1"/>
        <v>8</v>
      </c>
      <c r="D8" s="298" t="s">
        <v>63</v>
      </c>
      <c r="E8" s="299">
        <v>8.0</v>
      </c>
      <c r="F8" s="262">
        <f t="shared" si="2"/>
        <v>1</v>
      </c>
      <c r="G8" s="276" t="s">
        <v>77</v>
      </c>
      <c r="H8" s="277">
        <v>9.0</v>
      </c>
      <c r="I8" s="264">
        <f t="shared" si="3"/>
        <v>0</v>
      </c>
      <c r="J8" s="278" t="s">
        <v>278</v>
      </c>
      <c r="K8" s="279">
        <v>10.0</v>
      </c>
      <c r="L8" s="266">
        <f t="shared" si="4"/>
        <v>3</v>
      </c>
      <c r="M8" s="276" t="s">
        <v>523</v>
      </c>
      <c r="N8" s="277">
        <v>15.0</v>
      </c>
      <c r="O8" s="264">
        <f t="shared" si="5"/>
        <v>15</v>
      </c>
      <c r="P8" s="278" t="s">
        <v>774</v>
      </c>
      <c r="Q8" s="279">
        <v>15.0</v>
      </c>
      <c r="R8" s="266">
        <f t="shared" si="6"/>
        <v>15</v>
      </c>
      <c r="S8" s="276" t="s">
        <v>1103</v>
      </c>
      <c r="T8" s="277">
        <v>15.0</v>
      </c>
      <c r="U8" s="264">
        <f t="shared" si="7"/>
        <v>15</v>
      </c>
      <c r="V8" s="278" t="s">
        <v>989</v>
      </c>
      <c r="W8" s="279">
        <v>16.0</v>
      </c>
      <c r="X8" s="266">
        <f t="shared" si="8"/>
        <v>16</v>
      </c>
      <c r="Y8" s="288"/>
      <c r="Z8" s="289"/>
      <c r="AA8" s="289"/>
      <c r="AB8" s="274"/>
      <c r="AC8" s="300"/>
      <c r="AD8" s="300"/>
      <c r="AE8" s="276"/>
      <c r="AF8" s="277"/>
      <c r="AG8" s="277"/>
      <c r="AH8" s="294"/>
      <c r="AI8" s="295"/>
      <c r="AJ8" s="295"/>
      <c r="AK8" s="296"/>
      <c r="AL8" s="297"/>
      <c r="AM8" s="297"/>
    </row>
    <row r="9">
      <c r="A9" s="273" t="s">
        <v>1378</v>
      </c>
      <c r="B9" s="259">
        <v>8.0</v>
      </c>
      <c r="C9" s="260">
        <f t="shared" si="1"/>
        <v>8</v>
      </c>
      <c r="D9" s="274"/>
      <c r="E9" s="275"/>
      <c r="F9" s="275"/>
      <c r="G9" s="276" t="s">
        <v>171</v>
      </c>
      <c r="H9" s="277">
        <v>9.0</v>
      </c>
      <c r="I9" s="264">
        <f t="shared" si="3"/>
        <v>-2</v>
      </c>
      <c r="J9" s="278" t="s">
        <v>273</v>
      </c>
      <c r="K9" s="279">
        <v>10.0</v>
      </c>
      <c r="L9" s="266">
        <f t="shared" si="4"/>
        <v>0</v>
      </c>
      <c r="M9" s="276" t="s">
        <v>446</v>
      </c>
      <c r="N9" s="277">
        <v>15.0</v>
      </c>
      <c r="O9" s="264">
        <f t="shared" si="5"/>
        <v>15</v>
      </c>
      <c r="P9" s="278" t="s">
        <v>719</v>
      </c>
      <c r="Q9" s="279">
        <v>15.0</v>
      </c>
      <c r="R9" s="266">
        <f t="shared" si="6"/>
        <v>15</v>
      </c>
      <c r="S9" s="276" t="s">
        <v>1125</v>
      </c>
      <c r="T9" s="277">
        <v>15.0</v>
      </c>
      <c r="U9" s="264">
        <f t="shared" si="7"/>
        <v>15</v>
      </c>
      <c r="V9" s="278" t="s">
        <v>928</v>
      </c>
      <c r="W9" s="279">
        <v>16.0</v>
      </c>
      <c r="X9" s="266">
        <f t="shared" si="8"/>
        <v>16</v>
      </c>
      <c r="Y9" s="288"/>
      <c r="Z9" s="289"/>
      <c r="AA9" s="289"/>
      <c r="AB9" s="274"/>
      <c r="AC9" s="300"/>
      <c r="AD9" s="300"/>
      <c r="AE9" s="276"/>
      <c r="AF9" s="277"/>
      <c r="AG9" s="277"/>
      <c r="AH9" s="294"/>
      <c r="AI9" s="295"/>
      <c r="AJ9" s="295"/>
      <c r="AK9" s="296"/>
      <c r="AL9" s="297"/>
      <c r="AM9" s="297"/>
    </row>
    <row r="10">
      <c r="A10" s="301" t="s">
        <v>1374</v>
      </c>
      <c r="B10" s="259">
        <v>8.0</v>
      </c>
      <c r="C10" s="260">
        <f t="shared" si="1"/>
        <v>8</v>
      </c>
      <c r="D10" s="274"/>
      <c r="E10" s="275"/>
      <c r="F10" s="275"/>
      <c r="G10" s="276" t="s">
        <v>195</v>
      </c>
      <c r="H10" s="277">
        <v>9.0</v>
      </c>
      <c r="I10" s="264">
        <f t="shared" si="3"/>
        <v>6</v>
      </c>
      <c r="J10" s="278" t="s">
        <v>283</v>
      </c>
      <c r="K10" s="279">
        <v>10.0</v>
      </c>
      <c r="L10" s="266">
        <f t="shared" si="4"/>
        <v>7</v>
      </c>
      <c r="M10" s="276" t="s">
        <v>461</v>
      </c>
      <c r="N10" s="277">
        <v>15.0</v>
      </c>
      <c r="O10" s="264">
        <f t="shared" si="5"/>
        <v>15</v>
      </c>
      <c r="P10" s="278" t="s">
        <v>725</v>
      </c>
      <c r="Q10" s="279">
        <v>15.0</v>
      </c>
      <c r="R10" s="266">
        <f t="shared" si="6"/>
        <v>15</v>
      </c>
      <c r="S10" s="276" t="s">
        <v>1153</v>
      </c>
      <c r="T10" s="277">
        <v>15.0</v>
      </c>
      <c r="U10" s="264">
        <f t="shared" si="7"/>
        <v>15</v>
      </c>
      <c r="V10" s="278" t="s">
        <v>947</v>
      </c>
      <c r="W10" s="279">
        <v>16.0</v>
      </c>
      <c r="X10" s="266">
        <f t="shared" si="8"/>
        <v>16</v>
      </c>
      <c r="Y10" s="288"/>
      <c r="Z10" s="289"/>
      <c r="AA10" s="289"/>
      <c r="AB10" s="274"/>
      <c r="AC10" s="300"/>
      <c r="AD10" s="300"/>
      <c r="AE10" s="276"/>
      <c r="AF10" s="277"/>
      <c r="AG10" s="277"/>
      <c r="AH10" s="294"/>
      <c r="AI10" s="295"/>
      <c r="AJ10" s="295"/>
      <c r="AK10" s="296"/>
      <c r="AL10" s="297"/>
      <c r="AM10" s="297"/>
    </row>
    <row r="11">
      <c r="A11" s="302"/>
      <c r="B11" s="303"/>
      <c r="C11" s="303"/>
      <c r="D11" s="304"/>
      <c r="E11" s="275"/>
      <c r="F11" s="275"/>
      <c r="G11" s="276" t="s">
        <v>99</v>
      </c>
      <c r="H11" s="277">
        <v>9.0</v>
      </c>
      <c r="I11" s="264">
        <f t="shared" si="3"/>
        <v>0</v>
      </c>
      <c r="J11" s="278" t="s">
        <v>340</v>
      </c>
      <c r="K11" s="279">
        <v>10.0</v>
      </c>
      <c r="L11" s="266">
        <f t="shared" si="4"/>
        <v>9</v>
      </c>
      <c r="M11" s="276" t="s">
        <v>482</v>
      </c>
      <c r="N11" s="277">
        <v>15.0</v>
      </c>
      <c r="O11" s="264">
        <f t="shared" si="5"/>
        <v>15</v>
      </c>
      <c r="P11" s="278" t="s">
        <v>729</v>
      </c>
      <c r="Q11" s="279">
        <v>15.0</v>
      </c>
      <c r="R11" s="266">
        <f t="shared" si="6"/>
        <v>15</v>
      </c>
      <c r="S11" s="276" t="s">
        <v>1054</v>
      </c>
      <c r="T11" s="277">
        <v>15.0</v>
      </c>
      <c r="U11" s="264">
        <f t="shared" si="7"/>
        <v>15</v>
      </c>
      <c r="V11" s="278" t="s">
        <v>922</v>
      </c>
      <c r="W11" s="279">
        <v>16.0</v>
      </c>
      <c r="X11" s="266">
        <f t="shared" si="8"/>
        <v>16</v>
      </c>
      <c r="Y11" s="288"/>
      <c r="Z11" s="289"/>
      <c r="AA11" s="289"/>
      <c r="AB11" s="304"/>
      <c r="AC11" s="305"/>
      <c r="AD11" s="305"/>
      <c r="AE11" s="276"/>
      <c r="AF11" s="277"/>
      <c r="AG11" s="277"/>
      <c r="AH11" s="294"/>
      <c r="AI11" s="295"/>
      <c r="AJ11" s="295"/>
      <c r="AK11" s="296"/>
      <c r="AL11" s="297"/>
      <c r="AM11" s="297"/>
    </row>
    <row r="12">
      <c r="A12" s="302"/>
      <c r="B12" s="303"/>
      <c r="C12" s="303"/>
      <c r="D12" s="304"/>
      <c r="E12" s="275"/>
      <c r="F12" s="275"/>
      <c r="G12" s="276" t="s">
        <v>1475</v>
      </c>
      <c r="H12" s="277">
        <v>9.0</v>
      </c>
      <c r="I12" s="264">
        <f t="shared" si="3"/>
        <v>9</v>
      </c>
      <c r="J12" s="278" t="s">
        <v>308</v>
      </c>
      <c r="K12" s="279">
        <v>10.0</v>
      </c>
      <c r="L12" s="266">
        <f t="shared" si="4"/>
        <v>4</v>
      </c>
      <c r="M12" s="276" t="s">
        <v>450</v>
      </c>
      <c r="N12" s="277">
        <v>15.0</v>
      </c>
      <c r="O12" s="264">
        <f t="shared" si="5"/>
        <v>15</v>
      </c>
      <c r="P12" s="278" t="s">
        <v>722</v>
      </c>
      <c r="Q12" s="279">
        <v>15.0</v>
      </c>
      <c r="R12" s="266">
        <f t="shared" si="6"/>
        <v>15</v>
      </c>
      <c r="S12" s="276" t="s">
        <v>1048</v>
      </c>
      <c r="T12" s="277">
        <v>15.0</v>
      </c>
      <c r="U12" s="264">
        <f t="shared" si="7"/>
        <v>15</v>
      </c>
      <c r="V12" s="278" t="s">
        <v>994</v>
      </c>
      <c r="W12" s="279">
        <v>16.0</v>
      </c>
      <c r="X12" s="266">
        <f t="shared" si="8"/>
        <v>16</v>
      </c>
      <c r="Y12" s="288"/>
      <c r="Z12" s="289"/>
      <c r="AA12" s="289"/>
      <c r="AB12" s="304"/>
      <c r="AC12" s="305"/>
      <c r="AD12" s="305"/>
      <c r="AE12" s="276"/>
      <c r="AF12" s="277"/>
      <c r="AG12" s="277"/>
      <c r="AH12" s="294"/>
      <c r="AI12" s="295"/>
      <c r="AJ12" s="295"/>
      <c r="AK12" s="296"/>
      <c r="AL12" s="297"/>
      <c r="AM12" s="297"/>
    </row>
    <row r="13">
      <c r="A13" s="302"/>
      <c r="B13" s="306"/>
      <c r="C13" s="306"/>
      <c r="D13" s="304"/>
      <c r="E13" s="307"/>
      <c r="F13" s="307"/>
      <c r="G13" s="276" t="s">
        <v>88</v>
      </c>
      <c r="H13" s="277">
        <v>9.0</v>
      </c>
      <c r="I13" s="264">
        <f t="shared" si="3"/>
        <v>4</v>
      </c>
      <c r="J13" s="278" t="s">
        <v>295</v>
      </c>
      <c r="K13" s="279">
        <v>10.0</v>
      </c>
      <c r="L13" s="266">
        <f t="shared" si="4"/>
        <v>8</v>
      </c>
      <c r="M13" s="276" t="s">
        <v>468</v>
      </c>
      <c r="N13" s="277">
        <v>15.0</v>
      </c>
      <c r="O13" s="264">
        <f t="shared" si="5"/>
        <v>15</v>
      </c>
      <c r="P13" s="278" t="s">
        <v>736</v>
      </c>
      <c r="Q13" s="279">
        <v>15.0</v>
      </c>
      <c r="R13" s="266">
        <f t="shared" si="6"/>
        <v>15</v>
      </c>
      <c r="S13" s="276" t="s">
        <v>1041</v>
      </c>
      <c r="T13" s="277">
        <v>15.0</v>
      </c>
      <c r="U13" s="264">
        <f t="shared" si="7"/>
        <v>15</v>
      </c>
      <c r="V13" s="278" t="s">
        <v>924</v>
      </c>
      <c r="W13" s="279">
        <v>16.0</v>
      </c>
      <c r="X13" s="266">
        <f t="shared" si="8"/>
        <v>16</v>
      </c>
      <c r="Y13" s="288"/>
      <c r="Z13" s="289"/>
      <c r="AA13" s="289"/>
      <c r="AB13" s="304"/>
      <c r="AC13" s="305"/>
      <c r="AD13" s="305"/>
      <c r="AE13" s="276"/>
      <c r="AF13" s="277"/>
      <c r="AG13" s="277"/>
      <c r="AH13" s="294"/>
      <c r="AI13" s="295"/>
      <c r="AJ13" s="295"/>
      <c r="AK13" s="296"/>
      <c r="AL13" s="297"/>
      <c r="AM13" s="297"/>
    </row>
    <row r="14">
      <c r="A14" s="308"/>
      <c r="B14" s="309"/>
      <c r="C14" s="309"/>
      <c r="D14" s="304"/>
      <c r="E14" s="307"/>
      <c r="F14" s="307"/>
      <c r="G14" s="276" t="s">
        <v>105</v>
      </c>
      <c r="H14" s="277">
        <v>9.0</v>
      </c>
      <c r="I14" s="264">
        <f t="shared" si="3"/>
        <v>-1</v>
      </c>
      <c r="J14" s="278" t="s">
        <v>1476</v>
      </c>
      <c r="K14" s="279">
        <v>10.0</v>
      </c>
      <c r="L14" s="266">
        <f t="shared" si="4"/>
        <v>10</v>
      </c>
      <c r="M14" s="276" t="s">
        <v>495</v>
      </c>
      <c r="N14" s="277">
        <v>15.0</v>
      </c>
      <c r="O14" s="264">
        <f t="shared" si="5"/>
        <v>15</v>
      </c>
      <c r="P14" s="278" t="s">
        <v>786</v>
      </c>
      <c r="Q14" s="279">
        <v>15.0</v>
      </c>
      <c r="R14" s="266">
        <f t="shared" si="6"/>
        <v>15</v>
      </c>
      <c r="S14" s="276" t="s">
        <v>1190</v>
      </c>
      <c r="T14" s="277">
        <v>15.0</v>
      </c>
      <c r="U14" s="264">
        <f t="shared" si="7"/>
        <v>15</v>
      </c>
      <c r="V14" s="278" t="s">
        <v>972</v>
      </c>
      <c r="W14" s="279">
        <v>16.0</v>
      </c>
      <c r="X14" s="266">
        <f t="shared" si="8"/>
        <v>16</v>
      </c>
      <c r="Y14" s="288"/>
      <c r="Z14" s="289"/>
      <c r="AA14" s="289"/>
      <c r="AB14" s="304"/>
      <c r="AC14" s="305"/>
      <c r="AD14" s="305"/>
      <c r="AE14" s="276"/>
      <c r="AF14" s="277"/>
      <c r="AG14" s="277"/>
      <c r="AH14" s="294"/>
      <c r="AI14" s="295"/>
      <c r="AJ14" s="295"/>
      <c r="AK14" s="296"/>
      <c r="AL14" s="297"/>
      <c r="AM14" s="297"/>
    </row>
    <row r="15">
      <c r="A15" s="308"/>
      <c r="B15" s="309"/>
      <c r="C15" s="309"/>
      <c r="D15" s="304"/>
      <c r="E15" s="307"/>
      <c r="F15" s="307"/>
      <c r="G15" s="276" t="s">
        <v>151</v>
      </c>
      <c r="H15" s="277">
        <v>9.0</v>
      </c>
      <c r="I15" s="264">
        <f t="shared" si="3"/>
        <v>5</v>
      </c>
      <c r="J15" s="278" t="s">
        <v>328</v>
      </c>
      <c r="K15" s="279">
        <v>10.0</v>
      </c>
      <c r="L15" s="266">
        <f t="shared" si="4"/>
        <v>9</v>
      </c>
      <c r="M15" s="276" t="s">
        <v>525</v>
      </c>
      <c r="N15" s="277">
        <v>15.0</v>
      </c>
      <c r="O15" s="264">
        <f t="shared" si="5"/>
        <v>15</v>
      </c>
      <c r="P15" s="278" t="s">
        <v>711</v>
      </c>
      <c r="Q15" s="279">
        <v>15.0</v>
      </c>
      <c r="R15" s="266">
        <f t="shared" si="6"/>
        <v>15</v>
      </c>
      <c r="S15" s="276" t="s">
        <v>1209</v>
      </c>
      <c r="T15" s="277">
        <v>15.0</v>
      </c>
      <c r="U15" s="264">
        <f t="shared" si="7"/>
        <v>15</v>
      </c>
      <c r="V15" s="304"/>
      <c r="W15" s="305"/>
      <c r="X15" s="305"/>
      <c r="Y15" s="288"/>
      <c r="Z15" s="289"/>
      <c r="AA15" s="289"/>
      <c r="AB15" s="304"/>
      <c r="AC15" s="305"/>
      <c r="AD15" s="305"/>
      <c r="AE15" s="276"/>
      <c r="AF15" s="277"/>
      <c r="AG15" s="277"/>
      <c r="AH15" s="294"/>
      <c r="AI15" s="295"/>
      <c r="AJ15" s="295"/>
      <c r="AK15" s="296"/>
      <c r="AL15" s="297"/>
      <c r="AM15" s="297"/>
    </row>
    <row r="16">
      <c r="A16" s="308"/>
      <c r="B16" s="309"/>
      <c r="C16" s="309"/>
      <c r="D16" s="304"/>
      <c r="E16" s="307"/>
      <c r="F16" s="307"/>
      <c r="G16" s="276" t="s">
        <v>130</v>
      </c>
      <c r="H16" s="277">
        <v>9.0</v>
      </c>
      <c r="I16" s="264">
        <f t="shared" si="3"/>
        <v>7</v>
      </c>
      <c r="J16" s="278" t="s">
        <v>270</v>
      </c>
      <c r="K16" s="279">
        <v>10.0</v>
      </c>
      <c r="L16" s="266">
        <f t="shared" si="4"/>
        <v>7</v>
      </c>
      <c r="M16" s="276" t="s">
        <v>510</v>
      </c>
      <c r="N16" s="277">
        <v>15.0</v>
      </c>
      <c r="O16" s="264">
        <f t="shared" si="5"/>
        <v>15</v>
      </c>
      <c r="P16" s="278" t="s">
        <v>770</v>
      </c>
      <c r="Q16" s="279">
        <v>15.0</v>
      </c>
      <c r="R16" s="266">
        <f t="shared" si="6"/>
        <v>15</v>
      </c>
      <c r="S16" s="276" t="s">
        <v>1071</v>
      </c>
      <c r="T16" s="277">
        <v>15.0</v>
      </c>
      <c r="U16" s="264">
        <f t="shared" si="7"/>
        <v>15</v>
      </c>
      <c r="V16" s="304"/>
      <c r="W16" s="305"/>
      <c r="X16" s="305"/>
      <c r="Y16" s="288"/>
      <c r="Z16" s="289"/>
      <c r="AA16" s="289"/>
      <c r="AB16" s="304"/>
      <c r="AC16" s="305"/>
      <c r="AD16" s="305"/>
      <c r="AE16" s="276"/>
      <c r="AF16" s="277"/>
      <c r="AG16" s="277"/>
      <c r="AH16" s="294"/>
      <c r="AI16" s="295"/>
      <c r="AJ16" s="295"/>
      <c r="AK16" s="296"/>
      <c r="AL16" s="297"/>
      <c r="AM16" s="297"/>
    </row>
    <row r="17">
      <c r="A17" s="308"/>
      <c r="B17" s="309"/>
      <c r="C17" s="309"/>
      <c r="D17" s="304"/>
      <c r="E17" s="307"/>
      <c r="F17" s="307"/>
      <c r="G17" s="276" t="s">
        <v>78</v>
      </c>
      <c r="H17" s="277">
        <v>9.0</v>
      </c>
      <c r="I17" s="264">
        <f t="shared" si="3"/>
        <v>0</v>
      </c>
      <c r="J17" s="278" t="s">
        <v>288</v>
      </c>
      <c r="K17" s="279">
        <v>10.0</v>
      </c>
      <c r="L17" s="266">
        <f t="shared" si="4"/>
        <v>9</v>
      </c>
      <c r="M17" s="276" t="s">
        <v>470</v>
      </c>
      <c r="N17" s="277">
        <v>15.0</v>
      </c>
      <c r="O17" s="264">
        <f t="shared" si="5"/>
        <v>15</v>
      </c>
      <c r="P17" s="278" t="s">
        <v>713</v>
      </c>
      <c r="Q17" s="279">
        <v>15.0</v>
      </c>
      <c r="R17" s="266">
        <f t="shared" si="6"/>
        <v>15</v>
      </c>
      <c r="S17" s="276" t="s">
        <v>1104</v>
      </c>
      <c r="T17" s="277">
        <v>15.0</v>
      </c>
      <c r="U17" s="264">
        <f t="shared" si="7"/>
        <v>15</v>
      </c>
      <c r="V17" s="304"/>
      <c r="W17" s="305"/>
      <c r="X17" s="305"/>
      <c r="Y17" s="288"/>
      <c r="Z17" s="289"/>
      <c r="AA17" s="289"/>
      <c r="AB17" s="304"/>
      <c r="AC17" s="305"/>
      <c r="AD17" s="305"/>
      <c r="AE17" s="276"/>
      <c r="AF17" s="277"/>
      <c r="AG17" s="277"/>
      <c r="AH17" s="294"/>
      <c r="AI17" s="295"/>
      <c r="AJ17" s="295"/>
      <c r="AK17" s="296"/>
      <c r="AL17" s="297"/>
      <c r="AM17" s="297"/>
    </row>
    <row r="18">
      <c r="A18" s="308"/>
      <c r="B18" s="309"/>
      <c r="C18" s="309"/>
      <c r="D18" s="304"/>
      <c r="E18" s="310"/>
      <c r="F18" s="310"/>
      <c r="G18" s="311" t="s">
        <v>114</v>
      </c>
      <c r="H18" s="312">
        <v>9.0</v>
      </c>
      <c r="I18" s="264">
        <f t="shared" si="3"/>
        <v>0</v>
      </c>
      <c r="J18" s="313" t="s">
        <v>353</v>
      </c>
      <c r="K18" s="314">
        <v>10.0</v>
      </c>
      <c r="L18" s="266">
        <f t="shared" si="4"/>
        <v>9</v>
      </c>
      <c r="M18" s="311" t="s">
        <v>489</v>
      </c>
      <c r="N18" s="312">
        <v>15.0</v>
      </c>
      <c r="O18" s="264">
        <f t="shared" si="5"/>
        <v>15</v>
      </c>
      <c r="P18" s="278" t="s">
        <v>739</v>
      </c>
      <c r="Q18" s="279">
        <v>15.0</v>
      </c>
      <c r="R18" s="266">
        <f t="shared" si="6"/>
        <v>15</v>
      </c>
      <c r="S18" s="311" t="s">
        <v>1113</v>
      </c>
      <c r="T18" s="312">
        <v>15.0</v>
      </c>
      <c r="U18" s="264">
        <f t="shared" si="7"/>
        <v>15</v>
      </c>
      <c r="V18" s="304"/>
      <c r="W18" s="305"/>
      <c r="X18" s="305"/>
      <c r="Y18" s="288"/>
      <c r="Z18" s="289"/>
      <c r="AA18" s="289"/>
      <c r="AB18" s="304"/>
      <c r="AC18" s="305"/>
      <c r="AD18" s="305"/>
      <c r="AE18" s="276"/>
      <c r="AF18" s="277"/>
      <c r="AG18" s="277"/>
      <c r="AH18" s="294"/>
      <c r="AI18" s="295"/>
      <c r="AJ18" s="295"/>
      <c r="AK18" s="296"/>
      <c r="AL18" s="297"/>
      <c r="AM18" s="297"/>
    </row>
    <row r="19">
      <c r="A19" s="308"/>
      <c r="B19" s="309"/>
      <c r="C19" s="309"/>
      <c r="D19" s="304"/>
      <c r="E19" s="307"/>
      <c r="F19" s="307"/>
      <c r="G19" s="276"/>
      <c r="H19" s="312"/>
      <c r="I19" s="312"/>
      <c r="J19" s="315" t="s">
        <v>433</v>
      </c>
      <c r="K19" s="314">
        <v>10.0</v>
      </c>
      <c r="L19" s="266">
        <f t="shared" si="4"/>
        <v>10</v>
      </c>
      <c r="M19" s="276" t="s">
        <v>649</v>
      </c>
      <c r="N19" s="316">
        <v>25.0</v>
      </c>
      <c r="O19" s="264">
        <f t="shared" si="5"/>
        <v>25</v>
      </c>
      <c r="P19" s="278" t="s">
        <v>833</v>
      </c>
      <c r="Q19" s="279">
        <v>15.0</v>
      </c>
      <c r="R19" s="266">
        <f t="shared" si="6"/>
        <v>15</v>
      </c>
      <c r="S19" s="276" t="s">
        <v>1128</v>
      </c>
      <c r="T19" s="277">
        <v>15.0</v>
      </c>
      <c r="U19" s="264">
        <f t="shared" si="7"/>
        <v>15</v>
      </c>
      <c r="V19" s="304"/>
      <c r="W19" s="305"/>
      <c r="X19" s="305"/>
      <c r="Y19" s="288"/>
      <c r="Z19" s="289"/>
      <c r="AA19" s="289"/>
      <c r="AB19" s="304"/>
      <c r="AC19" s="305"/>
      <c r="AD19" s="305"/>
      <c r="AE19" s="276"/>
      <c r="AF19" s="277"/>
      <c r="AG19" s="277"/>
      <c r="AH19" s="294"/>
      <c r="AI19" s="295"/>
      <c r="AJ19" s="295"/>
      <c r="AK19" s="296"/>
      <c r="AL19" s="297"/>
      <c r="AM19" s="297"/>
    </row>
    <row r="20">
      <c r="A20" s="308"/>
      <c r="B20" s="309"/>
      <c r="C20" s="309"/>
      <c r="D20" s="304"/>
      <c r="E20" s="307"/>
      <c r="F20" s="307"/>
      <c r="G20" s="276"/>
      <c r="H20" s="277"/>
      <c r="I20" s="277"/>
      <c r="J20" s="278"/>
      <c r="K20" s="279"/>
      <c r="L20" s="279"/>
      <c r="M20" s="276" t="s">
        <v>486</v>
      </c>
      <c r="N20" s="277">
        <v>15.0</v>
      </c>
      <c r="O20" s="264">
        <f t="shared" si="5"/>
        <v>15</v>
      </c>
      <c r="P20" s="278" t="s">
        <v>803</v>
      </c>
      <c r="Q20" s="279">
        <v>15.0</v>
      </c>
      <c r="R20" s="266">
        <f t="shared" si="6"/>
        <v>15</v>
      </c>
      <c r="S20" s="276" t="s">
        <v>1036</v>
      </c>
      <c r="T20" s="277">
        <v>15.0</v>
      </c>
      <c r="U20" s="264">
        <f t="shared" si="7"/>
        <v>15</v>
      </c>
      <c r="V20" s="304"/>
      <c r="W20" s="305"/>
      <c r="X20" s="305"/>
      <c r="Y20" s="288"/>
      <c r="Z20" s="289"/>
      <c r="AA20" s="289"/>
      <c r="AB20" s="304"/>
      <c r="AC20" s="305"/>
      <c r="AD20" s="305"/>
      <c r="AE20" s="276"/>
      <c r="AF20" s="277"/>
      <c r="AG20" s="277"/>
      <c r="AH20" s="294"/>
      <c r="AI20" s="295"/>
      <c r="AJ20" s="295"/>
      <c r="AK20" s="296"/>
      <c r="AL20" s="297"/>
      <c r="AM20" s="297"/>
    </row>
    <row r="21" ht="15.75" customHeight="1">
      <c r="A21" s="276"/>
      <c r="B21" s="277"/>
      <c r="C21" s="277"/>
      <c r="D21" s="278"/>
      <c r="E21" s="317"/>
      <c r="F21" s="317"/>
      <c r="G21" s="276"/>
      <c r="H21" s="277"/>
      <c r="I21" s="277"/>
      <c r="J21" s="278"/>
      <c r="K21" s="279"/>
      <c r="L21" s="279"/>
      <c r="M21" s="276" t="s">
        <v>537</v>
      </c>
      <c r="N21" s="316">
        <v>25.0</v>
      </c>
      <c r="O21" s="264">
        <f t="shared" si="5"/>
        <v>25</v>
      </c>
      <c r="P21" s="313" t="s">
        <v>754</v>
      </c>
      <c r="Q21" s="314">
        <v>15.0</v>
      </c>
      <c r="R21" s="266">
        <f t="shared" si="6"/>
        <v>15</v>
      </c>
      <c r="S21" s="276" t="s">
        <v>1256</v>
      </c>
      <c r="T21" s="277">
        <v>15.0</v>
      </c>
      <c r="U21" s="264">
        <f t="shared" si="7"/>
        <v>15</v>
      </c>
      <c r="V21" s="278"/>
      <c r="W21" s="279"/>
      <c r="X21" s="279"/>
      <c r="Y21" s="288"/>
      <c r="Z21" s="289"/>
      <c r="AA21" s="289"/>
      <c r="AB21" s="278"/>
      <c r="AC21" s="279"/>
      <c r="AD21" s="279"/>
      <c r="AE21" s="276"/>
      <c r="AF21" s="277"/>
      <c r="AG21" s="277"/>
      <c r="AH21" s="294"/>
      <c r="AI21" s="295"/>
      <c r="AJ21" s="295"/>
      <c r="AK21" s="296"/>
      <c r="AL21" s="297"/>
      <c r="AM21" s="297"/>
    </row>
    <row r="22" ht="15.75" customHeight="1">
      <c r="A22" s="276"/>
      <c r="B22" s="277"/>
      <c r="C22" s="277"/>
      <c r="D22" s="278"/>
      <c r="E22" s="317"/>
      <c r="F22" s="317"/>
      <c r="G22" s="276"/>
      <c r="H22" s="277"/>
      <c r="I22" s="277"/>
      <c r="J22" s="278"/>
      <c r="K22" s="279"/>
      <c r="L22" s="279"/>
      <c r="M22" s="276"/>
      <c r="N22" s="277"/>
      <c r="O22" s="277"/>
      <c r="P22" s="278"/>
      <c r="Q22" s="279"/>
      <c r="R22" s="279"/>
      <c r="S22" s="276" t="s">
        <v>1076</v>
      </c>
      <c r="T22" s="277">
        <v>15.0</v>
      </c>
      <c r="U22" s="264">
        <f t="shared" si="7"/>
        <v>15</v>
      </c>
      <c r="V22" s="278"/>
      <c r="W22" s="279"/>
      <c r="X22" s="279"/>
      <c r="Y22" s="288"/>
      <c r="Z22" s="289"/>
      <c r="AA22" s="289"/>
      <c r="AB22" s="278"/>
      <c r="AC22" s="279"/>
      <c r="AD22" s="279"/>
      <c r="AE22" s="276"/>
      <c r="AF22" s="277"/>
      <c r="AG22" s="277"/>
      <c r="AH22" s="294"/>
      <c r="AI22" s="295"/>
      <c r="AJ22" s="295"/>
      <c r="AK22" s="296"/>
      <c r="AL22" s="297"/>
      <c r="AM22" s="297"/>
    </row>
    <row r="23" ht="15.75" customHeight="1">
      <c r="A23" s="276"/>
      <c r="B23" s="277"/>
      <c r="C23" s="277"/>
      <c r="D23" s="278"/>
      <c r="E23" s="317"/>
      <c r="F23" s="317"/>
      <c r="G23" s="276"/>
      <c r="H23" s="277"/>
      <c r="I23" s="277"/>
      <c r="J23" s="278"/>
      <c r="K23" s="279"/>
      <c r="L23" s="279"/>
      <c r="M23" s="276"/>
      <c r="N23" s="277"/>
      <c r="O23" s="277"/>
      <c r="P23" s="278"/>
      <c r="Q23" s="279"/>
      <c r="R23" s="279"/>
      <c r="S23" s="276" t="s">
        <v>1234</v>
      </c>
      <c r="T23" s="277">
        <v>15.0</v>
      </c>
      <c r="U23" s="264">
        <f t="shared" si="7"/>
        <v>15</v>
      </c>
      <c r="V23" s="278"/>
      <c r="W23" s="279"/>
      <c r="X23" s="279"/>
      <c r="Y23" s="276"/>
      <c r="Z23" s="277"/>
      <c r="AA23" s="277"/>
      <c r="AB23" s="278"/>
      <c r="AC23" s="279"/>
      <c r="AD23" s="279"/>
      <c r="AE23" s="276"/>
      <c r="AF23" s="277"/>
      <c r="AG23" s="277"/>
      <c r="AH23" s="294"/>
      <c r="AI23" s="295"/>
      <c r="AJ23" s="295"/>
      <c r="AK23" s="296"/>
      <c r="AL23" s="297"/>
      <c r="AM23" s="297"/>
    </row>
    <row r="24" ht="15.75" customHeight="1">
      <c r="A24" s="288"/>
      <c r="B24" s="289"/>
      <c r="C24" s="289"/>
      <c r="D24" s="278"/>
      <c r="E24" s="317"/>
      <c r="F24" s="317"/>
      <c r="G24" s="288"/>
      <c r="H24" s="289"/>
      <c r="I24" s="289"/>
      <c r="J24" s="278"/>
      <c r="K24" s="279"/>
      <c r="L24" s="279"/>
      <c r="M24" s="288"/>
      <c r="N24" s="289"/>
      <c r="O24" s="289"/>
      <c r="P24" s="278"/>
      <c r="Q24" s="279"/>
      <c r="R24" s="279"/>
      <c r="S24" s="276" t="s">
        <v>1126</v>
      </c>
      <c r="T24" s="277">
        <v>15.0</v>
      </c>
      <c r="U24" s="264">
        <f t="shared" si="7"/>
        <v>15</v>
      </c>
      <c r="V24" s="278"/>
      <c r="W24" s="279"/>
      <c r="X24" s="279"/>
      <c r="Y24" s="288"/>
      <c r="Z24" s="289"/>
      <c r="AA24" s="289"/>
      <c r="AB24" s="278"/>
      <c r="AC24" s="279"/>
      <c r="AD24" s="279"/>
      <c r="AE24" s="318"/>
      <c r="AF24" s="319"/>
      <c r="AG24" s="319"/>
      <c r="AH24" s="294"/>
      <c r="AI24" s="295"/>
      <c r="AJ24" s="295"/>
      <c r="AK24" s="318"/>
      <c r="AL24" s="319"/>
      <c r="AM24" s="319"/>
    </row>
    <row r="25" ht="15.75" customHeight="1">
      <c r="A25" s="288"/>
      <c r="B25" s="289"/>
      <c r="C25" s="289"/>
      <c r="D25" s="278"/>
      <c r="E25" s="317"/>
      <c r="F25" s="317"/>
      <c r="G25" s="288"/>
      <c r="H25" s="289"/>
      <c r="I25" s="289"/>
      <c r="J25" s="278"/>
      <c r="K25" s="279"/>
      <c r="L25" s="279"/>
      <c r="M25" s="288"/>
      <c r="N25" s="289"/>
      <c r="O25" s="289"/>
      <c r="P25" s="278"/>
      <c r="Q25" s="279"/>
      <c r="R25" s="279"/>
      <c r="S25" s="276" t="s">
        <v>1030</v>
      </c>
      <c r="T25" s="277">
        <v>15.0</v>
      </c>
      <c r="U25" s="264">
        <f t="shared" si="7"/>
        <v>15</v>
      </c>
      <c r="V25" s="278"/>
      <c r="W25" s="279"/>
      <c r="X25" s="279"/>
      <c r="Y25" s="288"/>
      <c r="Z25" s="289"/>
      <c r="AA25" s="289"/>
      <c r="AB25" s="278"/>
      <c r="AC25" s="279"/>
      <c r="AD25" s="279"/>
      <c r="AE25" s="318"/>
      <c r="AF25" s="319"/>
      <c r="AG25" s="319"/>
      <c r="AH25" s="294"/>
      <c r="AI25" s="295"/>
      <c r="AJ25" s="295"/>
      <c r="AK25" s="318"/>
      <c r="AL25" s="319"/>
      <c r="AM25" s="319"/>
    </row>
    <row r="26" ht="15.75" customHeight="1">
      <c r="A26" s="288"/>
      <c r="B26" s="289"/>
      <c r="C26" s="289"/>
      <c r="D26" s="278"/>
      <c r="E26" s="317"/>
      <c r="F26" s="317"/>
      <c r="G26" s="288"/>
      <c r="H26" s="289"/>
      <c r="I26" s="289"/>
      <c r="J26" s="278"/>
      <c r="K26" s="279"/>
      <c r="L26" s="279"/>
      <c r="M26" s="288"/>
      <c r="N26" s="289"/>
      <c r="O26" s="289"/>
      <c r="P26" s="278"/>
      <c r="Q26" s="279"/>
      <c r="R26" s="279"/>
      <c r="S26" s="276" t="s">
        <v>1051</v>
      </c>
      <c r="T26" s="277">
        <v>15.0</v>
      </c>
      <c r="U26" s="264">
        <f t="shared" si="7"/>
        <v>15</v>
      </c>
      <c r="V26" s="278"/>
      <c r="W26" s="279"/>
      <c r="X26" s="279"/>
      <c r="Y26" s="288"/>
      <c r="Z26" s="289"/>
      <c r="AA26" s="289"/>
      <c r="AB26" s="278"/>
      <c r="AC26" s="279"/>
      <c r="AD26" s="279"/>
      <c r="AE26" s="318"/>
      <c r="AF26" s="319"/>
      <c r="AG26" s="319"/>
      <c r="AH26" s="294"/>
      <c r="AI26" s="295"/>
      <c r="AJ26" s="295"/>
      <c r="AK26" s="318"/>
      <c r="AL26" s="319"/>
      <c r="AM26" s="319"/>
    </row>
    <row r="27" ht="15.75" customHeight="1">
      <c r="A27" s="288"/>
      <c r="B27" s="289"/>
      <c r="C27" s="289"/>
      <c r="D27" s="278"/>
      <c r="E27" s="317"/>
      <c r="F27" s="317"/>
      <c r="G27" s="288"/>
      <c r="H27" s="289"/>
      <c r="I27" s="289"/>
      <c r="J27" s="278"/>
      <c r="K27" s="279"/>
      <c r="L27" s="279"/>
      <c r="M27" s="288"/>
      <c r="N27" s="289"/>
      <c r="O27" s="289"/>
      <c r="P27" s="278"/>
      <c r="Q27" s="279"/>
      <c r="R27" s="279"/>
      <c r="S27" s="276" t="s">
        <v>1164</v>
      </c>
      <c r="T27" s="277">
        <v>15.0</v>
      </c>
      <c r="U27" s="264">
        <f t="shared" si="7"/>
        <v>15</v>
      </c>
      <c r="V27" s="278"/>
      <c r="W27" s="279"/>
      <c r="X27" s="279"/>
      <c r="Y27" s="288"/>
      <c r="Z27" s="289"/>
      <c r="AA27" s="289"/>
      <c r="AB27" s="278"/>
      <c r="AC27" s="279"/>
      <c r="AD27" s="279"/>
      <c r="AE27" s="320"/>
      <c r="AF27" s="321"/>
      <c r="AG27" s="321"/>
      <c r="AH27" s="294"/>
      <c r="AI27" s="295"/>
      <c r="AJ27" s="295"/>
      <c r="AK27" s="318"/>
      <c r="AL27" s="319"/>
      <c r="AM27" s="319"/>
    </row>
    <row r="28" ht="15.75" customHeight="1">
      <c r="A28" s="288"/>
      <c r="B28" s="289"/>
      <c r="C28" s="289"/>
      <c r="D28" s="278"/>
      <c r="E28" s="317"/>
      <c r="F28" s="317"/>
      <c r="G28" s="288"/>
      <c r="H28" s="289"/>
      <c r="I28" s="289"/>
      <c r="J28" s="278"/>
      <c r="K28" s="279"/>
      <c r="L28" s="279"/>
      <c r="M28" s="288"/>
      <c r="N28" s="289"/>
      <c r="O28" s="289"/>
      <c r="P28" s="278"/>
      <c r="Q28" s="279"/>
      <c r="R28" s="279"/>
      <c r="S28" s="276" t="s">
        <v>1225</v>
      </c>
      <c r="T28" s="277">
        <v>15.0</v>
      </c>
      <c r="U28" s="264">
        <f t="shared" si="7"/>
        <v>15</v>
      </c>
      <c r="V28" s="278"/>
      <c r="W28" s="279"/>
      <c r="X28" s="279"/>
      <c r="Y28" s="288"/>
      <c r="Z28" s="289"/>
      <c r="AA28" s="289"/>
      <c r="AB28" s="278"/>
      <c r="AC28" s="279"/>
      <c r="AD28" s="279"/>
      <c r="AE28" s="320"/>
      <c r="AF28" s="321"/>
      <c r="AG28" s="321"/>
      <c r="AH28" s="294"/>
      <c r="AI28" s="295"/>
      <c r="AJ28" s="295"/>
      <c r="AK28" s="318"/>
      <c r="AL28" s="319"/>
      <c r="AM28" s="319"/>
    </row>
    <row r="29" ht="15.75" customHeight="1">
      <c r="A29" s="322"/>
      <c r="B29" s="323"/>
      <c r="C29" s="323"/>
      <c r="D29" s="278"/>
      <c r="E29" s="317"/>
      <c r="F29" s="317"/>
      <c r="G29" s="288"/>
      <c r="H29" s="324"/>
      <c r="I29" s="324"/>
      <c r="J29" s="325"/>
      <c r="K29" s="279"/>
      <c r="L29" s="279"/>
      <c r="M29" s="288"/>
      <c r="N29" s="289"/>
      <c r="O29" s="289"/>
      <c r="P29" s="278"/>
      <c r="Q29" s="279"/>
      <c r="R29" s="279"/>
      <c r="S29" s="276" t="s">
        <v>1145</v>
      </c>
      <c r="T29" s="277">
        <v>15.0</v>
      </c>
      <c r="U29" s="264">
        <f t="shared" si="7"/>
        <v>15</v>
      </c>
      <c r="V29" s="278"/>
      <c r="W29" s="279"/>
      <c r="X29" s="279"/>
      <c r="Y29" s="288"/>
      <c r="Z29" s="289"/>
      <c r="AA29" s="289"/>
      <c r="AB29" s="278"/>
      <c r="AC29" s="279"/>
      <c r="AD29" s="279"/>
      <c r="AE29" s="320"/>
      <c r="AF29" s="321"/>
      <c r="AG29" s="321"/>
      <c r="AH29" s="294"/>
      <c r="AI29" s="295"/>
      <c r="AJ29" s="295"/>
      <c r="AK29" s="318"/>
      <c r="AL29" s="319"/>
      <c r="AM29" s="319"/>
    </row>
    <row r="30" ht="15.75" customHeight="1">
      <c r="A30" s="326"/>
      <c r="B30" s="321"/>
      <c r="C30" s="321"/>
      <c r="D30" s="278"/>
      <c r="E30" s="317"/>
      <c r="F30" s="317"/>
      <c r="G30" s="288"/>
      <c r="H30" s="289"/>
      <c r="I30" s="289"/>
      <c r="J30" s="278"/>
      <c r="K30" s="279"/>
      <c r="L30" s="279"/>
      <c r="M30" s="288"/>
      <c r="N30" s="289"/>
      <c r="O30" s="289"/>
      <c r="P30" s="278"/>
      <c r="Q30" s="279"/>
      <c r="R30" s="279"/>
      <c r="S30" s="276" t="s">
        <v>1100</v>
      </c>
      <c r="T30" s="316">
        <v>20.0</v>
      </c>
      <c r="U30" s="264">
        <f t="shared" si="7"/>
        <v>20</v>
      </c>
      <c r="V30" s="278"/>
      <c r="W30" s="279"/>
      <c r="X30" s="279"/>
      <c r="Y30" s="288"/>
      <c r="Z30" s="289"/>
      <c r="AA30" s="289"/>
      <c r="AB30" s="278"/>
      <c r="AC30" s="279"/>
      <c r="AD30" s="279"/>
      <c r="AE30" s="318"/>
      <c r="AF30" s="319"/>
      <c r="AG30" s="319"/>
      <c r="AH30" s="294"/>
      <c r="AI30" s="295"/>
      <c r="AJ30" s="295"/>
      <c r="AK30" s="318"/>
      <c r="AL30" s="319"/>
      <c r="AM30" s="319"/>
    </row>
    <row r="31" ht="15.75" customHeight="1">
      <c r="A31" s="326"/>
      <c r="B31" s="321"/>
      <c r="C31" s="321"/>
      <c r="D31" s="278"/>
      <c r="E31" s="317"/>
      <c r="F31" s="317"/>
      <c r="G31" s="288"/>
      <c r="H31" s="289"/>
      <c r="I31" s="289"/>
      <c r="J31" s="278"/>
      <c r="K31" s="279"/>
      <c r="L31" s="279"/>
      <c r="M31" s="288"/>
      <c r="N31" s="289"/>
      <c r="O31" s="289"/>
      <c r="P31" s="278"/>
      <c r="Q31" s="279"/>
      <c r="R31" s="279"/>
      <c r="S31" s="288"/>
      <c r="T31" s="289"/>
      <c r="U31" s="289"/>
      <c r="V31" s="278"/>
      <c r="W31" s="279"/>
      <c r="X31" s="279"/>
      <c r="Y31" s="288"/>
      <c r="Z31" s="289"/>
      <c r="AA31" s="289"/>
      <c r="AB31" s="278"/>
      <c r="AC31" s="279"/>
      <c r="AD31" s="279"/>
      <c r="AE31" s="318"/>
      <c r="AF31" s="319"/>
      <c r="AG31" s="319"/>
      <c r="AH31" s="294"/>
      <c r="AI31" s="295"/>
      <c r="AJ31" s="295"/>
      <c r="AK31" s="318"/>
      <c r="AL31" s="319"/>
      <c r="AM31" s="319"/>
    </row>
    <row r="32" ht="15.75" customHeight="1">
      <c r="B32" s="327"/>
      <c r="C32" s="32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251"/>
      <c r="AF32" s="251"/>
      <c r="AG32" s="251"/>
      <c r="AH32" s="251"/>
      <c r="AI32" s="251"/>
      <c r="AJ32" s="251"/>
      <c r="AK32" s="251"/>
      <c r="AL32" s="251"/>
      <c r="AM32" s="251"/>
    </row>
    <row r="33" ht="15.75" customHeight="1">
      <c r="A33" s="44"/>
      <c r="B33" s="328"/>
      <c r="C33" s="328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7"/>
      <c r="Z33" s="167"/>
      <c r="AA33" s="167"/>
      <c r="AB33" s="167"/>
      <c r="AC33" s="167"/>
      <c r="AD33" s="167"/>
      <c r="AE33" s="251"/>
      <c r="AF33" s="251"/>
      <c r="AG33" s="251"/>
      <c r="AH33" s="251"/>
      <c r="AI33" s="251"/>
      <c r="AJ33" s="251"/>
      <c r="AK33" s="251"/>
      <c r="AL33" s="251"/>
      <c r="AM33" s="251"/>
    </row>
    <row r="34" ht="15.75" customHeight="1">
      <c r="A34" s="166"/>
      <c r="B34" s="167"/>
      <c r="C34" s="167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7"/>
      <c r="Z34" s="167"/>
      <c r="AA34" s="167"/>
      <c r="AB34" s="167"/>
      <c r="AC34" s="167"/>
      <c r="AD34" s="167"/>
      <c r="AE34" s="251"/>
      <c r="AF34" s="251"/>
      <c r="AG34" s="251"/>
      <c r="AH34" s="251"/>
      <c r="AI34" s="251"/>
      <c r="AJ34" s="251"/>
      <c r="AK34" s="251"/>
      <c r="AL34" s="251"/>
      <c r="AM34" s="251"/>
    </row>
    <row r="35" ht="15.75" customHeight="1">
      <c r="A35" s="166"/>
      <c r="B35" s="167"/>
      <c r="C35" s="167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7"/>
      <c r="Z35" s="167"/>
      <c r="AA35" s="167"/>
      <c r="AB35" s="167"/>
      <c r="AC35" s="167"/>
      <c r="AD35" s="167"/>
      <c r="AE35" s="251"/>
      <c r="AF35" s="251"/>
      <c r="AG35" s="251"/>
      <c r="AH35" s="251"/>
      <c r="AI35" s="251"/>
      <c r="AJ35" s="251"/>
      <c r="AK35" s="251"/>
      <c r="AL35" s="251"/>
      <c r="AM35" s="251"/>
    </row>
    <row r="36" ht="15.75" customHeight="1">
      <c r="A36" s="166"/>
      <c r="B36" s="167"/>
      <c r="C36" s="167"/>
      <c r="D36" s="166"/>
      <c r="E36" s="166"/>
      <c r="F36" s="166"/>
      <c r="G36" s="166"/>
      <c r="H36" s="166"/>
      <c r="I36" s="166"/>
      <c r="J36" s="166"/>
      <c r="K36" s="166"/>
      <c r="L36" s="166"/>
      <c r="M36" s="329"/>
      <c r="N36" s="329"/>
      <c r="O36" s="329"/>
      <c r="P36" s="166"/>
      <c r="Q36" s="166"/>
      <c r="R36" s="166"/>
      <c r="S36" s="166"/>
      <c r="T36" s="166"/>
      <c r="U36" s="166"/>
      <c r="V36" s="166"/>
      <c r="W36" s="166"/>
      <c r="X36" s="166"/>
      <c r="Y36" s="167"/>
      <c r="Z36" s="167"/>
      <c r="AA36" s="167"/>
      <c r="AB36" s="167"/>
      <c r="AC36" s="167"/>
      <c r="AD36" s="167"/>
      <c r="AE36" s="251"/>
      <c r="AF36" s="251"/>
      <c r="AG36" s="251"/>
      <c r="AH36" s="251"/>
      <c r="AI36" s="251"/>
      <c r="AJ36" s="251"/>
      <c r="AK36" s="251"/>
      <c r="AL36" s="251"/>
      <c r="AM36" s="251"/>
    </row>
    <row r="37" ht="15.75" customHeight="1">
      <c r="A37" s="166"/>
      <c r="B37" s="167"/>
      <c r="C37" s="167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7"/>
      <c r="Z37" s="167"/>
      <c r="AA37" s="167"/>
      <c r="AB37" s="167"/>
      <c r="AC37" s="167"/>
      <c r="AD37" s="167"/>
      <c r="AE37" s="251"/>
      <c r="AF37" s="251"/>
      <c r="AG37" s="251"/>
      <c r="AH37" s="251"/>
      <c r="AI37" s="251"/>
      <c r="AJ37" s="251"/>
      <c r="AK37" s="251"/>
      <c r="AL37" s="251"/>
      <c r="AM37" s="251"/>
    </row>
    <row r="38" ht="15.75" customHeight="1">
      <c r="A38" s="166"/>
      <c r="B38" s="167"/>
      <c r="C38" s="167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7"/>
      <c r="Z38" s="167"/>
      <c r="AA38" s="167"/>
      <c r="AB38" s="167"/>
      <c r="AC38" s="167"/>
      <c r="AD38" s="167"/>
      <c r="AE38" s="251"/>
      <c r="AF38" s="251"/>
      <c r="AG38" s="251"/>
      <c r="AH38" s="251"/>
      <c r="AI38" s="251"/>
      <c r="AJ38" s="251"/>
      <c r="AK38" s="251"/>
      <c r="AL38" s="251"/>
      <c r="AM38" s="251"/>
    </row>
    <row r="39" ht="15.75" customHeight="1">
      <c r="A39" s="166"/>
      <c r="B39" s="167"/>
      <c r="C39" s="167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7"/>
      <c r="Z39" s="167"/>
      <c r="AA39" s="167"/>
      <c r="AB39" s="167"/>
      <c r="AC39" s="167"/>
      <c r="AD39" s="167"/>
      <c r="AE39" s="251"/>
      <c r="AF39" s="251"/>
      <c r="AG39" s="251"/>
      <c r="AH39" s="251"/>
      <c r="AI39" s="251"/>
      <c r="AJ39" s="251"/>
      <c r="AK39" s="251"/>
      <c r="AL39" s="251"/>
      <c r="AM39" s="251"/>
    </row>
    <row r="40" ht="15.75" customHeight="1">
      <c r="A40" s="166"/>
      <c r="B40" s="167"/>
      <c r="C40" s="167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7"/>
      <c r="Z40" s="167"/>
      <c r="AA40" s="167"/>
      <c r="AB40" s="167"/>
      <c r="AC40" s="167"/>
      <c r="AD40" s="167"/>
      <c r="AE40" s="251"/>
      <c r="AF40" s="251"/>
      <c r="AG40" s="251"/>
      <c r="AH40" s="251"/>
      <c r="AI40" s="251"/>
      <c r="AJ40" s="251"/>
      <c r="AK40" s="251"/>
      <c r="AL40" s="251"/>
      <c r="AM40" s="251"/>
    </row>
    <row r="41" ht="15.75" customHeight="1">
      <c r="A41" s="166"/>
      <c r="B41" s="167"/>
      <c r="C41" s="167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7"/>
      <c r="Z41" s="167"/>
      <c r="AA41" s="167"/>
      <c r="AB41" s="167"/>
      <c r="AC41" s="167"/>
      <c r="AD41" s="167"/>
      <c r="AE41" s="251"/>
      <c r="AF41" s="251"/>
      <c r="AG41" s="251"/>
      <c r="AH41" s="251"/>
      <c r="AI41" s="251"/>
      <c r="AJ41" s="251"/>
      <c r="AK41" s="251"/>
      <c r="AL41" s="251"/>
      <c r="AM41" s="251"/>
    </row>
    <row r="42" ht="15.75" customHeight="1">
      <c r="A42" s="166"/>
      <c r="B42" s="167"/>
      <c r="C42" s="167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7"/>
      <c r="Z42" s="167"/>
      <c r="AA42" s="167"/>
      <c r="AB42" s="167"/>
      <c r="AC42" s="167"/>
      <c r="AD42" s="167"/>
      <c r="AE42" s="251"/>
      <c r="AF42" s="251"/>
      <c r="AG42" s="251"/>
      <c r="AH42" s="251"/>
      <c r="AI42" s="251"/>
      <c r="AJ42" s="251"/>
      <c r="AK42" s="251"/>
      <c r="AL42" s="251"/>
      <c r="AM42" s="251"/>
    </row>
    <row r="43" ht="15.75" customHeight="1">
      <c r="A43" s="166"/>
      <c r="B43" s="167"/>
      <c r="C43" s="167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7"/>
      <c r="Z43" s="167"/>
      <c r="AA43" s="167"/>
      <c r="AB43" s="167"/>
      <c r="AC43" s="167"/>
      <c r="AD43" s="167"/>
      <c r="AE43" s="251"/>
      <c r="AF43" s="251"/>
      <c r="AG43" s="251"/>
      <c r="AH43" s="251"/>
      <c r="AI43" s="251"/>
      <c r="AJ43" s="251"/>
      <c r="AK43" s="251"/>
      <c r="AL43" s="251"/>
      <c r="AM43" s="251"/>
    </row>
    <row r="44" ht="15.75" customHeight="1">
      <c r="A44" s="166"/>
      <c r="B44" s="167"/>
      <c r="C44" s="167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7"/>
      <c r="Z44" s="167"/>
      <c r="AA44" s="167"/>
      <c r="AB44" s="167"/>
      <c r="AC44" s="167"/>
      <c r="AD44" s="167"/>
      <c r="AE44" s="251"/>
      <c r="AF44" s="251"/>
      <c r="AG44" s="251"/>
      <c r="AH44" s="251"/>
      <c r="AI44" s="251"/>
      <c r="AJ44" s="251"/>
      <c r="AK44" s="251"/>
      <c r="AL44" s="251"/>
      <c r="AM44" s="251"/>
    </row>
    <row r="45" ht="15.75" customHeight="1">
      <c r="A45" s="166"/>
      <c r="B45" s="167"/>
      <c r="C45" s="167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7"/>
      <c r="Z45" s="167"/>
      <c r="AA45" s="167"/>
      <c r="AB45" s="167"/>
      <c r="AC45" s="167"/>
      <c r="AD45" s="167"/>
      <c r="AE45" s="251"/>
      <c r="AF45" s="251"/>
      <c r="AG45" s="251"/>
      <c r="AH45" s="251"/>
      <c r="AI45" s="251"/>
      <c r="AJ45" s="251"/>
      <c r="AK45" s="251"/>
      <c r="AL45" s="251"/>
      <c r="AM45" s="251"/>
    </row>
    <row r="46" ht="15.75" customHeight="1">
      <c r="A46" s="166"/>
      <c r="B46" s="167"/>
      <c r="C46" s="167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7"/>
      <c r="Z46" s="167"/>
      <c r="AA46" s="167"/>
      <c r="AB46" s="167"/>
      <c r="AC46" s="167"/>
      <c r="AD46" s="167"/>
      <c r="AE46" s="251"/>
      <c r="AF46" s="251"/>
      <c r="AG46" s="251"/>
      <c r="AH46" s="251"/>
      <c r="AI46" s="251"/>
      <c r="AJ46" s="251"/>
      <c r="AK46" s="251"/>
      <c r="AL46" s="251"/>
      <c r="AM46" s="251"/>
    </row>
    <row r="47" ht="15.75" customHeight="1">
      <c r="A47" s="166"/>
      <c r="B47" s="167"/>
      <c r="C47" s="167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7"/>
      <c r="Z47" s="167"/>
      <c r="AA47" s="167"/>
      <c r="AB47" s="167"/>
      <c r="AC47" s="167"/>
      <c r="AD47" s="167"/>
      <c r="AE47" s="251"/>
      <c r="AF47" s="251"/>
      <c r="AG47" s="251"/>
      <c r="AH47" s="251"/>
      <c r="AI47" s="251"/>
      <c r="AJ47" s="251"/>
      <c r="AK47" s="251"/>
      <c r="AL47" s="251"/>
      <c r="AM47" s="251"/>
    </row>
    <row r="48" ht="15.75" customHeight="1">
      <c r="A48" s="166"/>
      <c r="B48" s="167"/>
      <c r="C48" s="167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7"/>
      <c r="Z48" s="167"/>
      <c r="AA48" s="167"/>
      <c r="AB48" s="167"/>
      <c r="AC48" s="167"/>
      <c r="AD48" s="167"/>
      <c r="AE48" s="251"/>
      <c r="AF48" s="251"/>
      <c r="AG48" s="251"/>
      <c r="AH48" s="251"/>
      <c r="AI48" s="251"/>
      <c r="AJ48" s="251"/>
      <c r="AK48" s="251"/>
      <c r="AL48" s="251"/>
      <c r="AM48" s="251"/>
    </row>
    <row r="49" ht="15.75" customHeight="1">
      <c r="A49" s="166"/>
      <c r="B49" s="167"/>
      <c r="C49" s="167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7"/>
      <c r="Z49" s="167"/>
      <c r="AA49" s="167"/>
      <c r="AB49" s="167"/>
      <c r="AC49" s="167"/>
      <c r="AD49" s="167"/>
      <c r="AE49" s="251"/>
      <c r="AF49" s="251"/>
      <c r="AG49" s="251"/>
      <c r="AH49" s="251"/>
      <c r="AI49" s="251"/>
      <c r="AJ49" s="251"/>
      <c r="AK49" s="251"/>
      <c r="AL49" s="251"/>
      <c r="AM49" s="251"/>
    </row>
    <row r="50" ht="15.75" customHeight="1">
      <c r="A50" s="330" t="str">
        <f>IFERROR(__xludf.DUMMYFUNCTION("QUERY('DATOS PERSONALES'!$E:$O,""SELECT L, COUNT (E) WHERE O= 'SI' AND E ='""&amp;A$2&amp;""' GROUP BY L"" )")," DÍA Y HORA  1")</f>
        <v> DÍA Y HORA  1</v>
      </c>
      <c r="B50" s="167" t="str">
        <f>IFERROR(__xludf.DUMMYFUNCTION("""COMPUTED_VALUE"""),"count  GRUPO ETARIO")</f>
        <v>count  GRUPO ETARIO</v>
      </c>
      <c r="C50" s="167"/>
      <c r="D50" s="330" t="str">
        <f>IFERROR(__xludf.DUMMYFUNCTION("QUERY('DATOS PERSONALES'!$E:$O,""SELECT L, COUNT (E) WHERE O= 'SI' AND E ='""&amp;D$2&amp;""' GROUP BY L"" )")," DÍA Y HORA  1")</f>
        <v> DÍA Y HORA  1</v>
      </c>
      <c r="E50" s="166" t="str">
        <f>IFERROR(__xludf.DUMMYFUNCTION("""COMPUTED_VALUE"""),"count  GRUPO ETARIO")</f>
        <v>count  GRUPO ETARIO</v>
      </c>
      <c r="F50" s="166"/>
      <c r="G50" s="330" t="str">
        <f>IFERROR(__xludf.DUMMYFUNCTION("QUERY('DATOS PERSONALES'!$E:$O,""SELECT L, COUNT (E) WHERE O= 'SI' AND E ='""&amp;G$2&amp;""' GROUP BY L"" )")," DÍA Y HORA  1")</f>
        <v> DÍA Y HORA  1</v>
      </c>
      <c r="H50" s="166" t="str">
        <f>IFERROR(__xludf.DUMMYFUNCTION("""COMPUTED_VALUE"""),"count  GRUPO ETARIO")</f>
        <v>count  GRUPO ETARIO</v>
      </c>
      <c r="I50" s="166"/>
      <c r="J50" s="330" t="str">
        <f>IFERROR(__xludf.DUMMYFUNCTION("QUERY('DATOS PERSONALES'!$E:$O,""SELECT L, COUNT (E) WHERE O= 'SI' AND E ='""&amp;J$2&amp;""' GROUP BY L"" )")," DÍA Y HORA  1")</f>
        <v> DÍA Y HORA  1</v>
      </c>
      <c r="K50" s="166" t="str">
        <f>IFERROR(__xludf.DUMMYFUNCTION("""COMPUTED_VALUE"""),"count  GRUPO ETARIO")</f>
        <v>count  GRUPO ETARIO</v>
      </c>
      <c r="L50" s="166"/>
      <c r="M50" s="330" t="str">
        <f>IFERROR(__xludf.DUMMYFUNCTION("QUERY('DATOS PERSONALES'!$E:$O,""SELECT L, COUNT (E) WHERE O= 'SI' AND E ='""&amp;M$2&amp;""' GROUP BY L"" )")," DÍA Y HORA  1")</f>
        <v> DÍA Y HORA  1</v>
      </c>
      <c r="N50" s="166" t="str">
        <f>IFERROR(__xludf.DUMMYFUNCTION("""COMPUTED_VALUE"""),"count  GRUPO ETARIO")</f>
        <v>count  GRUPO ETARIO</v>
      </c>
      <c r="O50" s="166"/>
      <c r="P50" s="330" t="str">
        <f>IFERROR(__xludf.DUMMYFUNCTION("QUERY('DATOS PERSONALES'!$E:$O,""SELECT L, COUNT (E) WHERE O= 'SI' AND E ='""&amp;P$2&amp;""' GROUP BY L"" )")," DÍA Y HORA  1")</f>
        <v> DÍA Y HORA  1</v>
      </c>
      <c r="Q50" s="166" t="str">
        <f>IFERROR(__xludf.DUMMYFUNCTION("""COMPUTED_VALUE"""),"count  GRUPO ETARIO")</f>
        <v>count  GRUPO ETARIO</v>
      </c>
      <c r="R50" s="166"/>
      <c r="S50" s="330" t="str">
        <f>IFERROR(__xludf.DUMMYFUNCTION("QUERY('DATOS PERSONALES'!$E:$O,""SELECT L, COUNT (E) WHERE O= 'SI' AND E ='""&amp;S$2&amp;""' GROUP BY L"" )")," DÍA Y HORA  1")</f>
        <v> DÍA Y HORA  1</v>
      </c>
      <c r="T50" s="166" t="str">
        <f>IFERROR(__xludf.DUMMYFUNCTION("""COMPUTED_VALUE"""),"count  GRUPO ETARIO")</f>
        <v>count  GRUPO ETARIO</v>
      </c>
      <c r="U50" s="166"/>
      <c r="V50" s="330" t="str">
        <f>IFERROR(__xludf.DUMMYFUNCTION("QUERY('DATOS PERSONALES'!$E:$O,""SELECT L, COUNT (E) WHERE O= 'SI' AND E ='""&amp;V$2&amp;""' GROUP BY L"" )")," DÍA Y HORA  1")</f>
        <v> DÍA Y HORA  1</v>
      </c>
      <c r="W50" s="166" t="str">
        <f>IFERROR(__xludf.DUMMYFUNCTION("""COMPUTED_VALUE"""),"count  GRUPO ETARIO")</f>
        <v>count  GRUPO ETARIO</v>
      </c>
      <c r="X50" s="166"/>
      <c r="Y50" s="330" t="str">
        <f>IFERROR(__xludf.DUMMYFUNCTION("QUERY('DATOS PERSONALES'!$E:$O,""SELECT L, COUNT (E) WHERE O= 'SI' AND E ='""&amp;Y$2&amp;""' GROUP BY L"" )")," DÍA Y HORA  1")</f>
        <v> DÍA Y HORA  1</v>
      </c>
      <c r="Z50" s="167" t="str">
        <f>IFERROR(__xludf.DUMMYFUNCTION("""COMPUTED_VALUE"""),"count  GRUPO ETARIO")</f>
        <v>count  GRUPO ETARIO</v>
      </c>
      <c r="AA50" s="167"/>
      <c r="AB50" s="330" t="str">
        <f>IFERROR(__xludf.DUMMYFUNCTION("QUERY('DATOS PERSONALES'!$E:$O,""SELECT L, COUNT (E) WHERE O= 'SI' AND E ='""&amp;AB$2&amp;""' GROUP BY L"" )")," DÍA Y HORA  1")</f>
        <v> DÍA Y HORA  1</v>
      </c>
      <c r="AC50" s="167" t="str">
        <f>IFERROR(__xludf.DUMMYFUNCTION("""COMPUTED_VALUE"""),"count  GRUPO ETARIO")</f>
        <v>count  GRUPO ETARIO</v>
      </c>
      <c r="AD50" s="167"/>
      <c r="AE50" s="330" t="str">
        <f>IFERROR(__xludf.DUMMYFUNCTION("QUERY('DATOS PERSONALES'!$E:$O,""SELECT L, COUNT (E) WHERE O= 'SI' AND E ='""&amp;AE$2&amp;""' GROUP BY L"" )")," DÍA Y HORA  1")</f>
        <v> DÍA Y HORA  1</v>
      </c>
      <c r="AF50" s="251" t="str">
        <f>IFERROR(__xludf.DUMMYFUNCTION("""COMPUTED_VALUE"""),"count  GRUPO ETARIO")</f>
        <v>count  GRUPO ETARIO</v>
      </c>
      <c r="AG50" s="251"/>
      <c r="AH50" s="330" t="str">
        <f>IFERROR(__xludf.DUMMYFUNCTION("QUERY('DATOS PERSONALES'!$E:$O,""SELECT L, COUNT (E) WHERE O= 'SI' AND E ='""&amp;AH$2&amp;""' GROUP BY L"" )")," DÍA Y HORA  1")</f>
        <v> DÍA Y HORA  1</v>
      </c>
      <c r="AI50" s="251" t="str">
        <f>IFERROR(__xludf.DUMMYFUNCTION("""COMPUTED_VALUE"""),"count  GRUPO ETARIO")</f>
        <v>count  GRUPO ETARIO</v>
      </c>
      <c r="AJ50" s="251"/>
      <c r="AK50" s="330" t="str">
        <f>IFERROR(__xludf.DUMMYFUNCTION("QUERY('DATOS PERSONALES'!$E:$O,""SELECT L, COUNT (E) WHERE O= 'SI' AND E ='""&amp;AK$2&amp;""' GROUP BY L"" )")," DÍA Y HORA  1")</f>
        <v> DÍA Y HORA  1</v>
      </c>
      <c r="AL50" s="251" t="str">
        <f>IFERROR(__xludf.DUMMYFUNCTION("""COMPUTED_VALUE"""),"count  GRUPO ETARIO")</f>
        <v>count  GRUPO ETARIO</v>
      </c>
      <c r="AM50" s="251"/>
    </row>
    <row r="51" ht="15.75" customHeight="1">
      <c r="A51" s="166"/>
      <c r="B51" s="167"/>
      <c r="C51" s="167"/>
      <c r="D51" s="166" t="str">
        <f>IFERROR(__xludf.DUMMYFUNCTION("""COMPUTED_VALUE"""),"Jueves 12:45")</f>
        <v>Jueves 12:45</v>
      </c>
      <c r="E51" s="166">
        <f>IFERROR(__xludf.DUMMYFUNCTION("""COMPUTED_VALUE"""),5.0)</f>
        <v>5</v>
      </c>
      <c r="F51" s="166"/>
      <c r="G51" s="166"/>
      <c r="H51" s="166">
        <f>IFERROR(__xludf.DUMMYFUNCTION("""COMPUTED_VALUE"""),2.0)</f>
        <v>2</v>
      </c>
      <c r="I51" s="166"/>
      <c r="J51" s="166" t="str">
        <f>IFERROR(__xludf.DUMMYFUNCTION("""COMPUTED_VALUE"""),"Lunes 16:15")</f>
        <v>Lunes 16:15</v>
      </c>
      <c r="K51" s="166">
        <f>IFERROR(__xludf.DUMMYFUNCTION("""COMPUTED_VALUE"""),5.0)</f>
        <v>5</v>
      </c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7"/>
      <c r="Z51" s="167"/>
      <c r="AA51" s="167"/>
      <c r="AB51" s="167"/>
      <c r="AC51" s="167"/>
      <c r="AD51" s="167"/>
      <c r="AE51" s="251"/>
      <c r="AF51" s="251"/>
      <c r="AG51" s="251"/>
      <c r="AH51" s="251"/>
      <c r="AI51" s="251"/>
      <c r="AJ51" s="251"/>
      <c r="AK51" s="251"/>
      <c r="AL51" s="251"/>
      <c r="AM51" s="251"/>
    </row>
    <row r="52" ht="15.75" customHeight="1">
      <c r="A52" s="166"/>
      <c r="B52" s="167"/>
      <c r="C52" s="167"/>
      <c r="D52" s="166" t="str">
        <f>IFERROR(__xludf.DUMMYFUNCTION("""COMPUTED_VALUE"""),"Jueves 18:30")</f>
        <v>Jueves 18:30</v>
      </c>
      <c r="E52" s="166">
        <f>IFERROR(__xludf.DUMMYFUNCTION("""COMPUTED_VALUE"""),4.0)</f>
        <v>4</v>
      </c>
      <c r="F52" s="166"/>
      <c r="G52" s="166" t="str">
        <f>IFERROR(__xludf.DUMMYFUNCTION("""COMPUTED_VALUE"""),"Jueves 15:30")</f>
        <v>Jueves 15:30</v>
      </c>
      <c r="H52" s="166">
        <f>IFERROR(__xludf.DUMMYFUNCTION("""COMPUTED_VALUE"""),3.0)</f>
        <v>3</v>
      </c>
      <c r="I52" s="166"/>
      <c r="J52" s="166" t="str">
        <f>IFERROR(__xludf.DUMMYFUNCTION("""COMPUTED_VALUE"""),"Lunes 19:15")</f>
        <v>Lunes 19:15</v>
      </c>
      <c r="K52" s="166">
        <f>IFERROR(__xludf.DUMMYFUNCTION("""COMPUTED_VALUE"""),10.0)</f>
        <v>10</v>
      </c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7"/>
      <c r="Z52" s="167"/>
      <c r="AA52" s="167"/>
      <c r="AB52" s="167"/>
      <c r="AC52" s="167"/>
      <c r="AD52" s="167"/>
      <c r="AE52" s="251"/>
      <c r="AF52" s="251"/>
      <c r="AG52" s="251"/>
      <c r="AH52" s="251"/>
      <c r="AI52" s="251"/>
      <c r="AJ52" s="251"/>
      <c r="AK52" s="251"/>
      <c r="AL52" s="251"/>
      <c r="AM52" s="251"/>
    </row>
    <row r="53" ht="15.75" customHeight="1">
      <c r="A53" s="166"/>
      <c r="B53" s="167"/>
      <c r="C53" s="167"/>
      <c r="D53" s="166" t="str">
        <f>IFERROR(__xludf.DUMMYFUNCTION("""COMPUTED_VALUE"""),"Lunes 17:00")</f>
        <v>Lunes 17:00</v>
      </c>
      <c r="E53" s="166">
        <f>IFERROR(__xludf.DUMMYFUNCTION("""COMPUTED_VALUE"""),4.0)</f>
        <v>4</v>
      </c>
      <c r="F53" s="166"/>
      <c r="G53" s="166" t="str">
        <f>IFERROR(__xludf.DUMMYFUNCTION("""COMPUTED_VALUE"""),"Jueves 17:45")</f>
        <v>Jueves 17:45</v>
      </c>
      <c r="H53" s="166">
        <f>IFERROR(__xludf.DUMMYFUNCTION("""COMPUTED_VALUE"""),4.0)</f>
        <v>4</v>
      </c>
      <c r="I53" s="166"/>
      <c r="J53" s="166" t="str">
        <f>IFERROR(__xludf.DUMMYFUNCTION("""COMPUTED_VALUE"""),"Martes 16:00")</f>
        <v>Martes 16:00</v>
      </c>
      <c r="K53" s="166">
        <f>IFERROR(__xludf.DUMMYFUNCTION("""COMPUTED_VALUE"""),6.0)</f>
        <v>6</v>
      </c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7"/>
      <c r="Z53" s="167"/>
      <c r="AA53" s="167"/>
      <c r="AB53" s="167"/>
      <c r="AC53" s="167"/>
      <c r="AD53" s="167"/>
      <c r="AE53" s="251"/>
      <c r="AF53" s="251"/>
      <c r="AG53" s="251"/>
      <c r="AH53" s="251"/>
      <c r="AI53" s="251"/>
      <c r="AJ53" s="251"/>
      <c r="AK53" s="251"/>
      <c r="AL53" s="251"/>
      <c r="AM53" s="251"/>
    </row>
    <row r="54" ht="15.75" customHeight="1">
      <c r="A54" s="166"/>
      <c r="B54" s="167"/>
      <c r="C54" s="167"/>
      <c r="D54" s="166" t="str">
        <f>IFERROR(__xludf.DUMMYFUNCTION("""COMPUTED_VALUE"""),"Lunes 18:30")</f>
        <v>Lunes 18:30</v>
      </c>
      <c r="E54" s="166">
        <f>IFERROR(__xludf.DUMMYFUNCTION("""COMPUTED_VALUE"""),9.0)</f>
        <v>9</v>
      </c>
      <c r="F54" s="166"/>
      <c r="G54" s="166" t="str">
        <f>IFERROR(__xludf.DUMMYFUNCTION("""COMPUTED_VALUE"""),"Lunes 15:30")</f>
        <v>Lunes 15:30</v>
      </c>
      <c r="H54" s="166">
        <f>IFERROR(__xludf.DUMMYFUNCTION("""COMPUTED_VALUE"""),2.0)</f>
        <v>2</v>
      </c>
      <c r="I54" s="166"/>
      <c r="J54" s="166" t="str">
        <f>IFERROR(__xludf.DUMMYFUNCTION("""COMPUTED_VALUE"""),"Martes 17:30")</f>
        <v>Martes 17:30</v>
      </c>
      <c r="K54" s="166">
        <f>IFERROR(__xludf.DUMMYFUNCTION("""COMPUTED_VALUE"""),9.0)</f>
        <v>9</v>
      </c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7"/>
      <c r="Z54" s="167"/>
      <c r="AA54" s="167"/>
      <c r="AB54" s="167"/>
      <c r="AC54" s="167"/>
      <c r="AD54" s="167"/>
      <c r="AE54" s="251"/>
      <c r="AF54" s="251"/>
      <c r="AG54" s="251"/>
      <c r="AH54" s="251"/>
      <c r="AI54" s="251"/>
      <c r="AJ54" s="251"/>
      <c r="AK54" s="251"/>
      <c r="AL54" s="251"/>
      <c r="AM54" s="251"/>
    </row>
    <row r="55" ht="15.75" customHeight="1">
      <c r="A55" s="166"/>
      <c r="B55" s="167"/>
      <c r="C55" s="167"/>
      <c r="D55" s="166" t="str">
        <f>IFERROR(__xludf.DUMMYFUNCTION("""COMPUTED_VALUE"""),"Sábado 10:00")</f>
        <v>Sábado 10:00</v>
      </c>
      <c r="E55" s="166">
        <f>IFERROR(__xludf.DUMMYFUNCTION("""COMPUTED_VALUE"""),6.0)</f>
        <v>6</v>
      </c>
      <c r="F55" s="166"/>
      <c r="G55" s="166" t="str">
        <f>IFERROR(__xludf.DUMMYFUNCTION("""COMPUTED_VALUE"""),"Lunes 20:00")</f>
        <v>Lunes 20:00</v>
      </c>
      <c r="H55" s="166">
        <f>IFERROR(__xludf.DUMMYFUNCTION("""COMPUTED_VALUE"""),5.0)</f>
        <v>5</v>
      </c>
      <c r="I55" s="166"/>
      <c r="J55" s="166" t="str">
        <f>IFERROR(__xludf.DUMMYFUNCTION("""COMPUTED_VALUE"""),"Martes 18:15")</f>
        <v>Martes 18:15</v>
      </c>
      <c r="K55" s="166">
        <f>IFERROR(__xludf.DUMMYFUNCTION("""COMPUTED_VALUE"""),8.0)</f>
        <v>8</v>
      </c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7"/>
      <c r="Z55" s="167"/>
      <c r="AA55" s="167"/>
      <c r="AB55" s="167"/>
      <c r="AC55" s="167"/>
      <c r="AD55" s="167"/>
      <c r="AE55" s="251"/>
      <c r="AF55" s="251"/>
      <c r="AG55" s="251"/>
      <c r="AH55" s="251"/>
      <c r="AI55" s="251"/>
      <c r="AJ55" s="251"/>
      <c r="AK55" s="251"/>
      <c r="AL55" s="251"/>
      <c r="AM55" s="251"/>
    </row>
    <row r="56" ht="15.75" customHeight="1">
      <c r="A56" s="166"/>
      <c r="B56" s="167"/>
      <c r="C56" s="167"/>
      <c r="D56" s="166" t="str">
        <f>IFERROR(__xludf.DUMMYFUNCTION("""COMPUTED_VALUE"""),"Viernes 18:15")</f>
        <v>Viernes 18:15</v>
      </c>
      <c r="E56" s="166">
        <f>IFERROR(__xludf.DUMMYFUNCTION("""COMPUTED_VALUE"""),2.0)</f>
        <v>2</v>
      </c>
      <c r="F56" s="166"/>
      <c r="G56" s="166" t="str">
        <f>IFERROR(__xludf.DUMMYFUNCTION("""COMPUTED_VALUE"""),"Martes 16:45")</f>
        <v>Martes 16:45</v>
      </c>
      <c r="H56" s="166">
        <f>IFERROR(__xludf.DUMMYFUNCTION("""COMPUTED_VALUE"""),5.0)</f>
        <v>5</v>
      </c>
      <c r="I56" s="166"/>
      <c r="J56" s="166" t="str">
        <f>IFERROR(__xludf.DUMMYFUNCTION("""COMPUTED_VALUE"""),"Martes 19:45")</f>
        <v>Martes 19:45</v>
      </c>
      <c r="K56" s="166">
        <f>IFERROR(__xludf.DUMMYFUNCTION("""COMPUTED_VALUE"""),6.0)</f>
        <v>6</v>
      </c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7"/>
      <c r="Z56" s="167"/>
      <c r="AA56" s="167"/>
      <c r="AB56" s="167"/>
      <c r="AC56" s="167"/>
      <c r="AD56" s="167"/>
      <c r="AE56" s="251"/>
      <c r="AF56" s="251"/>
      <c r="AG56" s="251"/>
      <c r="AH56" s="251"/>
      <c r="AI56" s="251"/>
      <c r="AJ56" s="251"/>
      <c r="AK56" s="251"/>
      <c r="AL56" s="251"/>
      <c r="AM56" s="251"/>
    </row>
    <row r="57" ht="15.75" customHeight="1">
      <c r="A57" s="166"/>
      <c r="B57" s="167"/>
      <c r="C57" s="167"/>
      <c r="D57" s="166"/>
      <c r="E57" s="166"/>
      <c r="F57" s="166"/>
      <c r="G57" s="166" t="str">
        <f>IFERROR(__xludf.DUMMYFUNCTION("""COMPUTED_VALUE"""),"Martes 19:00")</f>
        <v>Martes 19:00</v>
      </c>
      <c r="H57" s="166">
        <f>IFERROR(__xludf.DUMMYFUNCTION("""COMPUTED_VALUE"""),9.0)</f>
        <v>9</v>
      </c>
      <c r="I57" s="166"/>
      <c r="J57" s="166" t="str">
        <f>IFERROR(__xludf.DUMMYFUNCTION("""COMPUTED_VALUE"""),"Miércoles 18:15")</f>
        <v>Miércoles 18:15</v>
      </c>
      <c r="K57" s="166">
        <f>IFERROR(__xludf.DUMMYFUNCTION("""COMPUTED_VALUE"""),7.0)</f>
        <v>7</v>
      </c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7"/>
      <c r="Z57" s="167"/>
      <c r="AA57" s="167"/>
      <c r="AB57" s="167"/>
      <c r="AC57" s="167"/>
      <c r="AD57" s="167"/>
      <c r="AE57" s="251"/>
      <c r="AF57" s="251"/>
      <c r="AG57" s="251"/>
      <c r="AH57" s="251"/>
      <c r="AI57" s="251"/>
      <c r="AJ57" s="251"/>
      <c r="AK57" s="251"/>
      <c r="AL57" s="251"/>
      <c r="AM57" s="251"/>
    </row>
    <row r="58" ht="15.75" customHeight="1">
      <c r="A58" s="166"/>
      <c r="B58" s="167"/>
      <c r="C58" s="167"/>
      <c r="D58" s="166"/>
      <c r="E58" s="166"/>
      <c r="F58" s="166"/>
      <c r="G58" s="166" t="str">
        <f>IFERROR(__xludf.DUMMYFUNCTION("""COMPUTED_VALUE"""),"Miércoles 16:00")</f>
        <v>Miércoles 16:00</v>
      </c>
      <c r="H58" s="166">
        <f>IFERROR(__xludf.DUMMYFUNCTION("""COMPUTED_VALUE"""),5.0)</f>
        <v>5</v>
      </c>
      <c r="I58" s="166"/>
      <c r="J58" s="166" t="str">
        <f>IFERROR(__xludf.DUMMYFUNCTION("""COMPUTED_VALUE"""),"Miércoles 19:45")</f>
        <v>Miércoles 19:45</v>
      </c>
      <c r="K58" s="166">
        <f>IFERROR(__xludf.DUMMYFUNCTION("""COMPUTED_VALUE"""),2.0)</f>
        <v>2</v>
      </c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7"/>
      <c r="Z58" s="167"/>
      <c r="AA58" s="167"/>
      <c r="AB58" s="167"/>
      <c r="AC58" s="167"/>
      <c r="AD58" s="167"/>
      <c r="AE58" s="251"/>
      <c r="AF58" s="251"/>
      <c r="AG58" s="251"/>
      <c r="AH58" s="251"/>
      <c r="AI58" s="251"/>
      <c r="AJ58" s="251"/>
      <c r="AK58" s="251"/>
      <c r="AL58" s="251"/>
      <c r="AM58" s="251"/>
    </row>
    <row r="59" ht="15.75" customHeight="1">
      <c r="A59" s="166"/>
      <c r="B59" s="167"/>
      <c r="C59" s="167"/>
      <c r="D59" s="166"/>
      <c r="E59" s="166"/>
      <c r="F59" s="166"/>
      <c r="G59" s="166" t="str">
        <f>IFERROR(__xludf.DUMMYFUNCTION("""COMPUTED_VALUE"""),"Miércoles 16:45")</f>
        <v>Miércoles 16:45</v>
      </c>
      <c r="H59" s="166">
        <f>IFERROR(__xludf.DUMMYFUNCTION("""COMPUTED_VALUE"""),8.0)</f>
        <v>8</v>
      </c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7"/>
      <c r="Z59" s="167"/>
      <c r="AA59" s="167"/>
      <c r="AB59" s="167"/>
      <c r="AC59" s="167"/>
      <c r="AD59" s="167"/>
      <c r="AE59" s="251"/>
      <c r="AF59" s="251"/>
      <c r="AG59" s="251"/>
      <c r="AH59" s="251"/>
      <c r="AI59" s="251"/>
      <c r="AJ59" s="251"/>
      <c r="AK59" s="251"/>
      <c r="AL59" s="251"/>
      <c r="AM59" s="251"/>
    </row>
    <row r="60" ht="15.75" customHeight="1">
      <c r="A60" s="166"/>
      <c r="B60" s="167"/>
      <c r="C60" s="167"/>
      <c r="D60" s="166"/>
      <c r="E60" s="166"/>
      <c r="F60" s="166"/>
      <c r="G60" s="166" t="str">
        <f>IFERROR(__xludf.DUMMYFUNCTION("""COMPUTED_VALUE"""),"Miércoles 19:00")</f>
        <v>Miércoles 19:00</v>
      </c>
      <c r="H60" s="166">
        <f>IFERROR(__xludf.DUMMYFUNCTION("""COMPUTED_VALUE"""),11.0)</f>
        <v>11</v>
      </c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7"/>
      <c r="Z60" s="167"/>
      <c r="AA60" s="167"/>
      <c r="AB60" s="167"/>
      <c r="AC60" s="167"/>
      <c r="AD60" s="167"/>
      <c r="AE60" s="251"/>
      <c r="AF60" s="251"/>
      <c r="AG60" s="251"/>
      <c r="AH60" s="251"/>
      <c r="AI60" s="251"/>
      <c r="AJ60" s="251"/>
      <c r="AK60" s="251"/>
      <c r="AL60" s="251"/>
      <c r="AM60" s="251"/>
    </row>
    <row r="61" ht="15.75" customHeight="1">
      <c r="A61" s="166"/>
      <c r="B61" s="167"/>
      <c r="C61" s="167"/>
      <c r="D61" s="166"/>
      <c r="E61" s="166"/>
      <c r="F61" s="166"/>
      <c r="G61" s="166" t="str">
        <f>IFERROR(__xludf.DUMMYFUNCTION("""COMPUTED_VALUE"""),"Sábado 13:00")</f>
        <v>Sábado 13:00</v>
      </c>
      <c r="H61" s="166">
        <f>IFERROR(__xludf.DUMMYFUNCTION("""COMPUTED_VALUE"""),3.0)</f>
        <v>3</v>
      </c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7"/>
      <c r="Z61" s="167"/>
      <c r="AA61" s="167"/>
      <c r="AB61" s="167"/>
      <c r="AC61" s="167"/>
      <c r="AD61" s="167"/>
      <c r="AE61" s="251"/>
      <c r="AF61" s="251"/>
      <c r="AG61" s="251"/>
      <c r="AH61" s="251"/>
      <c r="AI61" s="251"/>
      <c r="AJ61" s="251"/>
      <c r="AK61" s="251"/>
      <c r="AL61" s="251"/>
      <c r="AM61" s="251"/>
    </row>
    <row r="62" ht="15.75" customHeight="1">
      <c r="A62" s="166"/>
      <c r="B62" s="167"/>
      <c r="C62" s="167"/>
      <c r="D62" s="166"/>
      <c r="E62" s="166"/>
      <c r="F62" s="166"/>
      <c r="G62" s="166" t="str">
        <f>IFERROR(__xludf.DUMMYFUNCTION("""COMPUTED_VALUE"""),"Sábado 13:45")</f>
        <v>Sábado 13:45</v>
      </c>
      <c r="H62" s="166">
        <f>IFERROR(__xludf.DUMMYFUNCTION("""COMPUTED_VALUE"""),1.0)</f>
        <v>1</v>
      </c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7"/>
      <c r="Z62" s="167"/>
      <c r="AA62" s="167"/>
      <c r="AB62" s="167"/>
      <c r="AC62" s="167"/>
      <c r="AD62" s="167"/>
      <c r="AE62" s="251"/>
      <c r="AF62" s="251"/>
      <c r="AG62" s="251"/>
      <c r="AH62" s="251"/>
      <c r="AI62" s="251"/>
      <c r="AJ62" s="251"/>
      <c r="AK62" s="251"/>
      <c r="AL62" s="251"/>
      <c r="AM62" s="251"/>
    </row>
    <row r="63" ht="15.75" customHeight="1">
      <c r="A63" s="166"/>
      <c r="B63" s="167"/>
      <c r="C63" s="167"/>
      <c r="D63" s="166"/>
      <c r="E63" s="166"/>
      <c r="F63" s="166"/>
      <c r="G63" s="166" t="str">
        <f>IFERROR(__xludf.DUMMYFUNCTION("""COMPUTED_VALUE"""),"Sábado 16:45")</f>
        <v>Sábado 16:45</v>
      </c>
      <c r="H63" s="166">
        <f>IFERROR(__xludf.DUMMYFUNCTION("""COMPUTED_VALUE"""),7.0)</f>
        <v>7</v>
      </c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7"/>
      <c r="Z63" s="167"/>
      <c r="AA63" s="167"/>
      <c r="AB63" s="167"/>
      <c r="AC63" s="167"/>
      <c r="AD63" s="167"/>
      <c r="AE63" s="251"/>
      <c r="AF63" s="251"/>
      <c r="AG63" s="251"/>
      <c r="AH63" s="251"/>
      <c r="AI63" s="251"/>
      <c r="AJ63" s="251"/>
      <c r="AK63" s="251"/>
      <c r="AL63" s="251"/>
      <c r="AM63" s="251"/>
    </row>
    <row r="64" ht="15.75" customHeight="1">
      <c r="A64" s="166"/>
      <c r="B64" s="167"/>
      <c r="C64" s="167"/>
      <c r="D64" s="166"/>
      <c r="E64" s="166"/>
      <c r="F64" s="166"/>
      <c r="G64" s="166" t="str">
        <f>IFERROR(__xludf.DUMMYFUNCTION("""COMPUTED_VALUE"""),"Sábado 18:15")</f>
        <v>Sábado 18:15</v>
      </c>
      <c r="H64" s="166">
        <f>IFERROR(__xludf.DUMMYFUNCTION("""COMPUTED_VALUE"""),5.0)</f>
        <v>5</v>
      </c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7"/>
      <c r="Z64" s="167"/>
      <c r="AA64" s="167"/>
      <c r="AB64" s="167"/>
      <c r="AC64" s="167"/>
      <c r="AD64" s="167"/>
      <c r="AE64" s="251"/>
      <c r="AF64" s="251"/>
      <c r="AG64" s="251"/>
      <c r="AH64" s="251"/>
      <c r="AI64" s="251"/>
      <c r="AJ64" s="251"/>
      <c r="AK64" s="251"/>
      <c r="AL64" s="251"/>
      <c r="AM64" s="251"/>
    </row>
    <row r="65" ht="15.75" customHeight="1">
      <c r="A65" s="166"/>
      <c r="B65" s="167"/>
      <c r="C65" s="167"/>
      <c r="D65" s="166"/>
      <c r="E65" s="166"/>
      <c r="F65" s="166"/>
      <c r="G65" s="166" t="str">
        <f>IFERROR(__xludf.DUMMYFUNCTION("""COMPUTED_VALUE"""),"Viernes 16:45")</f>
        <v>Viernes 16:45</v>
      </c>
      <c r="H65" s="166">
        <f>IFERROR(__xludf.DUMMYFUNCTION("""COMPUTED_VALUE"""),3.0)</f>
        <v>3</v>
      </c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7"/>
      <c r="Z65" s="167"/>
      <c r="AA65" s="167"/>
      <c r="AB65" s="167"/>
      <c r="AC65" s="167"/>
      <c r="AD65" s="167"/>
      <c r="AE65" s="251"/>
      <c r="AF65" s="251"/>
      <c r="AG65" s="251"/>
      <c r="AH65" s="251"/>
      <c r="AI65" s="251"/>
      <c r="AJ65" s="251"/>
      <c r="AK65" s="251"/>
      <c r="AL65" s="251"/>
      <c r="AM65" s="251"/>
    </row>
    <row r="66" ht="15.75" customHeight="1">
      <c r="A66" s="166"/>
      <c r="B66" s="167"/>
      <c r="C66" s="167"/>
      <c r="D66" s="166"/>
      <c r="E66" s="166"/>
      <c r="F66" s="166"/>
      <c r="G66" s="166" t="str">
        <f>IFERROR(__xludf.DUMMYFUNCTION("""COMPUTED_VALUE"""),"Viernes 19:45")</f>
        <v>Viernes 19:45</v>
      </c>
      <c r="H66" s="166">
        <f>IFERROR(__xludf.DUMMYFUNCTION("""COMPUTED_VALUE"""),5.0)</f>
        <v>5</v>
      </c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7"/>
      <c r="Z66" s="167"/>
      <c r="AA66" s="167"/>
      <c r="AB66" s="167"/>
      <c r="AC66" s="167"/>
      <c r="AD66" s="167"/>
      <c r="AE66" s="251"/>
      <c r="AF66" s="251"/>
      <c r="AG66" s="251"/>
      <c r="AH66" s="251"/>
      <c r="AI66" s="251"/>
      <c r="AJ66" s="251"/>
      <c r="AK66" s="251"/>
      <c r="AL66" s="251"/>
      <c r="AM66" s="251"/>
    </row>
    <row r="67" ht="15.75" customHeight="1">
      <c r="A67" s="166"/>
      <c r="B67" s="167"/>
      <c r="C67" s="167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7"/>
      <c r="Z67" s="167"/>
      <c r="AA67" s="167"/>
      <c r="AB67" s="167"/>
      <c r="AC67" s="167"/>
      <c r="AD67" s="167"/>
      <c r="AE67" s="251"/>
      <c r="AF67" s="251"/>
      <c r="AG67" s="251"/>
      <c r="AH67" s="251"/>
      <c r="AI67" s="251"/>
      <c r="AJ67" s="251"/>
      <c r="AK67" s="251"/>
      <c r="AL67" s="251"/>
      <c r="AM67" s="251"/>
    </row>
    <row r="68" ht="15.75" customHeight="1">
      <c r="A68" s="166"/>
      <c r="B68" s="167"/>
      <c r="C68" s="167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7"/>
      <c r="Z68" s="167"/>
      <c r="AA68" s="167"/>
      <c r="AB68" s="167"/>
      <c r="AC68" s="167"/>
      <c r="AD68" s="167"/>
      <c r="AE68" s="251"/>
      <c r="AF68" s="251"/>
      <c r="AG68" s="251"/>
      <c r="AH68" s="251"/>
      <c r="AI68" s="251"/>
      <c r="AJ68" s="251"/>
      <c r="AK68" s="251"/>
      <c r="AL68" s="251"/>
      <c r="AM68" s="251"/>
    </row>
    <row r="69" ht="15.75" customHeight="1">
      <c r="A69" s="166"/>
      <c r="B69" s="167"/>
      <c r="C69" s="167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7"/>
      <c r="Z69" s="167"/>
      <c r="AA69" s="167"/>
      <c r="AB69" s="167"/>
      <c r="AC69" s="167"/>
      <c r="AD69" s="167"/>
      <c r="AE69" s="251"/>
      <c r="AF69" s="251"/>
      <c r="AG69" s="251"/>
      <c r="AH69" s="251"/>
      <c r="AI69" s="251"/>
      <c r="AJ69" s="251"/>
      <c r="AK69" s="251"/>
      <c r="AL69" s="251"/>
      <c r="AM69" s="251"/>
    </row>
    <row r="70" ht="15.75" customHeight="1">
      <c r="A70" s="166"/>
      <c r="B70" s="167"/>
      <c r="C70" s="167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7"/>
      <c r="Z70" s="167"/>
      <c r="AA70" s="167"/>
      <c r="AB70" s="167"/>
      <c r="AC70" s="167"/>
      <c r="AD70" s="167"/>
      <c r="AE70" s="251"/>
      <c r="AF70" s="251"/>
      <c r="AG70" s="251"/>
      <c r="AH70" s="251"/>
      <c r="AI70" s="251"/>
      <c r="AJ70" s="251"/>
      <c r="AK70" s="251"/>
      <c r="AL70" s="251"/>
      <c r="AM70" s="251"/>
    </row>
    <row r="71" ht="15.75" customHeight="1">
      <c r="A71" s="166"/>
      <c r="B71" s="167"/>
      <c r="C71" s="167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7"/>
      <c r="Z71" s="167"/>
      <c r="AA71" s="167"/>
      <c r="AB71" s="167"/>
      <c r="AC71" s="167"/>
      <c r="AD71" s="167"/>
      <c r="AE71" s="251"/>
      <c r="AF71" s="251"/>
      <c r="AG71" s="251"/>
      <c r="AH71" s="251"/>
      <c r="AI71" s="251"/>
      <c r="AJ71" s="251"/>
      <c r="AK71" s="251"/>
      <c r="AL71" s="251"/>
      <c r="AM71" s="251"/>
    </row>
    <row r="72" ht="15.75" customHeight="1">
      <c r="A72" s="330" t="str">
        <f>IFERROR(__xludf.DUMMYFUNCTION("QUERY('DATOS PERSONALES'!$E:$O,""SELECT M, COUNT (E) WHERE O= 'SI' AND E ='""&amp;A$2&amp;""' GROUP BY M"" )")," DÍA Y HORA  2")</f>
        <v> DÍA Y HORA  2</v>
      </c>
      <c r="B72" s="167" t="str">
        <f>IFERROR(__xludf.DUMMYFUNCTION("""COMPUTED_VALUE"""),"count  GRUPO ETARIO")</f>
        <v>count  GRUPO ETARIO</v>
      </c>
      <c r="C72" s="167"/>
      <c r="D72" s="330" t="str">
        <f>IFERROR(__xludf.DUMMYFUNCTION("QUERY('DATOS PERSONALES'!$E:$O,""SELECT M, COUNT (E) WHERE O= 'SI' AND E ='""&amp;D$2&amp;""' GROUP BY M"" )")," DÍA Y HORA  2")</f>
        <v> DÍA Y HORA  2</v>
      </c>
      <c r="E72" s="166" t="str">
        <f>IFERROR(__xludf.DUMMYFUNCTION("""COMPUTED_VALUE"""),"count  GRUPO ETARIO")</f>
        <v>count  GRUPO ETARIO</v>
      </c>
      <c r="F72" s="166"/>
      <c r="G72" s="330" t="str">
        <f>IFERROR(__xludf.DUMMYFUNCTION("QUERY('DATOS PERSONALES'!$E:$O,""SELECT M, COUNT (E) WHERE O= 'SI' AND E ='""&amp;G$2&amp;""' GROUP BY M"" )")," DÍA Y HORA  2")</f>
        <v> DÍA Y HORA  2</v>
      </c>
      <c r="H72" s="166" t="str">
        <f>IFERROR(__xludf.DUMMYFUNCTION("""COMPUTED_VALUE"""),"count  GRUPO ETARIO")</f>
        <v>count  GRUPO ETARIO</v>
      </c>
      <c r="I72" s="166"/>
      <c r="J72" s="330" t="str">
        <f>IFERROR(__xludf.DUMMYFUNCTION("QUERY('DATOS PERSONALES'!$E:$O,""SELECT M, COUNT (E) WHERE O= 'SI' AND E ='""&amp;J$2&amp;""' GROUP BY M"" )")," DÍA Y HORA  2")</f>
        <v> DÍA Y HORA  2</v>
      </c>
      <c r="K72" s="166" t="str">
        <f>IFERROR(__xludf.DUMMYFUNCTION("""COMPUTED_VALUE"""),"count  GRUPO ETARIO")</f>
        <v>count  GRUPO ETARIO</v>
      </c>
      <c r="L72" s="166"/>
      <c r="M72" s="330" t="str">
        <f>IFERROR(__xludf.DUMMYFUNCTION("QUERY('DATOS PERSONALES'!$E:$O,""SELECT M, COUNT (E) WHERE O= 'SI' AND E ='""&amp;M$2&amp;""' GROUP BY M"" )")," DÍA Y HORA  2")</f>
        <v> DÍA Y HORA  2</v>
      </c>
      <c r="N72" s="166" t="str">
        <f>IFERROR(__xludf.DUMMYFUNCTION("""COMPUTED_VALUE"""),"count  GRUPO ETARIO")</f>
        <v>count  GRUPO ETARIO</v>
      </c>
      <c r="O72" s="166"/>
      <c r="P72" s="330" t="str">
        <f>IFERROR(__xludf.DUMMYFUNCTION("QUERY('DATOS PERSONALES'!$E:$O,""SELECT M, COUNT (E) WHERE O= 'SI' AND E ='""&amp;P$2&amp;""' GROUP BY M"" )")," DÍA Y HORA  2")</f>
        <v> DÍA Y HORA  2</v>
      </c>
      <c r="Q72" s="166" t="str">
        <f>IFERROR(__xludf.DUMMYFUNCTION("""COMPUTED_VALUE"""),"count  GRUPO ETARIO")</f>
        <v>count  GRUPO ETARIO</v>
      </c>
      <c r="R72" s="166"/>
      <c r="S72" s="330" t="str">
        <f>IFERROR(__xludf.DUMMYFUNCTION("QUERY('DATOS PERSONALES'!$E:$O,""SELECT M, COUNT (E) WHERE O= 'SI' AND E ='""&amp;S$2&amp;""' GROUP BY M"" )")," DÍA Y HORA  2")</f>
        <v> DÍA Y HORA  2</v>
      </c>
      <c r="T72" s="166" t="str">
        <f>IFERROR(__xludf.DUMMYFUNCTION("""COMPUTED_VALUE"""),"count  GRUPO ETARIO")</f>
        <v>count  GRUPO ETARIO</v>
      </c>
      <c r="U72" s="166"/>
      <c r="V72" s="330" t="str">
        <f>IFERROR(__xludf.DUMMYFUNCTION("QUERY('DATOS PERSONALES'!$E:$O,""SELECT M, COUNT (E) WHERE O= 'SI' AND E ='""&amp;V$2&amp;""' GROUP BY M"" )")," DÍA Y HORA  2")</f>
        <v> DÍA Y HORA  2</v>
      </c>
      <c r="W72" s="166" t="str">
        <f>IFERROR(__xludf.DUMMYFUNCTION("""COMPUTED_VALUE"""),"count  GRUPO ETARIO")</f>
        <v>count  GRUPO ETARIO</v>
      </c>
      <c r="X72" s="166"/>
      <c r="Y72" s="330" t="str">
        <f>IFERROR(__xludf.DUMMYFUNCTION("QUERY('DATOS PERSONALES'!$E:$O,""SELECT M, COUNT (E) WHERE O= 'SI' AND E ='""&amp;Y$2&amp;""' GROUP BY M"" )")," DÍA Y HORA  2")</f>
        <v> DÍA Y HORA  2</v>
      </c>
      <c r="Z72" s="167" t="str">
        <f>IFERROR(__xludf.DUMMYFUNCTION("""COMPUTED_VALUE"""),"count  GRUPO ETARIO")</f>
        <v>count  GRUPO ETARIO</v>
      </c>
      <c r="AA72" s="167"/>
      <c r="AB72" s="330" t="str">
        <f>IFERROR(__xludf.DUMMYFUNCTION("QUERY('DATOS PERSONALES'!$E:$O,""SELECT M, COUNT (E) WHERE O= 'SI' AND E ='""&amp;AB$2&amp;""' GROUP BY M"" )")," DÍA Y HORA  2")</f>
        <v> DÍA Y HORA  2</v>
      </c>
      <c r="AC72" s="167" t="str">
        <f>IFERROR(__xludf.DUMMYFUNCTION("""COMPUTED_VALUE"""),"count  GRUPO ETARIO")</f>
        <v>count  GRUPO ETARIO</v>
      </c>
      <c r="AD72" s="167"/>
      <c r="AE72" s="330" t="str">
        <f>IFERROR(__xludf.DUMMYFUNCTION("QUERY('DATOS PERSONALES'!$E:$O,""SELECT M, COUNT (E) WHERE O= 'SI' AND E ='""&amp;AE$2&amp;""' GROUP BY M"" )")," DÍA Y HORA  2")</f>
        <v> DÍA Y HORA  2</v>
      </c>
      <c r="AF72" s="251" t="str">
        <f>IFERROR(__xludf.DUMMYFUNCTION("""COMPUTED_VALUE"""),"count  GRUPO ETARIO")</f>
        <v>count  GRUPO ETARIO</v>
      </c>
      <c r="AG72" s="251"/>
      <c r="AH72" s="330" t="str">
        <f>IFERROR(__xludf.DUMMYFUNCTION("QUERY('DATOS PERSONALES'!$E:$O,""SELECT M, COUNT (E) WHERE O= 'SI' AND E ='""&amp;AH$2&amp;""' GROUP BY M"" )")," DÍA Y HORA  2")</f>
        <v> DÍA Y HORA  2</v>
      </c>
      <c r="AI72" s="251" t="str">
        <f>IFERROR(__xludf.DUMMYFUNCTION("""COMPUTED_VALUE"""),"count  GRUPO ETARIO")</f>
        <v>count  GRUPO ETARIO</v>
      </c>
      <c r="AJ72" s="251"/>
      <c r="AK72" s="330" t="str">
        <f>IFERROR(__xludf.DUMMYFUNCTION("QUERY('DATOS PERSONALES'!$E:$O,""SELECT M, COUNT (E) WHERE O= 'SI' AND E ='""&amp;AK$2&amp;""' GROUP BY M"" )")," DÍA Y HORA  2")</f>
        <v> DÍA Y HORA  2</v>
      </c>
      <c r="AL72" s="251" t="str">
        <f>IFERROR(__xludf.DUMMYFUNCTION("""COMPUTED_VALUE"""),"count  GRUPO ETARIO")</f>
        <v>count  GRUPO ETARIO</v>
      </c>
      <c r="AM72" s="251"/>
    </row>
    <row r="73" ht="15.75" customHeight="1">
      <c r="A73" s="166"/>
      <c r="B73" s="167"/>
      <c r="C73" s="167"/>
      <c r="D73" s="166"/>
      <c r="E73" s="166">
        <f>IFERROR(__xludf.DUMMYFUNCTION("""COMPUTED_VALUE"""),22.0)</f>
        <v>22</v>
      </c>
      <c r="F73" s="166"/>
      <c r="G73" s="166"/>
      <c r="H73" s="166">
        <f>IFERROR(__xludf.DUMMYFUNCTION("""COMPUTED_VALUE"""),57.0)</f>
        <v>57</v>
      </c>
      <c r="I73" s="166"/>
      <c r="J73" s="167"/>
      <c r="K73" s="166">
        <f>IFERROR(__xludf.DUMMYFUNCTION("""COMPUTED_VALUE"""),29.0)</f>
        <v>29</v>
      </c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7"/>
      <c r="Z73" s="167"/>
      <c r="AA73" s="167"/>
      <c r="AB73" s="167"/>
      <c r="AC73" s="167"/>
      <c r="AD73" s="167"/>
      <c r="AE73" s="251"/>
      <c r="AF73" s="251"/>
      <c r="AG73" s="251"/>
      <c r="AH73" s="251"/>
      <c r="AI73" s="251"/>
      <c r="AJ73" s="251"/>
      <c r="AK73" s="251"/>
      <c r="AL73" s="251"/>
      <c r="AM73" s="251"/>
    </row>
    <row r="74" ht="15.75" customHeight="1">
      <c r="A74" s="166"/>
      <c r="B74" s="167"/>
      <c r="C74" s="167"/>
      <c r="D74" s="166" t="str">
        <f>IFERROR(__xludf.DUMMYFUNCTION("""COMPUTED_VALUE"""),"Jueves 18:30")</f>
        <v>Jueves 18:30</v>
      </c>
      <c r="E74" s="166">
        <f>IFERROR(__xludf.DUMMYFUNCTION("""COMPUTED_VALUE"""),5.0)</f>
        <v>5</v>
      </c>
      <c r="F74" s="166"/>
      <c r="G74" s="166" t="str">
        <f>IFERROR(__xludf.DUMMYFUNCTION("""COMPUTED_VALUE"""),"Jueves 17:45")</f>
        <v>Jueves 17:45</v>
      </c>
      <c r="H74" s="166">
        <f>IFERROR(__xludf.DUMMYFUNCTION("""COMPUTED_VALUE"""),5.0)</f>
        <v>5</v>
      </c>
      <c r="I74" s="166"/>
      <c r="J74" s="167" t="str">
        <f>IFERROR(__xludf.DUMMYFUNCTION("""COMPUTED_VALUE"""),"Jueves 14:45")</f>
        <v>Jueves 14:45</v>
      </c>
      <c r="K74" s="166">
        <f>IFERROR(__xludf.DUMMYFUNCTION("""COMPUTED_VALUE"""),1.0)</f>
        <v>1</v>
      </c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7"/>
      <c r="Z74" s="167"/>
      <c r="AA74" s="167"/>
      <c r="AB74" s="167"/>
      <c r="AC74" s="167"/>
      <c r="AD74" s="167"/>
      <c r="AE74" s="251"/>
      <c r="AF74" s="251"/>
      <c r="AG74" s="251"/>
      <c r="AH74" s="251"/>
      <c r="AI74" s="251"/>
      <c r="AJ74" s="251"/>
      <c r="AK74" s="251"/>
      <c r="AL74" s="251"/>
      <c r="AM74" s="251"/>
    </row>
    <row r="75" ht="15.75" customHeight="1">
      <c r="A75" s="166"/>
      <c r="B75" s="167"/>
      <c r="C75" s="167"/>
      <c r="D75" s="166" t="str">
        <f>IFERROR(__xludf.DUMMYFUNCTION("""COMPUTED_VALUE"""),"Sábado 10:00")</f>
        <v>Sábado 10:00</v>
      </c>
      <c r="E75" s="166">
        <f>IFERROR(__xludf.DUMMYFUNCTION("""COMPUTED_VALUE"""),1.0)</f>
        <v>1</v>
      </c>
      <c r="F75" s="166"/>
      <c r="G75" s="166" t="str">
        <f>IFERROR(__xludf.DUMMYFUNCTION("""COMPUTED_VALUE"""),"Miércoles 16:45")</f>
        <v>Miércoles 16:45</v>
      </c>
      <c r="H75" s="166">
        <f>IFERROR(__xludf.DUMMYFUNCTION("""COMPUTED_VALUE"""),1.0)</f>
        <v>1</v>
      </c>
      <c r="I75" s="166"/>
      <c r="J75" s="167" t="str">
        <f>IFERROR(__xludf.DUMMYFUNCTION("""COMPUTED_VALUE"""),"Jueves 17:00")</f>
        <v>Jueves 17:00</v>
      </c>
      <c r="K75" s="166">
        <f>IFERROR(__xludf.DUMMYFUNCTION("""COMPUTED_VALUE"""),6.0)</f>
        <v>6</v>
      </c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7"/>
      <c r="Z75" s="167"/>
      <c r="AA75" s="167"/>
      <c r="AB75" s="167"/>
      <c r="AC75" s="167"/>
      <c r="AD75" s="167"/>
      <c r="AE75" s="251"/>
      <c r="AF75" s="251"/>
      <c r="AG75" s="251"/>
      <c r="AH75" s="251"/>
      <c r="AI75" s="251"/>
      <c r="AJ75" s="251"/>
      <c r="AK75" s="251"/>
      <c r="AL75" s="251"/>
      <c r="AM75" s="251"/>
    </row>
    <row r="76" ht="15.75" customHeight="1">
      <c r="A76" s="166"/>
      <c r="B76" s="167"/>
      <c r="C76" s="167"/>
      <c r="D76" s="166" t="str">
        <f>IFERROR(__xludf.DUMMYFUNCTION("""COMPUTED_VALUE"""),"Viernes 18:15")</f>
        <v>Viernes 18:15</v>
      </c>
      <c r="E76" s="166">
        <f>IFERROR(__xludf.DUMMYFUNCTION("""COMPUTED_VALUE"""),2.0)</f>
        <v>2</v>
      </c>
      <c r="F76" s="166"/>
      <c r="G76" s="166" t="str">
        <f>IFERROR(__xludf.DUMMYFUNCTION("""COMPUTED_VALUE"""),"Sábado 13:00")</f>
        <v>Sábado 13:00</v>
      </c>
      <c r="H76" s="166">
        <f>IFERROR(__xludf.DUMMYFUNCTION("""COMPUTED_VALUE"""),1.0)</f>
        <v>1</v>
      </c>
      <c r="I76" s="166"/>
      <c r="J76" s="166" t="str">
        <f>IFERROR(__xludf.DUMMYFUNCTION("""COMPUTED_VALUE"""),"Jueves 19:15")</f>
        <v>Jueves 19:15</v>
      </c>
      <c r="K76" s="166">
        <f>IFERROR(__xludf.DUMMYFUNCTION("""COMPUTED_VALUE"""),2.0)</f>
        <v>2</v>
      </c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7"/>
      <c r="Z76" s="167"/>
      <c r="AA76" s="167"/>
      <c r="AB76" s="167"/>
      <c r="AC76" s="167"/>
      <c r="AD76" s="167"/>
      <c r="AE76" s="251"/>
      <c r="AF76" s="251"/>
      <c r="AG76" s="251"/>
      <c r="AH76" s="251"/>
      <c r="AI76" s="251"/>
      <c r="AJ76" s="251"/>
      <c r="AK76" s="251"/>
      <c r="AL76" s="251"/>
      <c r="AM76" s="251"/>
    </row>
    <row r="77" ht="15.75" customHeight="1">
      <c r="A77" s="166"/>
      <c r="B77" s="167"/>
      <c r="C77" s="167"/>
      <c r="D77" s="166"/>
      <c r="E77" s="166"/>
      <c r="F77" s="166"/>
      <c r="G77" s="166" t="str">
        <f>IFERROR(__xludf.DUMMYFUNCTION("""COMPUTED_VALUE"""),"Sábado 13:45")</f>
        <v>Sábado 13:45</v>
      </c>
      <c r="H77" s="166">
        <f>IFERROR(__xludf.DUMMYFUNCTION("""COMPUTED_VALUE"""),1.0)</f>
        <v>1</v>
      </c>
      <c r="I77" s="166"/>
      <c r="J77" s="166" t="str">
        <f>IFERROR(__xludf.DUMMYFUNCTION("""COMPUTED_VALUE"""),"Martes 19:45")</f>
        <v>Martes 19:45</v>
      </c>
      <c r="K77" s="166">
        <f>IFERROR(__xludf.DUMMYFUNCTION("""COMPUTED_VALUE"""),1.0)</f>
        <v>1</v>
      </c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7"/>
      <c r="Z77" s="167"/>
      <c r="AA77" s="167"/>
      <c r="AB77" s="167"/>
      <c r="AC77" s="167"/>
      <c r="AD77" s="167"/>
      <c r="AE77" s="251"/>
      <c r="AF77" s="251"/>
      <c r="AG77" s="251"/>
      <c r="AH77" s="251"/>
      <c r="AI77" s="251"/>
      <c r="AJ77" s="251"/>
      <c r="AK77" s="251"/>
      <c r="AL77" s="251"/>
      <c r="AM77" s="251"/>
    </row>
    <row r="78" ht="15.75" customHeight="1">
      <c r="A78" s="166"/>
      <c r="B78" s="167"/>
      <c r="C78" s="167"/>
      <c r="D78" s="166"/>
      <c r="E78" s="166"/>
      <c r="F78" s="166"/>
      <c r="G78" s="166" t="str">
        <f>IFERROR(__xludf.DUMMYFUNCTION("""COMPUTED_VALUE"""),"Sábado 16:45")</f>
        <v>Sábado 16:45</v>
      </c>
      <c r="H78" s="166">
        <f>IFERROR(__xludf.DUMMYFUNCTION("""COMPUTED_VALUE"""),2.0)</f>
        <v>2</v>
      </c>
      <c r="I78" s="166"/>
      <c r="J78" s="166" t="str">
        <f>IFERROR(__xludf.DUMMYFUNCTION("""COMPUTED_VALUE"""),"Miércoles 18:15")</f>
        <v>Miércoles 18:15</v>
      </c>
      <c r="K78" s="166">
        <f>IFERROR(__xludf.DUMMYFUNCTION("""COMPUTED_VALUE"""),3.0)</f>
        <v>3</v>
      </c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7"/>
      <c r="Z78" s="167"/>
      <c r="AA78" s="167"/>
      <c r="AB78" s="167"/>
      <c r="AC78" s="167"/>
      <c r="AD78" s="167"/>
      <c r="AE78" s="251"/>
      <c r="AF78" s="251"/>
      <c r="AG78" s="251"/>
      <c r="AH78" s="251"/>
      <c r="AI78" s="251"/>
      <c r="AJ78" s="251"/>
      <c r="AK78" s="251"/>
      <c r="AL78" s="251"/>
      <c r="AM78" s="251"/>
    </row>
    <row r="79" ht="15.75" customHeight="1">
      <c r="A79" s="166"/>
      <c r="B79" s="167"/>
      <c r="C79" s="167"/>
      <c r="D79" s="166"/>
      <c r="E79" s="166"/>
      <c r="F79" s="166"/>
      <c r="G79" s="166" t="str">
        <f>IFERROR(__xludf.DUMMYFUNCTION("""COMPUTED_VALUE"""),"Sábado 18:15")</f>
        <v>Sábado 18:15</v>
      </c>
      <c r="H79" s="166">
        <f>IFERROR(__xludf.DUMMYFUNCTION("""COMPUTED_VALUE"""),4.0)</f>
        <v>4</v>
      </c>
      <c r="I79" s="166"/>
      <c r="J79" s="166" t="str">
        <f>IFERROR(__xludf.DUMMYFUNCTION("""COMPUTED_VALUE"""),"Miércoles 19:45")</f>
        <v>Miércoles 19:45</v>
      </c>
      <c r="K79" s="166">
        <f>IFERROR(__xludf.DUMMYFUNCTION("""COMPUTED_VALUE"""),1.0)</f>
        <v>1</v>
      </c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7"/>
      <c r="Z79" s="167"/>
      <c r="AA79" s="167"/>
      <c r="AB79" s="167"/>
      <c r="AC79" s="167"/>
      <c r="AD79" s="167"/>
      <c r="AE79" s="251"/>
      <c r="AF79" s="251"/>
      <c r="AG79" s="251"/>
      <c r="AH79" s="251"/>
      <c r="AI79" s="251"/>
      <c r="AJ79" s="251"/>
      <c r="AK79" s="251"/>
      <c r="AL79" s="251"/>
      <c r="AM79" s="251"/>
    </row>
    <row r="80" ht="15.75" customHeight="1">
      <c r="A80" s="166"/>
      <c r="B80" s="167"/>
      <c r="C80" s="167"/>
      <c r="D80" s="166"/>
      <c r="E80" s="166"/>
      <c r="F80" s="166"/>
      <c r="G80" s="166" t="str">
        <f>IFERROR(__xludf.DUMMYFUNCTION("""COMPUTED_VALUE"""),"Viernes 16:45")</f>
        <v>Viernes 16:45</v>
      </c>
      <c r="H80" s="166">
        <f>IFERROR(__xludf.DUMMYFUNCTION("""COMPUTED_VALUE"""),2.0)</f>
        <v>2</v>
      </c>
      <c r="I80" s="166"/>
      <c r="J80" s="166" t="str">
        <f>IFERROR(__xludf.DUMMYFUNCTION("""COMPUTED_VALUE"""),"Sábado 11:30")</f>
        <v>Sábado 11:30</v>
      </c>
      <c r="K80" s="166">
        <f>IFERROR(__xludf.DUMMYFUNCTION("""COMPUTED_VALUE"""),1.0)</f>
        <v>1</v>
      </c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7"/>
      <c r="Z80" s="167"/>
      <c r="AA80" s="167"/>
      <c r="AB80" s="167"/>
      <c r="AC80" s="167"/>
      <c r="AD80" s="167"/>
      <c r="AE80" s="251"/>
      <c r="AF80" s="251"/>
      <c r="AG80" s="251"/>
      <c r="AH80" s="251"/>
      <c r="AI80" s="251"/>
      <c r="AJ80" s="251"/>
      <c r="AK80" s="251"/>
      <c r="AL80" s="251"/>
      <c r="AM80" s="251"/>
    </row>
    <row r="81" ht="15.75" customHeight="1">
      <c r="A81" s="166"/>
      <c r="B81" s="167"/>
      <c r="C81" s="167"/>
      <c r="D81" s="166"/>
      <c r="E81" s="166"/>
      <c r="F81" s="166"/>
      <c r="G81" s="166" t="str">
        <f>IFERROR(__xludf.DUMMYFUNCTION("""COMPUTED_VALUE"""),"Viernes 19:45")</f>
        <v>Viernes 19:45</v>
      </c>
      <c r="H81" s="166">
        <f>IFERROR(__xludf.DUMMYFUNCTION("""COMPUTED_VALUE"""),5.0)</f>
        <v>5</v>
      </c>
      <c r="I81" s="166"/>
      <c r="J81" s="166" t="str">
        <f>IFERROR(__xludf.DUMMYFUNCTION("""COMPUTED_VALUE"""),"Sábado 12:15")</f>
        <v>Sábado 12:15</v>
      </c>
      <c r="K81" s="166">
        <f>IFERROR(__xludf.DUMMYFUNCTION("""COMPUTED_VALUE"""),3.0)</f>
        <v>3</v>
      </c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7"/>
      <c r="Z81" s="167"/>
      <c r="AA81" s="167"/>
      <c r="AB81" s="167"/>
      <c r="AC81" s="167"/>
      <c r="AD81" s="167"/>
      <c r="AE81" s="251"/>
      <c r="AF81" s="251"/>
      <c r="AG81" s="251"/>
      <c r="AH81" s="251"/>
      <c r="AI81" s="251"/>
      <c r="AJ81" s="251"/>
      <c r="AK81" s="251"/>
      <c r="AL81" s="251"/>
      <c r="AM81" s="251"/>
    </row>
    <row r="82" ht="15.75" customHeight="1">
      <c r="A82" s="166"/>
      <c r="B82" s="167"/>
      <c r="C82" s="167"/>
      <c r="D82" s="166"/>
      <c r="E82" s="166"/>
      <c r="F82" s="166"/>
      <c r="G82" s="166"/>
      <c r="H82" s="166"/>
      <c r="I82" s="166"/>
      <c r="J82" s="166" t="str">
        <f>IFERROR(__xludf.DUMMYFUNCTION("""COMPUTED_VALUE"""),"Sábado 16:00")</f>
        <v>Sábado 16:00</v>
      </c>
      <c r="K82" s="166">
        <f>IFERROR(__xludf.DUMMYFUNCTION("""COMPUTED_VALUE"""),1.0)</f>
        <v>1</v>
      </c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7"/>
      <c r="Z82" s="167"/>
      <c r="AA82" s="167"/>
      <c r="AB82" s="167"/>
      <c r="AC82" s="167"/>
      <c r="AD82" s="167"/>
      <c r="AE82" s="251"/>
      <c r="AF82" s="251"/>
      <c r="AG82" s="251"/>
      <c r="AH82" s="251"/>
      <c r="AI82" s="251"/>
      <c r="AJ82" s="251"/>
      <c r="AK82" s="251"/>
      <c r="AL82" s="251"/>
      <c r="AM82" s="251"/>
    </row>
    <row r="83" ht="15.75" customHeight="1">
      <c r="A83" s="166"/>
      <c r="B83" s="167"/>
      <c r="C83" s="167"/>
      <c r="D83" s="166"/>
      <c r="E83" s="166"/>
      <c r="F83" s="166"/>
      <c r="G83" s="166"/>
      <c r="H83" s="166"/>
      <c r="I83" s="166"/>
      <c r="J83" s="166" t="str">
        <f>IFERROR(__xludf.DUMMYFUNCTION("""COMPUTED_VALUE"""),"Sábado 17:30")</f>
        <v>Sábado 17:30</v>
      </c>
      <c r="K83" s="166">
        <f>IFERROR(__xludf.DUMMYFUNCTION("""COMPUTED_VALUE"""),1.0)</f>
        <v>1</v>
      </c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7"/>
      <c r="Z83" s="167"/>
      <c r="AA83" s="167"/>
      <c r="AB83" s="167"/>
      <c r="AC83" s="167"/>
      <c r="AD83" s="167"/>
      <c r="AE83" s="251"/>
      <c r="AF83" s="251"/>
      <c r="AG83" s="251"/>
      <c r="AH83" s="251"/>
      <c r="AI83" s="251"/>
      <c r="AJ83" s="251"/>
      <c r="AK83" s="251"/>
      <c r="AL83" s="251"/>
      <c r="AM83" s="251"/>
    </row>
    <row r="84" ht="15.75" customHeight="1">
      <c r="A84" s="166"/>
      <c r="B84" s="167"/>
      <c r="C84" s="167"/>
      <c r="D84" s="166"/>
      <c r="E84" s="166"/>
      <c r="F84" s="166"/>
      <c r="G84" s="166"/>
      <c r="H84" s="166"/>
      <c r="I84" s="166"/>
      <c r="J84" s="166" t="str">
        <f>IFERROR(__xludf.DUMMYFUNCTION("""COMPUTED_VALUE"""),"vacio")</f>
        <v>vacio</v>
      </c>
      <c r="K84" s="166">
        <f>IFERROR(__xludf.DUMMYFUNCTION("""COMPUTED_VALUE"""),4.0)</f>
        <v>4</v>
      </c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7"/>
      <c r="Z84" s="167"/>
      <c r="AA84" s="167"/>
      <c r="AB84" s="167"/>
      <c r="AC84" s="167"/>
      <c r="AD84" s="167"/>
      <c r="AE84" s="251"/>
      <c r="AF84" s="251"/>
      <c r="AG84" s="251"/>
      <c r="AH84" s="251"/>
      <c r="AI84" s="251"/>
      <c r="AJ84" s="251"/>
      <c r="AK84" s="251"/>
      <c r="AL84" s="251"/>
      <c r="AM84" s="251"/>
    </row>
    <row r="85" ht="15.75" customHeight="1">
      <c r="A85" s="166"/>
      <c r="B85" s="167"/>
      <c r="C85" s="167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7"/>
      <c r="Z85" s="167"/>
      <c r="AA85" s="167"/>
      <c r="AB85" s="167"/>
      <c r="AC85" s="167"/>
      <c r="AD85" s="167"/>
      <c r="AE85" s="251"/>
      <c r="AF85" s="251"/>
      <c r="AG85" s="251"/>
      <c r="AH85" s="251"/>
      <c r="AI85" s="251"/>
      <c r="AJ85" s="251"/>
      <c r="AK85" s="251"/>
      <c r="AL85" s="251"/>
      <c r="AM85" s="251"/>
    </row>
    <row r="86" ht="15.75" customHeight="1">
      <c r="A86" s="166"/>
      <c r="B86" s="167"/>
      <c r="C86" s="167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7"/>
      <c r="Z86" s="167"/>
      <c r="AA86" s="167"/>
      <c r="AB86" s="167"/>
      <c r="AC86" s="167"/>
      <c r="AD86" s="167"/>
      <c r="AE86" s="251"/>
      <c r="AF86" s="251"/>
      <c r="AG86" s="251"/>
      <c r="AH86" s="251"/>
      <c r="AI86" s="251"/>
      <c r="AJ86" s="251"/>
      <c r="AK86" s="251"/>
      <c r="AL86" s="251"/>
      <c r="AM86" s="251"/>
    </row>
    <row r="87" ht="15.75" customHeight="1">
      <c r="A87" s="166"/>
      <c r="B87" s="167"/>
      <c r="C87" s="167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7"/>
      <c r="Z87" s="167"/>
      <c r="AA87" s="167"/>
      <c r="AB87" s="167"/>
      <c r="AC87" s="167"/>
      <c r="AD87" s="167"/>
      <c r="AE87" s="251"/>
      <c r="AF87" s="251"/>
      <c r="AG87" s="251"/>
      <c r="AH87" s="251"/>
      <c r="AI87" s="251"/>
      <c r="AJ87" s="251"/>
      <c r="AK87" s="251"/>
      <c r="AL87" s="251"/>
      <c r="AM87" s="251"/>
    </row>
    <row r="88" ht="15.75" customHeight="1">
      <c r="A88" s="166"/>
      <c r="B88" s="167"/>
      <c r="C88" s="167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7"/>
      <c r="Z88" s="167"/>
      <c r="AA88" s="167"/>
      <c r="AB88" s="167"/>
      <c r="AC88" s="167"/>
      <c r="AD88" s="167"/>
      <c r="AE88" s="251"/>
      <c r="AF88" s="251"/>
      <c r="AG88" s="251"/>
      <c r="AH88" s="251"/>
      <c r="AI88" s="251"/>
      <c r="AJ88" s="251"/>
      <c r="AK88" s="251"/>
      <c r="AL88" s="251"/>
      <c r="AM88" s="251"/>
    </row>
    <row r="89" ht="15.75" customHeight="1">
      <c r="A89" s="166"/>
      <c r="B89" s="167"/>
      <c r="C89" s="167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7"/>
      <c r="Z89" s="167"/>
      <c r="AA89" s="167"/>
      <c r="AB89" s="167"/>
      <c r="AC89" s="167"/>
      <c r="AD89" s="167"/>
      <c r="AE89" s="251"/>
      <c r="AF89" s="251"/>
      <c r="AG89" s="251"/>
      <c r="AH89" s="251"/>
      <c r="AI89" s="251"/>
      <c r="AJ89" s="251"/>
      <c r="AK89" s="251"/>
      <c r="AL89" s="251"/>
      <c r="AM89" s="251"/>
    </row>
    <row r="90" ht="15.75" customHeight="1">
      <c r="A90" s="166"/>
      <c r="B90" s="167"/>
      <c r="C90" s="167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7"/>
      <c r="Z90" s="167"/>
      <c r="AA90" s="167"/>
      <c r="AB90" s="167"/>
      <c r="AC90" s="167"/>
      <c r="AD90" s="167"/>
      <c r="AE90" s="251"/>
      <c r="AF90" s="251"/>
      <c r="AG90" s="251"/>
      <c r="AH90" s="251"/>
      <c r="AI90" s="251"/>
      <c r="AJ90" s="251"/>
      <c r="AK90" s="251"/>
      <c r="AL90" s="251"/>
      <c r="AM90" s="251"/>
    </row>
    <row r="91" ht="15.75" customHeight="1">
      <c r="A91" s="166"/>
      <c r="B91" s="167"/>
      <c r="C91" s="167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7"/>
      <c r="Z91" s="167"/>
      <c r="AA91" s="167"/>
      <c r="AB91" s="167"/>
      <c r="AC91" s="167"/>
      <c r="AD91" s="167"/>
      <c r="AE91" s="251"/>
      <c r="AF91" s="251"/>
      <c r="AG91" s="251"/>
      <c r="AH91" s="251"/>
      <c r="AI91" s="251"/>
      <c r="AJ91" s="251"/>
      <c r="AK91" s="251"/>
      <c r="AL91" s="251"/>
      <c r="AM91" s="251"/>
    </row>
    <row r="92" ht="15.75" customHeight="1">
      <c r="A92" s="166"/>
      <c r="B92" s="167"/>
      <c r="C92" s="167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7"/>
      <c r="Z92" s="167"/>
      <c r="AA92" s="167"/>
      <c r="AB92" s="167"/>
      <c r="AC92" s="167"/>
      <c r="AD92" s="167"/>
      <c r="AE92" s="251"/>
      <c r="AF92" s="251"/>
      <c r="AG92" s="251"/>
      <c r="AH92" s="251"/>
      <c r="AI92" s="251"/>
      <c r="AJ92" s="251"/>
      <c r="AK92" s="251"/>
      <c r="AL92" s="251"/>
      <c r="AM92" s="251"/>
    </row>
    <row r="93" ht="15.75" customHeight="1">
      <c r="A93" s="166"/>
      <c r="B93" s="167"/>
      <c r="C93" s="167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7"/>
      <c r="Z93" s="167"/>
      <c r="AA93" s="167"/>
      <c r="AB93" s="167"/>
      <c r="AC93" s="167"/>
      <c r="AD93" s="167"/>
      <c r="AE93" s="251"/>
      <c r="AF93" s="251"/>
      <c r="AG93" s="251"/>
      <c r="AH93" s="251"/>
      <c r="AI93" s="251"/>
      <c r="AJ93" s="251"/>
      <c r="AK93" s="251"/>
      <c r="AL93" s="251"/>
      <c r="AM93" s="251"/>
    </row>
    <row r="94" ht="15.75" customHeight="1">
      <c r="A94" s="166"/>
      <c r="B94" s="167"/>
      <c r="C94" s="167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7"/>
      <c r="Z94" s="167"/>
      <c r="AA94" s="167"/>
      <c r="AB94" s="167"/>
      <c r="AC94" s="167"/>
      <c r="AD94" s="167"/>
      <c r="AE94" s="251"/>
      <c r="AF94" s="251"/>
      <c r="AG94" s="251"/>
      <c r="AH94" s="251"/>
      <c r="AI94" s="251"/>
      <c r="AJ94" s="251"/>
      <c r="AK94" s="251"/>
      <c r="AL94" s="251"/>
      <c r="AM94" s="251"/>
    </row>
    <row r="95" ht="15.75" customHeight="1">
      <c r="A95" s="166"/>
      <c r="B95" s="167"/>
      <c r="C95" s="167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7"/>
      <c r="Z95" s="167"/>
      <c r="AA95" s="167"/>
      <c r="AB95" s="167"/>
      <c r="AC95" s="167"/>
      <c r="AD95" s="167"/>
      <c r="AE95" s="251"/>
      <c r="AF95" s="251"/>
      <c r="AG95" s="251"/>
      <c r="AH95" s="251"/>
      <c r="AI95" s="251"/>
      <c r="AJ95" s="251"/>
      <c r="AK95" s="251"/>
      <c r="AL95" s="251"/>
      <c r="AM95" s="251"/>
    </row>
    <row r="96" ht="15.75" customHeight="1">
      <c r="A96" s="166"/>
      <c r="B96" s="167"/>
      <c r="C96" s="167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7"/>
      <c r="Z96" s="167"/>
      <c r="AA96" s="167"/>
      <c r="AB96" s="167"/>
      <c r="AC96" s="167"/>
      <c r="AD96" s="167"/>
      <c r="AE96" s="251"/>
      <c r="AF96" s="251"/>
      <c r="AG96" s="251"/>
      <c r="AH96" s="251"/>
      <c r="AI96" s="251"/>
      <c r="AJ96" s="251"/>
      <c r="AK96" s="251"/>
      <c r="AL96" s="251"/>
      <c r="AM96" s="251"/>
    </row>
    <row r="97" ht="15.75" customHeight="1">
      <c r="A97" s="166"/>
      <c r="B97" s="167"/>
      <c r="C97" s="167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7"/>
      <c r="Z97" s="167"/>
      <c r="AA97" s="167"/>
      <c r="AB97" s="167"/>
      <c r="AC97" s="167"/>
      <c r="AD97" s="167"/>
      <c r="AE97" s="251"/>
      <c r="AF97" s="251"/>
      <c r="AG97" s="251"/>
      <c r="AH97" s="251"/>
      <c r="AI97" s="251"/>
      <c r="AJ97" s="251"/>
      <c r="AK97" s="251"/>
      <c r="AL97" s="251"/>
      <c r="AM97" s="251"/>
    </row>
    <row r="98" ht="15.75" customHeight="1">
      <c r="A98" s="166"/>
      <c r="B98" s="167"/>
      <c r="C98" s="167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7"/>
      <c r="Z98" s="167"/>
      <c r="AA98" s="167"/>
      <c r="AB98" s="167"/>
      <c r="AC98" s="167"/>
      <c r="AD98" s="167"/>
      <c r="AE98" s="251"/>
      <c r="AF98" s="251"/>
      <c r="AG98" s="251"/>
      <c r="AH98" s="251"/>
      <c r="AI98" s="251"/>
      <c r="AJ98" s="251"/>
      <c r="AK98" s="251"/>
      <c r="AL98" s="251"/>
      <c r="AM98" s="251"/>
    </row>
    <row r="99" ht="15.75" customHeight="1">
      <c r="A99" s="166"/>
      <c r="B99" s="167"/>
      <c r="C99" s="167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7"/>
      <c r="Z99" s="167"/>
      <c r="AA99" s="167"/>
      <c r="AB99" s="167"/>
      <c r="AC99" s="167"/>
      <c r="AD99" s="167"/>
      <c r="AE99" s="251"/>
      <c r="AF99" s="251"/>
      <c r="AG99" s="251"/>
      <c r="AH99" s="251"/>
      <c r="AI99" s="251"/>
      <c r="AJ99" s="251"/>
      <c r="AK99" s="251"/>
      <c r="AL99" s="251"/>
      <c r="AM99" s="251"/>
    </row>
    <row r="100" ht="15.75" customHeight="1">
      <c r="A100" s="166"/>
      <c r="B100" s="167"/>
      <c r="C100" s="167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7"/>
      <c r="Z100" s="167"/>
      <c r="AA100" s="167"/>
      <c r="AB100" s="167"/>
      <c r="AC100" s="167"/>
      <c r="AD100" s="167"/>
      <c r="AE100" s="251"/>
      <c r="AF100" s="251"/>
      <c r="AG100" s="251"/>
      <c r="AH100" s="251"/>
      <c r="AI100" s="251"/>
      <c r="AJ100" s="251"/>
      <c r="AK100" s="251"/>
      <c r="AL100" s="251"/>
      <c r="AM100" s="251"/>
    </row>
    <row r="101" ht="15.75" customHeight="1">
      <c r="A101" s="166"/>
      <c r="B101" s="167"/>
      <c r="C101" s="167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7"/>
      <c r="Z101" s="167"/>
      <c r="AA101" s="167"/>
      <c r="AB101" s="167"/>
      <c r="AC101" s="167"/>
      <c r="AD101" s="167"/>
      <c r="AE101" s="251"/>
      <c r="AF101" s="251"/>
      <c r="AG101" s="251"/>
      <c r="AH101" s="251"/>
      <c r="AI101" s="251"/>
      <c r="AJ101" s="251"/>
      <c r="AK101" s="251"/>
      <c r="AL101" s="251"/>
      <c r="AM101" s="251"/>
    </row>
    <row r="102" ht="15.75" customHeight="1">
      <c r="A102" s="166"/>
      <c r="B102" s="167"/>
      <c r="C102" s="167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7"/>
      <c r="Z102" s="167"/>
      <c r="AA102" s="167"/>
      <c r="AB102" s="167"/>
      <c r="AC102" s="167"/>
      <c r="AD102" s="167"/>
      <c r="AE102" s="251"/>
      <c r="AF102" s="251"/>
      <c r="AG102" s="251"/>
      <c r="AH102" s="251"/>
      <c r="AI102" s="251"/>
      <c r="AJ102" s="251"/>
      <c r="AK102" s="251"/>
      <c r="AL102" s="251"/>
      <c r="AM102" s="251"/>
    </row>
    <row r="103" ht="15.75" customHeight="1">
      <c r="A103" s="166"/>
      <c r="B103" s="167"/>
      <c r="C103" s="167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7"/>
      <c r="Z103" s="167"/>
      <c r="AA103" s="167"/>
      <c r="AB103" s="167"/>
      <c r="AC103" s="167"/>
      <c r="AD103" s="167"/>
      <c r="AE103" s="251"/>
      <c r="AF103" s="251"/>
      <c r="AG103" s="251"/>
      <c r="AH103" s="251"/>
      <c r="AI103" s="251"/>
      <c r="AJ103" s="251"/>
      <c r="AK103" s="251"/>
      <c r="AL103" s="251"/>
      <c r="AM103" s="251"/>
    </row>
    <row r="104" ht="15.75" customHeight="1">
      <c r="A104" s="166"/>
      <c r="B104" s="167"/>
      <c r="C104" s="167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7"/>
      <c r="Z104" s="167"/>
      <c r="AA104" s="167"/>
      <c r="AB104" s="167"/>
      <c r="AC104" s="167"/>
      <c r="AD104" s="167"/>
      <c r="AE104" s="251"/>
      <c r="AF104" s="251"/>
      <c r="AG104" s="251"/>
      <c r="AH104" s="251"/>
      <c r="AI104" s="251"/>
      <c r="AJ104" s="251"/>
      <c r="AK104" s="251"/>
      <c r="AL104" s="251"/>
      <c r="AM104" s="251"/>
    </row>
    <row r="105" ht="15.75" customHeight="1">
      <c r="A105" s="166"/>
      <c r="B105" s="167"/>
      <c r="C105" s="167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7"/>
      <c r="Z105" s="167"/>
      <c r="AA105" s="167"/>
      <c r="AB105" s="167"/>
      <c r="AC105" s="167"/>
      <c r="AD105" s="167"/>
      <c r="AE105" s="251"/>
      <c r="AF105" s="251"/>
      <c r="AG105" s="251"/>
      <c r="AH105" s="251"/>
      <c r="AI105" s="251"/>
      <c r="AJ105" s="251"/>
      <c r="AK105" s="251"/>
      <c r="AL105" s="251"/>
      <c r="AM105" s="251"/>
    </row>
    <row r="106" ht="15.75" customHeight="1">
      <c r="A106" s="166"/>
      <c r="B106" s="167"/>
      <c r="C106" s="167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7"/>
      <c r="Z106" s="167"/>
      <c r="AA106" s="167"/>
      <c r="AB106" s="167"/>
      <c r="AC106" s="167"/>
      <c r="AD106" s="167"/>
      <c r="AE106" s="251"/>
      <c r="AF106" s="251"/>
      <c r="AG106" s="251"/>
      <c r="AH106" s="251"/>
      <c r="AI106" s="251"/>
      <c r="AJ106" s="251"/>
      <c r="AK106" s="251"/>
      <c r="AL106" s="251"/>
      <c r="AM106" s="251"/>
    </row>
    <row r="107" ht="15.75" customHeight="1">
      <c r="A107" s="166"/>
      <c r="B107" s="167"/>
      <c r="C107" s="167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7"/>
      <c r="Z107" s="167"/>
      <c r="AA107" s="167"/>
      <c r="AB107" s="167"/>
      <c r="AC107" s="167"/>
      <c r="AD107" s="167"/>
      <c r="AE107" s="251"/>
      <c r="AF107" s="251"/>
      <c r="AG107" s="251"/>
      <c r="AH107" s="251"/>
      <c r="AI107" s="251"/>
      <c r="AJ107" s="251"/>
      <c r="AK107" s="251"/>
      <c r="AL107" s="251"/>
      <c r="AM107" s="251"/>
    </row>
    <row r="108" ht="15.75" customHeight="1">
      <c r="A108" s="166"/>
      <c r="B108" s="167"/>
      <c r="C108" s="167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7"/>
      <c r="Z108" s="167"/>
      <c r="AA108" s="167"/>
      <c r="AB108" s="167"/>
      <c r="AC108" s="167"/>
      <c r="AD108" s="167"/>
      <c r="AE108" s="251"/>
      <c r="AF108" s="251"/>
      <c r="AG108" s="251"/>
      <c r="AH108" s="251"/>
      <c r="AI108" s="251"/>
      <c r="AJ108" s="251"/>
      <c r="AK108" s="251"/>
      <c r="AL108" s="251"/>
      <c r="AM108" s="251"/>
    </row>
    <row r="109" ht="15.75" customHeight="1">
      <c r="A109" s="166"/>
      <c r="B109" s="167"/>
      <c r="C109" s="167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7"/>
      <c r="Z109" s="167"/>
      <c r="AA109" s="167"/>
      <c r="AB109" s="167"/>
      <c r="AC109" s="167"/>
      <c r="AD109" s="167"/>
      <c r="AE109" s="251"/>
      <c r="AF109" s="251"/>
      <c r="AG109" s="251"/>
      <c r="AH109" s="251"/>
      <c r="AI109" s="251"/>
      <c r="AJ109" s="251"/>
      <c r="AK109" s="251"/>
      <c r="AL109" s="251"/>
      <c r="AM109" s="251"/>
    </row>
    <row r="110" ht="15.75" customHeight="1">
      <c r="A110" s="166"/>
      <c r="B110" s="167"/>
      <c r="C110" s="167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7"/>
      <c r="Z110" s="167"/>
      <c r="AA110" s="167"/>
      <c r="AB110" s="167"/>
      <c r="AC110" s="167"/>
      <c r="AD110" s="167"/>
      <c r="AE110" s="251"/>
      <c r="AF110" s="251"/>
      <c r="AG110" s="251"/>
      <c r="AH110" s="251"/>
      <c r="AI110" s="251"/>
      <c r="AJ110" s="251"/>
      <c r="AK110" s="251"/>
      <c r="AL110" s="251"/>
      <c r="AM110" s="251"/>
    </row>
    <row r="111" ht="15.75" customHeight="1">
      <c r="A111" s="166"/>
      <c r="B111" s="167"/>
      <c r="C111" s="167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7"/>
      <c r="Z111" s="167"/>
      <c r="AA111" s="167"/>
      <c r="AB111" s="167"/>
      <c r="AC111" s="167"/>
      <c r="AD111" s="167"/>
      <c r="AE111" s="251"/>
      <c r="AF111" s="251"/>
      <c r="AG111" s="251"/>
      <c r="AH111" s="251"/>
      <c r="AI111" s="251"/>
      <c r="AJ111" s="251"/>
      <c r="AK111" s="251"/>
      <c r="AL111" s="251"/>
      <c r="AM111" s="251"/>
    </row>
    <row r="112" ht="15.75" customHeight="1">
      <c r="A112" s="166"/>
      <c r="B112" s="167"/>
      <c r="C112" s="167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7"/>
      <c r="Z112" s="167"/>
      <c r="AA112" s="167"/>
      <c r="AB112" s="167"/>
      <c r="AC112" s="167"/>
      <c r="AD112" s="167"/>
      <c r="AE112" s="251"/>
      <c r="AF112" s="251"/>
      <c r="AG112" s="251"/>
      <c r="AH112" s="251"/>
      <c r="AI112" s="251"/>
      <c r="AJ112" s="251"/>
      <c r="AK112" s="251"/>
      <c r="AL112" s="251"/>
      <c r="AM112" s="251"/>
    </row>
    <row r="113" ht="15.75" customHeight="1">
      <c r="A113" s="166"/>
      <c r="B113" s="167"/>
      <c r="C113" s="167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7"/>
      <c r="Z113" s="167"/>
      <c r="AA113" s="167"/>
      <c r="AB113" s="167"/>
      <c r="AC113" s="167"/>
      <c r="AD113" s="167"/>
      <c r="AE113" s="251"/>
      <c r="AF113" s="251"/>
      <c r="AG113" s="251"/>
      <c r="AH113" s="251"/>
      <c r="AI113" s="251"/>
      <c r="AJ113" s="251"/>
      <c r="AK113" s="251"/>
      <c r="AL113" s="251"/>
      <c r="AM113" s="251"/>
    </row>
    <row r="114" ht="15.75" customHeight="1">
      <c r="A114" s="166"/>
      <c r="B114" s="167"/>
      <c r="C114" s="167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7"/>
      <c r="Z114" s="167"/>
      <c r="AA114" s="167"/>
      <c r="AB114" s="167"/>
      <c r="AC114" s="167"/>
      <c r="AD114" s="167"/>
      <c r="AE114" s="251"/>
      <c r="AF114" s="251"/>
      <c r="AG114" s="251"/>
      <c r="AH114" s="251"/>
      <c r="AI114" s="251"/>
      <c r="AJ114" s="251"/>
      <c r="AK114" s="251"/>
      <c r="AL114" s="251"/>
      <c r="AM114" s="251"/>
    </row>
    <row r="115" ht="15.75" customHeight="1">
      <c r="A115" s="166"/>
      <c r="B115" s="167"/>
      <c r="C115" s="167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7"/>
      <c r="Z115" s="167"/>
      <c r="AA115" s="167"/>
      <c r="AB115" s="167"/>
      <c r="AC115" s="167"/>
      <c r="AD115" s="167"/>
      <c r="AE115" s="251"/>
      <c r="AF115" s="251"/>
      <c r="AG115" s="251"/>
      <c r="AH115" s="251"/>
      <c r="AI115" s="251"/>
      <c r="AJ115" s="251"/>
      <c r="AK115" s="251"/>
      <c r="AL115" s="251"/>
      <c r="AM115" s="251"/>
    </row>
    <row r="116" ht="15.75" customHeight="1">
      <c r="A116" s="166"/>
      <c r="B116" s="167"/>
      <c r="C116" s="167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7"/>
      <c r="Z116" s="167"/>
      <c r="AA116" s="167"/>
      <c r="AB116" s="167"/>
      <c r="AC116" s="167"/>
      <c r="AD116" s="167"/>
      <c r="AE116" s="251"/>
      <c r="AF116" s="251"/>
      <c r="AG116" s="251"/>
      <c r="AH116" s="251"/>
      <c r="AI116" s="251"/>
      <c r="AJ116" s="251"/>
      <c r="AK116" s="251"/>
      <c r="AL116" s="251"/>
      <c r="AM116" s="251"/>
    </row>
    <row r="117" ht="15.75" customHeight="1">
      <c r="A117" s="166"/>
      <c r="B117" s="167"/>
      <c r="C117" s="167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7"/>
      <c r="Z117" s="167"/>
      <c r="AA117" s="167"/>
      <c r="AB117" s="167"/>
      <c r="AC117" s="167"/>
      <c r="AD117" s="167"/>
      <c r="AE117" s="251"/>
      <c r="AF117" s="251"/>
      <c r="AG117" s="251"/>
      <c r="AH117" s="251"/>
      <c r="AI117" s="251"/>
      <c r="AJ117" s="251"/>
      <c r="AK117" s="251"/>
      <c r="AL117" s="251"/>
      <c r="AM117" s="251"/>
    </row>
    <row r="118" ht="15.75" customHeight="1">
      <c r="A118" s="166"/>
      <c r="B118" s="167"/>
      <c r="C118" s="167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7"/>
      <c r="Z118" s="167"/>
      <c r="AA118" s="167"/>
      <c r="AB118" s="167"/>
      <c r="AC118" s="167"/>
      <c r="AD118" s="167"/>
      <c r="AE118" s="251"/>
      <c r="AF118" s="251"/>
      <c r="AG118" s="251"/>
      <c r="AH118" s="251"/>
      <c r="AI118" s="251"/>
      <c r="AJ118" s="251"/>
      <c r="AK118" s="251"/>
      <c r="AL118" s="251"/>
      <c r="AM118" s="251"/>
    </row>
    <row r="119" ht="15.75" customHeight="1">
      <c r="A119" s="166"/>
      <c r="B119" s="167"/>
      <c r="C119" s="167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7"/>
      <c r="Z119" s="167"/>
      <c r="AA119" s="167"/>
      <c r="AB119" s="167"/>
      <c r="AC119" s="167"/>
      <c r="AD119" s="167"/>
      <c r="AE119" s="251"/>
      <c r="AF119" s="251"/>
      <c r="AG119" s="251"/>
      <c r="AH119" s="251"/>
      <c r="AI119" s="251"/>
      <c r="AJ119" s="251"/>
      <c r="AK119" s="251"/>
      <c r="AL119" s="251"/>
      <c r="AM119" s="251"/>
    </row>
    <row r="120" ht="15.75" customHeight="1">
      <c r="A120" s="166"/>
      <c r="B120" s="167"/>
      <c r="C120" s="167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7"/>
      <c r="Z120" s="167"/>
      <c r="AA120" s="167"/>
      <c r="AB120" s="167"/>
      <c r="AC120" s="167"/>
      <c r="AD120" s="167"/>
      <c r="AE120" s="251"/>
      <c r="AF120" s="251"/>
      <c r="AG120" s="251"/>
      <c r="AH120" s="251"/>
      <c r="AI120" s="251"/>
      <c r="AJ120" s="251"/>
      <c r="AK120" s="251"/>
      <c r="AL120" s="251"/>
      <c r="AM120" s="251"/>
    </row>
    <row r="121" ht="15.75" customHeight="1">
      <c r="A121" s="166"/>
      <c r="B121" s="167"/>
      <c r="C121" s="167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7"/>
      <c r="Z121" s="167"/>
      <c r="AA121" s="167"/>
      <c r="AB121" s="167"/>
      <c r="AC121" s="167"/>
      <c r="AD121" s="167"/>
      <c r="AE121" s="251"/>
      <c r="AF121" s="251"/>
      <c r="AG121" s="251"/>
      <c r="AH121" s="251"/>
      <c r="AI121" s="251"/>
      <c r="AJ121" s="251"/>
      <c r="AK121" s="251"/>
      <c r="AL121" s="251"/>
      <c r="AM121" s="251"/>
    </row>
    <row r="122" ht="15.75" customHeight="1">
      <c r="A122" s="166"/>
      <c r="B122" s="167"/>
      <c r="C122" s="167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7"/>
      <c r="Z122" s="167"/>
      <c r="AA122" s="167"/>
      <c r="AB122" s="167"/>
      <c r="AC122" s="167"/>
      <c r="AD122" s="167"/>
      <c r="AE122" s="251"/>
      <c r="AF122" s="251"/>
      <c r="AG122" s="251"/>
      <c r="AH122" s="251"/>
      <c r="AI122" s="251"/>
      <c r="AJ122" s="251"/>
      <c r="AK122" s="251"/>
      <c r="AL122" s="251"/>
      <c r="AM122" s="251"/>
    </row>
    <row r="123" ht="15.75" customHeight="1">
      <c r="A123" s="166"/>
      <c r="B123" s="167"/>
      <c r="C123" s="167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7"/>
      <c r="Z123" s="167"/>
      <c r="AA123" s="167"/>
      <c r="AB123" s="167"/>
      <c r="AC123" s="167"/>
      <c r="AD123" s="167"/>
      <c r="AE123" s="251"/>
      <c r="AF123" s="251"/>
      <c r="AG123" s="251"/>
      <c r="AH123" s="251"/>
      <c r="AI123" s="251"/>
      <c r="AJ123" s="251"/>
      <c r="AK123" s="251"/>
      <c r="AL123" s="251"/>
      <c r="AM123" s="251"/>
    </row>
    <row r="124" ht="15.75" customHeight="1">
      <c r="A124" s="166"/>
      <c r="B124" s="167"/>
      <c r="C124" s="167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7"/>
      <c r="Z124" s="167"/>
      <c r="AA124" s="167"/>
      <c r="AB124" s="167"/>
      <c r="AC124" s="167"/>
      <c r="AD124" s="167"/>
      <c r="AE124" s="251"/>
      <c r="AF124" s="251"/>
      <c r="AG124" s="251"/>
      <c r="AH124" s="251"/>
      <c r="AI124" s="251"/>
      <c r="AJ124" s="251"/>
      <c r="AK124" s="251"/>
      <c r="AL124" s="251"/>
      <c r="AM124" s="251"/>
    </row>
    <row r="125" ht="15.75" customHeight="1">
      <c r="A125" s="166"/>
      <c r="B125" s="167"/>
      <c r="C125" s="167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7"/>
      <c r="Z125" s="167"/>
      <c r="AA125" s="167"/>
      <c r="AB125" s="167"/>
      <c r="AC125" s="167"/>
      <c r="AD125" s="167"/>
      <c r="AE125" s="251"/>
      <c r="AF125" s="251"/>
      <c r="AG125" s="251"/>
      <c r="AH125" s="251"/>
      <c r="AI125" s="251"/>
      <c r="AJ125" s="251"/>
      <c r="AK125" s="251"/>
      <c r="AL125" s="251"/>
      <c r="AM125" s="251"/>
    </row>
    <row r="126" ht="15.75" customHeight="1">
      <c r="A126" s="166"/>
      <c r="B126" s="167"/>
      <c r="C126" s="167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7"/>
      <c r="Z126" s="167"/>
      <c r="AA126" s="167"/>
      <c r="AB126" s="167"/>
      <c r="AC126" s="167"/>
      <c r="AD126" s="167"/>
      <c r="AE126" s="251"/>
      <c r="AF126" s="251"/>
      <c r="AG126" s="251"/>
      <c r="AH126" s="251"/>
      <c r="AI126" s="251"/>
      <c r="AJ126" s="251"/>
      <c r="AK126" s="251"/>
      <c r="AL126" s="251"/>
      <c r="AM126" s="251"/>
    </row>
    <row r="127" ht="15.75" customHeight="1">
      <c r="A127" s="166"/>
      <c r="B127" s="167"/>
      <c r="C127" s="167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7"/>
      <c r="Z127" s="167"/>
      <c r="AA127" s="167"/>
      <c r="AB127" s="167"/>
      <c r="AC127" s="167"/>
      <c r="AD127" s="167"/>
      <c r="AE127" s="251"/>
      <c r="AF127" s="251"/>
      <c r="AG127" s="251"/>
      <c r="AH127" s="251"/>
      <c r="AI127" s="251"/>
      <c r="AJ127" s="251"/>
      <c r="AK127" s="251"/>
      <c r="AL127" s="251"/>
      <c r="AM127" s="251"/>
    </row>
    <row r="128" ht="15.75" customHeight="1">
      <c r="A128" s="166"/>
      <c r="B128" s="167"/>
      <c r="C128" s="167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7"/>
      <c r="Z128" s="167"/>
      <c r="AA128" s="167"/>
      <c r="AB128" s="167"/>
      <c r="AC128" s="167"/>
      <c r="AD128" s="167"/>
      <c r="AE128" s="251"/>
      <c r="AF128" s="251"/>
      <c r="AG128" s="251"/>
      <c r="AH128" s="251"/>
      <c r="AI128" s="251"/>
      <c r="AJ128" s="251"/>
      <c r="AK128" s="251"/>
      <c r="AL128" s="251"/>
      <c r="AM128" s="251"/>
    </row>
    <row r="129" ht="15.75" customHeight="1">
      <c r="A129" s="166"/>
      <c r="B129" s="167"/>
      <c r="C129" s="167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7"/>
      <c r="Z129" s="167"/>
      <c r="AA129" s="167"/>
      <c r="AB129" s="167"/>
      <c r="AC129" s="167"/>
      <c r="AD129" s="167"/>
      <c r="AE129" s="251"/>
      <c r="AF129" s="251"/>
      <c r="AG129" s="251"/>
      <c r="AH129" s="251"/>
      <c r="AI129" s="251"/>
      <c r="AJ129" s="251"/>
      <c r="AK129" s="251"/>
      <c r="AL129" s="251"/>
      <c r="AM129" s="251"/>
    </row>
    <row r="130" ht="15.75" customHeight="1">
      <c r="A130" s="166"/>
      <c r="B130" s="167"/>
      <c r="C130" s="167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7"/>
      <c r="Z130" s="167"/>
      <c r="AA130" s="167"/>
      <c r="AB130" s="167"/>
      <c r="AC130" s="167"/>
      <c r="AD130" s="167"/>
      <c r="AE130" s="251"/>
      <c r="AF130" s="251"/>
      <c r="AG130" s="251"/>
      <c r="AH130" s="251"/>
      <c r="AI130" s="251"/>
      <c r="AJ130" s="251"/>
      <c r="AK130" s="251"/>
      <c r="AL130" s="251"/>
      <c r="AM130" s="251"/>
    </row>
    <row r="131" ht="15.75" customHeight="1">
      <c r="A131" s="166"/>
      <c r="B131" s="167"/>
      <c r="C131" s="167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7"/>
      <c r="Z131" s="167"/>
      <c r="AA131" s="167"/>
      <c r="AB131" s="167"/>
      <c r="AC131" s="167"/>
      <c r="AD131" s="167"/>
      <c r="AE131" s="251"/>
      <c r="AF131" s="251"/>
      <c r="AG131" s="251"/>
      <c r="AH131" s="251"/>
      <c r="AI131" s="251"/>
      <c r="AJ131" s="251"/>
      <c r="AK131" s="251"/>
      <c r="AL131" s="251"/>
      <c r="AM131" s="251"/>
    </row>
    <row r="132" ht="15.75" customHeight="1">
      <c r="A132" s="166"/>
      <c r="B132" s="167"/>
      <c r="C132" s="167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7"/>
      <c r="Z132" s="167"/>
      <c r="AA132" s="167"/>
      <c r="AB132" s="167"/>
      <c r="AC132" s="167"/>
      <c r="AD132" s="167"/>
      <c r="AE132" s="251"/>
      <c r="AF132" s="251"/>
      <c r="AG132" s="251"/>
      <c r="AH132" s="251"/>
      <c r="AI132" s="251"/>
      <c r="AJ132" s="251"/>
      <c r="AK132" s="251"/>
      <c r="AL132" s="251"/>
      <c r="AM132" s="251"/>
    </row>
    <row r="133" ht="15.75" customHeight="1">
      <c r="A133" s="166"/>
      <c r="B133" s="167"/>
      <c r="C133" s="167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7"/>
      <c r="Z133" s="167"/>
      <c r="AA133" s="167"/>
      <c r="AB133" s="167"/>
      <c r="AC133" s="167"/>
      <c r="AD133" s="167"/>
      <c r="AE133" s="251"/>
      <c r="AF133" s="251"/>
      <c r="AG133" s="251"/>
      <c r="AH133" s="251"/>
      <c r="AI133" s="251"/>
      <c r="AJ133" s="251"/>
      <c r="AK133" s="251"/>
      <c r="AL133" s="251"/>
      <c r="AM133" s="251"/>
    </row>
    <row r="134" ht="15.75" customHeight="1">
      <c r="A134" s="166"/>
      <c r="B134" s="167"/>
      <c r="C134" s="167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7"/>
      <c r="Z134" s="167"/>
      <c r="AA134" s="167"/>
      <c r="AB134" s="167"/>
      <c r="AC134" s="167"/>
      <c r="AD134" s="167"/>
      <c r="AE134" s="251"/>
      <c r="AF134" s="251"/>
      <c r="AG134" s="251"/>
      <c r="AH134" s="251"/>
      <c r="AI134" s="251"/>
      <c r="AJ134" s="251"/>
      <c r="AK134" s="251"/>
      <c r="AL134" s="251"/>
      <c r="AM134" s="251"/>
    </row>
    <row r="135" ht="15.75" customHeight="1">
      <c r="A135" s="166"/>
      <c r="B135" s="167"/>
      <c r="C135" s="167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7"/>
      <c r="Z135" s="167"/>
      <c r="AA135" s="167"/>
      <c r="AB135" s="167"/>
      <c r="AC135" s="167"/>
      <c r="AD135" s="167"/>
      <c r="AE135" s="251"/>
      <c r="AF135" s="251"/>
      <c r="AG135" s="251"/>
      <c r="AH135" s="251"/>
      <c r="AI135" s="251"/>
      <c r="AJ135" s="251"/>
      <c r="AK135" s="251"/>
      <c r="AL135" s="251"/>
      <c r="AM135" s="251"/>
    </row>
    <row r="136" ht="15.75" customHeight="1">
      <c r="A136" s="166"/>
      <c r="B136" s="167"/>
      <c r="C136" s="167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7"/>
      <c r="Z136" s="167"/>
      <c r="AA136" s="167"/>
      <c r="AB136" s="167"/>
      <c r="AC136" s="167"/>
      <c r="AD136" s="167"/>
      <c r="AE136" s="251"/>
      <c r="AF136" s="251"/>
      <c r="AG136" s="251"/>
      <c r="AH136" s="251"/>
      <c r="AI136" s="251"/>
      <c r="AJ136" s="251"/>
      <c r="AK136" s="251"/>
      <c r="AL136" s="251"/>
      <c r="AM136" s="251"/>
    </row>
    <row r="137" ht="15.75" customHeight="1">
      <c r="A137" s="166"/>
      <c r="B137" s="167"/>
      <c r="C137" s="167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7"/>
      <c r="Z137" s="167"/>
      <c r="AA137" s="167"/>
      <c r="AB137" s="167"/>
      <c r="AC137" s="167"/>
      <c r="AD137" s="167"/>
      <c r="AE137" s="251"/>
      <c r="AF137" s="251"/>
      <c r="AG137" s="251"/>
      <c r="AH137" s="251"/>
      <c r="AI137" s="251"/>
      <c r="AJ137" s="251"/>
      <c r="AK137" s="251"/>
      <c r="AL137" s="251"/>
      <c r="AM137" s="251"/>
    </row>
    <row r="138" ht="15.75" customHeight="1">
      <c r="A138" s="166"/>
      <c r="B138" s="167"/>
      <c r="C138" s="167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7"/>
      <c r="Z138" s="167"/>
      <c r="AA138" s="167"/>
      <c r="AB138" s="167"/>
      <c r="AC138" s="167"/>
      <c r="AD138" s="167"/>
      <c r="AE138" s="251"/>
      <c r="AF138" s="251"/>
      <c r="AG138" s="251"/>
      <c r="AH138" s="251"/>
      <c r="AI138" s="251"/>
      <c r="AJ138" s="251"/>
      <c r="AK138" s="251"/>
      <c r="AL138" s="251"/>
      <c r="AM138" s="251"/>
    </row>
    <row r="139" ht="15.75" customHeight="1">
      <c r="A139" s="166"/>
      <c r="B139" s="167"/>
      <c r="C139" s="167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7"/>
      <c r="Z139" s="167"/>
      <c r="AA139" s="167"/>
      <c r="AB139" s="167"/>
      <c r="AC139" s="167"/>
      <c r="AD139" s="167"/>
      <c r="AE139" s="251"/>
      <c r="AF139" s="251"/>
      <c r="AG139" s="251"/>
      <c r="AH139" s="251"/>
      <c r="AI139" s="251"/>
      <c r="AJ139" s="251"/>
      <c r="AK139" s="251"/>
      <c r="AL139" s="251"/>
      <c r="AM139" s="251"/>
    </row>
    <row r="140" ht="15.75" customHeight="1">
      <c r="A140" s="166"/>
      <c r="B140" s="167"/>
      <c r="C140" s="167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7"/>
      <c r="Z140" s="167"/>
      <c r="AA140" s="167"/>
      <c r="AB140" s="167"/>
      <c r="AC140" s="167"/>
      <c r="AD140" s="167"/>
      <c r="AE140" s="251"/>
      <c r="AF140" s="251"/>
      <c r="AG140" s="251"/>
      <c r="AH140" s="251"/>
      <c r="AI140" s="251"/>
      <c r="AJ140" s="251"/>
      <c r="AK140" s="251"/>
      <c r="AL140" s="251"/>
      <c r="AM140" s="251"/>
    </row>
    <row r="141" ht="15.75" customHeight="1">
      <c r="A141" s="166"/>
      <c r="B141" s="167"/>
      <c r="C141" s="167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7"/>
      <c r="Z141" s="167"/>
      <c r="AA141" s="167"/>
      <c r="AB141" s="167"/>
      <c r="AC141" s="167"/>
      <c r="AD141" s="167"/>
      <c r="AE141" s="251"/>
      <c r="AF141" s="251"/>
      <c r="AG141" s="251"/>
      <c r="AH141" s="251"/>
      <c r="AI141" s="251"/>
      <c r="AJ141" s="251"/>
      <c r="AK141" s="251"/>
      <c r="AL141" s="251"/>
      <c r="AM141" s="251"/>
    </row>
    <row r="142" ht="15.75" customHeight="1">
      <c r="A142" s="166"/>
      <c r="B142" s="167"/>
      <c r="C142" s="167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7"/>
      <c r="Z142" s="167"/>
      <c r="AA142" s="167"/>
      <c r="AB142" s="167"/>
      <c r="AC142" s="167"/>
      <c r="AD142" s="167"/>
      <c r="AE142" s="251"/>
      <c r="AF142" s="251"/>
      <c r="AG142" s="251"/>
      <c r="AH142" s="251"/>
      <c r="AI142" s="251"/>
      <c r="AJ142" s="251"/>
      <c r="AK142" s="251"/>
      <c r="AL142" s="251"/>
      <c r="AM142" s="251"/>
    </row>
    <row r="143" ht="15.75" customHeight="1">
      <c r="A143" s="166"/>
      <c r="B143" s="167"/>
      <c r="C143" s="167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7"/>
      <c r="Z143" s="167"/>
      <c r="AA143" s="167"/>
      <c r="AB143" s="167"/>
      <c r="AC143" s="167"/>
      <c r="AD143" s="167"/>
      <c r="AE143" s="251"/>
      <c r="AF143" s="251"/>
      <c r="AG143" s="251"/>
      <c r="AH143" s="251"/>
      <c r="AI143" s="251"/>
      <c r="AJ143" s="251"/>
      <c r="AK143" s="251"/>
      <c r="AL143" s="251"/>
      <c r="AM143" s="251"/>
    </row>
    <row r="144" ht="15.75" customHeight="1">
      <c r="A144" s="166"/>
      <c r="B144" s="167"/>
      <c r="C144" s="167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7"/>
      <c r="Z144" s="167"/>
      <c r="AA144" s="167"/>
      <c r="AB144" s="167"/>
      <c r="AC144" s="167"/>
      <c r="AD144" s="167"/>
      <c r="AE144" s="251"/>
      <c r="AF144" s="251"/>
      <c r="AG144" s="251"/>
      <c r="AH144" s="251"/>
      <c r="AI144" s="251"/>
      <c r="AJ144" s="251"/>
      <c r="AK144" s="251"/>
      <c r="AL144" s="251"/>
      <c r="AM144" s="251"/>
    </row>
    <row r="145" ht="15.75" customHeight="1">
      <c r="A145" s="166"/>
      <c r="B145" s="167"/>
      <c r="C145" s="167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7"/>
      <c r="Z145" s="167"/>
      <c r="AA145" s="167"/>
      <c r="AB145" s="167"/>
      <c r="AC145" s="167"/>
      <c r="AD145" s="167"/>
      <c r="AE145" s="251"/>
      <c r="AF145" s="251"/>
      <c r="AG145" s="251"/>
      <c r="AH145" s="251"/>
      <c r="AI145" s="251"/>
      <c r="AJ145" s="251"/>
      <c r="AK145" s="251"/>
      <c r="AL145" s="251"/>
      <c r="AM145" s="251"/>
    </row>
    <row r="146" ht="15.75" customHeight="1">
      <c r="A146" s="166"/>
      <c r="B146" s="167"/>
      <c r="C146" s="167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7"/>
      <c r="Z146" s="167"/>
      <c r="AA146" s="167"/>
      <c r="AB146" s="167"/>
      <c r="AC146" s="167"/>
      <c r="AD146" s="167"/>
      <c r="AE146" s="251"/>
      <c r="AF146" s="251"/>
      <c r="AG146" s="251"/>
      <c r="AH146" s="251"/>
      <c r="AI146" s="251"/>
      <c r="AJ146" s="251"/>
      <c r="AK146" s="251"/>
      <c r="AL146" s="251"/>
      <c r="AM146" s="251"/>
    </row>
    <row r="147" ht="15.75" customHeight="1">
      <c r="A147" s="166"/>
      <c r="B147" s="167"/>
      <c r="C147" s="167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7"/>
      <c r="Z147" s="167"/>
      <c r="AA147" s="167"/>
      <c r="AB147" s="167"/>
      <c r="AC147" s="167"/>
      <c r="AD147" s="167"/>
      <c r="AE147" s="251"/>
      <c r="AF147" s="251"/>
      <c r="AG147" s="251"/>
      <c r="AH147" s="251"/>
      <c r="AI147" s="251"/>
      <c r="AJ147" s="251"/>
      <c r="AK147" s="251"/>
      <c r="AL147" s="251"/>
      <c r="AM147" s="251"/>
    </row>
    <row r="148" ht="15.75" customHeight="1">
      <c r="A148" s="166"/>
      <c r="B148" s="167"/>
      <c r="C148" s="167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7"/>
      <c r="Z148" s="167"/>
      <c r="AA148" s="167"/>
      <c r="AB148" s="167"/>
      <c r="AC148" s="167"/>
      <c r="AD148" s="167"/>
      <c r="AE148" s="251"/>
      <c r="AF148" s="251"/>
      <c r="AG148" s="251"/>
      <c r="AH148" s="251"/>
      <c r="AI148" s="251"/>
      <c r="AJ148" s="251"/>
      <c r="AK148" s="251"/>
      <c r="AL148" s="251"/>
      <c r="AM148" s="251"/>
    </row>
    <row r="149" ht="15.75" customHeight="1">
      <c r="A149" s="166"/>
      <c r="B149" s="167"/>
      <c r="C149" s="167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7"/>
      <c r="Z149" s="167"/>
      <c r="AA149" s="167"/>
      <c r="AB149" s="167"/>
      <c r="AC149" s="167"/>
      <c r="AD149" s="167"/>
      <c r="AE149" s="251"/>
      <c r="AF149" s="251"/>
      <c r="AG149" s="251"/>
      <c r="AH149" s="251"/>
      <c r="AI149" s="251"/>
      <c r="AJ149" s="251"/>
      <c r="AK149" s="251"/>
      <c r="AL149" s="251"/>
      <c r="AM149" s="251"/>
    </row>
    <row r="150" ht="15.75" customHeight="1">
      <c r="A150" s="166"/>
      <c r="B150" s="167"/>
      <c r="C150" s="167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7"/>
      <c r="Z150" s="167"/>
      <c r="AA150" s="167"/>
      <c r="AB150" s="167"/>
      <c r="AC150" s="167"/>
      <c r="AD150" s="167"/>
      <c r="AE150" s="251"/>
      <c r="AF150" s="251"/>
      <c r="AG150" s="251"/>
      <c r="AH150" s="251"/>
      <c r="AI150" s="251"/>
      <c r="AJ150" s="251"/>
      <c r="AK150" s="251"/>
      <c r="AL150" s="251"/>
      <c r="AM150" s="251"/>
    </row>
    <row r="151" ht="15.75" customHeight="1">
      <c r="A151" s="166"/>
      <c r="B151" s="167"/>
      <c r="C151" s="167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7"/>
      <c r="Z151" s="167"/>
      <c r="AA151" s="167"/>
      <c r="AB151" s="167"/>
      <c r="AC151" s="167"/>
      <c r="AD151" s="167"/>
      <c r="AE151" s="251"/>
      <c r="AF151" s="251"/>
      <c r="AG151" s="251"/>
      <c r="AH151" s="251"/>
      <c r="AI151" s="251"/>
      <c r="AJ151" s="251"/>
      <c r="AK151" s="251"/>
      <c r="AL151" s="251"/>
      <c r="AM151" s="251"/>
    </row>
    <row r="152" ht="15.75" customHeight="1">
      <c r="A152" s="166"/>
      <c r="B152" s="167"/>
      <c r="C152" s="167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7"/>
      <c r="Z152" s="167"/>
      <c r="AA152" s="167"/>
      <c r="AB152" s="167"/>
      <c r="AC152" s="167"/>
      <c r="AD152" s="167"/>
      <c r="AE152" s="251"/>
      <c r="AF152" s="251"/>
      <c r="AG152" s="251"/>
      <c r="AH152" s="251"/>
      <c r="AI152" s="251"/>
      <c r="AJ152" s="251"/>
      <c r="AK152" s="251"/>
      <c r="AL152" s="251"/>
      <c r="AM152" s="251"/>
    </row>
    <row r="153" ht="15.75" customHeight="1">
      <c r="A153" s="166"/>
      <c r="B153" s="167"/>
      <c r="C153" s="167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7"/>
      <c r="Z153" s="167"/>
      <c r="AA153" s="167"/>
      <c r="AB153" s="167"/>
      <c r="AC153" s="167"/>
      <c r="AD153" s="167"/>
      <c r="AE153" s="251"/>
      <c r="AF153" s="251"/>
      <c r="AG153" s="251"/>
      <c r="AH153" s="251"/>
      <c r="AI153" s="251"/>
      <c r="AJ153" s="251"/>
      <c r="AK153" s="251"/>
      <c r="AL153" s="251"/>
      <c r="AM153" s="251"/>
    </row>
    <row r="154" ht="15.75" customHeight="1">
      <c r="A154" s="166"/>
      <c r="B154" s="167"/>
      <c r="C154" s="167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7"/>
      <c r="Z154" s="167"/>
      <c r="AA154" s="167"/>
      <c r="AB154" s="167"/>
      <c r="AC154" s="167"/>
      <c r="AD154" s="167"/>
      <c r="AE154" s="251"/>
      <c r="AF154" s="251"/>
      <c r="AG154" s="251"/>
      <c r="AH154" s="251"/>
      <c r="AI154" s="251"/>
      <c r="AJ154" s="251"/>
      <c r="AK154" s="251"/>
      <c r="AL154" s="251"/>
      <c r="AM154" s="251"/>
    </row>
    <row r="155" ht="15.75" customHeight="1">
      <c r="A155" s="166"/>
      <c r="B155" s="167"/>
      <c r="C155" s="167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7"/>
      <c r="Z155" s="167"/>
      <c r="AA155" s="167"/>
      <c r="AB155" s="167"/>
      <c r="AC155" s="167"/>
      <c r="AD155" s="167"/>
      <c r="AE155" s="251"/>
      <c r="AF155" s="251"/>
      <c r="AG155" s="251"/>
      <c r="AH155" s="251"/>
      <c r="AI155" s="251"/>
      <c r="AJ155" s="251"/>
      <c r="AK155" s="251"/>
      <c r="AL155" s="251"/>
      <c r="AM155" s="251"/>
    </row>
    <row r="156" ht="15.75" customHeight="1">
      <c r="A156" s="166"/>
      <c r="B156" s="167"/>
      <c r="C156" s="167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7"/>
      <c r="Z156" s="167"/>
      <c r="AA156" s="167"/>
      <c r="AB156" s="167"/>
      <c r="AC156" s="167"/>
      <c r="AD156" s="167"/>
      <c r="AE156" s="251"/>
      <c r="AF156" s="251"/>
      <c r="AG156" s="251"/>
      <c r="AH156" s="251"/>
      <c r="AI156" s="251"/>
      <c r="AJ156" s="251"/>
      <c r="AK156" s="251"/>
      <c r="AL156" s="251"/>
      <c r="AM156" s="251"/>
    </row>
    <row r="157" ht="15.75" customHeight="1">
      <c r="A157" s="166"/>
      <c r="B157" s="167"/>
      <c r="C157" s="167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7"/>
      <c r="Z157" s="167"/>
      <c r="AA157" s="167"/>
      <c r="AB157" s="167"/>
      <c r="AC157" s="167"/>
      <c r="AD157" s="167"/>
      <c r="AE157" s="251"/>
      <c r="AF157" s="251"/>
      <c r="AG157" s="251"/>
      <c r="AH157" s="251"/>
      <c r="AI157" s="251"/>
      <c r="AJ157" s="251"/>
      <c r="AK157" s="251"/>
      <c r="AL157" s="251"/>
      <c r="AM157" s="251"/>
    </row>
    <row r="158" ht="15.75" customHeight="1">
      <c r="A158" s="166"/>
      <c r="B158" s="167"/>
      <c r="C158" s="167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7"/>
      <c r="Z158" s="167"/>
      <c r="AA158" s="167"/>
      <c r="AB158" s="167"/>
      <c r="AC158" s="167"/>
      <c r="AD158" s="167"/>
      <c r="AE158" s="251"/>
      <c r="AF158" s="251"/>
      <c r="AG158" s="251"/>
      <c r="AH158" s="251"/>
      <c r="AI158" s="251"/>
      <c r="AJ158" s="251"/>
      <c r="AK158" s="251"/>
      <c r="AL158" s="251"/>
      <c r="AM158" s="251"/>
    </row>
    <row r="159" ht="15.75" customHeight="1">
      <c r="A159" s="166"/>
      <c r="B159" s="167"/>
      <c r="C159" s="167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7"/>
      <c r="Z159" s="167"/>
      <c r="AA159" s="167"/>
      <c r="AB159" s="167"/>
      <c r="AC159" s="167"/>
      <c r="AD159" s="167"/>
      <c r="AE159" s="251"/>
      <c r="AF159" s="251"/>
      <c r="AG159" s="251"/>
      <c r="AH159" s="251"/>
      <c r="AI159" s="251"/>
      <c r="AJ159" s="251"/>
      <c r="AK159" s="251"/>
      <c r="AL159" s="251"/>
      <c r="AM159" s="251"/>
    </row>
    <row r="160" ht="15.75" customHeight="1">
      <c r="A160" s="166"/>
      <c r="B160" s="167"/>
      <c r="C160" s="167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7"/>
      <c r="Z160" s="167"/>
      <c r="AA160" s="167"/>
      <c r="AB160" s="167"/>
      <c r="AC160" s="167"/>
      <c r="AD160" s="167"/>
      <c r="AE160" s="251"/>
      <c r="AF160" s="251"/>
      <c r="AG160" s="251"/>
      <c r="AH160" s="251"/>
      <c r="AI160" s="251"/>
      <c r="AJ160" s="251"/>
      <c r="AK160" s="251"/>
      <c r="AL160" s="251"/>
      <c r="AM160" s="251"/>
    </row>
    <row r="161" ht="15.75" customHeight="1">
      <c r="A161" s="166"/>
      <c r="B161" s="167"/>
      <c r="C161" s="167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7"/>
      <c r="Z161" s="167"/>
      <c r="AA161" s="167"/>
      <c r="AB161" s="167"/>
      <c r="AC161" s="167"/>
      <c r="AD161" s="167"/>
      <c r="AE161" s="251"/>
      <c r="AF161" s="251"/>
      <c r="AG161" s="251"/>
      <c r="AH161" s="251"/>
      <c r="AI161" s="251"/>
      <c r="AJ161" s="251"/>
      <c r="AK161" s="251"/>
      <c r="AL161" s="251"/>
      <c r="AM161" s="251"/>
    </row>
    <row r="162" ht="15.75" customHeight="1">
      <c r="A162" s="166"/>
      <c r="B162" s="167"/>
      <c r="C162" s="167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7"/>
      <c r="Z162" s="167"/>
      <c r="AA162" s="167"/>
      <c r="AB162" s="167"/>
      <c r="AC162" s="167"/>
      <c r="AD162" s="167"/>
      <c r="AE162" s="251"/>
      <c r="AF162" s="251"/>
      <c r="AG162" s="251"/>
      <c r="AH162" s="251"/>
      <c r="AI162" s="251"/>
      <c r="AJ162" s="251"/>
      <c r="AK162" s="251"/>
      <c r="AL162" s="251"/>
      <c r="AM162" s="251"/>
    </row>
    <row r="163" ht="15.75" customHeight="1">
      <c r="A163" s="166"/>
      <c r="B163" s="167"/>
      <c r="C163" s="167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7"/>
      <c r="Z163" s="167"/>
      <c r="AA163" s="167"/>
      <c r="AB163" s="167"/>
      <c r="AC163" s="167"/>
      <c r="AD163" s="167"/>
      <c r="AE163" s="251"/>
      <c r="AF163" s="251"/>
      <c r="AG163" s="251"/>
      <c r="AH163" s="251"/>
      <c r="AI163" s="251"/>
      <c r="AJ163" s="251"/>
      <c r="AK163" s="251"/>
      <c r="AL163" s="251"/>
      <c r="AM163" s="251"/>
    </row>
    <row r="164" ht="15.75" customHeight="1">
      <c r="A164" s="166"/>
      <c r="B164" s="167"/>
      <c r="C164" s="167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7"/>
      <c r="Z164" s="167"/>
      <c r="AA164" s="167"/>
      <c r="AB164" s="167"/>
      <c r="AC164" s="167"/>
      <c r="AD164" s="167"/>
      <c r="AE164" s="251"/>
      <c r="AF164" s="251"/>
      <c r="AG164" s="251"/>
      <c r="AH164" s="251"/>
      <c r="AI164" s="251"/>
      <c r="AJ164" s="251"/>
      <c r="AK164" s="251"/>
      <c r="AL164" s="251"/>
      <c r="AM164" s="251"/>
    </row>
    <row r="165" ht="15.75" customHeight="1">
      <c r="A165" s="166"/>
      <c r="B165" s="167"/>
      <c r="C165" s="167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7"/>
      <c r="Z165" s="167"/>
      <c r="AA165" s="167"/>
      <c r="AB165" s="167"/>
      <c r="AC165" s="167"/>
      <c r="AD165" s="167"/>
      <c r="AE165" s="251"/>
      <c r="AF165" s="251"/>
      <c r="AG165" s="251"/>
      <c r="AH165" s="251"/>
      <c r="AI165" s="251"/>
      <c r="AJ165" s="251"/>
      <c r="AK165" s="251"/>
      <c r="AL165" s="251"/>
      <c r="AM165" s="251"/>
    </row>
    <row r="166" ht="15.75" customHeight="1">
      <c r="A166" s="166"/>
      <c r="B166" s="167"/>
      <c r="C166" s="167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7"/>
      <c r="Z166" s="167"/>
      <c r="AA166" s="167"/>
      <c r="AB166" s="167"/>
      <c r="AC166" s="167"/>
      <c r="AD166" s="167"/>
      <c r="AE166" s="251"/>
      <c r="AF166" s="251"/>
      <c r="AG166" s="251"/>
      <c r="AH166" s="251"/>
      <c r="AI166" s="251"/>
      <c r="AJ166" s="251"/>
      <c r="AK166" s="251"/>
      <c r="AL166" s="251"/>
      <c r="AM166" s="251"/>
    </row>
    <row r="167" ht="15.75" customHeight="1">
      <c r="A167" s="166"/>
      <c r="B167" s="167"/>
      <c r="C167" s="167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7"/>
      <c r="Z167" s="167"/>
      <c r="AA167" s="167"/>
      <c r="AB167" s="167"/>
      <c r="AC167" s="167"/>
      <c r="AD167" s="167"/>
      <c r="AE167" s="251"/>
      <c r="AF167" s="251"/>
      <c r="AG167" s="251"/>
      <c r="AH167" s="251"/>
      <c r="AI167" s="251"/>
      <c r="AJ167" s="251"/>
      <c r="AK167" s="251"/>
      <c r="AL167" s="251"/>
      <c r="AM167" s="251"/>
    </row>
    <row r="168" ht="15.75" customHeight="1">
      <c r="A168" s="166"/>
      <c r="B168" s="167"/>
      <c r="C168" s="167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7"/>
      <c r="Z168" s="167"/>
      <c r="AA168" s="167"/>
      <c r="AB168" s="167"/>
      <c r="AC168" s="167"/>
      <c r="AD168" s="167"/>
      <c r="AE168" s="251"/>
      <c r="AF168" s="251"/>
      <c r="AG168" s="251"/>
      <c r="AH168" s="251"/>
      <c r="AI168" s="251"/>
      <c r="AJ168" s="251"/>
      <c r="AK168" s="251"/>
      <c r="AL168" s="251"/>
      <c r="AM168" s="251"/>
    </row>
    <row r="169" ht="15.75" customHeight="1">
      <c r="A169" s="166"/>
      <c r="B169" s="167"/>
      <c r="C169" s="167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7"/>
      <c r="Z169" s="167"/>
      <c r="AA169" s="167"/>
      <c r="AB169" s="167"/>
      <c r="AC169" s="167"/>
      <c r="AD169" s="167"/>
      <c r="AE169" s="251"/>
      <c r="AF169" s="251"/>
      <c r="AG169" s="251"/>
      <c r="AH169" s="251"/>
      <c r="AI169" s="251"/>
      <c r="AJ169" s="251"/>
      <c r="AK169" s="251"/>
      <c r="AL169" s="251"/>
      <c r="AM169" s="251"/>
    </row>
    <row r="170" ht="15.75" customHeight="1">
      <c r="A170" s="166"/>
      <c r="B170" s="167"/>
      <c r="C170" s="167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7"/>
      <c r="Z170" s="167"/>
      <c r="AA170" s="167"/>
      <c r="AB170" s="167"/>
      <c r="AC170" s="167"/>
      <c r="AD170" s="167"/>
      <c r="AE170" s="251"/>
      <c r="AF170" s="251"/>
      <c r="AG170" s="251"/>
      <c r="AH170" s="251"/>
      <c r="AI170" s="251"/>
      <c r="AJ170" s="251"/>
      <c r="AK170" s="251"/>
      <c r="AL170" s="251"/>
      <c r="AM170" s="251"/>
    </row>
    <row r="171" ht="15.75" customHeight="1">
      <c r="A171" s="166"/>
      <c r="B171" s="167"/>
      <c r="C171" s="167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7"/>
      <c r="Z171" s="167"/>
      <c r="AA171" s="167"/>
      <c r="AB171" s="167"/>
      <c r="AC171" s="167"/>
      <c r="AD171" s="167"/>
      <c r="AE171" s="251"/>
      <c r="AF171" s="251"/>
      <c r="AG171" s="251"/>
      <c r="AH171" s="251"/>
      <c r="AI171" s="251"/>
      <c r="AJ171" s="251"/>
      <c r="AK171" s="251"/>
      <c r="AL171" s="251"/>
      <c r="AM171" s="251"/>
    </row>
    <row r="172" ht="15.75" customHeight="1">
      <c r="A172" s="166"/>
      <c r="B172" s="167"/>
      <c r="C172" s="167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7"/>
      <c r="Z172" s="167"/>
      <c r="AA172" s="167"/>
      <c r="AB172" s="167"/>
      <c r="AC172" s="167"/>
      <c r="AD172" s="167"/>
      <c r="AE172" s="251"/>
      <c r="AF172" s="251"/>
      <c r="AG172" s="251"/>
      <c r="AH172" s="251"/>
      <c r="AI172" s="251"/>
      <c r="AJ172" s="251"/>
      <c r="AK172" s="251"/>
      <c r="AL172" s="251"/>
      <c r="AM172" s="251"/>
    </row>
    <row r="173" ht="15.75" customHeight="1">
      <c r="A173" s="166"/>
      <c r="B173" s="167"/>
      <c r="C173" s="167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7"/>
      <c r="Z173" s="167"/>
      <c r="AA173" s="167"/>
      <c r="AB173" s="167"/>
      <c r="AC173" s="167"/>
      <c r="AD173" s="167"/>
      <c r="AE173" s="251"/>
      <c r="AF173" s="251"/>
      <c r="AG173" s="251"/>
      <c r="AH173" s="251"/>
      <c r="AI173" s="251"/>
      <c r="AJ173" s="251"/>
      <c r="AK173" s="251"/>
      <c r="AL173" s="251"/>
      <c r="AM173" s="251"/>
    </row>
    <row r="174" ht="15.75" customHeight="1">
      <c r="A174" s="166"/>
      <c r="B174" s="167"/>
      <c r="C174" s="167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7"/>
      <c r="Z174" s="167"/>
      <c r="AA174" s="167"/>
      <c r="AB174" s="167"/>
      <c r="AC174" s="167"/>
      <c r="AD174" s="167"/>
      <c r="AE174" s="251"/>
      <c r="AF174" s="251"/>
      <c r="AG174" s="251"/>
      <c r="AH174" s="251"/>
      <c r="AI174" s="251"/>
      <c r="AJ174" s="251"/>
      <c r="AK174" s="251"/>
      <c r="AL174" s="251"/>
      <c r="AM174" s="251"/>
    </row>
    <row r="175" ht="15.75" customHeight="1">
      <c r="A175" s="166"/>
      <c r="B175" s="167"/>
      <c r="C175" s="167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7"/>
      <c r="Z175" s="167"/>
      <c r="AA175" s="167"/>
      <c r="AB175" s="167"/>
      <c r="AC175" s="167"/>
      <c r="AD175" s="167"/>
      <c r="AE175" s="251"/>
      <c r="AF175" s="251"/>
      <c r="AG175" s="251"/>
      <c r="AH175" s="251"/>
      <c r="AI175" s="251"/>
      <c r="AJ175" s="251"/>
      <c r="AK175" s="251"/>
      <c r="AL175" s="251"/>
      <c r="AM175" s="251"/>
    </row>
    <row r="176" ht="15.75" customHeight="1">
      <c r="A176" s="166"/>
      <c r="B176" s="167"/>
      <c r="C176" s="167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7"/>
      <c r="Z176" s="167"/>
      <c r="AA176" s="167"/>
      <c r="AB176" s="167"/>
      <c r="AC176" s="167"/>
      <c r="AD176" s="167"/>
      <c r="AE176" s="251"/>
      <c r="AF176" s="251"/>
      <c r="AG176" s="251"/>
      <c r="AH176" s="251"/>
      <c r="AI176" s="251"/>
      <c r="AJ176" s="251"/>
      <c r="AK176" s="251"/>
      <c r="AL176" s="251"/>
      <c r="AM176" s="251"/>
    </row>
    <row r="177" ht="15.75" customHeight="1">
      <c r="A177" s="166"/>
      <c r="B177" s="167"/>
      <c r="C177" s="167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7"/>
      <c r="Z177" s="167"/>
      <c r="AA177" s="167"/>
      <c r="AB177" s="167"/>
      <c r="AC177" s="167"/>
      <c r="AD177" s="167"/>
      <c r="AE177" s="251"/>
      <c r="AF177" s="251"/>
      <c r="AG177" s="251"/>
      <c r="AH177" s="251"/>
      <c r="AI177" s="251"/>
      <c r="AJ177" s="251"/>
      <c r="AK177" s="251"/>
      <c r="AL177" s="251"/>
      <c r="AM177" s="251"/>
    </row>
    <row r="178" ht="15.75" customHeight="1">
      <c r="A178" s="166"/>
      <c r="B178" s="167"/>
      <c r="C178" s="167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7"/>
      <c r="Z178" s="167"/>
      <c r="AA178" s="167"/>
      <c r="AB178" s="167"/>
      <c r="AC178" s="167"/>
      <c r="AD178" s="167"/>
      <c r="AE178" s="251"/>
      <c r="AF178" s="251"/>
      <c r="AG178" s="251"/>
      <c r="AH178" s="251"/>
      <c r="AI178" s="251"/>
      <c r="AJ178" s="251"/>
      <c r="AK178" s="251"/>
      <c r="AL178" s="251"/>
      <c r="AM178" s="251"/>
    </row>
    <row r="179" ht="15.75" customHeight="1">
      <c r="A179" s="166"/>
      <c r="B179" s="167"/>
      <c r="C179" s="167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7"/>
      <c r="Z179" s="167"/>
      <c r="AA179" s="167"/>
      <c r="AB179" s="167"/>
      <c r="AC179" s="167"/>
      <c r="AD179" s="167"/>
      <c r="AE179" s="251"/>
      <c r="AF179" s="251"/>
      <c r="AG179" s="251"/>
      <c r="AH179" s="251"/>
      <c r="AI179" s="251"/>
      <c r="AJ179" s="251"/>
      <c r="AK179" s="251"/>
      <c r="AL179" s="251"/>
      <c r="AM179" s="251"/>
    </row>
    <row r="180" ht="15.75" customHeight="1">
      <c r="A180" s="166"/>
      <c r="B180" s="167"/>
      <c r="C180" s="167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7"/>
      <c r="Z180" s="167"/>
      <c r="AA180" s="167"/>
      <c r="AB180" s="167"/>
      <c r="AC180" s="167"/>
      <c r="AD180" s="167"/>
      <c r="AE180" s="251"/>
      <c r="AF180" s="251"/>
      <c r="AG180" s="251"/>
      <c r="AH180" s="251"/>
      <c r="AI180" s="251"/>
      <c r="AJ180" s="251"/>
      <c r="AK180" s="251"/>
      <c r="AL180" s="251"/>
      <c r="AM180" s="251"/>
    </row>
    <row r="181" ht="15.75" customHeight="1">
      <c r="A181" s="166"/>
      <c r="B181" s="167"/>
      <c r="C181" s="167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7"/>
      <c r="Z181" s="167"/>
      <c r="AA181" s="167"/>
      <c r="AB181" s="167"/>
      <c r="AC181" s="167"/>
      <c r="AD181" s="167"/>
      <c r="AE181" s="251"/>
      <c r="AF181" s="251"/>
      <c r="AG181" s="251"/>
      <c r="AH181" s="251"/>
      <c r="AI181" s="251"/>
      <c r="AJ181" s="251"/>
      <c r="AK181" s="251"/>
      <c r="AL181" s="251"/>
      <c r="AM181" s="251"/>
    </row>
    <row r="182" ht="15.75" customHeight="1">
      <c r="A182" s="166"/>
      <c r="B182" s="167"/>
      <c r="C182" s="167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7"/>
      <c r="Z182" s="167"/>
      <c r="AA182" s="167"/>
      <c r="AB182" s="167"/>
      <c r="AC182" s="167"/>
      <c r="AD182" s="167"/>
      <c r="AE182" s="251"/>
      <c r="AF182" s="251"/>
      <c r="AG182" s="251"/>
      <c r="AH182" s="251"/>
      <c r="AI182" s="251"/>
      <c r="AJ182" s="251"/>
      <c r="AK182" s="251"/>
      <c r="AL182" s="251"/>
      <c r="AM182" s="251"/>
    </row>
    <row r="183" ht="15.75" customHeight="1">
      <c r="A183" s="166"/>
      <c r="B183" s="167"/>
      <c r="C183" s="167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7"/>
      <c r="Z183" s="167"/>
      <c r="AA183" s="167"/>
      <c r="AB183" s="167"/>
      <c r="AC183" s="167"/>
      <c r="AD183" s="167"/>
      <c r="AE183" s="251"/>
      <c r="AF183" s="251"/>
      <c r="AG183" s="251"/>
      <c r="AH183" s="251"/>
      <c r="AI183" s="251"/>
      <c r="AJ183" s="251"/>
      <c r="AK183" s="251"/>
      <c r="AL183" s="251"/>
      <c r="AM183" s="251"/>
    </row>
    <row r="184" ht="15.75" customHeight="1">
      <c r="A184" s="166"/>
      <c r="B184" s="167"/>
      <c r="C184" s="167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7"/>
      <c r="Z184" s="167"/>
      <c r="AA184" s="167"/>
      <c r="AB184" s="167"/>
      <c r="AC184" s="167"/>
      <c r="AD184" s="167"/>
      <c r="AE184" s="251"/>
      <c r="AF184" s="251"/>
      <c r="AG184" s="251"/>
      <c r="AH184" s="251"/>
      <c r="AI184" s="251"/>
      <c r="AJ184" s="251"/>
      <c r="AK184" s="251"/>
      <c r="AL184" s="251"/>
      <c r="AM184" s="251"/>
    </row>
    <row r="185" ht="15.75" customHeight="1">
      <c r="A185" s="166"/>
      <c r="B185" s="167"/>
      <c r="C185" s="167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7"/>
      <c r="Z185" s="167"/>
      <c r="AA185" s="167"/>
      <c r="AB185" s="167"/>
      <c r="AC185" s="167"/>
      <c r="AD185" s="167"/>
      <c r="AE185" s="251"/>
      <c r="AF185" s="251"/>
      <c r="AG185" s="251"/>
      <c r="AH185" s="251"/>
      <c r="AI185" s="251"/>
      <c r="AJ185" s="251"/>
      <c r="AK185" s="251"/>
      <c r="AL185" s="251"/>
      <c r="AM185" s="251"/>
    </row>
    <row r="186" ht="15.75" customHeight="1">
      <c r="A186" s="166"/>
      <c r="B186" s="167"/>
      <c r="C186" s="167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7"/>
      <c r="Z186" s="167"/>
      <c r="AA186" s="167"/>
      <c r="AB186" s="167"/>
      <c r="AC186" s="167"/>
      <c r="AD186" s="167"/>
      <c r="AE186" s="251"/>
      <c r="AF186" s="251"/>
      <c r="AG186" s="251"/>
      <c r="AH186" s="251"/>
      <c r="AI186" s="251"/>
      <c r="AJ186" s="251"/>
      <c r="AK186" s="251"/>
      <c r="AL186" s="251"/>
      <c r="AM186" s="251"/>
    </row>
    <row r="187" ht="15.75" customHeight="1">
      <c r="A187" s="166"/>
      <c r="B187" s="167"/>
      <c r="C187" s="167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7"/>
      <c r="Z187" s="167"/>
      <c r="AA187" s="167"/>
      <c r="AB187" s="167"/>
      <c r="AC187" s="167"/>
      <c r="AD187" s="167"/>
      <c r="AE187" s="251"/>
      <c r="AF187" s="251"/>
      <c r="AG187" s="251"/>
      <c r="AH187" s="251"/>
      <c r="AI187" s="251"/>
      <c r="AJ187" s="251"/>
      <c r="AK187" s="251"/>
      <c r="AL187" s="251"/>
      <c r="AM187" s="251"/>
    </row>
    <row r="188" ht="15.75" customHeight="1">
      <c r="A188" s="166"/>
      <c r="B188" s="167"/>
      <c r="C188" s="167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7"/>
      <c r="Z188" s="167"/>
      <c r="AA188" s="167"/>
      <c r="AB188" s="167"/>
      <c r="AC188" s="167"/>
      <c r="AD188" s="167"/>
      <c r="AE188" s="251"/>
      <c r="AF188" s="251"/>
      <c r="AG188" s="251"/>
      <c r="AH188" s="251"/>
      <c r="AI188" s="251"/>
      <c r="AJ188" s="251"/>
      <c r="AK188" s="251"/>
      <c r="AL188" s="251"/>
      <c r="AM188" s="251"/>
    </row>
    <row r="189" ht="15.75" customHeight="1">
      <c r="A189" s="166"/>
      <c r="B189" s="167"/>
      <c r="C189" s="167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7"/>
      <c r="Z189" s="167"/>
      <c r="AA189" s="167"/>
      <c r="AB189" s="167"/>
      <c r="AC189" s="167"/>
      <c r="AD189" s="167"/>
      <c r="AE189" s="251"/>
      <c r="AF189" s="251"/>
      <c r="AG189" s="251"/>
      <c r="AH189" s="251"/>
      <c r="AI189" s="251"/>
      <c r="AJ189" s="251"/>
      <c r="AK189" s="251"/>
      <c r="AL189" s="251"/>
      <c r="AM189" s="251"/>
    </row>
    <row r="190" ht="15.75" customHeight="1">
      <c r="A190" s="166"/>
      <c r="B190" s="167"/>
      <c r="C190" s="167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7"/>
      <c r="Z190" s="167"/>
      <c r="AA190" s="167"/>
      <c r="AB190" s="167"/>
      <c r="AC190" s="167"/>
      <c r="AD190" s="167"/>
      <c r="AE190" s="251"/>
      <c r="AF190" s="251"/>
      <c r="AG190" s="251"/>
      <c r="AH190" s="251"/>
      <c r="AI190" s="251"/>
      <c r="AJ190" s="251"/>
      <c r="AK190" s="251"/>
      <c r="AL190" s="251"/>
      <c r="AM190" s="251"/>
    </row>
    <row r="191" ht="15.75" customHeight="1">
      <c r="A191" s="166"/>
      <c r="B191" s="167"/>
      <c r="C191" s="167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7"/>
      <c r="Z191" s="167"/>
      <c r="AA191" s="167"/>
      <c r="AB191" s="167"/>
      <c r="AC191" s="167"/>
      <c r="AD191" s="167"/>
      <c r="AE191" s="251"/>
      <c r="AF191" s="251"/>
      <c r="AG191" s="251"/>
      <c r="AH191" s="251"/>
      <c r="AI191" s="251"/>
      <c r="AJ191" s="251"/>
      <c r="AK191" s="251"/>
      <c r="AL191" s="251"/>
      <c r="AM191" s="251"/>
    </row>
    <row r="192" ht="15.75" customHeight="1">
      <c r="A192" s="166"/>
      <c r="B192" s="167"/>
      <c r="C192" s="167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7"/>
      <c r="Z192" s="167"/>
      <c r="AA192" s="167"/>
      <c r="AB192" s="167"/>
      <c r="AC192" s="167"/>
      <c r="AD192" s="167"/>
      <c r="AE192" s="251"/>
      <c r="AF192" s="251"/>
      <c r="AG192" s="251"/>
      <c r="AH192" s="251"/>
      <c r="AI192" s="251"/>
      <c r="AJ192" s="251"/>
      <c r="AK192" s="251"/>
      <c r="AL192" s="251"/>
      <c r="AM192" s="251"/>
    </row>
    <row r="193" ht="15.75" customHeight="1">
      <c r="A193" s="166"/>
      <c r="B193" s="167"/>
      <c r="C193" s="167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7"/>
      <c r="Z193" s="167"/>
      <c r="AA193" s="167"/>
      <c r="AB193" s="167"/>
      <c r="AC193" s="167"/>
      <c r="AD193" s="167"/>
      <c r="AE193" s="251"/>
      <c r="AF193" s="251"/>
      <c r="AG193" s="251"/>
      <c r="AH193" s="251"/>
      <c r="AI193" s="251"/>
      <c r="AJ193" s="251"/>
      <c r="AK193" s="251"/>
      <c r="AL193" s="251"/>
      <c r="AM193" s="251"/>
    </row>
    <row r="194" ht="15.75" customHeight="1">
      <c r="A194" s="166"/>
      <c r="B194" s="167"/>
      <c r="C194" s="167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7"/>
      <c r="Z194" s="167"/>
      <c r="AA194" s="167"/>
      <c r="AB194" s="167"/>
      <c r="AC194" s="167"/>
      <c r="AD194" s="167"/>
      <c r="AE194" s="251"/>
      <c r="AF194" s="251"/>
      <c r="AG194" s="251"/>
      <c r="AH194" s="251"/>
      <c r="AI194" s="251"/>
      <c r="AJ194" s="251"/>
      <c r="AK194" s="251"/>
      <c r="AL194" s="251"/>
      <c r="AM194" s="251"/>
    </row>
    <row r="195" ht="15.75" customHeight="1">
      <c r="A195" s="166"/>
      <c r="B195" s="167"/>
      <c r="C195" s="167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7"/>
      <c r="Z195" s="167"/>
      <c r="AA195" s="167"/>
      <c r="AB195" s="167"/>
      <c r="AC195" s="167"/>
      <c r="AD195" s="167"/>
      <c r="AE195" s="251"/>
      <c r="AF195" s="251"/>
      <c r="AG195" s="251"/>
      <c r="AH195" s="251"/>
      <c r="AI195" s="251"/>
      <c r="AJ195" s="251"/>
      <c r="AK195" s="251"/>
      <c r="AL195" s="251"/>
      <c r="AM195" s="251"/>
    </row>
    <row r="196" ht="15.75" customHeight="1">
      <c r="A196" s="166"/>
      <c r="B196" s="167"/>
      <c r="C196" s="167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7"/>
      <c r="Z196" s="167"/>
      <c r="AA196" s="167"/>
      <c r="AB196" s="167"/>
      <c r="AC196" s="167"/>
      <c r="AD196" s="167"/>
      <c r="AE196" s="251"/>
      <c r="AF196" s="251"/>
      <c r="AG196" s="251"/>
      <c r="AH196" s="251"/>
      <c r="AI196" s="251"/>
      <c r="AJ196" s="251"/>
      <c r="AK196" s="251"/>
      <c r="AL196" s="251"/>
      <c r="AM196" s="251"/>
    </row>
    <row r="197" ht="15.75" customHeight="1">
      <c r="A197" s="166"/>
      <c r="B197" s="167"/>
      <c r="C197" s="167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7"/>
      <c r="Z197" s="167"/>
      <c r="AA197" s="167"/>
      <c r="AB197" s="167"/>
      <c r="AC197" s="167"/>
      <c r="AD197" s="167"/>
      <c r="AE197" s="251"/>
      <c r="AF197" s="251"/>
      <c r="AG197" s="251"/>
      <c r="AH197" s="251"/>
      <c r="AI197" s="251"/>
      <c r="AJ197" s="251"/>
      <c r="AK197" s="251"/>
      <c r="AL197" s="251"/>
      <c r="AM197" s="251"/>
    </row>
    <row r="198" ht="15.75" customHeight="1">
      <c r="A198" s="166"/>
      <c r="B198" s="167"/>
      <c r="C198" s="167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7"/>
      <c r="Z198" s="167"/>
      <c r="AA198" s="167"/>
      <c r="AB198" s="167"/>
      <c r="AC198" s="167"/>
      <c r="AD198" s="167"/>
      <c r="AE198" s="251"/>
      <c r="AF198" s="251"/>
      <c r="AG198" s="251"/>
      <c r="AH198" s="251"/>
      <c r="AI198" s="251"/>
      <c r="AJ198" s="251"/>
      <c r="AK198" s="251"/>
      <c r="AL198" s="251"/>
      <c r="AM198" s="251"/>
    </row>
    <row r="199" ht="15.75" customHeight="1">
      <c r="A199" s="166"/>
      <c r="B199" s="167"/>
      <c r="C199" s="167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7"/>
      <c r="Z199" s="167"/>
      <c r="AA199" s="167"/>
      <c r="AB199" s="167"/>
      <c r="AC199" s="167"/>
      <c r="AD199" s="167"/>
      <c r="AE199" s="251"/>
      <c r="AF199" s="251"/>
      <c r="AG199" s="251"/>
      <c r="AH199" s="251"/>
      <c r="AI199" s="251"/>
      <c r="AJ199" s="251"/>
      <c r="AK199" s="251"/>
      <c r="AL199" s="251"/>
      <c r="AM199" s="251"/>
    </row>
    <row r="200" ht="15.75" customHeight="1">
      <c r="A200" s="166"/>
      <c r="B200" s="167"/>
      <c r="C200" s="167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7"/>
      <c r="Z200" s="167"/>
      <c r="AA200" s="167"/>
      <c r="AB200" s="167"/>
      <c r="AC200" s="167"/>
      <c r="AD200" s="167"/>
      <c r="AE200" s="251"/>
      <c r="AF200" s="251"/>
      <c r="AG200" s="251"/>
      <c r="AH200" s="251"/>
      <c r="AI200" s="251"/>
      <c r="AJ200" s="251"/>
      <c r="AK200" s="251"/>
      <c r="AL200" s="251"/>
      <c r="AM200" s="251"/>
    </row>
    <row r="201" ht="15.75" customHeight="1">
      <c r="A201" s="166"/>
      <c r="B201" s="167"/>
      <c r="C201" s="167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7"/>
      <c r="Z201" s="167"/>
      <c r="AA201" s="167"/>
      <c r="AB201" s="167"/>
      <c r="AC201" s="167"/>
      <c r="AD201" s="167"/>
      <c r="AE201" s="251"/>
      <c r="AF201" s="251"/>
      <c r="AG201" s="251"/>
      <c r="AH201" s="251"/>
      <c r="AI201" s="251"/>
      <c r="AJ201" s="251"/>
      <c r="AK201" s="251"/>
      <c r="AL201" s="251"/>
      <c r="AM201" s="251"/>
    </row>
    <row r="202" ht="15.75" customHeight="1">
      <c r="A202" s="166"/>
      <c r="B202" s="167"/>
      <c r="C202" s="167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7"/>
      <c r="Z202" s="167"/>
      <c r="AA202" s="167"/>
      <c r="AB202" s="167"/>
      <c r="AC202" s="167"/>
      <c r="AD202" s="167"/>
      <c r="AE202" s="251"/>
      <c r="AF202" s="251"/>
      <c r="AG202" s="251"/>
      <c r="AH202" s="251"/>
      <c r="AI202" s="251"/>
      <c r="AJ202" s="251"/>
      <c r="AK202" s="251"/>
      <c r="AL202" s="251"/>
      <c r="AM202" s="251"/>
    </row>
    <row r="203" ht="15.75" customHeight="1">
      <c r="A203" s="166"/>
      <c r="B203" s="167"/>
      <c r="C203" s="167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7"/>
      <c r="Z203" s="167"/>
      <c r="AA203" s="167"/>
      <c r="AB203" s="167"/>
      <c r="AC203" s="167"/>
      <c r="AD203" s="167"/>
      <c r="AE203" s="251"/>
      <c r="AF203" s="251"/>
      <c r="AG203" s="251"/>
      <c r="AH203" s="251"/>
      <c r="AI203" s="251"/>
      <c r="AJ203" s="251"/>
      <c r="AK203" s="251"/>
      <c r="AL203" s="251"/>
      <c r="AM203" s="251"/>
    </row>
    <row r="204" ht="15.75" customHeight="1">
      <c r="A204" s="166"/>
      <c r="B204" s="167"/>
      <c r="C204" s="167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7"/>
      <c r="Z204" s="167"/>
      <c r="AA204" s="167"/>
      <c r="AB204" s="167"/>
      <c r="AC204" s="167"/>
      <c r="AD204" s="167"/>
      <c r="AE204" s="251"/>
      <c r="AF204" s="251"/>
      <c r="AG204" s="251"/>
      <c r="AH204" s="251"/>
      <c r="AI204" s="251"/>
      <c r="AJ204" s="251"/>
      <c r="AK204" s="251"/>
      <c r="AL204" s="251"/>
      <c r="AM204" s="251"/>
    </row>
    <row r="205" ht="15.75" customHeight="1">
      <c r="A205" s="166"/>
      <c r="B205" s="167"/>
      <c r="C205" s="167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7"/>
      <c r="Z205" s="167"/>
      <c r="AA205" s="167"/>
      <c r="AB205" s="167"/>
      <c r="AC205" s="167"/>
      <c r="AD205" s="167"/>
      <c r="AE205" s="251"/>
      <c r="AF205" s="251"/>
      <c r="AG205" s="251"/>
      <c r="AH205" s="251"/>
      <c r="AI205" s="251"/>
      <c r="AJ205" s="251"/>
      <c r="AK205" s="251"/>
      <c r="AL205" s="251"/>
      <c r="AM205" s="251"/>
    </row>
    <row r="206" ht="15.75" customHeight="1">
      <c r="A206" s="166"/>
      <c r="B206" s="167"/>
      <c r="C206" s="167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7"/>
      <c r="Z206" s="167"/>
      <c r="AA206" s="167"/>
      <c r="AB206" s="167"/>
      <c r="AC206" s="167"/>
      <c r="AD206" s="167"/>
      <c r="AE206" s="251"/>
      <c r="AF206" s="251"/>
      <c r="AG206" s="251"/>
      <c r="AH206" s="251"/>
      <c r="AI206" s="251"/>
      <c r="AJ206" s="251"/>
      <c r="AK206" s="251"/>
      <c r="AL206" s="251"/>
      <c r="AM206" s="251"/>
    </row>
    <row r="207" ht="15.75" customHeight="1">
      <c r="A207" s="166"/>
      <c r="B207" s="167"/>
      <c r="C207" s="167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7"/>
      <c r="Z207" s="167"/>
      <c r="AA207" s="167"/>
      <c r="AB207" s="167"/>
      <c r="AC207" s="167"/>
      <c r="AD207" s="167"/>
      <c r="AE207" s="251"/>
      <c r="AF207" s="251"/>
      <c r="AG207" s="251"/>
      <c r="AH207" s="251"/>
      <c r="AI207" s="251"/>
      <c r="AJ207" s="251"/>
      <c r="AK207" s="251"/>
      <c r="AL207" s="251"/>
      <c r="AM207" s="251"/>
    </row>
    <row r="208" ht="15.75" customHeight="1">
      <c r="A208" s="166"/>
      <c r="B208" s="167"/>
      <c r="C208" s="167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7"/>
      <c r="Z208" s="167"/>
      <c r="AA208" s="167"/>
      <c r="AB208" s="167"/>
      <c r="AC208" s="167"/>
      <c r="AD208" s="167"/>
      <c r="AE208" s="251"/>
      <c r="AF208" s="251"/>
      <c r="AG208" s="251"/>
      <c r="AH208" s="251"/>
      <c r="AI208" s="251"/>
      <c r="AJ208" s="251"/>
      <c r="AK208" s="251"/>
      <c r="AL208" s="251"/>
      <c r="AM208" s="251"/>
    </row>
    <row r="209" ht="15.75" customHeight="1">
      <c r="A209" s="166"/>
      <c r="B209" s="167"/>
      <c r="C209" s="167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7"/>
      <c r="Z209" s="167"/>
      <c r="AA209" s="167"/>
      <c r="AB209" s="167"/>
      <c r="AC209" s="167"/>
      <c r="AD209" s="167"/>
      <c r="AE209" s="251"/>
      <c r="AF209" s="251"/>
      <c r="AG209" s="251"/>
      <c r="AH209" s="251"/>
      <c r="AI209" s="251"/>
      <c r="AJ209" s="251"/>
      <c r="AK209" s="251"/>
      <c r="AL209" s="251"/>
      <c r="AM209" s="251"/>
    </row>
    <row r="210" ht="15.75" customHeight="1">
      <c r="A210" s="166"/>
      <c r="B210" s="167"/>
      <c r="C210" s="167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7"/>
      <c r="Z210" s="167"/>
      <c r="AA210" s="167"/>
      <c r="AB210" s="167"/>
      <c r="AC210" s="167"/>
      <c r="AD210" s="167"/>
      <c r="AE210" s="251"/>
      <c r="AF210" s="251"/>
      <c r="AG210" s="251"/>
      <c r="AH210" s="251"/>
      <c r="AI210" s="251"/>
      <c r="AJ210" s="251"/>
      <c r="AK210" s="251"/>
      <c r="AL210" s="251"/>
      <c r="AM210" s="251"/>
    </row>
    <row r="211" ht="15.75" customHeight="1">
      <c r="A211" s="166"/>
      <c r="B211" s="167"/>
      <c r="C211" s="167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7"/>
      <c r="Z211" s="167"/>
      <c r="AA211" s="167"/>
      <c r="AB211" s="167"/>
      <c r="AC211" s="167"/>
      <c r="AD211" s="167"/>
      <c r="AE211" s="251"/>
      <c r="AF211" s="251"/>
      <c r="AG211" s="251"/>
      <c r="AH211" s="251"/>
      <c r="AI211" s="251"/>
      <c r="AJ211" s="251"/>
      <c r="AK211" s="251"/>
      <c r="AL211" s="251"/>
      <c r="AM211" s="251"/>
    </row>
    <row r="212" ht="15.75" customHeight="1">
      <c r="A212" s="166"/>
      <c r="B212" s="167"/>
      <c r="C212" s="167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7"/>
      <c r="Z212" s="167"/>
      <c r="AA212" s="167"/>
      <c r="AB212" s="167"/>
      <c r="AC212" s="167"/>
      <c r="AD212" s="167"/>
      <c r="AE212" s="251"/>
      <c r="AF212" s="251"/>
      <c r="AG212" s="251"/>
      <c r="AH212" s="251"/>
      <c r="AI212" s="251"/>
      <c r="AJ212" s="251"/>
      <c r="AK212" s="251"/>
      <c r="AL212" s="251"/>
      <c r="AM212" s="251"/>
    </row>
    <row r="213" ht="15.75" customHeight="1">
      <c r="A213" s="166"/>
      <c r="B213" s="167"/>
      <c r="C213" s="167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7"/>
      <c r="Z213" s="167"/>
      <c r="AA213" s="167"/>
      <c r="AB213" s="167"/>
      <c r="AC213" s="167"/>
      <c r="AD213" s="167"/>
      <c r="AE213" s="251"/>
      <c r="AF213" s="251"/>
      <c r="AG213" s="251"/>
      <c r="AH213" s="251"/>
      <c r="AI213" s="251"/>
      <c r="AJ213" s="251"/>
      <c r="AK213" s="251"/>
      <c r="AL213" s="251"/>
      <c r="AM213" s="251"/>
    </row>
    <row r="214" ht="15.75" customHeight="1">
      <c r="A214" s="166"/>
      <c r="B214" s="167"/>
      <c r="C214" s="167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7"/>
      <c r="Z214" s="167"/>
      <c r="AA214" s="167"/>
      <c r="AB214" s="167"/>
      <c r="AC214" s="167"/>
      <c r="AD214" s="167"/>
      <c r="AE214" s="251"/>
      <c r="AF214" s="251"/>
      <c r="AG214" s="251"/>
      <c r="AH214" s="251"/>
      <c r="AI214" s="251"/>
      <c r="AJ214" s="251"/>
      <c r="AK214" s="251"/>
      <c r="AL214" s="251"/>
      <c r="AM214" s="251"/>
    </row>
    <row r="215" ht="15.75" customHeight="1">
      <c r="A215" s="166"/>
      <c r="B215" s="167"/>
      <c r="C215" s="167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7"/>
      <c r="Z215" s="167"/>
      <c r="AA215" s="167"/>
      <c r="AB215" s="167"/>
      <c r="AC215" s="167"/>
      <c r="AD215" s="167"/>
      <c r="AE215" s="251"/>
      <c r="AF215" s="251"/>
      <c r="AG215" s="251"/>
      <c r="AH215" s="251"/>
      <c r="AI215" s="251"/>
      <c r="AJ215" s="251"/>
      <c r="AK215" s="251"/>
      <c r="AL215" s="251"/>
      <c r="AM215" s="251"/>
    </row>
    <row r="216" ht="15.75" customHeight="1">
      <c r="A216" s="166"/>
      <c r="B216" s="167"/>
      <c r="C216" s="167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7"/>
      <c r="Z216" s="167"/>
      <c r="AA216" s="167"/>
      <c r="AB216" s="167"/>
      <c r="AC216" s="167"/>
      <c r="AD216" s="167"/>
      <c r="AE216" s="251"/>
      <c r="AF216" s="251"/>
      <c r="AG216" s="251"/>
      <c r="AH216" s="251"/>
      <c r="AI216" s="251"/>
      <c r="AJ216" s="251"/>
      <c r="AK216" s="251"/>
      <c r="AL216" s="251"/>
      <c r="AM216" s="251"/>
    </row>
    <row r="217" ht="15.75" customHeight="1">
      <c r="A217" s="166"/>
      <c r="B217" s="167"/>
      <c r="C217" s="167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7"/>
      <c r="Z217" s="167"/>
      <c r="AA217" s="167"/>
      <c r="AB217" s="167"/>
      <c r="AC217" s="167"/>
      <c r="AD217" s="167"/>
      <c r="AE217" s="251"/>
      <c r="AF217" s="251"/>
      <c r="AG217" s="251"/>
      <c r="AH217" s="251"/>
      <c r="AI217" s="251"/>
      <c r="AJ217" s="251"/>
      <c r="AK217" s="251"/>
      <c r="AL217" s="251"/>
      <c r="AM217" s="251"/>
    </row>
    <row r="218" ht="15.75" customHeight="1">
      <c r="A218" s="166"/>
      <c r="B218" s="167"/>
      <c r="C218" s="167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7"/>
      <c r="Z218" s="167"/>
      <c r="AA218" s="167"/>
      <c r="AB218" s="167"/>
      <c r="AC218" s="167"/>
      <c r="AD218" s="167"/>
      <c r="AE218" s="251"/>
      <c r="AF218" s="251"/>
      <c r="AG218" s="251"/>
      <c r="AH218" s="251"/>
      <c r="AI218" s="251"/>
      <c r="AJ218" s="251"/>
      <c r="AK218" s="251"/>
      <c r="AL218" s="251"/>
      <c r="AM218" s="251"/>
    </row>
    <row r="219" ht="15.75" customHeight="1">
      <c r="A219" s="166"/>
      <c r="B219" s="167"/>
      <c r="C219" s="167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7"/>
      <c r="Z219" s="167"/>
      <c r="AA219" s="167"/>
      <c r="AB219" s="167"/>
      <c r="AC219" s="167"/>
      <c r="AD219" s="167"/>
      <c r="AE219" s="251"/>
      <c r="AF219" s="251"/>
      <c r="AG219" s="251"/>
      <c r="AH219" s="251"/>
      <c r="AI219" s="251"/>
      <c r="AJ219" s="251"/>
      <c r="AK219" s="251"/>
      <c r="AL219" s="251"/>
      <c r="AM219" s="251"/>
    </row>
    <row r="220" ht="15.75" customHeight="1">
      <c r="A220" s="166"/>
      <c r="B220" s="167"/>
      <c r="C220" s="167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7"/>
      <c r="Z220" s="167"/>
      <c r="AA220" s="167"/>
      <c r="AB220" s="167"/>
      <c r="AC220" s="167"/>
      <c r="AD220" s="167"/>
      <c r="AE220" s="251"/>
      <c r="AF220" s="251"/>
      <c r="AG220" s="251"/>
      <c r="AH220" s="251"/>
      <c r="AI220" s="251"/>
      <c r="AJ220" s="251"/>
      <c r="AK220" s="251"/>
      <c r="AL220" s="251"/>
      <c r="AM220" s="251"/>
    </row>
    <row r="221" ht="15.75" customHeight="1">
      <c r="A221" s="166"/>
      <c r="B221" s="167"/>
      <c r="C221" s="167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7"/>
      <c r="Z221" s="167"/>
      <c r="AA221" s="167"/>
      <c r="AB221" s="167"/>
      <c r="AC221" s="167"/>
      <c r="AD221" s="167"/>
      <c r="AE221" s="251"/>
      <c r="AF221" s="251"/>
      <c r="AG221" s="251"/>
      <c r="AH221" s="251"/>
      <c r="AI221" s="251"/>
      <c r="AJ221" s="251"/>
      <c r="AK221" s="251"/>
      <c r="AL221" s="251"/>
      <c r="AM221" s="251"/>
    </row>
    <row r="222" ht="15.75" customHeight="1">
      <c r="A222" s="166"/>
      <c r="B222" s="167"/>
      <c r="C222" s="167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7"/>
      <c r="Z222" s="167"/>
      <c r="AA222" s="167"/>
      <c r="AB222" s="167"/>
      <c r="AC222" s="167"/>
      <c r="AD222" s="167"/>
      <c r="AE222" s="251"/>
      <c r="AF222" s="251"/>
      <c r="AG222" s="251"/>
      <c r="AH222" s="251"/>
      <c r="AI222" s="251"/>
      <c r="AJ222" s="251"/>
      <c r="AK222" s="251"/>
      <c r="AL222" s="251"/>
      <c r="AM222" s="251"/>
    </row>
    <row r="223" ht="15.75" customHeight="1">
      <c r="A223" s="166"/>
      <c r="B223" s="167"/>
      <c r="C223" s="167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7"/>
      <c r="Z223" s="167"/>
      <c r="AA223" s="167"/>
      <c r="AB223" s="167"/>
      <c r="AC223" s="167"/>
      <c r="AD223" s="167"/>
      <c r="AE223" s="251"/>
      <c r="AF223" s="251"/>
      <c r="AG223" s="251"/>
      <c r="AH223" s="251"/>
      <c r="AI223" s="251"/>
      <c r="AJ223" s="251"/>
      <c r="AK223" s="251"/>
      <c r="AL223" s="251"/>
      <c r="AM223" s="251"/>
    </row>
    <row r="224" ht="15.75" customHeight="1">
      <c r="A224" s="166"/>
      <c r="B224" s="167"/>
      <c r="C224" s="167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7"/>
      <c r="Z224" s="167"/>
      <c r="AA224" s="167"/>
      <c r="AB224" s="167"/>
      <c r="AC224" s="167"/>
      <c r="AD224" s="167"/>
      <c r="AE224" s="251"/>
      <c r="AF224" s="251"/>
      <c r="AG224" s="251"/>
      <c r="AH224" s="251"/>
      <c r="AI224" s="251"/>
      <c r="AJ224" s="251"/>
      <c r="AK224" s="251"/>
      <c r="AL224" s="251"/>
      <c r="AM224" s="251"/>
    </row>
    <row r="225" ht="15.75" customHeight="1">
      <c r="A225" s="166"/>
      <c r="B225" s="167"/>
      <c r="C225" s="167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7"/>
      <c r="Z225" s="167"/>
      <c r="AA225" s="167"/>
      <c r="AB225" s="167"/>
      <c r="AC225" s="167"/>
      <c r="AD225" s="167"/>
      <c r="AE225" s="251"/>
      <c r="AF225" s="251"/>
      <c r="AG225" s="251"/>
      <c r="AH225" s="251"/>
      <c r="AI225" s="251"/>
      <c r="AJ225" s="251"/>
      <c r="AK225" s="251"/>
      <c r="AL225" s="251"/>
      <c r="AM225" s="251"/>
    </row>
    <row r="226" ht="15.75" customHeight="1">
      <c r="A226" s="166"/>
      <c r="B226" s="167"/>
      <c r="C226" s="167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7"/>
      <c r="Z226" s="167"/>
      <c r="AA226" s="167"/>
      <c r="AB226" s="167"/>
      <c r="AC226" s="167"/>
      <c r="AD226" s="167"/>
      <c r="AE226" s="251"/>
      <c r="AF226" s="251"/>
      <c r="AG226" s="251"/>
      <c r="AH226" s="251"/>
      <c r="AI226" s="251"/>
      <c r="AJ226" s="251"/>
      <c r="AK226" s="251"/>
      <c r="AL226" s="251"/>
      <c r="AM226" s="251"/>
    </row>
    <row r="227" ht="15.75" customHeight="1">
      <c r="A227" s="166"/>
      <c r="B227" s="167"/>
      <c r="C227" s="167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7"/>
      <c r="Z227" s="167"/>
      <c r="AA227" s="167"/>
      <c r="AB227" s="167"/>
      <c r="AC227" s="167"/>
      <c r="AD227" s="167"/>
      <c r="AE227" s="251"/>
      <c r="AF227" s="251"/>
      <c r="AG227" s="251"/>
      <c r="AH227" s="251"/>
      <c r="AI227" s="251"/>
      <c r="AJ227" s="251"/>
      <c r="AK227" s="251"/>
      <c r="AL227" s="251"/>
      <c r="AM227" s="251"/>
    </row>
    <row r="228" ht="15.75" customHeight="1">
      <c r="A228" s="166"/>
      <c r="B228" s="167"/>
      <c r="C228" s="167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7"/>
      <c r="Z228" s="167"/>
      <c r="AA228" s="167"/>
      <c r="AB228" s="167"/>
      <c r="AC228" s="167"/>
      <c r="AD228" s="167"/>
      <c r="AE228" s="251"/>
      <c r="AF228" s="251"/>
      <c r="AG228" s="251"/>
      <c r="AH228" s="251"/>
      <c r="AI228" s="251"/>
      <c r="AJ228" s="251"/>
      <c r="AK228" s="251"/>
      <c r="AL228" s="251"/>
      <c r="AM228" s="251"/>
    </row>
    <row r="229" ht="15.75" customHeight="1">
      <c r="A229" s="166"/>
      <c r="B229" s="167"/>
      <c r="C229" s="167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7"/>
      <c r="Z229" s="167"/>
      <c r="AA229" s="167"/>
      <c r="AB229" s="167"/>
      <c r="AC229" s="167"/>
      <c r="AD229" s="167"/>
      <c r="AE229" s="251"/>
      <c r="AF229" s="251"/>
      <c r="AG229" s="251"/>
      <c r="AH229" s="251"/>
      <c r="AI229" s="251"/>
      <c r="AJ229" s="251"/>
      <c r="AK229" s="251"/>
      <c r="AL229" s="251"/>
      <c r="AM229" s="251"/>
    </row>
    <row r="230" ht="15.75" customHeight="1">
      <c r="A230" s="166"/>
      <c r="B230" s="167"/>
      <c r="C230" s="167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7"/>
      <c r="Z230" s="167"/>
      <c r="AA230" s="167"/>
      <c r="AB230" s="167"/>
      <c r="AC230" s="167"/>
      <c r="AD230" s="167"/>
      <c r="AE230" s="251"/>
      <c r="AF230" s="251"/>
      <c r="AG230" s="251"/>
      <c r="AH230" s="251"/>
      <c r="AI230" s="251"/>
      <c r="AJ230" s="251"/>
      <c r="AK230" s="251"/>
      <c r="AL230" s="251"/>
      <c r="AM230" s="251"/>
    </row>
    <row r="231" ht="15.75" customHeight="1">
      <c r="A231" s="166"/>
      <c r="B231" s="167"/>
      <c r="C231" s="167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7"/>
      <c r="Z231" s="167"/>
      <c r="AA231" s="167"/>
      <c r="AB231" s="167"/>
      <c r="AC231" s="167"/>
      <c r="AD231" s="167"/>
      <c r="AE231" s="251"/>
      <c r="AF231" s="251"/>
      <c r="AG231" s="251"/>
      <c r="AH231" s="251"/>
      <c r="AI231" s="251"/>
      <c r="AJ231" s="251"/>
      <c r="AK231" s="251"/>
      <c r="AL231" s="251"/>
      <c r="AM231" s="251"/>
    </row>
    <row r="232" ht="15.75" customHeight="1">
      <c r="A232" s="166"/>
      <c r="B232" s="167"/>
      <c r="C232" s="167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7"/>
      <c r="Z232" s="167"/>
      <c r="AA232" s="167"/>
      <c r="AB232" s="167"/>
      <c r="AC232" s="167"/>
      <c r="AD232" s="167"/>
      <c r="AE232" s="251"/>
      <c r="AF232" s="251"/>
      <c r="AG232" s="251"/>
      <c r="AH232" s="251"/>
      <c r="AI232" s="251"/>
      <c r="AJ232" s="251"/>
      <c r="AK232" s="251"/>
      <c r="AL232" s="251"/>
      <c r="AM232" s="251"/>
    </row>
    <row r="233" ht="15.75" customHeight="1">
      <c r="A233" s="166"/>
      <c r="B233" s="167"/>
      <c r="C233" s="167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7"/>
      <c r="Z233" s="167"/>
      <c r="AA233" s="167"/>
      <c r="AB233" s="167"/>
      <c r="AC233" s="167"/>
      <c r="AD233" s="167"/>
      <c r="AE233" s="251"/>
      <c r="AF233" s="251"/>
      <c r="AG233" s="251"/>
      <c r="AH233" s="251"/>
      <c r="AI233" s="251"/>
      <c r="AJ233" s="251"/>
      <c r="AK233" s="251"/>
      <c r="AL233" s="251"/>
      <c r="AM233" s="251"/>
    </row>
    <row r="234" ht="15.75" customHeight="1">
      <c r="A234" s="166"/>
      <c r="B234" s="167"/>
      <c r="C234" s="167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7"/>
      <c r="Z234" s="167"/>
      <c r="AA234" s="167"/>
      <c r="AB234" s="167"/>
      <c r="AC234" s="167"/>
      <c r="AD234" s="167"/>
      <c r="AE234" s="251"/>
      <c r="AF234" s="251"/>
      <c r="AG234" s="251"/>
      <c r="AH234" s="251"/>
      <c r="AI234" s="251"/>
      <c r="AJ234" s="251"/>
      <c r="AK234" s="251"/>
      <c r="AL234" s="251"/>
      <c r="AM234" s="251"/>
    </row>
    <row r="235" ht="15.75" customHeight="1">
      <c r="A235" s="166"/>
      <c r="B235" s="167"/>
      <c r="C235" s="167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7"/>
      <c r="Z235" s="167"/>
      <c r="AA235" s="167"/>
      <c r="AB235" s="167"/>
      <c r="AC235" s="167"/>
      <c r="AD235" s="167"/>
      <c r="AE235" s="251"/>
      <c r="AF235" s="251"/>
      <c r="AG235" s="251"/>
      <c r="AH235" s="251"/>
      <c r="AI235" s="251"/>
      <c r="AJ235" s="251"/>
      <c r="AK235" s="251"/>
      <c r="AL235" s="251"/>
      <c r="AM235" s="251"/>
    </row>
    <row r="236" ht="15.75" customHeight="1">
      <c r="A236" s="166"/>
      <c r="B236" s="167"/>
      <c r="C236" s="167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7"/>
      <c r="Z236" s="167"/>
      <c r="AA236" s="167"/>
      <c r="AB236" s="167"/>
      <c r="AC236" s="167"/>
      <c r="AD236" s="167"/>
      <c r="AE236" s="251"/>
      <c r="AF236" s="251"/>
      <c r="AG236" s="251"/>
      <c r="AH236" s="251"/>
      <c r="AI236" s="251"/>
      <c r="AJ236" s="251"/>
      <c r="AK236" s="251"/>
      <c r="AL236" s="251"/>
      <c r="AM236" s="251"/>
    </row>
    <row r="237" ht="15.75" customHeight="1">
      <c r="A237" s="166"/>
      <c r="B237" s="167"/>
      <c r="C237" s="167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7"/>
      <c r="Z237" s="167"/>
      <c r="AA237" s="167"/>
      <c r="AB237" s="167"/>
      <c r="AC237" s="167"/>
      <c r="AD237" s="167"/>
      <c r="AE237" s="251"/>
      <c r="AF237" s="251"/>
      <c r="AG237" s="251"/>
      <c r="AH237" s="251"/>
      <c r="AI237" s="251"/>
      <c r="AJ237" s="251"/>
      <c r="AK237" s="251"/>
      <c r="AL237" s="251"/>
      <c r="AM237" s="251"/>
    </row>
    <row r="238" ht="15.75" customHeight="1">
      <c r="A238" s="166"/>
      <c r="B238" s="167"/>
      <c r="C238" s="167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7"/>
      <c r="Z238" s="167"/>
      <c r="AA238" s="167"/>
      <c r="AB238" s="167"/>
      <c r="AC238" s="167"/>
      <c r="AD238" s="167"/>
      <c r="AE238" s="251"/>
      <c r="AF238" s="251"/>
      <c r="AG238" s="251"/>
      <c r="AH238" s="251"/>
      <c r="AI238" s="251"/>
      <c r="AJ238" s="251"/>
      <c r="AK238" s="251"/>
      <c r="AL238" s="251"/>
      <c r="AM238" s="251"/>
    </row>
    <row r="239" ht="15.75" customHeight="1">
      <c r="A239" s="166"/>
      <c r="B239" s="167"/>
      <c r="C239" s="167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7"/>
      <c r="Z239" s="167"/>
      <c r="AA239" s="167"/>
      <c r="AB239" s="167"/>
      <c r="AC239" s="167"/>
      <c r="AD239" s="167"/>
      <c r="AE239" s="251"/>
      <c r="AF239" s="251"/>
      <c r="AG239" s="251"/>
      <c r="AH239" s="251"/>
      <c r="AI239" s="251"/>
      <c r="AJ239" s="251"/>
      <c r="AK239" s="251"/>
      <c r="AL239" s="251"/>
      <c r="AM239" s="251"/>
    </row>
    <row r="240" ht="15.75" customHeight="1">
      <c r="A240" s="166"/>
      <c r="B240" s="167"/>
      <c r="C240" s="167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7"/>
      <c r="Z240" s="167"/>
      <c r="AA240" s="167"/>
      <c r="AB240" s="167"/>
      <c r="AC240" s="167"/>
      <c r="AD240" s="167"/>
      <c r="AE240" s="251"/>
      <c r="AF240" s="251"/>
      <c r="AG240" s="251"/>
      <c r="AH240" s="251"/>
      <c r="AI240" s="251"/>
      <c r="AJ240" s="251"/>
      <c r="AK240" s="251"/>
      <c r="AL240" s="251"/>
      <c r="AM240" s="251"/>
    </row>
    <row r="241" ht="15.75" customHeight="1">
      <c r="A241" s="166"/>
      <c r="B241" s="167"/>
      <c r="C241" s="167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7"/>
      <c r="Z241" s="167"/>
      <c r="AA241" s="167"/>
      <c r="AB241" s="167"/>
      <c r="AC241" s="167"/>
      <c r="AD241" s="167"/>
      <c r="AE241" s="251"/>
      <c r="AF241" s="251"/>
      <c r="AG241" s="251"/>
      <c r="AH241" s="251"/>
      <c r="AI241" s="251"/>
      <c r="AJ241" s="251"/>
      <c r="AK241" s="251"/>
      <c r="AL241" s="251"/>
      <c r="AM241" s="251"/>
    </row>
    <row r="242" ht="15.75" customHeight="1">
      <c r="A242" s="166"/>
      <c r="B242" s="167"/>
      <c r="C242" s="167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7"/>
      <c r="Z242" s="167"/>
      <c r="AA242" s="167"/>
      <c r="AB242" s="167"/>
      <c r="AC242" s="167"/>
      <c r="AD242" s="167"/>
      <c r="AE242" s="251"/>
      <c r="AF242" s="251"/>
      <c r="AG242" s="251"/>
      <c r="AH242" s="251"/>
      <c r="AI242" s="251"/>
      <c r="AJ242" s="251"/>
      <c r="AK242" s="251"/>
      <c r="AL242" s="251"/>
      <c r="AM242" s="251"/>
    </row>
    <row r="243" ht="15.75" customHeight="1">
      <c r="A243" s="166"/>
      <c r="B243" s="167"/>
      <c r="C243" s="167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7"/>
      <c r="Z243" s="167"/>
      <c r="AA243" s="167"/>
      <c r="AB243" s="167"/>
      <c r="AC243" s="167"/>
      <c r="AD243" s="167"/>
      <c r="AE243" s="251"/>
      <c r="AF243" s="251"/>
      <c r="AG243" s="251"/>
      <c r="AH243" s="251"/>
      <c r="AI243" s="251"/>
      <c r="AJ243" s="251"/>
      <c r="AK243" s="251"/>
      <c r="AL243" s="251"/>
      <c r="AM243" s="251"/>
    </row>
    <row r="244" ht="15.75" customHeight="1">
      <c r="A244" s="166"/>
      <c r="B244" s="167"/>
      <c r="C244" s="167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7"/>
      <c r="Z244" s="167"/>
      <c r="AA244" s="167"/>
      <c r="AB244" s="167"/>
      <c r="AC244" s="167"/>
      <c r="AD244" s="167"/>
      <c r="AE244" s="251"/>
      <c r="AF244" s="251"/>
      <c r="AG244" s="251"/>
      <c r="AH244" s="251"/>
      <c r="AI244" s="251"/>
      <c r="AJ244" s="251"/>
      <c r="AK244" s="251"/>
      <c r="AL244" s="251"/>
      <c r="AM244" s="251"/>
    </row>
    <row r="245" ht="15.75" customHeight="1">
      <c r="A245" s="166"/>
      <c r="B245" s="167"/>
      <c r="C245" s="167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7"/>
      <c r="Z245" s="167"/>
      <c r="AA245" s="167"/>
      <c r="AB245" s="167"/>
      <c r="AC245" s="167"/>
      <c r="AD245" s="167"/>
      <c r="AE245" s="251"/>
      <c r="AF245" s="251"/>
      <c r="AG245" s="251"/>
      <c r="AH245" s="251"/>
      <c r="AI245" s="251"/>
      <c r="AJ245" s="251"/>
      <c r="AK245" s="251"/>
      <c r="AL245" s="251"/>
      <c r="AM245" s="251"/>
    </row>
    <row r="246" ht="15.75" customHeight="1">
      <c r="A246" s="166"/>
      <c r="B246" s="167"/>
      <c r="C246" s="167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7"/>
      <c r="Z246" s="167"/>
      <c r="AA246" s="167"/>
      <c r="AB246" s="167"/>
      <c r="AC246" s="167"/>
      <c r="AD246" s="167"/>
      <c r="AE246" s="251"/>
      <c r="AF246" s="251"/>
      <c r="AG246" s="251"/>
      <c r="AH246" s="251"/>
      <c r="AI246" s="251"/>
      <c r="AJ246" s="251"/>
      <c r="AK246" s="251"/>
      <c r="AL246" s="251"/>
      <c r="AM246" s="251"/>
    </row>
    <row r="247" ht="15.75" customHeight="1">
      <c r="A247" s="166"/>
      <c r="B247" s="167"/>
      <c r="C247" s="167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7"/>
      <c r="Z247" s="167"/>
      <c r="AA247" s="167"/>
      <c r="AB247" s="167"/>
      <c r="AC247" s="167"/>
      <c r="AD247" s="167"/>
      <c r="AE247" s="251"/>
      <c r="AF247" s="251"/>
      <c r="AG247" s="251"/>
      <c r="AH247" s="251"/>
      <c r="AI247" s="251"/>
      <c r="AJ247" s="251"/>
      <c r="AK247" s="251"/>
      <c r="AL247" s="251"/>
      <c r="AM247" s="251"/>
    </row>
    <row r="248" ht="15.75" customHeight="1">
      <c r="A248" s="166"/>
      <c r="B248" s="167"/>
      <c r="C248" s="167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7"/>
      <c r="Z248" s="167"/>
      <c r="AA248" s="167"/>
      <c r="AB248" s="167"/>
      <c r="AC248" s="167"/>
      <c r="AD248" s="167"/>
      <c r="AE248" s="251"/>
      <c r="AF248" s="251"/>
      <c r="AG248" s="251"/>
      <c r="AH248" s="251"/>
      <c r="AI248" s="251"/>
      <c r="AJ248" s="251"/>
      <c r="AK248" s="251"/>
      <c r="AL248" s="251"/>
      <c r="AM248" s="251"/>
    </row>
    <row r="249" ht="15.75" customHeight="1">
      <c r="A249" s="166"/>
      <c r="B249" s="167"/>
      <c r="C249" s="167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7"/>
      <c r="Z249" s="167"/>
      <c r="AA249" s="167"/>
      <c r="AB249" s="167"/>
      <c r="AC249" s="167"/>
      <c r="AD249" s="167"/>
      <c r="AE249" s="251"/>
      <c r="AF249" s="251"/>
      <c r="AG249" s="251"/>
      <c r="AH249" s="251"/>
      <c r="AI249" s="251"/>
      <c r="AJ249" s="251"/>
      <c r="AK249" s="251"/>
      <c r="AL249" s="251"/>
      <c r="AM249" s="251"/>
    </row>
    <row r="250" ht="15.75" customHeight="1">
      <c r="A250" s="166"/>
      <c r="B250" s="167"/>
      <c r="C250" s="167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7"/>
      <c r="Z250" s="167"/>
      <c r="AA250" s="167"/>
      <c r="AB250" s="167"/>
      <c r="AC250" s="167"/>
      <c r="AD250" s="167"/>
      <c r="AE250" s="251"/>
      <c r="AF250" s="251"/>
      <c r="AG250" s="251"/>
      <c r="AH250" s="251"/>
      <c r="AI250" s="251"/>
      <c r="AJ250" s="251"/>
      <c r="AK250" s="251"/>
      <c r="AL250" s="251"/>
      <c r="AM250" s="251"/>
    </row>
    <row r="251" ht="15.75" customHeight="1">
      <c r="A251" s="166"/>
      <c r="B251" s="167"/>
      <c r="C251" s="167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7"/>
      <c r="Z251" s="167"/>
      <c r="AA251" s="167"/>
      <c r="AB251" s="167"/>
      <c r="AC251" s="167"/>
      <c r="AD251" s="167"/>
      <c r="AE251" s="251"/>
      <c r="AF251" s="251"/>
      <c r="AG251" s="251"/>
      <c r="AH251" s="251"/>
      <c r="AI251" s="251"/>
      <c r="AJ251" s="251"/>
      <c r="AK251" s="251"/>
      <c r="AL251" s="251"/>
      <c r="AM251" s="251"/>
    </row>
    <row r="252" ht="15.75" customHeight="1">
      <c r="A252" s="166"/>
      <c r="B252" s="167"/>
      <c r="C252" s="167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7"/>
      <c r="Z252" s="167"/>
      <c r="AA252" s="167"/>
      <c r="AB252" s="167"/>
      <c r="AC252" s="167"/>
      <c r="AD252" s="167"/>
      <c r="AE252" s="251"/>
      <c r="AF252" s="251"/>
      <c r="AG252" s="251"/>
      <c r="AH252" s="251"/>
      <c r="AI252" s="251"/>
      <c r="AJ252" s="251"/>
      <c r="AK252" s="251"/>
      <c r="AL252" s="251"/>
      <c r="AM252" s="251"/>
    </row>
    <row r="253" ht="15.75" customHeight="1">
      <c r="A253" s="166"/>
      <c r="B253" s="167"/>
      <c r="C253" s="167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7"/>
      <c r="Z253" s="167"/>
      <c r="AA253" s="167"/>
      <c r="AB253" s="167"/>
      <c r="AC253" s="167"/>
      <c r="AD253" s="167"/>
      <c r="AE253" s="251"/>
      <c r="AF253" s="251"/>
      <c r="AG253" s="251"/>
      <c r="AH253" s="251"/>
      <c r="AI253" s="251"/>
      <c r="AJ253" s="251"/>
      <c r="AK253" s="251"/>
      <c r="AL253" s="251"/>
      <c r="AM253" s="251"/>
    </row>
    <row r="254" ht="15.75" customHeight="1">
      <c r="A254" s="166"/>
      <c r="B254" s="167"/>
      <c r="C254" s="167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7"/>
      <c r="Z254" s="167"/>
      <c r="AA254" s="167"/>
      <c r="AB254" s="167"/>
      <c r="AC254" s="167"/>
      <c r="AD254" s="167"/>
      <c r="AE254" s="251"/>
      <c r="AF254" s="251"/>
      <c r="AG254" s="251"/>
      <c r="AH254" s="251"/>
      <c r="AI254" s="251"/>
      <c r="AJ254" s="251"/>
      <c r="AK254" s="251"/>
      <c r="AL254" s="251"/>
      <c r="AM254" s="251"/>
    </row>
    <row r="255" ht="15.75" customHeight="1">
      <c r="A255" s="166"/>
      <c r="B255" s="167"/>
      <c r="C255" s="167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7"/>
      <c r="Z255" s="167"/>
      <c r="AA255" s="167"/>
      <c r="AB255" s="167"/>
      <c r="AC255" s="167"/>
      <c r="AD255" s="167"/>
      <c r="AE255" s="251"/>
      <c r="AF255" s="251"/>
      <c r="AG255" s="251"/>
      <c r="AH255" s="251"/>
      <c r="AI255" s="251"/>
      <c r="AJ255" s="251"/>
      <c r="AK255" s="251"/>
      <c r="AL255" s="251"/>
      <c r="AM255" s="251"/>
    </row>
    <row r="256" ht="15.75" customHeight="1">
      <c r="A256" s="166"/>
      <c r="B256" s="167"/>
      <c r="C256" s="167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7"/>
      <c r="Z256" s="167"/>
      <c r="AA256" s="167"/>
      <c r="AB256" s="167"/>
      <c r="AC256" s="167"/>
      <c r="AD256" s="167"/>
      <c r="AE256" s="251"/>
      <c r="AF256" s="251"/>
      <c r="AG256" s="251"/>
      <c r="AH256" s="251"/>
      <c r="AI256" s="251"/>
      <c r="AJ256" s="251"/>
      <c r="AK256" s="251"/>
      <c r="AL256" s="251"/>
      <c r="AM256" s="251"/>
    </row>
    <row r="257" ht="15.75" customHeight="1">
      <c r="A257" s="166"/>
      <c r="B257" s="167"/>
      <c r="C257" s="167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7"/>
      <c r="Z257" s="167"/>
      <c r="AA257" s="167"/>
      <c r="AB257" s="167"/>
      <c r="AC257" s="167"/>
      <c r="AD257" s="167"/>
      <c r="AE257" s="251"/>
      <c r="AF257" s="251"/>
      <c r="AG257" s="251"/>
      <c r="AH257" s="251"/>
      <c r="AI257" s="251"/>
      <c r="AJ257" s="251"/>
      <c r="AK257" s="251"/>
      <c r="AL257" s="251"/>
      <c r="AM257" s="251"/>
    </row>
    <row r="258" ht="15.75" customHeight="1">
      <c r="A258" s="166"/>
      <c r="B258" s="167"/>
      <c r="C258" s="167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7"/>
      <c r="Z258" s="167"/>
      <c r="AA258" s="167"/>
      <c r="AB258" s="167"/>
      <c r="AC258" s="167"/>
      <c r="AD258" s="167"/>
      <c r="AE258" s="251"/>
      <c r="AF258" s="251"/>
      <c r="AG258" s="251"/>
      <c r="AH258" s="251"/>
      <c r="AI258" s="251"/>
      <c r="AJ258" s="251"/>
      <c r="AK258" s="251"/>
      <c r="AL258" s="251"/>
      <c r="AM258" s="251"/>
    </row>
    <row r="259" ht="15.75" customHeight="1">
      <c r="A259" s="166"/>
      <c r="B259" s="167"/>
      <c r="C259" s="167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7"/>
      <c r="Z259" s="167"/>
      <c r="AA259" s="167"/>
      <c r="AB259" s="167"/>
      <c r="AC259" s="167"/>
      <c r="AD259" s="167"/>
      <c r="AE259" s="251"/>
      <c r="AF259" s="251"/>
      <c r="AG259" s="251"/>
      <c r="AH259" s="251"/>
      <c r="AI259" s="251"/>
      <c r="AJ259" s="251"/>
      <c r="AK259" s="251"/>
      <c r="AL259" s="251"/>
      <c r="AM259" s="251"/>
    </row>
    <row r="260" ht="15.75" customHeight="1">
      <c r="A260" s="166"/>
      <c r="B260" s="167"/>
      <c r="C260" s="167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7"/>
      <c r="Z260" s="167"/>
      <c r="AA260" s="167"/>
      <c r="AB260" s="167"/>
      <c r="AC260" s="167"/>
      <c r="AD260" s="167"/>
      <c r="AE260" s="251"/>
      <c r="AF260" s="251"/>
      <c r="AG260" s="251"/>
      <c r="AH260" s="251"/>
      <c r="AI260" s="251"/>
      <c r="AJ260" s="251"/>
      <c r="AK260" s="251"/>
      <c r="AL260" s="251"/>
      <c r="AM260" s="251"/>
    </row>
    <row r="261" ht="15.75" customHeight="1">
      <c r="A261" s="166"/>
      <c r="B261" s="167"/>
      <c r="C261" s="167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7"/>
      <c r="Z261" s="167"/>
      <c r="AA261" s="167"/>
      <c r="AB261" s="167"/>
      <c r="AC261" s="167"/>
      <c r="AD261" s="167"/>
      <c r="AE261" s="251"/>
      <c r="AF261" s="251"/>
      <c r="AG261" s="251"/>
      <c r="AH261" s="251"/>
      <c r="AI261" s="251"/>
      <c r="AJ261" s="251"/>
      <c r="AK261" s="251"/>
      <c r="AL261" s="251"/>
      <c r="AM261" s="251"/>
    </row>
    <row r="262" ht="15.75" customHeight="1">
      <c r="A262" s="166"/>
      <c r="B262" s="167"/>
      <c r="C262" s="167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7"/>
      <c r="Z262" s="167"/>
      <c r="AA262" s="167"/>
      <c r="AB262" s="167"/>
      <c r="AC262" s="167"/>
      <c r="AD262" s="167"/>
      <c r="AE262" s="251"/>
      <c r="AF262" s="251"/>
      <c r="AG262" s="251"/>
      <c r="AH262" s="251"/>
      <c r="AI262" s="251"/>
      <c r="AJ262" s="251"/>
      <c r="AK262" s="251"/>
      <c r="AL262" s="251"/>
      <c r="AM262" s="251"/>
    </row>
    <row r="263" ht="15.75" customHeight="1">
      <c r="A263" s="166"/>
      <c r="B263" s="167"/>
      <c r="C263" s="167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7"/>
      <c r="Z263" s="167"/>
      <c r="AA263" s="167"/>
      <c r="AB263" s="167"/>
      <c r="AC263" s="167"/>
      <c r="AD263" s="167"/>
      <c r="AE263" s="251"/>
      <c r="AF263" s="251"/>
      <c r="AG263" s="251"/>
      <c r="AH263" s="251"/>
      <c r="AI263" s="251"/>
      <c r="AJ263" s="251"/>
      <c r="AK263" s="251"/>
      <c r="AL263" s="251"/>
      <c r="AM263" s="251"/>
    </row>
    <row r="264" ht="15.75" customHeight="1">
      <c r="A264" s="166"/>
      <c r="B264" s="167"/>
      <c r="C264" s="167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7"/>
      <c r="Z264" s="167"/>
      <c r="AA264" s="167"/>
      <c r="AB264" s="167"/>
      <c r="AC264" s="167"/>
      <c r="AD264" s="167"/>
      <c r="AE264" s="251"/>
      <c r="AF264" s="251"/>
      <c r="AG264" s="251"/>
      <c r="AH264" s="251"/>
      <c r="AI264" s="251"/>
      <c r="AJ264" s="251"/>
      <c r="AK264" s="251"/>
      <c r="AL264" s="251"/>
      <c r="AM264" s="251"/>
    </row>
    <row r="265" ht="15.75" customHeight="1">
      <c r="A265" s="166"/>
      <c r="B265" s="167"/>
      <c r="C265" s="167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7"/>
      <c r="Z265" s="167"/>
      <c r="AA265" s="167"/>
      <c r="AB265" s="167"/>
      <c r="AC265" s="167"/>
      <c r="AD265" s="167"/>
      <c r="AE265" s="251"/>
      <c r="AF265" s="251"/>
      <c r="AG265" s="251"/>
      <c r="AH265" s="251"/>
      <c r="AI265" s="251"/>
      <c r="AJ265" s="251"/>
      <c r="AK265" s="251"/>
      <c r="AL265" s="251"/>
      <c r="AM265" s="251"/>
    </row>
    <row r="266" ht="15.75" customHeight="1">
      <c r="A266" s="166"/>
      <c r="B266" s="167"/>
      <c r="C266" s="167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7"/>
      <c r="Z266" s="167"/>
      <c r="AA266" s="167"/>
      <c r="AB266" s="167"/>
      <c r="AC266" s="167"/>
      <c r="AD266" s="167"/>
      <c r="AE266" s="251"/>
      <c r="AF266" s="251"/>
      <c r="AG266" s="251"/>
      <c r="AH266" s="251"/>
      <c r="AI266" s="251"/>
      <c r="AJ266" s="251"/>
      <c r="AK266" s="251"/>
      <c r="AL266" s="251"/>
      <c r="AM266" s="251"/>
    </row>
    <row r="267" ht="15.75" customHeight="1">
      <c r="A267" s="166"/>
      <c r="B267" s="167"/>
      <c r="C267" s="167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7"/>
      <c r="Z267" s="167"/>
      <c r="AA267" s="167"/>
      <c r="AB267" s="167"/>
      <c r="AC267" s="167"/>
      <c r="AD267" s="167"/>
      <c r="AE267" s="251"/>
      <c r="AF267" s="251"/>
      <c r="AG267" s="251"/>
      <c r="AH267" s="251"/>
      <c r="AI267" s="251"/>
      <c r="AJ267" s="251"/>
      <c r="AK267" s="251"/>
      <c r="AL267" s="251"/>
      <c r="AM267" s="251"/>
    </row>
    <row r="268" ht="15.75" customHeight="1">
      <c r="A268" s="166"/>
      <c r="B268" s="167"/>
      <c r="C268" s="167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7"/>
      <c r="Z268" s="167"/>
      <c r="AA268" s="167"/>
      <c r="AB268" s="167"/>
      <c r="AC268" s="167"/>
      <c r="AD268" s="167"/>
      <c r="AE268" s="251"/>
      <c r="AF268" s="251"/>
      <c r="AG268" s="251"/>
      <c r="AH268" s="251"/>
      <c r="AI268" s="251"/>
      <c r="AJ268" s="251"/>
      <c r="AK268" s="251"/>
      <c r="AL268" s="251"/>
      <c r="AM268" s="251"/>
    </row>
    <row r="269" ht="15.75" customHeight="1">
      <c r="A269" s="166"/>
      <c r="B269" s="167"/>
      <c r="C269" s="167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7"/>
      <c r="Z269" s="167"/>
      <c r="AA269" s="167"/>
      <c r="AB269" s="167"/>
      <c r="AC269" s="167"/>
      <c r="AD269" s="167"/>
      <c r="AE269" s="251"/>
      <c r="AF269" s="251"/>
      <c r="AG269" s="251"/>
      <c r="AH269" s="251"/>
      <c r="AI269" s="251"/>
      <c r="AJ269" s="251"/>
      <c r="AK269" s="251"/>
      <c r="AL269" s="251"/>
      <c r="AM269" s="251"/>
    </row>
    <row r="270" ht="15.75" customHeight="1">
      <c r="A270" s="166"/>
      <c r="B270" s="167"/>
      <c r="C270" s="167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7"/>
      <c r="Z270" s="167"/>
      <c r="AA270" s="167"/>
      <c r="AB270" s="167"/>
      <c r="AC270" s="167"/>
      <c r="AD270" s="167"/>
      <c r="AE270" s="251"/>
      <c r="AF270" s="251"/>
      <c r="AG270" s="251"/>
      <c r="AH270" s="251"/>
      <c r="AI270" s="251"/>
      <c r="AJ270" s="251"/>
      <c r="AK270" s="251"/>
      <c r="AL270" s="251"/>
      <c r="AM270" s="251"/>
    </row>
    <row r="271" ht="15.75" customHeight="1">
      <c r="A271" s="166"/>
      <c r="B271" s="167"/>
      <c r="C271" s="167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7"/>
      <c r="Z271" s="167"/>
      <c r="AA271" s="167"/>
      <c r="AB271" s="167"/>
      <c r="AC271" s="167"/>
      <c r="AD271" s="167"/>
      <c r="AE271" s="251"/>
      <c r="AF271" s="251"/>
      <c r="AG271" s="251"/>
      <c r="AH271" s="251"/>
      <c r="AI271" s="251"/>
      <c r="AJ271" s="251"/>
      <c r="AK271" s="251"/>
      <c r="AL271" s="251"/>
      <c r="AM271" s="251"/>
    </row>
    <row r="272" ht="15.75" customHeight="1">
      <c r="A272" s="166"/>
      <c r="B272" s="167"/>
      <c r="C272" s="167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7"/>
      <c r="Z272" s="167"/>
      <c r="AA272" s="167"/>
      <c r="AB272" s="167"/>
      <c r="AC272" s="167"/>
      <c r="AD272" s="167"/>
      <c r="AE272" s="251"/>
      <c r="AF272" s="251"/>
      <c r="AG272" s="251"/>
      <c r="AH272" s="251"/>
      <c r="AI272" s="251"/>
      <c r="AJ272" s="251"/>
      <c r="AK272" s="251"/>
      <c r="AL272" s="251"/>
      <c r="AM272" s="251"/>
    </row>
    <row r="273" ht="15.75" customHeight="1">
      <c r="A273" s="166"/>
      <c r="B273" s="167"/>
      <c r="C273" s="167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7"/>
      <c r="Z273" s="167"/>
      <c r="AA273" s="167"/>
      <c r="AB273" s="167"/>
      <c r="AC273" s="167"/>
      <c r="AD273" s="167"/>
      <c r="AE273" s="251"/>
      <c r="AF273" s="251"/>
      <c r="AG273" s="251"/>
      <c r="AH273" s="251"/>
      <c r="AI273" s="251"/>
      <c r="AJ273" s="251"/>
      <c r="AK273" s="251"/>
      <c r="AL273" s="251"/>
      <c r="AM273" s="251"/>
    </row>
    <row r="274" ht="15.75" customHeight="1">
      <c r="A274" s="166"/>
      <c r="B274" s="167"/>
      <c r="C274" s="167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7"/>
      <c r="Z274" s="167"/>
      <c r="AA274" s="167"/>
      <c r="AB274" s="167"/>
      <c r="AC274" s="167"/>
      <c r="AD274" s="167"/>
      <c r="AE274" s="251"/>
      <c r="AF274" s="251"/>
      <c r="AG274" s="251"/>
      <c r="AH274" s="251"/>
      <c r="AI274" s="251"/>
      <c r="AJ274" s="251"/>
      <c r="AK274" s="251"/>
      <c r="AL274" s="251"/>
      <c r="AM274" s="251"/>
    </row>
    <row r="275" ht="15.75" customHeight="1">
      <c r="A275" s="166"/>
      <c r="B275" s="167"/>
      <c r="C275" s="167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7"/>
      <c r="Z275" s="167"/>
      <c r="AA275" s="167"/>
      <c r="AB275" s="167"/>
      <c r="AC275" s="167"/>
      <c r="AD275" s="167"/>
      <c r="AE275" s="251"/>
      <c r="AF275" s="251"/>
      <c r="AG275" s="251"/>
      <c r="AH275" s="251"/>
      <c r="AI275" s="251"/>
      <c r="AJ275" s="251"/>
      <c r="AK275" s="251"/>
      <c r="AL275" s="251"/>
      <c r="AM275" s="251"/>
    </row>
    <row r="276" ht="15.75" customHeight="1">
      <c r="A276" s="166"/>
      <c r="B276" s="167"/>
      <c r="C276" s="167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7"/>
      <c r="Z276" s="167"/>
      <c r="AA276" s="167"/>
      <c r="AB276" s="167"/>
      <c r="AC276" s="167"/>
      <c r="AD276" s="167"/>
      <c r="AE276" s="251"/>
      <c r="AF276" s="251"/>
      <c r="AG276" s="251"/>
      <c r="AH276" s="251"/>
      <c r="AI276" s="251"/>
      <c r="AJ276" s="251"/>
      <c r="AK276" s="251"/>
      <c r="AL276" s="251"/>
      <c r="AM276" s="251"/>
    </row>
    <row r="277" ht="15.75" customHeight="1">
      <c r="A277" s="166"/>
      <c r="B277" s="167"/>
      <c r="C277" s="167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7"/>
      <c r="Z277" s="167"/>
      <c r="AA277" s="167"/>
      <c r="AB277" s="167"/>
      <c r="AC277" s="167"/>
      <c r="AD277" s="167"/>
      <c r="AE277" s="251"/>
      <c r="AF277" s="251"/>
      <c r="AG277" s="251"/>
      <c r="AH277" s="251"/>
      <c r="AI277" s="251"/>
      <c r="AJ277" s="251"/>
      <c r="AK277" s="251"/>
      <c r="AL277" s="251"/>
      <c r="AM277" s="251"/>
    </row>
    <row r="278" ht="15.75" customHeight="1">
      <c r="A278" s="166"/>
      <c r="B278" s="167"/>
      <c r="C278" s="167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7"/>
      <c r="Z278" s="167"/>
      <c r="AA278" s="167"/>
      <c r="AB278" s="167"/>
      <c r="AC278" s="167"/>
      <c r="AD278" s="167"/>
      <c r="AE278" s="251"/>
      <c r="AF278" s="251"/>
      <c r="AG278" s="251"/>
      <c r="AH278" s="251"/>
      <c r="AI278" s="251"/>
      <c r="AJ278" s="251"/>
      <c r="AK278" s="251"/>
      <c r="AL278" s="251"/>
      <c r="AM278" s="251"/>
    </row>
    <row r="279" ht="15.75" customHeight="1">
      <c r="A279" s="166"/>
      <c r="B279" s="167"/>
      <c r="C279" s="167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7"/>
      <c r="Z279" s="167"/>
      <c r="AA279" s="167"/>
      <c r="AB279" s="167"/>
      <c r="AC279" s="167"/>
      <c r="AD279" s="167"/>
      <c r="AE279" s="251"/>
      <c r="AF279" s="251"/>
      <c r="AG279" s="251"/>
      <c r="AH279" s="251"/>
      <c r="AI279" s="251"/>
      <c r="AJ279" s="251"/>
      <c r="AK279" s="251"/>
      <c r="AL279" s="251"/>
      <c r="AM279" s="251"/>
    </row>
    <row r="280" ht="15.75" customHeight="1">
      <c r="A280" s="166"/>
      <c r="B280" s="167"/>
      <c r="C280" s="167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7"/>
      <c r="Z280" s="167"/>
      <c r="AA280" s="167"/>
      <c r="AB280" s="167"/>
      <c r="AC280" s="167"/>
      <c r="AD280" s="167"/>
      <c r="AE280" s="251"/>
      <c r="AF280" s="251"/>
      <c r="AG280" s="251"/>
      <c r="AH280" s="251"/>
      <c r="AI280" s="251"/>
      <c r="AJ280" s="251"/>
      <c r="AK280" s="251"/>
      <c r="AL280" s="251"/>
      <c r="AM280" s="251"/>
    </row>
    <row r="281" ht="15.75" customHeight="1">
      <c r="A281" s="166"/>
      <c r="B281" s="167"/>
      <c r="C281" s="167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7"/>
      <c r="Z281" s="167"/>
      <c r="AA281" s="167"/>
      <c r="AB281" s="167"/>
      <c r="AC281" s="167"/>
      <c r="AD281" s="167"/>
      <c r="AE281" s="251"/>
      <c r="AF281" s="251"/>
      <c r="AG281" s="251"/>
      <c r="AH281" s="251"/>
      <c r="AI281" s="251"/>
      <c r="AJ281" s="251"/>
      <c r="AK281" s="251"/>
      <c r="AL281" s="251"/>
      <c r="AM281" s="251"/>
    </row>
    <row r="282" ht="15.75" customHeight="1">
      <c r="A282" s="166"/>
      <c r="B282" s="167"/>
      <c r="C282" s="167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7"/>
      <c r="Z282" s="167"/>
      <c r="AA282" s="167"/>
      <c r="AB282" s="167"/>
      <c r="AC282" s="167"/>
      <c r="AD282" s="167"/>
      <c r="AE282" s="251"/>
      <c r="AF282" s="251"/>
      <c r="AG282" s="251"/>
      <c r="AH282" s="251"/>
      <c r="AI282" s="251"/>
      <c r="AJ282" s="251"/>
      <c r="AK282" s="251"/>
      <c r="AL282" s="251"/>
      <c r="AM282" s="251"/>
    </row>
    <row r="283" ht="15.75" customHeight="1">
      <c r="A283" s="166"/>
      <c r="B283" s="167"/>
      <c r="C283" s="167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7"/>
      <c r="Z283" s="167"/>
      <c r="AA283" s="167"/>
      <c r="AB283" s="167"/>
      <c r="AC283" s="167"/>
      <c r="AD283" s="167"/>
      <c r="AE283" s="251"/>
      <c r="AF283" s="251"/>
      <c r="AG283" s="251"/>
      <c r="AH283" s="251"/>
      <c r="AI283" s="251"/>
      <c r="AJ283" s="251"/>
      <c r="AK283" s="251"/>
      <c r="AL283" s="251"/>
      <c r="AM283" s="251"/>
    </row>
    <row r="284" ht="15.75" customHeight="1">
      <c r="A284" s="166"/>
      <c r="B284" s="167"/>
      <c r="C284" s="167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7"/>
      <c r="Z284" s="167"/>
      <c r="AA284" s="167"/>
      <c r="AB284" s="167"/>
      <c r="AC284" s="167"/>
      <c r="AD284" s="167"/>
      <c r="AE284" s="251"/>
      <c r="AF284" s="251"/>
      <c r="AG284" s="251"/>
      <c r="AH284" s="251"/>
      <c r="AI284" s="251"/>
      <c r="AJ284" s="251"/>
      <c r="AK284" s="251"/>
      <c r="AL284" s="251"/>
      <c r="AM284" s="251"/>
    </row>
    <row r="285" ht="15.75" customHeight="1">
      <c r="A285" s="166"/>
      <c r="B285" s="167"/>
      <c r="C285" s="167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7"/>
      <c r="Z285" s="167"/>
      <c r="AA285" s="167"/>
      <c r="AB285" s="167"/>
      <c r="AC285" s="167"/>
      <c r="AD285" s="167"/>
      <c r="AE285" s="251"/>
      <c r="AF285" s="251"/>
      <c r="AG285" s="251"/>
      <c r="AH285" s="251"/>
      <c r="AI285" s="251"/>
      <c r="AJ285" s="251"/>
      <c r="AK285" s="251"/>
      <c r="AL285" s="251"/>
      <c r="AM285" s="251"/>
    </row>
    <row r="286" ht="15.75" customHeight="1">
      <c r="A286" s="166"/>
      <c r="B286" s="167"/>
      <c r="C286" s="167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7"/>
      <c r="Z286" s="167"/>
      <c r="AA286" s="167"/>
      <c r="AB286" s="167"/>
      <c r="AC286" s="167"/>
      <c r="AD286" s="167"/>
      <c r="AE286" s="251"/>
      <c r="AF286" s="251"/>
      <c r="AG286" s="251"/>
      <c r="AH286" s="251"/>
      <c r="AI286" s="251"/>
      <c r="AJ286" s="251"/>
      <c r="AK286" s="251"/>
      <c r="AL286" s="251"/>
      <c r="AM286" s="251"/>
    </row>
    <row r="287" ht="15.75" customHeight="1">
      <c r="A287" s="166"/>
      <c r="B287" s="167"/>
      <c r="C287" s="167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7"/>
      <c r="Z287" s="167"/>
      <c r="AA287" s="167"/>
      <c r="AB287" s="167"/>
      <c r="AC287" s="167"/>
      <c r="AD287" s="167"/>
      <c r="AE287" s="251"/>
      <c r="AF287" s="251"/>
      <c r="AG287" s="251"/>
      <c r="AH287" s="251"/>
      <c r="AI287" s="251"/>
      <c r="AJ287" s="251"/>
      <c r="AK287" s="251"/>
      <c r="AL287" s="251"/>
      <c r="AM287" s="251"/>
    </row>
    <row r="288" ht="15.75" customHeight="1">
      <c r="A288" s="166"/>
      <c r="B288" s="167"/>
      <c r="C288" s="167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7"/>
      <c r="Z288" s="167"/>
      <c r="AA288" s="167"/>
      <c r="AB288" s="167"/>
      <c r="AC288" s="167"/>
      <c r="AD288" s="167"/>
      <c r="AE288" s="251"/>
      <c r="AF288" s="251"/>
      <c r="AG288" s="251"/>
      <c r="AH288" s="251"/>
      <c r="AI288" s="251"/>
      <c r="AJ288" s="251"/>
      <c r="AK288" s="251"/>
      <c r="AL288" s="251"/>
      <c r="AM288" s="251"/>
    </row>
    <row r="289" ht="15.75" customHeight="1">
      <c r="A289" s="166"/>
      <c r="B289" s="167"/>
      <c r="C289" s="167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7"/>
      <c r="Z289" s="167"/>
      <c r="AA289" s="167"/>
      <c r="AB289" s="167"/>
      <c r="AC289" s="167"/>
      <c r="AD289" s="167"/>
      <c r="AE289" s="251"/>
      <c r="AF289" s="251"/>
      <c r="AG289" s="251"/>
      <c r="AH289" s="251"/>
      <c r="AI289" s="251"/>
      <c r="AJ289" s="251"/>
      <c r="AK289" s="251"/>
      <c r="AL289" s="251"/>
      <c r="AM289" s="251"/>
    </row>
    <row r="290" ht="15.75" customHeight="1">
      <c r="A290" s="166"/>
      <c r="B290" s="167"/>
      <c r="C290" s="167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7"/>
      <c r="Z290" s="167"/>
      <c r="AA290" s="167"/>
      <c r="AB290" s="167"/>
      <c r="AC290" s="167"/>
      <c r="AD290" s="167"/>
      <c r="AE290" s="251"/>
      <c r="AF290" s="251"/>
      <c r="AG290" s="251"/>
      <c r="AH290" s="251"/>
      <c r="AI290" s="251"/>
      <c r="AJ290" s="251"/>
      <c r="AK290" s="251"/>
      <c r="AL290" s="251"/>
      <c r="AM290" s="251"/>
    </row>
    <row r="291" ht="15.75" customHeight="1">
      <c r="A291" s="166"/>
      <c r="B291" s="167"/>
      <c r="C291" s="167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7"/>
      <c r="Z291" s="167"/>
      <c r="AA291" s="167"/>
      <c r="AB291" s="167"/>
      <c r="AC291" s="167"/>
      <c r="AD291" s="167"/>
      <c r="AE291" s="251"/>
      <c r="AF291" s="251"/>
      <c r="AG291" s="251"/>
      <c r="AH291" s="251"/>
      <c r="AI291" s="251"/>
      <c r="AJ291" s="251"/>
      <c r="AK291" s="251"/>
      <c r="AL291" s="251"/>
      <c r="AM291" s="251"/>
    </row>
    <row r="292" ht="15.75" customHeight="1">
      <c r="A292" s="166"/>
      <c r="B292" s="167"/>
      <c r="C292" s="167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7"/>
      <c r="Z292" s="167"/>
      <c r="AA292" s="167"/>
      <c r="AB292" s="167"/>
      <c r="AC292" s="167"/>
      <c r="AD292" s="167"/>
      <c r="AE292" s="251"/>
      <c r="AF292" s="251"/>
      <c r="AG292" s="251"/>
      <c r="AH292" s="251"/>
      <c r="AI292" s="251"/>
      <c r="AJ292" s="251"/>
      <c r="AK292" s="251"/>
      <c r="AL292" s="251"/>
      <c r="AM292" s="251"/>
    </row>
    <row r="293" ht="15.75" customHeight="1">
      <c r="A293" s="166"/>
      <c r="B293" s="167"/>
      <c r="C293" s="167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7"/>
      <c r="Z293" s="167"/>
      <c r="AA293" s="167"/>
      <c r="AB293" s="167"/>
      <c r="AC293" s="167"/>
      <c r="AD293" s="167"/>
      <c r="AE293" s="251"/>
      <c r="AF293" s="251"/>
      <c r="AG293" s="251"/>
      <c r="AH293" s="251"/>
      <c r="AI293" s="251"/>
      <c r="AJ293" s="251"/>
      <c r="AK293" s="251"/>
      <c r="AL293" s="251"/>
      <c r="AM293" s="251"/>
    </row>
    <row r="294" ht="15.75" customHeight="1">
      <c r="A294" s="166"/>
      <c r="B294" s="167"/>
      <c r="C294" s="167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7"/>
      <c r="Z294" s="167"/>
      <c r="AA294" s="167"/>
      <c r="AB294" s="167"/>
      <c r="AC294" s="167"/>
      <c r="AD294" s="167"/>
      <c r="AE294" s="251"/>
      <c r="AF294" s="251"/>
      <c r="AG294" s="251"/>
      <c r="AH294" s="251"/>
      <c r="AI294" s="251"/>
      <c r="AJ294" s="251"/>
      <c r="AK294" s="251"/>
      <c r="AL294" s="251"/>
      <c r="AM294" s="251"/>
    </row>
    <row r="295" ht="15.75" customHeight="1">
      <c r="A295" s="166"/>
      <c r="B295" s="167"/>
      <c r="C295" s="167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7"/>
      <c r="Z295" s="167"/>
      <c r="AA295" s="167"/>
      <c r="AB295" s="167"/>
      <c r="AC295" s="167"/>
      <c r="AD295" s="167"/>
      <c r="AE295" s="251"/>
      <c r="AF295" s="251"/>
      <c r="AG295" s="251"/>
      <c r="AH295" s="251"/>
      <c r="AI295" s="251"/>
      <c r="AJ295" s="251"/>
      <c r="AK295" s="251"/>
      <c r="AL295" s="251"/>
      <c r="AM295" s="251"/>
    </row>
    <row r="296" ht="15.75" customHeight="1">
      <c r="A296" s="166"/>
      <c r="B296" s="167"/>
      <c r="C296" s="167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7"/>
      <c r="Z296" s="167"/>
      <c r="AA296" s="167"/>
      <c r="AB296" s="167"/>
      <c r="AC296" s="167"/>
      <c r="AD296" s="167"/>
      <c r="AE296" s="251"/>
      <c r="AF296" s="251"/>
      <c r="AG296" s="251"/>
      <c r="AH296" s="251"/>
      <c r="AI296" s="251"/>
      <c r="AJ296" s="251"/>
      <c r="AK296" s="251"/>
      <c r="AL296" s="251"/>
      <c r="AM296" s="251"/>
    </row>
    <row r="297" ht="15.75" customHeight="1">
      <c r="A297" s="166"/>
      <c r="B297" s="167"/>
      <c r="C297" s="167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7"/>
      <c r="Z297" s="167"/>
      <c r="AA297" s="167"/>
      <c r="AB297" s="167"/>
      <c r="AC297" s="167"/>
      <c r="AD297" s="167"/>
      <c r="AE297" s="251"/>
      <c r="AF297" s="251"/>
      <c r="AG297" s="251"/>
      <c r="AH297" s="251"/>
      <c r="AI297" s="251"/>
      <c r="AJ297" s="251"/>
      <c r="AK297" s="251"/>
      <c r="AL297" s="251"/>
      <c r="AM297" s="251"/>
    </row>
    <row r="298" ht="15.75" customHeight="1">
      <c r="A298" s="166"/>
      <c r="B298" s="167"/>
      <c r="C298" s="167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7"/>
      <c r="Z298" s="167"/>
      <c r="AA298" s="167"/>
      <c r="AB298" s="167"/>
      <c r="AC298" s="167"/>
      <c r="AD298" s="167"/>
      <c r="AE298" s="251"/>
      <c r="AF298" s="251"/>
      <c r="AG298" s="251"/>
      <c r="AH298" s="251"/>
      <c r="AI298" s="251"/>
      <c r="AJ298" s="251"/>
      <c r="AK298" s="251"/>
      <c r="AL298" s="251"/>
      <c r="AM298" s="251"/>
    </row>
    <row r="299" ht="15.75" customHeight="1">
      <c r="A299" s="166"/>
      <c r="B299" s="167"/>
      <c r="C299" s="167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7"/>
      <c r="Z299" s="167"/>
      <c r="AA299" s="167"/>
      <c r="AB299" s="167"/>
      <c r="AC299" s="167"/>
      <c r="AD299" s="167"/>
      <c r="AE299" s="251"/>
      <c r="AF299" s="251"/>
      <c r="AG299" s="251"/>
      <c r="AH299" s="251"/>
      <c r="AI299" s="251"/>
      <c r="AJ299" s="251"/>
      <c r="AK299" s="251"/>
      <c r="AL299" s="251"/>
      <c r="AM299" s="251"/>
    </row>
    <row r="300" ht="15.75" customHeight="1">
      <c r="A300" s="166"/>
      <c r="B300" s="167"/>
      <c r="C300" s="167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7"/>
      <c r="Z300" s="167"/>
      <c r="AA300" s="167"/>
      <c r="AB300" s="167"/>
      <c r="AC300" s="167"/>
      <c r="AD300" s="167"/>
      <c r="AE300" s="251"/>
      <c r="AF300" s="251"/>
      <c r="AG300" s="251"/>
      <c r="AH300" s="251"/>
      <c r="AI300" s="251"/>
      <c r="AJ300" s="251"/>
      <c r="AK300" s="251"/>
      <c r="AL300" s="251"/>
      <c r="AM300" s="251"/>
    </row>
    <row r="301" ht="15.75" customHeight="1">
      <c r="A301" s="166"/>
      <c r="B301" s="167"/>
      <c r="C301" s="167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7"/>
      <c r="Z301" s="167"/>
      <c r="AA301" s="167"/>
      <c r="AB301" s="167"/>
      <c r="AC301" s="167"/>
      <c r="AD301" s="167"/>
      <c r="AE301" s="251"/>
      <c r="AF301" s="251"/>
      <c r="AG301" s="251"/>
      <c r="AH301" s="251"/>
      <c r="AI301" s="251"/>
      <c r="AJ301" s="251"/>
      <c r="AK301" s="251"/>
      <c r="AL301" s="251"/>
      <c r="AM301" s="251"/>
    </row>
    <row r="302" ht="15.75" customHeight="1">
      <c r="A302" s="166"/>
      <c r="B302" s="167"/>
      <c r="C302" s="167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7"/>
      <c r="Z302" s="167"/>
      <c r="AA302" s="167"/>
      <c r="AB302" s="167"/>
      <c r="AC302" s="167"/>
      <c r="AD302" s="167"/>
      <c r="AE302" s="251"/>
      <c r="AF302" s="251"/>
      <c r="AG302" s="251"/>
      <c r="AH302" s="251"/>
      <c r="AI302" s="251"/>
      <c r="AJ302" s="251"/>
      <c r="AK302" s="251"/>
      <c r="AL302" s="251"/>
      <c r="AM302" s="251"/>
    </row>
    <row r="303" ht="15.75" customHeight="1">
      <c r="A303" s="166"/>
      <c r="B303" s="167"/>
      <c r="C303" s="167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7"/>
      <c r="Z303" s="167"/>
      <c r="AA303" s="167"/>
      <c r="AB303" s="167"/>
      <c r="AC303" s="167"/>
      <c r="AD303" s="167"/>
      <c r="AE303" s="251"/>
      <c r="AF303" s="251"/>
      <c r="AG303" s="251"/>
      <c r="AH303" s="251"/>
      <c r="AI303" s="251"/>
      <c r="AJ303" s="251"/>
      <c r="AK303" s="251"/>
      <c r="AL303" s="251"/>
      <c r="AM303" s="251"/>
    </row>
    <row r="304" ht="15.75" customHeight="1">
      <c r="A304" s="166"/>
      <c r="B304" s="167"/>
      <c r="C304" s="167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7"/>
      <c r="Z304" s="167"/>
      <c r="AA304" s="167"/>
      <c r="AB304" s="167"/>
      <c r="AC304" s="167"/>
      <c r="AD304" s="167"/>
      <c r="AE304" s="251"/>
      <c r="AF304" s="251"/>
      <c r="AG304" s="251"/>
      <c r="AH304" s="251"/>
      <c r="AI304" s="251"/>
      <c r="AJ304" s="251"/>
      <c r="AK304" s="251"/>
      <c r="AL304" s="251"/>
      <c r="AM304" s="251"/>
    </row>
    <row r="305" ht="15.75" customHeight="1">
      <c r="A305" s="166"/>
      <c r="B305" s="167"/>
      <c r="C305" s="167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7"/>
      <c r="Z305" s="167"/>
      <c r="AA305" s="167"/>
      <c r="AB305" s="167"/>
      <c r="AC305" s="167"/>
      <c r="AD305" s="167"/>
      <c r="AE305" s="251"/>
      <c r="AF305" s="251"/>
      <c r="AG305" s="251"/>
      <c r="AH305" s="251"/>
      <c r="AI305" s="251"/>
      <c r="AJ305" s="251"/>
      <c r="AK305" s="251"/>
      <c r="AL305" s="251"/>
      <c r="AM305" s="251"/>
    </row>
    <row r="306" ht="15.75" customHeight="1">
      <c r="A306" s="166"/>
      <c r="B306" s="167"/>
      <c r="C306" s="167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7"/>
      <c r="Z306" s="167"/>
      <c r="AA306" s="167"/>
      <c r="AB306" s="167"/>
      <c r="AC306" s="167"/>
      <c r="AD306" s="167"/>
      <c r="AE306" s="251"/>
      <c r="AF306" s="251"/>
      <c r="AG306" s="251"/>
      <c r="AH306" s="251"/>
      <c r="AI306" s="251"/>
      <c r="AJ306" s="251"/>
      <c r="AK306" s="251"/>
      <c r="AL306" s="251"/>
      <c r="AM306" s="251"/>
    </row>
    <row r="307" ht="15.75" customHeight="1">
      <c r="A307" s="166"/>
      <c r="B307" s="167"/>
      <c r="C307" s="167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7"/>
      <c r="Z307" s="167"/>
      <c r="AA307" s="167"/>
      <c r="AB307" s="167"/>
      <c r="AC307" s="167"/>
      <c r="AD307" s="167"/>
      <c r="AE307" s="251"/>
      <c r="AF307" s="251"/>
      <c r="AG307" s="251"/>
      <c r="AH307" s="251"/>
      <c r="AI307" s="251"/>
      <c r="AJ307" s="251"/>
      <c r="AK307" s="251"/>
      <c r="AL307" s="251"/>
      <c r="AM307" s="251"/>
    </row>
    <row r="308" ht="15.75" customHeight="1">
      <c r="A308" s="166"/>
      <c r="B308" s="167"/>
      <c r="C308" s="167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7"/>
      <c r="Z308" s="167"/>
      <c r="AA308" s="167"/>
      <c r="AB308" s="167"/>
      <c r="AC308" s="167"/>
      <c r="AD308" s="167"/>
      <c r="AE308" s="251"/>
      <c r="AF308" s="251"/>
      <c r="AG308" s="251"/>
      <c r="AH308" s="251"/>
      <c r="AI308" s="251"/>
      <c r="AJ308" s="251"/>
      <c r="AK308" s="251"/>
      <c r="AL308" s="251"/>
      <c r="AM308" s="251"/>
    </row>
    <row r="309" ht="15.75" customHeight="1">
      <c r="A309" s="166"/>
      <c r="B309" s="167"/>
      <c r="C309" s="167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7"/>
      <c r="Z309" s="167"/>
      <c r="AA309" s="167"/>
      <c r="AB309" s="167"/>
      <c r="AC309" s="167"/>
      <c r="AD309" s="167"/>
      <c r="AE309" s="251"/>
      <c r="AF309" s="251"/>
      <c r="AG309" s="251"/>
      <c r="AH309" s="251"/>
      <c r="AI309" s="251"/>
      <c r="AJ309" s="251"/>
      <c r="AK309" s="251"/>
      <c r="AL309" s="251"/>
      <c r="AM309" s="251"/>
    </row>
    <row r="310" ht="15.75" customHeight="1">
      <c r="A310" s="166"/>
      <c r="B310" s="167"/>
      <c r="C310" s="167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7"/>
      <c r="Z310" s="167"/>
      <c r="AA310" s="167"/>
      <c r="AB310" s="167"/>
      <c r="AC310" s="167"/>
      <c r="AD310" s="167"/>
      <c r="AE310" s="251"/>
      <c r="AF310" s="251"/>
      <c r="AG310" s="251"/>
      <c r="AH310" s="251"/>
      <c r="AI310" s="251"/>
      <c r="AJ310" s="251"/>
      <c r="AK310" s="251"/>
      <c r="AL310" s="251"/>
      <c r="AM310" s="251"/>
    </row>
    <row r="311" ht="15.75" customHeight="1">
      <c r="A311" s="166"/>
      <c r="B311" s="167"/>
      <c r="C311" s="167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7"/>
      <c r="Z311" s="167"/>
      <c r="AA311" s="167"/>
      <c r="AB311" s="167"/>
      <c r="AC311" s="167"/>
      <c r="AD311" s="167"/>
      <c r="AE311" s="251"/>
      <c r="AF311" s="251"/>
      <c r="AG311" s="251"/>
      <c r="AH311" s="251"/>
      <c r="AI311" s="251"/>
      <c r="AJ311" s="251"/>
      <c r="AK311" s="251"/>
      <c r="AL311" s="251"/>
      <c r="AM311" s="251"/>
    </row>
    <row r="312" ht="15.75" customHeight="1">
      <c r="A312" s="166"/>
      <c r="B312" s="167"/>
      <c r="C312" s="167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7"/>
      <c r="Z312" s="167"/>
      <c r="AA312" s="167"/>
      <c r="AB312" s="167"/>
      <c r="AC312" s="167"/>
      <c r="AD312" s="167"/>
      <c r="AE312" s="251"/>
      <c r="AF312" s="251"/>
      <c r="AG312" s="251"/>
      <c r="AH312" s="251"/>
      <c r="AI312" s="251"/>
      <c r="AJ312" s="251"/>
      <c r="AK312" s="251"/>
      <c r="AL312" s="251"/>
      <c r="AM312" s="251"/>
    </row>
    <row r="313" ht="15.75" customHeight="1">
      <c r="A313" s="166"/>
      <c r="B313" s="167"/>
      <c r="C313" s="167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7"/>
      <c r="Z313" s="167"/>
      <c r="AA313" s="167"/>
      <c r="AB313" s="167"/>
      <c r="AC313" s="167"/>
      <c r="AD313" s="167"/>
      <c r="AE313" s="251"/>
      <c r="AF313" s="251"/>
      <c r="AG313" s="251"/>
      <c r="AH313" s="251"/>
      <c r="AI313" s="251"/>
      <c r="AJ313" s="251"/>
      <c r="AK313" s="251"/>
      <c r="AL313" s="251"/>
      <c r="AM313" s="251"/>
    </row>
    <row r="314" ht="15.75" customHeight="1">
      <c r="A314" s="166"/>
      <c r="B314" s="167"/>
      <c r="C314" s="167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7"/>
      <c r="Z314" s="167"/>
      <c r="AA314" s="167"/>
      <c r="AB314" s="167"/>
      <c r="AC314" s="167"/>
      <c r="AD314" s="167"/>
      <c r="AE314" s="251"/>
      <c r="AF314" s="251"/>
      <c r="AG314" s="251"/>
      <c r="AH314" s="251"/>
      <c r="AI314" s="251"/>
      <c r="AJ314" s="251"/>
      <c r="AK314" s="251"/>
      <c r="AL314" s="251"/>
      <c r="AM314" s="251"/>
    </row>
    <row r="315" ht="15.75" customHeight="1">
      <c r="A315" s="166"/>
      <c r="B315" s="167"/>
      <c r="C315" s="167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7"/>
      <c r="Z315" s="167"/>
      <c r="AA315" s="167"/>
      <c r="AB315" s="167"/>
      <c r="AC315" s="167"/>
      <c r="AD315" s="167"/>
      <c r="AE315" s="251"/>
      <c r="AF315" s="251"/>
      <c r="AG315" s="251"/>
      <c r="AH315" s="251"/>
      <c r="AI315" s="251"/>
      <c r="AJ315" s="251"/>
      <c r="AK315" s="251"/>
      <c r="AL315" s="251"/>
      <c r="AM315" s="251"/>
    </row>
    <row r="316" ht="15.75" customHeight="1">
      <c r="A316" s="166"/>
      <c r="B316" s="167"/>
      <c r="C316" s="167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7"/>
      <c r="Z316" s="167"/>
      <c r="AA316" s="167"/>
      <c r="AB316" s="167"/>
      <c r="AC316" s="167"/>
      <c r="AD316" s="167"/>
      <c r="AE316" s="251"/>
      <c r="AF316" s="251"/>
      <c r="AG316" s="251"/>
      <c r="AH316" s="251"/>
      <c r="AI316" s="251"/>
      <c r="AJ316" s="251"/>
      <c r="AK316" s="251"/>
      <c r="AL316" s="251"/>
      <c r="AM316" s="251"/>
    </row>
    <row r="317" ht="15.75" customHeight="1">
      <c r="A317" s="166"/>
      <c r="B317" s="167"/>
      <c r="C317" s="167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7"/>
      <c r="Z317" s="167"/>
      <c r="AA317" s="167"/>
      <c r="AB317" s="167"/>
      <c r="AC317" s="167"/>
      <c r="AD317" s="167"/>
      <c r="AE317" s="251"/>
      <c r="AF317" s="251"/>
      <c r="AG317" s="251"/>
      <c r="AH317" s="251"/>
      <c r="AI317" s="251"/>
      <c r="AJ317" s="251"/>
      <c r="AK317" s="251"/>
      <c r="AL317" s="251"/>
      <c r="AM317" s="251"/>
    </row>
    <row r="318" ht="15.75" customHeight="1">
      <c r="A318" s="166"/>
      <c r="B318" s="167"/>
      <c r="C318" s="167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7"/>
      <c r="Z318" s="167"/>
      <c r="AA318" s="167"/>
      <c r="AB318" s="167"/>
      <c r="AC318" s="167"/>
      <c r="AD318" s="167"/>
      <c r="AE318" s="251"/>
      <c r="AF318" s="251"/>
      <c r="AG318" s="251"/>
      <c r="AH318" s="251"/>
      <c r="AI318" s="251"/>
      <c r="AJ318" s="251"/>
      <c r="AK318" s="251"/>
      <c r="AL318" s="251"/>
      <c r="AM318" s="251"/>
    </row>
    <row r="319" ht="15.75" customHeight="1">
      <c r="A319" s="166"/>
      <c r="B319" s="167"/>
      <c r="C319" s="167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7"/>
      <c r="Z319" s="167"/>
      <c r="AA319" s="167"/>
      <c r="AB319" s="167"/>
      <c r="AC319" s="167"/>
      <c r="AD319" s="167"/>
      <c r="AE319" s="251"/>
      <c r="AF319" s="251"/>
      <c r="AG319" s="251"/>
      <c r="AH319" s="251"/>
      <c r="AI319" s="251"/>
      <c r="AJ319" s="251"/>
      <c r="AK319" s="251"/>
      <c r="AL319" s="251"/>
      <c r="AM319" s="251"/>
    </row>
    <row r="320" ht="15.75" customHeight="1">
      <c r="A320" s="166"/>
      <c r="B320" s="167"/>
      <c r="C320" s="167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7"/>
      <c r="Z320" s="167"/>
      <c r="AA320" s="167"/>
      <c r="AB320" s="167"/>
      <c r="AC320" s="167"/>
      <c r="AD320" s="167"/>
      <c r="AE320" s="251"/>
      <c r="AF320" s="251"/>
      <c r="AG320" s="251"/>
      <c r="AH320" s="251"/>
      <c r="AI320" s="251"/>
      <c r="AJ320" s="251"/>
      <c r="AK320" s="251"/>
      <c r="AL320" s="251"/>
      <c r="AM320" s="251"/>
    </row>
    <row r="321" ht="15.75" customHeight="1">
      <c r="A321" s="166"/>
      <c r="B321" s="167"/>
      <c r="C321" s="167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7"/>
      <c r="Z321" s="167"/>
      <c r="AA321" s="167"/>
      <c r="AB321" s="167"/>
      <c r="AC321" s="167"/>
      <c r="AD321" s="167"/>
      <c r="AE321" s="251"/>
      <c r="AF321" s="251"/>
      <c r="AG321" s="251"/>
      <c r="AH321" s="251"/>
      <c r="AI321" s="251"/>
      <c r="AJ321" s="251"/>
      <c r="AK321" s="251"/>
      <c r="AL321" s="251"/>
      <c r="AM321" s="251"/>
    </row>
    <row r="322" ht="15.75" customHeight="1">
      <c r="A322" s="166"/>
      <c r="B322" s="167"/>
      <c r="C322" s="167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7"/>
      <c r="Z322" s="167"/>
      <c r="AA322" s="167"/>
      <c r="AB322" s="167"/>
      <c r="AC322" s="167"/>
      <c r="AD322" s="167"/>
      <c r="AE322" s="251"/>
      <c r="AF322" s="251"/>
      <c r="AG322" s="251"/>
      <c r="AH322" s="251"/>
      <c r="AI322" s="251"/>
      <c r="AJ322" s="251"/>
      <c r="AK322" s="251"/>
      <c r="AL322" s="251"/>
      <c r="AM322" s="251"/>
    </row>
    <row r="323" ht="15.75" customHeight="1">
      <c r="A323" s="166"/>
      <c r="B323" s="167"/>
      <c r="C323" s="167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7"/>
      <c r="Z323" s="167"/>
      <c r="AA323" s="167"/>
      <c r="AB323" s="167"/>
      <c r="AC323" s="167"/>
      <c r="AD323" s="167"/>
      <c r="AE323" s="251"/>
      <c r="AF323" s="251"/>
      <c r="AG323" s="251"/>
      <c r="AH323" s="251"/>
      <c r="AI323" s="251"/>
      <c r="AJ323" s="251"/>
      <c r="AK323" s="251"/>
      <c r="AL323" s="251"/>
      <c r="AM323" s="251"/>
    </row>
    <row r="324" ht="15.75" customHeight="1">
      <c r="A324" s="166"/>
      <c r="B324" s="167"/>
      <c r="C324" s="167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7"/>
      <c r="Z324" s="167"/>
      <c r="AA324" s="167"/>
      <c r="AB324" s="167"/>
      <c r="AC324" s="167"/>
      <c r="AD324" s="167"/>
      <c r="AE324" s="251"/>
      <c r="AF324" s="251"/>
      <c r="AG324" s="251"/>
      <c r="AH324" s="251"/>
      <c r="AI324" s="251"/>
      <c r="AJ324" s="251"/>
      <c r="AK324" s="251"/>
      <c r="AL324" s="251"/>
      <c r="AM324" s="251"/>
    </row>
    <row r="325" ht="15.75" customHeight="1">
      <c r="A325" s="166"/>
      <c r="B325" s="167"/>
      <c r="C325" s="167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7"/>
      <c r="Z325" s="167"/>
      <c r="AA325" s="167"/>
      <c r="AB325" s="167"/>
      <c r="AC325" s="167"/>
      <c r="AD325" s="167"/>
      <c r="AE325" s="251"/>
      <c r="AF325" s="251"/>
      <c r="AG325" s="251"/>
      <c r="AH325" s="251"/>
      <c r="AI325" s="251"/>
      <c r="AJ325" s="251"/>
      <c r="AK325" s="251"/>
      <c r="AL325" s="251"/>
      <c r="AM325" s="251"/>
    </row>
    <row r="326" ht="15.75" customHeight="1">
      <c r="A326" s="166"/>
      <c r="B326" s="167"/>
      <c r="C326" s="167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7"/>
      <c r="Z326" s="167"/>
      <c r="AA326" s="167"/>
      <c r="AB326" s="167"/>
      <c r="AC326" s="167"/>
      <c r="AD326" s="167"/>
      <c r="AE326" s="251"/>
      <c r="AF326" s="251"/>
      <c r="AG326" s="251"/>
      <c r="AH326" s="251"/>
      <c r="AI326" s="251"/>
      <c r="AJ326" s="251"/>
      <c r="AK326" s="251"/>
      <c r="AL326" s="251"/>
      <c r="AM326" s="251"/>
    </row>
    <row r="327" ht="15.75" customHeight="1">
      <c r="A327" s="166"/>
      <c r="B327" s="167"/>
      <c r="C327" s="167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7"/>
      <c r="Z327" s="167"/>
      <c r="AA327" s="167"/>
      <c r="AB327" s="167"/>
      <c r="AC327" s="167"/>
      <c r="AD327" s="167"/>
      <c r="AE327" s="251"/>
      <c r="AF327" s="251"/>
      <c r="AG327" s="251"/>
      <c r="AH327" s="251"/>
      <c r="AI327" s="251"/>
      <c r="AJ327" s="251"/>
      <c r="AK327" s="251"/>
      <c r="AL327" s="251"/>
      <c r="AM327" s="251"/>
    </row>
    <row r="328" ht="15.75" customHeight="1">
      <c r="A328" s="166"/>
      <c r="B328" s="167"/>
      <c r="C328" s="167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7"/>
      <c r="Z328" s="167"/>
      <c r="AA328" s="167"/>
      <c r="AB328" s="167"/>
      <c r="AC328" s="167"/>
      <c r="AD328" s="167"/>
      <c r="AE328" s="251"/>
      <c r="AF328" s="251"/>
      <c r="AG328" s="251"/>
      <c r="AH328" s="251"/>
      <c r="AI328" s="251"/>
      <c r="AJ328" s="251"/>
      <c r="AK328" s="251"/>
      <c r="AL328" s="251"/>
      <c r="AM328" s="251"/>
    </row>
    <row r="329" ht="15.75" customHeight="1">
      <c r="A329" s="166"/>
      <c r="B329" s="167"/>
      <c r="C329" s="167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7"/>
      <c r="Z329" s="167"/>
      <c r="AA329" s="167"/>
      <c r="AB329" s="167"/>
      <c r="AC329" s="167"/>
      <c r="AD329" s="167"/>
      <c r="AE329" s="251"/>
      <c r="AF329" s="251"/>
      <c r="AG329" s="251"/>
      <c r="AH329" s="251"/>
      <c r="AI329" s="251"/>
      <c r="AJ329" s="251"/>
      <c r="AK329" s="251"/>
      <c r="AL329" s="251"/>
      <c r="AM329" s="251"/>
    </row>
    <row r="330" ht="15.75" customHeight="1">
      <c r="A330" s="166"/>
      <c r="B330" s="167"/>
      <c r="C330" s="167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7"/>
      <c r="Z330" s="167"/>
      <c r="AA330" s="167"/>
      <c r="AB330" s="167"/>
      <c r="AC330" s="167"/>
      <c r="AD330" s="167"/>
      <c r="AE330" s="251"/>
      <c r="AF330" s="251"/>
      <c r="AG330" s="251"/>
      <c r="AH330" s="251"/>
      <c r="AI330" s="251"/>
      <c r="AJ330" s="251"/>
      <c r="AK330" s="251"/>
      <c r="AL330" s="251"/>
      <c r="AM330" s="251"/>
    </row>
    <row r="331" ht="15.75" customHeight="1">
      <c r="A331" s="166"/>
      <c r="B331" s="167"/>
      <c r="C331" s="167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7"/>
      <c r="Z331" s="167"/>
      <c r="AA331" s="167"/>
      <c r="AB331" s="167"/>
      <c r="AC331" s="167"/>
      <c r="AD331" s="167"/>
      <c r="AE331" s="251"/>
      <c r="AF331" s="251"/>
      <c r="AG331" s="251"/>
      <c r="AH331" s="251"/>
      <c r="AI331" s="251"/>
      <c r="AJ331" s="251"/>
      <c r="AK331" s="251"/>
      <c r="AL331" s="251"/>
      <c r="AM331" s="251"/>
    </row>
    <row r="332" ht="15.75" customHeight="1">
      <c r="A332" s="166"/>
      <c r="B332" s="167"/>
      <c r="C332" s="167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7"/>
      <c r="Z332" s="167"/>
      <c r="AA332" s="167"/>
      <c r="AB332" s="167"/>
      <c r="AC332" s="167"/>
      <c r="AD332" s="167"/>
      <c r="AE332" s="251"/>
      <c r="AF332" s="251"/>
      <c r="AG332" s="251"/>
      <c r="AH332" s="251"/>
      <c r="AI332" s="251"/>
      <c r="AJ332" s="251"/>
      <c r="AK332" s="251"/>
      <c r="AL332" s="251"/>
      <c r="AM332" s="251"/>
    </row>
    <row r="333" ht="15.75" customHeight="1">
      <c r="A333" s="166"/>
      <c r="B333" s="167"/>
      <c r="C333" s="167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7"/>
      <c r="Z333" s="167"/>
      <c r="AA333" s="167"/>
      <c r="AB333" s="167"/>
      <c r="AC333" s="167"/>
      <c r="AD333" s="167"/>
      <c r="AE333" s="251"/>
      <c r="AF333" s="251"/>
      <c r="AG333" s="251"/>
      <c r="AH333" s="251"/>
      <c r="AI333" s="251"/>
      <c r="AJ333" s="251"/>
      <c r="AK333" s="251"/>
      <c r="AL333" s="251"/>
      <c r="AM333" s="251"/>
    </row>
    <row r="334" ht="15.75" customHeight="1">
      <c r="A334" s="166"/>
      <c r="B334" s="167"/>
      <c r="C334" s="167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7"/>
      <c r="Z334" s="167"/>
      <c r="AA334" s="167"/>
      <c r="AB334" s="167"/>
      <c r="AC334" s="167"/>
      <c r="AD334" s="167"/>
      <c r="AE334" s="251"/>
      <c r="AF334" s="251"/>
      <c r="AG334" s="251"/>
      <c r="AH334" s="251"/>
      <c r="AI334" s="251"/>
      <c r="AJ334" s="251"/>
      <c r="AK334" s="251"/>
      <c r="AL334" s="251"/>
      <c r="AM334" s="251"/>
    </row>
    <row r="335" ht="15.75" customHeight="1">
      <c r="A335" s="166"/>
      <c r="B335" s="167"/>
      <c r="C335" s="167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7"/>
      <c r="Z335" s="167"/>
      <c r="AA335" s="167"/>
      <c r="AB335" s="167"/>
      <c r="AC335" s="167"/>
      <c r="AD335" s="167"/>
      <c r="AE335" s="251"/>
      <c r="AF335" s="251"/>
      <c r="AG335" s="251"/>
      <c r="AH335" s="251"/>
      <c r="AI335" s="251"/>
      <c r="AJ335" s="251"/>
      <c r="AK335" s="251"/>
      <c r="AL335" s="251"/>
      <c r="AM335" s="251"/>
    </row>
    <row r="336" ht="15.75" customHeight="1">
      <c r="A336" s="166"/>
      <c r="B336" s="167"/>
      <c r="C336" s="167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7"/>
      <c r="Z336" s="167"/>
      <c r="AA336" s="167"/>
      <c r="AB336" s="167"/>
      <c r="AC336" s="167"/>
      <c r="AD336" s="167"/>
      <c r="AE336" s="251"/>
      <c r="AF336" s="251"/>
      <c r="AG336" s="251"/>
      <c r="AH336" s="251"/>
      <c r="AI336" s="251"/>
      <c r="AJ336" s="251"/>
      <c r="AK336" s="251"/>
      <c r="AL336" s="251"/>
      <c r="AM336" s="251"/>
    </row>
    <row r="337" ht="15.75" customHeight="1">
      <c r="A337" s="166"/>
      <c r="B337" s="167"/>
      <c r="C337" s="167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7"/>
      <c r="Z337" s="167"/>
      <c r="AA337" s="167"/>
      <c r="AB337" s="167"/>
      <c r="AC337" s="167"/>
      <c r="AD337" s="167"/>
      <c r="AE337" s="251"/>
      <c r="AF337" s="251"/>
      <c r="AG337" s="251"/>
      <c r="AH337" s="251"/>
      <c r="AI337" s="251"/>
      <c r="AJ337" s="251"/>
      <c r="AK337" s="251"/>
      <c r="AL337" s="251"/>
      <c r="AM337" s="251"/>
    </row>
    <row r="338" ht="15.75" customHeight="1">
      <c r="A338" s="166"/>
      <c r="B338" s="167"/>
      <c r="C338" s="167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7"/>
      <c r="Z338" s="167"/>
      <c r="AA338" s="167"/>
      <c r="AB338" s="167"/>
      <c r="AC338" s="167"/>
      <c r="AD338" s="167"/>
      <c r="AE338" s="251"/>
      <c r="AF338" s="251"/>
      <c r="AG338" s="251"/>
      <c r="AH338" s="251"/>
      <c r="AI338" s="251"/>
      <c r="AJ338" s="251"/>
      <c r="AK338" s="251"/>
      <c r="AL338" s="251"/>
      <c r="AM338" s="251"/>
    </row>
    <row r="339" ht="15.75" customHeight="1">
      <c r="A339" s="166"/>
      <c r="B339" s="167"/>
      <c r="C339" s="167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7"/>
      <c r="Z339" s="167"/>
      <c r="AA339" s="167"/>
      <c r="AB339" s="167"/>
      <c r="AC339" s="167"/>
      <c r="AD339" s="167"/>
      <c r="AE339" s="251"/>
      <c r="AF339" s="251"/>
      <c r="AG339" s="251"/>
      <c r="AH339" s="251"/>
      <c r="AI339" s="251"/>
      <c r="AJ339" s="251"/>
      <c r="AK339" s="251"/>
      <c r="AL339" s="251"/>
      <c r="AM339" s="251"/>
    </row>
    <row r="340" ht="15.75" customHeight="1">
      <c r="A340" s="166"/>
      <c r="B340" s="167"/>
      <c r="C340" s="167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7"/>
      <c r="Z340" s="167"/>
      <c r="AA340" s="167"/>
      <c r="AB340" s="167"/>
      <c r="AC340" s="167"/>
      <c r="AD340" s="167"/>
      <c r="AE340" s="251"/>
      <c r="AF340" s="251"/>
      <c r="AG340" s="251"/>
      <c r="AH340" s="251"/>
      <c r="AI340" s="251"/>
      <c r="AJ340" s="251"/>
      <c r="AK340" s="251"/>
      <c r="AL340" s="251"/>
      <c r="AM340" s="251"/>
    </row>
    <row r="341" ht="15.75" customHeight="1">
      <c r="A341" s="166"/>
      <c r="B341" s="167"/>
      <c r="C341" s="167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7"/>
      <c r="Z341" s="167"/>
      <c r="AA341" s="167"/>
      <c r="AB341" s="167"/>
      <c r="AC341" s="167"/>
      <c r="AD341" s="167"/>
      <c r="AE341" s="251"/>
      <c r="AF341" s="251"/>
      <c r="AG341" s="251"/>
      <c r="AH341" s="251"/>
      <c r="AI341" s="251"/>
      <c r="AJ341" s="251"/>
      <c r="AK341" s="251"/>
      <c r="AL341" s="251"/>
      <c r="AM341" s="251"/>
    </row>
    <row r="342" ht="15.75" customHeight="1">
      <c r="A342" s="166"/>
      <c r="B342" s="167"/>
      <c r="C342" s="167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7"/>
      <c r="Z342" s="167"/>
      <c r="AA342" s="167"/>
      <c r="AB342" s="167"/>
      <c r="AC342" s="167"/>
      <c r="AD342" s="167"/>
      <c r="AE342" s="251"/>
      <c r="AF342" s="251"/>
      <c r="AG342" s="251"/>
      <c r="AH342" s="251"/>
      <c r="AI342" s="251"/>
      <c r="AJ342" s="251"/>
      <c r="AK342" s="251"/>
      <c r="AL342" s="251"/>
      <c r="AM342" s="251"/>
    </row>
    <row r="343" ht="15.75" customHeight="1">
      <c r="A343" s="166"/>
      <c r="B343" s="167"/>
      <c r="C343" s="167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7"/>
      <c r="Z343" s="167"/>
      <c r="AA343" s="167"/>
      <c r="AB343" s="167"/>
      <c r="AC343" s="167"/>
      <c r="AD343" s="167"/>
      <c r="AE343" s="251"/>
      <c r="AF343" s="251"/>
      <c r="AG343" s="251"/>
      <c r="AH343" s="251"/>
      <c r="AI343" s="251"/>
      <c r="AJ343" s="251"/>
      <c r="AK343" s="251"/>
      <c r="AL343" s="251"/>
      <c r="AM343" s="251"/>
    </row>
    <row r="344" ht="15.75" customHeight="1">
      <c r="A344" s="166"/>
      <c r="B344" s="167"/>
      <c r="C344" s="167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7"/>
      <c r="Z344" s="167"/>
      <c r="AA344" s="167"/>
      <c r="AB344" s="167"/>
      <c r="AC344" s="167"/>
      <c r="AD344" s="167"/>
      <c r="AE344" s="251"/>
      <c r="AF344" s="251"/>
      <c r="AG344" s="251"/>
      <c r="AH344" s="251"/>
      <c r="AI344" s="251"/>
      <c r="AJ344" s="251"/>
      <c r="AK344" s="251"/>
      <c r="AL344" s="251"/>
      <c r="AM344" s="251"/>
    </row>
    <row r="345" ht="15.75" customHeight="1">
      <c r="A345" s="166"/>
      <c r="B345" s="167"/>
      <c r="C345" s="167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7"/>
      <c r="Z345" s="167"/>
      <c r="AA345" s="167"/>
      <c r="AB345" s="167"/>
      <c r="AC345" s="167"/>
      <c r="AD345" s="167"/>
      <c r="AE345" s="251"/>
      <c r="AF345" s="251"/>
      <c r="AG345" s="251"/>
      <c r="AH345" s="251"/>
      <c r="AI345" s="251"/>
      <c r="AJ345" s="251"/>
      <c r="AK345" s="251"/>
      <c r="AL345" s="251"/>
      <c r="AM345" s="251"/>
    </row>
    <row r="346" ht="15.75" customHeight="1">
      <c r="A346" s="166"/>
      <c r="B346" s="167"/>
      <c r="C346" s="167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7"/>
      <c r="Z346" s="167"/>
      <c r="AA346" s="167"/>
      <c r="AB346" s="167"/>
      <c r="AC346" s="167"/>
      <c r="AD346" s="167"/>
      <c r="AE346" s="251"/>
      <c r="AF346" s="251"/>
      <c r="AG346" s="251"/>
      <c r="AH346" s="251"/>
      <c r="AI346" s="251"/>
      <c r="AJ346" s="251"/>
      <c r="AK346" s="251"/>
      <c r="AL346" s="251"/>
      <c r="AM346" s="251"/>
    </row>
    <row r="347" ht="15.75" customHeight="1">
      <c r="A347" s="166"/>
      <c r="B347" s="167"/>
      <c r="C347" s="167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7"/>
      <c r="Z347" s="167"/>
      <c r="AA347" s="167"/>
      <c r="AB347" s="167"/>
      <c r="AC347" s="167"/>
      <c r="AD347" s="167"/>
      <c r="AE347" s="251"/>
      <c r="AF347" s="251"/>
      <c r="AG347" s="251"/>
      <c r="AH347" s="251"/>
      <c r="AI347" s="251"/>
      <c r="AJ347" s="251"/>
      <c r="AK347" s="251"/>
      <c r="AL347" s="251"/>
      <c r="AM347" s="251"/>
    </row>
    <row r="348" ht="15.75" customHeight="1">
      <c r="A348" s="166"/>
      <c r="B348" s="167"/>
      <c r="C348" s="167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7"/>
      <c r="Z348" s="167"/>
      <c r="AA348" s="167"/>
      <c r="AB348" s="167"/>
      <c r="AC348" s="167"/>
      <c r="AD348" s="167"/>
      <c r="AE348" s="251"/>
      <c r="AF348" s="251"/>
      <c r="AG348" s="251"/>
      <c r="AH348" s="251"/>
      <c r="AI348" s="251"/>
      <c r="AJ348" s="251"/>
      <c r="AK348" s="251"/>
      <c r="AL348" s="251"/>
      <c r="AM348" s="251"/>
    </row>
    <row r="349" ht="15.75" customHeight="1">
      <c r="A349" s="166"/>
      <c r="B349" s="167"/>
      <c r="C349" s="167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7"/>
      <c r="Z349" s="167"/>
      <c r="AA349" s="167"/>
      <c r="AB349" s="167"/>
      <c r="AC349" s="167"/>
      <c r="AD349" s="167"/>
      <c r="AE349" s="251"/>
      <c r="AF349" s="251"/>
      <c r="AG349" s="251"/>
      <c r="AH349" s="251"/>
      <c r="AI349" s="251"/>
      <c r="AJ349" s="251"/>
      <c r="AK349" s="251"/>
      <c r="AL349" s="251"/>
      <c r="AM349" s="251"/>
    </row>
    <row r="350" ht="15.75" customHeight="1">
      <c r="A350" s="166"/>
      <c r="B350" s="167"/>
      <c r="C350" s="167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7"/>
      <c r="Z350" s="167"/>
      <c r="AA350" s="167"/>
      <c r="AB350" s="167"/>
      <c r="AC350" s="167"/>
      <c r="AD350" s="167"/>
      <c r="AE350" s="251"/>
      <c r="AF350" s="251"/>
      <c r="AG350" s="251"/>
      <c r="AH350" s="251"/>
      <c r="AI350" s="251"/>
      <c r="AJ350" s="251"/>
      <c r="AK350" s="251"/>
      <c r="AL350" s="251"/>
      <c r="AM350" s="251"/>
    </row>
    <row r="351" ht="15.75" customHeight="1">
      <c r="A351" s="166"/>
      <c r="B351" s="167"/>
      <c r="C351" s="167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7"/>
      <c r="Z351" s="167"/>
      <c r="AA351" s="167"/>
      <c r="AB351" s="167"/>
      <c r="AC351" s="167"/>
      <c r="AD351" s="167"/>
      <c r="AE351" s="251"/>
      <c r="AF351" s="251"/>
      <c r="AG351" s="251"/>
      <c r="AH351" s="251"/>
      <c r="AI351" s="251"/>
      <c r="AJ351" s="251"/>
      <c r="AK351" s="251"/>
      <c r="AL351" s="251"/>
      <c r="AM351" s="251"/>
    </row>
    <row r="352" ht="15.75" customHeight="1">
      <c r="A352" s="166"/>
      <c r="B352" s="167"/>
      <c r="C352" s="167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7"/>
      <c r="Z352" s="167"/>
      <c r="AA352" s="167"/>
      <c r="AB352" s="167"/>
      <c r="AC352" s="167"/>
      <c r="AD352" s="167"/>
      <c r="AE352" s="251"/>
      <c r="AF352" s="251"/>
      <c r="AG352" s="251"/>
      <c r="AH352" s="251"/>
      <c r="AI352" s="251"/>
      <c r="AJ352" s="251"/>
      <c r="AK352" s="251"/>
      <c r="AL352" s="251"/>
      <c r="AM352" s="251"/>
    </row>
    <row r="353" ht="15.75" customHeight="1">
      <c r="A353" s="166"/>
      <c r="B353" s="167"/>
      <c r="C353" s="167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7"/>
      <c r="Z353" s="167"/>
      <c r="AA353" s="167"/>
      <c r="AB353" s="167"/>
      <c r="AC353" s="167"/>
      <c r="AD353" s="167"/>
      <c r="AE353" s="251"/>
      <c r="AF353" s="251"/>
      <c r="AG353" s="251"/>
      <c r="AH353" s="251"/>
      <c r="AI353" s="251"/>
      <c r="AJ353" s="251"/>
      <c r="AK353" s="251"/>
      <c r="AL353" s="251"/>
      <c r="AM353" s="251"/>
    </row>
    <row r="354" ht="15.75" customHeight="1">
      <c r="A354" s="166"/>
      <c r="B354" s="167"/>
      <c r="C354" s="167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7"/>
      <c r="Z354" s="167"/>
      <c r="AA354" s="167"/>
      <c r="AB354" s="167"/>
      <c r="AC354" s="167"/>
      <c r="AD354" s="167"/>
      <c r="AE354" s="251"/>
      <c r="AF354" s="251"/>
      <c r="AG354" s="251"/>
      <c r="AH354" s="251"/>
      <c r="AI354" s="251"/>
      <c r="AJ354" s="251"/>
      <c r="AK354" s="251"/>
      <c r="AL354" s="251"/>
      <c r="AM354" s="251"/>
    </row>
    <row r="355" ht="15.75" customHeight="1">
      <c r="A355" s="166"/>
      <c r="B355" s="167"/>
      <c r="C355" s="167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7"/>
      <c r="Z355" s="167"/>
      <c r="AA355" s="167"/>
      <c r="AB355" s="167"/>
      <c r="AC355" s="167"/>
      <c r="AD355" s="167"/>
      <c r="AE355" s="251"/>
      <c r="AF355" s="251"/>
      <c r="AG355" s="251"/>
      <c r="AH355" s="251"/>
      <c r="AI355" s="251"/>
      <c r="AJ355" s="251"/>
      <c r="AK355" s="251"/>
      <c r="AL355" s="251"/>
      <c r="AM355" s="251"/>
    </row>
    <row r="356" ht="15.75" customHeight="1">
      <c r="A356" s="166"/>
      <c r="B356" s="167"/>
      <c r="C356" s="167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7"/>
      <c r="Z356" s="167"/>
      <c r="AA356" s="167"/>
      <c r="AB356" s="167"/>
      <c r="AC356" s="167"/>
      <c r="AD356" s="167"/>
      <c r="AE356" s="251"/>
      <c r="AF356" s="251"/>
      <c r="AG356" s="251"/>
      <c r="AH356" s="251"/>
      <c r="AI356" s="251"/>
      <c r="AJ356" s="251"/>
      <c r="AK356" s="251"/>
      <c r="AL356" s="251"/>
      <c r="AM356" s="251"/>
    </row>
    <row r="357" ht="15.75" customHeight="1">
      <c r="A357" s="166"/>
      <c r="B357" s="167"/>
      <c r="C357" s="167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7"/>
      <c r="Z357" s="167"/>
      <c r="AA357" s="167"/>
      <c r="AB357" s="167"/>
      <c r="AC357" s="167"/>
      <c r="AD357" s="167"/>
      <c r="AE357" s="251"/>
      <c r="AF357" s="251"/>
      <c r="AG357" s="251"/>
      <c r="AH357" s="251"/>
      <c r="AI357" s="251"/>
      <c r="AJ357" s="251"/>
      <c r="AK357" s="251"/>
      <c r="AL357" s="251"/>
      <c r="AM357" s="251"/>
    </row>
    <row r="358" ht="15.75" customHeight="1">
      <c r="A358" s="166"/>
      <c r="B358" s="167"/>
      <c r="C358" s="167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7"/>
      <c r="Z358" s="167"/>
      <c r="AA358" s="167"/>
      <c r="AB358" s="167"/>
      <c r="AC358" s="167"/>
      <c r="AD358" s="167"/>
      <c r="AE358" s="251"/>
      <c r="AF358" s="251"/>
      <c r="AG358" s="251"/>
      <c r="AH358" s="251"/>
      <c r="AI358" s="251"/>
      <c r="AJ358" s="251"/>
      <c r="AK358" s="251"/>
      <c r="AL358" s="251"/>
      <c r="AM358" s="251"/>
    </row>
    <row r="359" ht="15.75" customHeight="1">
      <c r="A359" s="166"/>
      <c r="B359" s="167"/>
      <c r="C359" s="167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7"/>
      <c r="Z359" s="167"/>
      <c r="AA359" s="167"/>
      <c r="AB359" s="167"/>
      <c r="AC359" s="167"/>
      <c r="AD359" s="167"/>
      <c r="AE359" s="251"/>
      <c r="AF359" s="251"/>
      <c r="AG359" s="251"/>
      <c r="AH359" s="251"/>
      <c r="AI359" s="251"/>
      <c r="AJ359" s="251"/>
      <c r="AK359" s="251"/>
      <c r="AL359" s="251"/>
      <c r="AM359" s="251"/>
    </row>
    <row r="360" ht="15.75" customHeight="1">
      <c r="A360" s="166"/>
      <c r="B360" s="167"/>
      <c r="C360" s="167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7"/>
      <c r="Z360" s="167"/>
      <c r="AA360" s="167"/>
      <c r="AB360" s="167"/>
      <c r="AC360" s="167"/>
      <c r="AD360" s="167"/>
      <c r="AE360" s="251"/>
      <c r="AF360" s="251"/>
      <c r="AG360" s="251"/>
      <c r="AH360" s="251"/>
      <c r="AI360" s="251"/>
      <c r="AJ360" s="251"/>
      <c r="AK360" s="251"/>
      <c r="AL360" s="251"/>
      <c r="AM360" s="251"/>
    </row>
    <row r="361" ht="15.75" customHeight="1">
      <c r="A361" s="166"/>
      <c r="B361" s="167"/>
      <c r="C361" s="167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7"/>
      <c r="Z361" s="167"/>
      <c r="AA361" s="167"/>
      <c r="AB361" s="167"/>
      <c r="AC361" s="167"/>
      <c r="AD361" s="167"/>
      <c r="AE361" s="251"/>
      <c r="AF361" s="251"/>
      <c r="AG361" s="251"/>
      <c r="AH361" s="251"/>
      <c r="AI361" s="251"/>
      <c r="AJ361" s="251"/>
      <c r="AK361" s="251"/>
      <c r="AL361" s="251"/>
      <c r="AM361" s="251"/>
    </row>
    <row r="362" ht="15.75" customHeight="1">
      <c r="A362" s="166"/>
      <c r="B362" s="167"/>
      <c r="C362" s="167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7"/>
      <c r="Z362" s="167"/>
      <c r="AA362" s="167"/>
      <c r="AB362" s="167"/>
      <c r="AC362" s="167"/>
      <c r="AD362" s="167"/>
      <c r="AE362" s="251"/>
      <c r="AF362" s="251"/>
      <c r="AG362" s="251"/>
      <c r="AH362" s="251"/>
      <c r="AI362" s="251"/>
      <c r="AJ362" s="251"/>
      <c r="AK362" s="251"/>
      <c r="AL362" s="251"/>
      <c r="AM362" s="251"/>
    </row>
    <row r="363" ht="15.75" customHeight="1">
      <c r="A363" s="166"/>
      <c r="B363" s="167"/>
      <c r="C363" s="167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7"/>
      <c r="Z363" s="167"/>
      <c r="AA363" s="167"/>
      <c r="AB363" s="167"/>
      <c r="AC363" s="167"/>
      <c r="AD363" s="167"/>
      <c r="AE363" s="251"/>
      <c r="AF363" s="251"/>
      <c r="AG363" s="251"/>
      <c r="AH363" s="251"/>
      <c r="AI363" s="251"/>
      <c r="AJ363" s="251"/>
      <c r="AK363" s="251"/>
      <c r="AL363" s="251"/>
      <c r="AM363" s="251"/>
    </row>
    <row r="364" ht="15.75" customHeight="1">
      <c r="A364" s="166"/>
      <c r="B364" s="167"/>
      <c r="C364" s="167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7"/>
      <c r="Z364" s="167"/>
      <c r="AA364" s="167"/>
      <c r="AB364" s="167"/>
      <c r="AC364" s="167"/>
      <c r="AD364" s="167"/>
      <c r="AE364" s="251"/>
      <c r="AF364" s="251"/>
      <c r="AG364" s="251"/>
      <c r="AH364" s="251"/>
      <c r="AI364" s="251"/>
      <c r="AJ364" s="251"/>
      <c r="AK364" s="251"/>
      <c r="AL364" s="251"/>
      <c r="AM364" s="251"/>
    </row>
    <row r="365" ht="15.75" customHeight="1">
      <c r="A365" s="166"/>
      <c r="B365" s="167"/>
      <c r="C365" s="167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7"/>
      <c r="Z365" s="167"/>
      <c r="AA365" s="167"/>
      <c r="AB365" s="167"/>
      <c r="AC365" s="167"/>
      <c r="AD365" s="167"/>
      <c r="AE365" s="251"/>
      <c r="AF365" s="251"/>
      <c r="AG365" s="251"/>
      <c r="AH365" s="251"/>
      <c r="AI365" s="251"/>
      <c r="AJ365" s="251"/>
      <c r="AK365" s="251"/>
      <c r="AL365" s="251"/>
      <c r="AM365" s="251"/>
    </row>
    <row r="366" ht="15.75" customHeight="1">
      <c r="A366" s="166"/>
      <c r="B366" s="167"/>
      <c r="C366" s="167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7"/>
      <c r="Z366" s="167"/>
      <c r="AA366" s="167"/>
      <c r="AB366" s="167"/>
      <c r="AC366" s="167"/>
      <c r="AD366" s="167"/>
      <c r="AE366" s="251"/>
      <c r="AF366" s="251"/>
      <c r="AG366" s="251"/>
      <c r="AH366" s="251"/>
      <c r="AI366" s="251"/>
      <c r="AJ366" s="251"/>
      <c r="AK366" s="251"/>
      <c r="AL366" s="251"/>
      <c r="AM366" s="251"/>
    </row>
    <row r="367" ht="15.75" customHeight="1">
      <c r="A367" s="166"/>
      <c r="B367" s="167"/>
      <c r="C367" s="167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7"/>
      <c r="Z367" s="167"/>
      <c r="AA367" s="167"/>
      <c r="AB367" s="167"/>
      <c r="AC367" s="167"/>
      <c r="AD367" s="167"/>
      <c r="AE367" s="251"/>
      <c r="AF367" s="251"/>
      <c r="AG367" s="251"/>
      <c r="AH367" s="251"/>
      <c r="AI367" s="251"/>
      <c r="AJ367" s="251"/>
      <c r="AK367" s="251"/>
      <c r="AL367" s="251"/>
      <c r="AM367" s="251"/>
    </row>
    <row r="368" ht="15.75" customHeight="1">
      <c r="A368" s="166"/>
      <c r="B368" s="167"/>
      <c r="C368" s="167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7"/>
      <c r="Z368" s="167"/>
      <c r="AA368" s="167"/>
      <c r="AB368" s="167"/>
      <c r="AC368" s="167"/>
      <c r="AD368" s="167"/>
      <c r="AE368" s="251"/>
      <c r="AF368" s="251"/>
      <c r="AG368" s="251"/>
      <c r="AH368" s="251"/>
      <c r="AI368" s="251"/>
      <c r="AJ368" s="251"/>
      <c r="AK368" s="251"/>
      <c r="AL368" s="251"/>
      <c r="AM368" s="251"/>
    </row>
    <row r="369" ht="15.75" customHeight="1">
      <c r="A369" s="166"/>
      <c r="B369" s="167"/>
      <c r="C369" s="167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7"/>
      <c r="Z369" s="167"/>
      <c r="AA369" s="167"/>
      <c r="AB369" s="167"/>
      <c r="AC369" s="167"/>
      <c r="AD369" s="167"/>
      <c r="AE369" s="251"/>
      <c r="AF369" s="251"/>
      <c r="AG369" s="251"/>
      <c r="AH369" s="251"/>
      <c r="AI369" s="251"/>
      <c r="AJ369" s="251"/>
      <c r="AK369" s="251"/>
      <c r="AL369" s="251"/>
      <c r="AM369" s="251"/>
    </row>
    <row r="370" ht="15.75" customHeight="1">
      <c r="A370" s="166"/>
      <c r="B370" s="167"/>
      <c r="C370" s="167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7"/>
      <c r="Z370" s="167"/>
      <c r="AA370" s="167"/>
      <c r="AB370" s="167"/>
      <c r="AC370" s="167"/>
      <c r="AD370" s="167"/>
      <c r="AE370" s="251"/>
      <c r="AF370" s="251"/>
      <c r="AG370" s="251"/>
      <c r="AH370" s="251"/>
      <c r="AI370" s="251"/>
      <c r="AJ370" s="251"/>
      <c r="AK370" s="251"/>
      <c r="AL370" s="251"/>
      <c r="AM370" s="251"/>
    </row>
    <row r="371" ht="15.75" customHeight="1">
      <c r="A371" s="166"/>
      <c r="B371" s="167"/>
      <c r="C371" s="167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7"/>
      <c r="Z371" s="167"/>
      <c r="AA371" s="167"/>
      <c r="AB371" s="167"/>
      <c r="AC371" s="167"/>
      <c r="AD371" s="167"/>
      <c r="AE371" s="251"/>
      <c r="AF371" s="251"/>
      <c r="AG371" s="251"/>
      <c r="AH371" s="251"/>
      <c r="AI371" s="251"/>
      <c r="AJ371" s="251"/>
      <c r="AK371" s="251"/>
      <c r="AL371" s="251"/>
      <c r="AM371" s="251"/>
    </row>
    <row r="372" ht="15.75" customHeight="1">
      <c r="A372" s="166"/>
      <c r="B372" s="167"/>
      <c r="C372" s="167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7"/>
      <c r="Z372" s="167"/>
      <c r="AA372" s="167"/>
      <c r="AB372" s="167"/>
      <c r="AC372" s="167"/>
      <c r="AD372" s="167"/>
      <c r="AE372" s="251"/>
      <c r="AF372" s="251"/>
      <c r="AG372" s="251"/>
      <c r="AH372" s="251"/>
      <c r="AI372" s="251"/>
      <c r="AJ372" s="251"/>
      <c r="AK372" s="251"/>
      <c r="AL372" s="251"/>
      <c r="AM372" s="251"/>
    </row>
    <row r="373" ht="15.75" customHeight="1">
      <c r="A373" s="166"/>
      <c r="B373" s="167"/>
      <c r="C373" s="167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7"/>
      <c r="Z373" s="167"/>
      <c r="AA373" s="167"/>
      <c r="AB373" s="167"/>
      <c r="AC373" s="167"/>
      <c r="AD373" s="167"/>
      <c r="AE373" s="251"/>
      <c r="AF373" s="251"/>
      <c r="AG373" s="251"/>
      <c r="AH373" s="251"/>
      <c r="AI373" s="251"/>
      <c r="AJ373" s="251"/>
      <c r="AK373" s="251"/>
      <c r="AL373" s="251"/>
      <c r="AM373" s="251"/>
    </row>
    <row r="374" ht="15.75" customHeight="1">
      <c r="A374" s="166"/>
      <c r="B374" s="167"/>
      <c r="C374" s="167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7"/>
      <c r="Z374" s="167"/>
      <c r="AA374" s="167"/>
      <c r="AB374" s="167"/>
      <c r="AC374" s="167"/>
      <c r="AD374" s="167"/>
      <c r="AE374" s="251"/>
      <c r="AF374" s="251"/>
      <c r="AG374" s="251"/>
      <c r="AH374" s="251"/>
      <c r="AI374" s="251"/>
      <c r="AJ374" s="251"/>
      <c r="AK374" s="251"/>
      <c r="AL374" s="251"/>
      <c r="AM374" s="251"/>
    </row>
    <row r="375" ht="15.75" customHeight="1">
      <c r="A375" s="166"/>
      <c r="B375" s="167"/>
      <c r="C375" s="167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7"/>
      <c r="Z375" s="167"/>
      <c r="AA375" s="167"/>
      <c r="AB375" s="167"/>
      <c r="AC375" s="167"/>
      <c r="AD375" s="167"/>
      <c r="AE375" s="251"/>
      <c r="AF375" s="251"/>
      <c r="AG375" s="251"/>
      <c r="AH375" s="251"/>
      <c r="AI375" s="251"/>
      <c r="AJ375" s="251"/>
      <c r="AK375" s="251"/>
      <c r="AL375" s="251"/>
      <c r="AM375" s="251"/>
    </row>
    <row r="376" ht="15.75" customHeight="1">
      <c r="A376" s="166"/>
      <c r="B376" s="167"/>
      <c r="C376" s="167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7"/>
      <c r="Z376" s="167"/>
      <c r="AA376" s="167"/>
      <c r="AB376" s="167"/>
      <c r="AC376" s="167"/>
      <c r="AD376" s="167"/>
      <c r="AE376" s="251"/>
      <c r="AF376" s="251"/>
      <c r="AG376" s="251"/>
      <c r="AH376" s="251"/>
      <c r="AI376" s="251"/>
      <c r="AJ376" s="251"/>
      <c r="AK376" s="251"/>
      <c r="AL376" s="251"/>
      <c r="AM376" s="251"/>
    </row>
    <row r="377" ht="15.75" customHeight="1">
      <c r="A377" s="166"/>
      <c r="B377" s="167"/>
      <c r="C377" s="167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7"/>
      <c r="Z377" s="167"/>
      <c r="AA377" s="167"/>
      <c r="AB377" s="167"/>
      <c r="AC377" s="167"/>
      <c r="AD377" s="167"/>
      <c r="AE377" s="251"/>
      <c r="AF377" s="251"/>
      <c r="AG377" s="251"/>
      <c r="AH377" s="251"/>
      <c r="AI377" s="251"/>
      <c r="AJ377" s="251"/>
      <c r="AK377" s="251"/>
      <c r="AL377" s="251"/>
      <c r="AM377" s="251"/>
    </row>
    <row r="378" ht="15.75" customHeight="1">
      <c r="A378" s="166"/>
      <c r="B378" s="167"/>
      <c r="C378" s="167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7"/>
      <c r="Z378" s="167"/>
      <c r="AA378" s="167"/>
      <c r="AB378" s="167"/>
      <c r="AC378" s="167"/>
      <c r="AD378" s="167"/>
      <c r="AE378" s="251"/>
      <c r="AF378" s="251"/>
      <c r="AG378" s="251"/>
      <c r="AH378" s="251"/>
      <c r="AI378" s="251"/>
      <c r="AJ378" s="251"/>
      <c r="AK378" s="251"/>
      <c r="AL378" s="251"/>
      <c r="AM378" s="251"/>
    </row>
    <row r="379" ht="15.75" customHeight="1">
      <c r="A379" s="166"/>
      <c r="B379" s="167"/>
      <c r="C379" s="167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7"/>
      <c r="Z379" s="167"/>
      <c r="AA379" s="167"/>
      <c r="AB379" s="167"/>
      <c r="AC379" s="167"/>
      <c r="AD379" s="167"/>
      <c r="AE379" s="251"/>
      <c r="AF379" s="251"/>
      <c r="AG379" s="251"/>
      <c r="AH379" s="251"/>
      <c r="AI379" s="251"/>
      <c r="AJ379" s="251"/>
      <c r="AK379" s="251"/>
      <c r="AL379" s="251"/>
      <c r="AM379" s="251"/>
    </row>
    <row r="380" ht="15.75" customHeight="1">
      <c r="A380" s="166"/>
      <c r="B380" s="167"/>
      <c r="C380" s="167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7"/>
      <c r="Z380" s="167"/>
      <c r="AA380" s="167"/>
      <c r="AB380" s="167"/>
      <c r="AC380" s="167"/>
      <c r="AD380" s="167"/>
      <c r="AE380" s="251"/>
      <c r="AF380" s="251"/>
      <c r="AG380" s="251"/>
      <c r="AH380" s="251"/>
      <c r="AI380" s="251"/>
      <c r="AJ380" s="251"/>
      <c r="AK380" s="251"/>
      <c r="AL380" s="251"/>
      <c r="AM380" s="251"/>
    </row>
    <row r="381" ht="15.75" customHeight="1">
      <c r="A381" s="166"/>
      <c r="B381" s="167"/>
      <c r="C381" s="167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7"/>
      <c r="Z381" s="167"/>
      <c r="AA381" s="167"/>
      <c r="AB381" s="167"/>
      <c r="AC381" s="167"/>
      <c r="AD381" s="167"/>
      <c r="AE381" s="251"/>
      <c r="AF381" s="251"/>
      <c r="AG381" s="251"/>
      <c r="AH381" s="251"/>
      <c r="AI381" s="251"/>
      <c r="AJ381" s="251"/>
      <c r="AK381" s="251"/>
      <c r="AL381" s="251"/>
      <c r="AM381" s="251"/>
    </row>
    <row r="382" ht="15.75" customHeight="1">
      <c r="A382" s="166"/>
      <c r="B382" s="167"/>
      <c r="C382" s="167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7"/>
      <c r="Z382" s="167"/>
      <c r="AA382" s="167"/>
      <c r="AB382" s="167"/>
      <c r="AC382" s="167"/>
      <c r="AD382" s="167"/>
      <c r="AE382" s="251"/>
      <c r="AF382" s="251"/>
      <c r="AG382" s="251"/>
      <c r="AH382" s="251"/>
      <c r="AI382" s="251"/>
      <c r="AJ382" s="251"/>
      <c r="AK382" s="251"/>
      <c r="AL382" s="251"/>
      <c r="AM382" s="251"/>
    </row>
    <row r="383" ht="15.75" customHeight="1">
      <c r="A383" s="166"/>
      <c r="B383" s="167"/>
      <c r="C383" s="167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7"/>
      <c r="Z383" s="167"/>
      <c r="AA383" s="167"/>
      <c r="AB383" s="167"/>
      <c r="AC383" s="167"/>
      <c r="AD383" s="167"/>
      <c r="AE383" s="251"/>
      <c r="AF383" s="251"/>
      <c r="AG383" s="251"/>
      <c r="AH383" s="251"/>
      <c r="AI383" s="251"/>
      <c r="AJ383" s="251"/>
      <c r="AK383" s="251"/>
      <c r="AL383" s="251"/>
      <c r="AM383" s="251"/>
    </row>
    <row r="384" ht="15.75" customHeight="1">
      <c r="A384" s="166"/>
      <c r="B384" s="167"/>
      <c r="C384" s="167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7"/>
      <c r="Z384" s="167"/>
      <c r="AA384" s="167"/>
      <c r="AB384" s="167"/>
      <c r="AC384" s="167"/>
      <c r="AD384" s="167"/>
      <c r="AE384" s="251"/>
      <c r="AF384" s="251"/>
      <c r="AG384" s="251"/>
      <c r="AH384" s="251"/>
      <c r="AI384" s="251"/>
      <c r="AJ384" s="251"/>
      <c r="AK384" s="251"/>
      <c r="AL384" s="251"/>
      <c r="AM384" s="251"/>
    </row>
    <row r="385" ht="15.75" customHeight="1">
      <c r="A385" s="166"/>
      <c r="B385" s="167"/>
      <c r="C385" s="167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7"/>
      <c r="Z385" s="167"/>
      <c r="AA385" s="167"/>
      <c r="AB385" s="167"/>
      <c r="AC385" s="167"/>
      <c r="AD385" s="167"/>
      <c r="AE385" s="251"/>
      <c r="AF385" s="251"/>
      <c r="AG385" s="251"/>
      <c r="AH385" s="251"/>
      <c r="AI385" s="251"/>
      <c r="AJ385" s="251"/>
      <c r="AK385" s="251"/>
      <c r="AL385" s="251"/>
      <c r="AM385" s="251"/>
    </row>
    <row r="386" ht="15.75" customHeight="1">
      <c r="A386" s="166"/>
      <c r="B386" s="167"/>
      <c r="C386" s="167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7"/>
      <c r="Z386" s="167"/>
      <c r="AA386" s="167"/>
      <c r="AB386" s="167"/>
      <c r="AC386" s="167"/>
      <c r="AD386" s="167"/>
      <c r="AE386" s="251"/>
      <c r="AF386" s="251"/>
      <c r="AG386" s="251"/>
      <c r="AH386" s="251"/>
      <c r="AI386" s="251"/>
      <c r="AJ386" s="251"/>
      <c r="AK386" s="251"/>
      <c r="AL386" s="251"/>
      <c r="AM386" s="251"/>
    </row>
    <row r="387" ht="15.75" customHeight="1">
      <c r="A387" s="166"/>
      <c r="B387" s="167"/>
      <c r="C387" s="167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7"/>
      <c r="Z387" s="167"/>
      <c r="AA387" s="167"/>
      <c r="AB387" s="167"/>
      <c r="AC387" s="167"/>
      <c r="AD387" s="167"/>
      <c r="AE387" s="251"/>
      <c r="AF387" s="251"/>
      <c r="AG387" s="251"/>
      <c r="AH387" s="251"/>
      <c r="AI387" s="251"/>
      <c r="AJ387" s="251"/>
      <c r="AK387" s="251"/>
      <c r="AL387" s="251"/>
      <c r="AM387" s="251"/>
    </row>
    <row r="388" ht="15.75" customHeight="1">
      <c r="A388" s="166"/>
      <c r="B388" s="167"/>
      <c r="C388" s="167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7"/>
      <c r="Z388" s="167"/>
      <c r="AA388" s="167"/>
      <c r="AB388" s="167"/>
      <c r="AC388" s="167"/>
      <c r="AD388" s="167"/>
      <c r="AE388" s="251"/>
      <c r="AF388" s="251"/>
      <c r="AG388" s="251"/>
      <c r="AH388" s="251"/>
      <c r="AI388" s="251"/>
      <c r="AJ388" s="251"/>
      <c r="AK388" s="251"/>
      <c r="AL388" s="251"/>
      <c r="AM388" s="251"/>
    </row>
    <row r="389" ht="15.75" customHeight="1">
      <c r="A389" s="166"/>
      <c r="B389" s="167"/>
      <c r="C389" s="167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7"/>
      <c r="Z389" s="167"/>
      <c r="AA389" s="167"/>
      <c r="AB389" s="167"/>
      <c r="AC389" s="167"/>
      <c r="AD389" s="167"/>
      <c r="AE389" s="251"/>
      <c r="AF389" s="251"/>
      <c r="AG389" s="251"/>
      <c r="AH389" s="251"/>
      <c r="AI389" s="251"/>
      <c r="AJ389" s="251"/>
      <c r="AK389" s="251"/>
      <c r="AL389" s="251"/>
      <c r="AM389" s="251"/>
    </row>
    <row r="390" ht="15.75" customHeight="1">
      <c r="A390" s="166"/>
      <c r="B390" s="167"/>
      <c r="C390" s="167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7"/>
      <c r="Z390" s="167"/>
      <c r="AA390" s="167"/>
      <c r="AB390" s="167"/>
      <c r="AC390" s="167"/>
      <c r="AD390" s="167"/>
      <c r="AE390" s="251"/>
      <c r="AF390" s="251"/>
      <c r="AG390" s="251"/>
      <c r="AH390" s="251"/>
      <c r="AI390" s="251"/>
      <c r="AJ390" s="251"/>
      <c r="AK390" s="251"/>
      <c r="AL390" s="251"/>
      <c r="AM390" s="251"/>
    </row>
    <row r="391" ht="15.75" customHeight="1">
      <c r="A391" s="166"/>
      <c r="B391" s="167"/>
      <c r="C391" s="167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7"/>
      <c r="Z391" s="167"/>
      <c r="AA391" s="167"/>
      <c r="AB391" s="167"/>
      <c r="AC391" s="167"/>
      <c r="AD391" s="167"/>
      <c r="AE391" s="251"/>
      <c r="AF391" s="251"/>
      <c r="AG391" s="251"/>
      <c r="AH391" s="251"/>
      <c r="AI391" s="251"/>
      <c r="AJ391" s="251"/>
      <c r="AK391" s="251"/>
      <c r="AL391" s="251"/>
      <c r="AM391" s="251"/>
    </row>
    <row r="392" ht="15.75" customHeight="1">
      <c r="A392" s="166"/>
      <c r="B392" s="167"/>
      <c r="C392" s="167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7"/>
      <c r="Z392" s="167"/>
      <c r="AA392" s="167"/>
      <c r="AB392" s="167"/>
      <c r="AC392" s="167"/>
      <c r="AD392" s="167"/>
      <c r="AE392" s="251"/>
      <c r="AF392" s="251"/>
      <c r="AG392" s="251"/>
      <c r="AH392" s="251"/>
      <c r="AI392" s="251"/>
      <c r="AJ392" s="251"/>
      <c r="AK392" s="251"/>
      <c r="AL392" s="251"/>
      <c r="AM392" s="251"/>
    </row>
    <row r="393" ht="15.75" customHeight="1">
      <c r="A393" s="166"/>
      <c r="B393" s="167"/>
      <c r="C393" s="167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7"/>
      <c r="Z393" s="167"/>
      <c r="AA393" s="167"/>
      <c r="AB393" s="167"/>
      <c r="AC393" s="167"/>
      <c r="AD393" s="167"/>
      <c r="AE393" s="251"/>
      <c r="AF393" s="251"/>
      <c r="AG393" s="251"/>
      <c r="AH393" s="251"/>
      <c r="AI393" s="251"/>
      <c r="AJ393" s="251"/>
      <c r="AK393" s="251"/>
      <c r="AL393" s="251"/>
      <c r="AM393" s="251"/>
    </row>
    <row r="394" ht="15.75" customHeight="1">
      <c r="A394" s="166"/>
      <c r="B394" s="167"/>
      <c r="C394" s="167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7"/>
      <c r="Z394" s="167"/>
      <c r="AA394" s="167"/>
      <c r="AB394" s="167"/>
      <c r="AC394" s="167"/>
      <c r="AD394" s="167"/>
      <c r="AE394" s="251"/>
      <c r="AF394" s="251"/>
      <c r="AG394" s="251"/>
      <c r="AH394" s="251"/>
      <c r="AI394" s="251"/>
      <c r="AJ394" s="251"/>
      <c r="AK394" s="251"/>
      <c r="AL394" s="251"/>
      <c r="AM394" s="251"/>
    </row>
    <row r="395" ht="15.75" customHeight="1">
      <c r="A395" s="166"/>
      <c r="B395" s="167"/>
      <c r="C395" s="167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7"/>
      <c r="Z395" s="167"/>
      <c r="AA395" s="167"/>
      <c r="AB395" s="167"/>
      <c r="AC395" s="167"/>
      <c r="AD395" s="167"/>
      <c r="AE395" s="251"/>
      <c r="AF395" s="251"/>
      <c r="AG395" s="251"/>
      <c r="AH395" s="251"/>
      <c r="AI395" s="251"/>
      <c r="AJ395" s="251"/>
      <c r="AK395" s="251"/>
      <c r="AL395" s="251"/>
      <c r="AM395" s="251"/>
    </row>
    <row r="396" ht="15.75" customHeight="1">
      <c r="A396" s="166"/>
      <c r="B396" s="167"/>
      <c r="C396" s="167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7"/>
      <c r="Z396" s="167"/>
      <c r="AA396" s="167"/>
      <c r="AB396" s="167"/>
      <c r="AC396" s="167"/>
      <c r="AD396" s="167"/>
      <c r="AE396" s="251"/>
      <c r="AF396" s="251"/>
      <c r="AG396" s="251"/>
      <c r="AH396" s="251"/>
      <c r="AI396" s="251"/>
      <c r="AJ396" s="251"/>
      <c r="AK396" s="251"/>
      <c r="AL396" s="251"/>
      <c r="AM396" s="251"/>
    </row>
    <row r="397" ht="15.75" customHeight="1">
      <c r="A397" s="166"/>
      <c r="B397" s="167"/>
      <c r="C397" s="167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7"/>
      <c r="Z397" s="167"/>
      <c r="AA397" s="167"/>
      <c r="AB397" s="167"/>
      <c r="AC397" s="167"/>
      <c r="AD397" s="167"/>
      <c r="AE397" s="251"/>
      <c r="AF397" s="251"/>
      <c r="AG397" s="251"/>
      <c r="AH397" s="251"/>
      <c r="AI397" s="251"/>
      <c r="AJ397" s="251"/>
      <c r="AK397" s="251"/>
      <c r="AL397" s="251"/>
      <c r="AM397" s="251"/>
    </row>
    <row r="398" ht="15.75" customHeight="1">
      <c r="A398" s="166"/>
      <c r="B398" s="167"/>
      <c r="C398" s="167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7"/>
      <c r="Z398" s="167"/>
      <c r="AA398" s="167"/>
      <c r="AB398" s="167"/>
      <c r="AC398" s="167"/>
      <c r="AD398" s="167"/>
      <c r="AE398" s="251"/>
      <c r="AF398" s="251"/>
      <c r="AG398" s="251"/>
      <c r="AH398" s="251"/>
      <c r="AI398" s="251"/>
      <c r="AJ398" s="251"/>
      <c r="AK398" s="251"/>
      <c r="AL398" s="251"/>
      <c r="AM398" s="251"/>
    </row>
    <row r="399" ht="15.75" customHeight="1">
      <c r="A399" s="166"/>
      <c r="B399" s="167"/>
      <c r="C399" s="167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7"/>
      <c r="Z399" s="167"/>
      <c r="AA399" s="167"/>
      <c r="AB399" s="167"/>
      <c r="AC399" s="167"/>
      <c r="AD399" s="167"/>
      <c r="AE399" s="251"/>
      <c r="AF399" s="251"/>
      <c r="AG399" s="251"/>
      <c r="AH399" s="251"/>
      <c r="AI399" s="251"/>
      <c r="AJ399" s="251"/>
      <c r="AK399" s="251"/>
      <c r="AL399" s="251"/>
      <c r="AM399" s="251"/>
    </row>
    <row r="400" ht="15.75" customHeight="1">
      <c r="A400" s="166"/>
      <c r="B400" s="167"/>
      <c r="C400" s="167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7"/>
      <c r="Z400" s="167"/>
      <c r="AA400" s="167"/>
      <c r="AB400" s="167"/>
      <c r="AC400" s="167"/>
      <c r="AD400" s="167"/>
      <c r="AE400" s="251"/>
      <c r="AF400" s="251"/>
      <c r="AG400" s="251"/>
      <c r="AH400" s="251"/>
      <c r="AI400" s="251"/>
      <c r="AJ400" s="251"/>
      <c r="AK400" s="251"/>
      <c r="AL400" s="251"/>
      <c r="AM400" s="251"/>
    </row>
    <row r="401" ht="15.75" customHeight="1">
      <c r="A401" s="166"/>
      <c r="B401" s="167"/>
      <c r="C401" s="167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7"/>
      <c r="Z401" s="167"/>
      <c r="AA401" s="167"/>
      <c r="AB401" s="167"/>
      <c r="AC401" s="167"/>
      <c r="AD401" s="167"/>
      <c r="AE401" s="251"/>
      <c r="AF401" s="251"/>
      <c r="AG401" s="251"/>
      <c r="AH401" s="251"/>
      <c r="AI401" s="251"/>
      <c r="AJ401" s="251"/>
      <c r="AK401" s="251"/>
      <c r="AL401" s="251"/>
      <c r="AM401" s="251"/>
    </row>
    <row r="402" ht="15.75" customHeight="1">
      <c r="A402" s="166"/>
      <c r="B402" s="167"/>
      <c r="C402" s="167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7"/>
      <c r="Z402" s="167"/>
      <c r="AA402" s="167"/>
      <c r="AB402" s="167"/>
      <c r="AC402" s="167"/>
      <c r="AD402" s="167"/>
      <c r="AE402" s="251"/>
      <c r="AF402" s="251"/>
      <c r="AG402" s="251"/>
      <c r="AH402" s="251"/>
      <c r="AI402" s="251"/>
      <c r="AJ402" s="251"/>
      <c r="AK402" s="251"/>
      <c r="AL402" s="251"/>
      <c r="AM402" s="251"/>
    </row>
    <row r="403" ht="15.75" customHeight="1">
      <c r="A403" s="166"/>
      <c r="B403" s="167"/>
      <c r="C403" s="167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7"/>
      <c r="Z403" s="167"/>
      <c r="AA403" s="167"/>
      <c r="AB403" s="167"/>
      <c r="AC403" s="167"/>
      <c r="AD403" s="167"/>
      <c r="AE403" s="251"/>
      <c r="AF403" s="251"/>
      <c r="AG403" s="251"/>
      <c r="AH403" s="251"/>
      <c r="AI403" s="251"/>
      <c r="AJ403" s="251"/>
      <c r="AK403" s="251"/>
      <c r="AL403" s="251"/>
      <c r="AM403" s="251"/>
    </row>
    <row r="404" ht="15.75" customHeight="1">
      <c r="A404" s="166"/>
      <c r="B404" s="167"/>
      <c r="C404" s="167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7"/>
      <c r="Z404" s="167"/>
      <c r="AA404" s="167"/>
      <c r="AB404" s="167"/>
      <c r="AC404" s="167"/>
      <c r="AD404" s="167"/>
      <c r="AE404" s="251"/>
      <c r="AF404" s="251"/>
      <c r="AG404" s="251"/>
      <c r="AH404" s="251"/>
      <c r="AI404" s="251"/>
      <c r="AJ404" s="251"/>
      <c r="AK404" s="251"/>
      <c r="AL404" s="251"/>
      <c r="AM404" s="251"/>
    </row>
    <row r="405" ht="15.75" customHeight="1">
      <c r="A405" s="166"/>
      <c r="B405" s="167"/>
      <c r="C405" s="167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7"/>
      <c r="Z405" s="167"/>
      <c r="AA405" s="167"/>
      <c r="AB405" s="167"/>
      <c r="AC405" s="167"/>
      <c r="AD405" s="167"/>
      <c r="AE405" s="251"/>
      <c r="AF405" s="251"/>
      <c r="AG405" s="251"/>
      <c r="AH405" s="251"/>
      <c r="AI405" s="251"/>
      <c r="AJ405" s="251"/>
      <c r="AK405" s="251"/>
      <c r="AL405" s="251"/>
      <c r="AM405" s="251"/>
    </row>
    <row r="406" ht="15.75" customHeight="1">
      <c r="A406" s="166"/>
      <c r="B406" s="167"/>
      <c r="C406" s="167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7"/>
      <c r="Z406" s="167"/>
      <c r="AA406" s="167"/>
      <c r="AB406" s="167"/>
      <c r="AC406" s="167"/>
      <c r="AD406" s="167"/>
      <c r="AE406" s="251"/>
      <c r="AF406" s="251"/>
      <c r="AG406" s="251"/>
      <c r="AH406" s="251"/>
      <c r="AI406" s="251"/>
      <c r="AJ406" s="251"/>
      <c r="AK406" s="251"/>
      <c r="AL406" s="251"/>
      <c r="AM406" s="251"/>
    </row>
    <row r="407" ht="15.75" customHeight="1">
      <c r="A407" s="166"/>
      <c r="B407" s="167"/>
      <c r="C407" s="167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7"/>
      <c r="Z407" s="167"/>
      <c r="AA407" s="167"/>
      <c r="AB407" s="167"/>
      <c r="AC407" s="167"/>
      <c r="AD407" s="167"/>
      <c r="AE407" s="251"/>
      <c r="AF407" s="251"/>
      <c r="AG407" s="251"/>
      <c r="AH407" s="251"/>
      <c r="AI407" s="251"/>
      <c r="AJ407" s="251"/>
      <c r="AK407" s="251"/>
      <c r="AL407" s="251"/>
      <c r="AM407" s="251"/>
    </row>
    <row r="408" ht="15.75" customHeight="1">
      <c r="A408" s="166"/>
      <c r="B408" s="167"/>
      <c r="C408" s="167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7"/>
      <c r="Z408" s="167"/>
      <c r="AA408" s="167"/>
      <c r="AB408" s="167"/>
      <c r="AC408" s="167"/>
      <c r="AD408" s="167"/>
      <c r="AE408" s="251"/>
      <c r="AF408" s="251"/>
      <c r="AG408" s="251"/>
      <c r="AH408" s="251"/>
      <c r="AI408" s="251"/>
      <c r="AJ408" s="251"/>
      <c r="AK408" s="251"/>
      <c r="AL408" s="251"/>
      <c r="AM408" s="251"/>
    </row>
    <row r="409" ht="15.75" customHeight="1">
      <c r="A409" s="166"/>
      <c r="B409" s="167"/>
      <c r="C409" s="167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7"/>
      <c r="Z409" s="167"/>
      <c r="AA409" s="167"/>
      <c r="AB409" s="167"/>
      <c r="AC409" s="167"/>
      <c r="AD409" s="167"/>
      <c r="AE409" s="251"/>
      <c r="AF409" s="251"/>
      <c r="AG409" s="251"/>
      <c r="AH409" s="251"/>
      <c r="AI409" s="251"/>
      <c r="AJ409" s="251"/>
      <c r="AK409" s="251"/>
      <c r="AL409" s="251"/>
      <c r="AM409" s="251"/>
    </row>
    <row r="410" ht="15.75" customHeight="1">
      <c r="A410" s="166"/>
      <c r="B410" s="167"/>
      <c r="C410" s="167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7"/>
      <c r="Z410" s="167"/>
      <c r="AA410" s="167"/>
      <c r="AB410" s="167"/>
      <c r="AC410" s="167"/>
      <c r="AD410" s="167"/>
      <c r="AE410" s="251"/>
      <c r="AF410" s="251"/>
      <c r="AG410" s="251"/>
      <c r="AH410" s="251"/>
      <c r="AI410" s="251"/>
      <c r="AJ410" s="251"/>
      <c r="AK410" s="251"/>
      <c r="AL410" s="251"/>
      <c r="AM410" s="251"/>
    </row>
    <row r="411" ht="15.75" customHeight="1">
      <c r="A411" s="166"/>
      <c r="B411" s="167"/>
      <c r="C411" s="167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7"/>
      <c r="Z411" s="167"/>
      <c r="AA411" s="167"/>
      <c r="AB411" s="167"/>
      <c r="AC411" s="167"/>
      <c r="AD411" s="167"/>
      <c r="AE411" s="251"/>
      <c r="AF411" s="251"/>
      <c r="AG411" s="251"/>
      <c r="AH411" s="251"/>
      <c r="AI411" s="251"/>
      <c r="AJ411" s="251"/>
      <c r="AK411" s="251"/>
      <c r="AL411" s="251"/>
      <c r="AM411" s="251"/>
    </row>
    <row r="412" ht="15.75" customHeight="1">
      <c r="A412" s="166"/>
      <c r="B412" s="167"/>
      <c r="C412" s="167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7"/>
      <c r="Z412" s="167"/>
      <c r="AA412" s="167"/>
      <c r="AB412" s="167"/>
      <c r="AC412" s="167"/>
      <c r="AD412" s="167"/>
      <c r="AE412" s="251"/>
      <c r="AF412" s="251"/>
      <c r="AG412" s="251"/>
      <c r="AH412" s="251"/>
      <c r="AI412" s="251"/>
      <c r="AJ412" s="251"/>
      <c r="AK412" s="251"/>
      <c r="AL412" s="251"/>
      <c r="AM412" s="251"/>
    </row>
    <row r="413" ht="15.75" customHeight="1">
      <c r="A413" s="166"/>
      <c r="B413" s="167"/>
      <c r="C413" s="167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7"/>
      <c r="Z413" s="167"/>
      <c r="AA413" s="167"/>
      <c r="AB413" s="167"/>
      <c r="AC413" s="167"/>
      <c r="AD413" s="167"/>
      <c r="AE413" s="251"/>
      <c r="AF413" s="251"/>
      <c r="AG413" s="251"/>
      <c r="AH413" s="251"/>
      <c r="AI413" s="251"/>
      <c r="AJ413" s="251"/>
      <c r="AK413" s="251"/>
      <c r="AL413" s="251"/>
      <c r="AM413" s="251"/>
    </row>
    <row r="414" ht="15.75" customHeight="1">
      <c r="A414" s="166"/>
      <c r="B414" s="167"/>
      <c r="C414" s="167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7"/>
      <c r="Z414" s="167"/>
      <c r="AA414" s="167"/>
      <c r="AB414" s="167"/>
      <c r="AC414" s="167"/>
      <c r="AD414" s="167"/>
      <c r="AE414" s="251"/>
      <c r="AF414" s="251"/>
      <c r="AG414" s="251"/>
      <c r="AH414" s="251"/>
      <c r="AI414" s="251"/>
      <c r="AJ414" s="251"/>
      <c r="AK414" s="251"/>
      <c r="AL414" s="251"/>
      <c r="AM414" s="251"/>
    </row>
    <row r="415" ht="15.75" customHeight="1">
      <c r="A415" s="166"/>
      <c r="B415" s="167"/>
      <c r="C415" s="167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7"/>
      <c r="Z415" s="167"/>
      <c r="AA415" s="167"/>
      <c r="AB415" s="167"/>
      <c r="AC415" s="167"/>
      <c r="AD415" s="167"/>
      <c r="AE415" s="251"/>
      <c r="AF415" s="251"/>
      <c r="AG415" s="251"/>
      <c r="AH415" s="251"/>
      <c r="AI415" s="251"/>
      <c r="AJ415" s="251"/>
      <c r="AK415" s="251"/>
      <c r="AL415" s="251"/>
      <c r="AM415" s="251"/>
    </row>
    <row r="416" ht="15.75" customHeight="1">
      <c r="A416" s="166"/>
      <c r="B416" s="167"/>
      <c r="C416" s="167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7"/>
      <c r="Z416" s="167"/>
      <c r="AA416" s="167"/>
      <c r="AB416" s="167"/>
      <c r="AC416" s="167"/>
      <c r="AD416" s="167"/>
      <c r="AE416" s="251"/>
      <c r="AF416" s="251"/>
      <c r="AG416" s="251"/>
      <c r="AH416" s="251"/>
      <c r="AI416" s="251"/>
      <c r="AJ416" s="251"/>
      <c r="AK416" s="251"/>
      <c r="AL416" s="251"/>
      <c r="AM416" s="251"/>
    </row>
    <row r="417" ht="15.75" customHeight="1">
      <c r="A417" s="166"/>
      <c r="B417" s="167"/>
      <c r="C417" s="167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7"/>
      <c r="Z417" s="167"/>
      <c r="AA417" s="167"/>
      <c r="AB417" s="167"/>
      <c r="AC417" s="167"/>
      <c r="AD417" s="167"/>
      <c r="AE417" s="251"/>
      <c r="AF417" s="251"/>
      <c r="AG417" s="251"/>
      <c r="AH417" s="251"/>
      <c r="AI417" s="251"/>
      <c r="AJ417" s="251"/>
      <c r="AK417" s="251"/>
      <c r="AL417" s="251"/>
      <c r="AM417" s="251"/>
    </row>
    <row r="418" ht="15.75" customHeight="1">
      <c r="A418" s="166"/>
      <c r="B418" s="167"/>
      <c r="C418" s="167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7"/>
      <c r="Z418" s="167"/>
      <c r="AA418" s="167"/>
      <c r="AB418" s="167"/>
      <c r="AC418" s="167"/>
      <c r="AD418" s="167"/>
      <c r="AE418" s="251"/>
      <c r="AF418" s="251"/>
      <c r="AG418" s="251"/>
      <c r="AH418" s="251"/>
      <c r="AI418" s="251"/>
      <c r="AJ418" s="251"/>
      <c r="AK418" s="251"/>
      <c r="AL418" s="251"/>
      <c r="AM418" s="251"/>
    </row>
    <row r="419" ht="15.75" customHeight="1">
      <c r="A419" s="166"/>
      <c r="B419" s="167"/>
      <c r="C419" s="167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7"/>
      <c r="Z419" s="167"/>
      <c r="AA419" s="167"/>
      <c r="AB419" s="167"/>
      <c r="AC419" s="167"/>
      <c r="AD419" s="167"/>
      <c r="AE419" s="251"/>
      <c r="AF419" s="251"/>
      <c r="AG419" s="251"/>
      <c r="AH419" s="251"/>
      <c r="AI419" s="251"/>
      <c r="AJ419" s="251"/>
      <c r="AK419" s="251"/>
      <c r="AL419" s="251"/>
      <c r="AM419" s="251"/>
    </row>
    <row r="420" ht="15.75" customHeight="1">
      <c r="A420" s="166"/>
      <c r="B420" s="167"/>
      <c r="C420" s="167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7"/>
      <c r="Z420" s="167"/>
      <c r="AA420" s="167"/>
      <c r="AB420" s="167"/>
      <c r="AC420" s="167"/>
      <c r="AD420" s="167"/>
      <c r="AE420" s="251"/>
      <c r="AF420" s="251"/>
      <c r="AG420" s="251"/>
      <c r="AH420" s="251"/>
      <c r="AI420" s="251"/>
      <c r="AJ420" s="251"/>
      <c r="AK420" s="251"/>
      <c r="AL420" s="251"/>
      <c r="AM420" s="251"/>
    </row>
    <row r="421" ht="15.75" customHeight="1">
      <c r="A421" s="166"/>
      <c r="B421" s="167"/>
      <c r="C421" s="167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7"/>
      <c r="Z421" s="167"/>
      <c r="AA421" s="167"/>
      <c r="AB421" s="167"/>
      <c r="AC421" s="167"/>
      <c r="AD421" s="167"/>
      <c r="AE421" s="251"/>
      <c r="AF421" s="251"/>
      <c r="AG421" s="251"/>
      <c r="AH421" s="251"/>
      <c r="AI421" s="251"/>
      <c r="AJ421" s="251"/>
      <c r="AK421" s="251"/>
      <c r="AL421" s="251"/>
      <c r="AM421" s="251"/>
    </row>
    <row r="422" ht="15.75" customHeight="1">
      <c r="A422" s="166"/>
      <c r="B422" s="167"/>
      <c r="C422" s="167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7"/>
      <c r="Z422" s="167"/>
      <c r="AA422" s="167"/>
      <c r="AB422" s="167"/>
      <c r="AC422" s="167"/>
      <c r="AD422" s="167"/>
      <c r="AE422" s="251"/>
      <c r="AF422" s="251"/>
      <c r="AG422" s="251"/>
      <c r="AH422" s="251"/>
      <c r="AI422" s="251"/>
      <c r="AJ422" s="251"/>
      <c r="AK422" s="251"/>
      <c r="AL422" s="251"/>
      <c r="AM422" s="251"/>
    </row>
    <row r="423" ht="15.75" customHeight="1">
      <c r="A423" s="166"/>
      <c r="B423" s="167"/>
      <c r="C423" s="167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7"/>
      <c r="Z423" s="167"/>
      <c r="AA423" s="167"/>
      <c r="AB423" s="167"/>
      <c r="AC423" s="167"/>
      <c r="AD423" s="167"/>
      <c r="AE423" s="251"/>
      <c r="AF423" s="251"/>
      <c r="AG423" s="251"/>
      <c r="AH423" s="251"/>
      <c r="AI423" s="251"/>
      <c r="AJ423" s="251"/>
      <c r="AK423" s="251"/>
      <c r="AL423" s="251"/>
      <c r="AM423" s="251"/>
    </row>
    <row r="424" ht="15.75" customHeight="1">
      <c r="A424" s="166"/>
      <c r="B424" s="167"/>
      <c r="C424" s="167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7"/>
      <c r="Z424" s="167"/>
      <c r="AA424" s="167"/>
      <c r="AB424" s="167"/>
      <c r="AC424" s="167"/>
      <c r="AD424" s="167"/>
      <c r="AE424" s="251"/>
      <c r="AF424" s="251"/>
      <c r="AG424" s="251"/>
      <c r="AH424" s="251"/>
      <c r="AI424" s="251"/>
      <c r="AJ424" s="251"/>
      <c r="AK424" s="251"/>
      <c r="AL424" s="251"/>
      <c r="AM424" s="251"/>
    </row>
    <row r="425" ht="15.75" customHeight="1">
      <c r="A425" s="166"/>
      <c r="B425" s="167"/>
      <c r="C425" s="167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7"/>
      <c r="Z425" s="167"/>
      <c r="AA425" s="167"/>
      <c r="AB425" s="167"/>
      <c r="AC425" s="167"/>
      <c r="AD425" s="167"/>
      <c r="AE425" s="251"/>
      <c r="AF425" s="251"/>
      <c r="AG425" s="251"/>
      <c r="AH425" s="251"/>
      <c r="AI425" s="251"/>
      <c r="AJ425" s="251"/>
      <c r="AK425" s="251"/>
      <c r="AL425" s="251"/>
      <c r="AM425" s="251"/>
    </row>
    <row r="426" ht="15.75" customHeight="1">
      <c r="A426" s="166"/>
      <c r="B426" s="167"/>
      <c r="C426" s="167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7"/>
      <c r="Z426" s="167"/>
      <c r="AA426" s="167"/>
      <c r="AB426" s="167"/>
      <c r="AC426" s="167"/>
      <c r="AD426" s="167"/>
      <c r="AE426" s="251"/>
      <c r="AF426" s="251"/>
      <c r="AG426" s="251"/>
      <c r="AH426" s="251"/>
      <c r="AI426" s="251"/>
      <c r="AJ426" s="251"/>
      <c r="AK426" s="251"/>
      <c r="AL426" s="251"/>
      <c r="AM426" s="251"/>
    </row>
    <row r="427" ht="15.75" customHeight="1">
      <c r="A427" s="166"/>
      <c r="B427" s="167"/>
      <c r="C427" s="167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7"/>
      <c r="Z427" s="167"/>
      <c r="AA427" s="167"/>
      <c r="AB427" s="167"/>
      <c r="AC427" s="167"/>
      <c r="AD427" s="167"/>
      <c r="AE427" s="251"/>
      <c r="AF427" s="251"/>
      <c r="AG427" s="251"/>
      <c r="AH427" s="251"/>
      <c r="AI427" s="251"/>
      <c r="AJ427" s="251"/>
      <c r="AK427" s="251"/>
      <c r="AL427" s="251"/>
      <c r="AM427" s="251"/>
    </row>
    <row r="428" ht="15.75" customHeight="1">
      <c r="A428" s="166"/>
      <c r="B428" s="167"/>
      <c r="C428" s="167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7"/>
      <c r="Z428" s="167"/>
      <c r="AA428" s="167"/>
      <c r="AB428" s="167"/>
      <c r="AC428" s="167"/>
      <c r="AD428" s="167"/>
      <c r="AE428" s="251"/>
      <c r="AF428" s="251"/>
      <c r="AG428" s="251"/>
      <c r="AH428" s="251"/>
      <c r="AI428" s="251"/>
      <c r="AJ428" s="251"/>
      <c r="AK428" s="251"/>
      <c r="AL428" s="251"/>
      <c r="AM428" s="251"/>
    </row>
    <row r="429" ht="15.75" customHeight="1">
      <c r="A429" s="166"/>
      <c r="B429" s="167"/>
      <c r="C429" s="167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7"/>
      <c r="Z429" s="167"/>
      <c r="AA429" s="167"/>
      <c r="AB429" s="167"/>
      <c r="AC429" s="167"/>
      <c r="AD429" s="167"/>
      <c r="AE429" s="251"/>
      <c r="AF429" s="251"/>
      <c r="AG429" s="251"/>
      <c r="AH429" s="251"/>
      <c r="AI429" s="251"/>
      <c r="AJ429" s="251"/>
      <c r="AK429" s="251"/>
      <c r="AL429" s="251"/>
      <c r="AM429" s="251"/>
    </row>
    <row r="430" ht="15.75" customHeight="1">
      <c r="A430" s="166"/>
      <c r="B430" s="167"/>
      <c r="C430" s="167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7"/>
      <c r="Z430" s="167"/>
      <c r="AA430" s="167"/>
      <c r="AB430" s="167"/>
      <c r="AC430" s="167"/>
      <c r="AD430" s="167"/>
      <c r="AE430" s="251"/>
      <c r="AF430" s="251"/>
      <c r="AG430" s="251"/>
      <c r="AH430" s="251"/>
      <c r="AI430" s="251"/>
      <c r="AJ430" s="251"/>
      <c r="AK430" s="251"/>
      <c r="AL430" s="251"/>
      <c r="AM430" s="251"/>
    </row>
    <row r="431" ht="15.75" customHeight="1">
      <c r="A431" s="166"/>
      <c r="B431" s="167"/>
      <c r="C431" s="167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7"/>
      <c r="Z431" s="167"/>
      <c r="AA431" s="167"/>
      <c r="AB431" s="167"/>
      <c r="AC431" s="167"/>
      <c r="AD431" s="167"/>
      <c r="AE431" s="251"/>
      <c r="AF431" s="251"/>
      <c r="AG431" s="251"/>
      <c r="AH431" s="251"/>
      <c r="AI431" s="251"/>
      <c r="AJ431" s="251"/>
      <c r="AK431" s="251"/>
      <c r="AL431" s="251"/>
      <c r="AM431" s="251"/>
    </row>
    <row r="432" ht="15.75" customHeight="1">
      <c r="A432" s="166"/>
      <c r="B432" s="167"/>
      <c r="C432" s="167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7"/>
      <c r="Z432" s="167"/>
      <c r="AA432" s="167"/>
      <c r="AB432" s="167"/>
      <c r="AC432" s="167"/>
      <c r="AD432" s="167"/>
      <c r="AE432" s="251"/>
      <c r="AF432" s="251"/>
      <c r="AG432" s="251"/>
      <c r="AH432" s="251"/>
      <c r="AI432" s="251"/>
      <c r="AJ432" s="251"/>
      <c r="AK432" s="251"/>
      <c r="AL432" s="251"/>
      <c r="AM432" s="251"/>
    </row>
    <row r="433" ht="15.75" customHeight="1">
      <c r="A433" s="166"/>
      <c r="B433" s="167"/>
      <c r="C433" s="167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7"/>
      <c r="Z433" s="167"/>
      <c r="AA433" s="167"/>
      <c r="AB433" s="167"/>
      <c r="AC433" s="167"/>
      <c r="AD433" s="167"/>
      <c r="AE433" s="251"/>
      <c r="AF433" s="251"/>
      <c r="AG433" s="251"/>
      <c r="AH433" s="251"/>
      <c r="AI433" s="251"/>
      <c r="AJ433" s="251"/>
      <c r="AK433" s="251"/>
      <c r="AL433" s="251"/>
      <c r="AM433" s="251"/>
    </row>
    <row r="434" ht="15.75" customHeight="1">
      <c r="A434" s="166"/>
      <c r="B434" s="167"/>
      <c r="C434" s="167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7"/>
      <c r="Z434" s="167"/>
      <c r="AA434" s="167"/>
      <c r="AB434" s="167"/>
      <c r="AC434" s="167"/>
      <c r="AD434" s="167"/>
      <c r="AE434" s="251"/>
      <c r="AF434" s="251"/>
      <c r="AG434" s="251"/>
      <c r="AH434" s="251"/>
      <c r="AI434" s="251"/>
      <c r="AJ434" s="251"/>
      <c r="AK434" s="251"/>
      <c r="AL434" s="251"/>
      <c r="AM434" s="251"/>
    </row>
    <row r="435" ht="15.75" customHeight="1">
      <c r="A435" s="166"/>
      <c r="B435" s="167"/>
      <c r="C435" s="167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7"/>
      <c r="Z435" s="167"/>
      <c r="AA435" s="167"/>
      <c r="AB435" s="167"/>
      <c r="AC435" s="167"/>
      <c r="AD435" s="167"/>
      <c r="AE435" s="251"/>
      <c r="AF435" s="251"/>
      <c r="AG435" s="251"/>
      <c r="AH435" s="251"/>
      <c r="AI435" s="251"/>
      <c r="AJ435" s="251"/>
      <c r="AK435" s="251"/>
      <c r="AL435" s="251"/>
      <c r="AM435" s="251"/>
    </row>
    <row r="436" ht="15.75" customHeight="1">
      <c r="A436" s="166"/>
      <c r="B436" s="167"/>
      <c r="C436" s="167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7"/>
      <c r="Z436" s="167"/>
      <c r="AA436" s="167"/>
      <c r="AB436" s="167"/>
      <c r="AC436" s="167"/>
      <c r="AD436" s="167"/>
      <c r="AE436" s="251"/>
      <c r="AF436" s="251"/>
      <c r="AG436" s="251"/>
      <c r="AH436" s="251"/>
      <c r="AI436" s="251"/>
      <c r="AJ436" s="251"/>
      <c r="AK436" s="251"/>
      <c r="AL436" s="251"/>
      <c r="AM436" s="251"/>
    </row>
    <row r="437" ht="15.75" customHeight="1">
      <c r="A437" s="166"/>
      <c r="B437" s="167"/>
      <c r="C437" s="167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7"/>
      <c r="Z437" s="167"/>
      <c r="AA437" s="167"/>
      <c r="AB437" s="167"/>
      <c r="AC437" s="167"/>
      <c r="AD437" s="167"/>
      <c r="AE437" s="251"/>
      <c r="AF437" s="251"/>
      <c r="AG437" s="251"/>
      <c r="AH437" s="251"/>
      <c r="AI437" s="251"/>
      <c r="AJ437" s="251"/>
      <c r="AK437" s="251"/>
      <c r="AL437" s="251"/>
      <c r="AM437" s="251"/>
    </row>
    <row r="438" ht="15.75" customHeight="1">
      <c r="A438" s="166"/>
      <c r="B438" s="167"/>
      <c r="C438" s="167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7"/>
      <c r="Z438" s="167"/>
      <c r="AA438" s="167"/>
      <c r="AB438" s="167"/>
      <c r="AC438" s="167"/>
      <c r="AD438" s="167"/>
      <c r="AE438" s="251"/>
      <c r="AF438" s="251"/>
      <c r="AG438" s="251"/>
      <c r="AH438" s="251"/>
      <c r="AI438" s="251"/>
      <c r="AJ438" s="251"/>
      <c r="AK438" s="251"/>
      <c r="AL438" s="251"/>
      <c r="AM438" s="251"/>
    </row>
    <row r="439" ht="15.75" customHeight="1">
      <c r="A439" s="166"/>
      <c r="B439" s="167"/>
      <c r="C439" s="167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7"/>
      <c r="Z439" s="167"/>
      <c r="AA439" s="167"/>
      <c r="AB439" s="167"/>
      <c r="AC439" s="167"/>
      <c r="AD439" s="167"/>
      <c r="AE439" s="251"/>
      <c r="AF439" s="251"/>
      <c r="AG439" s="251"/>
      <c r="AH439" s="251"/>
      <c r="AI439" s="251"/>
      <c r="AJ439" s="251"/>
      <c r="AK439" s="251"/>
      <c r="AL439" s="251"/>
      <c r="AM439" s="251"/>
    </row>
    <row r="440" ht="15.75" customHeight="1">
      <c r="A440" s="166"/>
      <c r="B440" s="167"/>
      <c r="C440" s="167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7"/>
      <c r="Z440" s="167"/>
      <c r="AA440" s="167"/>
      <c r="AB440" s="167"/>
      <c r="AC440" s="167"/>
      <c r="AD440" s="167"/>
      <c r="AE440" s="251"/>
      <c r="AF440" s="251"/>
      <c r="AG440" s="251"/>
      <c r="AH440" s="251"/>
      <c r="AI440" s="251"/>
      <c r="AJ440" s="251"/>
      <c r="AK440" s="251"/>
      <c r="AL440" s="251"/>
      <c r="AM440" s="251"/>
    </row>
    <row r="441" ht="15.75" customHeight="1">
      <c r="A441" s="166"/>
      <c r="B441" s="167"/>
      <c r="C441" s="167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7"/>
      <c r="Z441" s="167"/>
      <c r="AA441" s="167"/>
      <c r="AB441" s="167"/>
      <c r="AC441" s="167"/>
      <c r="AD441" s="167"/>
      <c r="AE441" s="251"/>
      <c r="AF441" s="251"/>
      <c r="AG441" s="251"/>
      <c r="AH441" s="251"/>
      <c r="AI441" s="251"/>
      <c r="AJ441" s="251"/>
      <c r="AK441" s="251"/>
      <c r="AL441" s="251"/>
      <c r="AM441" s="251"/>
    </row>
    <row r="442" ht="15.75" customHeight="1">
      <c r="A442" s="166"/>
      <c r="B442" s="167"/>
      <c r="C442" s="167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7"/>
      <c r="Z442" s="167"/>
      <c r="AA442" s="167"/>
      <c r="AB442" s="167"/>
      <c r="AC442" s="167"/>
      <c r="AD442" s="167"/>
      <c r="AE442" s="251"/>
      <c r="AF442" s="251"/>
      <c r="AG442" s="251"/>
      <c r="AH442" s="251"/>
      <c r="AI442" s="251"/>
      <c r="AJ442" s="251"/>
      <c r="AK442" s="251"/>
      <c r="AL442" s="251"/>
      <c r="AM442" s="251"/>
    </row>
    <row r="443" ht="15.75" customHeight="1">
      <c r="A443" s="166"/>
      <c r="B443" s="167"/>
      <c r="C443" s="167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7"/>
      <c r="Z443" s="167"/>
      <c r="AA443" s="167"/>
      <c r="AB443" s="167"/>
      <c r="AC443" s="167"/>
      <c r="AD443" s="167"/>
      <c r="AE443" s="251"/>
      <c r="AF443" s="251"/>
      <c r="AG443" s="251"/>
      <c r="AH443" s="251"/>
      <c r="AI443" s="251"/>
      <c r="AJ443" s="251"/>
      <c r="AK443" s="251"/>
      <c r="AL443" s="251"/>
      <c r="AM443" s="251"/>
    </row>
    <row r="444" ht="15.75" customHeight="1">
      <c r="A444" s="166"/>
      <c r="B444" s="167"/>
      <c r="C444" s="167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7"/>
      <c r="Z444" s="167"/>
      <c r="AA444" s="167"/>
      <c r="AB444" s="167"/>
      <c r="AC444" s="167"/>
      <c r="AD444" s="167"/>
      <c r="AE444" s="251"/>
      <c r="AF444" s="251"/>
      <c r="AG444" s="251"/>
      <c r="AH444" s="251"/>
      <c r="AI444" s="251"/>
      <c r="AJ444" s="251"/>
      <c r="AK444" s="251"/>
      <c r="AL444" s="251"/>
      <c r="AM444" s="251"/>
    </row>
    <row r="445" ht="15.75" customHeight="1">
      <c r="A445" s="166"/>
      <c r="B445" s="167"/>
      <c r="C445" s="167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7"/>
      <c r="Z445" s="167"/>
      <c r="AA445" s="167"/>
      <c r="AB445" s="167"/>
      <c r="AC445" s="167"/>
      <c r="AD445" s="167"/>
      <c r="AE445" s="251"/>
      <c r="AF445" s="251"/>
      <c r="AG445" s="251"/>
      <c r="AH445" s="251"/>
      <c r="AI445" s="251"/>
      <c r="AJ445" s="251"/>
      <c r="AK445" s="251"/>
      <c r="AL445" s="251"/>
      <c r="AM445" s="251"/>
    </row>
    <row r="446" ht="15.75" customHeight="1">
      <c r="A446" s="166"/>
      <c r="B446" s="167"/>
      <c r="C446" s="167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7"/>
      <c r="Z446" s="167"/>
      <c r="AA446" s="167"/>
      <c r="AB446" s="167"/>
      <c r="AC446" s="167"/>
      <c r="AD446" s="167"/>
      <c r="AE446" s="251"/>
      <c r="AF446" s="251"/>
      <c r="AG446" s="251"/>
      <c r="AH446" s="251"/>
      <c r="AI446" s="251"/>
      <c r="AJ446" s="251"/>
      <c r="AK446" s="251"/>
      <c r="AL446" s="251"/>
      <c r="AM446" s="251"/>
    </row>
    <row r="447" ht="15.75" customHeight="1">
      <c r="A447" s="166"/>
      <c r="B447" s="167"/>
      <c r="C447" s="167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7"/>
      <c r="Z447" s="167"/>
      <c r="AA447" s="167"/>
      <c r="AB447" s="167"/>
      <c r="AC447" s="167"/>
      <c r="AD447" s="167"/>
      <c r="AE447" s="251"/>
      <c r="AF447" s="251"/>
      <c r="AG447" s="251"/>
      <c r="AH447" s="251"/>
      <c r="AI447" s="251"/>
      <c r="AJ447" s="251"/>
      <c r="AK447" s="251"/>
      <c r="AL447" s="251"/>
      <c r="AM447" s="251"/>
    </row>
    <row r="448" ht="15.75" customHeight="1">
      <c r="A448" s="166"/>
      <c r="B448" s="167"/>
      <c r="C448" s="167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7"/>
      <c r="Z448" s="167"/>
      <c r="AA448" s="167"/>
      <c r="AB448" s="167"/>
      <c r="AC448" s="167"/>
      <c r="AD448" s="167"/>
      <c r="AE448" s="251"/>
      <c r="AF448" s="251"/>
      <c r="AG448" s="251"/>
      <c r="AH448" s="251"/>
      <c r="AI448" s="251"/>
      <c r="AJ448" s="251"/>
      <c r="AK448" s="251"/>
      <c r="AL448" s="251"/>
      <c r="AM448" s="251"/>
    </row>
    <row r="449" ht="15.75" customHeight="1">
      <c r="A449" s="166"/>
      <c r="B449" s="167"/>
      <c r="C449" s="167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7"/>
      <c r="Z449" s="167"/>
      <c r="AA449" s="167"/>
      <c r="AB449" s="167"/>
      <c r="AC449" s="167"/>
      <c r="AD449" s="167"/>
      <c r="AE449" s="251"/>
      <c r="AF449" s="251"/>
      <c r="AG449" s="251"/>
      <c r="AH449" s="251"/>
      <c r="AI449" s="251"/>
      <c r="AJ449" s="251"/>
      <c r="AK449" s="251"/>
      <c r="AL449" s="251"/>
      <c r="AM449" s="251"/>
    </row>
    <row r="450" ht="15.75" customHeight="1">
      <c r="A450" s="166"/>
      <c r="B450" s="167"/>
      <c r="C450" s="167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7"/>
      <c r="Z450" s="167"/>
      <c r="AA450" s="167"/>
      <c r="AB450" s="167"/>
      <c r="AC450" s="167"/>
      <c r="AD450" s="167"/>
      <c r="AE450" s="251"/>
      <c r="AF450" s="251"/>
      <c r="AG450" s="251"/>
      <c r="AH450" s="251"/>
      <c r="AI450" s="251"/>
      <c r="AJ450" s="251"/>
      <c r="AK450" s="251"/>
      <c r="AL450" s="251"/>
      <c r="AM450" s="251"/>
    </row>
    <row r="451" ht="15.75" customHeight="1">
      <c r="A451" s="166"/>
      <c r="B451" s="167"/>
      <c r="C451" s="167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7"/>
      <c r="Z451" s="167"/>
      <c r="AA451" s="167"/>
      <c r="AB451" s="167"/>
      <c r="AC451" s="167"/>
      <c r="AD451" s="167"/>
      <c r="AE451" s="251"/>
      <c r="AF451" s="251"/>
      <c r="AG451" s="251"/>
      <c r="AH451" s="251"/>
      <c r="AI451" s="251"/>
      <c r="AJ451" s="251"/>
      <c r="AK451" s="251"/>
      <c r="AL451" s="251"/>
      <c r="AM451" s="251"/>
    </row>
    <row r="452" ht="15.75" customHeight="1">
      <c r="A452" s="166"/>
      <c r="B452" s="167"/>
      <c r="C452" s="167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7"/>
      <c r="Z452" s="167"/>
      <c r="AA452" s="167"/>
      <c r="AB452" s="167"/>
      <c r="AC452" s="167"/>
      <c r="AD452" s="167"/>
      <c r="AE452" s="251"/>
      <c r="AF452" s="251"/>
      <c r="AG452" s="251"/>
      <c r="AH452" s="251"/>
      <c r="AI452" s="251"/>
      <c r="AJ452" s="251"/>
      <c r="AK452" s="251"/>
      <c r="AL452" s="251"/>
      <c r="AM452" s="251"/>
    </row>
    <row r="453" ht="15.75" customHeight="1">
      <c r="A453" s="166"/>
      <c r="B453" s="167"/>
      <c r="C453" s="167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7"/>
      <c r="Z453" s="167"/>
      <c r="AA453" s="167"/>
      <c r="AB453" s="167"/>
      <c r="AC453" s="167"/>
      <c r="AD453" s="167"/>
      <c r="AE453" s="251"/>
      <c r="AF453" s="251"/>
      <c r="AG453" s="251"/>
      <c r="AH453" s="251"/>
      <c r="AI453" s="251"/>
      <c r="AJ453" s="251"/>
      <c r="AK453" s="251"/>
      <c r="AL453" s="251"/>
      <c r="AM453" s="251"/>
    </row>
    <row r="454" ht="15.75" customHeight="1">
      <c r="A454" s="166"/>
      <c r="B454" s="167"/>
      <c r="C454" s="167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7"/>
      <c r="Z454" s="167"/>
      <c r="AA454" s="167"/>
      <c r="AB454" s="167"/>
      <c r="AC454" s="167"/>
      <c r="AD454" s="167"/>
      <c r="AE454" s="251"/>
      <c r="AF454" s="251"/>
      <c r="AG454" s="251"/>
      <c r="AH454" s="251"/>
      <c r="AI454" s="251"/>
      <c r="AJ454" s="251"/>
      <c r="AK454" s="251"/>
      <c r="AL454" s="251"/>
      <c r="AM454" s="251"/>
    </row>
    <row r="455" ht="15.75" customHeight="1">
      <c r="A455" s="166"/>
      <c r="B455" s="167"/>
      <c r="C455" s="167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7"/>
      <c r="Z455" s="167"/>
      <c r="AA455" s="167"/>
      <c r="AB455" s="167"/>
      <c r="AC455" s="167"/>
      <c r="AD455" s="167"/>
      <c r="AE455" s="251"/>
      <c r="AF455" s="251"/>
      <c r="AG455" s="251"/>
      <c r="AH455" s="251"/>
      <c r="AI455" s="251"/>
      <c r="AJ455" s="251"/>
      <c r="AK455" s="251"/>
      <c r="AL455" s="251"/>
      <c r="AM455" s="251"/>
    </row>
    <row r="456" ht="15.75" customHeight="1">
      <c r="A456" s="166"/>
      <c r="B456" s="167"/>
      <c r="C456" s="167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7"/>
      <c r="Z456" s="167"/>
      <c r="AA456" s="167"/>
      <c r="AB456" s="167"/>
      <c r="AC456" s="167"/>
      <c r="AD456" s="167"/>
      <c r="AE456" s="251"/>
      <c r="AF456" s="251"/>
      <c r="AG456" s="251"/>
      <c r="AH456" s="251"/>
      <c r="AI456" s="251"/>
      <c r="AJ456" s="251"/>
      <c r="AK456" s="251"/>
      <c r="AL456" s="251"/>
      <c r="AM456" s="251"/>
    </row>
    <row r="457" ht="15.75" customHeight="1">
      <c r="A457" s="166"/>
      <c r="B457" s="167"/>
      <c r="C457" s="167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7"/>
      <c r="Z457" s="167"/>
      <c r="AA457" s="167"/>
      <c r="AB457" s="167"/>
      <c r="AC457" s="167"/>
      <c r="AD457" s="167"/>
      <c r="AE457" s="251"/>
      <c r="AF457" s="251"/>
      <c r="AG457" s="251"/>
      <c r="AH457" s="251"/>
      <c r="AI457" s="251"/>
      <c r="AJ457" s="251"/>
      <c r="AK457" s="251"/>
      <c r="AL457" s="251"/>
      <c r="AM457" s="251"/>
    </row>
    <row r="458" ht="15.75" customHeight="1">
      <c r="A458" s="166"/>
      <c r="B458" s="167"/>
      <c r="C458" s="167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7"/>
      <c r="Z458" s="167"/>
      <c r="AA458" s="167"/>
      <c r="AB458" s="167"/>
      <c r="AC458" s="167"/>
      <c r="AD458" s="167"/>
      <c r="AE458" s="251"/>
      <c r="AF458" s="251"/>
      <c r="AG458" s="251"/>
      <c r="AH458" s="251"/>
      <c r="AI458" s="251"/>
      <c r="AJ458" s="251"/>
      <c r="AK458" s="251"/>
      <c r="AL458" s="251"/>
      <c r="AM458" s="251"/>
    </row>
    <row r="459" ht="15.75" customHeight="1">
      <c r="A459" s="166"/>
      <c r="B459" s="167"/>
      <c r="C459" s="167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7"/>
      <c r="Z459" s="167"/>
      <c r="AA459" s="167"/>
      <c r="AB459" s="167"/>
      <c r="AC459" s="167"/>
      <c r="AD459" s="167"/>
      <c r="AE459" s="251"/>
      <c r="AF459" s="251"/>
      <c r="AG459" s="251"/>
      <c r="AH459" s="251"/>
      <c r="AI459" s="251"/>
      <c r="AJ459" s="251"/>
      <c r="AK459" s="251"/>
      <c r="AL459" s="251"/>
      <c r="AM459" s="251"/>
    </row>
    <row r="460" ht="15.75" customHeight="1">
      <c r="A460" s="166"/>
      <c r="B460" s="167"/>
      <c r="C460" s="167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7"/>
      <c r="Z460" s="167"/>
      <c r="AA460" s="167"/>
      <c r="AB460" s="167"/>
      <c r="AC460" s="167"/>
      <c r="AD460" s="167"/>
      <c r="AE460" s="251"/>
      <c r="AF460" s="251"/>
      <c r="AG460" s="251"/>
      <c r="AH460" s="251"/>
      <c r="AI460" s="251"/>
      <c r="AJ460" s="251"/>
      <c r="AK460" s="251"/>
      <c r="AL460" s="251"/>
      <c r="AM460" s="251"/>
    </row>
    <row r="461" ht="15.75" customHeight="1">
      <c r="A461" s="166"/>
      <c r="B461" s="167"/>
      <c r="C461" s="167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7"/>
      <c r="Z461" s="167"/>
      <c r="AA461" s="167"/>
      <c r="AB461" s="167"/>
      <c r="AC461" s="167"/>
      <c r="AD461" s="167"/>
      <c r="AE461" s="251"/>
      <c r="AF461" s="251"/>
      <c r="AG461" s="251"/>
      <c r="AH461" s="251"/>
      <c r="AI461" s="251"/>
      <c r="AJ461" s="251"/>
      <c r="AK461" s="251"/>
      <c r="AL461" s="251"/>
      <c r="AM461" s="251"/>
    </row>
    <row r="462" ht="15.75" customHeight="1">
      <c r="A462" s="166"/>
      <c r="B462" s="167"/>
      <c r="C462" s="167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7"/>
      <c r="Z462" s="167"/>
      <c r="AA462" s="167"/>
      <c r="AB462" s="167"/>
      <c r="AC462" s="167"/>
      <c r="AD462" s="167"/>
      <c r="AE462" s="251"/>
      <c r="AF462" s="251"/>
      <c r="AG462" s="251"/>
      <c r="AH462" s="251"/>
      <c r="AI462" s="251"/>
      <c r="AJ462" s="251"/>
      <c r="AK462" s="251"/>
      <c r="AL462" s="251"/>
      <c r="AM462" s="251"/>
    </row>
    <row r="463" ht="15.75" customHeight="1">
      <c r="A463" s="166"/>
      <c r="B463" s="167"/>
      <c r="C463" s="167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7"/>
      <c r="Z463" s="167"/>
      <c r="AA463" s="167"/>
      <c r="AB463" s="167"/>
      <c r="AC463" s="167"/>
      <c r="AD463" s="167"/>
      <c r="AE463" s="251"/>
      <c r="AF463" s="251"/>
      <c r="AG463" s="251"/>
      <c r="AH463" s="251"/>
      <c r="AI463" s="251"/>
      <c r="AJ463" s="251"/>
      <c r="AK463" s="251"/>
      <c r="AL463" s="251"/>
      <c r="AM463" s="251"/>
    </row>
    <row r="464" ht="15.75" customHeight="1">
      <c r="A464" s="166"/>
      <c r="B464" s="167"/>
      <c r="C464" s="167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7"/>
      <c r="Z464" s="167"/>
      <c r="AA464" s="167"/>
      <c r="AB464" s="167"/>
      <c r="AC464" s="167"/>
      <c r="AD464" s="167"/>
      <c r="AE464" s="251"/>
      <c r="AF464" s="251"/>
      <c r="AG464" s="251"/>
      <c r="AH464" s="251"/>
      <c r="AI464" s="251"/>
      <c r="AJ464" s="251"/>
      <c r="AK464" s="251"/>
      <c r="AL464" s="251"/>
      <c r="AM464" s="251"/>
    </row>
    <row r="465" ht="15.75" customHeight="1">
      <c r="A465" s="166"/>
      <c r="B465" s="167"/>
      <c r="C465" s="167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7"/>
      <c r="Z465" s="167"/>
      <c r="AA465" s="167"/>
      <c r="AB465" s="167"/>
      <c r="AC465" s="167"/>
      <c r="AD465" s="167"/>
      <c r="AE465" s="251"/>
      <c r="AF465" s="251"/>
      <c r="AG465" s="251"/>
      <c r="AH465" s="251"/>
      <c r="AI465" s="251"/>
      <c r="AJ465" s="251"/>
      <c r="AK465" s="251"/>
      <c r="AL465" s="251"/>
      <c r="AM465" s="251"/>
    </row>
    <row r="466" ht="15.75" customHeight="1">
      <c r="A466" s="166"/>
      <c r="B466" s="167"/>
      <c r="C466" s="167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7"/>
      <c r="Z466" s="167"/>
      <c r="AA466" s="167"/>
      <c r="AB466" s="167"/>
      <c r="AC466" s="167"/>
      <c r="AD466" s="167"/>
      <c r="AE466" s="251"/>
      <c r="AF466" s="251"/>
      <c r="AG466" s="251"/>
      <c r="AH466" s="251"/>
      <c r="AI466" s="251"/>
      <c r="AJ466" s="251"/>
      <c r="AK466" s="251"/>
      <c r="AL466" s="251"/>
      <c r="AM466" s="251"/>
    </row>
    <row r="467" ht="15.75" customHeight="1">
      <c r="A467" s="166"/>
      <c r="B467" s="167"/>
      <c r="C467" s="167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7"/>
      <c r="Z467" s="167"/>
      <c r="AA467" s="167"/>
      <c r="AB467" s="167"/>
      <c r="AC467" s="167"/>
      <c r="AD467" s="167"/>
      <c r="AE467" s="251"/>
      <c r="AF467" s="251"/>
      <c r="AG467" s="251"/>
      <c r="AH467" s="251"/>
      <c r="AI467" s="251"/>
      <c r="AJ467" s="251"/>
      <c r="AK467" s="251"/>
      <c r="AL467" s="251"/>
      <c r="AM467" s="251"/>
    </row>
    <row r="468" ht="15.75" customHeight="1">
      <c r="A468" s="166"/>
      <c r="B468" s="167"/>
      <c r="C468" s="167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7"/>
      <c r="Z468" s="167"/>
      <c r="AA468" s="167"/>
      <c r="AB468" s="167"/>
      <c r="AC468" s="167"/>
      <c r="AD468" s="167"/>
      <c r="AE468" s="251"/>
      <c r="AF468" s="251"/>
      <c r="AG468" s="251"/>
      <c r="AH468" s="251"/>
      <c r="AI468" s="251"/>
      <c r="AJ468" s="251"/>
      <c r="AK468" s="251"/>
      <c r="AL468" s="251"/>
      <c r="AM468" s="251"/>
    </row>
    <row r="469" ht="15.75" customHeight="1">
      <c r="A469" s="166"/>
      <c r="B469" s="167"/>
      <c r="C469" s="167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7"/>
      <c r="Z469" s="167"/>
      <c r="AA469" s="167"/>
      <c r="AB469" s="167"/>
      <c r="AC469" s="167"/>
      <c r="AD469" s="167"/>
      <c r="AE469" s="251"/>
      <c r="AF469" s="251"/>
      <c r="AG469" s="251"/>
      <c r="AH469" s="251"/>
      <c r="AI469" s="251"/>
      <c r="AJ469" s="251"/>
      <c r="AK469" s="251"/>
      <c r="AL469" s="251"/>
      <c r="AM469" s="251"/>
    </row>
    <row r="470" ht="15.75" customHeight="1">
      <c r="A470" s="166"/>
      <c r="B470" s="167"/>
      <c r="C470" s="167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7"/>
      <c r="Z470" s="167"/>
      <c r="AA470" s="167"/>
      <c r="AB470" s="167"/>
      <c r="AC470" s="167"/>
      <c r="AD470" s="167"/>
      <c r="AE470" s="251"/>
      <c r="AF470" s="251"/>
      <c r="AG470" s="251"/>
      <c r="AH470" s="251"/>
      <c r="AI470" s="251"/>
      <c r="AJ470" s="251"/>
      <c r="AK470" s="251"/>
      <c r="AL470" s="251"/>
      <c r="AM470" s="251"/>
    </row>
    <row r="471" ht="15.75" customHeight="1">
      <c r="A471" s="166"/>
      <c r="B471" s="167"/>
      <c r="C471" s="167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7"/>
      <c r="Z471" s="167"/>
      <c r="AA471" s="167"/>
      <c r="AB471" s="167"/>
      <c r="AC471" s="167"/>
      <c r="AD471" s="167"/>
      <c r="AE471" s="251"/>
      <c r="AF471" s="251"/>
      <c r="AG471" s="251"/>
      <c r="AH471" s="251"/>
      <c r="AI471" s="251"/>
      <c r="AJ471" s="251"/>
      <c r="AK471" s="251"/>
      <c r="AL471" s="251"/>
      <c r="AM471" s="251"/>
    </row>
    <row r="472" ht="15.75" customHeight="1">
      <c r="A472" s="166"/>
      <c r="B472" s="167"/>
      <c r="C472" s="167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7"/>
      <c r="Z472" s="167"/>
      <c r="AA472" s="167"/>
      <c r="AB472" s="167"/>
      <c r="AC472" s="167"/>
      <c r="AD472" s="167"/>
      <c r="AE472" s="251"/>
      <c r="AF472" s="251"/>
      <c r="AG472" s="251"/>
      <c r="AH472" s="251"/>
      <c r="AI472" s="251"/>
      <c r="AJ472" s="251"/>
      <c r="AK472" s="251"/>
      <c r="AL472" s="251"/>
      <c r="AM472" s="251"/>
    </row>
    <row r="473" ht="15.75" customHeight="1">
      <c r="A473" s="166"/>
      <c r="B473" s="167"/>
      <c r="C473" s="167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7"/>
      <c r="Z473" s="167"/>
      <c r="AA473" s="167"/>
      <c r="AB473" s="167"/>
      <c r="AC473" s="167"/>
      <c r="AD473" s="167"/>
      <c r="AE473" s="251"/>
      <c r="AF473" s="251"/>
      <c r="AG473" s="251"/>
      <c r="AH473" s="251"/>
      <c r="AI473" s="251"/>
      <c r="AJ473" s="251"/>
      <c r="AK473" s="251"/>
      <c r="AL473" s="251"/>
      <c r="AM473" s="251"/>
    </row>
    <row r="474" ht="15.75" customHeight="1">
      <c r="A474" s="166"/>
      <c r="B474" s="167"/>
      <c r="C474" s="167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7"/>
      <c r="Z474" s="167"/>
      <c r="AA474" s="167"/>
      <c r="AB474" s="167"/>
      <c r="AC474" s="167"/>
      <c r="AD474" s="167"/>
      <c r="AE474" s="251"/>
      <c r="AF474" s="251"/>
      <c r="AG474" s="251"/>
      <c r="AH474" s="251"/>
      <c r="AI474" s="251"/>
      <c r="AJ474" s="251"/>
      <c r="AK474" s="251"/>
      <c r="AL474" s="251"/>
      <c r="AM474" s="251"/>
    </row>
    <row r="475" ht="15.75" customHeight="1">
      <c r="A475" s="166"/>
      <c r="B475" s="167"/>
      <c r="C475" s="167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7"/>
      <c r="Z475" s="167"/>
      <c r="AA475" s="167"/>
      <c r="AB475" s="167"/>
      <c r="AC475" s="167"/>
      <c r="AD475" s="167"/>
      <c r="AE475" s="251"/>
      <c r="AF475" s="251"/>
      <c r="AG475" s="251"/>
      <c r="AH475" s="251"/>
      <c r="AI475" s="251"/>
      <c r="AJ475" s="251"/>
      <c r="AK475" s="251"/>
      <c r="AL475" s="251"/>
      <c r="AM475" s="251"/>
    </row>
    <row r="476" ht="15.75" customHeight="1">
      <c r="A476" s="166"/>
      <c r="B476" s="167"/>
      <c r="C476" s="167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7"/>
      <c r="Z476" s="167"/>
      <c r="AA476" s="167"/>
      <c r="AB476" s="167"/>
      <c r="AC476" s="167"/>
      <c r="AD476" s="167"/>
      <c r="AE476" s="251"/>
      <c r="AF476" s="251"/>
      <c r="AG476" s="251"/>
      <c r="AH476" s="251"/>
      <c r="AI476" s="251"/>
      <c r="AJ476" s="251"/>
      <c r="AK476" s="251"/>
      <c r="AL476" s="251"/>
      <c r="AM476" s="251"/>
    </row>
    <row r="477" ht="15.75" customHeight="1">
      <c r="A477" s="166"/>
      <c r="B477" s="167"/>
      <c r="C477" s="167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7"/>
      <c r="Z477" s="167"/>
      <c r="AA477" s="167"/>
      <c r="AB477" s="167"/>
      <c r="AC477" s="167"/>
      <c r="AD477" s="167"/>
      <c r="AE477" s="251"/>
      <c r="AF477" s="251"/>
      <c r="AG477" s="251"/>
      <c r="AH477" s="251"/>
      <c r="AI477" s="251"/>
      <c r="AJ477" s="251"/>
      <c r="AK477" s="251"/>
      <c r="AL477" s="251"/>
      <c r="AM477" s="251"/>
    </row>
    <row r="478" ht="15.75" customHeight="1">
      <c r="A478" s="166"/>
      <c r="B478" s="167"/>
      <c r="C478" s="167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7"/>
      <c r="Z478" s="167"/>
      <c r="AA478" s="167"/>
      <c r="AB478" s="167"/>
      <c r="AC478" s="167"/>
      <c r="AD478" s="167"/>
      <c r="AE478" s="251"/>
      <c r="AF478" s="251"/>
      <c r="AG478" s="251"/>
      <c r="AH478" s="251"/>
      <c r="AI478" s="251"/>
      <c r="AJ478" s="251"/>
      <c r="AK478" s="251"/>
      <c r="AL478" s="251"/>
      <c r="AM478" s="251"/>
    </row>
    <row r="479" ht="15.75" customHeight="1">
      <c r="A479" s="166"/>
      <c r="B479" s="167"/>
      <c r="C479" s="167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7"/>
      <c r="Z479" s="167"/>
      <c r="AA479" s="167"/>
      <c r="AB479" s="167"/>
      <c r="AC479" s="167"/>
      <c r="AD479" s="167"/>
      <c r="AE479" s="251"/>
      <c r="AF479" s="251"/>
      <c r="AG479" s="251"/>
      <c r="AH479" s="251"/>
      <c r="AI479" s="251"/>
      <c r="AJ479" s="251"/>
      <c r="AK479" s="251"/>
      <c r="AL479" s="251"/>
      <c r="AM479" s="251"/>
    </row>
    <row r="480" ht="15.75" customHeight="1">
      <c r="A480" s="166"/>
      <c r="B480" s="167"/>
      <c r="C480" s="167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7"/>
      <c r="Z480" s="167"/>
      <c r="AA480" s="167"/>
      <c r="AB480" s="167"/>
      <c r="AC480" s="167"/>
      <c r="AD480" s="167"/>
      <c r="AE480" s="251"/>
      <c r="AF480" s="251"/>
      <c r="AG480" s="251"/>
      <c r="AH480" s="251"/>
      <c r="AI480" s="251"/>
      <c r="AJ480" s="251"/>
      <c r="AK480" s="251"/>
      <c r="AL480" s="251"/>
      <c r="AM480" s="251"/>
    </row>
    <row r="481" ht="15.75" customHeight="1">
      <c r="A481" s="166"/>
      <c r="B481" s="167"/>
      <c r="C481" s="167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7"/>
      <c r="Z481" s="167"/>
      <c r="AA481" s="167"/>
      <c r="AB481" s="167"/>
      <c r="AC481" s="167"/>
      <c r="AD481" s="167"/>
      <c r="AE481" s="251"/>
      <c r="AF481" s="251"/>
      <c r="AG481" s="251"/>
      <c r="AH481" s="251"/>
      <c r="AI481" s="251"/>
      <c r="AJ481" s="251"/>
      <c r="AK481" s="251"/>
      <c r="AL481" s="251"/>
      <c r="AM481" s="251"/>
    </row>
    <row r="482" ht="15.75" customHeight="1">
      <c r="A482" s="166"/>
      <c r="B482" s="167"/>
      <c r="C482" s="167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7"/>
      <c r="Z482" s="167"/>
      <c r="AA482" s="167"/>
      <c r="AB482" s="167"/>
      <c r="AC482" s="167"/>
      <c r="AD482" s="167"/>
      <c r="AE482" s="251"/>
      <c r="AF482" s="251"/>
      <c r="AG482" s="251"/>
      <c r="AH482" s="251"/>
      <c r="AI482" s="251"/>
      <c r="AJ482" s="251"/>
      <c r="AK482" s="251"/>
      <c r="AL482" s="251"/>
      <c r="AM482" s="251"/>
    </row>
    <row r="483" ht="15.75" customHeight="1">
      <c r="A483" s="166"/>
      <c r="B483" s="167"/>
      <c r="C483" s="167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7"/>
      <c r="Z483" s="167"/>
      <c r="AA483" s="167"/>
      <c r="AB483" s="167"/>
      <c r="AC483" s="167"/>
      <c r="AD483" s="167"/>
      <c r="AE483" s="251"/>
      <c r="AF483" s="251"/>
      <c r="AG483" s="251"/>
      <c r="AH483" s="251"/>
      <c r="AI483" s="251"/>
      <c r="AJ483" s="251"/>
      <c r="AK483" s="251"/>
      <c r="AL483" s="251"/>
      <c r="AM483" s="251"/>
    </row>
    <row r="484" ht="15.75" customHeight="1">
      <c r="A484" s="166"/>
      <c r="B484" s="167"/>
      <c r="C484" s="167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7"/>
      <c r="Z484" s="167"/>
      <c r="AA484" s="167"/>
      <c r="AB484" s="167"/>
      <c r="AC484" s="167"/>
      <c r="AD484" s="167"/>
      <c r="AE484" s="251"/>
      <c r="AF484" s="251"/>
      <c r="AG484" s="251"/>
      <c r="AH484" s="251"/>
      <c r="AI484" s="251"/>
      <c r="AJ484" s="251"/>
      <c r="AK484" s="251"/>
      <c r="AL484" s="251"/>
      <c r="AM484" s="251"/>
    </row>
    <row r="485" ht="15.75" customHeight="1">
      <c r="A485" s="166"/>
      <c r="B485" s="167"/>
      <c r="C485" s="167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7"/>
      <c r="Z485" s="167"/>
      <c r="AA485" s="167"/>
      <c r="AB485" s="167"/>
      <c r="AC485" s="167"/>
      <c r="AD485" s="167"/>
      <c r="AE485" s="251"/>
      <c r="AF485" s="251"/>
      <c r="AG485" s="251"/>
      <c r="AH485" s="251"/>
      <c r="AI485" s="251"/>
      <c r="AJ485" s="251"/>
      <c r="AK485" s="251"/>
      <c r="AL485" s="251"/>
      <c r="AM485" s="251"/>
    </row>
    <row r="486" ht="15.75" customHeight="1">
      <c r="A486" s="166"/>
      <c r="B486" s="167"/>
      <c r="C486" s="167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7"/>
      <c r="Z486" s="167"/>
      <c r="AA486" s="167"/>
      <c r="AB486" s="167"/>
      <c r="AC486" s="167"/>
      <c r="AD486" s="167"/>
      <c r="AE486" s="251"/>
      <c r="AF486" s="251"/>
      <c r="AG486" s="251"/>
      <c r="AH486" s="251"/>
      <c r="AI486" s="251"/>
      <c r="AJ486" s="251"/>
      <c r="AK486" s="251"/>
      <c r="AL486" s="251"/>
      <c r="AM486" s="251"/>
    </row>
    <row r="487" ht="15.75" customHeight="1">
      <c r="A487" s="166"/>
      <c r="B487" s="167"/>
      <c r="C487" s="167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7"/>
      <c r="Z487" s="167"/>
      <c r="AA487" s="167"/>
      <c r="AB487" s="167"/>
      <c r="AC487" s="167"/>
      <c r="AD487" s="167"/>
      <c r="AE487" s="251"/>
      <c r="AF487" s="251"/>
      <c r="AG487" s="251"/>
      <c r="AH487" s="251"/>
      <c r="AI487" s="251"/>
      <c r="AJ487" s="251"/>
      <c r="AK487" s="251"/>
      <c r="AL487" s="251"/>
      <c r="AM487" s="251"/>
    </row>
    <row r="488" ht="15.75" customHeight="1">
      <c r="A488" s="166"/>
      <c r="B488" s="167"/>
      <c r="C488" s="167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7"/>
      <c r="Z488" s="167"/>
      <c r="AA488" s="167"/>
      <c r="AB488" s="167"/>
      <c r="AC488" s="167"/>
      <c r="AD488" s="167"/>
      <c r="AE488" s="251"/>
      <c r="AF488" s="251"/>
      <c r="AG488" s="251"/>
      <c r="AH488" s="251"/>
      <c r="AI488" s="251"/>
      <c r="AJ488" s="251"/>
      <c r="AK488" s="251"/>
      <c r="AL488" s="251"/>
      <c r="AM488" s="251"/>
    </row>
    <row r="489" ht="15.75" customHeight="1">
      <c r="A489" s="166"/>
      <c r="B489" s="167"/>
      <c r="C489" s="167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7"/>
      <c r="Z489" s="167"/>
      <c r="AA489" s="167"/>
      <c r="AB489" s="167"/>
      <c r="AC489" s="167"/>
      <c r="AD489" s="167"/>
      <c r="AE489" s="251"/>
      <c r="AF489" s="251"/>
      <c r="AG489" s="251"/>
      <c r="AH489" s="251"/>
      <c r="AI489" s="251"/>
      <c r="AJ489" s="251"/>
      <c r="AK489" s="251"/>
      <c r="AL489" s="251"/>
      <c r="AM489" s="251"/>
    </row>
    <row r="490" ht="15.75" customHeight="1">
      <c r="A490" s="166"/>
      <c r="B490" s="167"/>
      <c r="C490" s="167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7"/>
      <c r="Z490" s="167"/>
      <c r="AA490" s="167"/>
      <c r="AB490" s="167"/>
      <c r="AC490" s="167"/>
      <c r="AD490" s="167"/>
      <c r="AE490" s="251"/>
      <c r="AF490" s="251"/>
      <c r="AG490" s="251"/>
      <c r="AH490" s="251"/>
      <c r="AI490" s="251"/>
      <c r="AJ490" s="251"/>
      <c r="AK490" s="251"/>
      <c r="AL490" s="251"/>
      <c r="AM490" s="251"/>
    </row>
    <row r="491" ht="15.75" customHeight="1">
      <c r="A491" s="166"/>
      <c r="B491" s="167"/>
      <c r="C491" s="167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7"/>
      <c r="Z491" s="167"/>
      <c r="AA491" s="167"/>
      <c r="AB491" s="167"/>
      <c r="AC491" s="167"/>
      <c r="AD491" s="167"/>
      <c r="AE491" s="251"/>
      <c r="AF491" s="251"/>
      <c r="AG491" s="251"/>
      <c r="AH491" s="251"/>
      <c r="AI491" s="251"/>
      <c r="AJ491" s="251"/>
      <c r="AK491" s="251"/>
      <c r="AL491" s="251"/>
      <c r="AM491" s="251"/>
    </row>
    <row r="492" ht="15.75" customHeight="1">
      <c r="A492" s="166"/>
      <c r="B492" s="167"/>
      <c r="C492" s="167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7"/>
      <c r="Z492" s="167"/>
      <c r="AA492" s="167"/>
      <c r="AB492" s="167"/>
      <c r="AC492" s="167"/>
      <c r="AD492" s="167"/>
      <c r="AE492" s="251"/>
      <c r="AF492" s="251"/>
      <c r="AG492" s="251"/>
      <c r="AH492" s="251"/>
      <c r="AI492" s="251"/>
      <c r="AJ492" s="251"/>
      <c r="AK492" s="251"/>
      <c r="AL492" s="251"/>
      <c r="AM492" s="251"/>
    </row>
    <row r="493" ht="15.75" customHeight="1">
      <c r="A493" s="166"/>
      <c r="B493" s="167"/>
      <c r="C493" s="167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7"/>
      <c r="Z493" s="167"/>
      <c r="AA493" s="167"/>
      <c r="AB493" s="167"/>
      <c r="AC493" s="167"/>
      <c r="AD493" s="167"/>
      <c r="AE493" s="251"/>
      <c r="AF493" s="251"/>
      <c r="AG493" s="251"/>
      <c r="AH493" s="251"/>
      <c r="AI493" s="251"/>
      <c r="AJ493" s="251"/>
      <c r="AK493" s="251"/>
      <c r="AL493" s="251"/>
      <c r="AM493" s="251"/>
    </row>
    <row r="494" ht="15.75" customHeight="1">
      <c r="A494" s="166"/>
      <c r="B494" s="167"/>
      <c r="C494" s="167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7"/>
      <c r="Z494" s="167"/>
      <c r="AA494" s="167"/>
      <c r="AB494" s="167"/>
      <c r="AC494" s="167"/>
      <c r="AD494" s="167"/>
      <c r="AE494" s="251"/>
      <c r="AF494" s="251"/>
      <c r="AG494" s="251"/>
      <c r="AH494" s="251"/>
      <c r="AI494" s="251"/>
      <c r="AJ494" s="251"/>
      <c r="AK494" s="251"/>
      <c r="AL494" s="251"/>
      <c r="AM494" s="251"/>
    </row>
    <row r="495" ht="15.75" customHeight="1">
      <c r="A495" s="166"/>
      <c r="B495" s="167"/>
      <c r="C495" s="167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7"/>
      <c r="Z495" s="167"/>
      <c r="AA495" s="167"/>
      <c r="AB495" s="167"/>
      <c r="AC495" s="167"/>
      <c r="AD495" s="167"/>
      <c r="AE495" s="251"/>
      <c r="AF495" s="251"/>
      <c r="AG495" s="251"/>
      <c r="AH495" s="251"/>
      <c r="AI495" s="251"/>
      <c r="AJ495" s="251"/>
      <c r="AK495" s="251"/>
      <c r="AL495" s="251"/>
      <c r="AM495" s="251"/>
    </row>
    <row r="496" ht="15.75" customHeight="1">
      <c r="A496" s="166"/>
      <c r="B496" s="167"/>
      <c r="C496" s="167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7"/>
      <c r="Z496" s="167"/>
      <c r="AA496" s="167"/>
      <c r="AB496" s="167"/>
      <c r="AC496" s="167"/>
      <c r="AD496" s="167"/>
      <c r="AE496" s="251"/>
      <c r="AF496" s="251"/>
      <c r="AG496" s="251"/>
      <c r="AH496" s="251"/>
      <c r="AI496" s="251"/>
      <c r="AJ496" s="251"/>
      <c r="AK496" s="251"/>
      <c r="AL496" s="251"/>
      <c r="AM496" s="251"/>
    </row>
    <row r="497" ht="15.75" customHeight="1">
      <c r="A497" s="166"/>
      <c r="B497" s="167"/>
      <c r="C497" s="167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7"/>
      <c r="Z497" s="167"/>
      <c r="AA497" s="167"/>
      <c r="AB497" s="167"/>
      <c r="AC497" s="167"/>
      <c r="AD497" s="167"/>
      <c r="AE497" s="251"/>
      <c r="AF497" s="251"/>
      <c r="AG497" s="251"/>
      <c r="AH497" s="251"/>
      <c r="AI497" s="251"/>
      <c r="AJ497" s="251"/>
      <c r="AK497" s="251"/>
      <c r="AL497" s="251"/>
      <c r="AM497" s="251"/>
    </row>
    <row r="498" ht="15.75" customHeight="1">
      <c r="A498" s="166"/>
      <c r="B498" s="167"/>
      <c r="C498" s="167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7"/>
      <c r="Z498" s="167"/>
      <c r="AA498" s="167"/>
      <c r="AB498" s="167"/>
      <c r="AC498" s="167"/>
      <c r="AD498" s="167"/>
      <c r="AE498" s="251"/>
      <c r="AF498" s="251"/>
      <c r="AG498" s="251"/>
      <c r="AH498" s="251"/>
      <c r="AI498" s="251"/>
      <c r="AJ498" s="251"/>
      <c r="AK498" s="251"/>
      <c r="AL498" s="251"/>
      <c r="AM498" s="251"/>
    </row>
    <row r="499" ht="15.75" customHeight="1">
      <c r="A499" s="166"/>
      <c r="B499" s="167"/>
      <c r="C499" s="167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7"/>
      <c r="Z499" s="167"/>
      <c r="AA499" s="167"/>
      <c r="AB499" s="167"/>
      <c r="AC499" s="167"/>
      <c r="AD499" s="167"/>
      <c r="AE499" s="251"/>
      <c r="AF499" s="251"/>
      <c r="AG499" s="251"/>
      <c r="AH499" s="251"/>
      <c r="AI499" s="251"/>
      <c r="AJ499" s="251"/>
      <c r="AK499" s="251"/>
      <c r="AL499" s="251"/>
      <c r="AM499" s="251"/>
    </row>
    <row r="500" ht="15.75" customHeight="1">
      <c r="A500" s="166"/>
      <c r="B500" s="167"/>
      <c r="C500" s="167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7"/>
      <c r="Z500" s="167"/>
      <c r="AA500" s="167"/>
      <c r="AB500" s="167"/>
      <c r="AC500" s="167"/>
      <c r="AD500" s="167"/>
      <c r="AE500" s="251"/>
      <c r="AF500" s="251"/>
      <c r="AG500" s="251"/>
      <c r="AH500" s="251"/>
      <c r="AI500" s="251"/>
      <c r="AJ500" s="251"/>
      <c r="AK500" s="251"/>
      <c r="AL500" s="251"/>
      <c r="AM500" s="251"/>
    </row>
    <row r="501" ht="15.75" customHeight="1">
      <c r="A501" s="166"/>
      <c r="B501" s="167"/>
      <c r="C501" s="167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7"/>
      <c r="Z501" s="167"/>
      <c r="AA501" s="167"/>
      <c r="AB501" s="167"/>
      <c r="AC501" s="167"/>
      <c r="AD501" s="167"/>
      <c r="AE501" s="251"/>
      <c r="AF501" s="251"/>
      <c r="AG501" s="251"/>
      <c r="AH501" s="251"/>
      <c r="AI501" s="251"/>
      <c r="AJ501" s="251"/>
      <c r="AK501" s="251"/>
      <c r="AL501" s="251"/>
      <c r="AM501" s="251"/>
    </row>
    <row r="502" ht="15.75" customHeight="1">
      <c r="A502" s="166"/>
      <c r="B502" s="167"/>
      <c r="C502" s="167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7"/>
      <c r="Z502" s="167"/>
      <c r="AA502" s="167"/>
      <c r="AB502" s="167"/>
      <c r="AC502" s="167"/>
      <c r="AD502" s="167"/>
      <c r="AE502" s="251"/>
      <c r="AF502" s="251"/>
      <c r="AG502" s="251"/>
      <c r="AH502" s="251"/>
      <c r="AI502" s="251"/>
      <c r="AJ502" s="251"/>
      <c r="AK502" s="251"/>
      <c r="AL502" s="251"/>
      <c r="AM502" s="251"/>
    </row>
    <row r="503" ht="15.75" customHeight="1">
      <c r="A503" s="166"/>
      <c r="B503" s="167"/>
      <c r="C503" s="167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7"/>
      <c r="Z503" s="167"/>
      <c r="AA503" s="167"/>
      <c r="AB503" s="167"/>
      <c r="AC503" s="167"/>
      <c r="AD503" s="167"/>
      <c r="AE503" s="251"/>
      <c r="AF503" s="251"/>
      <c r="AG503" s="251"/>
      <c r="AH503" s="251"/>
      <c r="AI503" s="251"/>
      <c r="AJ503" s="251"/>
      <c r="AK503" s="251"/>
      <c r="AL503" s="251"/>
      <c r="AM503" s="251"/>
    </row>
    <row r="504" ht="15.75" customHeight="1">
      <c r="A504" s="166"/>
      <c r="B504" s="167"/>
      <c r="C504" s="167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7"/>
      <c r="Z504" s="167"/>
      <c r="AA504" s="167"/>
      <c r="AB504" s="167"/>
      <c r="AC504" s="167"/>
      <c r="AD504" s="167"/>
      <c r="AE504" s="251"/>
      <c r="AF504" s="251"/>
      <c r="AG504" s="251"/>
      <c r="AH504" s="251"/>
      <c r="AI504" s="251"/>
      <c r="AJ504" s="251"/>
      <c r="AK504" s="251"/>
      <c r="AL504" s="251"/>
      <c r="AM504" s="251"/>
    </row>
    <row r="505" ht="15.75" customHeight="1">
      <c r="A505" s="166"/>
      <c r="B505" s="167"/>
      <c r="C505" s="167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7"/>
      <c r="Z505" s="167"/>
      <c r="AA505" s="167"/>
      <c r="AB505" s="167"/>
      <c r="AC505" s="167"/>
      <c r="AD505" s="167"/>
      <c r="AE505" s="251"/>
      <c r="AF505" s="251"/>
      <c r="AG505" s="251"/>
      <c r="AH505" s="251"/>
      <c r="AI505" s="251"/>
      <c r="AJ505" s="251"/>
      <c r="AK505" s="251"/>
      <c r="AL505" s="251"/>
      <c r="AM505" s="251"/>
    </row>
    <row r="506" ht="15.75" customHeight="1">
      <c r="A506" s="166"/>
      <c r="B506" s="167"/>
      <c r="C506" s="167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7"/>
      <c r="Z506" s="167"/>
      <c r="AA506" s="167"/>
      <c r="AB506" s="167"/>
      <c r="AC506" s="167"/>
      <c r="AD506" s="167"/>
      <c r="AE506" s="251"/>
      <c r="AF506" s="251"/>
      <c r="AG506" s="251"/>
      <c r="AH506" s="251"/>
      <c r="AI506" s="251"/>
      <c r="AJ506" s="251"/>
      <c r="AK506" s="251"/>
      <c r="AL506" s="251"/>
      <c r="AM506" s="251"/>
    </row>
    <row r="507" ht="15.75" customHeight="1">
      <c r="A507" s="166"/>
      <c r="B507" s="167"/>
      <c r="C507" s="167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7"/>
      <c r="Z507" s="167"/>
      <c r="AA507" s="167"/>
      <c r="AB507" s="167"/>
      <c r="AC507" s="167"/>
      <c r="AD507" s="167"/>
      <c r="AE507" s="251"/>
      <c r="AF507" s="251"/>
      <c r="AG507" s="251"/>
      <c r="AH507" s="251"/>
      <c r="AI507" s="251"/>
      <c r="AJ507" s="251"/>
      <c r="AK507" s="251"/>
      <c r="AL507" s="251"/>
      <c r="AM507" s="251"/>
    </row>
    <row r="508" ht="15.75" customHeight="1">
      <c r="A508" s="166"/>
      <c r="B508" s="167"/>
      <c r="C508" s="167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7"/>
      <c r="Z508" s="167"/>
      <c r="AA508" s="167"/>
      <c r="AB508" s="167"/>
      <c r="AC508" s="167"/>
      <c r="AD508" s="167"/>
      <c r="AE508" s="251"/>
      <c r="AF508" s="251"/>
      <c r="AG508" s="251"/>
      <c r="AH508" s="251"/>
      <c r="AI508" s="251"/>
      <c r="AJ508" s="251"/>
      <c r="AK508" s="251"/>
      <c r="AL508" s="251"/>
      <c r="AM508" s="251"/>
    </row>
    <row r="509" ht="15.75" customHeight="1">
      <c r="A509" s="166"/>
      <c r="B509" s="167"/>
      <c r="C509" s="167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7"/>
      <c r="Z509" s="167"/>
      <c r="AA509" s="167"/>
      <c r="AB509" s="167"/>
      <c r="AC509" s="167"/>
      <c r="AD509" s="167"/>
      <c r="AE509" s="251"/>
      <c r="AF509" s="251"/>
      <c r="AG509" s="251"/>
      <c r="AH509" s="251"/>
      <c r="AI509" s="251"/>
      <c r="AJ509" s="251"/>
      <c r="AK509" s="251"/>
      <c r="AL509" s="251"/>
      <c r="AM509" s="251"/>
    </row>
    <row r="510" ht="15.75" customHeight="1">
      <c r="A510" s="166"/>
      <c r="B510" s="167"/>
      <c r="C510" s="167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7"/>
      <c r="Z510" s="167"/>
      <c r="AA510" s="167"/>
      <c r="AB510" s="167"/>
      <c r="AC510" s="167"/>
      <c r="AD510" s="167"/>
      <c r="AE510" s="251"/>
      <c r="AF510" s="251"/>
      <c r="AG510" s="251"/>
      <c r="AH510" s="251"/>
      <c r="AI510" s="251"/>
      <c r="AJ510" s="251"/>
      <c r="AK510" s="251"/>
      <c r="AL510" s="251"/>
      <c r="AM510" s="251"/>
    </row>
    <row r="511" ht="15.75" customHeight="1">
      <c r="A511" s="166"/>
      <c r="B511" s="167"/>
      <c r="C511" s="167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7"/>
      <c r="Z511" s="167"/>
      <c r="AA511" s="167"/>
      <c r="AB511" s="167"/>
      <c r="AC511" s="167"/>
      <c r="AD511" s="167"/>
      <c r="AE511" s="251"/>
      <c r="AF511" s="251"/>
      <c r="AG511" s="251"/>
      <c r="AH511" s="251"/>
      <c r="AI511" s="251"/>
      <c r="AJ511" s="251"/>
      <c r="AK511" s="251"/>
      <c r="AL511" s="251"/>
      <c r="AM511" s="251"/>
    </row>
    <row r="512" ht="15.75" customHeight="1">
      <c r="A512" s="166"/>
      <c r="B512" s="167"/>
      <c r="C512" s="167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7"/>
      <c r="Z512" s="167"/>
      <c r="AA512" s="167"/>
      <c r="AB512" s="167"/>
      <c r="AC512" s="167"/>
      <c r="AD512" s="167"/>
      <c r="AE512" s="251"/>
      <c r="AF512" s="251"/>
      <c r="AG512" s="251"/>
      <c r="AH512" s="251"/>
      <c r="AI512" s="251"/>
      <c r="AJ512" s="251"/>
      <c r="AK512" s="251"/>
      <c r="AL512" s="251"/>
      <c r="AM512" s="251"/>
    </row>
    <row r="513" ht="15.75" customHeight="1">
      <c r="A513" s="166"/>
      <c r="B513" s="167"/>
      <c r="C513" s="167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7"/>
      <c r="Z513" s="167"/>
      <c r="AA513" s="167"/>
      <c r="AB513" s="167"/>
      <c r="AC513" s="167"/>
      <c r="AD513" s="167"/>
      <c r="AE513" s="251"/>
      <c r="AF513" s="251"/>
      <c r="AG513" s="251"/>
      <c r="AH513" s="251"/>
      <c r="AI513" s="251"/>
      <c r="AJ513" s="251"/>
      <c r="AK513" s="251"/>
      <c r="AL513" s="251"/>
      <c r="AM513" s="251"/>
    </row>
    <row r="514" ht="15.75" customHeight="1">
      <c r="A514" s="166"/>
      <c r="B514" s="167"/>
      <c r="C514" s="167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7"/>
      <c r="Z514" s="167"/>
      <c r="AA514" s="167"/>
      <c r="AB514" s="167"/>
      <c r="AC514" s="167"/>
      <c r="AD514" s="167"/>
      <c r="AE514" s="251"/>
      <c r="AF514" s="251"/>
      <c r="AG514" s="251"/>
      <c r="AH514" s="251"/>
      <c r="AI514" s="251"/>
      <c r="AJ514" s="251"/>
      <c r="AK514" s="251"/>
      <c r="AL514" s="251"/>
      <c r="AM514" s="251"/>
    </row>
    <row r="515" ht="15.75" customHeight="1">
      <c r="A515" s="166"/>
      <c r="B515" s="167"/>
      <c r="C515" s="167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7"/>
      <c r="Z515" s="167"/>
      <c r="AA515" s="167"/>
      <c r="AB515" s="167"/>
      <c r="AC515" s="167"/>
      <c r="AD515" s="167"/>
      <c r="AE515" s="251"/>
      <c r="AF515" s="251"/>
      <c r="AG515" s="251"/>
      <c r="AH515" s="251"/>
      <c r="AI515" s="251"/>
      <c r="AJ515" s="251"/>
      <c r="AK515" s="251"/>
      <c r="AL515" s="251"/>
      <c r="AM515" s="251"/>
    </row>
    <row r="516" ht="15.75" customHeight="1">
      <c r="A516" s="166"/>
      <c r="B516" s="167"/>
      <c r="C516" s="167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7"/>
      <c r="Z516" s="167"/>
      <c r="AA516" s="167"/>
      <c r="AB516" s="167"/>
      <c r="AC516" s="167"/>
      <c r="AD516" s="167"/>
      <c r="AE516" s="251"/>
      <c r="AF516" s="251"/>
      <c r="AG516" s="251"/>
      <c r="AH516" s="251"/>
      <c r="AI516" s="251"/>
      <c r="AJ516" s="251"/>
      <c r="AK516" s="251"/>
      <c r="AL516" s="251"/>
      <c r="AM516" s="251"/>
    </row>
    <row r="517" ht="15.75" customHeight="1">
      <c r="A517" s="166"/>
      <c r="B517" s="167"/>
      <c r="C517" s="167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7"/>
      <c r="Z517" s="167"/>
      <c r="AA517" s="167"/>
      <c r="AB517" s="167"/>
      <c r="AC517" s="167"/>
      <c r="AD517" s="167"/>
      <c r="AE517" s="251"/>
      <c r="AF517" s="251"/>
      <c r="AG517" s="251"/>
      <c r="AH517" s="251"/>
      <c r="AI517" s="251"/>
      <c r="AJ517" s="251"/>
      <c r="AK517" s="251"/>
      <c r="AL517" s="251"/>
      <c r="AM517" s="251"/>
    </row>
    <row r="518" ht="15.75" customHeight="1">
      <c r="A518" s="166"/>
      <c r="B518" s="167"/>
      <c r="C518" s="167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7"/>
      <c r="Z518" s="167"/>
      <c r="AA518" s="167"/>
      <c r="AB518" s="167"/>
      <c r="AC518" s="167"/>
      <c r="AD518" s="167"/>
      <c r="AE518" s="251"/>
      <c r="AF518" s="251"/>
      <c r="AG518" s="251"/>
      <c r="AH518" s="251"/>
      <c r="AI518" s="251"/>
      <c r="AJ518" s="251"/>
      <c r="AK518" s="251"/>
      <c r="AL518" s="251"/>
      <c r="AM518" s="251"/>
    </row>
    <row r="519" ht="15.75" customHeight="1">
      <c r="A519" s="166"/>
      <c r="B519" s="167"/>
      <c r="C519" s="167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7"/>
      <c r="Z519" s="167"/>
      <c r="AA519" s="167"/>
      <c r="AB519" s="167"/>
      <c r="AC519" s="167"/>
      <c r="AD519" s="167"/>
      <c r="AE519" s="251"/>
      <c r="AF519" s="251"/>
      <c r="AG519" s="251"/>
      <c r="AH519" s="251"/>
      <c r="AI519" s="251"/>
      <c r="AJ519" s="251"/>
      <c r="AK519" s="251"/>
      <c r="AL519" s="251"/>
      <c r="AM519" s="251"/>
    </row>
    <row r="520" ht="15.75" customHeight="1">
      <c r="A520" s="166"/>
      <c r="B520" s="167"/>
      <c r="C520" s="167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7"/>
      <c r="Z520" s="167"/>
      <c r="AA520" s="167"/>
      <c r="AB520" s="167"/>
      <c r="AC520" s="167"/>
      <c r="AD520" s="167"/>
      <c r="AE520" s="251"/>
      <c r="AF520" s="251"/>
      <c r="AG520" s="251"/>
      <c r="AH520" s="251"/>
      <c r="AI520" s="251"/>
      <c r="AJ520" s="251"/>
      <c r="AK520" s="251"/>
      <c r="AL520" s="251"/>
      <c r="AM520" s="251"/>
    </row>
    <row r="521" ht="15.75" customHeight="1">
      <c r="A521" s="166"/>
      <c r="B521" s="167"/>
      <c r="C521" s="167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7"/>
      <c r="Z521" s="167"/>
      <c r="AA521" s="167"/>
      <c r="AB521" s="167"/>
      <c r="AC521" s="167"/>
      <c r="AD521" s="167"/>
      <c r="AE521" s="251"/>
      <c r="AF521" s="251"/>
      <c r="AG521" s="251"/>
      <c r="AH521" s="251"/>
      <c r="AI521" s="251"/>
      <c r="AJ521" s="251"/>
      <c r="AK521" s="251"/>
      <c r="AL521" s="251"/>
      <c r="AM521" s="251"/>
    </row>
    <row r="522" ht="15.75" customHeight="1">
      <c r="A522" s="166"/>
      <c r="B522" s="167"/>
      <c r="C522" s="167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7"/>
      <c r="Z522" s="167"/>
      <c r="AA522" s="167"/>
      <c r="AB522" s="167"/>
      <c r="AC522" s="167"/>
      <c r="AD522" s="167"/>
      <c r="AE522" s="251"/>
      <c r="AF522" s="251"/>
      <c r="AG522" s="251"/>
      <c r="AH522" s="251"/>
      <c r="AI522" s="251"/>
      <c r="AJ522" s="251"/>
      <c r="AK522" s="251"/>
      <c r="AL522" s="251"/>
      <c r="AM522" s="251"/>
    </row>
    <row r="523" ht="15.75" customHeight="1">
      <c r="A523" s="166"/>
      <c r="B523" s="167"/>
      <c r="C523" s="167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7"/>
      <c r="Z523" s="167"/>
      <c r="AA523" s="167"/>
      <c r="AB523" s="167"/>
      <c r="AC523" s="167"/>
      <c r="AD523" s="167"/>
      <c r="AE523" s="251"/>
      <c r="AF523" s="251"/>
      <c r="AG523" s="251"/>
      <c r="AH523" s="251"/>
      <c r="AI523" s="251"/>
      <c r="AJ523" s="251"/>
      <c r="AK523" s="251"/>
      <c r="AL523" s="251"/>
      <c r="AM523" s="251"/>
    </row>
    <row r="524" ht="15.75" customHeight="1">
      <c r="A524" s="166"/>
      <c r="B524" s="167"/>
      <c r="C524" s="167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7"/>
      <c r="Z524" s="167"/>
      <c r="AA524" s="167"/>
      <c r="AB524" s="167"/>
      <c r="AC524" s="167"/>
      <c r="AD524" s="167"/>
      <c r="AE524" s="251"/>
      <c r="AF524" s="251"/>
      <c r="AG524" s="251"/>
      <c r="AH524" s="251"/>
      <c r="AI524" s="251"/>
      <c r="AJ524" s="251"/>
      <c r="AK524" s="251"/>
      <c r="AL524" s="251"/>
      <c r="AM524" s="251"/>
    </row>
    <row r="525" ht="15.75" customHeight="1">
      <c r="A525" s="166"/>
      <c r="B525" s="167"/>
      <c r="C525" s="167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7"/>
      <c r="Z525" s="167"/>
      <c r="AA525" s="167"/>
      <c r="AB525" s="167"/>
      <c r="AC525" s="167"/>
      <c r="AD525" s="167"/>
      <c r="AE525" s="251"/>
      <c r="AF525" s="251"/>
      <c r="AG525" s="251"/>
      <c r="AH525" s="251"/>
      <c r="AI525" s="251"/>
      <c r="AJ525" s="251"/>
      <c r="AK525" s="251"/>
      <c r="AL525" s="251"/>
      <c r="AM525" s="251"/>
    </row>
    <row r="526" ht="15.75" customHeight="1">
      <c r="A526" s="166"/>
      <c r="B526" s="167"/>
      <c r="C526" s="167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7"/>
      <c r="Z526" s="167"/>
      <c r="AA526" s="167"/>
      <c r="AB526" s="167"/>
      <c r="AC526" s="167"/>
      <c r="AD526" s="167"/>
      <c r="AE526" s="251"/>
      <c r="AF526" s="251"/>
      <c r="AG526" s="251"/>
      <c r="AH526" s="251"/>
      <c r="AI526" s="251"/>
      <c r="AJ526" s="251"/>
      <c r="AK526" s="251"/>
      <c r="AL526" s="251"/>
      <c r="AM526" s="251"/>
    </row>
    <row r="527" ht="15.75" customHeight="1">
      <c r="A527" s="166"/>
      <c r="B527" s="167"/>
      <c r="C527" s="167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7"/>
      <c r="Z527" s="167"/>
      <c r="AA527" s="167"/>
      <c r="AB527" s="167"/>
      <c r="AC527" s="167"/>
      <c r="AD527" s="167"/>
      <c r="AE527" s="251"/>
      <c r="AF527" s="251"/>
      <c r="AG527" s="251"/>
      <c r="AH527" s="251"/>
      <c r="AI527" s="251"/>
      <c r="AJ527" s="251"/>
      <c r="AK527" s="251"/>
      <c r="AL527" s="251"/>
      <c r="AM527" s="251"/>
    </row>
    <row r="528" ht="15.75" customHeight="1">
      <c r="A528" s="166"/>
      <c r="B528" s="167"/>
      <c r="C528" s="167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7"/>
      <c r="Z528" s="167"/>
      <c r="AA528" s="167"/>
      <c r="AB528" s="167"/>
      <c r="AC528" s="167"/>
      <c r="AD528" s="167"/>
      <c r="AE528" s="251"/>
      <c r="AF528" s="251"/>
      <c r="AG528" s="251"/>
      <c r="AH528" s="251"/>
      <c r="AI528" s="251"/>
      <c r="AJ528" s="251"/>
      <c r="AK528" s="251"/>
      <c r="AL528" s="251"/>
      <c r="AM528" s="251"/>
    </row>
    <row r="529" ht="15.75" customHeight="1">
      <c r="A529" s="166"/>
      <c r="B529" s="167"/>
      <c r="C529" s="167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7"/>
      <c r="Z529" s="167"/>
      <c r="AA529" s="167"/>
      <c r="AB529" s="167"/>
      <c r="AC529" s="167"/>
      <c r="AD529" s="167"/>
      <c r="AE529" s="251"/>
      <c r="AF529" s="251"/>
      <c r="AG529" s="251"/>
      <c r="AH529" s="251"/>
      <c r="AI529" s="251"/>
      <c r="AJ529" s="251"/>
      <c r="AK529" s="251"/>
      <c r="AL529" s="251"/>
      <c r="AM529" s="251"/>
    </row>
    <row r="530" ht="15.75" customHeight="1">
      <c r="A530" s="166"/>
      <c r="B530" s="167"/>
      <c r="C530" s="167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7"/>
      <c r="Z530" s="167"/>
      <c r="AA530" s="167"/>
      <c r="AB530" s="167"/>
      <c r="AC530" s="167"/>
      <c r="AD530" s="167"/>
      <c r="AE530" s="251"/>
      <c r="AF530" s="251"/>
      <c r="AG530" s="251"/>
      <c r="AH530" s="251"/>
      <c r="AI530" s="251"/>
      <c r="AJ530" s="251"/>
      <c r="AK530" s="251"/>
      <c r="AL530" s="251"/>
      <c r="AM530" s="251"/>
    </row>
    <row r="531" ht="15.75" customHeight="1">
      <c r="A531" s="166"/>
      <c r="B531" s="167"/>
      <c r="C531" s="167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7"/>
      <c r="Z531" s="167"/>
      <c r="AA531" s="167"/>
      <c r="AB531" s="167"/>
      <c r="AC531" s="167"/>
      <c r="AD531" s="167"/>
      <c r="AE531" s="251"/>
      <c r="AF531" s="251"/>
      <c r="AG531" s="251"/>
      <c r="AH531" s="251"/>
      <c r="AI531" s="251"/>
      <c r="AJ531" s="251"/>
      <c r="AK531" s="251"/>
      <c r="AL531" s="251"/>
      <c r="AM531" s="251"/>
    </row>
    <row r="532" ht="15.75" customHeight="1">
      <c r="A532" s="166"/>
      <c r="B532" s="167"/>
      <c r="C532" s="167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7"/>
      <c r="Z532" s="167"/>
      <c r="AA532" s="167"/>
      <c r="AB532" s="167"/>
      <c r="AC532" s="167"/>
      <c r="AD532" s="167"/>
      <c r="AE532" s="251"/>
      <c r="AF532" s="251"/>
      <c r="AG532" s="251"/>
      <c r="AH532" s="251"/>
      <c r="AI532" s="251"/>
      <c r="AJ532" s="251"/>
      <c r="AK532" s="251"/>
      <c r="AL532" s="251"/>
      <c r="AM532" s="251"/>
    </row>
    <row r="533" ht="15.75" customHeight="1">
      <c r="A533" s="166"/>
      <c r="B533" s="167"/>
      <c r="C533" s="167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7"/>
      <c r="Z533" s="167"/>
      <c r="AA533" s="167"/>
      <c r="AB533" s="167"/>
      <c r="AC533" s="167"/>
      <c r="AD533" s="167"/>
      <c r="AE533" s="251"/>
      <c r="AF533" s="251"/>
      <c r="AG533" s="251"/>
      <c r="AH533" s="251"/>
      <c r="AI533" s="251"/>
      <c r="AJ533" s="251"/>
      <c r="AK533" s="251"/>
      <c r="AL533" s="251"/>
      <c r="AM533" s="251"/>
    </row>
    <row r="534" ht="15.75" customHeight="1">
      <c r="A534" s="166"/>
      <c r="B534" s="167"/>
      <c r="C534" s="167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7"/>
      <c r="Z534" s="167"/>
      <c r="AA534" s="167"/>
      <c r="AB534" s="167"/>
      <c r="AC534" s="167"/>
      <c r="AD534" s="167"/>
      <c r="AE534" s="251"/>
      <c r="AF534" s="251"/>
      <c r="AG534" s="251"/>
      <c r="AH534" s="251"/>
      <c r="AI534" s="251"/>
      <c r="AJ534" s="251"/>
      <c r="AK534" s="251"/>
      <c r="AL534" s="251"/>
      <c r="AM534" s="251"/>
    </row>
    <row r="535" ht="15.75" customHeight="1">
      <c r="A535" s="166"/>
      <c r="B535" s="167"/>
      <c r="C535" s="167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7"/>
      <c r="Z535" s="167"/>
      <c r="AA535" s="167"/>
      <c r="AB535" s="167"/>
      <c r="AC535" s="167"/>
      <c r="AD535" s="167"/>
      <c r="AE535" s="251"/>
      <c r="AF535" s="251"/>
      <c r="AG535" s="251"/>
      <c r="AH535" s="251"/>
      <c r="AI535" s="251"/>
      <c r="AJ535" s="251"/>
      <c r="AK535" s="251"/>
      <c r="AL535" s="251"/>
      <c r="AM535" s="251"/>
    </row>
    <row r="536" ht="15.75" customHeight="1">
      <c r="A536" s="166"/>
      <c r="B536" s="167"/>
      <c r="C536" s="167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7"/>
      <c r="Z536" s="167"/>
      <c r="AA536" s="167"/>
      <c r="AB536" s="167"/>
      <c r="AC536" s="167"/>
      <c r="AD536" s="167"/>
      <c r="AE536" s="251"/>
      <c r="AF536" s="251"/>
      <c r="AG536" s="251"/>
      <c r="AH536" s="251"/>
      <c r="AI536" s="251"/>
      <c r="AJ536" s="251"/>
      <c r="AK536" s="251"/>
      <c r="AL536" s="251"/>
      <c r="AM536" s="251"/>
    </row>
    <row r="537" ht="15.75" customHeight="1">
      <c r="A537" s="166"/>
      <c r="B537" s="167"/>
      <c r="C537" s="167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7"/>
      <c r="Z537" s="167"/>
      <c r="AA537" s="167"/>
      <c r="AB537" s="167"/>
      <c r="AC537" s="167"/>
      <c r="AD537" s="167"/>
      <c r="AE537" s="251"/>
      <c r="AF537" s="251"/>
      <c r="AG537" s="251"/>
      <c r="AH537" s="251"/>
      <c r="AI537" s="251"/>
      <c r="AJ537" s="251"/>
      <c r="AK537" s="251"/>
      <c r="AL537" s="251"/>
      <c r="AM537" s="251"/>
    </row>
    <row r="538" ht="15.75" customHeight="1">
      <c r="A538" s="166"/>
      <c r="B538" s="167"/>
      <c r="C538" s="167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7"/>
      <c r="Z538" s="167"/>
      <c r="AA538" s="167"/>
      <c r="AB538" s="167"/>
      <c r="AC538" s="167"/>
      <c r="AD538" s="167"/>
      <c r="AE538" s="251"/>
      <c r="AF538" s="251"/>
      <c r="AG538" s="251"/>
      <c r="AH538" s="251"/>
      <c r="AI538" s="251"/>
      <c r="AJ538" s="251"/>
      <c r="AK538" s="251"/>
      <c r="AL538" s="251"/>
      <c r="AM538" s="251"/>
    </row>
    <row r="539" ht="15.75" customHeight="1">
      <c r="A539" s="166"/>
      <c r="B539" s="167"/>
      <c r="C539" s="167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7"/>
      <c r="Z539" s="167"/>
      <c r="AA539" s="167"/>
      <c r="AB539" s="167"/>
      <c r="AC539" s="167"/>
      <c r="AD539" s="167"/>
      <c r="AE539" s="251"/>
      <c r="AF539" s="251"/>
      <c r="AG539" s="251"/>
      <c r="AH539" s="251"/>
      <c r="AI539" s="251"/>
      <c r="AJ539" s="251"/>
      <c r="AK539" s="251"/>
      <c r="AL539" s="251"/>
      <c r="AM539" s="251"/>
    </row>
    <row r="540" ht="15.75" customHeight="1">
      <c r="A540" s="166"/>
      <c r="B540" s="167"/>
      <c r="C540" s="167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7"/>
      <c r="Z540" s="167"/>
      <c r="AA540" s="167"/>
      <c r="AB540" s="167"/>
      <c r="AC540" s="167"/>
      <c r="AD540" s="167"/>
      <c r="AE540" s="251"/>
      <c r="AF540" s="251"/>
      <c r="AG540" s="251"/>
      <c r="AH540" s="251"/>
      <c r="AI540" s="251"/>
      <c r="AJ540" s="251"/>
      <c r="AK540" s="251"/>
      <c r="AL540" s="251"/>
      <c r="AM540" s="251"/>
    </row>
    <row r="541" ht="15.75" customHeight="1">
      <c r="A541" s="166"/>
      <c r="B541" s="167"/>
      <c r="C541" s="167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7"/>
      <c r="Z541" s="167"/>
      <c r="AA541" s="167"/>
      <c r="AB541" s="167"/>
      <c r="AC541" s="167"/>
      <c r="AD541" s="167"/>
      <c r="AE541" s="251"/>
      <c r="AF541" s="251"/>
      <c r="AG541" s="251"/>
      <c r="AH541" s="251"/>
      <c r="AI541" s="251"/>
      <c r="AJ541" s="251"/>
      <c r="AK541" s="251"/>
      <c r="AL541" s="251"/>
      <c r="AM541" s="251"/>
    </row>
    <row r="542" ht="15.75" customHeight="1">
      <c r="A542" s="166"/>
      <c r="B542" s="167"/>
      <c r="C542" s="167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7"/>
      <c r="Z542" s="167"/>
      <c r="AA542" s="167"/>
      <c r="AB542" s="167"/>
      <c r="AC542" s="167"/>
      <c r="AD542" s="167"/>
      <c r="AE542" s="251"/>
      <c r="AF542" s="251"/>
      <c r="AG542" s="251"/>
      <c r="AH542" s="251"/>
      <c r="AI542" s="251"/>
      <c r="AJ542" s="251"/>
      <c r="AK542" s="251"/>
      <c r="AL542" s="251"/>
      <c r="AM542" s="251"/>
    </row>
    <row r="543" ht="15.75" customHeight="1">
      <c r="A543" s="166"/>
      <c r="B543" s="167"/>
      <c r="C543" s="167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7"/>
      <c r="Z543" s="167"/>
      <c r="AA543" s="167"/>
      <c r="AB543" s="167"/>
      <c r="AC543" s="167"/>
      <c r="AD543" s="167"/>
      <c r="AE543" s="251"/>
      <c r="AF543" s="251"/>
      <c r="AG543" s="251"/>
      <c r="AH543" s="251"/>
      <c r="AI543" s="251"/>
      <c r="AJ543" s="251"/>
      <c r="AK543" s="251"/>
      <c r="AL543" s="251"/>
      <c r="AM543" s="251"/>
    </row>
    <row r="544" ht="15.75" customHeight="1">
      <c r="A544" s="166"/>
      <c r="B544" s="167"/>
      <c r="C544" s="167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7"/>
      <c r="Z544" s="167"/>
      <c r="AA544" s="167"/>
      <c r="AB544" s="167"/>
      <c r="AC544" s="167"/>
      <c r="AD544" s="167"/>
      <c r="AE544" s="251"/>
      <c r="AF544" s="251"/>
      <c r="AG544" s="251"/>
      <c r="AH544" s="251"/>
      <c r="AI544" s="251"/>
      <c r="AJ544" s="251"/>
      <c r="AK544" s="251"/>
      <c r="AL544" s="251"/>
      <c r="AM544" s="251"/>
    </row>
    <row r="545" ht="15.75" customHeight="1">
      <c r="A545" s="166"/>
      <c r="B545" s="167"/>
      <c r="C545" s="167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7"/>
      <c r="Z545" s="167"/>
      <c r="AA545" s="167"/>
      <c r="AB545" s="167"/>
      <c r="AC545" s="167"/>
      <c r="AD545" s="167"/>
      <c r="AE545" s="251"/>
      <c r="AF545" s="251"/>
      <c r="AG545" s="251"/>
      <c r="AH545" s="251"/>
      <c r="AI545" s="251"/>
      <c r="AJ545" s="251"/>
      <c r="AK545" s="251"/>
      <c r="AL545" s="251"/>
      <c r="AM545" s="251"/>
    </row>
    <row r="546" ht="15.75" customHeight="1">
      <c r="A546" s="166"/>
      <c r="B546" s="167"/>
      <c r="C546" s="167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7"/>
      <c r="Z546" s="167"/>
      <c r="AA546" s="167"/>
      <c r="AB546" s="167"/>
      <c r="AC546" s="167"/>
      <c r="AD546" s="167"/>
      <c r="AE546" s="251"/>
      <c r="AF546" s="251"/>
      <c r="AG546" s="251"/>
      <c r="AH546" s="251"/>
      <c r="AI546" s="251"/>
      <c r="AJ546" s="251"/>
      <c r="AK546" s="251"/>
      <c r="AL546" s="251"/>
      <c r="AM546" s="251"/>
    </row>
    <row r="547" ht="15.75" customHeight="1">
      <c r="A547" s="166"/>
      <c r="B547" s="167"/>
      <c r="C547" s="167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7"/>
      <c r="Z547" s="167"/>
      <c r="AA547" s="167"/>
      <c r="AB547" s="167"/>
      <c r="AC547" s="167"/>
      <c r="AD547" s="167"/>
      <c r="AE547" s="251"/>
      <c r="AF547" s="251"/>
      <c r="AG547" s="251"/>
      <c r="AH547" s="251"/>
      <c r="AI547" s="251"/>
      <c r="AJ547" s="251"/>
      <c r="AK547" s="251"/>
      <c r="AL547" s="251"/>
      <c r="AM547" s="251"/>
    </row>
    <row r="548" ht="15.75" customHeight="1">
      <c r="A548" s="166"/>
      <c r="B548" s="167"/>
      <c r="C548" s="167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7"/>
      <c r="Z548" s="167"/>
      <c r="AA548" s="167"/>
      <c r="AB548" s="167"/>
      <c r="AC548" s="167"/>
      <c r="AD548" s="167"/>
      <c r="AE548" s="251"/>
      <c r="AF548" s="251"/>
      <c r="AG548" s="251"/>
      <c r="AH548" s="251"/>
      <c r="AI548" s="251"/>
      <c r="AJ548" s="251"/>
      <c r="AK548" s="251"/>
      <c r="AL548" s="251"/>
      <c r="AM548" s="251"/>
    </row>
    <row r="549" ht="15.75" customHeight="1">
      <c r="A549" s="166"/>
      <c r="B549" s="167"/>
      <c r="C549" s="167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7"/>
      <c r="Z549" s="167"/>
      <c r="AA549" s="167"/>
      <c r="AB549" s="167"/>
      <c r="AC549" s="167"/>
      <c r="AD549" s="167"/>
      <c r="AE549" s="251"/>
      <c r="AF549" s="251"/>
      <c r="AG549" s="251"/>
      <c r="AH549" s="251"/>
      <c r="AI549" s="251"/>
      <c r="AJ549" s="251"/>
      <c r="AK549" s="251"/>
      <c r="AL549" s="251"/>
      <c r="AM549" s="251"/>
    </row>
    <row r="550" ht="15.75" customHeight="1">
      <c r="A550" s="166"/>
      <c r="B550" s="167"/>
      <c r="C550" s="167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7"/>
      <c r="Z550" s="167"/>
      <c r="AA550" s="167"/>
      <c r="AB550" s="167"/>
      <c r="AC550" s="167"/>
      <c r="AD550" s="167"/>
      <c r="AE550" s="251"/>
      <c r="AF550" s="251"/>
      <c r="AG550" s="251"/>
      <c r="AH550" s="251"/>
      <c r="AI550" s="251"/>
      <c r="AJ550" s="251"/>
      <c r="AK550" s="251"/>
      <c r="AL550" s="251"/>
      <c r="AM550" s="251"/>
    </row>
    <row r="551" ht="15.75" customHeight="1">
      <c r="A551" s="166"/>
      <c r="B551" s="167"/>
      <c r="C551" s="167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7"/>
      <c r="Z551" s="167"/>
      <c r="AA551" s="167"/>
      <c r="AB551" s="167"/>
      <c r="AC551" s="167"/>
      <c r="AD551" s="167"/>
      <c r="AE551" s="251"/>
      <c r="AF551" s="251"/>
      <c r="AG551" s="251"/>
      <c r="AH551" s="251"/>
      <c r="AI551" s="251"/>
      <c r="AJ551" s="251"/>
      <c r="AK551" s="251"/>
      <c r="AL551" s="251"/>
      <c r="AM551" s="251"/>
    </row>
    <row r="552" ht="15.75" customHeight="1">
      <c r="A552" s="166"/>
      <c r="B552" s="167"/>
      <c r="C552" s="167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7"/>
      <c r="Z552" s="167"/>
      <c r="AA552" s="167"/>
      <c r="AB552" s="167"/>
      <c r="AC552" s="167"/>
      <c r="AD552" s="167"/>
      <c r="AE552" s="251"/>
      <c r="AF552" s="251"/>
      <c r="AG552" s="251"/>
      <c r="AH552" s="251"/>
      <c r="AI552" s="251"/>
      <c r="AJ552" s="251"/>
      <c r="AK552" s="251"/>
      <c r="AL552" s="251"/>
      <c r="AM552" s="251"/>
    </row>
    <row r="553" ht="15.75" customHeight="1">
      <c r="A553" s="166"/>
      <c r="B553" s="167"/>
      <c r="C553" s="167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7"/>
      <c r="Z553" s="167"/>
      <c r="AA553" s="167"/>
      <c r="AB553" s="167"/>
      <c r="AC553" s="167"/>
      <c r="AD553" s="167"/>
      <c r="AE553" s="251"/>
      <c r="AF553" s="251"/>
      <c r="AG553" s="251"/>
      <c r="AH553" s="251"/>
      <c r="AI553" s="251"/>
      <c r="AJ553" s="251"/>
      <c r="AK553" s="251"/>
      <c r="AL553" s="251"/>
      <c r="AM553" s="251"/>
    </row>
    <row r="554" ht="15.75" customHeight="1">
      <c r="A554" s="166"/>
      <c r="B554" s="167"/>
      <c r="C554" s="167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7"/>
      <c r="Z554" s="167"/>
      <c r="AA554" s="167"/>
      <c r="AB554" s="167"/>
      <c r="AC554" s="167"/>
      <c r="AD554" s="167"/>
      <c r="AE554" s="251"/>
      <c r="AF554" s="251"/>
      <c r="AG554" s="251"/>
      <c r="AH554" s="251"/>
      <c r="AI554" s="251"/>
      <c r="AJ554" s="251"/>
      <c r="AK554" s="251"/>
      <c r="AL554" s="251"/>
      <c r="AM554" s="251"/>
    </row>
    <row r="555" ht="15.75" customHeight="1">
      <c r="A555" s="166"/>
      <c r="B555" s="167"/>
      <c r="C555" s="167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7"/>
      <c r="Z555" s="167"/>
      <c r="AA555" s="167"/>
      <c r="AB555" s="167"/>
      <c r="AC555" s="167"/>
      <c r="AD555" s="167"/>
      <c r="AE555" s="251"/>
      <c r="AF555" s="251"/>
      <c r="AG555" s="251"/>
      <c r="AH555" s="251"/>
      <c r="AI555" s="251"/>
      <c r="AJ555" s="251"/>
      <c r="AK555" s="251"/>
      <c r="AL555" s="251"/>
      <c r="AM555" s="251"/>
    </row>
    <row r="556" ht="15.75" customHeight="1">
      <c r="A556" s="166"/>
      <c r="B556" s="167"/>
      <c r="C556" s="167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7"/>
      <c r="Z556" s="167"/>
      <c r="AA556" s="167"/>
      <c r="AB556" s="167"/>
      <c r="AC556" s="167"/>
      <c r="AD556" s="167"/>
      <c r="AE556" s="251"/>
      <c r="AF556" s="251"/>
      <c r="AG556" s="251"/>
      <c r="AH556" s="251"/>
      <c r="AI556" s="251"/>
      <c r="AJ556" s="251"/>
      <c r="AK556" s="251"/>
      <c r="AL556" s="251"/>
      <c r="AM556" s="251"/>
    </row>
    <row r="557" ht="15.75" customHeight="1">
      <c r="A557" s="166"/>
      <c r="B557" s="167"/>
      <c r="C557" s="167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7"/>
      <c r="Z557" s="167"/>
      <c r="AA557" s="167"/>
      <c r="AB557" s="167"/>
      <c r="AC557" s="167"/>
      <c r="AD557" s="167"/>
      <c r="AE557" s="251"/>
      <c r="AF557" s="251"/>
      <c r="AG557" s="251"/>
      <c r="AH557" s="251"/>
      <c r="AI557" s="251"/>
      <c r="AJ557" s="251"/>
      <c r="AK557" s="251"/>
      <c r="AL557" s="251"/>
      <c r="AM557" s="251"/>
    </row>
    <row r="558" ht="15.75" customHeight="1">
      <c r="A558" s="166"/>
      <c r="B558" s="167"/>
      <c r="C558" s="167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7"/>
      <c r="Z558" s="167"/>
      <c r="AA558" s="167"/>
      <c r="AB558" s="167"/>
      <c r="AC558" s="167"/>
      <c r="AD558" s="167"/>
      <c r="AE558" s="251"/>
      <c r="AF558" s="251"/>
      <c r="AG558" s="251"/>
      <c r="AH558" s="251"/>
      <c r="AI558" s="251"/>
      <c r="AJ558" s="251"/>
      <c r="AK558" s="251"/>
      <c r="AL558" s="251"/>
      <c r="AM558" s="251"/>
    </row>
    <row r="559" ht="15.75" customHeight="1">
      <c r="A559" s="166"/>
      <c r="B559" s="167"/>
      <c r="C559" s="167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7"/>
      <c r="Z559" s="167"/>
      <c r="AA559" s="167"/>
      <c r="AB559" s="167"/>
      <c r="AC559" s="167"/>
      <c r="AD559" s="167"/>
      <c r="AE559" s="251"/>
      <c r="AF559" s="251"/>
      <c r="AG559" s="251"/>
      <c r="AH559" s="251"/>
      <c r="AI559" s="251"/>
      <c r="AJ559" s="251"/>
      <c r="AK559" s="251"/>
      <c r="AL559" s="251"/>
      <c r="AM559" s="251"/>
    </row>
    <row r="560" ht="15.75" customHeight="1">
      <c r="A560" s="166"/>
      <c r="B560" s="167"/>
      <c r="C560" s="167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7"/>
      <c r="Z560" s="167"/>
      <c r="AA560" s="167"/>
      <c r="AB560" s="167"/>
      <c r="AC560" s="167"/>
      <c r="AD560" s="167"/>
      <c r="AE560" s="251"/>
      <c r="AF560" s="251"/>
      <c r="AG560" s="251"/>
      <c r="AH560" s="251"/>
      <c r="AI560" s="251"/>
      <c r="AJ560" s="251"/>
      <c r="AK560" s="251"/>
      <c r="AL560" s="251"/>
      <c r="AM560" s="251"/>
    </row>
    <row r="561" ht="15.75" customHeight="1">
      <c r="A561" s="166"/>
      <c r="B561" s="167"/>
      <c r="C561" s="167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7"/>
      <c r="Z561" s="167"/>
      <c r="AA561" s="167"/>
      <c r="AB561" s="167"/>
      <c r="AC561" s="167"/>
      <c r="AD561" s="167"/>
      <c r="AE561" s="251"/>
      <c r="AF561" s="251"/>
      <c r="AG561" s="251"/>
      <c r="AH561" s="251"/>
      <c r="AI561" s="251"/>
      <c r="AJ561" s="251"/>
      <c r="AK561" s="251"/>
      <c r="AL561" s="251"/>
      <c r="AM561" s="251"/>
    </row>
    <row r="562" ht="15.75" customHeight="1">
      <c r="A562" s="166"/>
      <c r="B562" s="167"/>
      <c r="C562" s="167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7"/>
      <c r="Z562" s="167"/>
      <c r="AA562" s="167"/>
      <c r="AB562" s="167"/>
      <c r="AC562" s="167"/>
      <c r="AD562" s="167"/>
      <c r="AE562" s="251"/>
      <c r="AF562" s="251"/>
      <c r="AG562" s="251"/>
      <c r="AH562" s="251"/>
      <c r="AI562" s="251"/>
      <c r="AJ562" s="251"/>
      <c r="AK562" s="251"/>
      <c r="AL562" s="251"/>
      <c r="AM562" s="251"/>
    </row>
    <row r="563" ht="15.75" customHeight="1">
      <c r="A563" s="166"/>
      <c r="B563" s="167"/>
      <c r="C563" s="167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7"/>
      <c r="Z563" s="167"/>
      <c r="AA563" s="167"/>
      <c r="AB563" s="167"/>
      <c r="AC563" s="167"/>
      <c r="AD563" s="167"/>
      <c r="AE563" s="251"/>
      <c r="AF563" s="251"/>
      <c r="AG563" s="251"/>
      <c r="AH563" s="251"/>
      <c r="AI563" s="251"/>
      <c r="AJ563" s="251"/>
      <c r="AK563" s="251"/>
      <c r="AL563" s="251"/>
      <c r="AM563" s="251"/>
    </row>
    <row r="564" ht="15.75" customHeight="1">
      <c r="A564" s="166"/>
      <c r="B564" s="167"/>
      <c r="C564" s="167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7"/>
      <c r="Z564" s="167"/>
      <c r="AA564" s="167"/>
      <c r="AB564" s="167"/>
      <c r="AC564" s="167"/>
      <c r="AD564" s="167"/>
      <c r="AE564" s="251"/>
      <c r="AF564" s="251"/>
      <c r="AG564" s="251"/>
      <c r="AH564" s="251"/>
      <c r="AI564" s="251"/>
      <c r="AJ564" s="251"/>
      <c r="AK564" s="251"/>
      <c r="AL564" s="251"/>
      <c r="AM564" s="251"/>
    </row>
    <row r="565" ht="15.75" customHeight="1">
      <c r="A565" s="166"/>
      <c r="B565" s="167"/>
      <c r="C565" s="167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7"/>
      <c r="Z565" s="167"/>
      <c r="AA565" s="167"/>
      <c r="AB565" s="167"/>
      <c r="AC565" s="167"/>
      <c r="AD565" s="167"/>
      <c r="AE565" s="251"/>
      <c r="AF565" s="251"/>
      <c r="AG565" s="251"/>
      <c r="AH565" s="251"/>
      <c r="AI565" s="251"/>
      <c r="AJ565" s="251"/>
      <c r="AK565" s="251"/>
      <c r="AL565" s="251"/>
      <c r="AM565" s="251"/>
    </row>
    <row r="566" ht="15.75" customHeight="1">
      <c r="A566" s="166"/>
      <c r="B566" s="167"/>
      <c r="C566" s="167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7"/>
      <c r="Z566" s="167"/>
      <c r="AA566" s="167"/>
      <c r="AB566" s="167"/>
      <c r="AC566" s="167"/>
      <c r="AD566" s="167"/>
      <c r="AE566" s="251"/>
      <c r="AF566" s="251"/>
      <c r="AG566" s="251"/>
      <c r="AH566" s="251"/>
      <c r="AI566" s="251"/>
      <c r="AJ566" s="251"/>
      <c r="AK566" s="251"/>
      <c r="AL566" s="251"/>
      <c r="AM566" s="251"/>
    </row>
    <row r="567" ht="15.75" customHeight="1">
      <c r="A567" s="166"/>
      <c r="B567" s="167"/>
      <c r="C567" s="167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7"/>
      <c r="Z567" s="167"/>
      <c r="AA567" s="167"/>
      <c r="AB567" s="167"/>
      <c r="AC567" s="167"/>
      <c r="AD567" s="167"/>
      <c r="AE567" s="251"/>
      <c r="AF567" s="251"/>
      <c r="AG567" s="251"/>
      <c r="AH567" s="251"/>
      <c r="AI567" s="251"/>
      <c r="AJ567" s="251"/>
      <c r="AK567" s="251"/>
      <c r="AL567" s="251"/>
      <c r="AM567" s="251"/>
    </row>
    <row r="568" ht="15.75" customHeight="1">
      <c r="A568" s="166"/>
      <c r="B568" s="167"/>
      <c r="C568" s="167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7"/>
      <c r="Z568" s="167"/>
      <c r="AA568" s="167"/>
      <c r="AB568" s="167"/>
      <c r="AC568" s="167"/>
      <c r="AD568" s="167"/>
      <c r="AE568" s="251"/>
      <c r="AF568" s="251"/>
      <c r="AG568" s="251"/>
      <c r="AH568" s="251"/>
      <c r="AI568" s="251"/>
      <c r="AJ568" s="251"/>
      <c r="AK568" s="251"/>
      <c r="AL568" s="251"/>
      <c r="AM568" s="251"/>
    </row>
    <row r="569" ht="15.75" customHeight="1">
      <c r="A569" s="166"/>
      <c r="B569" s="167"/>
      <c r="C569" s="167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7"/>
      <c r="Z569" s="167"/>
      <c r="AA569" s="167"/>
      <c r="AB569" s="167"/>
      <c r="AC569" s="167"/>
      <c r="AD569" s="167"/>
      <c r="AE569" s="251"/>
      <c r="AF569" s="251"/>
      <c r="AG569" s="251"/>
      <c r="AH569" s="251"/>
      <c r="AI569" s="251"/>
      <c r="AJ569" s="251"/>
      <c r="AK569" s="251"/>
      <c r="AL569" s="251"/>
      <c r="AM569" s="251"/>
    </row>
    <row r="570" ht="15.75" customHeight="1">
      <c r="A570" s="166"/>
      <c r="B570" s="167"/>
      <c r="C570" s="167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7"/>
      <c r="Z570" s="167"/>
      <c r="AA570" s="167"/>
      <c r="AB570" s="167"/>
      <c r="AC570" s="167"/>
      <c r="AD570" s="167"/>
      <c r="AE570" s="251"/>
      <c r="AF570" s="251"/>
      <c r="AG570" s="251"/>
      <c r="AH570" s="251"/>
      <c r="AI570" s="251"/>
      <c r="AJ570" s="251"/>
      <c r="AK570" s="251"/>
      <c r="AL570" s="251"/>
      <c r="AM570" s="251"/>
    </row>
    <row r="571" ht="15.75" customHeight="1">
      <c r="A571" s="166"/>
      <c r="B571" s="167"/>
      <c r="C571" s="167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7"/>
      <c r="Z571" s="167"/>
      <c r="AA571" s="167"/>
      <c r="AB571" s="167"/>
      <c r="AC571" s="167"/>
      <c r="AD571" s="167"/>
      <c r="AE571" s="251"/>
      <c r="AF571" s="251"/>
      <c r="AG571" s="251"/>
      <c r="AH571" s="251"/>
      <c r="AI571" s="251"/>
      <c r="AJ571" s="251"/>
      <c r="AK571" s="251"/>
      <c r="AL571" s="251"/>
      <c r="AM571" s="251"/>
    </row>
    <row r="572" ht="15.75" customHeight="1">
      <c r="A572" s="166"/>
      <c r="B572" s="167"/>
      <c r="C572" s="167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7"/>
      <c r="Z572" s="167"/>
      <c r="AA572" s="167"/>
      <c r="AB572" s="167"/>
      <c r="AC572" s="167"/>
      <c r="AD572" s="167"/>
      <c r="AE572" s="251"/>
      <c r="AF572" s="251"/>
      <c r="AG572" s="251"/>
      <c r="AH572" s="251"/>
      <c r="AI572" s="251"/>
      <c r="AJ572" s="251"/>
      <c r="AK572" s="251"/>
      <c r="AL572" s="251"/>
      <c r="AM572" s="251"/>
    </row>
    <row r="573" ht="15.75" customHeight="1">
      <c r="A573" s="166"/>
      <c r="B573" s="167"/>
      <c r="C573" s="167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7"/>
      <c r="Z573" s="167"/>
      <c r="AA573" s="167"/>
      <c r="AB573" s="167"/>
      <c r="AC573" s="167"/>
      <c r="AD573" s="167"/>
      <c r="AE573" s="251"/>
      <c r="AF573" s="251"/>
      <c r="AG573" s="251"/>
      <c r="AH573" s="251"/>
      <c r="AI573" s="251"/>
      <c r="AJ573" s="251"/>
      <c r="AK573" s="251"/>
      <c r="AL573" s="251"/>
      <c r="AM573" s="251"/>
    </row>
    <row r="574" ht="15.75" customHeight="1">
      <c r="A574" s="166"/>
      <c r="B574" s="167"/>
      <c r="C574" s="167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7"/>
      <c r="Z574" s="167"/>
      <c r="AA574" s="167"/>
      <c r="AB574" s="167"/>
      <c r="AC574" s="167"/>
      <c r="AD574" s="167"/>
      <c r="AE574" s="251"/>
      <c r="AF574" s="251"/>
      <c r="AG574" s="251"/>
      <c r="AH574" s="251"/>
      <c r="AI574" s="251"/>
      <c r="AJ574" s="251"/>
      <c r="AK574" s="251"/>
      <c r="AL574" s="251"/>
      <c r="AM574" s="251"/>
    </row>
    <row r="575" ht="15.75" customHeight="1">
      <c r="A575" s="166"/>
      <c r="B575" s="167"/>
      <c r="C575" s="167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7"/>
      <c r="Z575" s="167"/>
      <c r="AA575" s="167"/>
      <c r="AB575" s="167"/>
      <c r="AC575" s="167"/>
      <c r="AD575" s="167"/>
      <c r="AE575" s="251"/>
      <c r="AF575" s="251"/>
      <c r="AG575" s="251"/>
      <c r="AH575" s="251"/>
      <c r="AI575" s="251"/>
      <c r="AJ575" s="251"/>
      <c r="AK575" s="251"/>
      <c r="AL575" s="251"/>
      <c r="AM575" s="251"/>
    </row>
    <row r="576" ht="15.75" customHeight="1">
      <c r="A576" s="166"/>
      <c r="B576" s="167"/>
      <c r="C576" s="167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7"/>
      <c r="Z576" s="167"/>
      <c r="AA576" s="167"/>
      <c r="AB576" s="167"/>
      <c r="AC576" s="167"/>
      <c r="AD576" s="167"/>
      <c r="AE576" s="251"/>
      <c r="AF576" s="251"/>
      <c r="AG576" s="251"/>
      <c r="AH576" s="251"/>
      <c r="AI576" s="251"/>
      <c r="AJ576" s="251"/>
      <c r="AK576" s="251"/>
      <c r="AL576" s="251"/>
      <c r="AM576" s="251"/>
    </row>
    <row r="577" ht="15.75" customHeight="1">
      <c r="A577" s="166"/>
      <c r="B577" s="167"/>
      <c r="C577" s="167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7"/>
      <c r="Z577" s="167"/>
      <c r="AA577" s="167"/>
      <c r="AB577" s="167"/>
      <c r="AC577" s="167"/>
      <c r="AD577" s="167"/>
      <c r="AE577" s="251"/>
      <c r="AF577" s="251"/>
      <c r="AG577" s="251"/>
      <c r="AH577" s="251"/>
      <c r="AI577" s="251"/>
      <c r="AJ577" s="251"/>
      <c r="AK577" s="251"/>
      <c r="AL577" s="251"/>
      <c r="AM577" s="251"/>
    </row>
    <row r="578" ht="15.75" customHeight="1">
      <c r="A578" s="166"/>
      <c r="B578" s="167"/>
      <c r="C578" s="167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7"/>
      <c r="Z578" s="167"/>
      <c r="AA578" s="167"/>
      <c r="AB578" s="167"/>
      <c r="AC578" s="167"/>
      <c r="AD578" s="167"/>
      <c r="AE578" s="251"/>
      <c r="AF578" s="251"/>
      <c r="AG578" s="251"/>
      <c r="AH578" s="251"/>
      <c r="AI578" s="251"/>
      <c r="AJ578" s="251"/>
      <c r="AK578" s="251"/>
      <c r="AL578" s="251"/>
      <c r="AM578" s="251"/>
    </row>
    <row r="579" ht="15.75" customHeight="1">
      <c r="A579" s="166"/>
      <c r="B579" s="167"/>
      <c r="C579" s="167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7"/>
      <c r="Z579" s="167"/>
      <c r="AA579" s="167"/>
      <c r="AB579" s="167"/>
      <c r="AC579" s="167"/>
      <c r="AD579" s="167"/>
      <c r="AE579" s="251"/>
      <c r="AF579" s="251"/>
      <c r="AG579" s="251"/>
      <c r="AH579" s="251"/>
      <c r="AI579" s="251"/>
      <c r="AJ579" s="251"/>
      <c r="AK579" s="251"/>
      <c r="AL579" s="251"/>
      <c r="AM579" s="251"/>
    </row>
    <row r="580" ht="15.75" customHeight="1">
      <c r="A580" s="166"/>
      <c r="B580" s="167"/>
      <c r="C580" s="167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7"/>
      <c r="Z580" s="167"/>
      <c r="AA580" s="167"/>
      <c r="AB580" s="167"/>
      <c r="AC580" s="167"/>
      <c r="AD580" s="167"/>
      <c r="AE580" s="251"/>
      <c r="AF580" s="251"/>
      <c r="AG580" s="251"/>
      <c r="AH580" s="251"/>
      <c r="AI580" s="251"/>
      <c r="AJ580" s="251"/>
      <c r="AK580" s="251"/>
      <c r="AL580" s="251"/>
      <c r="AM580" s="251"/>
    </row>
    <row r="581" ht="15.75" customHeight="1">
      <c r="A581" s="166"/>
      <c r="B581" s="167"/>
      <c r="C581" s="167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7"/>
      <c r="Z581" s="167"/>
      <c r="AA581" s="167"/>
      <c r="AB581" s="167"/>
      <c r="AC581" s="167"/>
      <c r="AD581" s="167"/>
      <c r="AE581" s="251"/>
      <c r="AF581" s="251"/>
      <c r="AG581" s="251"/>
      <c r="AH581" s="251"/>
      <c r="AI581" s="251"/>
      <c r="AJ581" s="251"/>
      <c r="AK581" s="251"/>
      <c r="AL581" s="251"/>
      <c r="AM581" s="251"/>
    </row>
    <row r="582" ht="15.75" customHeight="1">
      <c r="A582" s="166"/>
      <c r="B582" s="167"/>
      <c r="C582" s="167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7"/>
      <c r="Z582" s="167"/>
      <c r="AA582" s="167"/>
      <c r="AB582" s="167"/>
      <c r="AC582" s="167"/>
      <c r="AD582" s="167"/>
      <c r="AE582" s="251"/>
      <c r="AF582" s="251"/>
      <c r="AG582" s="251"/>
      <c r="AH582" s="251"/>
      <c r="AI582" s="251"/>
      <c r="AJ582" s="251"/>
      <c r="AK582" s="251"/>
      <c r="AL582" s="251"/>
      <c r="AM582" s="251"/>
    </row>
    <row r="583" ht="15.75" customHeight="1">
      <c r="A583" s="166"/>
      <c r="B583" s="167"/>
      <c r="C583" s="167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7"/>
      <c r="Z583" s="167"/>
      <c r="AA583" s="167"/>
      <c r="AB583" s="167"/>
      <c r="AC583" s="167"/>
      <c r="AD583" s="167"/>
      <c r="AE583" s="251"/>
      <c r="AF583" s="251"/>
      <c r="AG583" s="251"/>
      <c r="AH583" s="251"/>
      <c r="AI583" s="251"/>
      <c r="AJ583" s="251"/>
      <c r="AK583" s="251"/>
      <c r="AL583" s="251"/>
      <c r="AM583" s="251"/>
    </row>
    <row r="584" ht="15.75" customHeight="1">
      <c r="A584" s="166"/>
      <c r="B584" s="167"/>
      <c r="C584" s="167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7"/>
      <c r="Z584" s="167"/>
      <c r="AA584" s="167"/>
      <c r="AB584" s="167"/>
      <c r="AC584" s="167"/>
      <c r="AD584" s="167"/>
      <c r="AE584" s="251"/>
      <c r="AF584" s="251"/>
      <c r="AG584" s="251"/>
      <c r="AH584" s="251"/>
      <c r="AI584" s="251"/>
      <c r="AJ584" s="251"/>
      <c r="AK584" s="251"/>
      <c r="AL584" s="251"/>
      <c r="AM584" s="251"/>
    </row>
    <row r="585" ht="15.75" customHeight="1">
      <c r="A585" s="166"/>
      <c r="B585" s="167"/>
      <c r="C585" s="167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7"/>
      <c r="Z585" s="167"/>
      <c r="AA585" s="167"/>
      <c r="AB585" s="167"/>
      <c r="AC585" s="167"/>
      <c r="AD585" s="167"/>
      <c r="AE585" s="251"/>
      <c r="AF585" s="251"/>
      <c r="AG585" s="251"/>
      <c r="AH585" s="251"/>
      <c r="AI585" s="251"/>
      <c r="AJ585" s="251"/>
      <c r="AK585" s="251"/>
      <c r="AL585" s="251"/>
      <c r="AM585" s="251"/>
    </row>
    <row r="586" ht="15.75" customHeight="1">
      <c r="A586" s="166"/>
      <c r="B586" s="167"/>
      <c r="C586" s="167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7"/>
      <c r="Z586" s="167"/>
      <c r="AA586" s="167"/>
      <c r="AB586" s="167"/>
      <c r="AC586" s="167"/>
      <c r="AD586" s="167"/>
      <c r="AE586" s="251"/>
      <c r="AF586" s="251"/>
      <c r="AG586" s="251"/>
      <c r="AH586" s="251"/>
      <c r="AI586" s="251"/>
      <c r="AJ586" s="251"/>
      <c r="AK586" s="251"/>
      <c r="AL586" s="251"/>
      <c r="AM586" s="251"/>
    </row>
    <row r="587" ht="15.75" customHeight="1">
      <c r="A587" s="166"/>
      <c r="B587" s="167"/>
      <c r="C587" s="167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7"/>
      <c r="Z587" s="167"/>
      <c r="AA587" s="167"/>
      <c r="AB587" s="167"/>
      <c r="AC587" s="167"/>
      <c r="AD587" s="167"/>
      <c r="AE587" s="251"/>
      <c r="AF587" s="251"/>
      <c r="AG587" s="251"/>
      <c r="AH587" s="251"/>
      <c r="AI587" s="251"/>
      <c r="AJ587" s="251"/>
      <c r="AK587" s="251"/>
      <c r="AL587" s="251"/>
      <c r="AM587" s="251"/>
    </row>
    <row r="588" ht="15.75" customHeight="1">
      <c r="A588" s="166"/>
      <c r="B588" s="167"/>
      <c r="C588" s="167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7"/>
      <c r="Z588" s="167"/>
      <c r="AA588" s="167"/>
      <c r="AB588" s="167"/>
      <c r="AC588" s="167"/>
      <c r="AD588" s="167"/>
      <c r="AE588" s="251"/>
      <c r="AF588" s="251"/>
      <c r="AG588" s="251"/>
      <c r="AH588" s="251"/>
      <c r="AI588" s="251"/>
      <c r="AJ588" s="251"/>
      <c r="AK588" s="251"/>
      <c r="AL588" s="251"/>
      <c r="AM588" s="251"/>
    </row>
    <row r="589" ht="15.75" customHeight="1">
      <c r="A589" s="166"/>
      <c r="B589" s="167"/>
      <c r="C589" s="167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7"/>
      <c r="Z589" s="167"/>
      <c r="AA589" s="167"/>
      <c r="AB589" s="167"/>
      <c r="AC589" s="167"/>
      <c r="AD589" s="167"/>
      <c r="AE589" s="251"/>
      <c r="AF589" s="251"/>
      <c r="AG589" s="251"/>
      <c r="AH589" s="251"/>
      <c r="AI589" s="251"/>
      <c r="AJ589" s="251"/>
      <c r="AK589" s="251"/>
      <c r="AL589" s="251"/>
      <c r="AM589" s="251"/>
    </row>
    <row r="590" ht="15.75" customHeight="1">
      <c r="A590" s="166"/>
      <c r="B590" s="167"/>
      <c r="C590" s="167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7"/>
      <c r="Z590" s="167"/>
      <c r="AA590" s="167"/>
      <c r="AB590" s="167"/>
      <c r="AC590" s="167"/>
      <c r="AD590" s="167"/>
      <c r="AE590" s="251"/>
      <c r="AF590" s="251"/>
      <c r="AG590" s="251"/>
      <c r="AH590" s="251"/>
      <c r="AI590" s="251"/>
      <c r="AJ590" s="251"/>
      <c r="AK590" s="251"/>
      <c r="AL590" s="251"/>
      <c r="AM590" s="251"/>
    </row>
    <row r="591" ht="15.75" customHeight="1">
      <c r="A591" s="166"/>
      <c r="B591" s="167"/>
      <c r="C591" s="167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7"/>
      <c r="Z591" s="167"/>
      <c r="AA591" s="167"/>
      <c r="AB591" s="167"/>
      <c r="AC591" s="167"/>
      <c r="AD591" s="167"/>
      <c r="AE591" s="251"/>
      <c r="AF591" s="251"/>
      <c r="AG591" s="251"/>
      <c r="AH591" s="251"/>
      <c r="AI591" s="251"/>
      <c r="AJ591" s="251"/>
      <c r="AK591" s="251"/>
      <c r="AL591" s="251"/>
      <c r="AM591" s="251"/>
    </row>
    <row r="592" ht="15.75" customHeight="1">
      <c r="A592" s="166"/>
      <c r="B592" s="167"/>
      <c r="C592" s="167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7"/>
      <c r="Z592" s="167"/>
      <c r="AA592" s="167"/>
      <c r="AB592" s="167"/>
      <c r="AC592" s="167"/>
      <c r="AD592" s="167"/>
      <c r="AE592" s="251"/>
      <c r="AF592" s="251"/>
      <c r="AG592" s="251"/>
      <c r="AH592" s="251"/>
      <c r="AI592" s="251"/>
      <c r="AJ592" s="251"/>
      <c r="AK592" s="251"/>
      <c r="AL592" s="251"/>
      <c r="AM592" s="251"/>
    </row>
    <row r="593" ht="15.75" customHeight="1">
      <c r="A593" s="166"/>
      <c r="B593" s="167"/>
      <c r="C593" s="167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7"/>
      <c r="Z593" s="167"/>
      <c r="AA593" s="167"/>
      <c r="AB593" s="167"/>
      <c r="AC593" s="167"/>
      <c r="AD593" s="167"/>
      <c r="AE593" s="251"/>
      <c r="AF593" s="251"/>
      <c r="AG593" s="251"/>
      <c r="AH593" s="251"/>
      <c r="AI593" s="251"/>
      <c r="AJ593" s="251"/>
      <c r="AK593" s="251"/>
      <c r="AL593" s="251"/>
      <c r="AM593" s="251"/>
    </row>
    <row r="594" ht="15.75" customHeight="1">
      <c r="A594" s="166"/>
      <c r="B594" s="167"/>
      <c r="C594" s="167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7"/>
      <c r="Z594" s="167"/>
      <c r="AA594" s="167"/>
      <c r="AB594" s="167"/>
      <c r="AC594" s="167"/>
      <c r="AD594" s="167"/>
      <c r="AE594" s="251"/>
      <c r="AF594" s="251"/>
      <c r="AG594" s="251"/>
      <c r="AH594" s="251"/>
      <c r="AI594" s="251"/>
      <c r="AJ594" s="251"/>
      <c r="AK594" s="251"/>
      <c r="AL594" s="251"/>
      <c r="AM594" s="251"/>
    </row>
    <row r="595" ht="15.75" customHeight="1">
      <c r="A595" s="166"/>
      <c r="B595" s="167"/>
      <c r="C595" s="167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7"/>
      <c r="Z595" s="167"/>
      <c r="AA595" s="167"/>
      <c r="AB595" s="167"/>
      <c r="AC595" s="167"/>
      <c r="AD595" s="167"/>
      <c r="AE595" s="251"/>
      <c r="AF595" s="251"/>
      <c r="AG595" s="251"/>
      <c r="AH595" s="251"/>
      <c r="AI595" s="251"/>
      <c r="AJ595" s="251"/>
      <c r="AK595" s="251"/>
      <c r="AL595" s="251"/>
      <c r="AM595" s="251"/>
    </row>
    <row r="596" ht="15.75" customHeight="1">
      <c r="A596" s="166"/>
      <c r="B596" s="167"/>
      <c r="C596" s="167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7"/>
      <c r="Z596" s="167"/>
      <c r="AA596" s="167"/>
      <c r="AB596" s="167"/>
      <c r="AC596" s="167"/>
      <c r="AD596" s="167"/>
      <c r="AE596" s="251"/>
      <c r="AF596" s="251"/>
      <c r="AG596" s="251"/>
      <c r="AH596" s="251"/>
      <c r="AI596" s="251"/>
      <c r="AJ596" s="251"/>
      <c r="AK596" s="251"/>
      <c r="AL596" s="251"/>
      <c r="AM596" s="251"/>
    </row>
    <row r="597" ht="15.75" customHeight="1">
      <c r="A597" s="166"/>
      <c r="B597" s="167"/>
      <c r="C597" s="167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7"/>
      <c r="Z597" s="167"/>
      <c r="AA597" s="167"/>
      <c r="AB597" s="167"/>
      <c r="AC597" s="167"/>
      <c r="AD597" s="167"/>
      <c r="AE597" s="251"/>
      <c r="AF597" s="251"/>
      <c r="AG597" s="251"/>
      <c r="AH597" s="251"/>
      <c r="AI597" s="251"/>
      <c r="AJ597" s="251"/>
      <c r="AK597" s="251"/>
      <c r="AL597" s="251"/>
      <c r="AM597" s="251"/>
    </row>
    <row r="598" ht="15.75" customHeight="1">
      <c r="A598" s="166"/>
      <c r="B598" s="167"/>
      <c r="C598" s="167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7"/>
      <c r="Z598" s="167"/>
      <c r="AA598" s="167"/>
      <c r="AB598" s="167"/>
      <c r="AC598" s="167"/>
      <c r="AD598" s="167"/>
      <c r="AE598" s="251"/>
      <c r="AF598" s="251"/>
      <c r="AG598" s="251"/>
      <c r="AH598" s="251"/>
      <c r="AI598" s="251"/>
      <c r="AJ598" s="251"/>
      <c r="AK598" s="251"/>
      <c r="AL598" s="251"/>
      <c r="AM598" s="251"/>
    </row>
    <row r="599" ht="15.75" customHeight="1">
      <c r="A599" s="166"/>
      <c r="B599" s="167"/>
      <c r="C599" s="167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7"/>
      <c r="Z599" s="167"/>
      <c r="AA599" s="167"/>
      <c r="AB599" s="167"/>
      <c r="AC599" s="167"/>
      <c r="AD599" s="167"/>
      <c r="AE599" s="251"/>
      <c r="AF599" s="251"/>
      <c r="AG599" s="251"/>
      <c r="AH599" s="251"/>
      <c r="AI599" s="251"/>
      <c r="AJ599" s="251"/>
      <c r="AK599" s="251"/>
      <c r="AL599" s="251"/>
      <c r="AM599" s="251"/>
    </row>
    <row r="600" ht="15.75" customHeight="1">
      <c r="A600" s="166"/>
      <c r="B600" s="167"/>
      <c r="C600" s="167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7"/>
      <c r="Z600" s="167"/>
      <c r="AA600" s="167"/>
      <c r="AB600" s="167"/>
      <c r="AC600" s="167"/>
      <c r="AD600" s="167"/>
      <c r="AE600" s="251"/>
      <c r="AF600" s="251"/>
      <c r="AG600" s="251"/>
      <c r="AH600" s="251"/>
      <c r="AI600" s="251"/>
      <c r="AJ600" s="251"/>
      <c r="AK600" s="251"/>
      <c r="AL600" s="251"/>
      <c r="AM600" s="251"/>
    </row>
    <row r="601" ht="15.75" customHeight="1">
      <c r="A601" s="166"/>
      <c r="B601" s="167"/>
      <c r="C601" s="167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7"/>
      <c r="Z601" s="167"/>
      <c r="AA601" s="167"/>
      <c r="AB601" s="167"/>
      <c r="AC601" s="167"/>
      <c r="AD601" s="167"/>
      <c r="AE601" s="251"/>
      <c r="AF601" s="251"/>
      <c r="AG601" s="251"/>
      <c r="AH601" s="251"/>
      <c r="AI601" s="251"/>
      <c r="AJ601" s="251"/>
      <c r="AK601" s="251"/>
      <c r="AL601" s="251"/>
      <c r="AM601" s="251"/>
    </row>
    <row r="602" ht="15.75" customHeight="1">
      <c r="A602" s="166"/>
      <c r="B602" s="167"/>
      <c r="C602" s="167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7"/>
      <c r="Z602" s="167"/>
      <c r="AA602" s="167"/>
      <c r="AB602" s="167"/>
      <c r="AC602" s="167"/>
      <c r="AD602" s="167"/>
      <c r="AE602" s="251"/>
      <c r="AF602" s="251"/>
      <c r="AG602" s="251"/>
      <c r="AH602" s="251"/>
      <c r="AI602" s="251"/>
      <c r="AJ602" s="251"/>
      <c r="AK602" s="251"/>
      <c r="AL602" s="251"/>
      <c r="AM602" s="251"/>
    </row>
    <row r="603" ht="15.75" customHeight="1">
      <c r="A603" s="166"/>
      <c r="B603" s="167"/>
      <c r="C603" s="167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7"/>
      <c r="Z603" s="167"/>
      <c r="AA603" s="167"/>
      <c r="AB603" s="167"/>
      <c r="AC603" s="167"/>
      <c r="AD603" s="167"/>
      <c r="AE603" s="251"/>
      <c r="AF603" s="251"/>
      <c r="AG603" s="251"/>
      <c r="AH603" s="251"/>
      <c r="AI603" s="251"/>
      <c r="AJ603" s="251"/>
      <c r="AK603" s="251"/>
      <c r="AL603" s="251"/>
      <c r="AM603" s="251"/>
    </row>
    <row r="604" ht="15.75" customHeight="1">
      <c r="A604" s="166"/>
      <c r="B604" s="167"/>
      <c r="C604" s="167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7"/>
      <c r="Z604" s="167"/>
      <c r="AA604" s="167"/>
      <c r="AB604" s="167"/>
      <c r="AC604" s="167"/>
      <c r="AD604" s="167"/>
      <c r="AE604" s="251"/>
      <c r="AF604" s="251"/>
      <c r="AG604" s="251"/>
      <c r="AH604" s="251"/>
      <c r="AI604" s="251"/>
      <c r="AJ604" s="251"/>
      <c r="AK604" s="251"/>
      <c r="AL604" s="251"/>
      <c r="AM604" s="251"/>
    </row>
    <row r="605" ht="15.75" customHeight="1">
      <c r="A605" s="166"/>
      <c r="B605" s="167"/>
      <c r="C605" s="167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7"/>
      <c r="Z605" s="167"/>
      <c r="AA605" s="167"/>
      <c r="AB605" s="167"/>
      <c r="AC605" s="167"/>
      <c r="AD605" s="167"/>
      <c r="AE605" s="251"/>
      <c r="AF605" s="251"/>
      <c r="AG605" s="251"/>
      <c r="AH605" s="251"/>
      <c r="AI605" s="251"/>
      <c r="AJ605" s="251"/>
      <c r="AK605" s="251"/>
      <c r="AL605" s="251"/>
      <c r="AM605" s="251"/>
    </row>
    <row r="606" ht="15.75" customHeight="1">
      <c r="A606" s="166"/>
      <c r="B606" s="167"/>
      <c r="C606" s="167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7"/>
      <c r="Z606" s="167"/>
      <c r="AA606" s="167"/>
      <c r="AB606" s="167"/>
      <c r="AC606" s="167"/>
      <c r="AD606" s="167"/>
      <c r="AE606" s="251"/>
      <c r="AF606" s="251"/>
      <c r="AG606" s="251"/>
      <c r="AH606" s="251"/>
      <c r="AI606" s="251"/>
      <c r="AJ606" s="251"/>
      <c r="AK606" s="251"/>
      <c r="AL606" s="251"/>
      <c r="AM606" s="251"/>
    </row>
    <row r="607" ht="15.75" customHeight="1">
      <c r="A607" s="166"/>
      <c r="B607" s="167"/>
      <c r="C607" s="167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7"/>
      <c r="Z607" s="167"/>
      <c r="AA607" s="167"/>
      <c r="AB607" s="167"/>
      <c r="AC607" s="167"/>
      <c r="AD607" s="167"/>
      <c r="AE607" s="251"/>
      <c r="AF607" s="251"/>
      <c r="AG607" s="251"/>
      <c r="AH607" s="251"/>
      <c r="AI607" s="251"/>
      <c r="AJ607" s="251"/>
      <c r="AK607" s="251"/>
      <c r="AL607" s="251"/>
      <c r="AM607" s="251"/>
    </row>
    <row r="608" ht="15.75" customHeight="1">
      <c r="A608" s="166"/>
      <c r="B608" s="167"/>
      <c r="C608" s="167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7"/>
      <c r="Z608" s="167"/>
      <c r="AA608" s="167"/>
      <c r="AB608" s="167"/>
      <c r="AC608" s="167"/>
      <c r="AD608" s="167"/>
      <c r="AE608" s="251"/>
      <c r="AF608" s="251"/>
      <c r="AG608" s="251"/>
      <c r="AH608" s="251"/>
      <c r="AI608" s="251"/>
      <c r="AJ608" s="251"/>
      <c r="AK608" s="251"/>
      <c r="AL608" s="251"/>
      <c r="AM608" s="251"/>
    </row>
    <row r="609" ht="15.75" customHeight="1">
      <c r="A609" s="166"/>
      <c r="B609" s="167"/>
      <c r="C609" s="167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7"/>
      <c r="Z609" s="167"/>
      <c r="AA609" s="167"/>
      <c r="AB609" s="167"/>
      <c r="AC609" s="167"/>
      <c r="AD609" s="167"/>
      <c r="AE609" s="251"/>
      <c r="AF609" s="251"/>
      <c r="AG609" s="251"/>
      <c r="AH609" s="251"/>
      <c r="AI609" s="251"/>
      <c r="AJ609" s="251"/>
      <c r="AK609" s="251"/>
      <c r="AL609" s="251"/>
      <c r="AM609" s="251"/>
    </row>
    <row r="610" ht="15.75" customHeight="1">
      <c r="A610" s="166"/>
      <c r="B610" s="167"/>
      <c r="C610" s="167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7"/>
      <c r="Z610" s="167"/>
      <c r="AA610" s="167"/>
      <c r="AB610" s="167"/>
      <c r="AC610" s="167"/>
      <c r="AD610" s="167"/>
      <c r="AE610" s="251"/>
      <c r="AF610" s="251"/>
      <c r="AG610" s="251"/>
      <c r="AH610" s="251"/>
      <c r="AI610" s="251"/>
      <c r="AJ610" s="251"/>
      <c r="AK610" s="251"/>
      <c r="AL610" s="251"/>
      <c r="AM610" s="251"/>
    </row>
    <row r="611" ht="15.75" customHeight="1">
      <c r="A611" s="166"/>
      <c r="B611" s="167"/>
      <c r="C611" s="167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7"/>
      <c r="Z611" s="167"/>
      <c r="AA611" s="167"/>
      <c r="AB611" s="167"/>
      <c r="AC611" s="167"/>
      <c r="AD611" s="167"/>
      <c r="AE611" s="251"/>
      <c r="AF611" s="251"/>
      <c r="AG611" s="251"/>
      <c r="AH611" s="251"/>
      <c r="AI611" s="251"/>
      <c r="AJ611" s="251"/>
      <c r="AK611" s="251"/>
      <c r="AL611" s="251"/>
      <c r="AM611" s="251"/>
    </row>
    <row r="612" ht="15.75" customHeight="1">
      <c r="A612" s="166"/>
      <c r="B612" s="167"/>
      <c r="C612" s="167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7"/>
      <c r="Z612" s="167"/>
      <c r="AA612" s="167"/>
      <c r="AB612" s="167"/>
      <c r="AC612" s="167"/>
      <c r="AD612" s="167"/>
      <c r="AE612" s="251"/>
      <c r="AF612" s="251"/>
      <c r="AG612" s="251"/>
      <c r="AH612" s="251"/>
      <c r="AI612" s="251"/>
      <c r="AJ612" s="251"/>
      <c r="AK612" s="251"/>
      <c r="AL612" s="251"/>
      <c r="AM612" s="251"/>
    </row>
    <row r="613" ht="15.75" customHeight="1">
      <c r="A613" s="166"/>
      <c r="B613" s="167"/>
      <c r="C613" s="167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7"/>
      <c r="Z613" s="167"/>
      <c r="AA613" s="167"/>
      <c r="AB613" s="167"/>
      <c r="AC613" s="167"/>
      <c r="AD613" s="167"/>
      <c r="AE613" s="251"/>
      <c r="AF613" s="251"/>
      <c r="AG613" s="251"/>
      <c r="AH613" s="251"/>
      <c r="AI613" s="251"/>
      <c r="AJ613" s="251"/>
      <c r="AK613" s="251"/>
      <c r="AL613" s="251"/>
      <c r="AM613" s="251"/>
    </row>
    <row r="614" ht="15.75" customHeight="1">
      <c r="A614" s="166"/>
      <c r="B614" s="167"/>
      <c r="C614" s="167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7"/>
      <c r="Z614" s="167"/>
      <c r="AA614" s="167"/>
      <c r="AB614" s="167"/>
      <c r="AC614" s="167"/>
      <c r="AD614" s="167"/>
      <c r="AE614" s="251"/>
      <c r="AF614" s="251"/>
      <c r="AG614" s="251"/>
      <c r="AH614" s="251"/>
      <c r="AI614" s="251"/>
      <c r="AJ614" s="251"/>
      <c r="AK614" s="251"/>
      <c r="AL614" s="251"/>
      <c r="AM614" s="251"/>
    </row>
    <row r="615" ht="15.75" customHeight="1">
      <c r="A615" s="166"/>
      <c r="B615" s="167"/>
      <c r="C615" s="167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7"/>
      <c r="Z615" s="167"/>
      <c r="AA615" s="167"/>
      <c r="AB615" s="167"/>
      <c r="AC615" s="167"/>
      <c r="AD615" s="167"/>
      <c r="AE615" s="251"/>
      <c r="AF615" s="251"/>
      <c r="AG615" s="251"/>
      <c r="AH615" s="251"/>
      <c r="AI615" s="251"/>
      <c r="AJ615" s="251"/>
      <c r="AK615" s="251"/>
      <c r="AL615" s="251"/>
      <c r="AM615" s="251"/>
    </row>
    <row r="616" ht="15.75" customHeight="1">
      <c r="A616" s="166"/>
      <c r="B616" s="167"/>
      <c r="C616" s="167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7"/>
      <c r="Z616" s="167"/>
      <c r="AA616" s="167"/>
      <c r="AB616" s="167"/>
      <c r="AC616" s="167"/>
      <c r="AD616" s="167"/>
      <c r="AE616" s="251"/>
      <c r="AF616" s="251"/>
      <c r="AG616" s="251"/>
      <c r="AH616" s="251"/>
      <c r="AI616" s="251"/>
      <c r="AJ616" s="251"/>
      <c r="AK616" s="251"/>
      <c r="AL616" s="251"/>
      <c r="AM616" s="251"/>
    </row>
    <row r="617" ht="15.75" customHeight="1">
      <c r="A617" s="166"/>
      <c r="B617" s="167"/>
      <c r="C617" s="167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7"/>
      <c r="Z617" s="167"/>
      <c r="AA617" s="167"/>
      <c r="AB617" s="167"/>
      <c r="AC617" s="167"/>
      <c r="AD617" s="167"/>
      <c r="AE617" s="251"/>
      <c r="AF617" s="251"/>
      <c r="AG617" s="251"/>
      <c r="AH617" s="251"/>
      <c r="AI617" s="251"/>
      <c r="AJ617" s="251"/>
      <c r="AK617" s="251"/>
      <c r="AL617" s="251"/>
      <c r="AM617" s="251"/>
    </row>
    <row r="618" ht="15.75" customHeight="1">
      <c r="A618" s="166"/>
      <c r="B618" s="167"/>
      <c r="C618" s="167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7"/>
      <c r="Z618" s="167"/>
      <c r="AA618" s="167"/>
      <c r="AB618" s="167"/>
      <c r="AC618" s="167"/>
      <c r="AD618" s="167"/>
      <c r="AE618" s="251"/>
      <c r="AF618" s="251"/>
      <c r="AG618" s="251"/>
      <c r="AH618" s="251"/>
      <c r="AI618" s="251"/>
      <c r="AJ618" s="251"/>
      <c r="AK618" s="251"/>
      <c r="AL618" s="251"/>
      <c r="AM618" s="251"/>
    </row>
    <row r="619" ht="15.75" customHeight="1">
      <c r="A619" s="166"/>
      <c r="B619" s="167"/>
      <c r="C619" s="167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7"/>
      <c r="Z619" s="167"/>
      <c r="AA619" s="167"/>
      <c r="AB619" s="167"/>
      <c r="AC619" s="167"/>
      <c r="AD619" s="167"/>
      <c r="AE619" s="251"/>
      <c r="AF619" s="251"/>
      <c r="AG619" s="251"/>
      <c r="AH619" s="251"/>
      <c r="AI619" s="251"/>
      <c r="AJ619" s="251"/>
      <c r="AK619" s="251"/>
      <c r="AL619" s="251"/>
      <c r="AM619" s="251"/>
    </row>
    <row r="620" ht="15.75" customHeight="1">
      <c r="A620" s="166"/>
      <c r="B620" s="167"/>
      <c r="C620" s="167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7"/>
      <c r="Z620" s="167"/>
      <c r="AA620" s="167"/>
      <c r="AB620" s="167"/>
      <c r="AC620" s="167"/>
      <c r="AD620" s="167"/>
      <c r="AE620" s="251"/>
      <c r="AF620" s="251"/>
      <c r="AG620" s="251"/>
      <c r="AH620" s="251"/>
      <c r="AI620" s="251"/>
      <c r="AJ620" s="251"/>
      <c r="AK620" s="251"/>
      <c r="AL620" s="251"/>
      <c r="AM620" s="251"/>
    </row>
    <row r="621" ht="15.75" customHeight="1">
      <c r="A621" s="166"/>
      <c r="B621" s="167"/>
      <c r="C621" s="167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7"/>
      <c r="Z621" s="167"/>
      <c r="AA621" s="167"/>
      <c r="AB621" s="167"/>
      <c r="AC621" s="167"/>
      <c r="AD621" s="167"/>
      <c r="AE621" s="251"/>
      <c r="AF621" s="251"/>
      <c r="AG621" s="251"/>
      <c r="AH621" s="251"/>
      <c r="AI621" s="251"/>
      <c r="AJ621" s="251"/>
      <c r="AK621" s="251"/>
      <c r="AL621" s="251"/>
      <c r="AM621" s="251"/>
    </row>
    <row r="622" ht="15.75" customHeight="1">
      <c r="A622" s="166"/>
      <c r="B622" s="167"/>
      <c r="C622" s="167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7"/>
      <c r="Z622" s="167"/>
      <c r="AA622" s="167"/>
      <c r="AB622" s="167"/>
      <c r="AC622" s="167"/>
      <c r="AD622" s="167"/>
      <c r="AE622" s="251"/>
      <c r="AF622" s="251"/>
      <c r="AG622" s="251"/>
      <c r="AH622" s="251"/>
      <c r="AI622" s="251"/>
      <c r="AJ622" s="251"/>
      <c r="AK622" s="251"/>
      <c r="AL622" s="251"/>
      <c r="AM622" s="251"/>
    </row>
    <row r="623" ht="15.75" customHeight="1">
      <c r="A623" s="166"/>
      <c r="B623" s="167"/>
      <c r="C623" s="167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7"/>
      <c r="Z623" s="167"/>
      <c r="AA623" s="167"/>
      <c r="AB623" s="167"/>
      <c r="AC623" s="167"/>
      <c r="AD623" s="167"/>
      <c r="AE623" s="251"/>
      <c r="AF623" s="251"/>
      <c r="AG623" s="251"/>
      <c r="AH623" s="251"/>
      <c r="AI623" s="251"/>
      <c r="AJ623" s="251"/>
      <c r="AK623" s="251"/>
      <c r="AL623" s="251"/>
      <c r="AM623" s="251"/>
    </row>
    <row r="624" ht="15.75" customHeight="1">
      <c r="A624" s="166"/>
      <c r="B624" s="167"/>
      <c r="C624" s="167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7"/>
      <c r="Z624" s="167"/>
      <c r="AA624" s="167"/>
      <c r="AB624" s="167"/>
      <c r="AC624" s="167"/>
      <c r="AD624" s="167"/>
      <c r="AE624" s="251"/>
      <c r="AF624" s="251"/>
      <c r="AG624" s="251"/>
      <c r="AH624" s="251"/>
      <c r="AI624" s="251"/>
      <c r="AJ624" s="251"/>
      <c r="AK624" s="251"/>
      <c r="AL624" s="251"/>
      <c r="AM624" s="251"/>
    </row>
    <row r="625" ht="15.75" customHeight="1">
      <c r="A625" s="166"/>
      <c r="B625" s="167"/>
      <c r="C625" s="167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7"/>
      <c r="Z625" s="167"/>
      <c r="AA625" s="167"/>
      <c r="AB625" s="167"/>
      <c r="AC625" s="167"/>
      <c r="AD625" s="167"/>
      <c r="AE625" s="251"/>
      <c r="AF625" s="251"/>
      <c r="AG625" s="251"/>
      <c r="AH625" s="251"/>
      <c r="AI625" s="251"/>
      <c r="AJ625" s="251"/>
      <c r="AK625" s="251"/>
      <c r="AL625" s="251"/>
      <c r="AM625" s="251"/>
    </row>
    <row r="626" ht="15.75" customHeight="1">
      <c r="A626" s="166"/>
      <c r="B626" s="167"/>
      <c r="C626" s="167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7"/>
      <c r="Z626" s="167"/>
      <c r="AA626" s="167"/>
      <c r="AB626" s="167"/>
      <c r="AC626" s="167"/>
      <c r="AD626" s="167"/>
      <c r="AE626" s="251"/>
      <c r="AF626" s="251"/>
      <c r="AG626" s="251"/>
      <c r="AH626" s="251"/>
      <c r="AI626" s="251"/>
      <c r="AJ626" s="251"/>
      <c r="AK626" s="251"/>
      <c r="AL626" s="251"/>
      <c r="AM626" s="251"/>
    </row>
    <row r="627" ht="15.75" customHeight="1">
      <c r="A627" s="166"/>
      <c r="B627" s="167"/>
      <c r="C627" s="167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7"/>
      <c r="Z627" s="167"/>
      <c r="AA627" s="167"/>
      <c r="AB627" s="167"/>
      <c r="AC627" s="167"/>
      <c r="AD627" s="167"/>
      <c r="AE627" s="251"/>
      <c r="AF627" s="251"/>
      <c r="AG627" s="251"/>
      <c r="AH627" s="251"/>
      <c r="AI627" s="251"/>
      <c r="AJ627" s="251"/>
      <c r="AK627" s="251"/>
      <c r="AL627" s="251"/>
      <c r="AM627" s="251"/>
    </row>
    <row r="628" ht="15.75" customHeight="1">
      <c r="A628" s="166"/>
      <c r="B628" s="167"/>
      <c r="C628" s="167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7"/>
      <c r="Z628" s="167"/>
      <c r="AA628" s="167"/>
      <c r="AB628" s="167"/>
      <c r="AC628" s="167"/>
      <c r="AD628" s="167"/>
      <c r="AE628" s="251"/>
      <c r="AF628" s="251"/>
      <c r="AG628" s="251"/>
      <c r="AH628" s="251"/>
      <c r="AI628" s="251"/>
      <c r="AJ628" s="251"/>
      <c r="AK628" s="251"/>
      <c r="AL628" s="251"/>
      <c r="AM628" s="251"/>
    </row>
    <row r="629" ht="15.75" customHeight="1">
      <c r="A629" s="166"/>
      <c r="B629" s="167"/>
      <c r="C629" s="167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7"/>
      <c r="Z629" s="167"/>
      <c r="AA629" s="167"/>
      <c r="AB629" s="167"/>
      <c r="AC629" s="167"/>
      <c r="AD629" s="167"/>
      <c r="AE629" s="251"/>
      <c r="AF629" s="251"/>
      <c r="AG629" s="251"/>
      <c r="AH629" s="251"/>
      <c r="AI629" s="251"/>
      <c r="AJ629" s="251"/>
      <c r="AK629" s="251"/>
      <c r="AL629" s="251"/>
      <c r="AM629" s="251"/>
    </row>
    <row r="630" ht="15.75" customHeight="1">
      <c r="A630" s="166"/>
      <c r="B630" s="167"/>
      <c r="C630" s="167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7"/>
      <c r="Z630" s="167"/>
      <c r="AA630" s="167"/>
      <c r="AB630" s="167"/>
      <c r="AC630" s="167"/>
      <c r="AD630" s="167"/>
      <c r="AE630" s="251"/>
      <c r="AF630" s="251"/>
      <c r="AG630" s="251"/>
      <c r="AH630" s="251"/>
      <c r="AI630" s="251"/>
      <c r="AJ630" s="251"/>
      <c r="AK630" s="251"/>
      <c r="AL630" s="251"/>
      <c r="AM630" s="251"/>
    </row>
    <row r="631" ht="15.75" customHeight="1">
      <c r="A631" s="166"/>
      <c r="B631" s="167"/>
      <c r="C631" s="167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7"/>
      <c r="Z631" s="167"/>
      <c r="AA631" s="167"/>
      <c r="AB631" s="167"/>
      <c r="AC631" s="167"/>
      <c r="AD631" s="167"/>
      <c r="AE631" s="251"/>
      <c r="AF631" s="251"/>
      <c r="AG631" s="251"/>
      <c r="AH631" s="251"/>
      <c r="AI631" s="251"/>
      <c r="AJ631" s="251"/>
      <c r="AK631" s="251"/>
      <c r="AL631" s="251"/>
      <c r="AM631" s="251"/>
    </row>
    <row r="632" ht="15.75" customHeight="1">
      <c r="A632" s="166"/>
      <c r="B632" s="167"/>
      <c r="C632" s="167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7"/>
      <c r="Z632" s="167"/>
      <c r="AA632" s="167"/>
      <c r="AB632" s="167"/>
      <c r="AC632" s="167"/>
      <c r="AD632" s="167"/>
      <c r="AE632" s="251"/>
      <c r="AF632" s="251"/>
      <c r="AG632" s="251"/>
      <c r="AH632" s="251"/>
      <c r="AI632" s="251"/>
      <c r="AJ632" s="251"/>
      <c r="AK632" s="251"/>
      <c r="AL632" s="251"/>
      <c r="AM632" s="251"/>
    </row>
    <row r="633" ht="15.75" customHeight="1">
      <c r="A633" s="166"/>
      <c r="B633" s="167"/>
      <c r="C633" s="167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7"/>
      <c r="Z633" s="167"/>
      <c r="AA633" s="167"/>
      <c r="AB633" s="167"/>
      <c r="AC633" s="167"/>
      <c r="AD633" s="167"/>
      <c r="AE633" s="251"/>
      <c r="AF633" s="251"/>
      <c r="AG633" s="251"/>
      <c r="AH633" s="251"/>
      <c r="AI633" s="251"/>
      <c r="AJ633" s="251"/>
      <c r="AK633" s="251"/>
      <c r="AL633" s="251"/>
      <c r="AM633" s="251"/>
    </row>
    <row r="634" ht="15.75" customHeight="1">
      <c r="A634" s="166"/>
      <c r="B634" s="167"/>
      <c r="C634" s="167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7"/>
      <c r="Z634" s="167"/>
      <c r="AA634" s="167"/>
      <c r="AB634" s="167"/>
      <c r="AC634" s="167"/>
      <c r="AD634" s="167"/>
      <c r="AE634" s="251"/>
      <c r="AF634" s="251"/>
      <c r="AG634" s="251"/>
      <c r="AH634" s="251"/>
      <c r="AI634" s="251"/>
      <c r="AJ634" s="251"/>
      <c r="AK634" s="251"/>
      <c r="AL634" s="251"/>
      <c r="AM634" s="251"/>
    </row>
    <row r="635" ht="15.75" customHeight="1">
      <c r="A635" s="166"/>
      <c r="B635" s="167"/>
      <c r="C635" s="167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7"/>
      <c r="Z635" s="167"/>
      <c r="AA635" s="167"/>
      <c r="AB635" s="167"/>
      <c r="AC635" s="167"/>
      <c r="AD635" s="167"/>
      <c r="AE635" s="251"/>
      <c r="AF635" s="251"/>
      <c r="AG635" s="251"/>
      <c r="AH635" s="251"/>
      <c r="AI635" s="251"/>
      <c r="AJ635" s="251"/>
      <c r="AK635" s="251"/>
      <c r="AL635" s="251"/>
      <c r="AM635" s="251"/>
    </row>
    <row r="636" ht="15.75" customHeight="1">
      <c r="A636" s="166"/>
      <c r="B636" s="167"/>
      <c r="C636" s="167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7"/>
      <c r="Z636" s="167"/>
      <c r="AA636" s="167"/>
      <c r="AB636" s="167"/>
      <c r="AC636" s="167"/>
      <c r="AD636" s="167"/>
      <c r="AE636" s="251"/>
      <c r="AF636" s="251"/>
      <c r="AG636" s="251"/>
      <c r="AH636" s="251"/>
      <c r="AI636" s="251"/>
      <c r="AJ636" s="251"/>
      <c r="AK636" s="251"/>
      <c r="AL636" s="251"/>
      <c r="AM636" s="251"/>
    </row>
    <row r="637" ht="15.75" customHeight="1">
      <c r="A637" s="166"/>
      <c r="B637" s="167"/>
      <c r="C637" s="167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7"/>
      <c r="Z637" s="167"/>
      <c r="AA637" s="167"/>
      <c r="AB637" s="167"/>
      <c r="AC637" s="167"/>
      <c r="AD637" s="167"/>
      <c r="AE637" s="251"/>
      <c r="AF637" s="251"/>
      <c r="AG637" s="251"/>
      <c r="AH637" s="251"/>
      <c r="AI637" s="251"/>
      <c r="AJ637" s="251"/>
      <c r="AK637" s="251"/>
      <c r="AL637" s="251"/>
      <c r="AM637" s="251"/>
    </row>
    <row r="638" ht="15.75" customHeight="1">
      <c r="A638" s="166"/>
      <c r="B638" s="167"/>
      <c r="C638" s="167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7"/>
      <c r="Z638" s="167"/>
      <c r="AA638" s="167"/>
      <c r="AB638" s="167"/>
      <c r="AC638" s="167"/>
      <c r="AD638" s="167"/>
      <c r="AE638" s="251"/>
      <c r="AF638" s="251"/>
      <c r="AG638" s="251"/>
      <c r="AH638" s="251"/>
      <c r="AI638" s="251"/>
      <c r="AJ638" s="251"/>
      <c r="AK638" s="251"/>
      <c r="AL638" s="251"/>
      <c r="AM638" s="251"/>
    </row>
    <row r="639" ht="15.75" customHeight="1">
      <c r="A639" s="166"/>
      <c r="B639" s="167"/>
      <c r="C639" s="167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7"/>
      <c r="Z639" s="167"/>
      <c r="AA639" s="167"/>
      <c r="AB639" s="167"/>
      <c r="AC639" s="167"/>
      <c r="AD639" s="167"/>
      <c r="AE639" s="251"/>
      <c r="AF639" s="251"/>
      <c r="AG639" s="251"/>
      <c r="AH639" s="251"/>
      <c r="AI639" s="251"/>
      <c r="AJ639" s="251"/>
      <c r="AK639" s="251"/>
      <c r="AL639" s="251"/>
      <c r="AM639" s="251"/>
    </row>
    <row r="640" ht="15.75" customHeight="1">
      <c r="A640" s="166"/>
      <c r="B640" s="167"/>
      <c r="C640" s="167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7"/>
      <c r="Z640" s="167"/>
      <c r="AA640" s="167"/>
      <c r="AB640" s="167"/>
      <c r="AC640" s="167"/>
      <c r="AD640" s="167"/>
      <c r="AE640" s="251"/>
      <c r="AF640" s="251"/>
      <c r="AG640" s="251"/>
      <c r="AH640" s="251"/>
      <c r="AI640" s="251"/>
      <c r="AJ640" s="251"/>
      <c r="AK640" s="251"/>
      <c r="AL640" s="251"/>
      <c r="AM640" s="251"/>
    </row>
    <row r="641" ht="15.75" customHeight="1">
      <c r="A641" s="166"/>
      <c r="B641" s="167"/>
      <c r="C641" s="167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7"/>
      <c r="Z641" s="167"/>
      <c r="AA641" s="167"/>
      <c r="AB641" s="167"/>
      <c r="AC641" s="167"/>
      <c r="AD641" s="167"/>
      <c r="AE641" s="251"/>
      <c r="AF641" s="251"/>
      <c r="AG641" s="251"/>
      <c r="AH641" s="251"/>
      <c r="AI641" s="251"/>
      <c r="AJ641" s="251"/>
      <c r="AK641" s="251"/>
      <c r="AL641" s="251"/>
      <c r="AM641" s="251"/>
    </row>
    <row r="642" ht="15.75" customHeight="1">
      <c r="A642" s="166"/>
      <c r="B642" s="167"/>
      <c r="C642" s="167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7"/>
      <c r="Z642" s="167"/>
      <c r="AA642" s="167"/>
      <c r="AB642" s="167"/>
      <c r="AC642" s="167"/>
      <c r="AD642" s="167"/>
      <c r="AE642" s="251"/>
      <c r="AF642" s="251"/>
      <c r="AG642" s="251"/>
      <c r="AH642" s="251"/>
      <c r="AI642" s="251"/>
      <c r="AJ642" s="251"/>
      <c r="AK642" s="251"/>
      <c r="AL642" s="251"/>
      <c r="AM642" s="251"/>
    </row>
    <row r="643" ht="15.75" customHeight="1">
      <c r="A643" s="166"/>
      <c r="B643" s="167"/>
      <c r="C643" s="167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7"/>
      <c r="Z643" s="167"/>
      <c r="AA643" s="167"/>
      <c r="AB643" s="167"/>
      <c r="AC643" s="167"/>
      <c r="AD643" s="167"/>
      <c r="AE643" s="251"/>
      <c r="AF643" s="251"/>
      <c r="AG643" s="251"/>
      <c r="AH643" s="251"/>
      <c r="AI643" s="251"/>
      <c r="AJ643" s="251"/>
      <c r="AK643" s="251"/>
      <c r="AL643" s="251"/>
      <c r="AM643" s="251"/>
    </row>
    <row r="644" ht="15.75" customHeight="1">
      <c r="A644" s="166"/>
      <c r="B644" s="167"/>
      <c r="C644" s="167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7"/>
      <c r="Z644" s="167"/>
      <c r="AA644" s="167"/>
      <c r="AB644" s="167"/>
      <c r="AC644" s="167"/>
      <c r="AD644" s="167"/>
      <c r="AE644" s="251"/>
      <c r="AF644" s="251"/>
      <c r="AG644" s="251"/>
      <c r="AH644" s="251"/>
      <c r="AI644" s="251"/>
      <c r="AJ644" s="251"/>
      <c r="AK644" s="251"/>
      <c r="AL644" s="251"/>
      <c r="AM644" s="251"/>
    </row>
    <row r="645" ht="15.75" customHeight="1">
      <c r="A645" s="166"/>
      <c r="B645" s="167"/>
      <c r="C645" s="167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7"/>
      <c r="Z645" s="167"/>
      <c r="AA645" s="167"/>
      <c r="AB645" s="167"/>
      <c r="AC645" s="167"/>
      <c r="AD645" s="167"/>
      <c r="AE645" s="251"/>
      <c r="AF645" s="251"/>
      <c r="AG645" s="251"/>
      <c r="AH645" s="251"/>
      <c r="AI645" s="251"/>
      <c r="AJ645" s="251"/>
      <c r="AK645" s="251"/>
      <c r="AL645" s="251"/>
      <c r="AM645" s="251"/>
    </row>
    <row r="646" ht="15.75" customHeight="1">
      <c r="A646" s="166"/>
      <c r="B646" s="167"/>
      <c r="C646" s="167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7"/>
      <c r="Z646" s="167"/>
      <c r="AA646" s="167"/>
      <c r="AB646" s="167"/>
      <c r="AC646" s="167"/>
      <c r="AD646" s="167"/>
      <c r="AE646" s="251"/>
      <c r="AF646" s="251"/>
      <c r="AG646" s="251"/>
      <c r="AH646" s="251"/>
      <c r="AI646" s="251"/>
      <c r="AJ646" s="251"/>
      <c r="AK646" s="251"/>
      <c r="AL646" s="251"/>
      <c r="AM646" s="251"/>
    </row>
    <row r="647" ht="15.75" customHeight="1">
      <c r="A647" s="166"/>
      <c r="B647" s="167"/>
      <c r="C647" s="167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7"/>
      <c r="Z647" s="167"/>
      <c r="AA647" s="167"/>
      <c r="AB647" s="167"/>
      <c r="AC647" s="167"/>
      <c r="AD647" s="167"/>
      <c r="AE647" s="251"/>
      <c r="AF647" s="251"/>
      <c r="AG647" s="251"/>
      <c r="AH647" s="251"/>
      <c r="AI647" s="251"/>
      <c r="AJ647" s="251"/>
      <c r="AK647" s="251"/>
      <c r="AL647" s="251"/>
      <c r="AM647" s="251"/>
    </row>
    <row r="648" ht="15.75" customHeight="1">
      <c r="A648" s="166"/>
      <c r="B648" s="167"/>
      <c r="C648" s="167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7"/>
      <c r="Z648" s="167"/>
      <c r="AA648" s="167"/>
      <c r="AB648" s="167"/>
      <c r="AC648" s="167"/>
      <c r="AD648" s="167"/>
      <c r="AE648" s="251"/>
      <c r="AF648" s="251"/>
      <c r="AG648" s="251"/>
      <c r="AH648" s="251"/>
      <c r="AI648" s="251"/>
      <c r="AJ648" s="251"/>
      <c r="AK648" s="251"/>
      <c r="AL648" s="251"/>
      <c r="AM648" s="251"/>
    </row>
    <row r="649" ht="15.75" customHeight="1">
      <c r="A649" s="166"/>
      <c r="B649" s="167"/>
      <c r="C649" s="167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7"/>
      <c r="Z649" s="167"/>
      <c r="AA649" s="167"/>
      <c r="AB649" s="167"/>
      <c r="AC649" s="167"/>
      <c r="AD649" s="167"/>
      <c r="AE649" s="251"/>
      <c r="AF649" s="251"/>
      <c r="AG649" s="251"/>
      <c r="AH649" s="251"/>
      <c r="AI649" s="251"/>
      <c r="AJ649" s="251"/>
      <c r="AK649" s="251"/>
      <c r="AL649" s="251"/>
      <c r="AM649" s="251"/>
    </row>
    <row r="650" ht="15.75" customHeight="1">
      <c r="A650" s="166"/>
      <c r="B650" s="167"/>
      <c r="C650" s="167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7"/>
      <c r="Z650" s="167"/>
      <c r="AA650" s="167"/>
      <c r="AB650" s="167"/>
      <c r="AC650" s="167"/>
      <c r="AD650" s="167"/>
      <c r="AE650" s="251"/>
      <c r="AF650" s="251"/>
      <c r="AG650" s="251"/>
      <c r="AH650" s="251"/>
      <c r="AI650" s="251"/>
      <c r="AJ650" s="251"/>
      <c r="AK650" s="251"/>
      <c r="AL650" s="251"/>
      <c r="AM650" s="251"/>
    </row>
    <row r="651" ht="15.75" customHeight="1">
      <c r="A651" s="166"/>
      <c r="B651" s="167"/>
      <c r="C651" s="167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7"/>
      <c r="Z651" s="167"/>
      <c r="AA651" s="167"/>
      <c r="AB651" s="167"/>
      <c r="AC651" s="167"/>
      <c r="AD651" s="167"/>
      <c r="AE651" s="251"/>
      <c r="AF651" s="251"/>
      <c r="AG651" s="251"/>
      <c r="AH651" s="251"/>
      <c r="AI651" s="251"/>
      <c r="AJ651" s="251"/>
      <c r="AK651" s="251"/>
      <c r="AL651" s="251"/>
      <c r="AM651" s="251"/>
    </row>
    <row r="652" ht="15.75" customHeight="1">
      <c r="A652" s="166"/>
      <c r="B652" s="167"/>
      <c r="C652" s="167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7"/>
      <c r="Z652" s="167"/>
      <c r="AA652" s="167"/>
      <c r="AB652" s="167"/>
      <c r="AC652" s="167"/>
      <c r="AD652" s="167"/>
      <c r="AE652" s="251"/>
      <c r="AF652" s="251"/>
      <c r="AG652" s="251"/>
      <c r="AH652" s="251"/>
      <c r="AI652" s="251"/>
      <c r="AJ652" s="251"/>
      <c r="AK652" s="251"/>
      <c r="AL652" s="251"/>
      <c r="AM652" s="251"/>
    </row>
    <row r="653" ht="15.75" customHeight="1">
      <c r="A653" s="166"/>
      <c r="B653" s="167"/>
      <c r="C653" s="167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7"/>
      <c r="Z653" s="167"/>
      <c r="AA653" s="167"/>
      <c r="AB653" s="167"/>
      <c r="AC653" s="167"/>
      <c r="AD653" s="167"/>
      <c r="AE653" s="251"/>
      <c r="AF653" s="251"/>
      <c r="AG653" s="251"/>
      <c r="AH653" s="251"/>
      <c r="AI653" s="251"/>
      <c r="AJ653" s="251"/>
      <c r="AK653" s="251"/>
      <c r="AL653" s="251"/>
      <c r="AM653" s="251"/>
    </row>
    <row r="654" ht="15.75" customHeight="1">
      <c r="A654" s="166"/>
      <c r="B654" s="167"/>
      <c r="C654" s="167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7"/>
      <c r="Z654" s="167"/>
      <c r="AA654" s="167"/>
      <c r="AB654" s="167"/>
      <c r="AC654" s="167"/>
      <c r="AD654" s="167"/>
      <c r="AE654" s="251"/>
      <c r="AF654" s="251"/>
      <c r="AG654" s="251"/>
      <c r="AH654" s="251"/>
      <c r="AI654" s="251"/>
      <c r="AJ654" s="251"/>
      <c r="AK654" s="251"/>
      <c r="AL654" s="251"/>
      <c r="AM654" s="251"/>
    </row>
    <row r="655" ht="15.75" customHeight="1">
      <c r="A655" s="166"/>
      <c r="B655" s="167"/>
      <c r="C655" s="167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7"/>
      <c r="Z655" s="167"/>
      <c r="AA655" s="167"/>
      <c r="AB655" s="167"/>
      <c r="AC655" s="167"/>
      <c r="AD655" s="167"/>
      <c r="AE655" s="251"/>
      <c r="AF655" s="251"/>
      <c r="AG655" s="251"/>
      <c r="AH655" s="251"/>
      <c r="AI655" s="251"/>
      <c r="AJ655" s="251"/>
      <c r="AK655" s="251"/>
      <c r="AL655" s="251"/>
      <c r="AM655" s="251"/>
    </row>
    <row r="656" ht="15.75" customHeight="1">
      <c r="A656" s="166"/>
      <c r="B656" s="167"/>
      <c r="C656" s="167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7"/>
      <c r="Z656" s="167"/>
      <c r="AA656" s="167"/>
      <c r="AB656" s="167"/>
      <c r="AC656" s="167"/>
      <c r="AD656" s="167"/>
      <c r="AE656" s="251"/>
      <c r="AF656" s="251"/>
      <c r="AG656" s="251"/>
      <c r="AH656" s="251"/>
      <c r="AI656" s="251"/>
      <c r="AJ656" s="251"/>
      <c r="AK656" s="251"/>
      <c r="AL656" s="251"/>
      <c r="AM656" s="251"/>
    </row>
    <row r="657" ht="15.75" customHeight="1">
      <c r="A657" s="166"/>
      <c r="B657" s="167"/>
      <c r="C657" s="167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7"/>
      <c r="Z657" s="167"/>
      <c r="AA657" s="167"/>
      <c r="AB657" s="167"/>
      <c r="AC657" s="167"/>
      <c r="AD657" s="167"/>
      <c r="AE657" s="251"/>
      <c r="AF657" s="251"/>
      <c r="AG657" s="251"/>
      <c r="AH657" s="251"/>
      <c r="AI657" s="251"/>
      <c r="AJ657" s="251"/>
      <c r="AK657" s="251"/>
      <c r="AL657" s="251"/>
      <c r="AM657" s="251"/>
    </row>
    <row r="658" ht="15.75" customHeight="1">
      <c r="A658" s="166"/>
      <c r="B658" s="167"/>
      <c r="C658" s="167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7"/>
      <c r="Z658" s="167"/>
      <c r="AA658" s="167"/>
      <c r="AB658" s="167"/>
      <c r="AC658" s="167"/>
      <c r="AD658" s="167"/>
      <c r="AE658" s="251"/>
      <c r="AF658" s="251"/>
      <c r="AG658" s="251"/>
      <c r="AH658" s="251"/>
      <c r="AI658" s="251"/>
      <c r="AJ658" s="251"/>
      <c r="AK658" s="251"/>
      <c r="AL658" s="251"/>
      <c r="AM658" s="251"/>
    </row>
    <row r="659" ht="15.75" customHeight="1">
      <c r="A659" s="166"/>
      <c r="B659" s="167"/>
      <c r="C659" s="167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7"/>
      <c r="Z659" s="167"/>
      <c r="AA659" s="167"/>
      <c r="AB659" s="167"/>
      <c r="AC659" s="167"/>
      <c r="AD659" s="167"/>
      <c r="AE659" s="251"/>
      <c r="AF659" s="251"/>
      <c r="AG659" s="251"/>
      <c r="AH659" s="251"/>
      <c r="AI659" s="251"/>
      <c r="AJ659" s="251"/>
      <c r="AK659" s="251"/>
      <c r="AL659" s="251"/>
      <c r="AM659" s="251"/>
    </row>
    <row r="660" ht="15.75" customHeight="1">
      <c r="A660" s="166"/>
      <c r="B660" s="167"/>
      <c r="C660" s="167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7"/>
      <c r="Z660" s="167"/>
      <c r="AA660" s="167"/>
      <c r="AB660" s="167"/>
      <c r="AC660" s="167"/>
      <c r="AD660" s="167"/>
      <c r="AE660" s="251"/>
      <c r="AF660" s="251"/>
      <c r="AG660" s="251"/>
      <c r="AH660" s="251"/>
      <c r="AI660" s="251"/>
      <c r="AJ660" s="251"/>
      <c r="AK660" s="251"/>
      <c r="AL660" s="251"/>
      <c r="AM660" s="251"/>
    </row>
    <row r="661" ht="15.75" customHeight="1">
      <c r="A661" s="166"/>
      <c r="B661" s="167"/>
      <c r="C661" s="167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7"/>
      <c r="Z661" s="167"/>
      <c r="AA661" s="167"/>
      <c r="AB661" s="167"/>
      <c r="AC661" s="167"/>
      <c r="AD661" s="167"/>
      <c r="AE661" s="251"/>
      <c r="AF661" s="251"/>
      <c r="AG661" s="251"/>
      <c r="AH661" s="251"/>
      <c r="AI661" s="251"/>
      <c r="AJ661" s="251"/>
      <c r="AK661" s="251"/>
      <c r="AL661" s="251"/>
      <c r="AM661" s="251"/>
    </row>
    <row r="662" ht="15.75" customHeight="1">
      <c r="A662" s="166"/>
      <c r="B662" s="167"/>
      <c r="C662" s="167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7"/>
      <c r="Z662" s="167"/>
      <c r="AA662" s="167"/>
      <c r="AB662" s="167"/>
      <c r="AC662" s="167"/>
      <c r="AD662" s="167"/>
      <c r="AE662" s="251"/>
      <c r="AF662" s="251"/>
      <c r="AG662" s="251"/>
      <c r="AH662" s="251"/>
      <c r="AI662" s="251"/>
      <c r="AJ662" s="251"/>
      <c r="AK662" s="251"/>
      <c r="AL662" s="251"/>
      <c r="AM662" s="251"/>
    </row>
    <row r="663" ht="15.75" customHeight="1">
      <c r="A663" s="166"/>
      <c r="B663" s="167"/>
      <c r="C663" s="167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7"/>
      <c r="Z663" s="167"/>
      <c r="AA663" s="167"/>
      <c r="AB663" s="167"/>
      <c r="AC663" s="167"/>
      <c r="AD663" s="167"/>
      <c r="AE663" s="251"/>
      <c r="AF663" s="251"/>
      <c r="AG663" s="251"/>
      <c r="AH663" s="251"/>
      <c r="AI663" s="251"/>
      <c r="AJ663" s="251"/>
      <c r="AK663" s="251"/>
      <c r="AL663" s="251"/>
      <c r="AM663" s="251"/>
    </row>
    <row r="664" ht="15.75" customHeight="1">
      <c r="A664" s="166"/>
      <c r="B664" s="167"/>
      <c r="C664" s="167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7"/>
      <c r="Z664" s="167"/>
      <c r="AA664" s="167"/>
      <c r="AB664" s="167"/>
      <c r="AC664" s="167"/>
      <c r="AD664" s="167"/>
      <c r="AE664" s="251"/>
      <c r="AF664" s="251"/>
      <c r="AG664" s="251"/>
      <c r="AH664" s="251"/>
      <c r="AI664" s="251"/>
      <c r="AJ664" s="251"/>
      <c r="AK664" s="251"/>
      <c r="AL664" s="251"/>
      <c r="AM664" s="251"/>
    </row>
    <row r="665" ht="15.75" customHeight="1">
      <c r="A665" s="166"/>
      <c r="B665" s="167"/>
      <c r="C665" s="167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7"/>
      <c r="Z665" s="167"/>
      <c r="AA665" s="167"/>
      <c r="AB665" s="167"/>
      <c r="AC665" s="167"/>
      <c r="AD665" s="167"/>
      <c r="AE665" s="251"/>
      <c r="AF665" s="251"/>
      <c r="AG665" s="251"/>
      <c r="AH665" s="251"/>
      <c r="AI665" s="251"/>
      <c r="AJ665" s="251"/>
      <c r="AK665" s="251"/>
      <c r="AL665" s="251"/>
      <c r="AM665" s="251"/>
    </row>
    <row r="666" ht="15.75" customHeight="1">
      <c r="A666" s="166"/>
      <c r="B666" s="167"/>
      <c r="C666" s="167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7"/>
      <c r="Z666" s="167"/>
      <c r="AA666" s="167"/>
      <c r="AB666" s="167"/>
      <c r="AC666" s="167"/>
      <c r="AD666" s="167"/>
      <c r="AE666" s="251"/>
      <c r="AF666" s="251"/>
      <c r="AG666" s="251"/>
      <c r="AH666" s="251"/>
      <c r="AI666" s="251"/>
      <c r="AJ666" s="251"/>
      <c r="AK666" s="251"/>
      <c r="AL666" s="251"/>
      <c r="AM666" s="251"/>
    </row>
    <row r="667" ht="15.75" customHeight="1">
      <c r="A667" s="166"/>
      <c r="B667" s="167"/>
      <c r="C667" s="167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7"/>
      <c r="Z667" s="167"/>
      <c r="AA667" s="167"/>
      <c r="AB667" s="167"/>
      <c r="AC667" s="167"/>
      <c r="AD667" s="167"/>
      <c r="AE667" s="251"/>
      <c r="AF667" s="251"/>
      <c r="AG667" s="251"/>
      <c r="AH667" s="251"/>
      <c r="AI667" s="251"/>
      <c r="AJ667" s="251"/>
      <c r="AK667" s="251"/>
      <c r="AL667" s="251"/>
      <c r="AM667" s="251"/>
    </row>
    <row r="668" ht="15.75" customHeight="1">
      <c r="A668" s="166"/>
      <c r="B668" s="167"/>
      <c r="C668" s="167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7"/>
      <c r="Z668" s="167"/>
      <c r="AA668" s="167"/>
      <c r="AB668" s="167"/>
      <c r="AC668" s="167"/>
      <c r="AD668" s="167"/>
      <c r="AE668" s="251"/>
      <c r="AF668" s="251"/>
      <c r="AG668" s="251"/>
      <c r="AH668" s="251"/>
      <c r="AI668" s="251"/>
      <c r="AJ668" s="251"/>
      <c r="AK668" s="251"/>
      <c r="AL668" s="251"/>
      <c r="AM668" s="251"/>
    </row>
    <row r="669" ht="15.75" customHeight="1">
      <c r="A669" s="166"/>
      <c r="B669" s="167"/>
      <c r="C669" s="167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7"/>
      <c r="Z669" s="167"/>
      <c r="AA669" s="167"/>
      <c r="AB669" s="167"/>
      <c r="AC669" s="167"/>
      <c r="AD669" s="167"/>
      <c r="AE669" s="251"/>
      <c r="AF669" s="251"/>
      <c r="AG669" s="251"/>
      <c r="AH669" s="251"/>
      <c r="AI669" s="251"/>
      <c r="AJ669" s="251"/>
      <c r="AK669" s="251"/>
      <c r="AL669" s="251"/>
      <c r="AM669" s="251"/>
    </row>
    <row r="670" ht="15.75" customHeight="1">
      <c r="A670" s="166"/>
      <c r="B670" s="167"/>
      <c r="C670" s="167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7"/>
      <c r="Z670" s="167"/>
      <c r="AA670" s="167"/>
      <c r="AB670" s="167"/>
      <c r="AC670" s="167"/>
      <c r="AD670" s="167"/>
      <c r="AE670" s="251"/>
      <c r="AF670" s="251"/>
      <c r="AG670" s="251"/>
      <c r="AH670" s="251"/>
      <c r="AI670" s="251"/>
      <c r="AJ670" s="251"/>
      <c r="AK670" s="251"/>
      <c r="AL670" s="251"/>
      <c r="AM670" s="251"/>
    </row>
    <row r="671" ht="15.75" customHeight="1">
      <c r="A671" s="166"/>
      <c r="B671" s="167"/>
      <c r="C671" s="167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7"/>
      <c r="Z671" s="167"/>
      <c r="AA671" s="167"/>
      <c r="AB671" s="167"/>
      <c r="AC671" s="167"/>
      <c r="AD671" s="167"/>
      <c r="AE671" s="251"/>
      <c r="AF671" s="251"/>
      <c r="AG671" s="251"/>
      <c r="AH671" s="251"/>
      <c r="AI671" s="251"/>
      <c r="AJ671" s="251"/>
      <c r="AK671" s="251"/>
      <c r="AL671" s="251"/>
      <c r="AM671" s="251"/>
    </row>
    <row r="672" ht="15.75" customHeight="1">
      <c r="A672" s="166"/>
      <c r="B672" s="167"/>
      <c r="C672" s="167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7"/>
      <c r="Z672" s="167"/>
      <c r="AA672" s="167"/>
      <c r="AB672" s="167"/>
      <c r="AC672" s="167"/>
      <c r="AD672" s="167"/>
      <c r="AE672" s="251"/>
      <c r="AF672" s="251"/>
      <c r="AG672" s="251"/>
      <c r="AH672" s="251"/>
      <c r="AI672" s="251"/>
      <c r="AJ672" s="251"/>
      <c r="AK672" s="251"/>
      <c r="AL672" s="251"/>
      <c r="AM672" s="251"/>
    </row>
    <row r="673" ht="15.75" customHeight="1">
      <c r="A673" s="166"/>
      <c r="B673" s="167"/>
      <c r="C673" s="167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7"/>
      <c r="Z673" s="167"/>
      <c r="AA673" s="167"/>
      <c r="AB673" s="167"/>
      <c r="AC673" s="167"/>
      <c r="AD673" s="167"/>
      <c r="AE673" s="251"/>
      <c r="AF673" s="251"/>
      <c r="AG673" s="251"/>
      <c r="AH673" s="251"/>
      <c r="AI673" s="251"/>
      <c r="AJ673" s="251"/>
      <c r="AK673" s="251"/>
      <c r="AL673" s="251"/>
      <c r="AM673" s="251"/>
    </row>
    <row r="674" ht="15.75" customHeight="1">
      <c r="A674" s="166"/>
      <c r="B674" s="167"/>
      <c r="C674" s="167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7"/>
      <c r="Z674" s="167"/>
      <c r="AA674" s="167"/>
      <c r="AB674" s="167"/>
      <c r="AC674" s="167"/>
      <c r="AD674" s="167"/>
      <c r="AE674" s="251"/>
      <c r="AF674" s="251"/>
      <c r="AG674" s="251"/>
      <c r="AH674" s="251"/>
      <c r="AI674" s="251"/>
      <c r="AJ674" s="251"/>
      <c r="AK674" s="251"/>
      <c r="AL674" s="251"/>
      <c r="AM674" s="251"/>
    </row>
    <row r="675" ht="15.75" customHeight="1">
      <c r="A675" s="166"/>
      <c r="B675" s="167"/>
      <c r="C675" s="167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7"/>
      <c r="Z675" s="167"/>
      <c r="AA675" s="167"/>
      <c r="AB675" s="167"/>
      <c r="AC675" s="167"/>
      <c r="AD675" s="167"/>
      <c r="AE675" s="251"/>
      <c r="AF675" s="251"/>
      <c r="AG675" s="251"/>
      <c r="AH675" s="251"/>
      <c r="AI675" s="251"/>
      <c r="AJ675" s="251"/>
      <c r="AK675" s="251"/>
      <c r="AL675" s="251"/>
      <c r="AM675" s="251"/>
    </row>
    <row r="676" ht="15.75" customHeight="1">
      <c r="A676" s="166"/>
      <c r="B676" s="167"/>
      <c r="C676" s="167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7"/>
      <c r="Z676" s="167"/>
      <c r="AA676" s="167"/>
      <c r="AB676" s="167"/>
      <c r="AC676" s="167"/>
      <c r="AD676" s="167"/>
      <c r="AE676" s="251"/>
      <c r="AF676" s="251"/>
      <c r="AG676" s="251"/>
      <c r="AH676" s="251"/>
      <c r="AI676" s="251"/>
      <c r="AJ676" s="251"/>
      <c r="AK676" s="251"/>
      <c r="AL676" s="251"/>
      <c r="AM676" s="251"/>
    </row>
    <row r="677" ht="15.75" customHeight="1">
      <c r="A677" s="166"/>
      <c r="B677" s="167"/>
      <c r="C677" s="167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7"/>
      <c r="Z677" s="167"/>
      <c r="AA677" s="167"/>
      <c r="AB677" s="167"/>
      <c r="AC677" s="167"/>
      <c r="AD677" s="167"/>
      <c r="AE677" s="251"/>
      <c r="AF677" s="251"/>
      <c r="AG677" s="251"/>
      <c r="AH677" s="251"/>
      <c r="AI677" s="251"/>
      <c r="AJ677" s="251"/>
      <c r="AK677" s="251"/>
      <c r="AL677" s="251"/>
      <c r="AM677" s="251"/>
    </row>
    <row r="678" ht="15.75" customHeight="1">
      <c r="A678" s="166"/>
      <c r="B678" s="167"/>
      <c r="C678" s="167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7"/>
      <c r="Z678" s="167"/>
      <c r="AA678" s="167"/>
      <c r="AB678" s="167"/>
      <c r="AC678" s="167"/>
      <c r="AD678" s="167"/>
      <c r="AE678" s="251"/>
      <c r="AF678" s="251"/>
      <c r="AG678" s="251"/>
      <c r="AH678" s="251"/>
      <c r="AI678" s="251"/>
      <c r="AJ678" s="251"/>
      <c r="AK678" s="251"/>
      <c r="AL678" s="251"/>
      <c r="AM678" s="251"/>
    </row>
    <row r="679" ht="15.75" customHeight="1">
      <c r="A679" s="166"/>
      <c r="B679" s="167"/>
      <c r="C679" s="167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7"/>
      <c r="Z679" s="167"/>
      <c r="AA679" s="167"/>
      <c r="AB679" s="167"/>
      <c r="AC679" s="167"/>
      <c r="AD679" s="167"/>
      <c r="AE679" s="251"/>
      <c r="AF679" s="251"/>
      <c r="AG679" s="251"/>
      <c r="AH679" s="251"/>
      <c r="AI679" s="251"/>
      <c r="AJ679" s="251"/>
      <c r="AK679" s="251"/>
      <c r="AL679" s="251"/>
      <c r="AM679" s="251"/>
    </row>
    <row r="680" ht="15.75" customHeight="1">
      <c r="A680" s="166"/>
      <c r="B680" s="167"/>
      <c r="C680" s="167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7"/>
      <c r="Z680" s="167"/>
      <c r="AA680" s="167"/>
      <c r="AB680" s="167"/>
      <c r="AC680" s="167"/>
      <c r="AD680" s="167"/>
      <c r="AE680" s="251"/>
      <c r="AF680" s="251"/>
      <c r="AG680" s="251"/>
      <c r="AH680" s="251"/>
      <c r="AI680" s="251"/>
      <c r="AJ680" s="251"/>
      <c r="AK680" s="251"/>
      <c r="AL680" s="251"/>
      <c r="AM680" s="251"/>
    </row>
    <row r="681" ht="15.75" customHeight="1">
      <c r="A681" s="166"/>
      <c r="B681" s="167"/>
      <c r="C681" s="167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7"/>
      <c r="Z681" s="167"/>
      <c r="AA681" s="167"/>
      <c r="AB681" s="167"/>
      <c r="AC681" s="167"/>
      <c r="AD681" s="167"/>
      <c r="AE681" s="251"/>
      <c r="AF681" s="251"/>
      <c r="AG681" s="251"/>
      <c r="AH681" s="251"/>
      <c r="AI681" s="251"/>
      <c r="AJ681" s="251"/>
      <c r="AK681" s="251"/>
      <c r="AL681" s="251"/>
      <c r="AM681" s="251"/>
    </row>
    <row r="682" ht="15.75" customHeight="1">
      <c r="A682" s="166"/>
      <c r="B682" s="167"/>
      <c r="C682" s="167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7"/>
      <c r="Z682" s="167"/>
      <c r="AA682" s="167"/>
      <c r="AB682" s="167"/>
      <c r="AC682" s="167"/>
      <c r="AD682" s="167"/>
      <c r="AE682" s="251"/>
      <c r="AF682" s="251"/>
      <c r="AG682" s="251"/>
      <c r="AH682" s="251"/>
      <c r="AI682" s="251"/>
      <c r="AJ682" s="251"/>
      <c r="AK682" s="251"/>
      <c r="AL682" s="251"/>
      <c r="AM682" s="251"/>
    </row>
    <row r="683" ht="15.75" customHeight="1">
      <c r="A683" s="166"/>
      <c r="B683" s="167"/>
      <c r="C683" s="167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7"/>
      <c r="Z683" s="167"/>
      <c r="AA683" s="167"/>
      <c r="AB683" s="167"/>
      <c r="AC683" s="167"/>
      <c r="AD683" s="167"/>
      <c r="AE683" s="251"/>
      <c r="AF683" s="251"/>
      <c r="AG683" s="251"/>
      <c r="AH683" s="251"/>
      <c r="AI683" s="251"/>
      <c r="AJ683" s="251"/>
      <c r="AK683" s="251"/>
      <c r="AL683" s="251"/>
      <c r="AM683" s="251"/>
    </row>
    <row r="684" ht="15.75" customHeight="1">
      <c r="A684" s="166"/>
      <c r="B684" s="167"/>
      <c r="C684" s="167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7"/>
      <c r="Z684" s="167"/>
      <c r="AA684" s="167"/>
      <c r="AB684" s="167"/>
      <c r="AC684" s="167"/>
      <c r="AD684" s="167"/>
      <c r="AE684" s="251"/>
      <c r="AF684" s="251"/>
      <c r="AG684" s="251"/>
      <c r="AH684" s="251"/>
      <c r="AI684" s="251"/>
      <c r="AJ684" s="251"/>
      <c r="AK684" s="251"/>
      <c r="AL684" s="251"/>
      <c r="AM684" s="251"/>
    </row>
    <row r="685" ht="15.75" customHeight="1">
      <c r="A685" s="166"/>
      <c r="B685" s="167"/>
      <c r="C685" s="167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7"/>
      <c r="Z685" s="167"/>
      <c r="AA685" s="167"/>
      <c r="AB685" s="167"/>
      <c r="AC685" s="167"/>
      <c r="AD685" s="167"/>
      <c r="AE685" s="251"/>
      <c r="AF685" s="251"/>
      <c r="AG685" s="251"/>
      <c r="AH685" s="251"/>
      <c r="AI685" s="251"/>
      <c r="AJ685" s="251"/>
      <c r="AK685" s="251"/>
      <c r="AL685" s="251"/>
      <c r="AM685" s="251"/>
    </row>
    <row r="686" ht="15.75" customHeight="1">
      <c r="A686" s="166"/>
      <c r="B686" s="167"/>
      <c r="C686" s="167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7"/>
      <c r="Z686" s="167"/>
      <c r="AA686" s="167"/>
      <c r="AB686" s="167"/>
      <c r="AC686" s="167"/>
      <c r="AD686" s="167"/>
      <c r="AE686" s="251"/>
      <c r="AF686" s="251"/>
      <c r="AG686" s="251"/>
      <c r="AH686" s="251"/>
      <c r="AI686" s="251"/>
      <c r="AJ686" s="251"/>
      <c r="AK686" s="251"/>
      <c r="AL686" s="251"/>
      <c r="AM686" s="251"/>
    </row>
    <row r="687" ht="15.75" customHeight="1">
      <c r="A687" s="166"/>
      <c r="B687" s="167"/>
      <c r="C687" s="167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7"/>
      <c r="Z687" s="167"/>
      <c r="AA687" s="167"/>
      <c r="AB687" s="167"/>
      <c r="AC687" s="167"/>
      <c r="AD687" s="167"/>
      <c r="AE687" s="251"/>
      <c r="AF687" s="251"/>
      <c r="AG687" s="251"/>
      <c r="AH687" s="251"/>
      <c r="AI687" s="251"/>
      <c r="AJ687" s="251"/>
      <c r="AK687" s="251"/>
      <c r="AL687" s="251"/>
      <c r="AM687" s="251"/>
    </row>
    <row r="688" ht="15.75" customHeight="1">
      <c r="A688" s="166"/>
      <c r="B688" s="167"/>
      <c r="C688" s="167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7"/>
      <c r="Z688" s="167"/>
      <c r="AA688" s="167"/>
      <c r="AB688" s="167"/>
      <c r="AC688" s="167"/>
      <c r="AD688" s="167"/>
      <c r="AE688" s="251"/>
      <c r="AF688" s="251"/>
      <c r="AG688" s="251"/>
      <c r="AH688" s="251"/>
      <c r="AI688" s="251"/>
      <c r="AJ688" s="251"/>
      <c r="AK688" s="251"/>
      <c r="AL688" s="251"/>
      <c r="AM688" s="251"/>
    </row>
    <row r="689" ht="15.75" customHeight="1">
      <c r="A689" s="166"/>
      <c r="B689" s="167"/>
      <c r="C689" s="167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7"/>
      <c r="Z689" s="167"/>
      <c r="AA689" s="167"/>
      <c r="AB689" s="167"/>
      <c r="AC689" s="167"/>
      <c r="AD689" s="167"/>
      <c r="AE689" s="251"/>
      <c r="AF689" s="251"/>
      <c r="AG689" s="251"/>
      <c r="AH689" s="251"/>
      <c r="AI689" s="251"/>
      <c r="AJ689" s="251"/>
      <c r="AK689" s="251"/>
      <c r="AL689" s="251"/>
      <c r="AM689" s="251"/>
    </row>
    <row r="690" ht="15.75" customHeight="1">
      <c r="A690" s="166"/>
      <c r="B690" s="167"/>
      <c r="C690" s="167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7"/>
      <c r="Z690" s="167"/>
      <c r="AA690" s="167"/>
      <c r="AB690" s="167"/>
      <c r="AC690" s="167"/>
      <c r="AD690" s="167"/>
      <c r="AE690" s="251"/>
      <c r="AF690" s="251"/>
      <c r="AG690" s="251"/>
      <c r="AH690" s="251"/>
      <c r="AI690" s="251"/>
      <c r="AJ690" s="251"/>
      <c r="AK690" s="251"/>
      <c r="AL690" s="251"/>
      <c r="AM690" s="251"/>
    </row>
    <row r="691" ht="15.75" customHeight="1">
      <c r="A691" s="166"/>
      <c r="B691" s="167"/>
      <c r="C691" s="167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7"/>
      <c r="Z691" s="167"/>
      <c r="AA691" s="167"/>
      <c r="AB691" s="167"/>
      <c r="AC691" s="167"/>
      <c r="AD691" s="167"/>
      <c r="AE691" s="251"/>
      <c r="AF691" s="251"/>
      <c r="AG691" s="251"/>
      <c r="AH691" s="251"/>
      <c r="AI691" s="251"/>
      <c r="AJ691" s="251"/>
      <c r="AK691" s="251"/>
      <c r="AL691" s="251"/>
      <c r="AM691" s="251"/>
    </row>
    <row r="692" ht="15.75" customHeight="1">
      <c r="A692" s="166"/>
      <c r="B692" s="167"/>
      <c r="C692" s="167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7"/>
      <c r="Z692" s="167"/>
      <c r="AA692" s="167"/>
      <c r="AB692" s="167"/>
      <c r="AC692" s="167"/>
      <c r="AD692" s="167"/>
      <c r="AE692" s="251"/>
      <c r="AF692" s="251"/>
      <c r="AG692" s="251"/>
      <c r="AH692" s="251"/>
      <c r="AI692" s="251"/>
      <c r="AJ692" s="251"/>
      <c r="AK692" s="251"/>
      <c r="AL692" s="251"/>
      <c r="AM692" s="251"/>
    </row>
    <row r="693" ht="15.75" customHeight="1">
      <c r="A693" s="166"/>
      <c r="B693" s="167"/>
      <c r="C693" s="167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7"/>
      <c r="Z693" s="167"/>
      <c r="AA693" s="167"/>
      <c r="AB693" s="167"/>
      <c r="AC693" s="167"/>
      <c r="AD693" s="167"/>
      <c r="AE693" s="251"/>
      <c r="AF693" s="251"/>
      <c r="AG693" s="251"/>
      <c r="AH693" s="251"/>
      <c r="AI693" s="251"/>
      <c r="AJ693" s="251"/>
      <c r="AK693" s="251"/>
      <c r="AL693" s="251"/>
      <c r="AM693" s="251"/>
    </row>
    <row r="694" ht="15.75" customHeight="1">
      <c r="A694" s="166"/>
      <c r="B694" s="167"/>
      <c r="C694" s="167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7"/>
      <c r="Z694" s="167"/>
      <c r="AA694" s="167"/>
      <c r="AB694" s="167"/>
      <c r="AC694" s="167"/>
      <c r="AD694" s="167"/>
      <c r="AE694" s="251"/>
      <c r="AF694" s="251"/>
      <c r="AG694" s="251"/>
      <c r="AH694" s="251"/>
      <c r="AI694" s="251"/>
      <c r="AJ694" s="251"/>
      <c r="AK694" s="251"/>
      <c r="AL694" s="251"/>
      <c r="AM694" s="251"/>
    </row>
    <row r="695" ht="15.75" customHeight="1">
      <c r="A695" s="166"/>
      <c r="B695" s="167"/>
      <c r="C695" s="167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7"/>
      <c r="Z695" s="167"/>
      <c r="AA695" s="167"/>
      <c r="AB695" s="167"/>
      <c r="AC695" s="167"/>
      <c r="AD695" s="167"/>
      <c r="AE695" s="251"/>
      <c r="AF695" s="251"/>
      <c r="AG695" s="251"/>
      <c r="AH695" s="251"/>
      <c r="AI695" s="251"/>
      <c r="AJ695" s="251"/>
      <c r="AK695" s="251"/>
      <c r="AL695" s="251"/>
      <c r="AM695" s="251"/>
    </row>
    <row r="696" ht="15.75" customHeight="1">
      <c r="A696" s="166"/>
      <c r="B696" s="167"/>
      <c r="C696" s="167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7"/>
      <c r="Z696" s="167"/>
      <c r="AA696" s="167"/>
      <c r="AB696" s="167"/>
      <c r="AC696" s="167"/>
      <c r="AD696" s="167"/>
      <c r="AE696" s="251"/>
      <c r="AF696" s="251"/>
      <c r="AG696" s="251"/>
      <c r="AH696" s="251"/>
      <c r="AI696" s="251"/>
      <c r="AJ696" s="251"/>
      <c r="AK696" s="251"/>
      <c r="AL696" s="251"/>
      <c r="AM696" s="251"/>
    </row>
    <row r="697" ht="15.75" customHeight="1">
      <c r="A697" s="166"/>
      <c r="B697" s="167"/>
      <c r="C697" s="167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7"/>
      <c r="Z697" s="167"/>
      <c r="AA697" s="167"/>
      <c r="AB697" s="167"/>
      <c r="AC697" s="167"/>
      <c r="AD697" s="167"/>
      <c r="AE697" s="251"/>
      <c r="AF697" s="251"/>
      <c r="AG697" s="251"/>
      <c r="AH697" s="251"/>
      <c r="AI697" s="251"/>
      <c r="AJ697" s="251"/>
      <c r="AK697" s="251"/>
      <c r="AL697" s="251"/>
      <c r="AM697" s="251"/>
    </row>
    <row r="698" ht="15.75" customHeight="1">
      <c r="A698" s="166"/>
      <c r="B698" s="167"/>
      <c r="C698" s="167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7"/>
      <c r="Z698" s="167"/>
      <c r="AA698" s="167"/>
      <c r="AB698" s="167"/>
      <c r="AC698" s="167"/>
      <c r="AD698" s="167"/>
      <c r="AE698" s="251"/>
      <c r="AF698" s="251"/>
      <c r="AG698" s="251"/>
      <c r="AH698" s="251"/>
      <c r="AI698" s="251"/>
      <c r="AJ698" s="251"/>
      <c r="AK698" s="251"/>
      <c r="AL698" s="251"/>
      <c r="AM698" s="251"/>
    </row>
    <row r="699" ht="15.75" customHeight="1">
      <c r="A699" s="166"/>
      <c r="B699" s="167"/>
      <c r="C699" s="167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7"/>
      <c r="Z699" s="167"/>
      <c r="AA699" s="167"/>
      <c r="AB699" s="167"/>
      <c r="AC699" s="167"/>
      <c r="AD699" s="167"/>
      <c r="AE699" s="251"/>
      <c r="AF699" s="251"/>
      <c r="AG699" s="251"/>
      <c r="AH699" s="251"/>
      <c r="AI699" s="251"/>
      <c r="AJ699" s="251"/>
      <c r="AK699" s="251"/>
      <c r="AL699" s="251"/>
      <c r="AM699" s="251"/>
    </row>
    <row r="700" ht="15.75" customHeight="1">
      <c r="A700" s="166"/>
      <c r="B700" s="167"/>
      <c r="C700" s="167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7"/>
      <c r="Z700" s="167"/>
      <c r="AA700" s="167"/>
      <c r="AB700" s="167"/>
      <c r="AC700" s="167"/>
      <c r="AD700" s="167"/>
      <c r="AE700" s="251"/>
      <c r="AF700" s="251"/>
      <c r="AG700" s="251"/>
      <c r="AH700" s="251"/>
      <c r="AI700" s="251"/>
      <c r="AJ700" s="251"/>
      <c r="AK700" s="251"/>
      <c r="AL700" s="251"/>
      <c r="AM700" s="251"/>
    </row>
    <row r="701" ht="15.75" customHeight="1">
      <c r="A701" s="166"/>
      <c r="B701" s="167"/>
      <c r="C701" s="167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7"/>
      <c r="Z701" s="167"/>
      <c r="AA701" s="167"/>
      <c r="AB701" s="167"/>
      <c r="AC701" s="167"/>
      <c r="AD701" s="167"/>
      <c r="AE701" s="251"/>
      <c r="AF701" s="251"/>
      <c r="AG701" s="251"/>
      <c r="AH701" s="251"/>
      <c r="AI701" s="251"/>
      <c r="AJ701" s="251"/>
      <c r="AK701" s="251"/>
      <c r="AL701" s="251"/>
      <c r="AM701" s="251"/>
    </row>
    <row r="702" ht="15.75" customHeight="1">
      <c r="A702" s="166"/>
      <c r="B702" s="167"/>
      <c r="C702" s="167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7"/>
      <c r="Z702" s="167"/>
      <c r="AA702" s="167"/>
      <c r="AB702" s="167"/>
      <c r="AC702" s="167"/>
      <c r="AD702" s="167"/>
      <c r="AE702" s="251"/>
      <c r="AF702" s="251"/>
      <c r="AG702" s="251"/>
      <c r="AH702" s="251"/>
      <c r="AI702" s="251"/>
      <c r="AJ702" s="251"/>
      <c r="AK702" s="251"/>
      <c r="AL702" s="251"/>
      <c r="AM702" s="251"/>
    </row>
    <row r="703" ht="15.75" customHeight="1">
      <c r="A703" s="166"/>
      <c r="B703" s="167"/>
      <c r="C703" s="167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7"/>
      <c r="Z703" s="167"/>
      <c r="AA703" s="167"/>
      <c r="AB703" s="167"/>
      <c r="AC703" s="167"/>
      <c r="AD703" s="167"/>
      <c r="AE703" s="251"/>
      <c r="AF703" s="251"/>
      <c r="AG703" s="251"/>
      <c r="AH703" s="251"/>
      <c r="AI703" s="251"/>
      <c r="AJ703" s="251"/>
      <c r="AK703" s="251"/>
      <c r="AL703" s="251"/>
      <c r="AM703" s="251"/>
    </row>
    <row r="704" ht="15.75" customHeight="1">
      <c r="A704" s="166"/>
      <c r="B704" s="167"/>
      <c r="C704" s="167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7"/>
      <c r="Z704" s="167"/>
      <c r="AA704" s="167"/>
      <c r="AB704" s="167"/>
      <c r="AC704" s="167"/>
      <c r="AD704" s="167"/>
      <c r="AE704" s="251"/>
      <c r="AF704" s="251"/>
      <c r="AG704" s="251"/>
      <c r="AH704" s="251"/>
      <c r="AI704" s="251"/>
      <c r="AJ704" s="251"/>
      <c r="AK704" s="251"/>
      <c r="AL704" s="251"/>
      <c r="AM704" s="251"/>
    </row>
    <row r="705" ht="15.75" customHeight="1">
      <c r="A705" s="166"/>
      <c r="B705" s="167"/>
      <c r="C705" s="167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7"/>
      <c r="Z705" s="167"/>
      <c r="AA705" s="167"/>
      <c r="AB705" s="167"/>
      <c r="AC705" s="167"/>
      <c r="AD705" s="167"/>
      <c r="AE705" s="251"/>
      <c r="AF705" s="251"/>
      <c r="AG705" s="251"/>
      <c r="AH705" s="251"/>
      <c r="AI705" s="251"/>
      <c r="AJ705" s="251"/>
      <c r="AK705" s="251"/>
      <c r="AL705" s="251"/>
      <c r="AM705" s="251"/>
    </row>
    <row r="706" ht="15.75" customHeight="1">
      <c r="A706" s="166"/>
      <c r="B706" s="167"/>
      <c r="C706" s="167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7"/>
      <c r="Z706" s="167"/>
      <c r="AA706" s="167"/>
      <c r="AB706" s="167"/>
      <c r="AC706" s="167"/>
      <c r="AD706" s="167"/>
      <c r="AE706" s="251"/>
      <c r="AF706" s="251"/>
      <c r="AG706" s="251"/>
      <c r="AH706" s="251"/>
      <c r="AI706" s="251"/>
      <c r="AJ706" s="251"/>
      <c r="AK706" s="251"/>
      <c r="AL706" s="251"/>
      <c r="AM706" s="251"/>
    </row>
    <row r="707" ht="15.75" customHeight="1">
      <c r="A707" s="166"/>
      <c r="B707" s="167"/>
      <c r="C707" s="167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7"/>
      <c r="Z707" s="167"/>
      <c r="AA707" s="167"/>
      <c r="AB707" s="167"/>
      <c r="AC707" s="167"/>
      <c r="AD707" s="167"/>
      <c r="AE707" s="251"/>
      <c r="AF707" s="251"/>
      <c r="AG707" s="251"/>
      <c r="AH707" s="251"/>
      <c r="AI707" s="251"/>
      <c r="AJ707" s="251"/>
      <c r="AK707" s="251"/>
      <c r="AL707" s="251"/>
      <c r="AM707" s="251"/>
    </row>
    <row r="708" ht="15.75" customHeight="1">
      <c r="A708" s="166"/>
      <c r="B708" s="167"/>
      <c r="C708" s="167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7"/>
      <c r="Z708" s="167"/>
      <c r="AA708" s="167"/>
      <c r="AB708" s="167"/>
      <c r="AC708" s="167"/>
      <c r="AD708" s="167"/>
      <c r="AE708" s="251"/>
      <c r="AF708" s="251"/>
      <c r="AG708" s="251"/>
      <c r="AH708" s="251"/>
      <c r="AI708" s="251"/>
      <c r="AJ708" s="251"/>
      <c r="AK708" s="251"/>
      <c r="AL708" s="251"/>
      <c r="AM708" s="251"/>
    </row>
    <row r="709" ht="15.75" customHeight="1">
      <c r="A709" s="166"/>
      <c r="B709" s="167"/>
      <c r="C709" s="167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7"/>
      <c r="Z709" s="167"/>
      <c r="AA709" s="167"/>
      <c r="AB709" s="167"/>
      <c r="AC709" s="167"/>
      <c r="AD709" s="167"/>
      <c r="AE709" s="251"/>
      <c r="AF709" s="251"/>
      <c r="AG709" s="251"/>
      <c r="AH709" s="251"/>
      <c r="AI709" s="251"/>
      <c r="AJ709" s="251"/>
      <c r="AK709" s="251"/>
      <c r="AL709" s="251"/>
      <c r="AM709" s="251"/>
    </row>
    <row r="710" ht="15.75" customHeight="1">
      <c r="A710" s="166"/>
      <c r="B710" s="167"/>
      <c r="C710" s="167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7"/>
      <c r="Z710" s="167"/>
      <c r="AA710" s="167"/>
      <c r="AB710" s="167"/>
      <c r="AC710" s="167"/>
      <c r="AD710" s="167"/>
      <c r="AE710" s="251"/>
      <c r="AF710" s="251"/>
      <c r="AG710" s="251"/>
      <c r="AH710" s="251"/>
      <c r="AI710" s="251"/>
      <c r="AJ710" s="251"/>
      <c r="AK710" s="251"/>
      <c r="AL710" s="251"/>
      <c r="AM710" s="251"/>
    </row>
    <row r="711" ht="15.75" customHeight="1">
      <c r="A711" s="166"/>
      <c r="B711" s="167"/>
      <c r="C711" s="167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7"/>
      <c r="Z711" s="167"/>
      <c r="AA711" s="167"/>
      <c r="AB711" s="167"/>
      <c r="AC711" s="167"/>
      <c r="AD711" s="167"/>
      <c r="AE711" s="251"/>
      <c r="AF711" s="251"/>
      <c r="AG711" s="251"/>
      <c r="AH711" s="251"/>
      <c r="AI711" s="251"/>
      <c r="AJ711" s="251"/>
      <c r="AK711" s="251"/>
      <c r="AL711" s="251"/>
      <c r="AM711" s="251"/>
    </row>
    <row r="712" ht="15.75" customHeight="1">
      <c r="A712" s="166"/>
      <c r="B712" s="167"/>
      <c r="C712" s="167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7"/>
      <c r="Z712" s="167"/>
      <c r="AA712" s="167"/>
      <c r="AB712" s="167"/>
      <c r="AC712" s="167"/>
      <c r="AD712" s="167"/>
      <c r="AE712" s="251"/>
      <c r="AF712" s="251"/>
      <c r="AG712" s="251"/>
      <c r="AH712" s="251"/>
      <c r="AI712" s="251"/>
      <c r="AJ712" s="251"/>
      <c r="AK712" s="251"/>
      <c r="AL712" s="251"/>
      <c r="AM712" s="251"/>
    </row>
    <row r="713" ht="15.75" customHeight="1">
      <c r="A713" s="166"/>
      <c r="B713" s="167"/>
      <c r="C713" s="167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7"/>
      <c r="Z713" s="167"/>
      <c r="AA713" s="167"/>
      <c r="AB713" s="167"/>
      <c r="AC713" s="167"/>
      <c r="AD713" s="167"/>
      <c r="AE713" s="251"/>
      <c r="AF713" s="251"/>
      <c r="AG713" s="251"/>
      <c r="AH713" s="251"/>
      <c r="AI713" s="251"/>
      <c r="AJ713" s="251"/>
      <c r="AK713" s="251"/>
      <c r="AL713" s="251"/>
      <c r="AM713" s="251"/>
    </row>
    <row r="714" ht="15.75" customHeight="1">
      <c r="A714" s="166"/>
      <c r="B714" s="167"/>
      <c r="C714" s="167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7"/>
      <c r="Z714" s="167"/>
      <c r="AA714" s="167"/>
      <c r="AB714" s="167"/>
      <c r="AC714" s="167"/>
      <c r="AD714" s="167"/>
      <c r="AE714" s="251"/>
      <c r="AF714" s="251"/>
      <c r="AG714" s="251"/>
      <c r="AH714" s="251"/>
      <c r="AI714" s="251"/>
      <c r="AJ714" s="251"/>
      <c r="AK714" s="251"/>
      <c r="AL714" s="251"/>
      <c r="AM714" s="251"/>
    </row>
    <row r="715" ht="15.75" customHeight="1">
      <c r="A715" s="166"/>
      <c r="B715" s="167"/>
      <c r="C715" s="167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7"/>
      <c r="Z715" s="167"/>
      <c r="AA715" s="167"/>
      <c r="AB715" s="167"/>
      <c r="AC715" s="167"/>
      <c r="AD715" s="167"/>
      <c r="AE715" s="251"/>
      <c r="AF715" s="251"/>
      <c r="AG715" s="251"/>
      <c r="AH715" s="251"/>
      <c r="AI715" s="251"/>
      <c r="AJ715" s="251"/>
      <c r="AK715" s="251"/>
      <c r="AL715" s="251"/>
      <c r="AM715" s="251"/>
    </row>
    <row r="716" ht="15.75" customHeight="1">
      <c r="A716" s="166"/>
      <c r="B716" s="167"/>
      <c r="C716" s="167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7"/>
      <c r="Z716" s="167"/>
      <c r="AA716" s="167"/>
      <c r="AB716" s="167"/>
      <c r="AC716" s="167"/>
      <c r="AD716" s="167"/>
      <c r="AE716" s="251"/>
      <c r="AF716" s="251"/>
      <c r="AG716" s="251"/>
      <c r="AH716" s="251"/>
      <c r="AI716" s="251"/>
      <c r="AJ716" s="251"/>
      <c r="AK716" s="251"/>
      <c r="AL716" s="251"/>
      <c r="AM716" s="251"/>
    </row>
    <row r="717" ht="15.75" customHeight="1">
      <c r="A717" s="166"/>
      <c r="B717" s="167"/>
      <c r="C717" s="167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7"/>
      <c r="Z717" s="167"/>
      <c r="AA717" s="167"/>
      <c r="AB717" s="167"/>
      <c r="AC717" s="167"/>
      <c r="AD717" s="167"/>
      <c r="AE717" s="251"/>
      <c r="AF717" s="251"/>
      <c r="AG717" s="251"/>
      <c r="AH717" s="251"/>
      <c r="AI717" s="251"/>
      <c r="AJ717" s="251"/>
      <c r="AK717" s="251"/>
      <c r="AL717" s="251"/>
      <c r="AM717" s="251"/>
    </row>
    <row r="718" ht="15.75" customHeight="1">
      <c r="A718" s="166"/>
      <c r="B718" s="167"/>
      <c r="C718" s="167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7"/>
      <c r="Z718" s="167"/>
      <c r="AA718" s="167"/>
      <c r="AB718" s="167"/>
      <c r="AC718" s="167"/>
      <c r="AD718" s="167"/>
      <c r="AE718" s="251"/>
      <c r="AF718" s="251"/>
      <c r="AG718" s="251"/>
      <c r="AH718" s="251"/>
      <c r="AI718" s="251"/>
      <c r="AJ718" s="251"/>
      <c r="AK718" s="251"/>
      <c r="AL718" s="251"/>
      <c r="AM718" s="251"/>
    </row>
    <row r="719" ht="15.75" customHeight="1">
      <c r="A719" s="166"/>
      <c r="B719" s="167"/>
      <c r="C719" s="167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7"/>
      <c r="Z719" s="167"/>
      <c r="AA719" s="167"/>
      <c r="AB719" s="167"/>
      <c r="AC719" s="167"/>
      <c r="AD719" s="167"/>
      <c r="AE719" s="251"/>
      <c r="AF719" s="251"/>
      <c r="AG719" s="251"/>
      <c r="AH719" s="251"/>
      <c r="AI719" s="251"/>
      <c r="AJ719" s="251"/>
      <c r="AK719" s="251"/>
      <c r="AL719" s="251"/>
      <c r="AM719" s="251"/>
    </row>
    <row r="720" ht="15.75" customHeight="1">
      <c r="A720" s="166"/>
      <c r="B720" s="167"/>
      <c r="C720" s="167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7"/>
      <c r="Z720" s="167"/>
      <c r="AA720" s="167"/>
      <c r="AB720" s="167"/>
      <c r="AC720" s="167"/>
      <c r="AD720" s="167"/>
      <c r="AE720" s="251"/>
      <c r="AF720" s="251"/>
      <c r="AG720" s="251"/>
      <c r="AH720" s="251"/>
      <c r="AI720" s="251"/>
      <c r="AJ720" s="251"/>
      <c r="AK720" s="251"/>
      <c r="AL720" s="251"/>
      <c r="AM720" s="251"/>
    </row>
    <row r="721" ht="15.75" customHeight="1">
      <c r="A721" s="166"/>
      <c r="B721" s="167"/>
      <c r="C721" s="167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7"/>
      <c r="Z721" s="167"/>
      <c r="AA721" s="167"/>
      <c r="AB721" s="167"/>
      <c r="AC721" s="167"/>
      <c r="AD721" s="167"/>
      <c r="AE721" s="251"/>
      <c r="AF721" s="251"/>
      <c r="AG721" s="251"/>
      <c r="AH721" s="251"/>
      <c r="AI721" s="251"/>
      <c r="AJ721" s="251"/>
      <c r="AK721" s="251"/>
      <c r="AL721" s="251"/>
      <c r="AM721" s="251"/>
    </row>
    <row r="722" ht="15.75" customHeight="1">
      <c r="A722" s="166"/>
      <c r="B722" s="167"/>
      <c r="C722" s="167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7"/>
      <c r="Z722" s="167"/>
      <c r="AA722" s="167"/>
      <c r="AB722" s="167"/>
      <c r="AC722" s="167"/>
      <c r="AD722" s="167"/>
      <c r="AE722" s="251"/>
      <c r="AF722" s="251"/>
      <c r="AG722" s="251"/>
      <c r="AH722" s="251"/>
      <c r="AI722" s="251"/>
      <c r="AJ722" s="251"/>
      <c r="AK722" s="251"/>
      <c r="AL722" s="251"/>
      <c r="AM722" s="251"/>
    </row>
    <row r="723" ht="15.75" customHeight="1">
      <c r="A723" s="166"/>
      <c r="B723" s="167"/>
      <c r="C723" s="167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7"/>
      <c r="Z723" s="167"/>
      <c r="AA723" s="167"/>
      <c r="AB723" s="167"/>
      <c r="AC723" s="167"/>
      <c r="AD723" s="167"/>
      <c r="AE723" s="251"/>
      <c r="AF723" s="251"/>
      <c r="AG723" s="251"/>
      <c r="AH723" s="251"/>
      <c r="AI723" s="251"/>
      <c r="AJ723" s="251"/>
      <c r="AK723" s="251"/>
      <c r="AL723" s="251"/>
      <c r="AM723" s="251"/>
    </row>
    <row r="724" ht="15.75" customHeight="1">
      <c r="A724" s="166"/>
      <c r="B724" s="167"/>
      <c r="C724" s="167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7"/>
      <c r="Z724" s="167"/>
      <c r="AA724" s="167"/>
      <c r="AB724" s="167"/>
      <c r="AC724" s="167"/>
      <c r="AD724" s="167"/>
      <c r="AE724" s="251"/>
      <c r="AF724" s="251"/>
      <c r="AG724" s="251"/>
      <c r="AH724" s="251"/>
      <c r="AI724" s="251"/>
      <c r="AJ724" s="251"/>
      <c r="AK724" s="251"/>
      <c r="AL724" s="251"/>
      <c r="AM724" s="251"/>
    </row>
    <row r="725" ht="15.75" customHeight="1">
      <c r="A725" s="166"/>
      <c r="B725" s="167"/>
      <c r="C725" s="167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7"/>
      <c r="Z725" s="167"/>
      <c r="AA725" s="167"/>
      <c r="AB725" s="167"/>
      <c r="AC725" s="167"/>
      <c r="AD725" s="167"/>
      <c r="AE725" s="251"/>
      <c r="AF725" s="251"/>
      <c r="AG725" s="251"/>
      <c r="AH725" s="251"/>
      <c r="AI725" s="251"/>
      <c r="AJ725" s="251"/>
      <c r="AK725" s="251"/>
      <c r="AL725" s="251"/>
      <c r="AM725" s="251"/>
    </row>
    <row r="726" ht="15.75" customHeight="1">
      <c r="A726" s="166"/>
      <c r="B726" s="167"/>
      <c r="C726" s="167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7"/>
      <c r="Z726" s="167"/>
      <c r="AA726" s="167"/>
      <c r="AB726" s="167"/>
      <c r="AC726" s="167"/>
      <c r="AD726" s="167"/>
      <c r="AE726" s="251"/>
      <c r="AF726" s="251"/>
      <c r="AG726" s="251"/>
      <c r="AH726" s="251"/>
      <c r="AI726" s="251"/>
      <c r="AJ726" s="251"/>
      <c r="AK726" s="251"/>
      <c r="AL726" s="251"/>
      <c r="AM726" s="251"/>
    </row>
    <row r="727" ht="15.75" customHeight="1">
      <c r="A727" s="166"/>
      <c r="B727" s="167"/>
      <c r="C727" s="167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7"/>
      <c r="Z727" s="167"/>
      <c r="AA727" s="167"/>
      <c r="AB727" s="167"/>
      <c r="AC727" s="167"/>
      <c r="AD727" s="167"/>
      <c r="AE727" s="251"/>
      <c r="AF727" s="251"/>
      <c r="AG727" s="251"/>
      <c r="AH727" s="251"/>
      <c r="AI727" s="251"/>
      <c r="AJ727" s="251"/>
      <c r="AK727" s="251"/>
      <c r="AL727" s="251"/>
      <c r="AM727" s="251"/>
    </row>
    <row r="728" ht="15.75" customHeight="1">
      <c r="A728" s="166"/>
      <c r="B728" s="167"/>
      <c r="C728" s="167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7"/>
      <c r="Z728" s="167"/>
      <c r="AA728" s="167"/>
      <c r="AB728" s="167"/>
      <c r="AC728" s="167"/>
      <c r="AD728" s="167"/>
      <c r="AE728" s="251"/>
      <c r="AF728" s="251"/>
      <c r="AG728" s="251"/>
      <c r="AH728" s="251"/>
      <c r="AI728" s="251"/>
      <c r="AJ728" s="251"/>
      <c r="AK728" s="251"/>
      <c r="AL728" s="251"/>
      <c r="AM728" s="251"/>
    </row>
    <row r="729" ht="15.75" customHeight="1">
      <c r="A729" s="166"/>
      <c r="B729" s="167"/>
      <c r="C729" s="167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7"/>
      <c r="Z729" s="167"/>
      <c r="AA729" s="167"/>
      <c r="AB729" s="167"/>
      <c r="AC729" s="167"/>
      <c r="AD729" s="167"/>
      <c r="AE729" s="251"/>
      <c r="AF729" s="251"/>
      <c r="AG729" s="251"/>
      <c r="AH729" s="251"/>
      <c r="AI729" s="251"/>
      <c r="AJ729" s="251"/>
      <c r="AK729" s="251"/>
      <c r="AL729" s="251"/>
      <c r="AM729" s="251"/>
    </row>
    <row r="730" ht="15.75" customHeight="1">
      <c r="A730" s="166"/>
      <c r="B730" s="167"/>
      <c r="C730" s="167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7"/>
      <c r="Z730" s="167"/>
      <c r="AA730" s="167"/>
      <c r="AB730" s="167"/>
      <c r="AC730" s="167"/>
      <c r="AD730" s="167"/>
      <c r="AE730" s="251"/>
      <c r="AF730" s="251"/>
      <c r="AG730" s="251"/>
      <c r="AH730" s="251"/>
      <c r="AI730" s="251"/>
      <c r="AJ730" s="251"/>
      <c r="AK730" s="251"/>
      <c r="AL730" s="251"/>
      <c r="AM730" s="251"/>
    </row>
    <row r="731" ht="15.75" customHeight="1">
      <c r="A731" s="166"/>
      <c r="B731" s="167"/>
      <c r="C731" s="167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7"/>
      <c r="Z731" s="167"/>
      <c r="AA731" s="167"/>
      <c r="AB731" s="167"/>
      <c r="AC731" s="167"/>
      <c r="AD731" s="167"/>
      <c r="AE731" s="251"/>
      <c r="AF731" s="251"/>
      <c r="AG731" s="251"/>
      <c r="AH731" s="251"/>
      <c r="AI731" s="251"/>
      <c r="AJ731" s="251"/>
      <c r="AK731" s="251"/>
      <c r="AL731" s="251"/>
      <c r="AM731" s="251"/>
    </row>
    <row r="732" ht="15.75" customHeight="1">
      <c r="A732" s="166"/>
      <c r="B732" s="167"/>
      <c r="C732" s="167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7"/>
      <c r="Z732" s="167"/>
      <c r="AA732" s="167"/>
      <c r="AB732" s="167"/>
      <c r="AC732" s="167"/>
      <c r="AD732" s="167"/>
      <c r="AE732" s="251"/>
      <c r="AF732" s="251"/>
      <c r="AG732" s="251"/>
      <c r="AH732" s="251"/>
      <c r="AI732" s="251"/>
      <c r="AJ732" s="251"/>
      <c r="AK732" s="251"/>
      <c r="AL732" s="251"/>
      <c r="AM732" s="251"/>
    </row>
    <row r="733" ht="15.75" customHeight="1">
      <c r="A733" s="166"/>
      <c r="B733" s="167"/>
      <c r="C733" s="167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7"/>
      <c r="Z733" s="167"/>
      <c r="AA733" s="167"/>
      <c r="AB733" s="167"/>
      <c r="AC733" s="167"/>
      <c r="AD733" s="167"/>
      <c r="AE733" s="251"/>
      <c r="AF733" s="251"/>
      <c r="AG733" s="251"/>
      <c r="AH733" s="251"/>
      <c r="AI733" s="251"/>
      <c r="AJ733" s="251"/>
      <c r="AK733" s="251"/>
      <c r="AL733" s="251"/>
      <c r="AM733" s="251"/>
    </row>
    <row r="734" ht="15.75" customHeight="1">
      <c r="A734" s="166"/>
      <c r="B734" s="167"/>
      <c r="C734" s="167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7"/>
      <c r="Z734" s="167"/>
      <c r="AA734" s="167"/>
      <c r="AB734" s="167"/>
      <c r="AC734" s="167"/>
      <c r="AD734" s="167"/>
      <c r="AE734" s="251"/>
      <c r="AF734" s="251"/>
      <c r="AG734" s="251"/>
      <c r="AH734" s="251"/>
      <c r="AI734" s="251"/>
      <c r="AJ734" s="251"/>
      <c r="AK734" s="251"/>
      <c r="AL734" s="251"/>
      <c r="AM734" s="251"/>
    </row>
    <row r="735" ht="15.75" customHeight="1">
      <c r="A735" s="166"/>
      <c r="B735" s="167"/>
      <c r="C735" s="167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7"/>
      <c r="Z735" s="167"/>
      <c r="AA735" s="167"/>
      <c r="AB735" s="167"/>
      <c r="AC735" s="167"/>
      <c r="AD735" s="167"/>
      <c r="AE735" s="251"/>
      <c r="AF735" s="251"/>
      <c r="AG735" s="251"/>
      <c r="AH735" s="251"/>
      <c r="AI735" s="251"/>
      <c r="AJ735" s="251"/>
      <c r="AK735" s="251"/>
      <c r="AL735" s="251"/>
      <c r="AM735" s="251"/>
    </row>
    <row r="736" ht="15.75" customHeight="1">
      <c r="A736" s="166"/>
      <c r="B736" s="167"/>
      <c r="C736" s="167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7"/>
      <c r="Z736" s="167"/>
      <c r="AA736" s="167"/>
      <c r="AB736" s="167"/>
      <c r="AC736" s="167"/>
      <c r="AD736" s="167"/>
      <c r="AE736" s="251"/>
      <c r="AF736" s="251"/>
      <c r="AG736" s="251"/>
      <c r="AH736" s="251"/>
      <c r="AI736" s="251"/>
      <c r="AJ736" s="251"/>
      <c r="AK736" s="251"/>
      <c r="AL736" s="251"/>
      <c r="AM736" s="251"/>
    </row>
    <row r="737" ht="15.75" customHeight="1">
      <c r="A737" s="166"/>
      <c r="B737" s="167"/>
      <c r="C737" s="167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7"/>
      <c r="Z737" s="167"/>
      <c r="AA737" s="167"/>
      <c r="AB737" s="167"/>
      <c r="AC737" s="167"/>
      <c r="AD737" s="167"/>
      <c r="AE737" s="251"/>
      <c r="AF737" s="251"/>
      <c r="AG737" s="251"/>
      <c r="AH737" s="251"/>
      <c r="AI737" s="251"/>
      <c r="AJ737" s="251"/>
      <c r="AK737" s="251"/>
      <c r="AL737" s="251"/>
      <c r="AM737" s="251"/>
    </row>
    <row r="738" ht="15.75" customHeight="1">
      <c r="A738" s="166"/>
      <c r="B738" s="167"/>
      <c r="C738" s="167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7"/>
      <c r="Z738" s="167"/>
      <c r="AA738" s="167"/>
      <c r="AB738" s="167"/>
      <c r="AC738" s="167"/>
      <c r="AD738" s="167"/>
      <c r="AE738" s="251"/>
      <c r="AF738" s="251"/>
      <c r="AG738" s="251"/>
      <c r="AH738" s="251"/>
      <c r="AI738" s="251"/>
      <c r="AJ738" s="251"/>
      <c r="AK738" s="251"/>
      <c r="AL738" s="251"/>
      <c r="AM738" s="251"/>
    </row>
    <row r="739" ht="15.75" customHeight="1">
      <c r="A739" s="166"/>
      <c r="B739" s="167"/>
      <c r="C739" s="167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7"/>
      <c r="Z739" s="167"/>
      <c r="AA739" s="167"/>
      <c r="AB739" s="167"/>
      <c r="AC739" s="167"/>
      <c r="AD739" s="167"/>
      <c r="AE739" s="251"/>
      <c r="AF739" s="251"/>
      <c r="AG739" s="251"/>
      <c r="AH739" s="251"/>
      <c r="AI739" s="251"/>
      <c r="AJ739" s="251"/>
      <c r="AK739" s="251"/>
      <c r="AL739" s="251"/>
      <c r="AM739" s="251"/>
    </row>
    <row r="740" ht="15.75" customHeight="1">
      <c r="A740" s="166"/>
      <c r="B740" s="167"/>
      <c r="C740" s="167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7"/>
      <c r="Z740" s="167"/>
      <c r="AA740" s="167"/>
      <c r="AB740" s="167"/>
      <c r="AC740" s="167"/>
      <c r="AD740" s="167"/>
      <c r="AE740" s="251"/>
      <c r="AF740" s="251"/>
      <c r="AG740" s="251"/>
      <c r="AH740" s="251"/>
      <c r="AI740" s="251"/>
      <c r="AJ740" s="251"/>
      <c r="AK740" s="251"/>
      <c r="AL740" s="251"/>
      <c r="AM740" s="251"/>
    </row>
    <row r="741" ht="15.75" customHeight="1">
      <c r="A741" s="166"/>
      <c r="B741" s="167"/>
      <c r="C741" s="167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7"/>
      <c r="Z741" s="167"/>
      <c r="AA741" s="167"/>
      <c r="AB741" s="167"/>
      <c r="AC741" s="167"/>
      <c r="AD741" s="167"/>
      <c r="AE741" s="251"/>
      <c r="AF741" s="251"/>
      <c r="AG741" s="251"/>
      <c r="AH741" s="251"/>
      <c r="AI741" s="251"/>
      <c r="AJ741" s="251"/>
      <c r="AK741" s="251"/>
      <c r="AL741" s="251"/>
      <c r="AM741" s="251"/>
    </row>
    <row r="742" ht="15.75" customHeight="1">
      <c r="A742" s="166"/>
      <c r="B742" s="167"/>
      <c r="C742" s="167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7"/>
      <c r="Z742" s="167"/>
      <c r="AA742" s="167"/>
      <c r="AB742" s="167"/>
      <c r="AC742" s="167"/>
      <c r="AD742" s="167"/>
      <c r="AE742" s="251"/>
      <c r="AF742" s="251"/>
      <c r="AG742" s="251"/>
      <c r="AH742" s="251"/>
      <c r="AI742" s="251"/>
      <c r="AJ742" s="251"/>
      <c r="AK742" s="251"/>
      <c r="AL742" s="251"/>
      <c r="AM742" s="251"/>
    </row>
    <row r="743" ht="15.75" customHeight="1">
      <c r="A743" s="166"/>
      <c r="B743" s="167"/>
      <c r="C743" s="167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7"/>
      <c r="Z743" s="167"/>
      <c r="AA743" s="167"/>
      <c r="AB743" s="167"/>
      <c r="AC743" s="167"/>
      <c r="AD743" s="167"/>
      <c r="AE743" s="251"/>
      <c r="AF743" s="251"/>
      <c r="AG743" s="251"/>
      <c r="AH743" s="251"/>
      <c r="AI743" s="251"/>
      <c r="AJ743" s="251"/>
      <c r="AK743" s="251"/>
      <c r="AL743" s="251"/>
      <c r="AM743" s="251"/>
    </row>
    <row r="744" ht="15.75" customHeight="1">
      <c r="A744" s="166"/>
      <c r="B744" s="167"/>
      <c r="C744" s="167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7"/>
      <c r="Z744" s="167"/>
      <c r="AA744" s="167"/>
      <c r="AB744" s="167"/>
      <c r="AC744" s="167"/>
      <c r="AD744" s="167"/>
      <c r="AE744" s="251"/>
      <c r="AF744" s="251"/>
      <c r="AG744" s="251"/>
      <c r="AH744" s="251"/>
      <c r="AI744" s="251"/>
      <c r="AJ744" s="251"/>
      <c r="AK744" s="251"/>
      <c r="AL744" s="251"/>
      <c r="AM744" s="251"/>
    </row>
    <row r="745" ht="15.75" customHeight="1">
      <c r="A745" s="166"/>
      <c r="B745" s="167"/>
      <c r="C745" s="167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7"/>
      <c r="Z745" s="167"/>
      <c r="AA745" s="167"/>
      <c r="AB745" s="167"/>
      <c r="AC745" s="167"/>
      <c r="AD745" s="167"/>
      <c r="AE745" s="251"/>
      <c r="AF745" s="251"/>
      <c r="AG745" s="251"/>
      <c r="AH745" s="251"/>
      <c r="AI745" s="251"/>
      <c r="AJ745" s="251"/>
      <c r="AK745" s="251"/>
      <c r="AL745" s="251"/>
      <c r="AM745" s="251"/>
    </row>
    <row r="746" ht="15.75" customHeight="1">
      <c r="A746" s="166"/>
      <c r="B746" s="167"/>
      <c r="C746" s="167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7"/>
      <c r="Z746" s="167"/>
      <c r="AA746" s="167"/>
      <c r="AB746" s="167"/>
      <c r="AC746" s="167"/>
      <c r="AD746" s="167"/>
      <c r="AE746" s="251"/>
      <c r="AF746" s="251"/>
      <c r="AG746" s="251"/>
      <c r="AH746" s="251"/>
      <c r="AI746" s="251"/>
      <c r="AJ746" s="251"/>
      <c r="AK746" s="251"/>
      <c r="AL746" s="251"/>
      <c r="AM746" s="251"/>
    </row>
    <row r="747" ht="15.75" customHeight="1">
      <c r="A747" s="166"/>
      <c r="B747" s="167"/>
      <c r="C747" s="167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7"/>
      <c r="Z747" s="167"/>
      <c r="AA747" s="167"/>
      <c r="AB747" s="167"/>
      <c r="AC747" s="167"/>
      <c r="AD747" s="167"/>
      <c r="AE747" s="251"/>
      <c r="AF747" s="251"/>
      <c r="AG747" s="251"/>
      <c r="AH747" s="251"/>
      <c r="AI747" s="251"/>
      <c r="AJ747" s="251"/>
      <c r="AK747" s="251"/>
      <c r="AL747" s="251"/>
      <c r="AM747" s="251"/>
    </row>
    <row r="748" ht="15.75" customHeight="1">
      <c r="A748" s="166"/>
      <c r="B748" s="167"/>
      <c r="C748" s="167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7"/>
      <c r="Z748" s="167"/>
      <c r="AA748" s="167"/>
      <c r="AB748" s="167"/>
      <c r="AC748" s="167"/>
      <c r="AD748" s="167"/>
      <c r="AE748" s="251"/>
      <c r="AF748" s="251"/>
      <c r="AG748" s="251"/>
      <c r="AH748" s="251"/>
      <c r="AI748" s="251"/>
      <c r="AJ748" s="251"/>
      <c r="AK748" s="251"/>
      <c r="AL748" s="251"/>
      <c r="AM748" s="251"/>
    </row>
    <row r="749" ht="15.75" customHeight="1">
      <c r="A749" s="166"/>
      <c r="B749" s="167"/>
      <c r="C749" s="167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7"/>
      <c r="Z749" s="167"/>
      <c r="AA749" s="167"/>
      <c r="AB749" s="167"/>
      <c r="AC749" s="167"/>
      <c r="AD749" s="167"/>
      <c r="AE749" s="251"/>
      <c r="AF749" s="251"/>
      <c r="AG749" s="251"/>
      <c r="AH749" s="251"/>
      <c r="AI749" s="251"/>
      <c r="AJ749" s="251"/>
      <c r="AK749" s="251"/>
      <c r="AL749" s="251"/>
      <c r="AM749" s="251"/>
    </row>
    <row r="750" ht="15.75" customHeight="1">
      <c r="A750" s="166"/>
      <c r="B750" s="167"/>
      <c r="C750" s="167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7"/>
      <c r="Z750" s="167"/>
      <c r="AA750" s="167"/>
      <c r="AB750" s="167"/>
      <c r="AC750" s="167"/>
      <c r="AD750" s="167"/>
      <c r="AE750" s="251"/>
      <c r="AF750" s="251"/>
      <c r="AG750" s="251"/>
      <c r="AH750" s="251"/>
      <c r="AI750" s="251"/>
      <c r="AJ750" s="251"/>
      <c r="AK750" s="251"/>
      <c r="AL750" s="251"/>
      <c r="AM750" s="251"/>
    </row>
    <row r="751" ht="15.75" customHeight="1">
      <c r="A751" s="166"/>
      <c r="B751" s="167"/>
      <c r="C751" s="167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7"/>
      <c r="Z751" s="167"/>
      <c r="AA751" s="167"/>
      <c r="AB751" s="167"/>
      <c r="AC751" s="167"/>
      <c r="AD751" s="167"/>
      <c r="AE751" s="251"/>
      <c r="AF751" s="251"/>
      <c r="AG751" s="251"/>
      <c r="AH751" s="251"/>
      <c r="AI751" s="251"/>
      <c r="AJ751" s="251"/>
      <c r="AK751" s="251"/>
      <c r="AL751" s="251"/>
      <c r="AM751" s="251"/>
    </row>
    <row r="752" ht="15.75" customHeight="1">
      <c r="A752" s="166"/>
      <c r="B752" s="167"/>
      <c r="C752" s="167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7"/>
      <c r="Z752" s="167"/>
      <c r="AA752" s="167"/>
      <c r="AB752" s="167"/>
      <c r="AC752" s="167"/>
      <c r="AD752" s="167"/>
      <c r="AE752" s="251"/>
      <c r="AF752" s="251"/>
      <c r="AG752" s="251"/>
      <c r="AH752" s="251"/>
      <c r="AI752" s="251"/>
      <c r="AJ752" s="251"/>
      <c r="AK752" s="251"/>
      <c r="AL752" s="251"/>
      <c r="AM752" s="251"/>
    </row>
    <row r="753" ht="15.75" customHeight="1">
      <c r="A753" s="166"/>
      <c r="B753" s="167"/>
      <c r="C753" s="167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7"/>
      <c r="Z753" s="167"/>
      <c r="AA753" s="167"/>
      <c r="AB753" s="167"/>
      <c r="AC753" s="167"/>
      <c r="AD753" s="167"/>
      <c r="AE753" s="251"/>
      <c r="AF753" s="251"/>
      <c r="AG753" s="251"/>
      <c r="AH753" s="251"/>
      <c r="AI753" s="251"/>
      <c r="AJ753" s="251"/>
      <c r="AK753" s="251"/>
      <c r="AL753" s="251"/>
      <c r="AM753" s="251"/>
    </row>
    <row r="754" ht="15.75" customHeight="1">
      <c r="A754" s="166"/>
      <c r="B754" s="167"/>
      <c r="C754" s="167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7"/>
      <c r="Z754" s="167"/>
      <c r="AA754" s="167"/>
      <c r="AB754" s="167"/>
      <c r="AC754" s="167"/>
      <c r="AD754" s="167"/>
      <c r="AE754" s="251"/>
      <c r="AF754" s="251"/>
      <c r="AG754" s="251"/>
      <c r="AH754" s="251"/>
      <c r="AI754" s="251"/>
      <c r="AJ754" s="251"/>
      <c r="AK754" s="251"/>
      <c r="AL754" s="251"/>
      <c r="AM754" s="251"/>
    </row>
    <row r="755" ht="15.75" customHeight="1">
      <c r="A755" s="166"/>
      <c r="B755" s="167"/>
      <c r="C755" s="167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7"/>
      <c r="Z755" s="167"/>
      <c r="AA755" s="167"/>
      <c r="AB755" s="167"/>
      <c r="AC755" s="167"/>
      <c r="AD755" s="167"/>
      <c r="AE755" s="251"/>
      <c r="AF755" s="251"/>
      <c r="AG755" s="251"/>
      <c r="AH755" s="251"/>
      <c r="AI755" s="251"/>
      <c r="AJ755" s="251"/>
      <c r="AK755" s="251"/>
      <c r="AL755" s="251"/>
      <c r="AM755" s="251"/>
    </row>
    <row r="756" ht="15.75" customHeight="1">
      <c r="A756" s="166"/>
      <c r="B756" s="167"/>
      <c r="C756" s="167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7"/>
      <c r="Z756" s="167"/>
      <c r="AA756" s="167"/>
      <c r="AB756" s="167"/>
      <c r="AC756" s="167"/>
      <c r="AD756" s="167"/>
      <c r="AE756" s="251"/>
      <c r="AF756" s="251"/>
      <c r="AG756" s="251"/>
      <c r="AH756" s="251"/>
      <c r="AI756" s="251"/>
      <c r="AJ756" s="251"/>
      <c r="AK756" s="251"/>
      <c r="AL756" s="251"/>
      <c r="AM756" s="251"/>
    </row>
    <row r="757" ht="15.75" customHeight="1">
      <c r="A757" s="166"/>
      <c r="B757" s="167"/>
      <c r="C757" s="167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7"/>
      <c r="Z757" s="167"/>
      <c r="AA757" s="167"/>
      <c r="AB757" s="167"/>
      <c r="AC757" s="167"/>
      <c r="AD757" s="167"/>
      <c r="AE757" s="251"/>
      <c r="AF757" s="251"/>
      <c r="AG757" s="251"/>
      <c r="AH757" s="251"/>
      <c r="AI757" s="251"/>
      <c r="AJ757" s="251"/>
      <c r="AK757" s="251"/>
      <c r="AL757" s="251"/>
      <c r="AM757" s="251"/>
    </row>
    <row r="758" ht="15.75" customHeight="1">
      <c r="A758" s="166"/>
      <c r="B758" s="167"/>
      <c r="C758" s="167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7"/>
      <c r="Z758" s="167"/>
      <c r="AA758" s="167"/>
      <c r="AB758" s="167"/>
      <c r="AC758" s="167"/>
      <c r="AD758" s="167"/>
      <c r="AE758" s="251"/>
      <c r="AF758" s="251"/>
      <c r="AG758" s="251"/>
      <c r="AH758" s="251"/>
      <c r="AI758" s="251"/>
      <c r="AJ758" s="251"/>
      <c r="AK758" s="251"/>
      <c r="AL758" s="251"/>
      <c r="AM758" s="251"/>
    </row>
    <row r="759" ht="15.75" customHeight="1">
      <c r="A759" s="166"/>
      <c r="B759" s="167"/>
      <c r="C759" s="167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7"/>
      <c r="Z759" s="167"/>
      <c r="AA759" s="167"/>
      <c r="AB759" s="167"/>
      <c r="AC759" s="167"/>
      <c r="AD759" s="167"/>
      <c r="AE759" s="251"/>
      <c r="AF759" s="251"/>
      <c r="AG759" s="251"/>
      <c r="AH759" s="251"/>
      <c r="AI759" s="251"/>
      <c r="AJ759" s="251"/>
      <c r="AK759" s="251"/>
      <c r="AL759" s="251"/>
      <c r="AM759" s="251"/>
    </row>
    <row r="760" ht="15.75" customHeight="1">
      <c r="A760" s="166"/>
      <c r="B760" s="167"/>
      <c r="C760" s="167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7"/>
      <c r="Z760" s="167"/>
      <c r="AA760" s="167"/>
      <c r="AB760" s="167"/>
      <c r="AC760" s="167"/>
      <c r="AD760" s="167"/>
      <c r="AE760" s="251"/>
      <c r="AF760" s="251"/>
      <c r="AG760" s="251"/>
      <c r="AH760" s="251"/>
      <c r="AI760" s="251"/>
      <c r="AJ760" s="251"/>
      <c r="AK760" s="251"/>
      <c r="AL760" s="251"/>
      <c r="AM760" s="251"/>
    </row>
    <row r="761" ht="15.75" customHeight="1">
      <c r="A761" s="166"/>
      <c r="B761" s="167"/>
      <c r="C761" s="167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7"/>
      <c r="Z761" s="167"/>
      <c r="AA761" s="167"/>
      <c r="AB761" s="167"/>
      <c r="AC761" s="167"/>
      <c r="AD761" s="167"/>
      <c r="AE761" s="251"/>
      <c r="AF761" s="251"/>
      <c r="AG761" s="251"/>
      <c r="AH761" s="251"/>
      <c r="AI761" s="251"/>
      <c r="AJ761" s="251"/>
      <c r="AK761" s="251"/>
      <c r="AL761" s="251"/>
      <c r="AM761" s="251"/>
    </row>
    <row r="762" ht="15.75" customHeight="1">
      <c r="A762" s="166"/>
      <c r="B762" s="167"/>
      <c r="C762" s="167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7"/>
      <c r="Z762" s="167"/>
      <c r="AA762" s="167"/>
      <c r="AB762" s="167"/>
      <c r="AC762" s="167"/>
      <c r="AD762" s="167"/>
      <c r="AE762" s="251"/>
      <c r="AF762" s="251"/>
      <c r="AG762" s="251"/>
      <c r="AH762" s="251"/>
      <c r="AI762" s="251"/>
      <c r="AJ762" s="251"/>
      <c r="AK762" s="251"/>
      <c r="AL762" s="251"/>
      <c r="AM762" s="251"/>
    </row>
    <row r="763" ht="15.75" customHeight="1">
      <c r="A763" s="166"/>
      <c r="B763" s="167"/>
      <c r="C763" s="167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7"/>
      <c r="Z763" s="167"/>
      <c r="AA763" s="167"/>
      <c r="AB763" s="167"/>
      <c r="AC763" s="167"/>
      <c r="AD763" s="167"/>
      <c r="AE763" s="251"/>
      <c r="AF763" s="251"/>
      <c r="AG763" s="251"/>
      <c r="AH763" s="251"/>
      <c r="AI763" s="251"/>
      <c r="AJ763" s="251"/>
      <c r="AK763" s="251"/>
      <c r="AL763" s="251"/>
      <c r="AM763" s="251"/>
    </row>
    <row r="764" ht="15.75" customHeight="1">
      <c r="A764" s="166"/>
      <c r="B764" s="167"/>
      <c r="C764" s="167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7"/>
      <c r="Z764" s="167"/>
      <c r="AA764" s="167"/>
      <c r="AB764" s="167"/>
      <c r="AC764" s="167"/>
      <c r="AD764" s="167"/>
      <c r="AE764" s="251"/>
      <c r="AF764" s="251"/>
      <c r="AG764" s="251"/>
      <c r="AH764" s="251"/>
      <c r="AI764" s="251"/>
      <c r="AJ764" s="251"/>
      <c r="AK764" s="251"/>
      <c r="AL764" s="251"/>
      <c r="AM764" s="251"/>
    </row>
    <row r="765" ht="15.75" customHeight="1">
      <c r="A765" s="166"/>
      <c r="B765" s="167"/>
      <c r="C765" s="167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7"/>
      <c r="Z765" s="167"/>
      <c r="AA765" s="167"/>
      <c r="AB765" s="167"/>
      <c r="AC765" s="167"/>
      <c r="AD765" s="167"/>
      <c r="AE765" s="251"/>
      <c r="AF765" s="251"/>
      <c r="AG765" s="251"/>
      <c r="AH765" s="251"/>
      <c r="AI765" s="251"/>
      <c r="AJ765" s="251"/>
      <c r="AK765" s="251"/>
      <c r="AL765" s="251"/>
      <c r="AM765" s="251"/>
    </row>
    <row r="766" ht="15.75" customHeight="1">
      <c r="A766" s="166"/>
      <c r="B766" s="167"/>
      <c r="C766" s="167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7"/>
      <c r="Z766" s="167"/>
      <c r="AA766" s="167"/>
      <c r="AB766" s="167"/>
      <c r="AC766" s="167"/>
      <c r="AD766" s="167"/>
      <c r="AE766" s="251"/>
      <c r="AF766" s="251"/>
      <c r="AG766" s="251"/>
      <c r="AH766" s="251"/>
      <c r="AI766" s="251"/>
      <c r="AJ766" s="251"/>
      <c r="AK766" s="251"/>
      <c r="AL766" s="251"/>
      <c r="AM766" s="251"/>
    </row>
    <row r="767" ht="15.75" customHeight="1">
      <c r="A767" s="166"/>
      <c r="B767" s="167"/>
      <c r="C767" s="167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7"/>
      <c r="Z767" s="167"/>
      <c r="AA767" s="167"/>
      <c r="AB767" s="167"/>
      <c r="AC767" s="167"/>
      <c r="AD767" s="167"/>
      <c r="AE767" s="251"/>
      <c r="AF767" s="251"/>
      <c r="AG767" s="251"/>
      <c r="AH767" s="251"/>
      <c r="AI767" s="251"/>
      <c r="AJ767" s="251"/>
      <c r="AK767" s="251"/>
      <c r="AL767" s="251"/>
      <c r="AM767" s="251"/>
    </row>
    <row r="768" ht="15.75" customHeight="1">
      <c r="A768" s="166"/>
      <c r="B768" s="167"/>
      <c r="C768" s="167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7"/>
      <c r="Z768" s="167"/>
      <c r="AA768" s="167"/>
      <c r="AB768" s="167"/>
      <c r="AC768" s="167"/>
      <c r="AD768" s="167"/>
      <c r="AE768" s="251"/>
      <c r="AF768" s="251"/>
      <c r="AG768" s="251"/>
      <c r="AH768" s="251"/>
      <c r="AI768" s="251"/>
      <c r="AJ768" s="251"/>
      <c r="AK768" s="251"/>
      <c r="AL768" s="251"/>
      <c r="AM768" s="251"/>
    </row>
    <row r="769" ht="15.75" customHeight="1">
      <c r="A769" s="166"/>
      <c r="B769" s="167"/>
      <c r="C769" s="167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7"/>
      <c r="Z769" s="167"/>
      <c r="AA769" s="167"/>
      <c r="AB769" s="167"/>
      <c r="AC769" s="167"/>
      <c r="AD769" s="167"/>
      <c r="AE769" s="251"/>
      <c r="AF769" s="251"/>
      <c r="AG769" s="251"/>
      <c r="AH769" s="251"/>
      <c r="AI769" s="251"/>
      <c r="AJ769" s="251"/>
      <c r="AK769" s="251"/>
      <c r="AL769" s="251"/>
      <c r="AM769" s="251"/>
    </row>
    <row r="770" ht="15.75" customHeight="1">
      <c r="A770" s="166"/>
      <c r="B770" s="167"/>
      <c r="C770" s="167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7"/>
      <c r="Z770" s="167"/>
      <c r="AA770" s="167"/>
      <c r="AB770" s="167"/>
      <c r="AC770" s="167"/>
      <c r="AD770" s="167"/>
      <c r="AE770" s="251"/>
      <c r="AF770" s="251"/>
      <c r="AG770" s="251"/>
      <c r="AH770" s="251"/>
      <c r="AI770" s="251"/>
      <c r="AJ770" s="251"/>
      <c r="AK770" s="251"/>
      <c r="AL770" s="251"/>
      <c r="AM770" s="251"/>
    </row>
    <row r="771" ht="15.75" customHeight="1">
      <c r="A771" s="166"/>
      <c r="B771" s="167"/>
      <c r="C771" s="167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7"/>
      <c r="Z771" s="167"/>
      <c r="AA771" s="167"/>
      <c r="AB771" s="167"/>
      <c r="AC771" s="167"/>
      <c r="AD771" s="167"/>
      <c r="AE771" s="251"/>
      <c r="AF771" s="251"/>
      <c r="AG771" s="251"/>
      <c r="AH771" s="251"/>
      <c r="AI771" s="251"/>
      <c r="AJ771" s="251"/>
      <c r="AK771" s="251"/>
      <c r="AL771" s="251"/>
      <c r="AM771" s="251"/>
    </row>
    <row r="772" ht="15.75" customHeight="1">
      <c r="A772" s="166"/>
      <c r="B772" s="167"/>
      <c r="C772" s="167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7"/>
      <c r="Z772" s="167"/>
      <c r="AA772" s="167"/>
      <c r="AB772" s="167"/>
      <c r="AC772" s="167"/>
      <c r="AD772" s="167"/>
      <c r="AE772" s="251"/>
      <c r="AF772" s="251"/>
      <c r="AG772" s="251"/>
      <c r="AH772" s="251"/>
      <c r="AI772" s="251"/>
      <c r="AJ772" s="251"/>
      <c r="AK772" s="251"/>
      <c r="AL772" s="251"/>
      <c r="AM772" s="251"/>
    </row>
    <row r="773" ht="15.75" customHeight="1">
      <c r="A773" s="166"/>
      <c r="B773" s="167"/>
      <c r="C773" s="167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7"/>
      <c r="Z773" s="167"/>
      <c r="AA773" s="167"/>
      <c r="AB773" s="167"/>
      <c r="AC773" s="167"/>
      <c r="AD773" s="167"/>
      <c r="AE773" s="251"/>
      <c r="AF773" s="251"/>
      <c r="AG773" s="251"/>
      <c r="AH773" s="251"/>
      <c r="AI773" s="251"/>
      <c r="AJ773" s="251"/>
      <c r="AK773" s="251"/>
      <c r="AL773" s="251"/>
      <c r="AM773" s="251"/>
    </row>
    <row r="774" ht="15.75" customHeight="1">
      <c r="A774" s="166"/>
      <c r="B774" s="167"/>
      <c r="C774" s="167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7"/>
      <c r="Z774" s="167"/>
      <c r="AA774" s="167"/>
      <c r="AB774" s="167"/>
      <c r="AC774" s="167"/>
      <c r="AD774" s="167"/>
      <c r="AE774" s="251"/>
      <c r="AF774" s="251"/>
      <c r="AG774" s="251"/>
      <c r="AH774" s="251"/>
      <c r="AI774" s="251"/>
      <c r="AJ774" s="251"/>
      <c r="AK774" s="251"/>
      <c r="AL774" s="251"/>
      <c r="AM774" s="251"/>
    </row>
    <row r="775" ht="15.75" customHeight="1">
      <c r="A775" s="166"/>
      <c r="B775" s="167"/>
      <c r="C775" s="167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7"/>
      <c r="Z775" s="167"/>
      <c r="AA775" s="167"/>
      <c r="AB775" s="167"/>
      <c r="AC775" s="167"/>
      <c r="AD775" s="167"/>
      <c r="AE775" s="251"/>
      <c r="AF775" s="251"/>
      <c r="AG775" s="251"/>
      <c r="AH775" s="251"/>
      <c r="AI775" s="251"/>
      <c r="AJ775" s="251"/>
      <c r="AK775" s="251"/>
      <c r="AL775" s="251"/>
      <c r="AM775" s="251"/>
    </row>
    <row r="776" ht="15.75" customHeight="1">
      <c r="A776" s="166"/>
      <c r="B776" s="167"/>
      <c r="C776" s="167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7"/>
      <c r="Z776" s="167"/>
      <c r="AA776" s="167"/>
      <c r="AB776" s="167"/>
      <c r="AC776" s="167"/>
      <c r="AD776" s="167"/>
      <c r="AE776" s="251"/>
      <c r="AF776" s="251"/>
      <c r="AG776" s="251"/>
      <c r="AH776" s="251"/>
      <c r="AI776" s="251"/>
      <c r="AJ776" s="251"/>
      <c r="AK776" s="251"/>
      <c r="AL776" s="251"/>
      <c r="AM776" s="251"/>
    </row>
    <row r="777" ht="15.75" customHeight="1">
      <c r="A777" s="166"/>
      <c r="B777" s="167"/>
      <c r="C777" s="167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7"/>
      <c r="Z777" s="167"/>
      <c r="AA777" s="167"/>
      <c r="AB777" s="167"/>
      <c r="AC777" s="167"/>
      <c r="AD777" s="167"/>
      <c r="AE777" s="251"/>
      <c r="AF777" s="251"/>
      <c r="AG777" s="251"/>
      <c r="AH777" s="251"/>
      <c r="AI777" s="251"/>
      <c r="AJ777" s="251"/>
      <c r="AK777" s="251"/>
      <c r="AL777" s="251"/>
      <c r="AM777" s="251"/>
    </row>
    <row r="778" ht="15.75" customHeight="1">
      <c r="A778" s="166"/>
      <c r="B778" s="167"/>
      <c r="C778" s="167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7"/>
      <c r="Z778" s="167"/>
      <c r="AA778" s="167"/>
      <c r="AB778" s="167"/>
      <c r="AC778" s="167"/>
      <c r="AD778" s="167"/>
      <c r="AE778" s="251"/>
      <c r="AF778" s="251"/>
      <c r="AG778" s="251"/>
      <c r="AH778" s="251"/>
      <c r="AI778" s="251"/>
      <c r="AJ778" s="251"/>
      <c r="AK778" s="251"/>
      <c r="AL778" s="251"/>
      <c r="AM778" s="251"/>
    </row>
    <row r="779" ht="15.75" customHeight="1">
      <c r="A779" s="166"/>
      <c r="B779" s="167"/>
      <c r="C779" s="167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7"/>
      <c r="Z779" s="167"/>
      <c r="AA779" s="167"/>
      <c r="AB779" s="167"/>
      <c r="AC779" s="167"/>
      <c r="AD779" s="167"/>
      <c r="AE779" s="251"/>
      <c r="AF779" s="251"/>
      <c r="AG779" s="251"/>
      <c r="AH779" s="251"/>
      <c r="AI779" s="251"/>
      <c r="AJ779" s="251"/>
      <c r="AK779" s="251"/>
      <c r="AL779" s="251"/>
      <c r="AM779" s="251"/>
    </row>
    <row r="780" ht="15.75" customHeight="1">
      <c r="A780" s="166"/>
      <c r="B780" s="167"/>
      <c r="C780" s="167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7"/>
      <c r="Z780" s="167"/>
      <c r="AA780" s="167"/>
      <c r="AB780" s="167"/>
      <c r="AC780" s="167"/>
      <c r="AD780" s="167"/>
      <c r="AE780" s="251"/>
      <c r="AF780" s="251"/>
      <c r="AG780" s="251"/>
      <c r="AH780" s="251"/>
      <c r="AI780" s="251"/>
      <c r="AJ780" s="251"/>
      <c r="AK780" s="251"/>
      <c r="AL780" s="251"/>
      <c r="AM780" s="251"/>
    </row>
    <row r="781" ht="15.75" customHeight="1">
      <c r="A781" s="166"/>
      <c r="B781" s="167"/>
      <c r="C781" s="167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7"/>
      <c r="Z781" s="167"/>
      <c r="AA781" s="167"/>
      <c r="AB781" s="167"/>
      <c r="AC781" s="167"/>
      <c r="AD781" s="167"/>
      <c r="AE781" s="251"/>
      <c r="AF781" s="251"/>
      <c r="AG781" s="251"/>
      <c r="AH781" s="251"/>
      <c r="AI781" s="251"/>
      <c r="AJ781" s="251"/>
      <c r="AK781" s="251"/>
      <c r="AL781" s="251"/>
      <c r="AM781" s="251"/>
    </row>
    <row r="782" ht="15.75" customHeight="1">
      <c r="A782" s="166"/>
      <c r="B782" s="167"/>
      <c r="C782" s="167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7"/>
      <c r="Z782" s="167"/>
      <c r="AA782" s="167"/>
      <c r="AB782" s="167"/>
      <c r="AC782" s="167"/>
      <c r="AD782" s="167"/>
      <c r="AE782" s="251"/>
      <c r="AF782" s="251"/>
      <c r="AG782" s="251"/>
      <c r="AH782" s="251"/>
      <c r="AI782" s="251"/>
      <c r="AJ782" s="251"/>
      <c r="AK782" s="251"/>
      <c r="AL782" s="251"/>
      <c r="AM782" s="251"/>
    </row>
    <row r="783" ht="15.75" customHeight="1">
      <c r="A783" s="166"/>
      <c r="B783" s="167"/>
      <c r="C783" s="167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7"/>
      <c r="Z783" s="167"/>
      <c r="AA783" s="167"/>
      <c r="AB783" s="167"/>
      <c r="AC783" s="167"/>
      <c r="AD783" s="167"/>
      <c r="AE783" s="251"/>
      <c r="AF783" s="251"/>
      <c r="AG783" s="251"/>
      <c r="AH783" s="251"/>
      <c r="AI783" s="251"/>
      <c r="AJ783" s="251"/>
      <c r="AK783" s="251"/>
      <c r="AL783" s="251"/>
      <c r="AM783" s="251"/>
    </row>
    <row r="784" ht="15.75" customHeight="1">
      <c r="A784" s="166"/>
      <c r="B784" s="167"/>
      <c r="C784" s="167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7"/>
      <c r="Z784" s="167"/>
      <c r="AA784" s="167"/>
      <c r="AB784" s="167"/>
      <c r="AC784" s="167"/>
      <c r="AD784" s="167"/>
      <c r="AE784" s="251"/>
      <c r="AF784" s="251"/>
      <c r="AG784" s="251"/>
      <c r="AH784" s="251"/>
      <c r="AI784" s="251"/>
      <c r="AJ784" s="251"/>
      <c r="AK784" s="251"/>
      <c r="AL784" s="251"/>
      <c r="AM784" s="251"/>
    </row>
    <row r="785" ht="15.75" customHeight="1">
      <c r="A785" s="166"/>
      <c r="B785" s="167"/>
      <c r="C785" s="167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7"/>
      <c r="Z785" s="167"/>
      <c r="AA785" s="167"/>
      <c r="AB785" s="167"/>
      <c r="AC785" s="167"/>
      <c r="AD785" s="167"/>
      <c r="AE785" s="251"/>
      <c r="AF785" s="251"/>
      <c r="AG785" s="251"/>
      <c r="AH785" s="251"/>
      <c r="AI785" s="251"/>
      <c r="AJ785" s="251"/>
      <c r="AK785" s="251"/>
      <c r="AL785" s="251"/>
      <c r="AM785" s="251"/>
    </row>
    <row r="786" ht="15.75" customHeight="1">
      <c r="A786" s="166"/>
      <c r="B786" s="167"/>
      <c r="C786" s="167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7"/>
      <c r="Z786" s="167"/>
      <c r="AA786" s="167"/>
      <c r="AB786" s="167"/>
      <c r="AC786" s="167"/>
      <c r="AD786" s="167"/>
      <c r="AE786" s="251"/>
      <c r="AF786" s="251"/>
      <c r="AG786" s="251"/>
      <c r="AH786" s="251"/>
      <c r="AI786" s="251"/>
      <c r="AJ786" s="251"/>
      <c r="AK786" s="251"/>
      <c r="AL786" s="251"/>
      <c r="AM786" s="251"/>
    </row>
    <row r="787" ht="15.75" customHeight="1">
      <c r="A787" s="166"/>
      <c r="B787" s="167"/>
      <c r="C787" s="167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7"/>
      <c r="Z787" s="167"/>
      <c r="AA787" s="167"/>
      <c r="AB787" s="167"/>
      <c r="AC787" s="167"/>
      <c r="AD787" s="167"/>
      <c r="AE787" s="251"/>
      <c r="AF787" s="251"/>
      <c r="AG787" s="251"/>
      <c r="AH787" s="251"/>
      <c r="AI787" s="251"/>
      <c r="AJ787" s="251"/>
      <c r="AK787" s="251"/>
      <c r="AL787" s="251"/>
      <c r="AM787" s="251"/>
    </row>
    <row r="788" ht="15.75" customHeight="1">
      <c r="A788" s="166"/>
      <c r="B788" s="167"/>
      <c r="C788" s="167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7"/>
      <c r="Z788" s="167"/>
      <c r="AA788" s="167"/>
      <c r="AB788" s="167"/>
      <c r="AC788" s="167"/>
      <c r="AD788" s="167"/>
      <c r="AE788" s="251"/>
      <c r="AF788" s="251"/>
      <c r="AG788" s="251"/>
      <c r="AH788" s="251"/>
      <c r="AI788" s="251"/>
      <c r="AJ788" s="251"/>
      <c r="AK788" s="251"/>
      <c r="AL788" s="251"/>
      <c r="AM788" s="251"/>
    </row>
    <row r="789" ht="15.75" customHeight="1">
      <c r="A789" s="166"/>
      <c r="B789" s="167"/>
      <c r="C789" s="167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7"/>
      <c r="Z789" s="167"/>
      <c r="AA789" s="167"/>
      <c r="AB789" s="167"/>
      <c r="AC789" s="167"/>
      <c r="AD789" s="167"/>
      <c r="AE789" s="251"/>
      <c r="AF789" s="251"/>
      <c r="AG789" s="251"/>
      <c r="AH789" s="251"/>
      <c r="AI789" s="251"/>
      <c r="AJ789" s="251"/>
      <c r="AK789" s="251"/>
      <c r="AL789" s="251"/>
      <c r="AM789" s="251"/>
    </row>
    <row r="790" ht="15.75" customHeight="1">
      <c r="A790" s="166"/>
      <c r="B790" s="167"/>
      <c r="C790" s="167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7"/>
      <c r="Z790" s="167"/>
      <c r="AA790" s="167"/>
      <c r="AB790" s="167"/>
      <c r="AC790" s="167"/>
      <c r="AD790" s="167"/>
      <c r="AE790" s="251"/>
      <c r="AF790" s="251"/>
      <c r="AG790" s="251"/>
      <c r="AH790" s="251"/>
      <c r="AI790" s="251"/>
      <c r="AJ790" s="251"/>
      <c r="AK790" s="251"/>
      <c r="AL790" s="251"/>
      <c r="AM790" s="251"/>
    </row>
    <row r="791" ht="15.75" customHeight="1">
      <c r="A791" s="166"/>
      <c r="B791" s="167"/>
      <c r="C791" s="167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7"/>
      <c r="Z791" s="167"/>
      <c r="AA791" s="167"/>
      <c r="AB791" s="167"/>
      <c r="AC791" s="167"/>
      <c r="AD791" s="167"/>
      <c r="AE791" s="251"/>
      <c r="AF791" s="251"/>
      <c r="AG791" s="251"/>
      <c r="AH791" s="251"/>
      <c r="AI791" s="251"/>
      <c r="AJ791" s="251"/>
      <c r="AK791" s="251"/>
      <c r="AL791" s="251"/>
      <c r="AM791" s="251"/>
    </row>
    <row r="792" ht="15.75" customHeight="1">
      <c r="A792" s="166"/>
      <c r="B792" s="167"/>
      <c r="C792" s="167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7"/>
      <c r="Z792" s="167"/>
      <c r="AA792" s="167"/>
      <c r="AB792" s="167"/>
      <c r="AC792" s="167"/>
      <c r="AD792" s="167"/>
      <c r="AE792" s="251"/>
      <c r="AF792" s="251"/>
      <c r="AG792" s="251"/>
      <c r="AH792" s="251"/>
      <c r="AI792" s="251"/>
      <c r="AJ792" s="251"/>
      <c r="AK792" s="251"/>
      <c r="AL792" s="251"/>
      <c r="AM792" s="251"/>
    </row>
    <row r="793" ht="15.75" customHeight="1">
      <c r="A793" s="166"/>
      <c r="B793" s="167"/>
      <c r="C793" s="167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7"/>
      <c r="Z793" s="167"/>
      <c r="AA793" s="167"/>
      <c r="AB793" s="167"/>
      <c r="AC793" s="167"/>
      <c r="AD793" s="167"/>
      <c r="AE793" s="251"/>
      <c r="AF793" s="251"/>
      <c r="AG793" s="251"/>
      <c r="AH793" s="251"/>
      <c r="AI793" s="251"/>
      <c r="AJ793" s="251"/>
      <c r="AK793" s="251"/>
      <c r="AL793" s="251"/>
      <c r="AM793" s="251"/>
    </row>
    <row r="794" ht="15.75" customHeight="1">
      <c r="A794" s="166"/>
      <c r="B794" s="167"/>
      <c r="C794" s="167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7"/>
      <c r="Z794" s="167"/>
      <c r="AA794" s="167"/>
      <c r="AB794" s="167"/>
      <c r="AC794" s="167"/>
      <c r="AD794" s="167"/>
      <c r="AE794" s="251"/>
      <c r="AF794" s="251"/>
      <c r="AG794" s="251"/>
      <c r="AH794" s="251"/>
      <c r="AI794" s="251"/>
      <c r="AJ794" s="251"/>
      <c r="AK794" s="251"/>
      <c r="AL794" s="251"/>
      <c r="AM794" s="251"/>
    </row>
    <row r="795" ht="15.75" customHeight="1">
      <c r="A795" s="166"/>
      <c r="B795" s="167"/>
      <c r="C795" s="167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7"/>
      <c r="Z795" s="167"/>
      <c r="AA795" s="167"/>
      <c r="AB795" s="167"/>
      <c r="AC795" s="167"/>
      <c r="AD795" s="167"/>
      <c r="AE795" s="251"/>
      <c r="AF795" s="251"/>
      <c r="AG795" s="251"/>
      <c r="AH795" s="251"/>
      <c r="AI795" s="251"/>
      <c r="AJ795" s="251"/>
      <c r="AK795" s="251"/>
      <c r="AL795" s="251"/>
      <c r="AM795" s="251"/>
    </row>
    <row r="796" ht="15.75" customHeight="1">
      <c r="A796" s="166"/>
      <c r="B796" s="167"/>
      <c r="C796" s="167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7"/>
      <c r="Z796" s="167"/>
      <c r="AA796" s="167"/>
      <c r="AB796" s="167"/>
      <c r="AC796" s="167"/>
      <c r="AD796" s="167"/>
      <c r="AE796" s="251"/>
      <c r="AF796" s="251"/>
      <c r="AG796" s="251"/>
      <c r="AH796" s="251"/>
      <c r="AI796" s="251"/>
      <c r="AJ796" s="251"/>
      <c r="AK796" s="251"/>
      <c r="AL796" s="251"/>
      <c r="AM796" s="251"/>
    </row>
    <row r="797" ht="15.75" customHeight="1">
      <c r="A797" s="166"/>
      <c r="B797" s="167"/>
      <c r="C797" s="167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7"/>
      <c r="Z797" s="167"/>
      <c r="AA797" s="167"/>
      <c r="AB797" s="167"/>
      <c r="AC797" s="167"/>
      <c r="AD797" s="167"/>
      <c r="AE797" s="251"/>
      <c r="AF797" s="251"/>
      <c r="AG797" s="251"/>
      <c r="AH797" s="251"/>
      <c r="AI797" s="251"/>
      <c r="AJ797" s="251"/>
      <c r="AK797" s="251"/>
      <c r="AL797" s="251"/>
      <c r="AM797" s="251"/>
    </row>
    <row r="798" ht="15.75" customHeight="1">
      <c r="A798" s="166"/>
      <c r="B798" s="167"/>
      <c r="C798" s="167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7"/>
      <c r="Z798" s="167"/>
      <c r="AA798" s="167"/>
      <c r="AB798" s="167"/>
      <c r="AC798" s="167"/>
      <c r="AD798" s="167"/>
      <c r="AE798" s="251"/>
      <c r="AF798" s="251"/>
      <c r="AG798" s="251"/>
      <c r="AH798" s="251"/>
      <c r="AI798" s="251"/>
      <c r="AJ798" s="251"/>
      <c r="AK798" s="251"/>
      <c r="AL798" s="251"/>
      <c r="AM798" s="251"/>
    </row>
    <row r="799" ht="15.75" customHeight="1">
      <c r="A799" s="166"/>
      <c r="B799" s="167"/>
      <c r="C799" s="167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7"/>
      <c r="Z799" s="167"/>
      <c r="AA799" s="167"/>
      <c r="AB799" s="167"/>
      <c r="AC799" s="167"/>
      <c r="AD799" s="167"/>
      <c r="AE799" s="251"/>
      <c r="AF799" s="251"/>
      <c r="AG799" s="251"/>
      <c r="AH799" s="251"/>
      <c r="AI799" s="251"/>
      <c r="AJ799" s="251"/>
      <c r="AK799" s="251"/>
      <c r="AL799" s="251"/>
      <c r="AM799" s="251"/>
    </row>
    <row r="800" ht="15.75" customHeight="1">
      <c r="A800" s="166"/>
      <c r="B800" s="167"/>
      <c r="C800" s="167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7"/>
      <c r="Z800" s="167"/>
      <c r="AA800" s="167"/>
      <c r="AB800" s="167"/>
      <c r="AC800" s="167"/>
      <c r="AD800" s="167"/>
      <c r="AE800" s="251"/>
      <c r="AF800" s="251"/>
      <c r="AG800" s="251"/>
      <c r="AH800" s="251"/>
      <c r="AI800" s="251"/>
      <c r="AJ800" s="251"/>
      <c r="AK800" s="251"/>
      <c r="AL800" s="251"/>
      <c r="AM800" s="251"/>
    </row>
    <row r="801" ht="15.75" customHeight="1">
      <c r="A801" s="166"/>
      <c r="B801" s="167"/>
      <c r="C801" s="167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7"/>
      <c r="Z801" s="167"/>
      <c r="AA801" s="167"/>
      <c r="AB801" s="167"/>
      <c r="AC801" s="167"/>
      <c r="AD801" s="167"/>
      <c r="AE801" s="251"/>
      <c r="AF801" s="251"/>
      <c r="AG801" s="251"/>
      <c r="AH801" s="251"/>
      <c r="AI801" s="251"/>
      <c r="AJ801" s="251"/>
      <c r="AK801" s="251"/>
      <c r="AL801" s="251"/>
      <c r="AM801" s="251"/>
    </row>
    <row r="802" ht="15.75" customHeight="1">
      <c r="A802" s="166"/>
      <c r="B802" s="167"/>
      <c r="C802" s="167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7"/>
      <c r="Z802" s="167"/>
      <c r="AA802" s="167"/>
      <c r="AB802" s="167"/>
      <c r="AC802" s="167"/>
      <c r="AD802" s="167"/>
      <c r="AE802" s="251"/>
      <c r="AF802" s="251"/>
      <c r="AG802" s="251"/>
      <c r="AH802" s="251"/>
      <c r="AI802" s="251"/>
      <c r="AJ802" s="251"/>
      <c r="AK802" s="251"/>
      <c r="AL802" s="251"/>
      <c r="AM802" s="251"/>
    </row>
    <row r="803" ht="15.75" customHeight="1">
      <c r="A803" s="166"/>
      <c r="B803" s="167"/>
      <c r="C803" s="167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7"/>
      <c r="Z803" s="167"/>
      <c r="AA803" s="167"/>
      <c r="AB803" s="167"/>
      <c r="AC803" s="167"/>
      <c r="AD803" s="167"/>
      <c r="AE803" s="251"/>
      <c r="AF803" s="251"/>
      <c r="AG803" s="251"/>
      <c r="AH803" s="251"/>
      <c r="AI803" s="251"/>
      <c r="AJ803" s="251"/>
      <c r="AK803" s="251"/>
      <c r="AL803" s="251"/>
      <c r="AM803" s="251"/>
    </row>
    <row r="804" ht="15.75" customHeight="1">
      <c r="A804" s="166"/>
      <c r="B804" s="167"/>
      <c r="C804" s="167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7"/>
      <c r="Z804" s="167"/>
      <c r="AA804" s="167"/>
      <c r="AB804" s="167"/>
      <c r="AC804" s="167"/>
      <c r="AD804" s="167"/>
      <c r="AE804" s="251"/>
      <c r="AF804" s="251"/>
      <c r="AG804" s="251"/>
      <c r="AH804" s="251"/>
      <c r="AI804" s="251"/>
      <c r="AJ804" s="251"/>
      <c r="AK804" s="251"/>
      <c r="AL804" s="251"/>
      <c r="AM804" s="251"/>
    </row>
    <row r="805" ht="15.75" customHeight="1">
      <c r="A805" s="166"/>
      <c r="B805" s="167"/>
      <c r="C805" s="167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7"/>
      <c r="Z805" s="167"/>
      <c r="AA805" s="167"/>
      <c r="AB805" s="167"/>
      <c r="AC805" s="167"/>
      <c r="AD805" s="167"/>
      <c r="AE805" s="251"/>
      <c r="AF805" s="251"/>
      <c r="AG805" s="251"/>
      <c r="AH805" s="251"/>
      <c r="AI805" s="251"/>
      <c r="AJ805" s="251"/>
      <c r="AK805" s="251"/>
      <c r="AL805" s="251"/>
      <c r="AM805" s="251"/>
    </row>
    <row r="806" ht="15.75" customHeight="1">
      <c r="A806" s="166"/>
      <c r="B806" s="167"/>
      <c r="C806" s="167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7"/>
      <c r="Z806" s="167"/>
      <c r="AA806" s="167"/>
      <c r="AB806" s="167"/>
      <c r="AC806" s="167"/>
      <c r="AD806" s="167"/>
      <c r="AE806" s="251"/>
      <c r="AF806" s="251"/>
      <c r="AG806" s="251"/>
      <c r="AH806" s="251"/>
      <c r="AI806" s="251"/>
      <c r="AJ806" s="251"/>
      <c r="AK806" s="251"/>
      <c r="AL806" s="251"/>
      <c r="AM806" s="251"/>
    </row>
    <row r="807" ht="15.75" customHeight="1">
      <c r="A807" s="166"/>
      <c r="B807" s="167"/>
      <c r="C807" s="167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7"/>
      <c r="Z807" s="167"/>
      <c r="AA807" s="167"/>
      <c r="AB807" s="167"/>
      <c r="AC807" s="167"/>
      <c r="AD807" s="167"/>
      <c r="AE807" s="251"/>
      <c r="AF807" s="251"/>
      <c r="AG807" s="251"/>
      <c r="AH807" s="251"/>
      <c r="AI807" s="251"/>
      <c r="AJ807" s="251"/>
      <c r="AK807" s="251"/>
      <c r="AL807" s="251"/>
      <c r="AM807" s="251"/>
    </row>
    <row r="808" ht="15.75" customHeight="1">
      <c r="A808" s="166"/>
      <c r="B808" s="167"/>
      <c r="C808" s="167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7"/>
      <c r="Z808" s="167"/>
      <c r="AA808" s="167"/>
      <c r="AB808" s="167"/>
      <c r="AC808" s="167"/>
      <c r="AD808" s="167"/>
      <c r="AE808" s="251"/>
      <c r="AF808" s="251"/>
      <c r="AG808" s="251"/>
      <c r="AH808" s="251"/>
      <c r="AI808" s="251"/>
      <c r="AJ808" s="251"/>
      <c r="AK808" s="251"/>
      <c r="AL808" s="251"/>
      <c r="AM808" s="251"/>
    </row>
    <row r="809" ht="15.75" customHeight="1">
      <c r="A809" s="166"/>
      <c r="B809" s="167"/>
      <c r="C809" s="167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7"/>
      <c r="Z809" s="167"/>
      <c r="AA809" s="167"/>
      <c r="AB809" s="167"/>
      <c r="AC809" s="167"/>
      <c r="AD809" s="167"/>
      <c r="AE809" s="251"/>
      <c r="AF809" s="251"/>
      <c r="AG809" s="251"/>
      <c r="AH809" s="251"/>
      <c r="AI809" s="251"/>
      <c r="AJ809" s="251"/>
      <c r="AK809" s="251"/>
      <c r="AL809" s="251"/>
      <c r="AM809" s="251"/>
    </row>
    <row r="810" ht="15.75" customHeight="1">
      <c r="A810" s="166"/>
      <c r="B810" s="167"/>
      <c r="C810" s="167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7"/>
      <c r="Z810" s="167"/>
      <c r="AA810" s="167"/>
      <c r="AB810" s="167"/>
      <c r="AC810" s="167"/>
      <c r="AD810" s="167"/>
      <c r="AE810" s="251"/>
      <c r="AF810" s="251"/>
      <c r="AG810" s="251"/>
      <c r="AH810" s="251"/>
      <c r="AI810" s="251"/>
      <c r="AJ810" s="251"/>
      <c r="AK810" s="251"/>
      <c r="AL810" s="251"/>
      <c r="AM810" s="251"/>
    </row>
    <row r="811" ht="15.75" customHeight="1">
      <c r="A811" s="166"/>
      <c r="B811" s="167"/>
      <c r="C811" s="167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7"/>
      <c r="Z811" s="167"/>
      <c r="AA811" s="167"/>
      <c r="AB811" s="167"/>
      <c r="AC811" s="167"/>
      <c r="AD811" s="167"/>
      <c r="AE811" s="251"/>
      <c r="AF811" s="251"/>
      <c r="AG811" s="251"/>
      <c r="AH811" s="251"/>
      <c r="AI811" s="251"/>
      <c r="AJ811" s="251"/>
      <c r="AK811" s="251"/>
      <c r="AL811" s="251"/>
      <c r="AM811" s="251"/>
    </row>
    <row r="812" ht="15.75" customHeight="1">
      <c r="A812" s="166"/>
      <c r="B812" s="167"/>
      <c r="C812" s="167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7"/>
      <c r="Z812" s="167"/>
      <c r="AA812" s="167"/>
      <c r="AB812" s="167"/>
      <c r="AC812" s="167"/>
      <c r="AD812" s="167"/>
      <c r="AE812" s="251"/>
      <c r="AF812" s="251"/>
      <c r="AG812" s="251"/>
      <c r="AH812" s="251"/>
      <c r="AI812" s="251"/>
      <c r="AJ812" s="251"/>
      <c r="AK812" s="251"/>
      <c r="AL812" s="251"/>
      <c r="AM812" s="251"/>
    </row>
    <row r="813" ht="15.75" customHeight="1">
      <c r="A813" s="166"/>
      <c r="B813" s="167"/>
      <c r="C813" s="167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7"/>
      <c r="Z813" s="167"/>
      <c r="AA813" s="167"/>
      <c r="AB813" s="167"/>
      <c r="AC813" s="167"/>
      <c r="AD813" s="167"/>
      <c r="AE813" s="251"/>
      <c r="AF813" s="251"/>
      <c r="AG813" s="251"/>
      <c r="AH813" s="251"/>
      <c r="AI813" s="251"/>
      <c r="AJ813" s="251"/>
      <c r="AK813" s="251"/>
      <c r="AL813" s="251"/>
      <c r="AM813" s="251"/>
    </row>
    <row r="814" ht="15.75" customHeight="1">
      <c r="A814" s="166"/>
      <c r="B814" s="167"/>
      <c r="C814" s="167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7"/>
      <c r="Z814" s="167"/>
      <c r="AA814" s="167"/>
      <c r="AB814" s="167"/>
      <c r="AC814" s="167"/>
      <c r="AD814" s="167"/>
      <c r="AE814" s="251"/>
      <c r="AF814" s="251"/>
      <c r="AG814" s="251"/>
      <c r="AH814" s="251"/>
      <c r="AI814" s="251"/>
      <c r="AJ814" s="251"/>
      <c r="AK814" s="251"/>
      <c r="AL814" s="251"/>
      <c r="AM814" s="251"/>
    </row>
    <row r="815" ht="15.75" customHeight="1">
      <c r="A815" s="166"/>
      <c r="B815" s="167"/>
      <c r="C815" s="167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7"/>
      <c r="Z815" s="167"/>
      <c r="AA815" s="167"/>
      <c r="AB815" s="167"/>
      <c r="AC815" s="167"/>
      <c r="AD815" s="167"/>
      <c r="AE815" s="251"/>
      <c r="AF815" s="251"/>
      <c r="AG815" s="251"/>
      <c r="AH815" s="251"/>
      <c r="AI815" s="251"/>
      <c r="AJ815" s="251"/>
      <c r="AK815" s="251"/>
      <c r="AL815" s="251"/>
      <c r="AM815" s="251"/>
    </row>
    <row r="816" ht="15.75" customHeight="1">
      <c r="A816" s="166"/>
      <c r="B816" s="167"/>
      <c r="C816" s="167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7"/>
      <c r="Z816" s="167"/>
      <c r="AA816" s="167"/>
      <c r="AB816" s="167"/>
      <c r="AC816" s="167"/>
      <c r="AD816" s="167"/>
      <c r="AE816" s="251"/>
      <c r="AF816" s="251"/>
      <c r="AG816" s="251"/>
      <c r="AH816" s="251"/>
      <c r="AI816" s="251"/>
      <c r="AJ816" s="251"/>
      <c r="AK816" s="251"/>
      <c r="AL816" s="251"/>
      <c r="AM816" s="251"/>
    </row>
    <row r="817" ht="15.75" customHeight="1">
      <c r="A817" s="166"/>
      <c r="B817" s="167"/>
      <c r="C817" s="167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7"/>
      <c r="Z817" s="167"/>
      <c r="AA817" s="167"/>
      <c r="AB817" s="167"/>
      <c r="AC817" s="167"/>
      <c r="AD817" s="167"/>
      <c r="AE817" s="251"/>
      <c r="AF817" s="251"/>
      <c r="AG817" s="251"/>
      <c r="AH817" s="251"/>
      <c r="AI817" s="251"/>
      <c r="AJ817" s="251"/>
      <c r="AK817" s="251"/>
      <c r="AL817" s="251"/>
      <c r="AM817" s="251"/>
    </row>
    <row r="818" ht="15.75" customHeight="1">
      <c r="A818" s="166"/>
      <c r="B818" s="167"/>
      <c r="C818" s="167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7"/>
      <c r="Z818" s="167"/>
      <c r="AA818" s="167"/>
      <c r="AB818" s="167"/>
      <c r="AC818" s="167"/>
      <c r="AD818" s="167"/>
      <c r="AE818" s="251"/>
      <c r="AF818" s="251"/>
      <c r="AG818" s="251"/>
      <c r="AH818" s="251"/>
      <c r="AI818" s="251"/>
      <c r="AJ818" s="251"/>
      <c r="AK818" s="251"/>
      <c r="AL818" s="251"/>
      <c r="AM818" s="251"/>
    </row>
    <row r="819" ht="15.75" customHeight="1">
      <c r="A819" s="166"/>
      <c r="B819" s="167"/>
      <c r="C819" s="167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7"/>
      <c r="Z819" s="167"/>
      <c r="AA819" s="167"/>
      <c r="AB819" s="167"/>
      <c r="AC819" s="167"/>
      <c r="AD819" s="167"/>
      <c r="AE819" s="251"/>
      <c r="AF819" s="251"/>
      <c r="AG819" s="251"/>
      <c r="AH819" s="251"/>
      <c r="AI819" s="251"/>
      <c r="AJ819" s="251"/>
      <c r="AK819" s="251"/>
      <c r="AL819" s="251"/>
      <c r="AM819" s="251"/>
    </row>
    <row r="820" ht="15.75" customHeight="1">
      <c r="A820" s="166"/>
      <c r="B820" s="167"/>
      <c r="C820" s="167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7"/>
      <c r="Z820" s="167"/>
      <c r="AA820" s="167"/>
      <c r="AB820" s="167"/>
      <c r="AC820" s="167"/>
      <c r="AD820" s="167"/>
      <c r="AE820" s="251"/>
      <c r="AF820" s="251"/>
      <c r="AG820" s="251"/>
      <c r="AH820" s="251"/>
      <c r="AI820" s="251"/>
      <c r="AJ820" s="251"/>
      <c r="AK820" s="251"/>
      <c r="AL820" s="251"/>
      <c r="AM820" s="251"/>
    </row>
    <row r="821" ht="15.75" customHeight="1">
      <c r="A821" s="166"/>
      <c r="B821" s="167"/>
      <c r="C821" s="167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7"/>
      <c r="Z821" s="167"/>
      <c r="AA821" s="167"/>
      <c r="AB821" s="167"/>
      <c r="AC821" s="167"/>
      <c r="AD821" s="167"/>
      <c r="AE821" s="251"/>
      <c r="AF821" s="251"/>
      <c r="AG821" s="251"/>
      <c r="AH821" s="251"/>
      <c r="AI821" s="251"/>
      <c r="AJ821" s="251"/>
      <c r="AK821" s="251"/>
      <c r="AL821" s="251"/>
      <c r="AM821" s="251"/>
    </row>
    <row r="822" ht="15.75" customHeight="1">
      <c r="A822" s="166"/>
      <c r="B822" s="167"/>
      <c r="C822" s="167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7"/>
      <c r="Z822" s="167"/>
      <c r="AA822" s="167"/>
      <c r="AB822" s="167"/>
      <c r="AC822" s="167"/>
      <c r="AD822" s="167"/>
      <c r="AE822" s="251"/>
      <c r="AF822" s="251"/>
      <c r="AG822" s="251"/>
      <c r="AH822" s="251"/>
      <c r="AI822" s="251"/>
      <c r="AJ822" s="251"/>
      <c r="AK822" s="251"/>
      <c r="AL822" s="251"/>
      <c r="AM822" s="251"/>
    </row>
    <row r="823" ht="15.75" customHeight="1">
      <c r="A823" s="166"/>
      <c r="B823" s="167"/>
      <c r="C823" s="167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7"/>
      <c r="Z823" s="167"/>
      <c r="AA823" s="167"/>
      <c r="AB823" s="167"/>
      <c r="AC823" s="167"/>
      <c r="AD823" s="167"/>
      <c r="AE823" s="251"/>
      <c r="AF823" s="251"/>
      <c r="AG823" s="251"/>
      <c r="AH823" s="251"/>
      <c r="AI823" s="251"/>
      <c r="AJ823" s="251"/>
      <c r="AK823" s="251"/>
      <c r="AL823" s="251"/>
      <c r="AM823" s="251"/>
    </row>
    <row r="824" ht="15.75" customHeight="1">
      <c r="A824" s="166"/>
      <c r="B824" s="167"/>
      <c r="C824" s="167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7"/>
      <c r="Z824" s="167"/>
      <c r="AA824" s="167"/>
      <c r="AB824" s="167"/>
      <c r="AC824" s="167"/>
      <c r="AD824" s="167"/>
      <c r="AE824" s="251"/>
      <c r="AF824" s="251"/>
      <c r="AG824" s="251"/>
      <c r="AH824" s="251"/>
      <c r="AI824" s="251"/>
      <c r="AJ824" s="251"/>
      <c r="AK824" s="251"/>
      <c r="AL824" s="251"/>
      <c r="AM824" s="251"/>
    </row>
    <row r="825" ht="15.75" customHeight="1">
      <c r="A825" s="166"/>
      <c r="B825" s="167"/>
      <c r="C825" s="167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7"/>
      <c r="Z825" s="167"/>
      <c r="AA825" s="167"/>
      <c r="AB825" s="167"/>
      <c r="AC825" s="167"/>
      <c r="AD825" s="167"/>
      <c r="AE825" s="251"/>
      <c r="AF825" s="251"/>
      <c r="AG825" s="251"/>
      <c r="AH825" s="251"/>
      <c r="AI825" s="251"/>
      <c r="AJ825" s="251"/>
      <c r="AK825" s="251"/>
      <c r="AL825" s="251"/>
      <c r="AM825" s="251"/>
    </row>
    <row r="826" ht="15.75" customHeight="1">
      <c r="A826" s="166"/>
      <c r="B826" s="167"/>
      <c r="C826" s="167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7"/>
      <c r="Z826" s="167"/>
      <c r="AA826" s="167"/>
      <c r="AB826" s="167"/>
      <c r="AC826" s="167"/>
      <c r="AD826" s="167"/>
      <c r="AE826" s="251"/>
      <c r="AF826" s="251"/>
      <c r="AG826" s="251"/>
      <c r="AH826" s="251"/>
      <c r="AI826" s="251"/>
      <c r="AJ826" s="251"/>
      <c r="AK826" s="251"/>
      <c r="AL826" s="251"/>
      <c r="AM826" s="251"/>
    </row>
    <row r="827" ht="15.75" customHeight="1">
      <c r="A827" s="166"/>
      <c r="B827" s="167"/>
      <c r="C827" s="167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7"/>
      <c r="Z827" s="167"/>
      <c r="AA827" s="167"/>
      <c r="AB827" s="167"/>
      <c r="AC827" s="167"/>
      <c r="AD827" s="167"/>
      <c r="AE827" s="251"/>
      <c r="AF827" s="251"/>
      <c r="AG827" s="251"/>
      <c r="AH827" s="251"/>
      <c r="AI827" s="251"/>
      <c r="AJ827" s="251"/>
      <c r="AK827" s="251"/>
      <c r="AL827" s="251"/>
      <c r="AM827" s="251"/>
    </row>
    <row r="828" ht="15.75" customHeight="1">
      <c r="A828" s="166"/>
      <c r="B828" s="167"/>
      <c r="C828" s="167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7"/>
      <c r="Z828" s="167"/>
      <c r="AA828" s="167"/>
      <c r="AB828" s="167"/>
      <c r="AC828" s="167"/>
      <c r="AD828" s="167"/>
      <c r="AE828" s="251"/>
      <c r="AF828" s="251"/>
      <c r="AG828" s="251"/>
      <c r="AH828" s="251"/>
      <c r="AI828" s="251"/>
      <c r="AJ828" s="251"/>
      <c r="AK828" s="251"/>
      <c r="AL828" s="251"/>
      <c r="AM828" s="251"/>
    </row>
    <row r="829" ht="15.75" customHeight="1">
      <c r="A829" s="166"/>
      <c r="B829" s="167"/>
      <c r="C829" s="167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7"/>
      <c r="Z829" s="167"/>
      <c r="AA829" s="167"/>
      <c r="AB829" s="167"/>
      <c r="AC829" s="167"/>
      <c r="AD829" s="167"/>
      <c r="AE829" s="251"/>
      <c r="AF829" s="251"/>
      <c r="AG829" s="251"/>
      <c r="AH829" s="251"/>
      <c r="AI829" s="251"/>
      <c r="AJ829" s="251"/>
      <c r="AK829" s="251"/>
      <c r="AL829" s="251"/>
      <c r="AM829" s="251"/>
    </row>
    <row r="830" ht="15.75" customHeight="1">
      <c r="A830" s="166"/>
      <c r="B830" s="167"/>
      <c r="C830" s="167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7"/>
      <c r="Z830" s="167"/>
      <c r="AA830" s="167"/>
      <c r="AB830" s="167"/>
      <c r="AC830" s="167"/>
      <c r="AD830" s="167"/>
      <c r="AE830" s="251"/>
      <c r="AF830" s="251"/>
      <c r="AG830" s="251"/>
      <c r="AH830" s="251"/>
      <c r="AI830" s="251"/>
      <c r="AJ830" s="251"/>
      <c r="AK830" s="251"/>
      <c r="AL830" s="251"/>
      <c r="AM830" s="251"/>
    </row>
    <row r="831" ht="15.75" customHeight="1">
      <c r="A831" s="166"/>
      <c r="B831" s="167"/>
      <c r="C831" s="167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7"/>
      <c r="Z831" s="167"/>
      <c r="AA831" s="167"/>
      <c r="AB831" s="167"/>
      <c r="AC831" s="167"/>
      <c r="AD831" s="167"/>
      <c r="AE831" s="251"/>
      <c r="AF831" s="251"/>
      <c r="AG831" s="251"/>
      <c r="AH831" s="251"/>
      <c r="AI831" s="251"/>
      <c r="AJ831" s="251"/>
      <c r="AK831" s="251"/>
      <c r="AL831" s="251"/>
      <c r="AM831" s="251"/>
    </row>
    <row r="832" ht="15.75" customHeight="1">
      <c r="A832" s="166"/>
      <c r="B832" s="167"/>
      <c r="C832" s="167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7"/>
      <c r="Z832" s="167"/>
      <c r="AA832" s="167"/>
      <c r="AB832" s="167"/>
      <c r="AC832" s="167"/>
      <c r="AD832" s="167"/>
      <c r="AE832" s="251"/>
      <c r="AF832" s="251"/>
      <c r="AG832" s="251"/>
      <c r="AH832" s="251"/>
      <c r="AI832" s="251"/>
      <c r="AJ832" s="251"/>
      <c r="AK832" s="251"/>
      <c r="AL832" s="251"/>
      <c r="AM832" s="251"/>
    </row>
    <row r="833" ht="15.75" customHeight="1">
      <c r="A833" s="166"/>
      <c r="B833" s="167"/>
      <c r="C833" s="167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7"/>
      <c r="Z833" s="167"/>
      <c r="AA833" s="167"/>
      <c r="AB833" s="167"/>
      <c r="AC833" s="167"/>
      <c r="AD833" s="167"/>
      <c r="AE833" s="251"/>
      <c r="AF833" s="251"/>
      <c r="AG833" s="251"/>
      <c r="AH833" s="251"/>
      <c r="AI833" s="251"/>
      <c r="AJ833" s="251"/>
      <c r="AK833" s="251"/>
      <c r="AL833" s="251"/>
      <c r="AM833" s="251"/>
    </row>
    <row r="834" ht="15.75" customHeight="1">
      <c r="A834" s="166"/>
      <c r="B834" s="167"/>
      <c r="C834" s="167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7"/>
      <c r="Z834" s="167"/>
      <c r="AA834" s="167"/>
      <c r="AB834" s="167"/>
      <c r="AC834" s="167"/>
      <c r="AD834" s="167"/>
      <c r="AE834" s="251"/>
      <c r="AF834" s="251"/>
      <c r="AG834" s="251"/>
      <c r="AH834" s="251"/>
      <c r="AI834" s="251"/>
      <c r="AJ834" s="251"/>
      <c r="AK834" s="251"/>
      <c r="AL834" s="251"/>
      <c r="AM834" s="251"/>
    </row>
    <row r="835" ht="15.75" customHeight="1">
      <c r="A835" s="166"/>
      <c r="B835" s="167"/>
      <c r="C835" s="167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7"/>
      <c r="Z835" s="167"/>
      <c r="AA835" s="167"/>
      <c r="AB835" s="167"/>
      <c r="AC835" s="167"/>
      <c r="AD835" s="167"/>
      <c r="AE835" s="251"/>
      <c r="AF835" s="251"/>
      <c r="AG835" s="251"/>
      <c r="AH835" s="251"/>
      <c r="AI835" s="251"/>
      <c r="AJ835" s="251"/>
      <c r="AK835" s="251"/>
      <c r="AL835" s="251"/>
      <c r="AM835" s="251"/>
    </row>
    <row r="836" ht="15.75" customHeight="1">
      <c r="A836" s="166"/>
      <c r="B836" s="167"/>
      <c r="C836" s="167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7"/>
      <c r="Z836" s="167"/>
      <c r="AA836" s="167"/>
      <c r="AB836" s="167"/>
      <c r="AC836" s="167"/>
      <c r="AD836" s="167"/>
      <c r="AE836" s="251"/>
      <c r="AF836" s="251"/>
      <c r="AG836" s="251"/>
      <c r="AH836" s="251"/>
      <c r="AI836" s="251"/>
      <c r="AJ836" s="251"/>
      <c r="AK836" s="251"/>
      <c r="AL836" s="251"/>
      <c r="AM836" s="251"/>
    </row>
    <row r="837" ht="15.75" customHeight="1">
      <c r="A837" s="166"/>
      <c r="B837" s="167"/>
      <c r="C837" s="167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7"/>
      <c r="Z837" s="167"/>
      <c r="AA837" s="167"/>
      <c r="AB837" s="167"/>
      <c r="AC837" s="167"/>
      <c r="AD837" s="167"/>
      <c r="AE837" s="251"/>
      <c r="AF837" s="251"/>
      <c r="AG837" s="251"/>
      <c r="AH837" s="251"/>
      <c r="AI837" s="251"/>
      <c r="AJ837" s="251"/>
      <c r="AK837" s="251"/>
      <c r="AL837" s="251"/>
      <c r="AM837" s="251"/>
    </row>
    <row r="838" ht="15.75" customHeight="1">
      <c r="A838" s="166"/>
      <c r="B838" s="167"/>
      <c r="C838" s="167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7"/>
      <c r="Z838" s="167"/>
      <c r="AA838" s="167"/>
      <c r="AB838" s="167"/>
      <c r="AC838" s="167"/>
      <c r="AD838" s="167"/>
      <c r="AE838" s="251"/>
      <c r="AF838" s="251"/>
      <c r="AG838" s="251"/>
      <c r="AH838" s="251"/>
      <c r="AI838" s="251"/>
      <c r="AJ838" s="251"/>
      <c r="AK838" s="251"/>
      <c r="AL838" s="251"/>
      <c r="AM838" s="251"/>
    </row>
    <row r="839" ht="15.75" customHeight="1">
      <c r="A839" s="166"/>
      <c r="B839" s="167"/>
      <c r="C839" s="167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7"/>
      <c r="Z839" s="167"/>
      <c r="AA839" s="167"/>
      <c r="AB839" s="167"/>
      <c r="AC839" s="167"/>
      <c r="AD839" s="167"/>
      <c r="AE839" s="251"/>
      <c r="AF839" s="251"/>
      <c r="AG839" s="251"/>
      <c r="AH839" s="251"/>
      <c r="AI839" s="251"/>
      <c r="AJ839" s="251"/>
      <c r="AK839" s="251"/>
      <c r="AL839" s="251"/>
      <c r="AM839" s="251"/>
    </row>
    <row r="840" ht="15.75" customHeight="1">
      <c r="A840" s="166"/>
      <c r="B840" s="167"/>
      <c r="C840" s="167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7"/>
      <c r="Z840" s="167"/>
      <c r="AA840" s="167"/>
      <c r="AB840" s="167"/>
      <c r="AC840" s="167"/>
      <c r="AD840" s="167"/>
      <c r="AE840" s="251"/>
      <c r="AF840" s="251"/>
      <c r="AG840" s="251"/>
      <c r="AH840" s="251"/>
      <c r="AI840" s="251"/>
      <c r="AJ840" s="251"/>
      <c r="AK840" s="251"/>
      <c r="AL840" s="251"/>
      <c r="AM840" s="251"/>
    </row>
    <row r="841" ht="15.75" customHeight="1">
      <c r="A841" s="166"/>
      <c r="B841" s="167"/>
      <c r="C841" s="167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7"/>
      <c r="Z841" s="167"/>
      <c r="AA841" s="167"/>
      <c r="AB841" s="167"/>
      <c r="AC841" s="167"/>
      <c r="AD841" s="167"/>
      <c r="AE841" s="251"/>
      <c r="AF841" s="251"/>
      <c r="AG841" s="251"/>
      <c r="AH841" s="251"/>
      <c r="AI841" s="251"/>
      <c r="AJ841" s="251"/>
      <c r="AK841" s="251"/>
      <c r="AL841" s="251"/>
      <c r="AM841" s="251"/>
    </row>
    <row r="842" ht="15.75" customHeight="1">
      <c r="A842" s="166"/>
      <c r="B842" s="167"/>
      <c r="C842" s="167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7"/>
      <c r="Z842" s="167"/>
      <c r="AA842" s="167"/>
      <c r="AB842" s="167"/>
      <c r="AC842" s="167"/>
      <c r="AD842" s="167"/>
      <c r="AE842" s="251"/>
      <c r="AF842" s="251"/>
      <c r="AG842" s="251"/>
      <c r="AH842" s="251"/>
      <c r="AI842" s="251"/>
      <c r="AJ842" s="251"/>
      <c r="AK842" s="251"/>
      <c r="AL842" s="251"/>
      <c r="AM842" s="251"/>
    </row>
    <row r="843" ht="15.75" customHeight="1">
      <c r="A843" s="166"/>
      <c r="B843" s="167"/>
      <c r="C843" s="167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7"/>
      <c r="Z843" s="167"/>
      <c r="AA843" s="167"/>
      <c r="AB843" s="167"/>
      <c r="AC843" s="167"/>
      <c r="AD843" s="167"/>
      <c r="AE843" s="251"/>
      <c r="AF843" s="251"/>
      <c r="AG843" s="251"/>
      <c r="AH843" s="251"/>
      <c r="AI843" s="251"/>
      <c r="AJ843" s="251"/>
      <c r="AK843" s="251"/>
      <c r="AL843" s="251"/>
      <c r="AM843" s="251"/>
    </row>
    <row r="844" ht="15.75" customHeight="1">
      <c r="A844" s="166"/>
      <c r="B844" s="167"/>
      <c r="C844" s="167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7"/>
      <c r="Z844" s="167"/>
      <c r="AA844" s="167"/>
      <c r="AB844" s="167"/>
      <c r="AC844" s="167"/>
      <c r="AD844" s="167"/>
      <c r="AE844" s="251"/>
      <c r="AF844" s="251"/>
      <c r="AG844" s="251"/>
      <c r="AH844" s="251"/>
      <c r="AI844" s="251"/>
      <c r="AJ844" s="251"/>
      <c r="AK844" s="251"/>
      <c r="AL844" s="251"/>
      <c r="AM844" s="251"/>
    </row>
    <row r="845" ht="15.75" customHeight="1">
      <c r="A845" s="166"/>
      <c r="B845" s="167"/>
      <c r="C845" s="167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7"/>
      <c r="Z845" s="167"/>
      <c r="AA845" s="167"/>
      <c r="AB845" s="167"/>
      <c r="AC845" s="167"/>
      <c r="AD845" s="167"/>
      <c r="AE845" s="251"/>
      <c r="AF845" s="251"/>
      <c r="AG845" s="251"/>
      <c r="AH845" s="251"/>
      <c r="AI845" s="251"/>
      <c r="AJ845" s="251"/>
      <c r="AK845" s="251"/>
      <c r="AL845" s="251"/>
      <c r="AM845" s="251"/>
    </row>
    <row r="846" ht="15.75" customHeight="1">
      <c r="A846" s="166"/>
      <c r="B846" s="167"/>
      <c r="C846" s="167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7"/>
      <c r="Z846" s="167"/>
      <c r="AA846" s="167"/>
      <c r="AB846" s="167"/>
      <c r="AC846" s="167"/>
      <c r="AD846" s="167"/>
      <c r="AE846" s="251"/>
      <c r="AF846" s="251"/>
      <c r="AG846" s="251"/>
      <c r="AH846" s="251"/>
      <c r="AI846" s="251"/>
      <c r="AJ846" s="251"/>
      <c r="AK846" s="251"/>
      <c r="AL846" s="251"/>
      <c r="AM846" s="251"/>
    </row>
    <row r="847" ht="15.75" customHeight="1">
      <c r="A847" s="166"/>
      <c r="B847" s="167"/>
      <c r="C847" s="167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7"/>
      <c r="Z847" s="167"/>
      <c r="AA847" s="167"/>
      <c r="AB847" s="167"/>
      <c r="AC847" s="167"/>
      <c r="AD847" s="167"/>
      <c r="AE847" s="251"/>
      <c r="AF847" s="251"/>
      <c r="AG847" s="251"/>
      <c r="AH847" s="251"/>
      <c r="AI847" s="251"/>
      <c r="AJ847" s="251"/>
      <c r="AK847" s="251"/>
      <c r="AL847" s="251"/>
      <c r="AM847" s="251"/>
    </row>
    <row r="848" ht="15.75" customHeight="1">
      <c r="A848" s="166"/>
      <c r="B848" s="167"/>
      <c r="C848" s="167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7"/>
      <c r="Z848" s="167"/>
      <c r="AA848" s="167"/>
      <c r="AB848" s="167"/>
      <c r="AC848" s="167"/>
      <c r="AD848" s="167"/>
      <c r="AE848" s="251"/>
      <c r="AF848" s="251"/>
      <c r="AG848" s="251"/>
      <c r="AH848" s="251"/>
      <c r="AI848" s="251"/>
      <c r="AJ848" s="251"/>
      <c r="AK848" s="251"/>
      <c r="AL848" s="251"/>
      <c r="AM848" s="251"/>
    </row>
    <row r="849" ht="15.75" customHeight="1">
      <c r="A849" s="166"/>
      <c r="B849" s="167"/>
      <c r="C849" s="167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7"/>
      <c r="Z849" s="167"/>
      <c r="AA849" s="167"/>
      <c r="AB849" s="167"/>
      <c r="AC849" s="167"/>
      <c r="AD849" s="167"/>
      <c r="AE849" s="251"/>
      <c r="AF849" s="251"/>
      <c r="AG849" s="251"/>
      <c r="AH849" s="251"/>
      <c r="AI849" s="251"/>
      <c r="AJ849" s="251"/>
      <c r="AK849" s="251"/>
      <c r="AL849" s="251"/>
      <c r="AM849" s="251"/>
    </row>
    <row r="850" ht="15.75" customHeight="1">
      <c r="A850" s="166"/>
      <c r="B850" s="167"/>
      <c r="C850" s="167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7"/>
      <c r="Z850" s="167"/>
      <c r="AA850" s="167"/>
      <c r="AB850" s="167"/>
      <c r="AC850" s="167"/>
      <c r="AD850" s="167"/>
      <c r="AE850" s="251"/>
      <c r="AF850" s="251"/>
      <c r="AG850" s="251"/>
      <c r="AH850" s="251"/>
      <c r="AI850" s="251"/>
      <c r="AJ850" s="251"/>
      <c r="AK850" s="251"/>
      <c r="AL850" s="251"/>
      <c r="AM850" s="251"/>
    </row>
    <row r="851" ht="15.75" customHeight="1">
      <c r="A851" s="166"/>
      <c r="B851" s="167"/>
      <c r="C851" s="167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7"/>
      <c r="Z851" s="167"/>
      <c r="AA851" s="167"/>
      <c r="AB851" s="167"/>
      <c r="AC851" s="167"/>
      <c r="AD851" s="167"/>
      <c r="AE851" s="251"/>
      <c r="AF851" s="251"/>
      <c r="AG851" s="251"/>
      <c r="AH851" s="251"/>
      <c r="AI851" s="251"/>
      <c r="AJ851" s="251"/>
      <c r="AK851" s="251"/>
      <c r="AL851" s="251"/>
      <c r="AM851" s="251"/>
    </row>
    <row r="852" ht="15.75" customHeight="1">
      <c r="A852" s="166"/>
      <c r="B852" s="167"/>
      <c r="C852" s="167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7"/>
      <c r="Z852" s="167"/>
      <c r="AA852" s="167"/>
      <c r="AB852" s="167"/>
      <c r="AC852" s="167"/>
      <c r="AD852" s="167"/>
      <c r="AE852" s="251"/>
      <c r="AF852" s="251"/>
      <c r="AG852" s="251"/>
      <c r="AH852" s="251"/>
      <c r="AI852" s="251"/>
      <c r="AJ852" s="251"/>
      <c r="AK852" s="251"/>
      <c r="AL852" s="251"/>
      <c r="AM852" s="251"/>
    </row>
    <row r="853" ht="15.75" customHeight="1">
      <c r="A853" s="166"/>
      <c r="B853" s="167"/>
      <c r="C853" s="167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7"/>
      <c r="Z853" s="167"/>
      <c r="AA853" s="167"/>
      <c r="AB853" s="167"/>
      <c r="AC853" s="167"/>
      <c r="AD853" s="167"/>
      <c r="AE853" s="251"/>
      <c r="AF853" s="251"/>
      <c r="AG853" s="251"/>
      <c r="AH853" s="251"/>
      <c r="AI853" s="251"/>
      <c r="AJ853" s="251"/>
      <c r="AK853" s="251"/>
      <c r="AL853" s="251"/>
      <c r="AM853" s="251"/>
    </row>
    <row r="854" ht="15.75" customHeight="1">
      <c r="A854" s="166"/>
      <c r="B854" s="167"/>
      <c r="C854" s="167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7"/>
      <c r="Z854" s="167"/>
      <c r="AA854" s="167"/>
      <c r="AB854" s="167"/>
      <c r="AC854" s="167"/>
      <c r="AD854" s="167"/>
      <c r="AE854" s="251"/>
      <c r="AF854" s="251"/>
      <c r="AG854" s="251"/>
      <c r="AH854" s="251"/>
      <c r="AI854" s="251"/>
      <c r="AJ854" s="251"/>
      <c r="AK854" s="251"/>
      <c r="AL854" s="251"/>
      <c r="AM854" s="251"/>
    </row>
    <row r="855" ht="15.75" customHeight="1">
      <c r="A855" s="166"/>
      <c r="B855" s="167"/>
      <c r="C855" s="167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7"/>
      <c r="Z855" s="167"/>
      <c r="AA855" s="167"/>
      <c r="AB855" s="167"/>
      <c r="AC855" s="167"/>
      <c r="AD855" s="167"/>
      <c r="AE855" s="251"/>
      <c r="AF855" s="251"/>
      <c r="AG855" s="251"/>
      <c r="AH855" s="251"/>
      <c r="AI855" s="251"/>
      <c r="AJ855" s="251"/>
      <c r="AK855" s="251"/>
      <c r="AL855" s="251"/>
      <c r="AM855" s="251"/>
    </row>
    <row r="856" ht="15.75" customHeight="1">
      <c r="A856" s="166"/>
      <c r="B856" s="167"/>
      <c r="C856" s="167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7"/>
      <c r="Z856" s="167"/>
      <c r="AA856" s="167"/>
      <c r="AB856" s="167"/>
      <c r="AC856" s="167"/>
      <c r="AD856" s="167"/>
      <c r="AE856" s="251"/>
      <c r="AF856" s="251"/>
      <c r="AG856" s="251"/>
      <c r="AH856" s="251"/>
      <c r="AI856" s="251"/>
      <c r="AJ856" s="251"/>
      <c r="AK856" s="251"/>
      <c r="AL856" s="251"/>
      <c r="AM856" s="251"/>
    </row>
    <row r="857" ht="15.75" customHeight="1">
      <c r="A857" s="166"/>
      <c r="B857" s="167"/>
      <c r="C857" s="167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7"/>
      <c r="Z857" s="167"/>
      <c r="AA857" s="167"/>
      <c r="AB857" s="167"/>
      <c r="AC857" s="167"/>
      <c r="AD857" s="167"/>
      <c r="AE857" s="251"/>
      <c r="AF857" s="251"/>
      <c r="AG857" s="251"/>
      <c r="AH857" s="251"/>
      <c r="AI857" s="251"/>
      <c r="AJ857" s="251"/>
      <c r="AK857" s="251"/>
      <c r="AL857" s="251"/>
      <c r="AM857" s="251"/>
    </row>
    <row r="858" ht="15.75" customHeight="1">
      <c r="A858" s="166"/>
      <c r="B858" s="167"/>
      <c r="C858" s="167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7"/>
      <c r="Z858" s="167"/>
      <c r="AA858" s="167"/>
      <c r="AB858" s="167"/>
      <c r="AC858" s="167"/>
      <c r="AD858" s="167"/>
      <c r="AE858" s="251"/>
      <c r="AF858" s="251"/>
      <c r="AG858" s="251"/>
      <c r="AH858" s="251"/>
      <c r="AI858" s="251"/>
      <c r="AJ858" s="251"/>
      <c r="AK858" s="251"/>
      <c r="AL858" s="251"/>
      <c r="AM858" s="251"/>
    </row>
    <row r="859" ht="15.75" customHeight="1">
      <c r="A859" s="166"/>
      <c r="B859" s="167"/>
      <c r="C859" s="167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7"/>
      <c r="Z859" s="167"/>
      <c r="AA859" s="167"/>
      <c r="AB859" s="167"/>
      <c r="AC859" s="167"/>
      <c r="AD859" s="167"/>
      <c r="AE859" s="251"/>
      <c r="AF859" s="251"/>
      <c r="AG859" s="251"/>
      <c r="AH859" s="251"/>
      <c r="AI859" s="251"/>
      <c r="AJ859" s="251"/>
      <c r="AK859" s="251"/>
      <c r="AL859" s="251"/>
      <c r="AM859" s="251"/>
    </row>
    <row r="860" ht="15.75" customHeight="1">
      <c r="A860" s="166"/>
      <c r="B860" s="167"/>
      <c r="C860" s="167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7"/>
      <c r="Z860" s="167"/>
      <c r="AA860" s="167"/>
      <c r="AB860" s="167"/>
      <c r="AC860" s="167"/>
      <c r="AD860" s="167"/>
      <c r="AE860" s="251"/>
      <c r="AF860" s="251"/>
      <c r="AG860" s="251"/>
      <c r="AH860" s="251"/>
      <c r="AI860" s="251"/>
      <c r="AJ860" s="251"/>
      <c r="AK860" s="251"/>
      <c r="AL860" s="251"/>
      <c r="AM860" s="251"/>
    </row>
    <row r="861" ht="15.75" customHeight="1">
      <c r="A861" s="166"/>
      <c r="B861" s="167"/>
      <c r="C861" s="167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7"/>
      <c r="Z861" s="167"/>
      <c r="AA861" s="167"/>
      <c r="AB861" s="167"/>
      <c r="AC861" s="167"/>
      <c r="AD861" s="167"/>
      <c r="AE861" s="251"/>
      <c r="AF861" s="251"/>
      <c r="AG861" s="251"/>
      <c r="AH861" s="251"/>
      <c r="AI861" s="251"/>
      <c r="AJ861" s="251"/>
      <c r="AK861" s="251"/>
      <c r="AL861" s="251"/>
      <c r="AM861" s="251"/>
    </row>
    <row r="862" ht="15.75" customHeight="1">
      <c r="A862" s="166"/>
      <c r="B862" s="167"/>
      <c r="C862" s="167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7"/>
      <c r="Z862" s="167"/>
      <c r="AA862" s="167"/>
      <c r="AB862" s="167"/>
      <c r="AC862" s="167"/>
      <c r="AD862" s="167"/>
      <c r="AE862" s="251"/>
      <c r="AF862" s="251"/>
      <c r="AG862" s="251"/>
      <c r="AH862" s="251"/>
      <c r="AI862" s="251"/>
      <c r="AJ862" s="251"/>
      <c r="AK862" s="251"/>
      <c r="AL862" s="251"/>
      <c r="AM862" s="251"/>
    </row>
    <row r="863" ht="15.75" customHeight="1">
      <c r="A863" s="166"/>
      <c r="B863" s="167"/>
      <c r="C863" s="167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7"/>
      <c r="Z863" s="167"/>
      <c r="AA863" s="167"/>
      <c r="AB863" s="167"/>
      <c r="AC863" s="167"/>
      <c r="AD863" s="167"/>
      <c r="AE863" s="251"/>
      <c r="AF863" s="251"/>
      <c r="AG863" s="251"/>
      <c r="AH863" s="251"/>
      <c r="AI863" s="251"/>
      <c r="AJ863" s="251"/>
      <c r="AK863" s="251"/>
      <c r="AL863" s="251"/>
      <c r="AM863" s="251"/>
    </row>
    <row r="864" ht="15.75" customHeight="1">
      <c r="A864" s="166"/>
      <c r="B864" s="167"/>
      <c r="C864" s="167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7"/>
      <c r="Z864" s="167"/>
      <c r="AA864" s="167"/>
      <c r="AB864" s="167"/>
      <c r="AC864" s="167"/>
      <c r="AD864" s="167"/>
      <c r="AE864" s="251"/>
      <c r="AF864" s="251"/>
      <c r="AG864" s="251"/>
      <c r="AH864" s="251"/>
      <c r="AI864" s="251"/>
      <c r="AJ864" s="251"/>
      <c r="AK864" s="251"/>
      <c r="AL864" s="251"/>
      <c r="AM864" s="251"/>
    </row>
    <row r="865" ht="15.75" customHeight="1">
      <c r="A865" s="166"/>
      <c r="B865" s="167"/>
      <c r="C865" s="167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7"/>
      <c r="Z865" s="167"/>
      <c r="AA865" s="167"/>
      <c r="AB865" s="167"/>
      <c r="AC865" s="167"/>
      <c r="AD865" s="167"/>
      <c r="AE865" s="251"/>
      <c r="AF865" s="251"/>
      <c r="AG865" s="251"/>
      <c r="AH865" s="251"/>
      <c r="AI865" s="251"/>
      <c r="AJ865" s="251"/>
      <c r="AK865" s="251"/>
      <c r="AL865" s="251"/>
      <c r="AM865" s="251"/>
    </row>
    <row r="866" ht="15.75" customHeight="1">
      <c r="A866" s="166"/>
      <c r="B866" s="167"/>
      <c r="C866" s="167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7"/>
      <c r="Z866" s="167"/>
      <c r="AA866" s="167"/>
      <c r="AB866" s="167"/>
      <c r="AC866" s="167"/>
      <c r="AD866" s="167"/>
      <c r="AE866" s="251"/>
      <c r="AF866" s="251"/>
      <c r="AG866" s="251"/>
      <c r="AH866" s="251"/>
      <c r="AI866" s="251"/>
      <c r="AJ866" s="251"/>
      <c r="AK866" s="251"/>
      <c r="AL866" s="251"/>
      <c r="AM866" s="251"/>
    </row>
    <row r="867" ht="15.75" customHeight="1">
      <c r="A867" s="166"/>
      <c r="B867" s="167"/>
      <c r="C867" s="167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7"/>
      <c r="Z867" s="167"/>
      <c r="AA867" s="167"/>
      <c r="AB867" s="167"/>
      <c r="AC867" s="167"/>
      <c r="AD867" s="167"/>
      <c r="AE867" s="251"/>
      <c r="AF867" s="251"/>
      <c r="AG867" s="251"/>
      <c r="AH867" s="251"/>
      <c r="AI867" s="251"/>
      <c r="AJ867" s="251"/>
      <c r="AK867" s="251"/>
      <c r="AL867" s="251"/>
      <c r="AM867" s="251"/>
    </row>
    <row r="868" ht="15.75" customHeight="1">
      <c r="A868" s="166"/>
      <c r="B868" s="167"/>
      <c r="C868" s="167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7"/>
      <c r="Z868" s="167"/>
      <c r="AA868" s="167"/>
      <c r="AB868" s="167"/>
      <c r="AC868" s="167"/>
      <c r="AD868" s="167"/>
      <c r="AE868" s="251"/>
      <c r="AF868" s="251"/>
      <c r="AG868" s="251"/>
      <c r="AH868" s="251"/>
      <c r="AI868" s="251"/>
      <c r="AJ868" s="251"/>
      <c r="AK868" s="251"/>
      <c r="AL868" s="251"/>
      <c r="AM868" s="251"/>
    </row>
    <row r="869" ht="15.75" customHeight="1">
      <c r="A869" s="166"/>
      <c r="B869" s="167"/>
      <c r="C869" s="167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7"/>
      <c r="Z869" s="167"/>
      <c r="AA869" s="167"/>
      <c r="AB869" s="167"/>
      <c r="AC869" s="167"/>
      <c r="AD869" s="167"/>
      <c r="AE869" s="251"/>
      <c r="AF869" s="251"/>
      <c r="AG869" s="251"/>
      <c r="AH869" s="251"/>
      <c r="AI869" s="251"/>
      <c r="AJ869" s="251"/>
      <c r="AK869" s="251"/>
      <c r="AL869" s="251"/>
      <c r="AM869" s="251"/>
    </row>
    <row r="870" ht="15.75" customHeight="1">
      <c r="A870" s="166"/>
      <c r="B870" s="167"/>
      <c r="C870" s="167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7"/>
      <c r="Z870" s="167"/>
      <c r="AA870" s="167"/>
      <c r="AB870" s="167"/>
      <c r="AC870" s="167"/>
      <c r="AD870" s="167"/>
      <c r="AE870" s="251"/>
      <c r="AF870" s="251"/>
      <c r="AG870" s="251"/>
      <c r="AH870" s="251"/>
      <c r="AI870" s="251"/>
      <c r="AJ870" s="251"/>
      <c r="AK870" s="251"/>
      <c r="AL870" s="251"/>
      <c r="AM870" s="251"/>
    </row>
    <row r="871" ht="15.75" customHeight="1">
      <c r="A871" s="166"/>
      <c r="B871" s="167"/>
      <c r="C871" s="167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7"/>
      <c r="Z871" s="167"/>
      <c r="AA871" s="167"/>
      <c r="AB871" s="167"/>
      <c r="AC871" s="167"/>
      <c r="AD871" s="167"/>
      <c r="AE871" s="251"/>
      <c r="AF871" s="251"/>
      <c r="AG871" s="251"/>
      <c r="AH871" s="251"/>
      <c r="AI871" s="251"/>
      <c r="AJ871" s="251"/>
      <c r="AK871" s="251"/>
      <c r="AL871" s="251"/>
      <c r="AM871" s="251"/>
    </row>
    <row r="872" ht="15.75" customHeight="1">
      <c r="A872" s="166"/>
      <c r="B872" s="167"/>
      <c r="C872" s="167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7"/>
      <c r="Z872" s="167"/>
      <c r="AA872" s="167"/>
      <c r="AB872" s="167"/>
      <c r="AC872" s="167"/>
      <c r="AD872" s="167"/>
      <c r="AE872" s="251"/>
      <c r="AF872" s="251"/>
      <c r="AG872" s="251"/>
      <c r="AH872" s="251"/>
      <c r="AI872" s="251"/>
      <c r="AJ872" s="251"/>
      <c r="AK872" s="251"/>
      <c r="AL872" s="251"/>
      <c r="AM872" s="251"/>
    </row>
    <row r="873" ht="15.75" customHeight="1">
      <c r="A873" s="166"/>
      <c r="B873" s="167"/>
      <c r="C873" s="167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7"/>
      <c r="Z873" s="167"/>
      <c r="AA873" s="167"/>
      <c r="AB873" s="167"/>
      <c r="AC873" s="167"/>
      <c r="AD873" s="167"/>
      <c r="AE873" s="251"/>
      <c r="AF873" s="251"/>
      <c r="AG873" s="251"/>
      <c r="AH873" s="251"/>
      <c r="AI873" s="251"/>
      <c r="AJ873" s="251"/>
      <c r="AK873" s="251"/>
      <c r="AL873" s="251"/>
      <c r="AM873" s="251"/>
    </row>
    <row r="874" ht="15.75" customHeight="1">
      <c r="A874" s="166"/>
      <c r="B874" s="167"/>
      <c r="C874" s="167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7"/>
      <c r="Z874" s="167"/>
      <c r="AA874" s="167"/>
      <c r="AB874" s="167"/>
      <c r="AC874" s="167"/>
      <c r="AD874" s="167"/>
      <c r="AE874" s="251"/>
      <c r="AF874" s="251"/>
      <c r="AG874" s="251"/>
      <c r="AH874" s="251"/>
      <c r="AI874" s="251"/>
      <c r="AJ874" s="251"/>
      <c r="AK874" s="251"/>
      <c r="AL874" s="251"/>
      <c r="AM874" s="251"/>
    </row>
    <row r="875" ht="15.75" customHeight="1">
      <c r="A875" s="166"/>
      <c r="B875" s="167"/>
      <c r="C875" s="167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7"/>
      <c r="Z875" s="167"/>
      <c r="AA875" s="167"/>
      <c r="AB875" s="167"/>
      <c r="AC875" s="167"/>
      <c r="AD875" s="167"/>
      <c r="AE875" s="251"/>
      <c r="AF875" s="251"/>
      <c r="AG875" s="251"/>
      <c r="AH875" s="251"/>
      <c r="AI875" s="251"/>
      <c r="AJ875" s="251"/>
      <c r="AK875" s="251"/>
      <c r="AL875" s="251"/>
      <c r="AM875" s="251"/>
    </row>
    <row r="876" ht="15.75" customHeight="1">
      <c r="A876" s="166"/>
      <c r="B876" s="167"/>
      <c r="C876" s="167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7"/>
      <c r="Z876" s="167"/>
      <c r="AA876" s="167"/>
      <c r="AB876" s="167"/>
      <c r="AC876" s="167"/>
      <c r="AD876" s="167"/>
      <c r="AE876" s="251"/>
      <c r="AF876" s="251"/>
      <c r="AG876" s="251"/>
      <c r="AH876" s="251"/>
      <c r="AI876" s="251"/>
      <c r="AJ876" s="251"/>
      <c r="AK876" s="251"/>
      <c r="AL876" s="251"/>
      <c r="AM876" s="251"/>
    </row>
    <row r="877" ht="15.75" customHeight="1">
      <c r="A877" s="166"/>
      <c r="B877" s="167"/>
      <c r="C877" s="167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7"/>
      <c r="Z877" s="167"/>
      <c r="AA877" s="167"/>
      <c r="AB877" s="167"/>
      <c r="AC877" s="167"/>
      <c r="AD877" s="167"/>
      <c r="AE877" s="251"/>
      <c r="AF877" s="251"/>
      <c r="AG877" s="251"/>
      <c r="AH877" s="251"/>
      <c r="AI877" s="251"/>
      <c r="AJ877" s="251"/>
      <c r="AK877" s="251"/>
      <c r="AL877" s="251"/>
      <c r="AM877" s="251"/>
    </row>
    <row r="878" ht="15.75" customHeight="1">
      <c r="A878" s="166"/>
      <c r="B878" s="167"/>
      <c r="C878" s="167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7"/>
      <c r="Z878" s="167"/>
      <c r="AA878" s="167"/>
      <c r="AB878" s="167"/>
      <c r="AC878" s="167"/>
      <c r="AD878" s="167"/>
      <c r="AE878" s="251"/>
      <c r="AF878" s="251"/>
      <c r="AG878" s="251"/>
      <c r="AH878" s="251"/>
      <c r="AI878" s="251"/>
      <c r="AJ878" s="251"/>
      <c r="AK878" s="251"/>
      <c r="AL878" s="251"/>
      <c r="AM878" s="251"/>
    </row>
    <row r="879" ht="15.75" customHeight="1">
      <c r="A879" s="166"/>
      <c r="B879" s="167"/>
      <c r="C879" s="167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7"/>
      <c r="Z879" s="167"/>
      <c r="AA879" s="167"/>
      <c r="AB879" s="167"/>
      <c r="AC879" s="167"/>
      <c r="AD879" s="167"/>
      <c r="AE879" s="251"/>
      <c r="AF879" s="251"/>
      <c r="AG879" s="251"/>
      <c r="AH879" s="251"/>
      <c r="AI879" s="251"/>
      <c r="AJ879" s="251"/>
      <c r="AK879" s="251"/>
      <c r="AL879" s="251"/>
      <c r="AM879" s="251"/>
    </row>
    <row r="880" ht="15.75" customHeight="1">
      <c r="A880" s="166"/>
      <c r="B880" s="167"/>
      <c r="C880" s="167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7"/>
      <c r="Z880" s="167"/>
      <c r="AA880" s="167"/>
      <c r="AB880" s="167"/>
      <c r="AC880" s="167"/>
      <c r="AD880" s="167"/>
      <c r="AE880" s="251"/>
      <c r="AF880" s="251"/>
      <c r="AG880" s="251"/>
      <c r="AH880" s="251"/>
      <c r="AI880" s="251"/>
      <c r="AJ880" s="251"/>
      <c r="AK880" s="251"/>
      <c r="AL880" s="251"/>
      <c r="AM880" s="251"/>
    </row>
    <row r="881" ht="15.75" customHeight="1">
      <c r="A881" s="166"/>
      <c r="B881" s="167"/>
      <c r="C881" s="167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7"/>
      <c r="Z881" s="167"/>
      <c r="AA881" s="167"/>
      <c r="AB881" s="167"/>
      <c r="AC881" s="167"/>
      <c r="AD881" s="167"/>
      <c r="AE881" s="251"/>
      <c r="AF881" s="251"/>
      <c r="AG881" s="251"/>
      <c r="AH881" s="251"/>
      <c r="AI881" s="251"/>
      <c r="AJ881" s="251"/>
      <c r="AK881" s="251"/>
      <c r="AL881" s="251"/>
      <c r="AM881" s="251"/>
    </row>
    <row r="882" ht="15.75" customHeight="1">
      <c r="A882" s="166"/>
      <c r="B882" s="167"/>
      <c r="C882" s="167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7"/>
      <c r="Z882" s="167"/>
      <c r="AA882" s="167"/>
      <c r="AB882" s="167"/>
      <c r="AC882" s="167"/>
      <c r="AD882" s="167"/>
      <c r="AE882" s="251"/>
      <c r="AF882" s="251"/>
      <c r="AG882" s="251"/>
      <c r="AH882" s="251"/>
      <c r="AI882" s="251"/>
      <c r="AJ882" s="251"/>
      <c r="AK882" s="251"/>
      <c r="AL882" s="251"/>
      <c r="AM882" s="251"/>
    </row>
    <row r="883" ht="15.75" customHeight="1">
      <c r="A883" s="166"/>
      <c r="B883" s="167"/>
      <c r="C883" s="167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7"/>
      <c r="Z883" s="167"/>
      <c r="AA883" s="167"/>
      <c r="AB883" s="167"/>
      <c r="AC883" s="167"/>
      <c r="AD883" s="167"/>
      <c r="AE883" s="251"/>
      <c r="AF883" s="251"/>
      <c r="AG883" s="251"/>
      <c r="AH883" s="251"/>
      <c r="AI883" s="251"/>
      <c r="AJ883" s="251"/>
      <c r="AK883" s="251"/>
      <c r="AL883" s="251"/>
      <c r="AM883" s="251"/>
    </row>
    <row r="884" ht="15.75" customHeight="1">
      <c r="A884" s="166"/>
      <c r="B884" s="167"/>
      <c r="C884" s="167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7"/>
      <c r="Z884" s="167"/>
      <c r="AA884" s="167"/>
      <c r="AB884" s="167"/>
      <c r="AC884" s="167"/>
      <c r="AD884" s="167"/>
      <c r="AE884" s="251"/>
      <c r="AF884" s="251"/>
      <c r="AG884" s="251"/>
      <c r="AH884" s="251"/>
      <c r="AI884" s="251"/>
      <c r="AJ884" s="251"/>
      <c r="AK884" s="251"/>
      <c r="AL884" s="251"/>
      <c r="AM884" s="251"/>
    </row>
    <row r="885" ht="15.75" customHeight="1">
      <c r="A885" s="166"/>
      <c r="B885" s="167"/>
      <c r="C885" s="167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7"/>
      <c r="Z885" s="167"/>
      <c r="AA885" s="167"/>
      <c r="AB885" s="167"/>
      <c r="AC885" s="167"/>
      <c r="AD885" s="167"/>
      <c r="AE885" s="251"/>
      <c r="AF885" s="251"/>
      <c r="AG885" s="251"/>
      <c r="AH885" s="251"/>
      <c r="AI885" s="251"/>
      <c r="AJ885" s="251"/>
      <c r="AK885" s="251"/>
      <c r="AL885" s="251"/>
      <c r="AM885" s="251"/>
    </row>
    <row r="886" ht="15.75" customHeight="1">
      <c r="A886" s="166"/>
      <c r="B886" s="167"/>
      <c r="C886" s="167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7"/>
      <c r="Z886" s="167"/>
      <c r="AA886" s="167"/>
      <c r="AB886" s="167"/>
      <c r="AC886" s="167"/>
      <c r="AD886" s="167"/>
      <c r="AE886" s="251"/>
      <c r="AF886" s="251"/>
      <c r="AG886" s="251"/>
      <c r="AH886" s="251"/>
      <c r="AI886" s="251"/>
      <c r="AJ886" s="251"/>
      <c r="AK886" s="251"/>
      <c r="AL886" s="251"/>
      <c r="AM886" s="251"/>
    </row>
    <row r="887" ht="15.75" customHeight="1">
      <c r="A887" s="166"/>
      <c r="B887" s="167"/>
      <c r="C887" s="167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7"/>
      <c r="Z887" s="167"/>
      <c r="AA887" s="167"/>
      <c r="AB887" s="167"/>
      <c r="AC887" s="167"/>
      <c r="AD887" s="167"/>
      <c r="AE887" s="251"/>
      <c r="AF887" s="251"/>
      <c r="AG887" s="251"/>
      <c r="AH887" s="251"/>
      <c r="AI887" s="251"/>
      <c r="AJ887" s="251"/>
      <c r="AK887" s="251"/>
      <c r="AL887" s="251"/>
      <c r="AM887" s="251"/>
    </row>
    <row r="888" ht="15.75" customHeight="1">
      <c r="A888" s="166"/>
      <c r="B888" s="167"/>
      <c r="C888" s="167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7"/>
      <c r="Z888" s="167"/>
      <c r="AA888" s="167"/>
      <c r="AB888" s="167"/>
      <c r="AC888" s="167"/>
      <c r="AD888" s="167"/>
      <c r="AE888" s="251"/>
      <c r="AF888" s="251"/>
      <c r="AG888" s="251"/>
      <c r="AH888" s="251"/>
      <c r="AI888" s="251"/>
      <c r="AJ888" s="251"/>
      <c r="AK888" s="251"/>
      <c r="AL888" s="251"/>
      <c r="AM888" s="251"/>
    </row>
    <row r="889" ht="15.75" customHeight="1">
      <c r="A889" s="166"/>
      <c r="B889" s="167"/>
      <c r="C889" s="167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7"/>
      <c r="Z889" s="167"/>
      <c r="AA889" s="167"/>
      <c r="AB889" s="167"/>
      <c r="AC889" s="167"/>
      <c r="AD889" s="167"/>
      <c r="AE889" s="251"/>
      <c r="AF889" s="251"/>
      <c r="AG889" s="251"/>
      <c r="AH889" s="251"/>
      <c r="AI889" s="251"/>
      <c r="AJ889" s="251"/>
      <c r="AK889" s="251"/>
      <c r="AL889" s="251"/>
      <c r="AM889" s="251"/>
    </row>
    <row r="890" ht="15.75" customHeight="1">
      <c r="A890" s="166"/>
      <c r="B890" s="167"/>
      <c r="C890" s="167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7"/>
      <c r="Z890" s="167"/>
      <c r="AA890" s="167"/>
      <c r="AB890" s="167"/>
      <c r="AC890" s="167"/>
      <c r="AD890" s="167"/>
      <c r="AE890" s="251"/>
      <c r="AF890" s="251"/>
      <c r="AG890" s="251"/>
      <c r="AH890" s="251"/>
      <c r="AI890" s="251"/>
      <c r="AJ890" s="251"/>
      <c r="AK890" s="251"/>
      <c r="AL890" s="251"/>
      <c r="AM890" s="251"/>
    </row>
    <row r="891" ht="15.75" customHeight="1">
      <c r="A891" s="166"/>
      <c r="B891" s="167"/>
      <c r="C891" s="167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7"/>
      <c r="Z891" s="167"/>
      <c r="AA891" s="167"/>
      <c r="AB891" s="167"/>
      <c r="AC891" s="167"/>
      <c r="AD891" s="167"/>
      <c r="AE891" s="251"/>
      <c r="AF891" s="251"/>
      <c r="AG891" s="251"/>
      <c r="AH891" s="251"/>
      <c r="AI891" s="251"/>
      <c r="AJ891" s="251"/>
      <c r="AK891" s="251"/>
      <c r="AL891" s="251"/>
      <c r="AM891" s="251"/>
    </row>
    <row r="892" ht="15.75" customHeight="1">
      <c r="A892" s="166"/>
      <c r="B892" s="167"/>
      <c r="C892" s="167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7"/>
      <c r="Z892" s="167"/>
      <c r="AA892" s="167"/>
      <c r="AB892" s="167"/>
      <c r="AC892" s="167"/>
      <c r="AD892" s="167"/>
      <c r="AE892" s="251"/>
      <c r="AF892" s="251"/>
      <c r="AG892" s="251"/>
      <c r="AH892" s="251"/>
      <c r="AI892" s="251"/>
      <c r="AJ892" s="251"/>
      <c r="AK892" s="251"/>
      <c r="AL892" s="251"/>
      <c r="AM892" s="251"/>
    </row>
    <row r="893" ht="15.75" customHeight="1">
      <c r="A893" s="166"/>
      <c r="B893" s="167"/>
      <c r="C893" s="167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7"/>
      <c r="Z893" s="167"/>
      <c r="AA893" s="167"/>
      <c r="AB893" s="167"/>
      <c r="AC893" s="167"/>
      <c r="AD893" s="167"/>
      <c r="AE893" s="251"/>
      <c r="AF893" s="251"/>
      <c r="AG893" s="251"/>
      <c r="AH893" s="251"/>
      <c r="AI893" s="251"/>
      <c r="AJ893" s="251"/>
      <c r="AK893" s="251"/>
      <c r="AL893" s="251"/>
      <c r="AM893" s="251"/>
    </row>
    <row r="894" ht="15.75" customHeight="1">
      <c r="A894" s="166"/>
      <c r="B894" s="167"/>
      <c r="C894" s="167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7"/>
      <c r="Z894" s="167"/>
      <c r="AA894" s="167"/>
      <c r="AB894" s="167"/>
      <c r="AC894" s="167"/>
      <c r="AD894" s="167"/>
      <c r="AE894" s="251"/>
      <c r="AF894" s="251"/>
      <c r="AG894" s="251"/>
      <c r="AH894" s="251"/>
      <c r="AI894" s="251"/>
      <c r="AJ894" s="251"/>
      <c r="AK894" s="251"/>
      <c r="AL894" s="251"/>
      <c r="AM894" s="251"/>
    </row>
    <row r="895" ht="15.75" customHeight="1">
      <c r="A895" s="166"/>
      <c r="B895" s="167"/>
      <c r="C895" s="167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7"/>
      <c r="Z895" s="167"/>
      <c r="AA895" s="167"/>
      <c r="AB895" s="167"/>
      <c r="AC895" s="167"/>
      <c r="AD895" s="167"/>
      <c r="AE895" s="251"/>
      <c r="AF895" s="251"/>
      <c r="AG895" s="251"/>
      <c r="AH895" s="251"/>
      <c r="AI895" s="251"/>
      <c r="AJ895" s="251"/>
      <c r="AK895" s="251"/>
      <c r="AL895" s="251"/>
      <c r="AM895" s="251"/>
    </row>
    <row r="896" ht="15.75" customHeight="1">
      <c r="A896" s="166"/>
      <c r="B896" s="167"/>
      <c r="C896" s="167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7"/>
      <c r="Z896" s="167"/>
      <c r="AA896" s="167"/>
      <c r="AB896" s="167"/>
      <c r="AC896" s="167"/>
      <c r="AD896" s="167"/>
      <c r="AE896" s="251"/>
      <c r="AF896" s="251"/>
      <c r="AG896" s="251"/>
      <c r="AH896" s="251"/>
      <c r="AI896" s="251"/>
      <c r="AJ896" s="251"/>
      <c r="AK896" s="251"/>
      <c r="AL896" s="251"/>
      <c r="AM896" s="251"/>
    </row>
    <row r="897" ht="15.75" customHeight="1">
      <c r="A897" s="166"/>
      <c r="B897" s="167"/>
      <c r="C897" s="167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7"/>
      <c r="Z897" s="167"/>
      <c r="AA897" s="167"/>
      <c r="AB897" s="167"/>
      <c r="AC897" s="167"/>
      <c r="AD897" s="167"/>
      <c r="AE897" s="251"/>
      <c r="AF897" s="251"/>
      <c r="AG897" s="251"/>
      <c r="AH897" s="251"/>
      <c r="AI897" s="251"/>
      <c r="AJ897" s="251"/>
      <c r="AK897" s="251"/>
      <c r="AL897" s="251"/>
      <c r="AM897" s="251"/>
    </row>
    <row r="898" ht="15.75" customHeight="1">
      <c r="A898" s="166"/>
      <c r="B898" s="167"/>
      <c r="C898" s="167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7"/>
      <c r="Z898" s="167"/>
      <c r="AA898" s="167"/>
      <c r="AB898" s="167"/>
      <c r="AC898" s="167"/>
      <c r="AD898" s="167"/>
      <c r="AE898" s="251"/>
      <c r="AF898" s="251"/>
      <c r="AG898" s="251"/>
      <c r="AH898" s="251"/>
      <c r="AI898" s="251"/>
      <c r="AJ898" s="251"/>
      <c r="AK898" s="251"/>
      <c r="AL898" s="251"/>
      <c r="AM898" s="251"/>
    </row>
    <row r="899" ht="15.75" customHeight="1">
      <c r="A899" s="166"/>
      <c r="B899" s="167"/>
      <c r="C899" s="167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7"/>
      <c r="Z899" s="167"/>
      <c r="AA899" s="167"/>
      <c r="AB899" s="167"/>
      <c r="AC899" s="167"/>
      <c r="AD899" s="167"/>
      <c r="AE899" s="251"/>
      <c r="AF899" s="251"/>
      <c r="AG899" s="251"/>
      <c r="AH899" s="251"/>
      <c r="AI899" s="251"/>
      <c r="AJ899" s="251"/>
      <c r="AK899" s="251"/>
      <c r="AL899" s="251"/>
      <c r="AM899" s="251"/>
    </row>
    <row r="900" ht="15.75" customHeight="1">
      <c r="A900" s="166"/>
      <c r="B900" s="167"/>
      <c r="C900" s="167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7"/>
      <c r="Z900" s="167"/>
      <c r="AA900" s="167"/>
      <c r="AB900" s="167"/>
      <c r="AC900" s="167"/>
      <c r="AD900" s="167"/>
      <c r="AE900" s="251"/>
      <c r="AF900" s="251"/>
      <c r="AG900" s="251"/>
      <c r="AH900" s="251"/>
      <c r="AI900" s="251"/>
      <c r="AJ900" s="251"/>
      <c r="AK900" s="251"/>
      <c r="AL900" s="251"/>
      <c r="AM900" s="251"/>
    </row>
    <row r="901" ht="15.75" customHeight="1">
      <c r="A901" s="166"/>
      <c r="B901" s="167"/>
      <c r="C901" s="167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7"/>
      <c r="Z901" s="167"/>
      <c r="AA901" s="167"/>
      <c r="AB901" s="167"/>
      <c r="AC901" s="167"/>
      <c r="AD901" s="167"/>
      <c r="AE901" s="251"/>
      <c r="AF901" s="251"/>
      <c r="AG901" s="251"/>
      <c r="AH901" s="251"/>
      <c r="AI901" s="251"/>
      <c r="AJ901" s="251"/>
      <c r="AK901" s="251"/>
      <c r="AL901" s="251"/>
      <c r="AM901" s="251"/>
    </row>
    <row r="902" ht="15.75" customHeight="1">
      <c r="A902" s="166"/>
      <c r="B902" s="167"/>
      <c r="C902" s="167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7"/>
      <c r="Z902" s="167"/>
      <c r="AA902" s="167"/>
      <c r="AB902" s="167"/>
      <c r="AC902" s="167"/>
      <c r="AD902" s="167"/>
      <c r="AE902" s="251"/>
      <c r="AF902" s="251"/>
      <c r="AG902" s="251"/>
      <c r="AH902" s="251"/>
      <c r="AI902" s="251"/>
      <c r="AJ902" s="251"/>
      <c r="AK902" s="251"/>
      <c r="AL902" s="251"/>
      <c r="AM902" s="251"/>
    </row>
    <row r="903" ht="15.75" customHeight="1">
      <c r="A903" s="166"/>
      <c r="B903" s="167"/>
      <c r="C903" s="167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7"/>
      <c r="Z903" s="167"/>
      <c r="AA903" s="167"/>
      <c r="AB903" s="167"/>
      <c r="AC903" s="167"/>
      <c r="AD903" s="167"/>
      <c r="AE903" s="251"/>
      <c r="AF903" s="251"/>
      <c r="AG903" s="251"/>
      <c r="AH903" s="251"/>
      <c r="AI903" s="251"/>
      <c r="AJ903" s="251"/>
      <c r="AK903" s="251"/>
      <c r="AL903" s="251"/>
      <c r="AM903" s="251"/>
    </row>
    <row r="904" ht="15.75" customHeight="1">
      <c r="A904" s="166"/>
      <c r="B904" s="167"/>
      <c r="C904" s="167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7"/>
      <c r="Z904" s="167"/>
      <c r="AA904" s="167"/>
      <c r="AB904" s="167"/>
      <c r="AC904" s="167"/>
      <c r="AD904" s="167"/>
      <c r="AE904" s="251"/>
      <c r="AF904" s="251"/>
      <c r="AG904" s="251"/>
      <c r="AH904" s="251"/>
      <c r="AI904" s="251"/>
      <c r="AJ904" s="251"/>
      <c r="AK904" s="251"/>
      <c r="AL904" s="251"/>
      <c r="AM904" s="251"/>
    </row>
    <row r="905" ht="15.75" customHeight="1">
      <c r="A905" s="166"/>
      <c r="B905" s="167"/>
      <c r="C905" s="167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7"/>
      <c r="Z905" s="167"/>
      <c r="AA905" s="167"/>
      <c r="AB905" s="167"/>
      <c r="AC905" s="167"/>
      <c r="AD905" s="167"/>
      <c r="AE905" s="251"/>
      <c r="AF905" s="251"/>
      <c r="AG905" s="251"/>
      <c r="AH905" s="251"/>
      <c r="AI905" s="251"/>
      <c r="AJ905" s="251"/>
      <c r="AK905" s="251"/>
      <c r="AL905" s="251"/>
      <c r="AM905" s="251"/>
    </row>
    <row r="906" ht="15.75" customHeight="1">
      <c r="A906" s="166"/>
      <c r="B906" s="167"/>
      <c r="C906" s="167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7"/>
      <c r="Z906" s="167"/>
      <c r="AA906" s="167"/>
      <c r="AB906" s="167"/>
      <c r="AC906" s="167"/>
      <c r="AD906" s="167"/>
      <c r="AE906" s="251"/>
      <c r="AF906" s="251"/>
      <c r="AG906" s="251"/>
      <c r="AH906" s="251"/>
      <c r="AI906" s="251"/>
      <c r="AJ906" s="251"/>
      <c r="AK906" s="251"/>
      <c r="AL906" s="251"/>
      <c r="AM906" s="251"/>
    </row>
    <row r="907" ht="15.75" customHeight="1">
      <c r="A907" s="166"/>
      <c r="B907" s="167"/>
      <c r="C907" s="167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7"/>
      <c r="Z907" s="167"/>
      <c r="AA907" s="167"/>
      <c r="AB907" s="167"/>
      <c r="AC907" s="167"/>
      <c r="AD907" s="167"/>
      <c r="AE907" s="251"/>
      <c r="AF907" s="251"/>
      <c r="AG907" s="251"/>
      <c r="AH907" s="251"/>
      <c r="AI907" s="251"/>
      <c r="AJ907" s="251"/>
      <c r="AK907" s="251"/>
      <c r="AL907" s="251"/>
      <c r="AM907" s="251"/>
    </row>
    <row r="908" ht="15.75" customHeight="1">
      <c r="A908" s="166"/>
      <c r="B908" s="167"/>
      <c r="C908" s="167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7"/>
      <c r="Z908" s="167"/>
      <c r="AA908" s="167"/>
      <c r="AB908" s="167"/>
      <c r="AC908" s="167"/>
      <c r="AD908" s="167"/>
      <c r="AE908" s="251"/>
      <c r="AF908" s="251"/>
      <c r="AG908" s="251"/>
      <c r="AH908" s="251"/>
      <c r="AI908" s="251"/>
      <c r="AJ908" s="251"/>
      <c r="AK908" s="251"/>
      <c r="AL908" s="251"/>
      <c r="AM908" s="251"/>
    </row>
    <row r="909" ht="15.75" customHeight="1">
      <c r="A909" s="166"/>
      <c r="B909" s="167"/>
      <c r="C909" s="167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7"/>
      <c r="Z909" s="167"/>
      <c r="AA909" s="167"/>
      <c r="AB909" s="167"/>
      <c r="AC909" s="167"/>
      <c r="AD909" s="167"/>
      <c r="AE909" s="251"/>
      <c r="AF909" s="251"/>
      <c r="AG909" s="251"/>
      <c r="AH909" s="251"/>
      <c r="AI909" s="251"/>
      <c r="AJ909" s="251"/>
      <c r="AK909" s="251"/>
      <c r="AL909" s="251"/>
      <c r="AM909" s="251"/>
    </row>
    <row r="910" ht="15.75" customHeight="1">
      <c r="A910" s="166"/>
      <c r="B910" s="167"/>
      <c r="C910" s="167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7"/>
      <c r="Z910" s="167"/>
      <c r="AA910" s="167"/>
      <c r="AB910" s="167"/>
      <c r="AC910" s="167"/>
      <c r="AD910" s="167"/>
      <c r="AE910" s="251"/>
      <c r="AF910" s="251"/>
      <c r="AG910" s="251"/>
      <c r="AH910" s="251"/>
      <c r="AI910" s="251"/>
      <c r="AJ910" s="251"/>
      <c r="AK910" s="251"/>
      <c r="AL910" s="251"/>
      <c r="AM910" s="251"/>
    </row>
    <row r="911" ht="15.75" customHeight="1">
      <c r="A911" s="166"/>
      <c r="B911" s="167"/>
      <c r="C911" s="167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7"/>
      <c r="Z911" s="167"/>
      <c r="AA911" s="167"/>
      <c r="AB911" s="167"/>
      <c r="AC911" s="167"/>
      <c r="AD911" s="167"/>
      <c r="AE911" s="251"/>
      <c r="AF911" s="251"/>
      <c r="AG911" s="251"/>
      <c r="AH911" s="251"/>
      <c r="AI911" s="251"/>
      <c r="AJ911" s="251"/>
      <c r="AK911" s="251"/>
      <c r="AL911" s="251"/>
      <c r="AM911" s="251"/>
    </row>
    <row r="912" ht="15.75" customHeight="1">
      <c r="A912" s="166"/>
      <c r="B912" s="167"/>
      <c r="C912" s="167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7"/>
      <c r="Z912" s="167"/>
      <c r="AA912" s="167"/>
      <c r="AB912" s="167"/>
      <c r="AC912" s="167"/>
      <c r="AD912" s="167"/>
      <c r="AE912" s="251"/>
      <c r="AF912" s="251"/>
      <c r="AG912" s="251"/>
      <c r="AH912" s="251"/>
      <c r="AI912" s="251"/>
      <c r="AJ912" s="251"/>
      <c r="AK912" s="251"/>
      <c r="AL912" s="251"/>
      <c r="AM912" s="251"/>
    </row>
    <row r="913" ht="15.75" customHeight="1">
      <c r="A913" s="166"/>
      <c r="B913" s="167"/>
      <c r="C913" s="167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7"/>
      <c r="Z913" s="167"/>
      <c r="AA913" s="167"/>
      <c r="AB913" s="167"/>
      <c r="AC913" s="167"/>
      <c r="AD913" s="167"/>
      <c r="AE913" s="251"/>
      <c r="AF913" s="251"/>
      <c r="AG913" s="251"/>
      <c r="AH913" s="251"/>
      <c r="AI913" s="251"/>
      <c r="AJ913" s="251"/>
      <c r="AK913" s="251"/>
      <c r="AL913" s="251"/>
      <c r="AM913" s="251"/>
    </row>
    <row r="914" ht="15.75" customHeight="1">
      <c r="A914" s="166"/>
      <c r="B914" s="167"/>
      <c r="C914" s="167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7"/>
      <c r="Z914" s="167"/>
      <c r="AA914" s="167"/>
      <c r="AB914" s="167"/>
      <c r="AC914" s="167"/>
      <c r="AD914" s="167"/>
      <c r="AE914" s="251"/>
      <c r="AF914" s="251"/>
      <c r="AG914" s="251"/>
      <c r="AH914" s="251"/>
      <c r="AI914" s="251"/>
      <c r="AJ914" s="251"/>
      <c r="AK914" s="251"/>
      <c r="AL914" s="251"/>
      <c r="AM914" s="251"/>
    </row>
    <row r="915" ht="15.75" customHeight="1">
      <c r="A915" s="166"/>
      <c r="B915" s="167"/>
      <c r="C915" s="167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7"/>
      <c r="Z915" s="167"/>
      <c r="AA915" s="167"/>
      <c r="AB915" s="167"/>
      <c r="AC915" s="167"/>
      <c r="AD915" s="167"/>
      <c r="AE915" s="251"/>
      <c r="AF915" s="251"/>
      <c r="AG915" s="251"/>
      <c r="AH915" s="251"/>
      <c r="AI915" s="251"/>
      <c r="AJ915" s="251"/>
      <c r="AK915" s="251"/>
      <c r="AL915" s="251"/>
      <c r="AM915" s="251"/>
    </row>
    <row r="916" ht="15.75" customHeight="1">
      <c r="A916" s="166"/>
      <c r="B916" s="167"/>
      <c r="C916" s="167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7"/>
      <c r="Z916" s="167"/>
      <c r="AA916" s="167"/>
      <c r="AB916" s="167"/>
      <c r="AC916" s="167"/>
      <c r="AD916" s="167"/>
      <c r="AE916" s="251"/>
      <c r="AF916" s="251"/>
      <c r="AG916" s="251"/>
      <c r="AH916" s="251"/>
      <c r="AI916" s="251"/>
      <c r="AJ916" s="251"/>
      <c r="AK916" s="251"/>
      <c r="AL916" s="251"/>
      <c r="AM916" s="251"/>
    </row>
    <row r="917" ht="15.75" customHeight="1">
      <c r="A917" s="166"/>
      <c r="B917" s="167"/>
      <c r="C917" s="167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7"/>
      <c r="Z917" s="167"/>
      <c r="AA917" s="167"/>
      <c r="AB917" s="167"/>
      <c r="AC917" s="167"/>
      <c r="AD917" s="167"/>
      <c r="AE917" s="251"/>
      <c r="AF917" s="251"/>
      <c r="AG917" s="251"/>
      <c r="AH917" s="251"/>
      <c r="AI917" s="251"/>
      <c r="AJ917" s="251"/>
      <c r="AK917" s="251"/>
      <c r="AL917" s="251"/>
      <c r="AM917" s="251"/>
    </row>
    <row r="918" ht="15.75" customHeight="1">
      <c r="A918" s="166"/>
      <c r="B918" s="167"/>
      <c r="C918" s="167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7"/>
      <c r="Z918" s="167"/>
      <c r="AA918" s="167"/>
      <c r="AB918" s="167"/>
      <c r="AC918" s="167"/>
      <c r="AD918" s="167"/>
      <c r="AE918" s="251"/>
      <c r="AF918" s="251"/>
      <c r="AG918" s="251"/>
      <c r="AH918" s="251"/>
      <c r="AI918" s="251"/>
      <c r="AJ918" s="251"/>
      <c r="AK918" s="251"/>
      <c r="AL918" s="251"/>
      <c r="AM918" s="251"/>
    </row>
    <row r="919" ht="15.75" customHeight="1">
      <c r="A919" s="166"/>
      <c r="B919" s="167"/>
      <c r="C919" s="167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7"/>
      <c r="Z919" s="167"/>
      <c r="AA919" s="167"/>
      <c r="AB919" s="167"/>
      <c r="AC919" s="167"/>
      <c r="AD919" s="167"/>
      <c r="AE919" s="251"/>
      <c r="AF919" s="251"/>
      <c r="AG919" s="251"/>
      <c r="AH919" s="251"/>
      <c r="AI919" s="251"/>
      <c r="AJ919" s="251"/>
      <c r="AK919" s="251"/>
      <c r="AL919" s="251"/>
      <c r="AM919" s="251"/>
    </row>
    <row r="920" ht="15.75" customHeight="1">
      <c r="A920" s="166"/>
      <c r="B920" s="167"/>
      <c r="C920" s="167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7"/>
      <c r="Z920" s="167"/>
      <c r="AA920" s="167"/>
      <c r="AB920" s="167"/>
      <c r="AC920" s="167"/>
      <c r="AD920" s="167"/>
      <c r="AE920" s="251"/>
      <c r="AF920" s="251"/>
      <c r="AG920" s="251"/>
      <c r="AH920" s="251"/>
      <c r="AI920" s="251"/>
      <c r="AJ920" s="251"/>
      <c r="AK920" s="251"/>
      <c r="AL920" s="251"/>
      <c r="AM920" s="251"/>
    </row>
    <row r="921" ht="15.75" customHeight="1">
      <c r="A921" s="166"/>
      <c r="B921" s="167"/>
      <c r="C921" s="167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7"/>
      <c r="Z921" s="167"/>
      <c r="AA921" s="167"/>
      <c r="AB921" s="167"/>
      <c r="AC921" s="167"/>
      <c r="AD921" s="167"/>
      <c r="AE921" s="251"/>
      <c r="AF921" s="251"/>
      <c r="AG921" s="251"/>
      <c r="AH921" s="251"/>
      <c r="AI921" s="251"/>
      <c r="AJ921" s="251"/>
      <c r="AK921" s="251"/>
      <c r="AL921" s="251"/>
      <c r="AM921" s="251"/>
    </row>
    <row r="922" ht="15.75" customHeight="1">
      <c r="A922" s="166"/>
      <c r="B922" s="167"/>
      <c r="C922" s="167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7"/>
      <c r="Z922" s="167"/>
      <c r="AA922" s="167"/>
      <c r="AB922" s="167"/>
      <c r="AC922" s="167"/>
      <c r="AD922" s="167"/>
      <c r="AE922" s="251"/>
      <c r="AF922" s="251"/>
      <c r="AG922" s="251"/>
      <c r="AH922" s="251"/>
      <c r="AI922" s="251"/>
      <c r="AJ922" s="251"/>
      <c r="AK922" s="251"/>
      <c r="AL922" s="251"/>
      <c r="AM922" s="251"/>
    </row>
    <row r="923" ht="15.75" customHeight="1">
      <c r="A923" s="166"/>
      <c r="B923" s="167"/>
      <c r="C923" s="167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7"/>
      <c r="Z923" s="167"/>
      <c r="AA923" s="167"/>
      <c r="AB923" s="167"/>
      <c r="AC923" s="167"/>
      <c r="AD923" s="167"/>
      <c r="AE923" s="251"/>
      <c r="AF923" s="251"/>
      <c r="AG923" s="251"/>
      <c r="AH923" s="251"/>
      <c r="AI923" s="251"/>
      <c r="AJ923" s="251"/>
      <c r="AK923" s="251"/>
      <c r="AL923" s="251"/>
      <c r="AM923" s="251"/>
    </row>
    <row r="924" ht="15.75" customHeight="1">
      <c r="A924" s="166"/>
      <c r="B924" s="167"/>
      <c r="C924" s="167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7"/>
      <c r="Z924" s="167"/>
      <c r="AA924" s="167"/>
      <c r="AB924" s="167"/>
      <c r="AC924" s="167"/>
      <c r="AD924" s="167"/>
      <c r="AE924" s="251"/>
      <c r="AF924" s="251"/>
      <c r="AG924" s="251"/>
      <c r="AH924" s="251"/>
      <c r="AI924" s="251"/>
      <c r="AJ924" s="251"/>
      <c r="AK924" s="251"/>
      <c r="AL924" s="251"/>
      <c r="AM924" s="251"/>
    </row>
    <row r="925" ht="15.75" customHeight="1">
      <c r="A925" s="166"/>
      <c r="B925" s="167"/>
      <c r="C925" s="167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7"/>
      <c r="Z925" s="167"/>
      <c r="AA925" s="167"/>
      <c r="AB925" s="167"/>
      <c r="AC925" s="167"/>
      <c r="AD925" s="167"/>
      <c r="AE925" s="251"/>
      <c r="AF925" s="251"/>
      <c r="AG925" s="251"/>
      <c r="AH925" s="251"/>
      <c r="AI925" s="251"/>
      <c r="AJ925" s="251"/>
      <c r="AK925" s="251"/>
      <c r="AL925" s="251"/>
      <c r="AM925" s="251"/>
    </row>
    <row r="926" ht="15.75" customHeight="1">
      <c r="A926" s="166"/>
      <c r="B926" s="167"/>
      <c r="C926" s="167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7"/>
      <c r="Z926" s="167"/>
      <c r="AA926" s="167"/>
      <c r="AB926" s="167"/>
      <c r="AC926" s="167"/>
      <c r="AD926" s="167"/>
      <c r="AE926" s="251"/>
      <c r="AF926" s="251"/>
      <c r="AG926" s="251"/>
      <c r="AH926" s="251"/>
      <c r="AI926" s="251"/>
      <c r="AJ926" s="251"/>
      <c r="AK926" s="251"/>
      <c r="AL926" s="251"/>
      <c r="AM926" s="251"/>
    </row>
    <row r="927" ht="15.75" customHeight="1">
      <c r="A927" s="166"/>
      <c r="B927" s="167"/>
      <c r="C927" s="167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7"/>
      <c r="Z927" s="167"/>
      <c r="AA927" s="167"/>
      <c r="AB927" s="167"/>
      <c r="AC927" s="167"/>
      <c r="AD927" s="167"/>
      <c r="AE927" s="251"/>
      <c r="AF927" s="251"/>
      <c r="AG927" s="251"/>
      <c r="AH927" s="251"/>
      <c r="AI927" s="251"/>
      <c r="AJ927" s="251"/>
      <c r="AK927" s="251"/>
      <c r="AL927" s="251"/>
      <c r="AM927" s="251"/>
    </row>
    <row r="928" ht="15.75" customHeight="1">
      <c r="A928" s="166"/>
      <c r="B928" s="167"/>
      <c r="C928" s="167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7"/>
      <c r="Z928" s="167"/>
      <c r="AA928" s="167"/>
      <c r="AB928" s="167"/>
      <c r="AC928" s="167"/>
      <c r="AD928" s="167"/>
      <c r="AE928" s="251"/>
      <c r="AF928" s="251"/>
      <c r="AG928" s="251"/>
      <c r="AH928" s="251"/>
      <c r="AI928" s="251"/>
      <c r="AJ928" s="251"/>
      <c r="AK928" s="251"/>
      <c r="AL928" s="251"/>
      <c r="AM928" s="251"/>
    </row>
    <row r="929" ht="15.75" customHeight="1">
      <c r="A929" s="166"/>
      <c r="B929" s="167"/>
      <c r="C929" s="167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7"/>
      <c r="Z929" s="167"/>
      <c r="AA929" s="167"/>
      <c r="AB929" s="167"/>
      <c r="AC929" s="167"/>
      <c r="AD929" s="167"/>
      <c r="AE929" s="251"/>
      <c r="AF929" s="251"/>
      <c r="AG929" s="251"/>
      <c r="AH929" s="251"/>
      <c r="AI929" s="251"/>
      <c r="AJ929" s="251"/>
      <c r="AK929" s="251"/>
      <c r="AL929" s="251"/>
      <c r="AM929" s="251"/>
    </row>
    <row r="930" ht="15.75" customHeight="1">
      <c r="A930" s="166"/>
      <c r="B930" s="167"/>
      <c r="C930" s="167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7"/>
      <c r="Z930" s="167"/>
      <c r="AA930" s="167"/>
      <c r="AB930" s="167"/>
      <c r="AC930" s="167"/>
      <c r="AD930" s="167"/>
      <c r="AE930" s="251"/>
      <c r="AF930" s="251"/>
      <c r="AG930" s="251"/>
      <c r="AH930" s="251"/>
      <c r="AI930" s="251"/>
      <c r="AJ930" s="251"/>
      <c r="AK930" s="251"/>
      <c r="AL930" s="251"/>
      <c r="AM930" s="251"/>
    </row>
    <row r="931" ht="15.75" customHeight="1">
      <c r="A931" s="166"/>
      <c r="B931" s="167"/>
      <c r="C931" s="167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7"/>
      <c r="Z931" s="167"/>
      <c r="AA931" s="167"/>
      <c r="AB931" s="167"/>
      <c r="AC931" s="167"/>
      <c r="AD931" s="167"/>
      <c r="AE931" s="251"/>
      <c r="AF931" s="251"/>
      <c r="AG931" s="251"/>
      <c r="AH931" s="251"/>
      <c r="AI931" s="251"/>
      <c r="AJ931" s="251"/>
      <c r="AK931" s="251"/>
      <c r="AL931" s="251"/>
      <c r="AM931" s="251"/>
    </row>
    <row r="932" ht="15.75" customHeight="1">
      <c r="A932" s="166"/>
      <c r="B932" s="167"/>
      <c r="C932" s="167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7"/>
      <c r="Z932" s="167"/>
      <c r="AA932" s="167"/>
      <c r="AB932" s="167"/>
      <c r="AC932" s="167"/>
      <c r="AD932" s="167"/>
      <c r="AE932" s="251"/>
      <c r="AF932" s="251"/>
      <c r="AG932" s="251"/>
      <c r="AH932" s="251"/>
      <c r="AI932" s="251"/>
      <c r="AJ932" s="251"/>
      <c r="AK932" s="251"/>
      <c r="AL932" s="251"/>
      <c r="AM932" s="251"/>
    </row>
    <row r="933" ht="15.75" customHeight="1">
      <c r="A933" s="166"/>
      <c r="B933" s="167"/>
      <c r="C933" s="167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7"/>
      <c r="Z933" s="167"/>
      <c r="AA933" s="167"/>
      <c r="AB933" s="167"/>
      <c r="AC933" s="167"/>
      <c r="AD933" s="167"/>
      <c r="AE933" s="251"/>
      <c r="AF933" s="251"/>
      <c r="AG933" s="251"/>
      <c r="AH933" s="251"/>
      <c r="AI933" s="251"/>
      <c r="AJ933" s="251"/>
      <c r="AK933" s="251"/>
      <c r="AL933" s="251"/>
      <c r="AM933" s="251"/>
    </row>
    <row r="934" ht="15.75" customHeight="1">
      <c r="A934" s="166"/>
      <c r="B934" s="167"/>
      <c r="C934" s="167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7"/>
      <c r="Z934" s="167"/>
      <c r="AA934" s="167"/>
      <c r="AB934" s="167"/>
      <c r="AC934" s="167"/>
      <c r="AD934" s="167"/>
      <c r="AE934" s="251"/>
      <c r="AF934" s="251"/>
      <c r="AG934" s="251"/>
      <c r="AH934" s="251"/>
      <c r="AI934" s="251"/>
      <c r="AJ934" s="251"/>
      <c r="AK934" s="251"/>
      <c r="AL934" s="251"/>
      <c r="AM934" s="251"/>
    </row>
    <row r="935" ht="15.75" customHeight="1">
      <c r="A935" s="166"/>
      <c r="B935" s="167"/>
      <c r="C935" s="167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7"/>
      <c r="Z935" s="167"/>
      <c r="AA935" s="167"/>
      <c r="AB935" s="167"/>
      <c r="AC935" s="167"/>
      <c r="AD935" s="167"/>
      <c r="AE935" s="251"/>
      <c r="AF935" s="251"/>
      <c r="AG935" s="251"/>
      <c r="AH935" s="251"/>
      <c r="AI935" s="251"/>
      <c r="AJ935" s="251"/>
      <c r="AK935" s="251"/>
      <c r="AL935" s="251"/>
      <c r="AM935" s="251"/>
    </row>
    <row r="936" ht="15.75" customHeight="1">
      <c r="A936" s="166"/>
      <c r="B936" s="167"/>
      <c r="C936" s="167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7"/>
      <c r="Z936" s="167"/>
      <c r="AA936" s="167"/>
      <c r="AB936" s="167"/>
      <c r="AC936" s="167"/>
      <c r="AD936" s="167"/>
      <c r="AE936" s="251"/>
      <c r="AF936" s="251"/>
      <c r="AG936" s="251"/>
      <c r="AH936" s="251"/>
      <c r="AI936" s="251"/>
      <c r="AJ936" s="251"/>
      <c r="AK936" s="251"/>
      <c r="AL936" s="251"/>
      <c r="AM936" s="251"/>
    </row>
    <row r="937" ht="15.75" customHeight="1">
      <c r="A937" s="166"/>
      <c r="B937" s="167"/>
      <c r="C937" s="167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7"/>
      <c r="Z937" s="167"/>
      <c r="AA937" s="167"/>
      <c r="AB937" s="167"/>
      <c r="AC937" s="167"/>
      <c r="AD937" s="167"/>
      <c r="AE937" s="251"/>
      <c r="AF937" s="251"/>
      <c r="AG937" s="251"/>
      <c r="AH937" s="251"/>
      <c r="AI937" s="251"/>
      <c r="AJ937" s="251"/>
      <c r="AK937" s="251"/>
      <c r="AL937" s="251"/>
      <c r="AM937" s="251"/>
    </row>
    <row r="938" ht="15.75" customHeight="1">
      <c r="A938" s="166"/>
      <c r="B938" s="167"/>
      <c r="C938" s="167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7"/>
      <c r="Z938" s="167"/>
      <c r="AA938" s="167"/>
      <c r="AB938" s="167"/>
      <c r="AC938" s="167"/>
      <c r="AD938" s="167"/>
      <c r="AE938" s="251"/>
      <c r="AF938" s="251"/>
      <c r="AG938" s="251"/>
      <c r="AH938" s="251"/>
      <c r="AI938" s="251"/>
      <c r="AJ938" s="251"/>
      <c r="AK938" s="251"/>
      <c r="AL938" s="251"/>
      <c r="AM938" s="251"/>
    </row>
    <row r="939" ht="15.75" customHeight="1">
      <c r="A939" s="166"/>
      <c r="B939" s="167"/>
      <c r="C939" s="167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7"/>
      <c r="Z939" s="167"/>
      <c r="AA939" s="167"/>
      <c r="AB939" s="167"/>
      <c r="AC939" s="167"/>
      <c r="AD939" s="167"/>
      <c r="AE939" s="251"/>
      <c r="AF939" s="251"/>
      <c r="AG939" s="251"/>
      <c r="AH939" s="251"/>
      <c r="AI939" s="251"/>
      <c r="AJ939" s="251"/>
      <c r="AK939" s="251"/>
      <c r="AL939" s="251"/>
      <c r="AM939" s="251"/>
    </row>
    <row r="940" ht="15.75" customHeight="1">
      <c r="A940" s="166"/>
      <c r="B940" s="167"/>
      <c r="C940" s="167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7"/>
      <c r="Z940" s="167"/>
      <c r="AA940" s="167"/>
      <c r="AB940" s="167"/>
      <c r="AC940" s="167"/>
      <c r="AD940" s="167"/>
      <c r="AE940" s="251"/>
      <c r="AF940" s="251"/>
      <c r="AG940" s="251"/>
      <c r="AH940" s="251"/>
      <c r="AI940" s="251"/>
      <c r="AJ940" s="251"/>
      <c r="AK940" s="251"/>
      <c r="AL940" s="251"/>
      <c r="AM940" s="251"/>
    </row>
    <row r="941" ht="15.75" customHeight="1">
      <c r="A941" s="166"/>
      <c r="B941" s="167"/>
      <c r="C941" s="167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7"/>
      <c r="Z941" s="167"/>
      <c r="AA941" s="167"/>
      <c r="AB941" s="167"/>
      <c r="AC941" s="167"/>
      <c r="AD941" s="167"/>
      <c r="AE941" s="251"/>
      <c r="AF941" s="251"/>
      <c r="AG941" s="251"/>
      <c r="AH941" s="251"/>
      <c r="AI941" s="251"/>
      <c r="AJ941" s="251"/>
      <c r="AK941" s="251"/>
      <c r="AL941" s="251"/>
      <c r="AM941" s="251"/>
    </row>
    <row r="942" ht="15.75" customHeight="1">
      <c r="A942" s="166"/>
      <c r="B942" s="167"/>
      <c r="C942" s="167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7"/>
      <c r="Z942" s="167"/>
      <c r="AA942" s="167"/>
      <c r="AB942" s="167"/>
      <c r="AC942" s="167"/>
      <c r="AD942" s="167"/>
      <c r="AE942" s="251"/>
      <c r="AF942" s="251"/>
      <c r="AG942" s="251"/>
      <c r="AH942" s="251"/>
      <c r="AI942" s="251"/>
      <c r="AJ942" s="251"/>
      <c r="AK942" s="251"/>
      <c r="AL942" s="251"/>
      <c r="AM942" s="251"/>
    </row>
    <row r="943" ht="15.75" customHeight="1">
      <c r="A943" s="166"/>
      <c r="B943" s="167"/>
      <c r="C943" s="167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7"/>
      <c r="Z943" s="167"/>
      <c r="AA943" s="167"/>
      <c r="AB943" s="167"/>
      <c r="AC943" s="167"/>
      <c r="AD943" s="167"/>
      <c r="AE943" s="251"/>
      <c r="AF943" s="251"/>
      <c r="AG943" s="251"/>
      <c r="AH943" s="251"/>
      <c r="AI943" s="251"/>
      <c r="AJ943" s="251"/>
      <c r="AK943" s="251"/>
      <c r="AL943" s="251"/>
      <c r="AM943" s="251"/>
    </row>
    <row r="944" ht="15.75" customHeight="1">
      <c r="A944" s="166"/>
      <c r="B944" s="167"/>
      <c r="C944" s="167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7"/>
      <c r="Z944" s="167"/>
      <c r="AA944" s="167"/>
      <c r="AB944" s="167"/>
      <c r="AC944" s="167"/>
      <c r="AD944" s="167"/>
      <c r="AE944" s="251"/>
      <c r="AF944" s="251"/>
      <c r="AG944" s="251"/>
      <c r="AH944" s="251"/>
      <c r="AI944" s="251"/>
      <c r="AJ944" s="251"/>
      <c r="AK944" s="251"/>
      <c r="AL944" s="251"/>
      <c r="AM944" s="251"/>
    </row>
    <row r="945" ht="15.75" customHeight="1">
      <c r="A945" s="166"/>
      <c r="B945" s="167"/>
      <c r="C945" s="167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7"/>
      <c r="Z945" s="167"/>
      <c r="AA945" s="167"/>
      <c r="AB945" s="167"/>
      <c r="AC945" s="167"/>
      <c r="AD945" s="167"/>
      <c r="AE945" s="251"/>
      <c r="AF945" s="251"/>
      <c r="AG945" s="251"/>
      <c r="AH945" s="251"/>
      <c r="AI945" s="251"/>
      <c r="AJ945" s="251"/>
      <c r="AK945" s="251"/>
      <c r="AL945" s="251"/>
      <c r="AM945" s="251"/>
    </row>
    <row r="946" ht="15.75" customHeight="1">
      <c r="A946" s="166"/>
      <c r="B946" s="167"/>
      <c r="C946" s="167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7"/>
      <c r="Z946" s="167"/>
      <c r="AA946" s="167"/>
      <c r="AB946" s="167"/>
      <c r="AC946" s="167"/>
      <c r="AD946" s="167"/>
      <c r="AE946" s="251"/>
      <c r="AF946" s="251"/>
      <c r="AG946" s="251"/>
      <c r="AH946" s="251"/>
      <c r="AI946" s="251"/>
      <c r="AJ946" s="251"/>
      <c r="AK946" s="251"/>
      <c r="AL946" s="251"/>
      <c r="AM946" s="251"/>
    </row>
    <row r="947" ht="15.75" customHeight="1">
      <c r="A947" s="166"/>
      <c r="B947" s="167"/>
      <c r="C947" s="167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7"/>
      <c r="Z947" s="167"/>
      <c r="AA947" s="167"/>
      <c r="AB947" s="167"/>
      <c r="AC947" s="167"/>
      <c r="AD947" s="167"/>
      <c r="AE947" s="251"/>
      <c r="AF947" s="251"/>
      <c r="AG947" s="251"/>
      <c r="AH947" s="251"/>
      <c r="AI947" s="251"/>
      <c r="AJ947" s="251"/>
      <c r="AK947" s="251"/>
      <c r="AL947" s="251"/>
      <c r="AM947" s="251"/>
    </row>
    <row r="948" ht="15.75" customHeight="1">
      <c r="A948" s="166"/>
      <c r="B948" s="167"/>
      <c r="C948" s="167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7"/>
      <c r="Z948" s="167"/>
      <c r="AA948" s="167"/>
      <c r="AB948" s="167"/>
      <c r="AC948" s="167"/>
      <c r="AD948" s="167"/>
      <c r="AE948" s="251"/>
      <c r="AF948" s="251"/>
      <c r="AG948" s="251"/>
      <c r="AH948" s="251"/>
      <c r="AI948" s="251"/>
      <c r="AJ948" s="251"/>
      <c r="AK948" s="251"/>
      <c r="AL948" s="251"/>
      <c r="AM948" s="251"/>
    </row>
    <row r="949" ht="15.75" customHeight="1">
      <c r="A949" s="166"/>
      <c r="B949" s="167"/>
      <c r="C949" s="167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7"/>
      <c r="Z949" s="167"/>
      <c r="AA949" s="167"/>
      <c r="AB949" s="167"/>
      <c r="AC949" s="167"/>
      <c r="AD949" s="167"/>
      <c r="AE949" s="251"/>
      <c r="AF949" s="251"/>
      <c r="AG949" s="251"/>
      <c r="AH949" s="251"/>
      <c r="AI949" s="251"/>
      <c r="AJ949" s="251"/>
      <c r="AK949" s="251"/>
      <c r="AL949" s="251"/>
      <c r="AM949" s="251"/>
    </row>
    <row r="950" ht="15.75" customHeight="1">
      <c r="A950" s="166"/>
      <c r="B950" s="167"/>
      <c r="C950" s="167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7"/>
      <c r="Z950" s="167"/>
      <c r="AA950" s="167"/>
      <c r="AB950" s="167"/>
      <c r="AC950" s="167"/>
      <c r="AD950" s="167"/>
      <c r="AE950" s="251"/>
      <c r="AF950" s="251"/>
      <c r="AG950" s="251"/>
      <c r="AH950" s="251"/>
      <c r="AI950" s="251"/>
      <c r="AJ950" s="251"/>
      <c r="AK950" s="251"/>
      <c r="AL950" s="251"/>
      <c r="AM950" s="251"/>
    </row>
    <row r="951" ht="15.75" customHeight="1">
      <c r="A951" s="166"/>
      <c r="B951" s="167"/>
      <c r="C951" s="167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7"/>
      <c r="Z951" s="167"/>
      <c r="AA951" s="167"/>
      <c r="AB951" s="167"/>
      <c r="AC951" s="167"/>
      <c r="AD951" s="167"/>
      <c r="AE951" s="251"/>
      <c r="AF951" s="251"/>
      <c r="AG951" s="251"/>
      <c r="AH951" s="251"/>
      <c r="AI951" s="251"/>
      <c r="AJ951" s="251"/>
      <c r="AK951" s="251"/>
      <c r="AL951" s="251"/>
      <c r="AM951" s="251"/>
    </row>
    <row r="952" ht="15.75" customHeight="1">
      <c r="A952" s="166"/>
      <c r="B952" s="167"/>
      <c r="C952" s="167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7"/>
      <c r="Z952" s="167"/>
      <c r="AA952" s="167"/>
      <c r="AB952" s="167"/>
      <c r="AC952" s="167"/>
      <c r="AD952" s="167"/>
      <c r="AE952" s="251"/>
      <c r="AF952" s="251"/>
      <c r="AG952" s="251"/>
      <c r="AH952" s="251"/>
      <c r="AI952" s="251"/>
      <c r="AJ952" s="251"/>
      <c r="AK952" s="251"/>
      <c r="AL952" s="251"/>
      <c r="AM952" s="251"/>
    </row>
    <row r="953" ht="15.75" customHeight="1">
      <c r="A953" s="166"/>
      <c r="B953" s="167"/>
      <c r="C953" s="167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7"/>
      <c r="Z953" s="167"/>
      <c r="AA953" s="167"/>
      <c r="AB953" s="167"/>
      <c r="AC953" s="167"/>
      <c r="AD953" s="167"/>
      <c r="AE953" s="251"/>
      <c r="AF953" s="251"/>
      <c r="AG953" s="251"/>
      <c r="AH953" s="251"/>
      <c r="AI953" s="251"/>
      <c r="AJ953" s="251"/>
      <c r="AK953" s="251"/>
      <c r="AL953" s="251"/>
      <c r="AM953" s="251"/>
    </row>
    <row r="954" ht="15.75" customHeight="1">
      <c r="A954" s="166"/>
      <c r="B954" s="167"/>
      <c r="C954" s="167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7"/>
      <c r="Z954" s="167"/>
      <c r="AA954" s="167"/>
      <c r="AB954" s="167"/>
      <c r="AC954" s="167"/>
      <c r="AD954" s="167"/>
      <c r="AE954" s="251"/>
      <c r="AF954" s="251"/>
      <c r="AG954" s="251"/>
      <c r="AH954" s="251"/>
      <c r="AI954" s="251"/>
      <c r="AJ954" s="251"/>
      <c r="AK954" s="251"/>
      <c r="AL954" s="251"/>
      <c r="AM954" s="251"/>
    </row>
    <row r="955" ht="15.75" customHeight="1">
      <c r="A955" s="166"/>
      <c r="B955" s="167"/>
      <c r="C955" s="167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7"/>
      <c r="Z955" s="167"/>
      <c r="AA955" s="167"/>
      <c r="AB955" s="167"/>
      <c r="AC955" s="167"/>
      <c r="AD955" s="167"/>
      <c r="AE955" s="251"/>
      <c r="AF955" s="251"/>
      <c r="AG955" s="251"/>
      <c r="AH955" s="251"/>
      <c r="AI955" s="251"/>
      <c r="AJ955" s="251"/>
      <c r="AK955" s="251"/>
      <c r="AL955" s="251"/>
      <c r="AM955" s="251"/>
    </row>
    <row r="956" ht="15.75" customHeight="1">
      <c r="A956" s="166"/>
      <c r="B956" s="167"/>
      <c r="C956" s="167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7"/>
      <c r="Z956" s="167"/>
      <c r="AA956" s="167"/>
      <c r="AB956" s="167"/>
      <c r="AC956" s="167"/>
      <c r="AD956" s="167"/>
      <c r="AE956" s="251"/>
      <c r="AF956" s="251"/>
      <c r="AG956" s="251"/>
      <c r="AH956" s="251"/>
      <c r="AI956" s="251"/>
      <c r="AJ956" s="251"/>
      <c r="AK956" s="251"/>
      <c r="AL956" s="251"/>
      <c r="AM956" s="251"/>
    </row>
    <row r="957" ht="15.75" customHeight="1">
      <c r="A957" s="166"/>
      <c r="B957" s="167"/>
      <c r="C957" s="167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7"/>
      <c r="Z957" s="167"/>
      <c r="AA957" s="167"/>
      <c r="AB957" s="167"/>
      <c r="AC957" s="167"/>
      <c r="AD957" s="167"/>
      <c r="AE957" s="251"/>
      <c r="AF957" s="251"/>
      <c r="AG957" s="251"/>
      <c r="AH957" s="251"/>
      <c r="AI957" s="251"/>
      <c r="AJ957" s="251"/>
      <c r="AK957" s="251"/>
      <c r="AL957" s="251"/>
      <c r="AM957" s="251"/>
    </row>
    <row r="958" ht="15.75" customHeight="1">
      <c r="A958" s="166"/>
      <c r="B958" s="167"/>
      <c r="C958" s="167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7"/>
      <c r="Z958" s="167"/>
      <c r="AA958" s="167"/>
      <c r="AB958" s="167"/>
      <c r="AC958" s="167"/>
      <c r="AD958" s="167"/>
      <c r="AE958" s="251"/>
      <c r="AF958" s="251"/>
      <c r="AG958" s="251"/>
      <c r="AH958" s="251"/>
      <c r="AI958" s="251"/>
      <c r="AJ958" s="251"/>
      <c r="AK958" s="251"/>
      <c r="AL958" s="251"/>
      <c r="AM958" s="251"/>
    </row>
    <row r="959" ht="15.75" customHeight="1">
      <c r="A959" s="166"/>
      <c r="B959" s="167"/>
      <c r="C959" s="167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7"/>
      <c r="Z959" s="167"/>
      <c r="AA959" s="167"/>
      <c r="AB959" s="167"/>
      <c r="AC959" s="167"/>
      <c r="AD959" s="167"/>
      <c r="AE959" s="251"/>
      <c r="AF959" s="251"/>
      <c r="AG959" s="251"/>
      <c r="AH959" s="251"/>
      <c r="AI959" s="251"/>
      <c r="AJ959" s="251"/>
      <c r="AK959" s="251"/>
      <c r="AL959" s="251"/>
      <c r="AM959" s="251"/>
    </row>
    <row r="960" ht="15.75" customHeight="1">
      <c r="A960" s="166"/>
      <c r="B960" s="167"/>
      <c r="C960" s="167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7"/>
      <c r="Z960" s="167"/>
      <c r="AA960" s="167"/>
      <c r="AB960" s="167"/>
      <c r="AC960" s="167"/>
      <c r="AD960" s="167"/>
      <c r="AE960" s="251"/>
      <c r="AF960" s="251"/>
      <c r="AG960" s="251"/>
      <c r="AH960" s="251"/>
      <c r="AI960" s="251"/>
      <c r="AJ960" s="251"/>
      <c r="AK960" s="251"/>
      <c r="AL960" s="251"/>
      <c r="AM960" s="251"/>
    </row>
    <row r="961" ht="15.75" customHeight="1">
      <c r="A961" s="166"/>
      <c r="B961" s="167"/>
      <c r="C961" s="167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7"/>
      <c r="Z961" s="167"/>
      <c r="AA961" s="167"/>
      <c r="AB961" s="167"/>
      <c r="AC961" s="167"/>
      <c r="AD961" s="167"/>
      <c r="AE961" s="251"/>
      <c r="AF961" s="251"/>
      <c r="AG961" s="251"/>
      <c r="AH961" s="251"/>
      <c r="AI961" s="251"/>
      <c r="AJ961" s="251"/>
      <c r="AK961" s="251"/>
      <c r="AL961" s="251"/>
      <c r="AM961" s="251"/>
    </row>
    <row r="962" ht="15.75" customHeight="1">
      <c r="A962" s="166"/>
      <c r="B962" s="167"/>
      <c r="C962" s="167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7"/>
      <c r="Z962" s="167"/>
      <c r="AA962" s="167"/>
      <c r="AB962" s="167"/>
      <c r="AC962" s="167"/>
      <c r="AD962" s="167"/>
      <c r="AE962" s="251"/>
      <c r="AF962" s="251"/>
      <c r="AG962" s="251"/>
      <c r="AH962" s="251"/>
      <c r="AI962" s="251"/>
      <c r="AJ962" s="251"/>
      <c r="AK962" s="251"/>
      <c r="AL962" s="251"/>
      <c r="AM962" s="251"/>
    </row>
    <row r="963" ht="15.75" customHeight="1">
      <c r="A963" s="166"/>
      <c r="B963" s="167"/>
      <c r="C963" s="167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7"/>
      <c r="Z963" s="167"/>
      <c r="AA963" s="167"/>
      <c r="AB963" s="167"/>
      <c r="AC963" s="167"/>
      <c r="AD963" s="167"/>
      <c r="AE963" s="251"/>
      <c r="AF963" s="251"/>
      <c r="AG963" s="251"/>
      <c r="AH963" s="251"/>
      <c r="AI963" s="251"/>
      <c r="AJ963" s="251"/>
      <c r="AK963" s="251"/>
      <c r="AL963" s="251"/>
      <c r="AM963" s="251"/>
    </row>
    <row r="964" ht="15.75" customHeight="1">
      <c r="A964" s="166"/>
      <c r="B964" s="167"/>
      <c r="C964" s="167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7"/>
      <c r="Z964" s="167"/>
      <c r="AA964" s="167"/>
      <c r="AB964" s="167"/>
      <c r="AC964" s="167"/>
      <c r="AD964" s="167"/>
      <c r="AE964" s="251"/>
      <c r="AF964" s="251"/>
      <c r="AG964" s="251"/>
      <c r="AH964" s="251"/>
      <c r="AI964" s="251"/>
      <c r="AJ964" s="251"/>
      <c r="AK964" s="251"/>
      <c r="AL964" s="251"/>
      <c r="AM964" s="251"/>
    </row>
    <row r="965" ht="15.75" customHeight="1">
      <c r="A965" s="166"/>
      <c r="B965" s="167"/>
      <c r="C965" s="167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7"/>
      <c r="Z965" s="167"/>
      <c r="AA965" s="167"/>
      <c r="AB965" s="167"/>
      <c r="AC965" s="167"/>
      <c r="AD965" s="167"/>
      <c r="AE965" s="251"/>
      <c r="AF965" s="251"/>
      <c r="AG965" s="251"/>
      <c r="AH965" s="251"/>
      <c r="AI965" s="251"/>
      <c r="AJ965" s="251"/>
      <c r="AK965" s="251"/>
      <c r="AL965" s="251"/>
      <c r="AM965" s="251"/>
    </row>
    <row r="966" ht="15.75" customHeight="1">
      <c r="A966" s="166"/>
      <c r="B966" s="167"/>
      <c r="C966" s="167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7"/>
      <c r="Z966" s="167"/>
      <c r="AA966" s="167"/>
      <c r="AB966" s="167"/>
      <c r="AC966" s="167"/>
      <c r="AD966" s="167"/>
      <c r="AE966" s="251"/>
      <c r="AF966" s="251"/>
      <c r="AG966" s="251"/>
      <c r="AH966" s="251"/>
      <c r="AI966" s="251"/>
      <c r="AJ966" s="251"/>
      <c r="AK966" s="251"/>
      <c r="AL966" s="251"/>
      <c r="AM966" s="251"/>
    </row>
    <row r="967" ht="15.75" customHeight="1">
      <c r="A967" s="166"/>
      <c r="B967" s="167"/>
      <c r="C967" s="167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7"/>
      <c r="Z967" s="167"/>
      <c r="AA967" s="167"/>
      <c r="AB967" s="167"/>
      <c r="AC967" s="167"/>
      <c r="AD967" s="167"/>
      <c r="AE967" s="251"/>
      <c r="AF967" s="251"/>
      <c r="AG967" s="251"/>
      <c r="AH967" s="251"/>
      <c r="AI967" s="251"/>
      <c r="AJ967" s="251"/>
      <c r="AK967" s="251"/>
      <c r="AL967" s="251"/>
      <c r="AM967" s="251"/>
    </row>
    <row r="968" ht="15.75" customHeight="1">
      <c r="A968" s="166"/>
      <c r="B968" s="167"/>
      <c r="C968" s="167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7"/>
      <c r="Z968" s="167"/>
      <c r="AA968" s="167"/>
      <c r="AB968" s="167"/>
      <c r="AC968" s="167"/>
      <c r="AD968" s="167"/>
      <c r="AE968" s="251"/>
      <c r="AF968" s="251"/>
      <c r="AG968" s="251"/>
      <c r="AH968" s="251"/>
      <c r="AI968" s="251"/>
      <c r="AJ968" s="251"/>
      <c r="AK968" s="251"/>
      <c r="AL968" s="251"/>
      <c r="AM968" s="251"/>
    </row>
    <row r="969" ht="15.75" customHeight="1">
      <c r="A969" s="166"/>
      <c r="B969" s="167"/>
      <c r="C969" s="167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7"/>
      <c r="Z969" s="167"/>
      <c r="AA969" s="167"/>
      <c r="AB969" s="167"/>
      <c r="AC969" s="167"/>
      <c r="AD969" s="167"/>
      <c r="AE969" s="251"/>
      <c r="AF969" s="251"/>
      <c r="AG969" s="251"/>
      <c r="AH969" s="251"/>
      <c r="AI969" s="251"/>
      <c r="AJ969" s="251"/>
      <c r="AK969" s="251"/>
      <c r="AL969" s="251"/>
      <c r="AM969" s="251"/>
    </row>
    <row r="970" ht="15.75" customHeight="1">
      <c r="A970" s="166"/>
      <c r="B970" s="167"/>
      <c r="C970" s="167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7"/>
      <c r="Z970" s="167"/>
      <c r="AA970" s="167"/>
      <c r="AB970" s="167"/>
      <c r="AC970" s="167"/>
      <c r="AD970" s="167"/>
      <c r="AE970" s="251"/>
      <c r="AF970" s="251"/>
      <c r="AG970" s="251"/>
      <c r="AH970" s="251"/>
      <c r="AI970" s="251"/>
      <c r="AJ970" s="251"/>
      <c r="AK970" s="251"/>
      <c r="AL970" s="251"/>
      <c r="AM970" s="251"/>
    </row>
    <row r="971" ht="15.75" customHeight="1">
      <c r="A971" s="166"/>
      <c r="B971" s="167"/>
      <c r="C971" s="167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7"/>
      <c r="Z971" s="167"/>
      <c r="AA971" s="167"/>
      <c r="AB971" s="167"/>
      <c r="AC971" s="167"/>
      <c r="AD971" s="167"/>
      <c r="AE971" s="251"/>
      <c r="AF971" s="251"/>
      <c r="AG971" s="251"/>
      <c r="AH971" s="251"/>
      <c r="AI971" s="251"/>
      <c r="AJ971" s="251"/>
      <c r="AK971" s="251"/>
      <c r="AL971" s="251"/>
      <c r="AM971" s="251"/>
    </row>
    <row r="972" ht="15.75" customHeight="1">
      <c r="A972" s="166"/>
      <c r="B972" s="167"/>
      <c r="C972" s="167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7"/>
      <c r="Z972" s="167"/>
      <c r="AA972" s="167"/>
      <c r="AB972" s="167"/>
      <c r="AC972" s="167"/>
      <c r="AD972" s="167"/>
      <c r="AE972" s="251"/>
      <c r="AF972" s="251"/>
      <c r="AG972" s="251"/>
      <c r="AH972" s="251"/>
      <c r="AI972" s="251"/>
      <c r="AJ972" s="251"/>
      <c r="AK972" s="251"/>
      <c r="AL972" s="251"/>
      <c r="AM972" s="251"/>
    </row>
    <row r="973" ht="15.75" customHeight="1">
      <c r="A973" s="166"/>
      <c r="B973" s="167"/>
      <c r="C973" s="167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7"/>
      <c r="Z973" s="167"/>
      <c r="AA973" s="167"/>
      <c r="AB973" s="167"/>
      <c r="AC973" s="167"/>
      <c r="AD973" s="167"/>
      <c r="AE973" s="251"/>
      <c r="AF973" s="251"/>
      <c r="AG973" s="251"/>
      <c r="AH973" s="251"/>
      <c r="AI973" s="251"/>
      <c r="AJ973" s="251"/>
      <c r="AK973" s="251"/>
      <c r="AL973" s="251"/>
      <c r="AM973" s="251"/>
    </row>
    <row r="974" ht="15.75" customHeight="1">
      <c r="A974" s="166"/>
      <c r="B974" s="167"/>
      <c r="C974" s="167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7"/>
      <c r="Z974" s="167"/>
      <c r="AA974" s="167"/>
      <c r="AB974" s="167"/>
      <c r="AC974" s="167"/>
      <c r="AD974" s="167"/>
      <c r="AE974" s="251"/>
      <c r="AF974" s="251"/>
      <c r="AG974" s="251"/>
      <c r="AH974" s="251"/>
      <c r="AI974" s="251"/>
      <c r="AJ974" s="251"/>
      <c r="AK974" s="251"/>
      <c r="AL974" s="251"/>
      <c r="AM974" s="251"/>
    </row>
    <row r="975" ht="15.75" customHeight="1">
      <c r="A975" s="166"/>
      <c r="B975" s="167"/>
      <c r="C975" s="167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7"/>
      <c r="Z975" s="167"/>
      <c r="AA975" s="167"/>
      <c r="AB975" s="167"/>
      <c r="AC975" s="167"/>
      <c r="AD975" s="167"/>
      <c r="AE975" s="251"/>
      <c r="AF975" s="251"/>
      <c r="AG975" s="251"/>
      <c r="AH975" s="251"/>
      <c r="AI975" s="251"/>
      <c r="AJ975" s="251"/>
      <c r="AK975" s="251"/>
      <c r="AL975" s="251"/>
      <c r="AM975" s="251"/>
    </row>
    <row r="976" ht="15.75" customHeight="1">
      <c r="A976" s="166"/>
      <c r="B976" s="167"/>
      <c r="C976" s="167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7"/>
      <c r="Z976" s="167"/>
      <c r="AA976" s="167"/>
      <c r="AB976" s="167"/>
      <c r="AC976" s="167"/>
      <c r="AD976" s="167"/>
      <c r="AE976" s="251"/>
      <c r="AF976" s="251"/>
      <c r="AG976" s="251"/>
      <c r="AH976" s="251"/>
      <c r="AI976" s="251"/>
      <c r="AJ976" s="251"/>
      <c r="AK976" s="251"/>
      <c r="AL976" s="251"/>
      <c r="AM976" s="251"/>
    </row>
    <row r="977" ht="15.75" customHeight="1">
      <c r="A977" s="166"/>
      <c r="B977" s="167"/>
      <c r="C977" s="167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7"/>
      <c r="Z977" s="167"/>
      <c r="AA977" s="167"/>
      <c r="AB977" s="167"/>
      <c r="AC977" s="167"/>
      <c r="AD977" s="167"/>
      <c r="AE977" s="251"/>
      <c r="AF977" s="251"/>
      <c r="AG977" s="251"/>
      <c r="AH977" s="251"/>
      <c r="AI977" s="251"/>
      <c r="AJ977" s="251"/>
      <c r="AK977" s="251"/>
      <c r="AL977" s="251"/>
      <c r="AM977" s="251"/>
    </row>
    <row r="978" ht="15.75" customHeight="1">
      <c r="A978" s="166"/>
      <c r="B978" s="167"/>
      <c r="C978" s="167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7"/>
      <c r="Z978" s="167"/>
      <c r="AA978" s="167"/>
      <c r="AB978" s="167"/>
      <c r="AC978" s="167"/>
      <c r="AD978" s="167"/>
      <c r="AE978" s="251"/>
      <c r="AF978" s="251"/>
      <c r="AG978" s="251"/>
      <c r="AH978" s="251"/>
      <c r="AI978" s="251"/>
      <c r="AJ978" s="251"/>
      <c r="AK978" s="251"/>
      <c r="AL978" s="251"/>
      <c r="AM978" s="251"/>
    </row>
    <row r="979" ht="15.75" customHeight="1">
      <c r="A979" s="166"/>
      <c r="B979" s="167"/>
      <c r="C979" s="167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7"/>
      <c r="Z979" s="167"/>
      <c r="AA979" s="167"/>
      <c r="AB979" s="167"/>
      <c r="AC979" s="167"/>
      <c r="AD979" s="167"/>
      <c r="AE979" s="251"/>
      <c r="AF979" s="251"/>
      <c r="AG979" s="251"/>
      <c r="AH979" s="251"/>
      <c r="AI979" s="251"/>
      <c r="AJ979" s="251"/>
      <c r="AK979" s="251"/>
      <c r="AL979" s="251"/>
      <c r="AM979" s="251"/>
    </row>
    <row r="980" ht="15.75" customHeight="1">
      <c r="A980" s="166"/>
      <c r="B980" s="167"/>
      <c r="C980" s="167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7"/>
      <c r="Z980" s="167"/>
      <c r="AA980" s="167"/>
      <c r="AB980" s="167"/>
      <c r="AC980" s="167"/>
      <c r="AD980" s="167"/>
      <c r="AE980" s="251"/>
      <c r="AF980" s="251"/>
      <c r="AG980" s="251"/>
      <c r="AH980" s="251"/>
      <c r="AI980" s="251"/>
      <c r="AJ980" s="251"/>
      <c r="AK980" s="251"/>
      <c r="AL980" s="251"/>
      <c r="AM980" s="251"/>
    </row>
    <row r="981" ht="15.75" customHeight="1">
      <c r="A981" s="166"/>
      <c r="B981" s="167"/>
      <c r="C981" s="167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7"/>
      <c r="Z981" s="167"/>
      <c r="AA981" s="167"/>
      <c r="AB981" s="167"/>
      <c r="AC981" s="167"/>
      <c r="AD981" s="167"/>
      <c r="AE981" s="251"/>
      <c r="AF981" s="251"/>
      <c r="AG981" s="251"/>
      <c r="AH981" s="251"/>
      <c r="AI981" s="251"/>
      <c r="AJ981" s="251"/>
      <c r="AK981" s="251"/>
      <c r="AL981" s="251"/>
      <c r="AM981" s="251"/>
    </row>
    <row r="982" ht="15.75" customHeight="1">
      <c r="A982" s="166"/>
      <c r="B982" s="167"/>
      <c r="C982" s="167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7"/>
      <c r="Z982" s="167"/>
      <c r="AA982" s="167"/>
      <c r="AB982" s="167"/>
      <c r="AC982" s="167"/>
      <c r="AD982" s="167"/>
      <c r="AE982" s="251"/>
      <c r="AF982" s="251"/>
      <c r="AG982" s="251"/>
      <c r="AH982" s="251"/>
      <c r="AI982" s="251"/>
      <c r="AJ982" s="251"/>
      <c r="AK982" s="251"/>
      <c r="AL982" s="251"/>
      <c r="AM982" s="251"/>
    </row>
    <row r="983" ht="15.75" customHeight="1">
      <c r="A983" s="166"/>
      <c r="B983" s="167"/>
      <c r="C983" s="167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7"/>
      <c r="Z983" s="167"/>
      <c r="AA983" s="167"/>
      <c r="AB983" s="167"/>
      <c r="AC983" s="167"/>
      <c r="AD983" s="167"/>
      <c r="AE983" s="251"/>
      <c r="AF983" s="251"/>
      <c r="AG983" s="251"/>
      <c r="AH983" s="251"/>
      <c r="AI983" s="251"/>
      <c r="AJ983" s="251"/>
      <c r="AK983" s="251"/>
      <c r="AL983" s="251"/>
      <c r="AM983" s="251"/>
    </row>
    <row r="984" ht="15.75" customHeight="1">
      <c r="A984" s="166"/>
      <c r="B984" s="167"/>
      <c r="C984" s="167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7"/>
      <c r="Z984" s="167"/>
      <c r="AA984" s="167"/>
      <c r="AB984" s="167"/>
      <c r="AC984" s="167"/>
      <c r="AD984" s="167"/>
      <c r="AE984" s="251"/>
      <c r="AF984" s="251"/>
      <c r="AG984" s="251"/>
      <c r="AH984" s="251"/>
      <c r="AI984" s="251"/>
      <c r="AJ984" s="251"/>
      <c r="AK984" s="251"/>
      <c r="AL984" s="251"/>
      <c r="AM984" s="251"/>
    </row>
    <row r="985" ht="15.75" customHeight="1">
      <c r="A985" s="166"/>
      <c r="B985" s="167"/>
      <c r="C985" s="167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7"/>
      <c r="Z985" s="167"/>
      <c r="AA985" s="167"/>
      <c r="AB985" s="167"/>
      <c r="AC985" s="167"/>
      <c r="AD985" s="167"/>
      <c r="AE985" s="251"/>
      <c r="AF985" s="251"/>
      <c r="AG985" s="251"/>
      <c r="AH985" s="251"/>
      <c r="AI985" s="251"/>
      <c r="AJ985" s="251"/>
      <c r="AK985" s="251"/>
      <c r="AL985" s="251"/>
      <c r="AM985" s="251"/>
    </row>
    <row r="986" ht="15.75" customHeight="1">
      <c r="A986" s="166"/>
      <c r="B986" s="167"/>
      <c r="C986" s="167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7"/>
      <c r="Z986" s="167"/>
      <c r="AA986" s="167"/>
      <c r="AB986" s="167"/>
      <c r="AC986" s="167"/>
      <c r="AD986" s="167"/>
      <c r="AE986" s="251"/>
      <c r="AF986" s="251"/>
      <c r="AG986" s="251"/>
      <c r="AH986" s="251"/>
      <c r="AI986" s="251"/>
      <c r="AJ986" s="251"/>
      <c r="AK986" s="251"/>
      <c r="AL986" s="251"/>
      <c r="AM986" s="251"/>
    </row>
    <row r="987" ht="15.75" customHeight="1">
      <c r="A987" s="166"/>
      <c r="B987" s="167"/>
      <c r="C987" s="167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7"/>
      <c r="Z987" s="167"/>
      <c r="AA987" s="167"/>
      <c r="AB987" s="167"/>
      <c r="AC987" s="167"/>
      <c r="AD987" s="167"/>
      <c r="AE987" s="251"/>
      <c r="AF987" s="251"/>
      <c r="AG987" s="251"/>
      <c r="AH987" s="251"/>
      <c r="AI987" s="251"/>
      <c r="AJ987" s="251"/>
      <c r="AK987" s="251"/>
      <c r="AL987" s="251"/>
      <c r="AM987" s="251"/>
    </row>
    <row r="988" ht="15.75" customHeight="1">
      <c r="A988" s="166"/>
      <c r="B988" s="167"/>
      <c r="C988" s="167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7"/>
      <c r="Z988" s="167"/>
      <c r="AA988" s="167"/>
      <c r="AB988" s="167"/>
      <c r="AC988" s="167"/>
      <c r="AD988" s="167"/>
      <c r="AE988" s="251"/>
      <c r="AF988" s="251"/>
      <c r="AG988" s="251"/>
      <c r="AH988" s="251"/>
      <c r="AI988" s="251"/>
      <c r="AJ988" s="251"/>
      <c r="AK988" s="251"/>
      <c r="AL988" s="251"/>
      <c r="AM988" s="251"/>
    </row>
    <row r="989" ht="15.75" customHeight="1">
      <c r="A989" s="166"/>
      <c r="B989" s="167"/>
      <c r="C989" s="167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7"/>
      <c r="Z989" s="167"/>
      <c r="AA989" s="167"/>
      <c r="AB989" s="167"/>
      <c r="AC989" s="167"/>
      <c r="AD989" s="167"/>
      <c r="AE989" s="251"/>
      <c r="AF989" s="251"/>
      <c r="AG989" s="251"/>
      <c r="AH989" s="251"/>
      <c r="AI989" s="251"/>
      <c r="AJ989" s="251"/>
      <c r="AK989" s="251"/>
      <c r="AL989" s="251"/>
      <c r="AM989" s="251"/>
    </row>
    <row r="990" ht="15.75" customHeight="1">
      <c r="A990" s="166"/>
      <c r="B990" s="167"/>
      <c r="C990" s="167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7"/>
      <c r="Z990" s="167"/>
      <c r="AA990" s="167"/>
      <c r="AB990" s="167"/>
      <c r="AC990" s="167"/>
      <c r="AD990" s="167"/>
      <c r="AE990" s="251"/>
      <c r="AF990" s="251"/>
      <c r="AG990" s="251"/>
      <c r="AH990" s="251"/>
      <c r="AI990" s="251"/>
      <c r="AJ990" s="251"/>
      <c r="AK990" s="251"/>
      <c r="AL990" s="251"/>
      <c r="AM990" s="251"/>
    </row>
    <row r="991" ht="15.75" customHeight="1">
      <c r="A991" s="166"/>
      <c r="B991" s="167"/>
      <c r="C991" s="167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7"/>
      <c r="Z991" s="167"/>
      <c r="AA991" s="167"/>
      <c r="AB991" s="167"/>
      <c r="AC991" s="167"/>
      <c r="AD991" s="167"/>
      <c r="AE991" s="251"/>
      <c r="AF991" s="251"/>
      <c r="AG991" s="251"/>
      <c r="AH991" s="251"/>
      <c r="AI991" s="251"/>
      <c r="AJ991" s="251"/>
      <c r="AK991" s="251"/>
      <c r="AL991" s="251"/>
      <c r="AM991" s="251"/>
    </row>
    <row r="992" ht="15.75" customHeight="1">
      <c r="A992" s="166"/>
      <c r="B992" s="167"/>
      <c r="C992" s="167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7"/>
      <c r="Z992" s="167"/>
      <c r="AA992" s="167"/>
      <c r="AB992" s="167"/>
      <c r="AC992" s="167"/>
      <c r="AD992" s="167"/>
      <c r="AE992" s="251"/>
      <c r="AF992" s="251"/>
      <c r="AG992" s="251"/>
      <c r="AH992" s="251"/>
      <c r="AI992" s="251"/>
      <c r="AJ992" s="251"/>
      <c r="AK992" s="251"/>
      <c r="AL992" s="251"/>
      <c r="AM992" s="251"/>
    </row>
    <row r="993" ht="15.75" customHeight="1">
      <c r="A993" s="166"/>
      <c r="B993" s="167"/>
      <c r="C993" s="167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7"/>
      <c r="Z993" s="167"/>
      <c r="AA993" s="167"/>
      <c r="AB993" s="167"/>
      <c r="AC993" s="167"/>
      <c r="AD993" s="167"/>
      <c r="AE993" s="251"/>
      <c r="AF993" s="251"/>
      <c r="AG993" s="251"/>
      <c r="AH993" s="251"/>
      <c r="AI993" s="251"/>
      <c r="AJ993" s="251"/>
      <c r="AK993" s="251"/>
      <c r="AL993" s="251"/>
      <c r="AM993" s="251"/>
    </row>
    <row r="994" ht="15.75" customHeight="1">
      <c r="A994" s="166"/>
      <c r="B994" s="167"/>
      <c r="C994" s="167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7"/>
      <c r="Z994" s="167"/>
      <c r="AA994" s="167"/>
      <c r="AB994" s="167"/>
      <c r="AC994" s="167"/>
      <c r="AD994" s="167"/>
      <c r="AE994" s="251"/>
      <c r="AF994" s="251"/>
      <c r="AG994" s="251"/>
      <c r="AH994" s="251"/>
      <c r="AI994" s="251"/>
      <c r="AJ994" s="251"/>
      <c r="AK994" s="251"/>
      <c r="AL994" s="251"/>
      <c r="AM994" s="251"/>
    </row>
    <row r="995" ht="15.75" customHeight="1">
      <c r="A995" s="166"/>
      <c r="B995" s="167"/>
      <c r="C995" s="167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7"/>
      <c r="Z995" s="167"/>
      <c r="AA995" s="167"/>
      <c r="AB995" s="167"/>
      <c r="AC995" s="167"/>
      <c r="AD995" s="167"/>
      <c r="AE995" s="251"/>
      <c r="AF995" s="251"/>
      <c r="AG995" s="251"/>
      <c r="AH995" s="251"/>
      <c r="AI995" s="251"/>
      <c r="AJ995" s="251"/>
      <c r="AK995" s="251"/>
      <c r="AL995" s="251"/>
      <c r="AM995" s="251"/>
    </row>
    <row r="996" ht="15.75" customHeight="1">
      <c r="A996" s="166"/>
      <c r="B996" s="167"/>
      <c r="C996" s="167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7"/>
      <c r="Z996" s="167"/>
      <c r="AA996" s="167"/>
      <c r="AB996" s="167"/>
      <c r="AC996" s="167"/>
      <c r="AD996" s="167"/>
      <c r="AE996" s="251"/>
      <c r="AF996" s="251"/>
      <c r="AG996" s="251"/>
      <c r="AH996" s="251"/>
      <c r="AI996" s="251"/>
      <c r="AJ996" s="251"/>
      <c r="AK996" s="251"/>
      <c r="AL996" s="251"/>
      <c r="AM996" s="251"/>
    </row>
    <row r="997" ht="15.75" customHeight="1">
      <c r="A997" s="166"/>
      <c r="B997" s="167"/>
      <c r="C997" s="167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7"/>
      <c r="Z997" s="167"/>
      <c r="AA997" s="167"/>
      <c r="AB997" s="167"/>
      <c r="AC997" s="167"/>
      <c r="AD997" s="167"/>
      <c r="AE997" s="251"/>
      <c r="AF997" s="251"/>
      <c r="AG997" s="251"/>
      <c r="AH997" s="251"/>
      <c r="AI997" s="251"/>
      <c r="AJ997" s="251"/>
      <c r="AK997" s="251"/>
      <c r="AL997" s="251"/>
      <c r="AM997" s="251"/>
    </row>
    <row r="998" ht="15.75" customHeight="1">
      <c r="A998" s="166"/>
      <c r="B998" s="167"/>
      <c r="C998" s="167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7"/>
      <c r="Z998" s="167"/>
      <c r="AA998" s="167"/>
      <c r="AB998" s="167"/>
      <c r="AC998" s="167"/>
      <c r="AD998" s="167"/>
      <c r="AE998" s="251"/>
      <c r="AF998" s="251"/>
      <c r="AG998" s="251"/>
      <c r="AH998" s="251"/>
      <c r="AI998" s="251"/>
      <c r="AJ998" s="251"/>
      <c r="AK998" s="251"/>
      <c r="AL998" s="251"/>
      <c r="AM998" s="251"/>
    </row>
    <row r="999" ht="15.75" customHeight="1">
      <c r="A999" s="166"/>
      <c r="B999" s="167"/>
      <c r="C999" s="167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7"/>
      <c r="Z999" s="167"/>
      <c r="AA999" s="167"/>
      <c r="AB999" s="167"/>
      <c r="AC999" s="167"/>
      <c r="AD999" s="167"/>
      <c r="AE999" s="251"/>
      <c r="AF999" s="251"/>
      <c r="AG999" s="251"/>
      <c r="AH999" s="251"/>
      <c r="AI999" s="251"/>
      <c r="AJ999" s="251"/>
      <c r="AK999" s="251"/>
      <c r="AL999" s="251"/>
      <c r="AM999" s="251"/>
    </row>
    <row r="1000" ht="15.75" customHeight="1">
      <c r="A1000" s="166"/>
      <c r="B1000" s="167"/>
      <c r="C1000" s="167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7"/>
      <c r="Z1000" s="167"/>
      <c r="AA1000" s="167"/>
      <c r="AB1000" s="167"/>
      <c r="AC1000" s="167"/>
      <c r="AD1000" s="167"/>
      <c r="AE1000" s="251"/>
      <c r="AF1000" s="251"/>
      <c r="AG1000" s="251"/>
      <c r="AH1000" s="251"/>
      <c r="AI1000" s="251"/>
      <c r="AJ1000" s="251"/>
      <c r="AK1000" s="251"/>
      <c r="AL1000" s="251"/>
      <c r="AM1000" s="251"/>
    </row>
  </sheetData>
  <conditionalFormatting sqref="A3:A35 C3:AM35 B11:B35">
    <cfRule type="cellIs" dxfId="26" priority="1" operator="lessThanOrEqual">
      <formula>0</formula>
    </cfRule>
  </conditionalFormatting>
  <conditionalFormatting sqref="A3:A35 C3:AM35 B11:B35">
    <cfRule type="cellIs" dxfId="27" priority="2" operator="between">
      <formula>1</formula>
      <formula>3</formula>
    </cfRule>
  </conditionalFormatting>
  <printOptions/>
  <pageMargins bottom="0.75" footer="0.0" header="0.0" left="0.7" right="0.7" top="0.75"/>
  <pageSetup orientation="landscape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9.43"/>
    <col customWidth="1" min="2" max="2" width="29.43"/>
    <col customWidth="1" min="3" max="3" width="14.57"/>
    <col customWidth="1" min="4" max="5" width="15.71"/>
    <col customWidth="1" min="6" max="6" width="18.43"/>
    <col customWidth="1" min="7" max="7" width="23.0"/>
    <col customWidth="1" min="8" max="8" width="18.57"/>
    <col customWidth="1" min="9" max="9" width="11.71"/>
    <col customWidth="1" min="10" max="10" width="12.43"/>
    <col customWidth="1" min="11" max="11" width="10.71"/>
    <col customWidth="1" min="12" max="12" width="12.0"/>
    <col customWidth="1" min="13" max="14" width="10.71"/>
    <col customWidth="1" min="15" max="15" width="20.86"/>
    <col customWidth="1" min="16" max="16" width="17.71"/>
    <col customWidth="1" min="17" max="17" width="18.43"/>
    <col customWidth="1" min="18" max="69" width="10.71"/>
    <col customWidth="1" min="70" max="70" width="23.0"/>
    <col customWidth="1" min="71" max="96" width="10.71"/>
  </cols>
  <sheetData>
    <row r="1">
      <c r="A1" s="331" t="s">
        <v>1477</v>
      </c>
      <c r="B1" s="332">
        <v>44896.0</v>
      </c>
      <c r="C1" s="333"/>
      <c r="D1" s="333"/>
      <c r="E1" s="333"/>
      <c r="F1" s="334"/>
      <c r="G1" s="148"/>
      <c r="H1" s="335"/>
      <c r="I1" s="335"/>
      <c r="J1" s="335"/>
      <c r="K1" s="335"/>
      <c r="L1" s="335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</row>
    <row r="2">
      <c r="A2" s="336"/>
      <c r="B2" s="337" t="s">
        <v>1478</v>
      </c>
      <c r="C2" s="337" t="s">
        <v>1479</v>
      </c>
      <c r="D2" s="337" t="s">
        <v>1480</v>
      </c>
      <c r="E2" s="338" t="s">
        <v>1481</v>
      </c>
      <c r="F2" s="339" t="s">
        <v>1482</v>
      </c>
      <c r="G2" s="340"/>
      <c r="H2" s="337" t="s">
        <v>1483</v>
      </c>
      <c r="I2" s="341" t="s">
        <v>1484</v>
      </c>
      <c r="J2" s="341" t="s">
        <v>1444</v>
      </c>
      <c r="K2" s="341" t="s">
        <v>1485</v>
      </c>
      <c r="L2" s="342" t="s">
        <v>1486</v>
      </c>
      <c r="M2" s="46"/>
      <c r="N2" s="134"/>
      <c r="O2" s="257"/>
      <c r="P2" s="257"/>
      <c r="Q2" s="257"/>
      <c r="R2" s="257"/>
      <c r="S2" s="257"/>
      <c r="T2" s="257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257"/>
      <c r="BA2" s="257"/>
      <c r="BB2" s="257"/>
      <c r="BC2" s="257"/>
      <c r="BD2" s="257"/>
      <c r="BE2" s="257"/>
      <c r="BF2" s="257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</row>
    <row r="3">
      <c r="A3" s="343">
        <v>44896.0</v>
      </c>
      <c r="B3" s="344" t="s">
        <v>55</v>
      </c>
      <c r="C3" s="345">
        <v>4200.0</v>
      </c>
      <c r="D3" s="346">
        <v>4200.0</v>
      </c>
      <c r="E3" s="346">
        <v>4200.0</v>
      </c>
      <c r="F3" s="347">
        <v>1.0</v>
      </c>
      <c r="G3" s="348">
        <v>1.0</v>
      </c>
      <c r="H3" s="349"/>
      <c r="I3" s="350"/>
      <c r="J3" s="351"/>
      <c r="K3" s="352" t="s">
        <v>20</v>
      </c>
      <c r="L3" s="349"/>
      <c r="M3" s="46"/>
      <c r="N3" s="353"/>
      <c r="O3" s="354" t="s">
        <v>1487</v>
      </c>
      <c r="P3" s="355"/>
      <c r="Q3" s="355"/>
      <c r="R3" s="355"/>
      <c r="S3" s="355"/>
      <c r="T3" s="356"/>
      <c r="U3" s="3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134"/>
      <c r="AU3" s="134"/>
      <c r="AV3" s="134"/>
      <c r="AW3" s="134"/>
      <c r="AX3" s="134"/>
      <c r="AY3" s="353"/>
      <c r="AZ3" s="354" t="s">
        <v>1488</v>
      </c>
      <c r="BA3" s="355"/>
      <c r="BB3" s="355"/>
      <c r="BC3" s="355"/>
      <c r="BD3" s="355"/>
      <c r="BE3" s="355"/>
      <c r="BF3" s="356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46"/>
      <c r="BT3" s="46"/>
      <c r="BU3" s="46"/>
      <c r="BV3" s="46"/>
      <c r="BW3" s="46"/>
      <c r="BX3" s="46"/>
      <c r="BY3" s="46"/>
      <c r="BZ3" s="46"/>
      <c r="CA3" s="46"/>
      <c r="CB3" s="46"/>
      <c r="CP3" s="134"/>
      <c r="CQ3" s="134"/>
      <c r="CR3" s="134"/>
    </row>
    <row r="4">
      <c r="A4" s="343">
        <v>44896.0</v>
      </c>
      <c r="B4" s="358" t="s">
        <v>62</v>
      </c>
      <c r="C4" s="359">
        <v>7700.0</v>
      </c>
      <c r="D4" s="360">
        <v>7700.0</v>
      </c>
      <c r="E4" s="360">
        <v>7700.0</v>
      </c>
      <c r="F4" s="361">
        <v>1.0</v>
      </c>
      <c r="G4" s="362">
        <v>1.0</v>
      </c>
      <c r="H4" s="363" t="s">
        <v>1489</v>
      </c>
      <c r="I4" s="364" t="s">
        <v>1453</v>
      </c>
      <c r="J4" s="351" t="s">
        <v>1452</v>
      </c>
      <c r="K4" s="365" t="s">
        <v>1454</v>
      </c>
      <c r="L4" s="366" t="s">
        <v>1490</v>
      </c>
      <c r="M4" s="46"/>
      <c r="N4" s="353"/>
      <c r="O4" s="367" t="s">
        <v>10</v>
      </c>
      <c r="P4" s="368" t="s">
        <v>1491</v>
      </c>
      <c r="Q4" s="369" t="s">
        <v>1492</v>
      </c>
      <c r="R4" s="355"/>
      <c r="S4" s="355"/>
      <c r="T4" s="355"/>
      <c r="U4" s="355"/>
      <c r="V4" s="356"/>
      <c r="W4" s="370"/>
      <c r="X4" s="370"/>
      <c r="Y4" s="370"/>
      <c r="Z4" s="370"/>
      <c r="AA4" s="370"/>
      <c r="AB4" s="370"/>
      <c r="AC4" s="370"/>
      <c r="AD4" s="370"/>
      <c r="AE4" s="370"/>
      <c r="AF4" s="370"/>
      <c r="AG4" s="370"/>
      <c r="AH4" s="370"/>
      <c r="AI4" s="370"/>
      <c r="AJ4" s="370"/>
      <c r="AK4" s="370"/>
      <c r="AL4" s="370"/>
      <c r="AM4" s="370"/>
      <c r="AN4" s="370"/>
      <c r="AO4" s="370"/>
      <c r="AP4" s="370"/>
      <c r="AQ4" s="370"/>
      <c r="AR4" s="370"/>
      <c r="AS4" s="371"/>
      <c r="AT4" s="257"/>
      <c r="AU4" s="257"/>
      <c r="AV4" s="257"/>
      <c r="AW4" s="257"/>
      <c r="AX4" s="134"/>
      <c r="AY4" s="134"/>
      <c r="AZ4" s="257"/>
      <c r="BA4" s="257"/>
      <c r="BB4" s="257"/>
      <c r="BC4" s="257"/>
      <c r="BD4" s="257"/>
      <c r="BE4" s="257"/>
      <c r="BF4" s="257"/>
      <c r="BG4" s="257"/>
      <c r="BH4" s="257"/>
      <c r="BI4" s="257"/>
      <c r="BJ4" s="257"/>
      <c r="BK4" s="257"/>
      <c r="BL4" s="257"/>
      <c r="BM4" s="257"/>
      <c r="BN4" s="257"/>
      <c r="BO4" s="257"/>
      <c r="BP4" s="134"/>
      <c r="BQ4" s="134"/>
      <c r="BR4" s="134"/>
      <c r="CP4" s="134"/>
      <c r="CQ4" s="134"/>
      <c r="CR4" s="134"/>
    </row>
    <row r="5">
      <c r="A5" s="343">
        <v>44896.0</v>
      </c>
      <c r="B5" s="372" t="s">
        <v>1493</v>
      </c>
      <c r="C5" s="345">
        <v>11500.0</v>
      </c>
      <c r="D5" s="346">
        <v>11500.0</v>
      </c>
      <c r="E5" s="346">
        <v>11500.0</v>
      </c>
      <c r="F5" s="347">
        <v>1.0</v>
      </c>
      <c r="G5" s="348">
        <v>1.0</v>
      </c>
      <c r="H5" s="335" t="s">
        <v>1494</v>
      </c>
      <c r="I5" s="373" t="s">
        <v>1495</v>
      </c>
      <c r="J5" s="373" t="s">
        <v>1456</v>
      </c>
      <c r="K5" s="365" t="s">
        <v>1496</v>
      </c>
      <c r="L5" s="366" t="s">
        <v>1497</v>
      </c>
      <c r="M5" s="46"/>
      <c r="N5" s="353"/>
      <c r="O5" s="374"/>
      <c r="P5" s="375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6"/>
      <c r="AW5" s="377"/>
      <c r="AX5" s="134"/>
      <c r="AY5" s="353"/>
      <c r="AZ5" s="378" t="str">
        <f>IFERROR(__xludf.DUMMYFUNCTION("TRANSPOSE( IFNA(FILTER($B:$B, MONTH(IF($A:$A&lt;&gt;"""",$A:$A,""null""))=MONTH(IF('DATOS PERSONALES'!$H3&lt;&gt;"""",'DATOS PERSONALES'!$H3,""null""))),""Ingrese mes contratacion primero""))"),"MENSUAL 1")</f>
        <v>MENSUAL 1</v>
      </c>
      <c r="BA5" s="376" t="str">
        <f>IFERROR(__xludf.DUMMYFUNCTION("""COMPUTED_VALUE"""),"MENSUAL 2")</f>
        <v>MENSUAL 2</v>
      </c>
      <c r="BB5" s="376" t="str">
        <f>IFERROR(__xludf.DUMMYFUNCTION("""COMPUTED_VALUE"""),"MENSUAL 3")</f>
        <v>MENSUAL 3</v>
      </c>
      <c r="BC5" s="376" t="str">
        <f>IFERROR(__xludf.DUMMYFUNCTION("""COMPUTED_VALUE"""),"MENSUAL PILETA LIBRE 1")</f>
        <v>MENSUAL PILETA LIBRE 1</v>
      </c>
      <c r="BD5" s="376" t="str">
        <f>IFERROR(__xludf.DUMMYFUNCTION("""COMPUTED_VALUE"""),"MENSUAL PILETA LIBRE 2")</f>
        <v>MENSUAL PILETA LIBRE 2</v>
      </c>
      <c r="BE5" s="376" t="str">
        <f>IFERROR(__xludf.DUMMYFUNCTION("""COMPUTED_VALUE"""),"MENSUAL PILETA LIBRE 3")</f>
        <v>MENSUAL PILETA LIBRE 3</v>
      </c>
      <c r="BF5" s="376" t="str">
        <f>IFERROR(__xludf.DUMMYFUNCTION("""COMPUTED_VALUE"""),"MENSUAL COMBINADO")</f>
        <v>MENSUAL COMBINADO</v>
      </c>
      <c r="BG5" s="376" t="str">
        <f>IFERROR(__xludf.DUMMYFUNCTION("""COMPUTED_VALUE"""),"TRIMESTRAL 1")</f>
        <v>TRIMESTRAL 1</v>
      </c>
      <c r="BH5" s="376" t="str">
        <f>IFERROR(__xludf.DUMMYFUNCTION("""COMPUTED_VALUE"""),"TRIMESTRAL 2")</f>
        <v>TRIMESTRAL 2</v>
      </c>
      <c r="BI5" s="376" t="str">
        <f>IFERROR(__xludf.DUMMYFUNCTION("""COMPUTED_VALUE"""),"TRIMESTRAL 3")</f>
        <v>TRIMESTRAL 3</v>
      </c>
      <c r="BJ5" s="376" t="str">
        <f>IFERROR(__xludf.DUMMYFUNCTION("""COMPUTED_VALUE"""),"TRIMESTRAL PILETA LIBRE 1")</f>
        <v>TRIMESTRAL PILETA LIBRE 1</v>
      </c>
      <c r="BK5" s="376" t="str">
        <f>IFERROR(__xludf.DUMMYFUNCTION("""COMPUTED_VALUE"""),"TRIMESTRAL PILETA LIBRE 2")</f>
        <v>TRIMESTRAL PILETA LIBRE 2</v>
      </c>
      <c r="BL5" s="376" t="str">
        <f>IFERROR(__xludf.DUMMYFUNCTION("""COMPUTED_VALUE"""),"TRIMESTRAL PILETA LIBRE 3")</f>
        <v>TRIMESTRAL PILETA LIBRE 3</v>
      </c>
      <c r="BM5" s="376" t="str">
        <f>IFERROR(__xludf.DUMMYFUNCTION("""COMPUTED_VALUE"""),"TRIMESTRAL COMBINADO")</f>
        <v>TRIMESTRAL COMBINADO</v>
      </c>
      <c r="BN5" s="376" t="str">
        <f>IFERROR(__xludf.DUMMYFUNCTION("""COMPUTED_VALUE"""),"MENSUAL PROMO 1")</f>
        <v>MENSUAL PROMO 1</v>
      </c>
      <c r="BO5" s="377" t="str">
        <f>IFERROR(__xludf.DUMMYFUNCTION("""COMPUTED_VALUE"""),"TRIMESTRAL PROMO 1")</f>
        <v>TRIMESTRAL PROMO 1</v>
      </c>
      <c r="BP5" s="134" t="str">
        <f>IFERROR(__xludf.DUMMYFUNCTION("""COMPUTED_VALUE""")," ---")</f>
        <v> ---</v>
      </c>
      <c r="BQ5" s="134"/>
      <c r="BR5" s="134"/>
      <c r="BS5" s="190"/>
      <c r="BT5" s="190"/>
      <c r="BU5" s="190"/>
      <c r="BV5" s="190"/>
      <c r="BW5" s="190"/>
      <c r="BX5" s="190"/>
      <c r="BY5" s="190"/>
      <c r="BZ5" s="190"/>
      <c r="CA5" s="190"/>
      <c r="CB5" s="190"/>
      <c r="CC5" s="190"/>
      <c r="CD5" s="190"/>
      <c r="CE5" s="190"/>
      <c r="CF5" s="190" t="str">
        <f>IFERROR(__xludf.DUMMYFUNCTION("""COMPUTED_VALUE""")," ---")</f>
        <v> ---</v>
      </c>
      <c r="CP5" s="59"/>
      <c r="CQ5" s="59"/>
      <c r="CR5" s="59"/>
    </row>
    <row r="6">
      <c r="A6" s="343">
        <v>44896.0</v>
      </c>
      <c r="B6" s="358" t="s">
        <v>1498</v>
      </c>
      <c r="C6" s="359">
        <v>3600.0</v>
      </c>
      <c r="D6" s="360">
        <v>3600.0</v>
      </c>
      <c r="E6" s="360">
        <v>3600.0</v>
      </c>
      <c r="F6" s="361">
        <v>1.0</v>
      </c>
      <c r="G6" s="362">
        <v>1.0</v>
      </c>
      <c r="H6" s="349" t="s">
        <v>1499</v>
      </c>
      <c r="I6" s="351" t="s">
        <v>1500</v>
      </c>
      <c r="J6" s="351" t="s">
        <v>1501</v>
      </c>
      <c r="K6" s="365" t="s">
        <v>1502</v>
      </c>
      <c r="L6" s="366" t="s">
        <v>1503</v>
      </c>
      <c r="M6" s="46"/>
      <c r="N6" s="353"/>
      <c r="O6" s="379" t="s">
        <v>1336</v>
      </c>
      <c r="P6" s="380" t="s">
        <v>1337</v>
      </c>
      <c r="Q6" s="381" t="str">
        <f>IFERROR(__xludf.DUMMYFUNCTION("TRANSPOSE(FILTER($P$6:$P$329,$O$6:$O$329='DATOS PERSONALES'!$E3))"),"Lunes 17:00")</f>
        <v>Lunes 17:00</v>
      </c>
      <c r="R6" s="374" t="str">
        <f>IFERROR(__xludf.DUMMYFUNCTION("""COMPUTED_VALUE"""),"Lunes 18:30")</f>
        <v>Lunes 18:30</v>
      </c>
      <c r="S6" s="374" t="str">
        <f>IFERROR(__xludf.DUMMYFUNCTION("""COMPUTED_VALUE"""),"Jueves 12:45")</f>
        <v>Jueves 12:45</v>
      </c>
      <c r="T6" s="374" t="str">
        <f>IFERROR(__xludf.DUMMYFUNCTION("""COMPUTED_VALUE"""),"Jueves 18:30")</f>
        <v>Jueves 18:30</v>
      </c>
      <c r="U6" s="374" t="str">
        <f>IFERROR(__xludf.DUMMYFUNCTION("""COMPUTED_VALUE"""),"Viernes 18:15")</f>
        <v>Viernes 18:15</v>
      </c>
      <c r="V6" s="374" t="str">
        <f>IFERROR(__xludf.DUMMYFUNCTION("""COMPUTED_VALUE"""),"Sábado 10:00")</f>
        <v>Sábado 10:00</v>
      </c>
      <c r="W6" s="374" t="str">
        <f>IFERROR(__xludf.DUMMYFUNCTION("""COMPUTED_VALUE"""),"vacio")</f>
        <v>vacio</v>
      </c>
      <c r="X6" s="374"/>
      <c r="Y6" s="374"/>
      <c r="Z6" s="374"/>
      <c r="AA6" s="374"/>
      <c r="AB6" s="374"/>
      <c r="AC6" s="374"/>
      <c r="AD6" s="376"/>
      <c r="AE6" s="376"/>
      <c r="AF6" s="376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6"/>
      <c r="AT6" s="376"/>
      <c r="AU6" s="376"/>
      <c r="AV6" s="376"/>
      <c r="AW6" s="377"/>
      <c r="AX6" s="134"/>
      <c r="AY6" s="353"/>
      <c r="AZ6" s="378" t="str">
        <f>IFERROR(__xludf.DUMMYFUNCTION("TRANSPOSE( IFNA(FILTER($B:$B, MONTH(IF($A:$A&lt;&gt;"""",$A:$A,""null""))=MONTH(IF('DATOS PERSONALES'!$H4&lt;&gt;"""",'DATOS PERSONALES'!$H4,""null""))),""Ingrese mes contratacion primero""))"),"MENSUAL 1")</f>
        <v>MENSUAL 1</v>
      </c>
      <c r="BA6" s="376" t="str">
        <f>IFERROR(__xludf.DUMMYFUNCTION("""COMPUTED_VALUE"""),"MENSUAL 2")</f>
        <v>MENSUAL 2</v>
      </c>
      <c r="BB6" s="376" t="str">
        <f>IFERROR(__xludf.DUMMYFUNCTION("""COMPUTED_VALUE"""),"MENSUAL 3")</f>
        <v>MENSUAL 3</v>
      </c>
      <c r="BC6" s="376" t="str">
        <f>IFERROR(__xludf.DUMMYFUNCTION("""COMPUTED_VALUE"""),"MENSUAL PILETA LIBRE 1")</f>
        <v>MENSUAL PILETA LIBRE 1</v>
      </c>
      <c r="BD6" s="376" t="str">
        <f>IFERROR(__xludf.DUMMYFUNCTION("""COMPUTED_VALUE"""),"MENSUAL PILETA LIBRE 2")</f>
        <v>MENSUAL PILETA LIBRE 2</v>
      </c>
      <c r="BE6" s="376" t="str">
        <f>IFERROR(__xludf.DUMMYFUNCTION("""COMPUTED_VALUE"""),"MENSUAL PILETA LIBRE 3")</f>
        <v>MENSUAL PILETA LIBRE 3</v>
      </c>
      <c r="BF6" s="376" t="str">
        <f>IFERROR(__xludf.DUMMYFUNCTION("""COMPUTED_VALUE"""),"MENSUAL COMBINADO")</f>
        <v>MENSUAL COMBINADO</v>
      </c>
      <c r="BG6" s="376" t="str">
        <f>IFERROR(__xludf.DUMMYFUNCTION("""COMPUTED_VALUE"""),"TRIMESTRAL 1")</f>
        <v>TRIMESTRAL 1</v>
      </c>
      <c r="BH6" s="376" t="str">
        <f>IFERROR(__xludf.DUMMYFUNCTION("""COMPUTED_VALUE"""),"TRIMESTRAL 2")</f>
        <v>TRIMESTRAL 2</v>
      </c>
      <c r="BI6" s="376" t="str">
        <f>IFERROR(__xludf.DUMMYFUNCTION("""COMPUTED_VALUE"""),"TRIMESTRAL 3")</f>
        <v>TRIMESTRAL 3</v>
      </c>
      <c r="BJ6" s="376" t="str">
        <f>IFERROR(__xludf.DUMMYFUNCTION("""COMPUTED_VALUE"""),"TRIMESTRAL PILETA LIBRE 1")</f>
        <v>TRIMESTRAL PILETA LIBRE 1</v>
      </c>
      <c r="BK6" s="376" t="str">
        <f>IFERROR(__xludf.DUMMYFUNCTION("""COMPUTED_VALUE"""),"TRIMESTRAL PILETA LIBRE 2")</f>
        <v>TRIMESTRAL PILETA LIBRE 2</v>
      </c>
      <c r="BL6" s="376" t="str">
        <f>IFERROR(__xludf.DUMMYFUNCTION("""COMPUTED_VALUE"""),"TRIMESTRAL PILETA LIBRE 3")</f>
        <v>TRIMESTRAL PILETA LIBRE 3</v>
      </c>
      <c r="BM6" s="376" t="str">
        <f>IFERROR(__xludf.DUMMYFUNCTION("""COMPUTED_VALUE"""),"TRIMESTRAL COMBINADO")</f>
        <v>TRIMESTRAL COMBINADO</v>
      </c>
      <c r="BN6" s="376" t="str">
        <f>IFERROR(__xludf.DUMMYFUNCTION("""COMPUTED_VALUE"""),"MENSUAL PROMO 1")</f>
        <v>MENSUAL PROMO 1</v>
      </c>
      <c r="BO6" s="377" t="str">
        <f>IFERROR(__xludf.DUMMYFUNCTION("""COMPUTED_VALUE"""),"TRIMESTRAL PROMO 1")</f>
        <v>TRIMESTRAL PROMO 1</v>
      </c>
      <c r="BP6" s="134" t="str">
        <f>IFERROR(__xludf.DUMMYFUNCTION("""COMPUTED_VALUE""")," ---")</f>
        <v> ---</v>
      </c>
      <c r="BQ6" s="59"/>
      <c r="BR6" s="134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 t="str">
        <f>IFERROR(__xludf.DUMMYFUNCTION("""COMPUTED_VALUE""")," ---")</f>
        <v> ---</v>
      </c>
      <c r="CG6" s="46"/>
      <c r="CH6" s="46"/>
      <c r="CI6" s="46"/>
      <c r="CJ6" s="46"/>
      <c r="CK6" s="46"/>
      <c r="CL6" s="46"/>
      <c r="CM6" s="46"/>
      <c r="CN6" s="46"/>
      <c r="CO6" s="46"/>
      <c r="CP6" s="382"/>
      <c r="CQ6" s="382"/>
      <c r="CR6" s="382"/>
    </row>
    <row r="7">
      <c r="A7" s="343">
        <v>44896.0</v>
      </c>
      <c r="B7" s="372" t="s">
        <v>1504</v>
      </c>
      <c r="C7" s="345">
        <v>6200.0</v>
      </c>
      <c r="D7" s="346">
        <v>6200.0</v>
      </c>
      <c r="E7" s="346">
        <v>6200.0</v>
      </c>
      <c r="F7" s="347">
        <v>1.0</v>
      </c>
      <c r="G7" s="348">
        <v>1.0</v>
      </c>
      <c r="H7" s="373" t="s">
        <v>1455</v>
      </c>
      <c r="I7" s="373" t="s">
        <v>1505</v>
      </c>
      <c r="J7" s="373" t="s">
        <v>1506</v>
      </c>
      <c r="K7" s="365" t="s">
        <v>12</v>
      </c>
      <c r="L7" s="366" t="s">
        <v>1507</v>
      </c>
      <c r="M7" s="46"/>
      <c r="N7" s="353"/>
      <c r="O7" s="379" t="s">
        <v>1336</v>
      </c>
      <c r="P7" s="380" t="s">
        <v>1350</v>
      </c>
      <c r="Q7" s="381" t="str">
        <f>IFERROR(__xludf.DUMMYFUNCTION("TRANSPOSE(FILTER($P$6:$P$329,$O$6:$O$329='DATOS PERSONALES'!$E4))"),"Lunes 17:00")</f>
        <v>Lunes 17:00</v>
      </c>
      <c r="R7" s="374" t="str">
        <f>IFERROR(__xludf.DUMMYFUNCTION("""COMPUTED_VALUE"""),"Lunes 18:30")</f>
        <v>Lunes 18:30</v>
      </c>
      <c r="S7" s="374" t="str">
        <f>IFERROR(__xludf.DUMMYFUNCTION("""COMPUTED_VALUE"""),"Jueves 12:45")</f>
        <v>Jueves 12:45</v>
      </c>
      <c r="T7" s="374" t="str">
        <f>IFERROR(__xludf.DUMMYFUNCTION("""COMPUTED_VALUE"""),"Jueves 18:30")</f>
        <v>Jueves 18:30</v>
      </c>
      <c r="U7" s="374" t="str">
        <f>IFERROR(__xludf.DUMMYFUNCTION("""COMPUTED_VALUE"""),"Viernes 18:15")</f>
        <v>Viernes 18:15</v>
      </c>
      <c r="V7" s="374" t="str">
        <f>IFERROR(__xludf.DUMMYFUNCTION("""COMPUTED_VALUE"""),"Sábado 10:00")</f>
        <v>Sábado 10:00</v>
      </c>
      <c r="W7" s="374" t="str">
        <f>IFERROR(__xludf.DUMMYFUNCTION("""COMPUTED_VALUE"""),"vacio")</f>
        <v>vacio</v>
      </c>
      <c r="X7" s="374"/>
      <c r="Y7" s="374"/>
      <c r="Z7" s="374"/>
      <c r="AA7" s="374"/>
      <c r="AB7" s="374"/>
      <c r="AC7" s="374"/>
      <c r="AD7" s="376"/>
      <c r="AE7" s="376"/>
      <c r="AF7" s="376"/>
      <c r="AG7" s="376"/>
      <c r="AH7" s="376"/>
      <c r="AI7" s="376"/>
      <c r="AJ7" s="376"/>
      <c r="AK7" s="376"/>
      <c r="AL7" s="376"/>
      <c r="AM7" s="376"/>
      <c r="AN7" s="376"/>
      <c r="AO7" s="376"/>
      <c r="AP7" s="376"/>
      <c r="AQ7" s="376"/>
      <c r="AR7" s="376"/>
      <c r="AS7" s="376"/>
      <c r="AT7" s="376"/>
      <c r="AU7" s="376"/>
      <c r="AV7" s="376"/>
      <c r="AW7" s="377"/>
      <c r="AX7" s="134"/>
      <c r="AY7" s="353"/>
      <c r="AZ7" s="378" t="str">
        <f>IFERROR(__xludf.DUMMYFUNCTION("TRANSPOSE( IFNA(FILTER($B:$B, MONTH(IF($A:$A&lt;&gt;"""",$A:$A,""null""))=MONTH(IF('DATOS PERSONALES'!$H5&lt;&gt;"""",'DATOS PERSONALES'!$H5,""null""))),""Ingrese mes contratacion primero""))"),"MENSUAL 1")</f>
        <v>MENSUAL 1</v>
      </c>
      <c r="BA7" s="376" t="str">
        <f>IFERROR(__xludf.DUMMYFUNCTION("""COMPUTED_VALUE"""),"MENSUAL 2")</f>
        <v>MENSUAL 2</v>
      </c>
      <c r="BB7" s="376" t="str">
        <f>IFERROR(__xludf.DUMMYFUNCTION("""COMPUTED_VALUE"""),"MENSUAL 3")</f>
        <v>MENSUAL 3</v>
      </c>
      <c r="BC7" s="376" t="str">
        <f>IFERROR(__xludf.DUMMYFUNCTION("""COMPUTED_VALUE"""),"MENSUAL PILETA LIBRE 1")</f>
        <v>MENSUAL PILETA LIBRE 1</v>
      </c>
      <c r="BD7" s="376" t="str">
        <f>IFERROR(__xludf.DUMMYFUNCTION("""COMPUTED_VALUE"""),"MENSUAL PILETA LIBRE 2")</f>
        <v>MENSUAL PILETA LIBRE 2</v>
      </c>
      <c r="BE7" s="376" t="str">
        <f>IFERROR(__xludf.DUMMYFUNCTION("""COMPUTED_VALUE"""),"MENSUAL PILETA LIBRE 3")</f>
        <v>MENSUAL PILETA LIBRE 3</v>
      </c>
      <c r="BF7" s="376" t="str">
        <f>IFERROR(__xludf.DUMMYFUNCTION("""COMPUTED_VALUE"""),"MENSUAL COMBINADO")</f>
        <v>MENSUAL COMBINADO</v>
      </c>
      <c r="BG7" s="376" t="str">
        <f>IFERROR(__xludf.DUMMYFUNCTION("""COMPUTED_VALUE"""),"TRIMESTRAL 1")</f>
        <v>TRIMESTRAL 1</v>
      </c>
      <c r="BH7" s="376" t="str">
        <f>IFERROR(__xludf.DUMMYFUNCTION("""COMPUTED_VALUE"""),"TRIMESTRAL 2")</f>
        <v>TRIMESTRAL 2</v>
      </c>
      <c r="BI7" s="376" t="str">
        <f>IFERROR(__xludf.DUMMYFUNCTION("""COMPUTED_VALUE"""),"TRIMESTRAL 3")</f>
        <v>TRIMESTRAL 3</v>
      </c>
      <c r="BJ7" s="376" t="str">
        <f>IFERROR(__xludf.DUMMYFUNCTION("""COMPUTED_VALUE"""),"TRIMESTRAL PILETA LIBRE 1")</f>
        <v>TRIMESTRAL PILETA LIBRE 1</v>
      </c>
      <c r="BK7" s="376" t="str">
        <f>IFERROR(__xludf.DUMMYFUNCTION("""COMPUTED_VALUE"""),"TRIMESTRAL PILETA LIBRE 2")</f>
        <v>TRIMESTRAL PILETA LIBRE 2</v>
      </c>
      <c r="BL7" s="376" t="str">
        <f>IFERROR(__xludf.DUMMYFUNCTION("""COMPUTED_VALUE"""),"TRIMESTRAL PILETA LIBRE 3")</f>
        <v>TRIMESTRAL PILETA LIBRE 3</v>
      </c>
      <c r="BM7" s="383" t="str">
        <f>IFERROR(__xludf.DUMMYFUNCTION("""COMPUTED_VALUE"""),"TRIMESTRAL COMBINADO")</f>
        <v>TRIMESTRAL COMBINADO</v>
      </c>
      <c r="BN7" s="376" t="str">
        <f>IFERROR(__xludf.DUMMYFUNCTION("""COMPUTED_VALUE"""),"MENSUAL PROMO 1")</f>
        <v>MENSUAL PROMO 1</v>
      </c>
      <c r="BO7" s="377" t="str">
        <f>IFERROR(__xludf.DUMMYFUNCTION("""COMPUTED_VALUE"""),"TRIMESTRAL PROMO 1")</f>
        <v>TRIMESTRAL PROMO 1</v>
      </c>
      <c r="BP7" s="134" t="str">
        <f>IFERROR(__xludf.DUMMYFUNCTION("""COMPUTED_VALUE""")," ---")</f>
        <v> ---</v>
      </c>
      <c r="BQ7" s="134"/>
      <c r="BR7" s="134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 t="str">
        <f>IFERROR(__xludf.DUMMYFUNCTION("""COMPUTED_VALUE""")," ---")</f>
        <v> ---</v>
      </c>
      <c r="CG7" s="46"/>
      <c r="CH7" s="46"/>
      <c r="CI7" s="46"/>
      <c r="CJ7" s="46"/>
      <c r="CK7" s="46"/>
      <c r="CL7" s="46"/>
      <c r="CM7" s="46"/>
      <c r="CN7" s="46"/>
      <c r="CO7" s="46"/>
      <c r="CP7" s="382"/>
      <c r="CQ7" s="382"/>
      <c r="CR7" s="382"/>
    </row>
    <row r="8">
      <c r="A8" s="343">
        <v>44896.0</v>
      </c>
      <c r="B8" s="358" t="s">
        <v>1508</v>
      </c>
      <c r="C8" s="359">
        <v>7700.0</v>
      </c>
      <c r="D8" s="360">
        <v>7700.0</v>
      </c>
      <c r="E8" s="360">
        <v>7700.0</v>
      </c>
      <c r="F8" s="361">
        <v>1.0</v>
      </c>
      <c r="G8" s="361">
        <v>1.0</v>
      </c>
      <c r="H8" s="340"/>
      <c r="I8" s="351" t="s">
        <v>1509</v>
      </c>
      <c r="J8" s="351" t="s">
        <v>1510</v>
      </c>
      <c r="K8" s="384" t="s">
        <v>55</v>
      </c>
      <c r="L8" s="366" t="s">
        <v>1456</v>
      </c>
      <c r="M8" s="46"/>
      <c r="N8" s="353"/>
      <c r="O8" s="379" t="s">
        <v>1336</v>
      </c>
      <c r="P8" s="385" t="s">
        <v>1474</v>
      </c>
      <c r="Q8" s="381" t="str">
        <f>IFERROR(__xludf.DUMMYFUNCTION("TRANSPOSE(FILTER($P$6:$P$329,$O$6:$O$329='DATOS PERSONALES'!$E5))"),"Lunes 17:00")</f>
        <v>Lunes 17:00</v>
      </c>
      <c r="R8" s="374" t="str">
        <f>IFERROR(__xludf.DUMMYFUNCTION("""COMPUTED_VALUE"""),"Lunes 18:30")</f>
        <v>Lunes 18:30</v>
      </c>
      <c r="S8" s="374" t="str">
        <f>IFERROR(__xludf.DUMMYFUNCTION("""COMPUTED_VALUE"""),"Jueves 12:45")</f>
        <v>Jueves 12:45</v>
      </c>
      <c r="T8" s="374" t="str">
        <f>IFERROR(__xludf.DUMMYFUNCTION("""COMPUTED_VALUE"""),"Jueves 18:30")</f>
        <v>Jueves 18:30</v>
      </c>
      <c r="U8" s="374" t="str">
        <f>IFERROR(__xludf.DUMMYFUNCTION("""COMPUTED_VALUE"""),"Viernes 18:15")</f>
        <v>Viernes 18:15</v>
      </c>
      <c r="V8" s="374" t="str">
        <f>IFERROR(__xludf.DUMMYFUNCTION("""COMPUTED_VALUE"""),"Sábado 10:00")</f>
        <v>Sábado 10:00</v>
      </c>
      <c r="W8" s="374" t="str">
        <f>IFERROR(__xludf.DUMMYFUNCTION("""COMPUTED_VALUE"""),"vacio")</f>
        <v>vacio</v>
      </c>
      <c r="X8" s="374"/>
      <c r="Y8" s="374"/>
      <c r="Z8" s="374"/>
      <c r="AA8" s="374"/>
      <c r="AB8" s="374"/>
      <c r="AC8" s="374"/>
      <c r="AD8" s="376"/>
      <c r="AE8" s="376"/>
      <c r="AF8" s="376"/>
      <c r="AG8" s="376"/>
      <c r="AH8" s="376"/>
      <c r="AI8" s="376"/>
      <c r="AJ8" s="376"/>
      <c r="AK8" s="376"/>
      <c r="AL8" s="376"/>
      <c r="AM8" s="376"/>
      <c r="AN8" s="376"/>
      <c r="AO8" s="376"/>
      <c r="AP8" s="376"/>
      <c r="AQ8" s="376"/>
      <c r="AR8" s="376"/>
      <c r="AS8" s="376"/>
      <c r="AT8" s="376"/>
      <c r="AU8" s="376"/>
      <c r="AV8" s="376"/>
      <c r="AW8" s="377"/>
      <c r="AX8" s="134"/>
      <c r="AY8" s="353"/>
      <c r="AZ8" s="378" t="str">
        <f>IFERROR(__xludf.DUMMYFUNCTION("TRANSPOSE( IFNA(FILTER($B:$B, MONTH(IF($A:$A&lt;&gt;"""",$A:$A,""null""))=MONTH(IF('DATOS PERSONALES'!$H6&lt;&gt;"""",'DATOS PERSONALES'!$H6,""null""))),""Ingrese mes contratacion primero""))"),"MENSUAL 1")</f>
        <v>MENSUAL 1</v>
      </c>
      <c r="BA8" s="376" t="str">
        <f>IFERROR(__xludf.DUMMYFUNCTION("""COMPUTED_VALUE"""),"MENSUAL 2")</f>
        <v>MENSUAL 2</v>
      </c>
      <c r="BB8" s="376" t="str">
        <f>IFERROR(__xludf.DUMMYFUNCTION("""COMPUTED_VALUE"""),"MENSUAL 3")</f>
        <v>MENSUAL 3</v>
      </c>
      <c r="BC8" s="376" t="str">
        <f>IFERROR(__xludf.DUMMYFUNCTION("""COMPUTED_VALUE"""),"MENSUAL PILETA LIBRE 1")</f>
        <v>MENSUAL PILETA LIBRE 1</v>
      </c>
      <c r="BD8" s="376" t="str">
        <f>IFERROR(__xludf.DUMMYFUNCTION("""COMPUTED_VALUE"""),"MENSUAL PILETA LIBRE 2")</f>
        <v>MENSUAL PILETA LIBRE 2</v>
      </c>
      <c r="BE8" s="376" t="str">
        <f>IFERROR(__xludf.DUMMYFUNCTION("""COMPUTED_VALUE"""),"MENSUAL PILETA LIBRE 3")</f>
        <v>MENSUAL PILETA LIBRE 3</v>
      </c>
      <c r="BF8" s="376" t="str">
        <f>IFERROR(__xludf.DUMMYFUNCTION("""COMPUTED_VALUE"""),"MENSUAL COMBINADO")</f>
        <v>MENSUAL COMBINADO</v>
      </c>
      <c r="BG8" s="376" t="str">
        <f>IFERROR(__xludf.DUMMYFUNCTION("""COMPUTED_VALUE"""),"TRIMESTRAL 1")</f>
        <v>TRIMESTRAL 1</v>
      </c>
      <c r="BH8" s="376" t="str">
        <f>IFERROR(__xludf.DUMMYFUNCTION("""COMPUTED_VALUE"""),"TRIMESTRAL 2")</f>
        <v>TRIMESTRAL 2</v>
      </c>
      <c r="BI8" s="376" t="str">
        <f>IFERROR(__xludf.DUMMYFUNCTION("""COMPUTED_VALUE"""),"TRIMESTRAL 3")</f>
        <v>TRIMESTRAL 3</v>
      </c>
      <c r="BJ8" s="376" t="str">
        <f>IFERROR(__xludf.DUMMYFUNCTION("""COMPUTED_VALUE"""),"TRIMESTRAL PILETA LIBRE 1")</f>
        <v>TRIMESTRAL PILETA LIBRE 1</v>
      </c>
      <c r="BK8" s="376" t="str">
        <f>IFERROR(__xludf.DUMMYFUNCTION("""COMPUTED_VALUE"""),"TRIMESTRAL PILETA LIBRE 2")</f>
        <v>TRIMESTRAL PILETA LIBRE 2</v>
      </c>
      <c r="BL8" s="376" t="str">
        <f>IFERROR(__xludf.DUMMYFUNCTION("""COMPUTED_VALUE"""),"TRIMESTRAL PILETA LIBRE 3")</f>
        <v>TRIMESTRAL PILETA LIBRE 3</v>
      </c>
      <c r="BM8" s="383" t="str">
        <f>IFERROR(__xludf.DUMMYFUNCTION("""COMPUTED_VALUE"""),"TRIMESTRAL COMBINADO")</f>
        <v>TRIMESTRAL COMBINADO</v>
      </c>
      <c r="BN8" s="376" t="str">
        <f>IFERROR(__xludf.DUMMYFUNCTION("""COMPUTED_VALUE"""),"MENSUAL PROMO 1")</f>
        <v>MENSUAL PROMO 1</v>
      </c>
      <c r="BO8" s="377" t="str">
        <f>IFERROR(__xludf.DUMMYFUNCTION("""COMPUTED_VALUE"""),"TRIMESTRAL PROMO 1")</f>
        <v>TRIMESTRAL PROMO 1</v>
      </c>
      <c r="BP8" s="134" t="str">
        <f>IFERROR(__xludf.DUMMYFUNCTION("""COMPUTED_VALUE""")," ---")</f>
        <v> ---</v>
      </c>
      <c r="BQ8" s="134"/>
      <c r="BR8" s="134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 t="str">
        <f>IFERROR(__xludf.DUMMYFUNCTION("""COMPUTED_VALUE""")," ---")</f>
        <v> ---</v>
      </c>
      <c r="CG8" s="46"/>
      <c r="CH8" s="46"/>
      <c r="CI8" s="46"/>
      <c r="CJ8" s="46"/>
      <c r="CK8" s="46"/>
      <c r="CL8" s="46"/>
      <c r="CM8" s="46"/>
      <c r="CN8" s="46"/>
      <c r="CO8" s="46"/>
      <c r="CP8" s="382"/>
      <c r="CQ8" s="382"/>
      <c r="CR8" s="382"/>
    </row>
    <row r="9">
      <c r="A9" s="343">
        <v>44896.0</v>
      </c>
      <c r="B9" s="344" t="s">
        <v>1511</v>
      </c>
      <c r="C9" s="345">
        <v>8400.0</v>
      </c>
      <c r="D9" s="346">
        <v>8400.0</v>
      </c>
      <c r="E9" s="346">
        <v>8400.0</v>
      </c>
      <c r="F9" s="347">
        <v>1.0</v>
      </c>
      <c r="G9" s="347">
        <v>1.0</v>
      </c>
      <c r="H9" s="340"/>
      <c r="I9" s="373" t="s">
        <v>1512</v>
      </c>
      <c r="J9" s="373" t="s">
        <v>1513</v>
      </c>
      <c r="K9" s="386" t="s">
        <v>62</v>
      </c>
      <c r="L9" s="387" t="s">
        <v>1510</v>
      </c>
      <c r="M9" s="46"/>
      <c r="N9" s="353"/>
      <c r="O9" s="379" t="s">
        <v>1336</v>
      </c>
      <c r="P9" s="380" t="s">
        <v>1342</v>
      </c>
      <c r="Q9" s="381" t="str">
        <f>IFERROR(__xludf.DUMMYFUNCTION("TRANSPOSE(FILTER($P$6:$P$329,$O$6:$O$329='DATOS PERSONALES'!$E6))"),"Lunes 17:00")</f>
        <v>Lunes 17:00</v>
      </c>
      <c r="R9" s="374" t="str">
        <f>IFERROR(__xludf.DUMMYFUNCTION("""COMPUTED_VALUE"""),"Lunes 18:30")</f>
        <v>Lunes 18:30</v>
      </c>
      <c r="S9" s="374" t="str">
        <f>IFERROR(__xludf.DUMMYFUNCTION("""COMPUTED_VALUE"""),"Jueves 12:45")</f>
        <v>Jueves 12:45</v>
      </c>
      <c r="T9" s="374" t="str">
        <f>IFERROR(__xludf.DUMMYFUNCTION("""COMPUTED_VALUE"""),"Jueves 18:30")</f>
        <v>Jueves 18:30</v>
      </c>
      <c r="U9" s="374" t="str">
        <f>IFERROR(__xludf.DUMMYFUNCTION("""COMPUTED_VALUE"""),"Viernes 18:15")</f>
        <v>Viernes 18:15</v>
      </c>
      <c r="V9" s="374" t="str">
        <f>IFERROR(__xludf.DUMMYFUNCTION("""COMPUTED_VALUE"""),"Sábado 10:00")</f>
        <v>Sábado 10:00</v>
      </c>
      <c r="W9" s="374" t="str">
        <f>IFERROR(__xludf.DUMMYFUNCTION("""COMPUTED_VALUE"""),"vacio")</f>
        <v>vacio</v>
      </c>
      <c r="X9" s="374"/>
      <c r="Y9" s="374"/>
      <c r="Z9" s="374"/>
      <c r="AA9" s="374"/>
      <c r="AB9" s="374"/>
      <c r="AC9" s="374"/>
      <c r="AD9" s="376"/>
      <c r="AE9" s="376"/>
      <c r="AF9" s="376"/>
      <c r="AG9" s="376"/>
      <c r="AH9" s="376"/>
      <c r="AI9" s="376"/>
      <c r="AJ9" s="376"/>
      <c r="AK9" s="376"/>
      <c r="AL9" s="376"/>
      <c r="AM9" s="376"/>
      <c r="AN9" s="376"/>
      <c r="AO9" s="376"/>
      <c r="AP9" s="376"/>
      <c r="AQ9" s="376"/>
      <c r="AR9" s="376"/>
      <c r="AS9" s="376"/>
      <c r="AT9" s="376"/>
      <c r="AU9" s="376"/>
      <c r="AV9" s="376"/>
      <c r="AW9" s="377"/>
      <c r="AX9" s="134"/>
      <c r="AY9" s="353"/>
      <c r="AZ9" s="378" t="str">
        <f>IFERROR(__xludf.DUMMYFUNCTION("TRANSPOSE( IFNA(FILTER($B:$B, MONTH(IF($A:$A&lt;&gt;"""",$A:$A,""null""))=MONTH(IF('DATOS PERSONALES'!$H7&lt;&gt;"""",'DATOS PERSONALES'!$H7,""null""))),""Ingrese mes contratacion primero""))"),"MENSUAL 1")</f>
        <v>MENSUAL 1</v>
      </c>
      <c r="BA9" s="376" t="str">
        <f>IFERROR(__xludf.DUMMYFUNCTION("""COMPUTED_VALUE"""),"MENSUAL 2")</f>
        <v>MENSUAL 2</v>
      </c>
      <c r="BB9" s="376" t="str">
        <f>IFERROR(__xludf.DUMMYFUNCTION("""COMPUTED_VALUE"""),"MENSUAL 3")</f>
        <v>MENSUAL 3</v>
      </c>
      <c r="BC9" s="376" t="str">
        <f>IFERROR(__xludf.DUMMYFUNCTION("""COMPUTED_VALUE"""),"MENSUAL PILETA LIBRE 1")</f>
        <v>MENSUAL PILETA LIBRE 1</v>
      </c>
      <c r="BD9" s="376" t="str">
        <f>IFERROR(__xludf.DUMMYFUNCTION("""COMPUTED_VALUE"""),"MENSUAL PILETA LIBRE 2")</f>
        <v>MENSUAL PILETA LIBRE 2</v>
      </c>
      <c r="BE9" s="376" t="str">
        <f>IFERROR(__xludf.DUMMYFUNCTION("""COMPUTED_VALUE"""),"MENSUAL PILETA LIBRE 3")</f>
        <v>MENSUAL PILETA LIBRE 3</v>
      </c>
      <c r="BF9" s="376" t="str">
        <f>IFERROR(__xludf.DUMMYFUNCTION("""COMPUTED_VALUE"""),"MENSUAL COMBINADO")</f>
        <v>MENSUAL COMBINADO</v>
      </c>
      <c r="BG9" s="376" t="str">
        <f>IFERROR(__xludf.DUMMYFUNCTION("""COMPUTED_VALUE"""),"TRIMESTRAL 1")</f>
        <v>TRIMESTRAL 1</v>
      </c>
      <c r="BH9" s="376" t="str">
        <f>IFERROR(__xludf.DUMMYFUNCTION("""COMPUTED_VALUE"""),"TRIMESTRAL 2")</f>
        <v>TRIMESTRAL 2</v>
      </c>
      <c r="BI9" s="376" t="str">
        <f>IFERROR(__xludf.DUMMYFUNCTION("""COMPUTED_VALUE"""),"TRIMESTRAL 3")</f>
        <v>TRIMESTRAL 3</v>
      </c>
      <c r="BJ9" s="376" t="str">
        <f>IFERROR(__xludf.DUMMYFUNCTION("""COMPUTED_VALUE"""),"TRIMESTRAL PILETA LIBRE 1")</f>
        <v>TRIMESTRAL PILETA LIBRE 1</v>
      </c>
      <c r="BK9" s="376" t="str">
        <f>IFERROR(__xludf.DUMMYFUNCTION("""COMPUTED_VALUE"""),"TRIMESTRAL PILETA LIBRE 2")</f>
        <v>TRIMESTRAL PILETA LIBRE 2</v>
      </c>
      <c r="BL9" s="376" t="str">
        <f>IFERROR(__xludf.DUMMYFUNCTION("""COMPUTED_VALUE"""),"TRIMESTRAL PILETA LIBRE 3")</f>
        <v>TRIMESTRAL PILETA LIBRE 3</v>
      </c>
      <c r="BM9" s="383" t="str">
        <f>IFERROR(__xludf.DUMMYFUNCTION("""COMPUTED_VALUE"""),"TRIMESTRAL COMBINADO")</f>
        <v>TRIMESTRAL COMBINADO</v>
      </c>
      <c r="BN9" s="376" t="str">
        <f>IFERROR(__xludf.DUMMYFUNCTION("""COMPUTED_VALUE"""),"MENSUAL PROMO 1")</f>
        <v>MENSUAL PROMO 1</v>
      </c>
      <c r="BO9" s="377" t="str">
        <f>IFERROR(__xludf.DUMMYFUNCTION("""COMPUTED_VALUE"""),"TRIMESTRAL PROMO 1")</f>
        <v>TRIMESTRAL PROMO 1</v>
      </c>
      <c r="BP9" s="134" t="str">
        <f>IFERROR(__xludf.DUMMYFUNCTION("""COMPUTED_VALUE""")," ---")</f>
        <v> ---</v>
      </c>
      <c r="BQ9" s="134"/>
      <c r="BR9" s="134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 t="str">
        <f>IFERROR(__xludf.DUMMYFUNCTION("""COMPUTED_VALUE""")," ---")</f>
        <v> ---</v>
      </c>
      <c r="CG9" s="46"/>
      <c r="CH9" s="46"/>
      <c r="CI9" s="46"/>
      <c r="CJ9" s="46"/>
      <c r="CK9" s="46"/>
      <c r="CL9" s="46"/>
      <c r="CM9" s="46"/>
      <c r="CN9" s="46"/>
      <c r="CO9" s="46"/>
      <c r="CP9" s="382"/>
      <c r="CQ9" s="382"/>
      <c r="CR9" s="382"/>
    </row>
    <row r="10">
      <c r="A10" s="343">
        <v>44896.0</v>
      </c>
      <c r="B10" s="358" t="s">
        <v>25</v>
      </c>
      <c r="C10" s="359">
        <v>3300.0</v>
      </c>
      <c r="D10" s="360">
        <v>4950.0</v>
      </c>
      <c r="E10" s="360">
        <v>9900.0</v>
      </c>
      <c r="F10" s="361">
        <v>2.0</v>
      </c>
      <c r="G10" s="361">
        <v>3.0</v>
      </c>
      <c r="H10" s="340"/>
      <c r="I10" s="349" t="s">
        <v>1514</v>
      </c>
      <c r="J10" s="340"/>
      <c r="K10" s="384" t="s">
        <v>1493</v>
      </c>
      <c r="L10" s="335" t="s">
        <v>1451</v>
      </c>
      <c r="N10" s="353"/>
      <c r="O10" s="379" t="s">
        <v>1336</v>
      </c>
      <c r="P10" s="385" t="s">
        <v>1344</v>
      </c>
      <c r="Q10" s="381" t="str">
        <f>IFERROR(__xludf.DUMMYFUNCTION("TRANSPOSE(FILTER($P$6:$P$329,$O$6:$O$329='DATOS PERSONALES'!$E7))"),"Lunes 17:00")</f>
        <v>Lunes 17:00</v>
      </c>
      <c r="R10" s="374" t="str">
        <f>IFERROR(__xludf.DUMMYFUNCTION("""COMPUTED_VALUE"""),"Lunes 18:30")</f>
        <v>Lunes 18:30</v>
      </c>
      <c r="S10" s="374" t="str">
        <f>IFERROR(__xludf.DUMMYFUNCTION("""COMPUTED_VALUE"""),"Jueves 12:45")</f>
        <v>Jueves 12:45</v>
      </c>
      <c r="T10" s="374" t="str">
        <f>IFERROR(__xludf.DUMMYFUNCTION("""COMPUTED_VALUE"""),"Jueves 18:30")</f>
        <v>Jueves 18:30</v>
      </c>
      <c r="U10" s="374" t="str">
        <f>IFERROR(__xludf.DUMMYFUNCTION("""COMPUTED_VALUE"""),"Viernes 18:15")</f>
        <v>Viernes 18:15</v>
      </c>
      <c r="V10" s="374" t="str">
        <f>IFERROR(__xludf.DUMMYFUNCTION("""COMPUTED_VALUE"""),"Sábado 10:00")</f>
        <v>Sábado 10:00</v>
      </c>
      <c r="W10" s="374" t="str">
        <f>IFERROR(__xludf.DUMMYFUNCTION("""COMPUTED_VALUE"""),"vacio")</f>
        <v>vacio</v>
      </c>
      <c r="X10" s="374"/>
      <c r="Y10" s="374"/>
      <c r="Z10" s="374"/>
      <c r="AA10" s="374"/>
      <c r="AB10" s="374"/>
      <c r="AC10" s="374"/>
      <c r="AD10" s="376"/>
      <c r="AE10" s="376"/>
      <c r="AF10" s="376"/>
      <c r="AG10" s="376"/>
      <c r="AH10" s="376"/>
      <c r="AI10" s="376"/>
      <c r="AJ10" s="376"/>
      <c r="AK10" s="376"/>
      <c r="AL10" s="376"/>
      <c r="AM10" s="376"/>
      <c r="AN10" s="376"/>
      <c r="AO10" s="376"/>
      <c r="AP10" s="376"/>
      <c r="AQ10" s="376"/>
      <c r="AR10" s="376"/>
      <c r="AS10" s="376"/>
      <c r="AT10" s="376"/>
      <c r="AU10" s="376"/>
      <c r="AV10" s="376"/>
      <c r="AW10" s="377"/>
      <c r="AX10" s="134"/>
      <c r="AY10" s="353"/>
      <c r="AZ10" s="378" t="str">
        <f>IFERROR(__xludf.DUMMYFUNCTION("TRANSPOSE( IFNA(FILTER($B:$B, MONTH(IF($A:$A&lt;&gt;"""",$A:$A,""null""))=MONTH(IF('DATOS PERSONALES'!$H8&lt;&gt;"""",'DATOS PERSONALES'!$H8,""null""))),""Ingrese mes contratacion primero""))"),"MENSUAL 1")</f>
        <v>MENSUAL 1</v>
      </c>
      <c r="BA10" s="376" t="str">
        <f>IFERROR(__xludf.DUMMYFUNCTION("""COMPUTED_VALUE"""),"MENSUAL 2")</f>
        <v>MENSUAL 2</v>
      </c>
      <c r="BB10" s="376" t="str">
        <f>IFERROR(__xludf.DUMMYFUNCTION("""COMPUTED_VALUE"""),"MENSUAL 3")</f>
        <v>MENSUAL 3</v>
      </c>
      <c r="BC10" s="376" t="str">
        <f>IFERROR(__xludf.DUMMYFUNCTION("""COMPUTED_VALUE"""),"MENSUAL PILETA LIBRE 1")</f>
        <v>MENSUAL PILETA LIBRE 1</v>
      </c>
      <c r="BD10" s="376" t="str">
        <f>IFERROR(__xludf.DUMMYFUNCTION("""COMPUTED_VALUE"""),"MENSUAL PILETA LIBRE 2")</f>
        <v>MENSUAL PILETA LIBRE 2</v>
      </c>
      <c r="BE10" s="376" t="str">
        <f>IFERROR(__xludf.DUMMYFUNCTION("""COMPUTED_VALUE"""),"MENSUAL PILETA LIBRE 3")</f>
        <v>MENSUAL PILETA LIBRE 3</v>
      </c>
      <c r="BF10" s="376" t="str">
        <f>IFERROR(__xludf.DUMMYFUNCTION("""COMPUTED_VALUE"""),"MENSUAL COMBINADO")</f>
        <v>MENSUAL COMBINADO</v>
      </c>
      <c r="BG10" s="376" t="str">
        <f>IFERROR(__xludf.DUMMYFUNCTION("""COMPUTED_VALUE"""),"TRIMESTRAL 1")</f>
        <v>TRIMESTRAL 1</v>
      </c>
      <c r="BH10" s="376" t="str">
        <f>IFERROR(__xludf.DUMMYFUNCTION("""COMPUTED_VALUE"""),"TRIMESTRAL 2")</f>
        <v>TRIMESTRAL 2</v>
      </c>
      <c r="BI10" s="376" t="str">
        <f>IFERROR(__xludf.DUMMYFUNCTION("""COMPUTED_VALUE"""),"TRIMESTRAL 3")</f>
        <v>TRIMESTRAL 3</v>
      </c>
      <c r="BJ10" s="376" t="str">
        <f>IFERROR(__xludf.DUMMYFUNCTION("""COMPUTED_VALUE"""),"TRIMESTRAL PILETA LIBRE 1")</f>
        <v>TRIMESTRAL PILETA LIBRE 1</v>
      </c>
      <c r="BK10" s="376" t="str">
        <f>IFERROR(__xludf.DUMMYFUNCTION("""COMPUTED_VALUE"""),"TRIMESTRAL PILETA LIBRE 2")</f>
        <v>TRIMESTRAL PILETA LIBRE 2</v>
      </c>
      <c r="BL10" s="376" t="str">
        <f>IFERROR(__xludf.DUMMYFUNCTION("""COMPUTED_VALUE"""),"TRIMESTRAL PILETA LIBRE 3")</f>
        <v>TRIMESTRAL PILETA LIBRE 3</v>
      </c>
      <c r="BM10" s="376" t="str">
        <f>IFERROR(__xludf.DUMMYFUNCTION("""COMPUTED_VALUE"""),"TRIMESTRAL COMBINADO")</f>
        <v>TRIMESTRAL COMBINADO</v>
      </c>
      <c r="BN10" s="376" t="str">
        <f>IFERROR(__xludf.DUMMYFUNCTION("""COMPUTED_VALUE"""),"MENSUAL PROMO 1")</f>
        <v>MENSUAL PROMO 1</v>
      </c>
      <c r="BO10" s="377" t="str">
        <f>IFERROR(__xludf.DUMMYFUNCTION("""COMPUTED_VALUE"""),"TRIMESTRAL PROMO 1")</f>
        <v>TRIMESTRAL PROMO 1</v>
      </c>
      <c r="BP10" s="134" t="str">
        <f>IFERROR(__xludf.DUMMYFUNCTION("""COMPUTED_VALUE""")," ---")</f>
        <v> ---</v>
      </c>
      <c r="BQ10" s="134"/>
      <c r="BR10" s="134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 t="str">
        <f>IFERROR(__xludf.DUMMYFUNCTION("""COMPUTED_VALUE""")," ---")</f>
        <v> ---</v>
      </c>
      <c r="CG10" s="46"/>
      <c r="CH10" s="46"/>
      <c r="CI10" s="46"/>
      <c r="CJ10" s="46"/>
      <c r="CK10" s="46"/>
      <c r="CL10" s="46"/>
      <c r="CM10" s="46"/>
      <c r="CN10" s="46"/>
      <c r="CO10" s="46"/>
      <c r="CP10" s="382"/>
      <c r="CQ10" s="382"/>
      <c r="CR10" s="382"/>
    </row>
    <row r="11">
      <c r="A11" s="343">
        <v>44896.0</v>
      </c>
      <c r="B11" s="372" t="s">
        <v>29</v>
      </c>
      <c r="C11" s="345">
        <v>5500.0</v>
      </c>
      <c r="D11" s="346">
        <v>8250.0</v>
      </c>
      <c r="E11" s="346">
        <v>16500.0</v>
      </c>
      <c r="F11" s="347">
        <v>2.0</v>
      </c>
      <c r="G11" s="347">
        <v>3.0</v>
      </c>
      <c r="H11" s="340"/>
      <c r="I11" s="335" t="s">
        <v>1515</v>
      </c>
      <c r="J11" s="340"/>
      <c r="K11" s="386" t="s">
        <v>1498</v>
      </c>
      <c r="L11" s="349"/>
      <c r="N11" s="353"/>
      <c r="O11" s="379" t="s">
        <v>1336</v>
      </c>
      <c r="P11" s="380" t="s">
        <v>1339</v>
      </c>
      <c r="Q11" s="381" t="str">
        <f>IFERROR(__xludf.DUMMYFUNCTION("TRANSPOSE(FILTER($P$6:$P$329,$O$6:$O$329='DATOS PERSONALES'!$E8))"),"Lunes 17:00")</f>
        <v>Lunes 17:00</v>
      </c>
      <c r="R11" s="374" t="str">
        <f>IFERROR(__xludf.DUMMYFUNCTION("""COMPUTED_VALUE"""),"Lunes 18:30")</f>
        <v>Lunes 18:30</v>
      </c>
      <c r="S11" s="374" t="str">
        <f>IFERROR(__xludf.DUMMYFUNCTION("""COMPUTED_VALUE"""),"Jueves 12:45")</f>
        <v>Jueves 12:45</v>
      </c>
      <c r="T11" s="374" t="str">
        <f>IFERROR(__xludf.DUMMYFUNCTION("""COMPUTED_VALUE"""),"Jueves 18:30")</f>
        <v>Jueves 18:30</v>
      </c>
      <c r="U11" s="374" t="str">
        <f>IFERROR(__xludf.DUMMYFUNCTION("""COMPUTED_VALUE"""),"Viernes 18:15")</f>
        <v>Viernes 18:15</v>
      </c>
      <c r="V11" s="374" t="str">
        <f>IFERROR(__xludf.DUMMYFUNCTION("""COMPUTED_VALUE"""),"Sábado 10:00")</f>
        <v>Sábado 10:00</v>
      </c>
      <c r="W11" s="374" t="str">
        <f>IFERROR(__xludf.DUMMYFUNCTION("""COMPUTED_VALUE"""),"vacio")</f>
        <v>vacio</v>
      </c>
      <c r="X11" s="374"/>
      <c r="Y11" s="374"/>
      <c r="Z11" s="374"/>
      <c r="AA11" s="374"/>
      <c r="AB11" s="374"/>
      <c r="AC11" s="374"/>
      <c r="AD11" s="376"/>
      <c r="AE11" s="376"/>
      <c r="AF11" s="376"/>
      <c r="AG11" s="376"/>
      <c r="AH11" s="376"/>
      <c r="AI11" s="376"/>
      <c r="AJ11" s="376"/>
      <c r="AK11" s="376"/>
      <c r="AL11" s="376"/>
      <c r="AM11" s="376"/>
      <c r="AN11" s="376"/>
      <c r="AO11" s="376"/>
      <c r="AP11" s="376"/>
      <c r="AQ11" s="376"/>
      <c r="AR11" s="376"/>
      <c r="AS11" s="376"/>
      <c r="AT11" s="376"/>
      <c r="AU11" s="376"/>
      <c r="AV11" s="376"/>
      <c r="AW11" s="377"/>
      <c r="AX11" s="134"/>
      <c r="AY11" s="353"/>
      <c r="AZ11" s="378" t="str">
        <f>IFERROR(__xludf.DUMMYFUNCTION("TRANSPOSE( IFNA(FILTER($B:$B, MONTH(IF($A:$A&lt;&gt;"""",$A:$A,""null""))=MONTH(IF('DATOS PERSONALES'!$H9&lt;&gt;"""",'DATOS PERSONALES'!$H9,""null""))),""Ingrese mes contratacion primero""))"),"MENSUAL 1")</f>
        <v>MENSUAL 1</v>
      </c>
      <c r="BA11" s="376" t="str">
        <f>IFERROR(__xludf.DUMMYFUNCTION("""COMPUTED_VALUE"""),"MENSUAL 2")</f>
        <v>MENSUAL 2</v>
      </c>
      <c r="BB11" s="376" t="str">
        <f>IFERROR(__xludf.DUMMYFUNCTION("""COMPUTED_VALUE"""),"MENSUAL 3")</f>
        <v>MENSUAL 3</v>
      </c>
      <c r="BC11" s="376" t="str">
        <f>IFERROR(__xludf.DUMMYFUNCTION("""COMPUTED_VALUE"""),"MENSUAL PILETA LIBRE 1")</f>
        <v>MENSUAL PILETA LIBRE 1</v>
      </c>
      <c r="BD11" s="376" t="str">
        <f>IFERROR(__xludf.DUMMYFUNCTION("""COMPUTED_VALUE"""),"MENSUAL PILETA LIBRE 2")</f>
        <v>MENSUAL PILETA LIBRE 2</v>
      </c>
      <c r="BE11" s="376" t="str">
        <f>IFERROR(__xludf.DUMMYFUNCTION("""COMPUTED_VALUE"""),"MENSUAL PILETA LIBRE 3")</f>
        <v>MENSUAL PILETA LIBRE 3</v>
      </c>
      <c r="BF11" s="376" t="str">
        <f>IFERROR(__xludf.DUMMYFUNCTION("""COMPUTED_VALUE"""),"MENSUAL COMBINADO")</f>
        <v>MENSUAL COMBINADO</v>
      </c>
      <c r="BG11" s="376" t="str">
        <f>IFERROR(__xludf.DUMMYFUNCTION("""COMPUTED_VALUE"""),"TRIMESTRAL 1")</f>
        <v>TRIMESTRAL 1</v>
      </c>
      <c r="BH11" s="376" t="str">
        <f>IFERROR(__xludf.DUMMYFUNCTION("""COMPUTED_VALUE"""),"TRIMESTRAL 2")</f>
        <v>TRIMESTRAL 2</v>
      </c>
      <c r="BI11" s="376" t="str">
        <f>IFERROR(__xludf.DUMMYFUNCTION("""COMPUTED_VALUE"""),"TRIMESTRAL 3")</f>
        <v>TRIMESTRAL 3</v>
      </c>
      <c r="BJ11" s="376" t="str">
        <f>IFERROR(__xludf.DUMMYFUNCTION("""COMPUTED_VALUE"""),"TRIMESTRAL PILETA LIBRE 1")</f>
        <v>TRIMESTRAL PILETA LIBRE 1</v>
      </c>
      <c r="BK11" s="376" t="str">
        <f>IFERROR(__xludf.DUMMYFUNCTION("""COMPUTED_VALUE"""),"TRIMESTRAL PILETA LIBRE 2")</f>
        <v>TRIMESTRAL PILETA LIBRE 2</v>
      </c>
      <c r="BL11" s="376" t="str">
        <f>IFERROR(__xludf.DUMMYFUNCTION("""COMPUTED_VALUE"""),"TRIMESTRAL PILETA LIBRE 3")</f>
        <v>TRIMESTRAL PILETA LIBRE 3</v>
      </c>
      <c r="BM11" s="383" t="str">
        <f>IFERROR(__xludf.DUMMYFUNCTION("""COMPUTED_VALUE"""),"TRIMESTRAL COMBINADO")</f>
        <v>TRIMESTRAL COMBINADO</v>
      </c>
      <c r="BN11" s="376" t="str">
        <f>IFERROR(__xludf.DUMMYFUNCTION("""COMPUTED_VALUE"""),"MENSUAL PROMO 1")</f>
        <v>MENSUAL PROMO 1</v>
      </c>
      <c r="BO11" s="377" t="str">
        <f>IFERROR(__xludf.DUMMYFUNCTION("""COMPUTED_VALUE"""),"TRIMESTRAL PROMO 1")</f>
        <v>TRIMESTRAL PROMO 1</v>
      </c>
      <c r="BP11" s="134" t="str">
        <f>IFERROR(__xludf.DUMMYFUNCTION("""COMPUTED_VALUE""")," ---")</f>
        <v> ---</v>
      </c>
      <c r="BQ11" s="134"/>
      <c r="BR11" s="134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 t="str">
        <f>IFERROR(__xludf.DUMMYFUNCTION("""COMPUTED_VALUE""")," ---")</f>
        <v> ---</v>
      </c>
      <c r="CG11" s="46"/>
      <c r="CH11" s="46"/>
      <c r="CI11" s="46"/>
      <c r="CJ11" s="46"/>
      <c r="CK11" s="46"/>
      <c r="CL11" s="46"/>
      <c r="CM11" s="46"/>
      <c r="CN11" s="46"/>
      <c r="CO11" s="46"/>
      <c r="CP11" s="382"/>
      <c r="CQ11" s="382"/>
      <c r="CR11" s="382"/>
    </row>
    <row r="12">
      <c r="A12" s="343">
        <v>44896.0</v>
      </c>
      <c r="B12" s="358" t="s">
        <v>1516</v>
      </c>
      <c r="C12" s="388"/>
      <c r="D12" s="389"/>
      <c r="E12" s="389"/>
      <c r="F12" s="390">
        <v>666.0</v>
      </c>
      <c r="G12" s="390">
        <v>666.0</v>
      </c>
      <c r="H12" s="340"/>
      <c r="I12" s="335" t="s">
        <v>1517</v>
      </c>
      <c r="J12" s="148"/>
      <c r="K12" s="391" t="s">
        <v>1504</v>
      </c>
      <c r="L12" s="148"/>
      <c r="N12" s="353"/>
      <c r="O12" s="379" t="s">
        <v>1336</v>
      </c>
      <c r="P12" s="380" t="s">
        <v>1378</v>
      </c>
      <c r="Q12" s="381" t="str">
        <f>IFERROR(__xludf.DUMMYFUNCTION("TRANSPOSE(FILTER($P$6:$P$329,$O$6:$O$329='DATOS PERSONALES'!$E9))"),"Lunes 17:00")</f>
        <v>Lunes 17:00</v>
      </c>
      <c r="R12" s="374" t="str">
        <f>IFERROR(__xludf.DUMMYFUNCTION("""COMPUTED_VALUE"""),"Lunes 18:30")</f>
        <v>Lunes 18:30</v>
      </c>
      <c r="S12" s="374" t="str">
        <f>IFERROR(__xludf.DUMMYFUNCTION("""COMPUTED_VALUE"""),"Jueves 12:45")</f>
        <v>Jueves 12:45</v>
      </c>
      <c r="T12" s="374" t="str">
        <f>IFERROR(__xludf.DUMMYFUNCTION("""COMPUTED_VALUE"""),"Jueves 18:30")</f>
        <v>Jueves 18:30</v>
      </c>
      <c r="U12" s="374" t="str">
        <f>IFERROR(__xludf.DUMMYFUNCTION("""COMPUTED_VALUE"""),"Viernes 18:15")</f>
        <v>Viernes 18:15</v>
      </c>
      <c r="V12" s="374" t="str">
        <f>IFERROR(__xludf.DUMMYFUNCTION("""COMPUTED_VALUE"""),"Sábado 10:00")</f>
        <v>Sábado 10:00</v>
      </c>
      <c r="W12" s="374" t="str">
        <f>IFERROR(__xludf.DUMMYFUNCTION("""COMPUTED_VALUE"""),"vacio")</f>
        <v>vacio</v>
      </c>
      <c r="X12" s="374"/>
      <c r="Y12" s="374"/>
      <c r="Z12" s="374"/>
      <c r="AA12" s="374"/>
      <c r="AB12" s="374"/>
      <c r="AC12" s="374"/>
      <c r="AD12" s="376"/>
      <c r="AE12" s="376"/>
      <c r="AF12" s="376"/>
      <c r="AG12" s="376"/>
      <c r="AH12" s="376"/>
      <c r="AI12" s="376"/>
      <c r="AJ12" s="376"/>
      <c r="AK12" s="376"/>
      <c r="AL12" s="376"/>
      <c r="AM12" s="376"/>
      <c r="AN12" s="376"/>
      <c r="AO12" s="376"/>
      <c r="AP12" s="376"/>
      <c r="AQ12" s="376"/>
      <c r="AR12" s="376"/>
      <c r="AS12" s="376"/>
      <c r="AT12" s="376"/>
      <c r="AU12" s="376"/>
      <c r="AV12" s="376"/>
      <c r="AW12" s="377"/>
      <c r="AX12" s="134"/>
      <c r="AY12" s="353"/>
      <c r="AZ12" s="392" t="str">
        <f>IFERROR(__xludf.DUMMYFUNCTION("TRANSPOSE( IFNA(FILTER($B:$B, MONTH(IF($A:$A&lt;&gt;"""",$A:$A,""null""))=MONTH(IF('DATOS PERSONALES'!$H10&lt;&gt;"""",'DATOS PERSONALES'!$H10,""null""))),""Ingrese mes contratacion primero""))"),"MENSUAL 1")</f>
        <v>MENSUAL 1</v>
      </c>
      <c r="BA12" s="376" t="str">
        <f>IFERROR(__xludf.DUMMYFUNCTION("""COMPUTED_VALUE"""),"MENSUAL 2")</f>
        <v>MENSUAL 2</v>
      </c>
      <c r="BB12" s="376" t="str">
        <f>IFERROR(__xludf.DUMMYFUNCTION("""COMPUTED_VALUE"""),"MENSUAL 3")</f>
        <v>MENSUAL 3</v>
      </c>
      <c r="BC12" s="376" t="str">
        <f>IFERROR(__xludf.DUMMYFUNCTION("""COMPUTED_VALUE"""),"MENSUAL PILETA LIBRE 1")</f>
        <v>MENSUAL PILETA LIBRE 1</v>
      </c>
      <c r="BD12" s="376" t="str">
        <f>IFERROR(__xludf.DUMMYFUNCTION("""COMPUTED_VALUE"""),"MENSUAL PILETA LIBRE 2")</f>
        <v>MENSUAL PILETA LIBRE 2</v>
      </c>
      <c r="BE12" s="376" t="str">
        <f>IFERROR(__xludf.DUMMYFUNCTION("""COMPUTED_VALUE"""),"MENSUAL PILETA LIBRE 3")</f>
        <v>MENSUAL PILETA LIBRE 3</v>
      </c>
      <c r="BF12" s="376" t="str">
        <f>IFERROR(__xludf.DUMMYFUNCTION("""COMPUTED_VALUE"""),"MENSUAL COMBINADO")</f>
        <v>MENSUAL COMBINADO</v>
      </c>
      <c r="BG12" s="376" t="str">
        <f>IFERROR(__xludf.DUMMYFUNCTION("""COMPUTED_VALUE"""),"TRIMESTRAL 1")</f>
        <v>TRIMESTRAL 1</v>
      </c>
      <c r="BH12" s="376" t="str">
        <f>IFERROR(__xludf.DUMMYFUNCTION("""COMPUTED_VALUE"""),"TRIMESTRAL 2")</f>
        <v>TRIMESTRAL 2</v>
      </c>
      <c r="BI12" s="376" t="str">
        <f>IFERROR(__xludf.DUMMYFUNCTION("""COMPUTED_VALUE"""),"TRIMESTRAL 3")</f>
        <v>TRIMESTRAL 3</v>
      </c>
      <c r="BJ12" s="376" t="str">
        <f>IFERROR(__xludf.DUMMYFUNCTION("""COMPUTED_VALUE"""),"TRIMESTRAL PILETA LIBRE 1")</f>
        <v>TRIMESTRAL PILETA LIBRE 1</v>
      </c>
      <c r="BK12" s="376" t="str">
        <f>IFERROR(__xludf.DUMMYFUNCTION("""COMPUTED_VALUE"""),"TRIMESTRAL PILETA LIBRE 2")</f>
        <v>TRIMESTRAL PILETA LIBRE 2</v>
      </c>
      <c r="BL12" s="376" t="str">
        <f>IFERROR(__xludf.DUMMYFUNCTION("""COMPUTED_VALUE"""),"TRIMESTRAL PILETA LIBRE 3")</f>
        <v>TRIMESTRAL PILETA LIBRE 3</v>
      </c>
      <c r="BM12" s="376" t="str">
        <f>IFERROR(__xludf.DUMMYFUNCTION("""COMPUTED_VALUE"""),"TRIMESTRAL COMBINADO")</f>
        <v>TRIMESTRAL COMBINADO</v>
      </c>
      <c r="BN12" s="376" t="str">
        <f>IFERROR(__xludf.DUMMYFUNCTION("""COMPUTED_VALUE"""),"MENSUAL PROMO 1")</f>
        <v>MENSUAL PROMO 1</v>
      </c>
      <c r="BO12" s="377" t="str">
        <f>IFERROR(__xludf.DUMMYFUNCTION("""COMPUTED_VALUE"""),"TRIMESTRAL PROMO 1")</f>
        <v>TRIMESTRAL PROMO 1</v>
      </c>
      <c r="BP12" s="134" t="str">
        <f>IFERROR(__xludf.DUMMYFUNCTION("""COMPUTED_VALUE""")," ---")</f>
        <v> ---</v>
      </c>
      <c r="BQ12" s="134"/>
      <c r="BR12" s="134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 t="str">
        <f>IFERROR(__xludf.DUMMYFUNCTION("""COMPUTED_VALUE""")," ---")</f>
        <v> ---</v>
      </c>
      <c r="CG12" s="46"/>
      <c r="CH12" s="46"/>
      <c r="CI12" s="46"/>
      <c r="CJ12" s="46"/>
      <c r="CK12" s="46"/>
      <c r="CL12" s="46"/>
      <c r="CM12" s="46"/>
      <c r="CN12" s="46"/>
      <c r="CO12" s="46"/>
      <c r="CP12" s="382"/>
      <c r="CQ12" s="382"/>
      <c r="CR12" s="382"/>
    </row>
    <row r="13">
      <c r="A13" s="343">
        <v>44896.0</v>
      </c>
      <c r="B13" s="372" t="s">
        <v>1518</v>
      </c>
      <c r="C13" s="393"/>
      <c r="D13" s="394"/>
      <c r="E13" s="394"/>
      <c r="F13" s="390">
        <v>666.0</v>
      </c>
      <c r="G13" s="390">
        <v>666.0</v>
      </c>
      <c r="H13" s="340"/>
      <c r="I13" s="349" t="s">
        <v>1519</v>
      </c>
      <c r="J13" s="148"/>
      <c r="K13" s="395" t="s">
        <v>1508</v>
      </c>
      <c r="L13" s="148"/>
      <c r="N13" s="353"/>
      <c r="O13" s="379" t="s">
        <v>1336</v>
      </c>
      <c r="P13" s="380" t="s">
        <v>1374</v>
      </c>
      <c r="Q13" s="381" t="str">
        <f>IFERROR(__xludf.DUMMYFUNCTION("TRANSPOSE(FILTER($P$6:$P$329,$O$6:$O$329='DATOS PERSONALES'!$E10))"),"Lunes 17:00")</f>
        <v>Lunes 17:00</v>
      </c>
      <c r="R13" s="374" t="str">
        <f>IFERROR(__xludf.DUMMYFUNCTION("""COMPUTED_VALUE"""),"Lunes 18:30")</f>
        <v>Lunes 18:30</v>
      </c>
      <c r="S13" s="374" t="str">
        <f>IFERROR(__xludf.DUMMYFUNCTION("""COMPUTED_VALUE"""),"Jueves 12:45")</f>
        <v>Jueves 12:45</v>
      </c>
      <c r="T13" s="374" t="str">
        <f>IFERROR(__xludf.DUMMYFUNCTION("""COMPUTED_VALUE"""),"Jueves 18:30")</f>
        <v>Jueves 18:30</v>
      </c>
      <c r="U13" s="374" t="str">
        <f>IFERROR(__xludf.DUMMYFUNCTION("""COMPUTED_VALUE"""),"Viernes 18:15")</f>
        <v>Viernes 18:15</v>
      </c>
      <c r="V13" s="374" t="str">
        <f>IFERROR(__xludf.DUMMYFUNCTION("""COMPUTED_VALUE"""),"Sábado 10:00")</f>
        <v>Sábado 10:00</v>
      </c>
      <c r="W13" s="374" t="str">
        <f>IFERROR(__xludf.DUMMYFUNCTION("""COMPUTED_VALUE"""),"vacio")</f>
        <v>vacio</v>
      </c>
      <c r="X13" s="374"/>
      <c r="Y13" s="374"/>
      <c r="Z13" s="374"/>
      <c r="AA13" s="374"/>
      <c r="AB13" s="374"/>
      <c r="AC13" s="374"/>
      <c r="AD13" s="376"/>
      <c r="AE13" s="376"/>
      <c r="AF13" s="376"/>
      <c r="AG13" s="376"/>
      <c r="AH13" s="376"/>
      <c r="AI13" s="376"/>
      <c r="AJ13" s="376"/>
      <c r="AK13" s="376"/>
      <c r="AL13" s="376"/>
      <c r="AM13" s="376"/>
      <c r="AN13" s="376"/>
      <c r="AO13" s="376"/>
      <c r="AP13" s="376"/>
      <c r="AQ13" s="376"/>
      <c r="AR13" s="376"/>
      <c r="AS13" s="376"/>
      <c r="AT13" s="376"/>
      <c r="AU13" s="376"/>
      <c r="AV13" s="376"/>
      <c r="AW13" s="377"/>
      <c r="AX13" s="134"/>
      <c r="AY13" s="353"/>
      <c r="AZ13" s="392" t="str">
        <f>IFERROR(__xludf.DUMMYFUNCTION("TRANSPOSE( IFNA(FILTER($B:$B, MONTH(IF($A:$A&lt;&gt;"""",$A:$A,""null""))=MONTH(IF('DATOS PERSONALES'!$H11&lt;&gt;"""",'DATOS PERSONALES'!$H11,""null""))),""Ingrese mes contratacion primero""))"),"MENSUAL 1")</f>
        <v>MENSUAL 1</v>
      </c>
      <c r="BA13" s="376" t="str">
        <f>IFERROR(__xludf.DUMMYFUNCTION("""COMPUTED_VALUE"""),"MENSUAL 2")</f>
        <v>MENSUAL 2</v>
      </c>
      <c r="BB13" s="376" t="str">
        <f>IFERROR(__xludf.DUMMYFUNCTION("""COMPUTED_VALUE"""),"MENSUAL 3")</f>
        <v>MENSUAL 3</v>
      </c>
      <c r="BC13" s="376" t="str">
        <f>IFERROR(__xludf.DUMMYFUNCTION("""COMPUTED_VALUE"""),"MENSUAL PILETA LIBRE 1")</f>
        <v>MENSUAL PILETA LIBRE 1</v>
      </c>
      <c r="BD13" s="376" t="str">
        <f>IFERROR(__xludf.DUMMYFUNCTION("""COMPUTED_VALUE"""),"MENSUAL PILETA LIBRE 2")</f>
        <v>MENSUAL PILETA LIBRE 2</v>
      </c>
      <c r="BE13" s="376" t="str">
        <f>IFERROR(__xludf.DUMMYFUNCTION("""COMPUTED_VALUE"""),"MENSUAL PILETA LIBRE 3")</f>
        <v>MENSUAL PILETA LIBRE 3</v>
      </c>
      <c r="BF13" s="376" t="str">
        <f>IFERROR(__xludf.DUMMYFUNCTION("""COMPUTED_VALUE"""),"MENSUAL COMBINADO")</f>
        <v>MENSUAL COMBINADO</v>
      </c>
      <c r="BG13" s="376" t="str">
        <f>IFERROR(__xludf.DUMMYFUNCTION("""COMPUTED_VALUE"""),"TRIMESTRAL 1")</f>
        <v>TRIMESTRAL 1</v>
      </c>
      <c r="BH13" s="376" t="str">
        <f>IFERROR(__xludf.DUMMYFUNCTION("""COMPUTED_VALUE"""),"TRIMESTRAL 2")</f>
        <v>TRIMESTRAL 2</v>
      </c>
      <c r="BI13" s="376" t="str">
        <f>IFERROR(__xludf.DUMMYFUNCTION("""COMPUTED_VALUE"""),"TRIMESTRAL 3")</f>
        <v>TRIMESTRAL 3</v>
      </c>
      <c r="BJ13" s="376" t="str">
        <f>IFERROR(__xludf.DUMMYFUNCTION("""COMPUTED_VALUE"""),"TRIMESTRAL PILETA LIBRE 1")</f>
        <v>TRIMESTRAL PILETA LIBRE 1</v>
      </c>
      <c r="BK13" s="376" t="str">
        <f>IFERROR(__xludf.DUMMYFUNCTION("""COMPUTED_VALUE"""),"TRIMESTRAL PILETA LIBRE 2")</f>
        <v>TRIMESTRAL PILETA LIBRE 2</v>
      </c>
      <c r="BL13" s="376" t="str">
        <f>IFERROR(__xludf.DUMMYFUNCTION("""COMPUTED_VALUE"""),"TRIMESTRAL PILETA LIBRE 3")</f>
        <v>TRIMESTRAL PILETA LIBRE 3</v>
      </c>
      <c r="BM13" s="376" t="str">
        <f>IFERROR(__xludf.DUMMYFUNCTION("""COMPUTED_VALUE"""),"TRIMESTRAL COMBINADO")</f>
        <v>TRIMESTRAL COMBINADO</v>
      </c>
      <c r="BN13" s="376" t="str">
        <f>IFERROR(__xludf.DUMMYFUNCTION("""COMPUTED_VALUE"""),"MENSUAL PROMO 1")</f>
        <v>MENSUAL PROMO 1</v>
      </c>
      <c r="BO13" s="377" t="str">
        <f>IFERROR(__xludf.DUMMYFUNCTION("""COMPUTED_VALUE"""),"TRIMESTRAL PROMO 1")</f>
        <v>TRIMESTRAL PROMO 1</v>
      </c>
      <c r="BP13" s="134" t="str">
        <f>IFERROR(__xludf.DUMMYFUNCTION("""COMPUTED_VALUE""")," ---")</f>
        <v> ---</v>
      </c>
      <c r="BQ13" s="134"/>
      <c r="BR13" s="134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 t="str">
        <f>IFERROR(__xludf.DUMMYFUNCTION("""COMPUTED_VALUE""")," ---")</f>
        <v> ---</v>
      </c>
      <c r="CG13" s="46"/>
      <c r="CH13" s="46"/>
      <c r="CI13" s="46"/>
      <c r="CJ13" s="46"/>
      <c r="CK13" s="46"/>
      <c r="CL13" s="46"/>
      <c r="CM13" s="46"/>
      <c r="CN13" s="46"/>
      <c r="CO13" s="46"/>
      <c r="CP13" s="382"/>
      <c r="CQ13" s="382"/>
      <c r="CR13" s="382"/>
    </row>
    <row r="14">
      <c r="A14" s="343">
        <v>44896.0</v>
      </c>
      <c r="B14" s="358" t="s">
        <v>1520</v>
      </c>
      <c r="C14" s="388"/>
      <c r="D14" s="389"/>
      <c r="E14" s="389"/>
      <c r="F14" s="390">
        <v>666.0</v>
      </c>
      <c r="G14" s="390">
        <v>666.0</v>
      </c>
      <c r="H14" s="396"/>
      <c r="I14" s="396" t="s">
        <v>1521</v>
      </c>
      <c r="J14" s="396"/>
      <c r="K14" s="397" t="s">
        <v>1511</v>
      </c>
      <c r="L14" s="148"/>
      <c r="N14" s="353"/>
      <c r="O14" s="379" t="s">
        <v>1336</v>
      </c>
      <c r="P14" s="398" t="s">
        <v>265</v>
      </c>
      <c r="Q14" s="381" t="str">
        <f>IFERROR(__xludf.DUMMYFUNCTION("TRANSPOSE(FILTER($P$6:$P$329,$O$6:$O$329='DATOS PERSONALES'!$E11))"),"Lunes 17:00")</f>
        <v>Lunes 17:00</v>
      </c>
      <c r="R14" s="374" t="str">
        <f>IFERROR(__xludf.DUMMYFUNCTION("""COMPUTED_VALUE"""),"Lunes 18:30")</f>
        <v>Lunes 18:30</v>
      </c>
      <c r="S14" s="374" t="str">
        <f>IFERROR(__xludf.DUMMYFUNCTION("""COMPUTED_VALUE"""),"Jueves 12:45")</f>
        <v>Jueves 12:45</v>
      </c>
      <c r="T14" s="374" t="str">
        <f>IFERROR(__xludf.DUMMYFUNCTION("""COMPUTED_VALUE"""),"Jueves 18:30")</f>
        <v>Jueves 18:30</v>
      </c>
      <c r="U14" s="374" t="str">
        <f>IFERROR(__xludf.DUMMYFUNCTION("""COMPUTED_VALUE"""),"Viernes 18:15")</f>
        <v>Viernes 18:15</v>
      </c>
      <c r="V14" s="374" t="str">
        <f>IFERROR(__xludf.DUMMYFUNCTION("""COMPUTED_VALUE"""),"Sábado 10:00")</f>
        <v>Sábado 10:00</v>
      </c>
      <c r="W14" s="374" t="str">
        <f>IFERROR(__xludf.DUMMYFUNCTION("""COMPUTED_VALUE"""),"vacio")</f>
        <v>vacio</v>
      </c>
      <c r="X14" s="374"/>
      <c r="Y14" s="374"/>
      <c r="Z14" s="374"/>
      <c r="AA14" s="374"/>
      <c r="AB14" s="374"/>
      <c r="AC14" s="374"/>
      <c r="AD14" s="376"/>
      <c r="AE14" s="376"/>
      <c r="AF14" s="376"/>
      <c r="AG14" s="376"/>
      <c r="AH14" s="376"/>
      <c r="AI14" s="376"/>
      <c r="AJ14" s="376"/>
      <c r="AK14" s="376"/>
      <c r="AL14" s="376"/>
      <c r="AM14" s="376"/>
      <c r="AN14" s="376"/>
      <c r="AO14" s="376"/>
      <c r="AP14" s="376"/>
      <c r="AQ14" s="376"/>
      <c r="AR14" s="376"/>
      <c r="AS14" s="376"/>
      <c r="AT14" s="376"/>
      <c r="AU14" s="376"/>
      <c r="AV14" s="376"/>
      <c r="AW14" s="377"/>
      <c r="AX14" s="134"/>
      <c r="AY14" s="353"/>
      <c r="AZ14" s="392" t="str">
        <f>IFERROR(__xludf.DUMMYFUNCTION("TRANSPOSE( IFNA(FILTER($B:$B, MONTH(IF($A:$A&lt;&gt;"""",$A:$A,""null""))=MONTH(IF('DATOS PERSONALES'!$H12&lt;&gt;"""",'DATOS PERSONALES'!$H12,""null""))),""Ingrese mes contratacion primero""))"),"MENSUAL 1")</f>
        <v>MENSUAL 1</v>
      </c>
      <c r="BA14" s="376" t="str">
        <f>IFERROR(__xludf.DUMMYFUNCTION("""COMPUTED_VALUE"""),"MENSUAL 2")</f>
        <v>MENSUAL 2</v>
      </c>
      <c r="BB14" s="376" t="str">
        <f>IFERROR(__xludf.DUMMYFUNCTION("""COMPUTED_VALUE"""),"MENSUAL 3")</f>
        <v>MENSUAL 3</v>
      </c>
      <c r="BC14" s="376" t="str">
        <f>IFERROR(__xludf.DUMMYFUNCTION("""COMPUTED_VALUE"""),"MENSUAL PILETA LIBRE 1")</f>
        <v>MENSUAL PILETA LIBRE 1</v>
      </c>
      <c r="BD14" s="376" t="str">
        <f>IFERROR(__xludf.DUMMYFUNCTION("""COMPUTED_VALUE"""),"MENSUAL PILETA LIBRE 2")</f>
        <v>MENSUAL PILETA LIBRE 2</v>
      </c>
      <c r="BE14" s="376" t="str">
        <f>IFERROR(__xludf.DUMMYFUNCTION("""COMPUTED_VALUE"""),"MENSUAL PILETA LIBRE 3")</f>
        <v>MENSUAL PILETA LIBRE 3</v>
      </c>
      <c r="BF14" s="376" t="str">
        <f>IFERROR(__xludf.DUMMYFUNCTION("""COMPUTED_VALUE"""),"MENSUAL COMBINADO")</f>
        <v>MENSUAL COMBINADO</v>
      </c>
      <c r="BG14" s="376" t="str">
        <f>IFERROR(__xludf.DUMMYFUNCTION("""COMPUTED_VALUE"""),"TRIMESTRAL 1")</f>
        <v>TRIMESTRAL 1</v>
      </c>
      <c r="BH14" s="376" t="str">
        <f>IFERROR(__xludf.DUMMYFUNCTION("""COMPUTED_VALUE"""),"TRIMESTRAL 2")</f>
        <v>TRIMESTRAL 2</v>
      </c>
      <c r="BI14" s="376" t="str">
        <f>IFERROR(__xludf.DUMMYFUNCTION("""COMPUTED_VALUE"""),"TRIMESTRAL 3")</f>
        <v>TRIMESTRAL 3</v>
      </c>
      <c r="BJ14" s="376" t="str">
        <f>IFERROR(__xludf.DUMMYFUNCTION("""COMPUTED_VALUE"""),"TRIMESTRAL PILETA LIBRE 1")</f>
        <v>TRIMESTRAL PILETA LIBRE 1</v>
      </c>
      <c r="BK14" s="376" t="str">
        <f>IFERROR(__xludf.DUMMYFUNCTION("""COMPUTED_VALUE"""),"TRIMESTRAL PILETA LIBRE 2")</f>
        <v>TRIMESTRAL PILETA LIBRE 2</v>
      </c>
      <c r="BL14" s="376" t="str">
        <f>IFERROR(__xludf.DUMMYFUNCTION("""COMPUTED_VALUE"""),"TRIMESTRAL PILETA LIBRE 3")</f>
        <v>TRIMESTRAL PILETA LIBRE 3</v>
      </c>
      <c r="BM14" s="376" t="str">
        <f>IFERROR(__xludf.DUMMYFUNCTION("""COMPUTED_VALUE"""),"TRIMESTRAL COMBINADO")</f>
        <v>TRIMESTRAL COMBINADO</v>
      </c>
      <c r="BN14" s="376" t="str">
        <f>IFERROR(__xludf.DUMMYFUNCTION("""COMPUTED_VALUE"""),"MENSUAL PROMO 1")</f>
        <v>MENSUAL PROMO 1</v>
      </c>
      <c r="BO14" s="377" t="str">
        <f>IFERROR(__xludf.DUMMYFUNCTION("""COMPUTED_VALUE"""),"TRIMESTRAL PROMO 1")</f>
        <v>TRIMESTRAL PROMO 1</v>
      </c>
      <c r="BP14" s="134" t="str">
        <f>IFERROR(__xludf.DUMMYFUNCTION("""COMPUTED_VALUE""")," ---")</f>
        <v> ---</v>
      </c>
      <c r="BQ14" s="134"/>
      <c r="BR14" s="134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 t="str">
        <f>IFERROR(__xludf.DUMMYFUNCTION("""COMPUTED_VALUE""")," ---")</f>
        <v> ---</v>
      </c>
      <c r="CG14" s="46"/>
      <c r="CH14" s="46"/>
      <c r="CI14" s="46"/>
      <c r="CJ14" s="46"/>
      <c r="CK14" s="46"/>
      <c r="CL14" s="46"/>
      <c r="CM14" s="46"/>
      <c r="CN14" s="46"/>
      <c r="CO14" s="46"/>
      <c r="CP14" s="382"/>
      <c r="CQ14" s="382"/>
      <c r="CR14" s="382"/>
    </row>
    <row r="15">
      <c r="A15" s="343">
        <v>44896.0</v>
      </c>
      <c r="B15" s="372" t="s">
        <v>1522</v>
      </c>
      <c r="C15" s="393"/>
      <c r="D15" s="394"/>
      <c r="E15" s="394"/>
      <c r="F15" s="390">
        <v>666.0</v>
      </c>
      <c r="G15" s="390">
        <v>666.0</v>
      </c>
      <c r="H15" s="399" t="s">
        <v>1523</v>
      </c>
      <c r="I15" s="355"/>
      <c r="J15" s="356"/>
      <c r="K15" s="400" t="s">
        <v>25</v>
      </c>
      <c r="L15" s="396"/>
      <c r="N15" s="401"/>
      <c r="O15" s="402" t="s">
        <v>1524</v>
      </c>
      <c r="P15" s="402" t="s">
        <v>1524</v>
      </c>
      <c r="Q15" s="381" t="str">
        <f>IFERROR(__xludf.DUMMYFUNCTION("TRANSPOSE(FILTER($P$6:$P$329,$O$6:$O$329='DATOS PERSONALES'!$E12))"),"Lunes 17:00")</f>
        <v>Lunes 17:00</v>
      </c>
      <c r="R15" s="374" t="str">
        <f>IFERROR(__xludf.DUMMYFUNCTION("""COMPUTED_VALUE"""),"Lunes 18:30")</f>
        <v>Lunes 18:30</v>
      </c>
      <c r="S15" s="374" t="str">
        <f>IFERROR(__xludf.DUMMYFUNCTION("""COMPUTED_VALUE"""),"Jueves 12:45")</f>
        <v>Jueves 12:45</v>
      </c>
      <c r="T15" s="374" t="str">
        <f>IFERROR(__xludf.DUMMYFUNCTION("""COMPUTED_VALUE"""),"Jueves 18:30")</f>
        <v>Jueves 18:30</v>
      </c>
      <c r="U15" s="374" t="str">
        <f>IFERROR(__xludf.DUMMYFUNCTION("""COMPUTED_VALUE"""),"Viernes 18:15")</f>
        <v>Viernes 18:15</v>
      </c>
      <c r="V15" s="374" t="str">
        <f>IFERROR(__xludf.DUMMYFUNCTION("""COMPUTED_VALUE"""),"Sábado 10:00")</f>
        <v>Sábado 10:00</v>
      </c>
      <c r="W15" s="374" t="str">
        <f>IFERROR(__xludf.DUMMYFUNCTION("""COMPUTED_VALUE"""),"vacio")</f>
        <v>vacio</v>
      </c>
      <c r="X15" s="374"/>
      <c r="Y15" s="374"/>
      <c r="Z15" s="374"/>
      <c r="AA15" s="374"/>
      <c r="AB15" s="374"/>
      <c r="AC15" s="374"/>
      <c r="AD15" s="376"/>
      <c r="AE15" s="376"/>
      <c r="AF15" s="376"/>
      <c r="AG15" s="376"/>
      <c r="AH15" s="376"/>
      <c r="AI15" s="376"/>
      <c r="AJ15" s="376"/>
      <c r="AK15" s="376"/>
      <c r="AL15" s="376"/>
      <c r="AM15" s="376"/>
      <c r="AN15" s="376"/>
      <c r="AO15" s="376"/>
      <c r="AP15" s="376"/>
      <c r="AQ15" s="376"/>
      <c r="AR15" s="376"/>
      <c r="AS15" s="376"/>
      <c r="AT15" s="376"/>
      <c r="AU15" s="376"/>
      <c r="AV15" s="376"/>
      <c r="AW15" s="377"/>
      <c r="AX15" s="134"/>
      <c r="AY15" s="353"/>
      <c r="AZ15" s="392" t="str">
        <f>IFERROR(__xludf.DUMMYFUNCTION("TRANSPOSE( IFNA(FILTER($B:$B, MONTH(IF($A:$A&lt;&gt;"""",$A:$A,""null""))=MONTH(IF('DATOS PERSONALES'!$H13&lt;&gt;"""",'DATOS PERSONALES'!$H13,""null""))),""Ingrese mes contratacion primero""))"),"MENSUAL 1")</f>
        <v>MENSUAL 1</v>
      </c>
      <c r="BA15" s="376" t="str">
        <f>IFERROR(__xludf.DUMMYFUNCTION("""COMPUTED_VALUE"""),"MENSUAL 2")</f>
        <v>MENSUAL 2</v>
      </c>
      <c r="BB15" s="376" t="str">
        <f>IFERROR(__xludf.DUMMYFUNCTION("""COMPUTED_VALUE"""),"MENSUAL 3")</f>
        <v>MENSUAL 3</v>
      </c>
      <c r="BC15" s="376" t="str">
        <f>IFERROR(__xludf.DUMMYFUNCTION("""COMPUTED_VALUE"""),"MENSUAL PILETA LIBRE 1")</f>
        <v>MENSUAL PILETA LIBRE 1</v>
      </c>
      <c r="BD15" s="376" t="str">
        <f>IFERROR(__xludf.DUMMYFUNCTION("""COMPUTED_VALUE"""),"MENSUAL PILETA LIBRE 2")</f>
        <v>MENSUAL PILETA LIBRE 2</v>
      </c>
      <c r="BE15" s="376" t="str">
        <f>IFERROR(__xludf.DUMMYFUNCTION("""COMPUTED_VALUE"""),"MENSUAL PILETA LIBRE 3")</f>
        <v>MENSUAL PILETA LIBRE 3</v>
      </c>
      <c r="BF15" s="376" t="str">
        <f>IFERROR(__xludf.DUMMYFUNCTION("""COMPUTED_VALUE"""),"MENSUAL COMBINADO")</f>
        <v>MENSUAL COMBINADO</v>
      </c>
      <c r="BG15" s="376" t="str">
        <f>IFERROR(__xludf.DUMMYFUNCTION("""COMPUTED_VALUE"""),"TRIMESTRAL 1")</f>
        <v>TRIMESTRAL 1</v>
      </c>
      <c r="BH15" s="376" t="str">
        <f>IFERROR(__xludf.DUMMYFUNCTION("""COMPUTED_VALUE"""),"TRIMESTRAL 2")</f>
        <v>TRIMESTRAL 2</v>
      </c>
      <c r="BI15" s="376" t="str">
        <f>IFERROR(__xludf.DUMMYFUNCTION("""COMPUTED_VALUE"""),"TRIMESTRAL 3")</f>
        <v>TRIMESTRAL 3</v>
      </c>
      <c r="BJ15" s="376" t="str">
        <f>IFERROR(__xludf.DUMMYFUNCTION("""COMPUTED_VALUE"""),"TRIMESTRAL PILETA LIBRE 1")</f>
        <v>TRIMESTRAL PILETA LIBRE 1</v>
      </c>
      <c r="BK15" s="376" t="str">
        <f>IFERROR(__xludf.DUMMYFUNCTION("""COMPUTED_VALUE"""),"TRIMESTRAL PILETA LIBRE 2")</f>
        <v>TRIMESTRAL PILETA LIBRE 2</v>
      </c>
      <c r="BL15" s="376" t="str">
        <f>IFERROR(__xludf.DUMMYFUNCTION("""COMPUTED_VALUE"""),"TRIMESTRAL PILETA LIBRE 3")</f>
        <v>TRIMESTRAL PILETA LIBRE 3</v>
      </c>
      <c r="BM15" s="376" t="str">
        <f>IFERROR(__xludf.DUMMYFUNCTION("""COMPUTED_VALUE"""),"TRIMESTRAL COMBINADO")</f>
        <v>TRIMESTRAL COMBINADO</v>
      </c>
      <c r="BN15" s="376" t="str">
        <f>IFERROR(__xludf.DUMMYFUNCTION("""COMPUTED_VALUE"""),"MENSUAL PROMO 1")</f>
        <v>MENSUAL PROMO 1</v>
      </c>
      <c r="BO15" s="377" t="str">
        <f>IFERROR(__xludf.DUMMYFUNCTION("""COMPUTED_VALUE"""),"TRIMESTRAL PROMO 1")</f>
        <v>TRIMESTRAL PROMO 1</v>
      </c>
      <c r="BP15" s="134" t="str">
        <f>IFERROR(__xludf.DUMMYFUNCTION("""COMPUTED_VALUE""")," ---")</f>
        <v> ---</v>
      </c>
      <c r="BQ15" s="134"/>
      <c r="BR15" s="13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 t="str">
        <f>IFERROR(__xludf.DUMMYFUNCTION("""COMPUTED_VALUE""")," ---")</f>
        <v> ---</v>
      </c>
      <c r="CG15" s="44"/>
      <c r="CH15" s="44"/>
      <c r="CI15" s="44"/>
      <c r="CJ15" s="44"/>
      <c r="CK15" s="44"/>
      <c r="CL15" s="44"/>
      <c r="CM15" s="44"/>
      <c r="CN15" s="44"/>
      <c r="CO15" s="44"/>
      <c r="CP15" s="148"/>
      <c r="CQ15" s="148"/>
      <c r="CR15" s="148"/>
    </row>
    <row r="16">
      <c r="A16" s="343">
        <v>44896.0</v>
      </c>
      <c r="B16" s="403" t="s">
        <v>1525</v>
      </c>
      <c r="C16" s="404"/>
      <c r="D16" s="404"/>
      <c r="E16" s="389"/>
      <c r="F16" s="390">
        <v>666.0</v>
      </c>
      <c r="G16" s="390">
        <v>666.0</v>
      </c>
      <c r="H16" s="354" t="s">
        <v>1526</v>
      </c>
      <c r="I16" s="355"/>
      <c r="J16" s="356"/>
      <c r="K16" s="397" t="s">
        <v>29</v>
      </c>
      <c r="L16" s="405" t="s">
        <v>1527</v>
      </c>
      <c r="M16" s="406"/>
      <c r="N16" s="407"/>
      <c r="O16" s="379"/>
      <c r="P16" s="375"/>
      <c r="Q16" s="381" t="str">
        <f>IFERROR(__xludf.DUMMYFUNCTION("TRANSPOSE(FILTER($P$6:$P$329,$O$6:$O$329='DATOS PERSONALES'!$E13))"),"Lunes 17:00")</f>
        <v>Lunes 17:00</v>
      </c>
      <c r="R16" s="374" t="str">
        <f>IFERROR(__xludf.DUMMYFUNCTION("""COMPUTED_VALUE"""),"Lunes 18:30")</f>
        <v>Lunes 18:30</v>
      </c>
      <c r="S16" s="374" t="str">
        <f>IFERROR(__xludf.DUMMYFUNCTION("""COMPUTED_VALUE"""),"Jueves 12:45")</f>
        <v>Jueves 12:45</v>
      </c>
      <c r="T16" s="374" t="str">
        <f>IFERROR(__xludf.DUMMYFUNCTION("""COMPUTED_VALUE"""),"Jueves 18:30")</f>
        <v>Jueves 18:30</v>
      </c>
      <c r="U16" s="374" t="str">
        <f>IFERROR(__xludf.DUMMYFUNCTION("""COMPUTED_VALUE"""),"Viernes 18:15")</f>
        <v>Viernes 18:15</v>
      </c>
      <c r="V16" s="374" t="str">
        <f>IFERROR(__xludf.DUMMYFUNCTION("""COMPUTED_VALUE"""),"Sábado 10:00")</f>
        <v>Sábado 10:00</v>
      </c>
      <c r="W16" s="374" t="str">
        <f>IFERROR(__xludf.DUMMYFUNCTION("""COMPUTED_VALUE"""),"vacio")</f>
        <v>vacio</v>
      </c>
      <c r="X16" s="374"/>
      <c r="Y16" s="374"/>
      <c r="Z16" s="374"/>
      <c r="AA16" s="374"/>
      <c r="AB16" s="374"/>
      <c r="AC16" s="374"/>
      <c r="AD16" s="376"/>
      <c r="AE16" s="376"/>
      <c r="AF16" s="376"/>
      <c r="AG16" s="376"/>
      <c r="AH16" s="376"/>
      <c r="AI16" s="376"/>
      <c r="AJ16" s="376"/>
      <c r="AK16" s="376"/>
      <c r="AL16" s="376"/>
      <c r="AM16" s="376"/>
      <c r="AN16" s="376"/>
      <c r="AO16" s="376"/>
      <c r="AP16" s="376"/>
      <c r="AQ16" s="376"/>
      <c r="AR16" s="376"/>
      <c r="AS16" s="376"/>
      <c r="AT16" s="376"/>
      <c r="AU16" s="376"/>
      <c r="AV16" s="376"/>
      <c r="AW16" s="377"/>
      <c r="AX16" s="134"/>
      <c r="AY16" s="353"/>
      <c r="AZ16" s="392" t="str">
        <f>IFERROR(__xludf.DUMMYFUNCTION("TRANSPOSE( IFNA(FILTER($B:$B, MONTH(IF($A:$A&lt;&gt;"""",$A:$A,""null""))=MONTH(IF('DATOS PERSONALES'!$H14&lt;&gt;"""",'DATOS PERSONALES'!$H14,""null""))),""Ingrese mes contratacion primero""))"),"MENSUAL 1")</f>
        <v>MENSUAL 1</v>
      </c>
      <c r="BA16" s="376" t="str">
        <f>IFERROR(__xludf.DUMMYFUNCTION("""COMPUTED_VALUE"""),"MENSUAL 2")</f>
        <v>MENSUAL 2</v>
      </c>
      <c r="BB16" s="376" t="str">
        <f>IFERROR(__xludf.DUMMYFUNCTION("""COMPUTED_VALUE"""),"MENSUAL 3")</f>
        <v>MENSUAL 3</v>
      </c>
      <c r="BC16" s="376" t="str">
        <f>IFERROR(__xludf.DUMMYFUNCTION("""COMPUTED_VALUE"""),"MENSUAL PILETA LIBRE 1")</f>
        <v>MENSUAL PILETA LIBRE 1</v>
      </c>
      <c r="BD16" s="376" t="str">
        <f>IFERROR(__xludf.DUMMYFUNCTION("""COMPUTED_VALUE"""),"MENSUAL PILETA LIBRE 2")</f>
        <v>MENSUAL PILETA LIBRE 2</v>
      </c>
      <c r="BE16" s="376" t="str">
        <f>IFERROR(__xludf.DUMMYFUNCTION("""COMPUTED_VALUE"""),"MENSUAL PILETA LIBRE 3")</f>
        <v>MENSUAL PILETA LIBRE 3</v>
      </c>
      <c r="BF16" s="376" t="str">
        <f>IFERROR(__xludf.DUMMYFUNCTION("""COMPUTED_VALUE"""),"MENSUAL COMBINADO")</f>
        <v>MENSUAL COMBINADO</v>
      </c>
      <c r="BG16" s="376" t="str">
        <f>IFERROR(__xludf.DUMMYFUNCTION("""COMPUTED_VALUE"""),"TRIMESTRAL 1")</f>
        <v>TRIMESTRAL 1</v>
      </c>
      <c r="BH16" s="376" t="str">
        <f>IFERROR(__xludf.DUMMYFUNCTION("""COMPUTED_VALUE"""),"TRIMESTRAL 2")</f>
        <v>TRIMESTRAL 2</v>
      </c>
      <c r="BI16" s="376" t="str">
        <f>IFERROR(__xludf.DUMMYFUNCTION("""COMPUTED_VALUE"""),"TRIMESTRAL 3")</f>
        <v>TRIMESTRAL 3</v>
      </c>
      <c r="BJ16" s="376" t="str">
        <f>IFERROR(__xludf.DUMMYFUNCTION("""COMPUTED_VALUE"""),"TRIMESTRAL PILETA LIBRE 1")</f>
        <v>TRIMESTRAL PILETA LIBRE 1</v>
      </c>
      <c r="BK16" s="376" t="str">
        <f>IFERROR(__xludf.DUMMYFUNCTION("""COMPUTED_VALUE"""),"TRIMESTRAL PILETA LIBRE 2")</f>
        <v>TRIMESTRAL PILETA LIBRE 2</v>
      </c>
      <c r="BL16" s="376" t="str">
        <f>IFERROR(__xludf.DUMMYFUNCTION("""COMPUTED_VALUE"""),"TRIMESTRAL PILETA LIBRE 3")</f>
        <v>TRIMESTRAL PILETA LIBRE 3</v>
      </c>
      <c r="BM16" s="376" t="str">
        <f>IFERROR(__xludf.DUMMYFUNCTION("""COMPUTED_VALUE"""),"TRIMESTRAL COMBINADO")</f>
        <v>TRIMESTRAL COMBINADO</v>
      </c>
      <c r="BN16" s="376" t="str">
        <f>IFERROR(__xludf.DUMMYFUNCTION("""COMPUTED_VALUE"""),"MENSUAL PROMO 1")</f>
        <v>MENSUAL PROMO 1</v>
      </c>
      <c r="BO16" s="377" t="str">
        <f>IFERROR(__xludf.DUMMYFUNCTION("""COMPUTED_VALUE"""),"TRIMESTRAL PROMO 1")</f>
        <v>TRIMESTRAL PROMO 1</v>
      </c>
      <c r="BP16" s="134" t="str">
        <f>IFERROR(__xludf.DUMMYFUNCTION("""COMPUTED_VALUE""")," ---")</f>
        <v> ---</v>
      </c>
      <c r="BQ16" s="134"/>
      <c r="BR16" s="13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 t="str">
        <f>IFERROR(__xludf.DUMMYFUNCTION("""COMPUTED_VALUE""")," ---")</f>
        <v> ---</v>
      </c>
      <c r="CG16" s="44"/>
      <c r="CH16" s="44"/>
      <c r="CI16" s="44"/>
      <c r="CJ16" s="44"/>
      <c r="CK16" s="44"/>
      <c r="CL16" s="44"/>
      <c r="CM16" s="44"/>
      <c r="CN16" s="44"/>
      <c r="CO16" s="44"/>
      <c r="CP16" s="148"/>
      <c r="CQ16" s="148"/>
      <c r="CR16" s="148"/>
    </row>
    <row r="17">
      <c r="A17" s="408">
        <v>44896.0</v>
      </c>
      <c r="B17" s="409" t="s">
        <v>1528</v>
      </c>
      <c r="C17" s="410"/>
      <c r="D17" s="410"/>
      <c r="E17" s="411"/>
      <c r="F17" s="390">
        <v>666.0</v>
      </c>
      <c r="G17" s="390">
        <v>666.0</v>
      </c>
      <c r="H17" s="412">
        <f>DATEVALUE("1/12/2022")</f>
        <v>44896</v>
      </c>
      <c r="I17" s="413" t="s">
        <v>1529</v>
      </c>
      <c r="J17" s="414"/>
      <c r="K17" s="400" t="s">
        <v>1516</v>
      </c>
      <c r="L17" s="415" t="str">
        <f>IFERROR(__xludf.DUMMYFUNCTION("FILTER(CONFIGURACION!$P$6:$P$329,CONFIGURACION!$O$6:$O$329='P. DE ASISTENCIA '!C9)"),"Lunes 15:30")</f>
        <v>Lunes 15:30</v>
      </c>
      <c r="M17" s="376"/>
      <c r="N17" s="377"/>
      <c r="O17" s="416" t="s">
        <v>24</v>
      </c>
      <c r="P17" s="417" t="s">
        <v>30</v>
      </c>
      <c r="Q17" s="381" t="str">
        <f>IFERROR(__xludf.DUMMYFUNCTION("TRANSPOSE(FILTER($P$6:$P$329,$O$6:$O$329='DATOS PERSONALES'!$E14))"),"Lunes 17:00")</f>
        <v>Lunes 17:00</v>
      </c>
      <c r="R17" s="374" t="str">
        <f>IFERROR(__xludf.DUMMYFUNCTION("""COMPUTED_VALUE"""),"Lunes 18:30")</f>
        <v>Lunes 18:30</v>
      </c>
      <c r="S17" s="374" t="str">
        <f>IFERROR(__xludf.DUMMYFUNCTION("""COMPUTED_VALUE"""),"Jueves 12:45")</f>
        <v>Jueves 12:45</v>
      </c>
      <c r="T17" s="374" t="str">
        <f>IFERROR(__xludf.DUMMYFUNCTION("""COMPUTED_VALUE"""),"Jueves 18:30")</f>
        <v>Jueves 18:30</v>
      </c>
      <c r="U17" s="374" t="str">
        <f>IFERROR(__xludf.DUMMYFUNCTION("""COMPUTED_VALUE"""),"Viernes 18:15")</f>
        <v>Viernes 18:15</v>
      </c>
      <c r="V17" s="374" t="str">
        <f>IFERROR(__xludf.DUMMYFUNCTION("""COMPUTED_VALUE"""),"Sábado 10:00")</f>
        <v>Sábado 10:00</v>
      </c>
      <c r="W17" s="374" t="str">
        <f>IFERROR(__xludf.DUMMYFUNCTION("""COMPUTED_VALUE"""),"vacio")</f>
        <v>vacio</v>
      </c>
      <c r="X17" s="374"/>
      <c r="Y17" s="374"/>
      <c r="Z17" s="374"/>
      <c r="AA17" s="374"/>
      <c r="AB17" s="374"/>
      <c r="AC17" s="374"/>
      <c r="AD17" s="376"/>
      <c r="AE17" s="376"/>
      <c r="AF17" s="376"/>
      <c r="AG17" s="376"/>
      <c r="AH17" s="376"/>
      <c r="AI17" s="376"/>
      <c r="AJ17" s="376"/>
      <c r="AK17" s="376"/>
      <c r="AL17" s="376"/>
      <c r="AM17" s="376"/>
      <c r="AN17" s="376"/>
      <c r="AO17" s="376"/>
      <c r="AP17" s="376"/>
      <c r="AQ17" s="376"/>
      <c r="AR17" s="376"/>
      <c r="AS17" s="376"/>
      <c r="AT17" s="376"/>
      <c r="AU17" s="376"/>
      <c r="AV17" s="376"/>
      <c r="AW17" s="377"/>
      <c r="AX17" s="134"/>
      <c r="AY17" s="353"/>
      <c r="AZ17" s="392" t="str">
        <f>IFERROR(__xludf.DUMMYFUNCTION("TRANSPOSE( IFNA(FILTER($B:$B, MONTH(IF($A:$A&lt;&gt;"""",$A:$A,""null""))=MONTH(IF('DATOS PERSONALES'!$H15&lt;&gt;"""",'DATOS PERSONALES'!$H15,""null""))),""Ingrese mes contratacion primero""))"),"MENSUAL 1")</f>
        <v>MENSUAL 1</v>
      </c>
      <c r="BA17" s="376" t="str">
        <f>IFERROR(__xludf.DUMMYFUNCTION("""COMPUTED_VALUE"""),"MENSUAL 2")</f>
        <v>MENSUAL 2</v>
      </c>
      <c r="BB17" s="376" t="str">
        <f>IFERROR(__xludf.DUMMYFUNCTION("""COMPUTED_VALUE"""),"MENSUAL 3")</f>
        <v>MENSUAL 3</v>
      </c>
      <c r="BC17" s="376" t="str">
        <f>IFERROR(__xludf.DUMMYFUNCTION("""COMPUTED_VALUE"""),"MENSUAL PILETA LIBRE 1")</f>
        <v>MENSUAL PILETA LIBRE 1</v>
      </c>
      <c r="BD17" s="376" t="str">
        <f>IFERROR(__xludf.DUMMYFUNCTION("""COMPUTED_VALUE"""),"MENSUAL PILETA LIBRE 2")</f>
        <v>MENSUAL PILETA LIBRE 2</v>
      </c>
      <c r="BE17" s="376" t="str">
        <f>IFERROR(__xludf.DUMMYFUNCTION("""COMPUTED_VALUE"""),"MENSUAL PILETA LIBRE 3")</f>
        <v>MENSUAL PILETA LIBRE 3</v>
      </c>
      <c r="BF17" s="376" t="str">
        <f>IFERROR(__xludf.DUMMYFUNCTION("""COMPUTED_VALUE"""),"MENSUAL COMBINADO")</f>
        <v>MENSUAL COMBINADO</v>
      </c>
      <c r="BG17" s="376" t="str">
        <f>IFERROR(__xludf.DUMMYFUNCTION("""COMPUTED_VALUE"""),"TRIMESTRAL 1")</f>
        <v>TRIMESTRAL 1</v>
      </c>
      <c r="BH17" s="376" t="str">
        <f>IFERROR(__xludf.DUMMYFUNCTION("""COMPUTED_VALUE"""),"TRIMESTRAL 2")</f>
        <v>TRIMESTRAL 2</v>
      </c>
      <c r="BI17" s="376" t="str">
        <f>IFERROR(__xludf.DUMMYFUNCTION("""COMPUTED_VALUE"""),"TRIMESTRAL 3")</f>
        <v>TRIMESTRAL 3</v>
      </c>
      <c r="BJ17" s="376" t="str">
        <f>IFERROR(__xludf.DUMMYFUNCTION("""COMPUTED_VALUE"""),"TRIMESTRAL PILETA LIBRE 1")</f>
        <v>TRIMESTRAL PILETA LIBRE 1</v>
      </c>
      <c r="BK17" s="376" t="str">
        <f>IFERROR(__xludf.DUMMYFUNCTION("""COMPUTED_VALUE"""),"TRIMESTRAL PILETA LIBRE 2")</f>
        <v>TRIMESTRAL PILETA LIBRE 2</v>
      </c>
      <c r="BL17" s="376" t="str">
        <f>IFERROR(__xludf.DUMMYFUNCTION("""COMPUTED_VALUE"""),"TRIMESTRAL PILETA LIBRE 3")</f>
        <v>TRIMESTRAL PILETA LIBRE 3</v>
      </c>
      <c r="BM17" s="376" t="str">
        <f>IFERROR(__xludf.DUMMYFUNCTION("""COMPUTED_VALUE"""),"TRIMESTRAL COMBINADO")</f>
        <v>TRIMESTRAL COMBINADO</v>
      </c>
      <c r="BN17" s="376" t="str">
        <f>IFERROR(__xludf.DUMMYFUNCTION("""COMPUTED_VALUE"""),"MENSUAL PROMO 1")</f>
        <v>MENSUAL PROMO 1</v>
      </c>
      <c r="BO17" s="377" t="str">
        <f>IFERROR(__xludf.DUMMYFUNCTION("""COMPUTED_VALUE"""),"TRIMESTRAL PROMO 1")</f>
        <v>TRIMESTRAL PROMO 1</v>
      </c>
      <c r="BP17" s="134" t="str">
        <f>IFERROR(__xludf.DUMMYFUNCTION("""COMPUTED_VALUE""")," ---")</f>
        <v> ---</v>
      </c>
      <c r="BQ17" s="134"/>
      <c r="BR17" s="13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 t="str">
        <f>IFERROR(__xludf.DUMMYFUNCTION("""COMPUTED_VALUE""")," ---")</f>
        <v> ---</v>
      </c>
      <c r="CG17" s="44"/>
      <c r="CH17" s="44"/>
      <c r="CI17" s="44"/>
      <c r="CJ17" s="44"/>
      <c r="CK17" s="44"/>
      <c r="CL17" s="44"/>
      <c r="CM17" s="44"/>
      <c r="CN17" s="44"/>
      <c r="CO17" s="44"/>
      <c r="CP17" s="148"/>
      <c r="CQ17" s="148"/>
      <c r="CR17" s="148"/>
    </row>
    <row r="18">
      <c r="A18" s="408">
        <v>44896.0</v>
      </c>
      <c r="B18" s="418" t="s">
        <v>1530</v>
      </c>
      <c r="C18" s="148"/>
      <c r="D18" s="148"/>
      <c r="E18" s="148"/>
      <c r="F18" s="148"/>
      <c r="G18" s="419"/>
      <c r="H18" s="412">
        <f>DATEVALUE("1/1/2023")</f>
        <v>44927</v>
      </c>
      <c r="I18" s="413" t="s">
        <v>1531</v>
      </c>
      <c r="J18" s="420"/>
      <c r="K18" s="397" t="s">
        <v>1518</v>
      </c>
      <c r="L18" s="421" t="str">
        <f>IFERROR(__xludf.DUMMYFUNCTION("""COMPUTED_VALUE"""),"Lunes 20:00")</f>
        <v>Lunes 20:00</v>
      </c>
      <c r="M18" s="376"/>
      <c r="N18" s="377"/>
      <c r="O18" s="422" t="s">
        <v>24</v>
      </c>
      <c r="P18" s="375" t="s">
        <v>26</v>
      </c>
      <c r="Q18" s="381" t="str">
        <f>IFERROR(__xludf.DUMMYFUNCTION("TRANSPOSE(FILTER($P$6:$P$329,$O$6:$O$329='DATOS PERSONALES'!$E15))"),"Lunes 17:00")</f>
        <v>Lunes 17:00</v>
      </c>
      <c r="R18" s="374" t="str">
        <f>IFERROR(__xludf.DUMMYFUNCTION("""COMPUTED_VALUE"""),"Lunes 18:30")</f>
        <v>Lunes 18:30</v>
      </c>
      <c r="S18" s="374" t="str">
        <f>IFERROR(__xludf.DUMMYFUNCTION("""COMPUTED_VALUE"""),"Jueves 12:45")</f>
        <v>Jueves 12:45</v>
      </c>
      <c r="T18" s="374" t="str">
        <f>IFERROR(__xludf.DUMMYFUNCTION("""COMPUTED_VALUE"""),"Jueves 18:30")</f>
        <v>Jueves 18:30</v>
      </c>
      <c r="U18" s="374" t="str">
        <f>IFERROR(__xludf.DUMMYFUNCTION("""COMPUTED_VALUE"""),"Viernes 18:15")</f>
        <v>Viernes 18:15</v>
      </c>
      <c r="V18" s="374" t="str">
        <f>IFERROR(__xludf.DUMMYFUNCTION("""COMPUTED_VALUE"""),"Sábado 10:00")</f>
        <v>Sábado 10:00</v>
      </c>
      <c r="W18" s="374" t="str">
        <f>IFERROR(__xludf.DUMMYFUNCTION("""COMPUTED_VALUE"""),"vacio")</f>
        <v>vacio</v>
      </c>
      <c r="X18" s="374"/>
      <c r="Y18" s="374"/>
      <c r="Z18" s="374"/>
      <c r="AA18" s="374"/>
      <c r="AB18" s="374"/>
      <c r="AC18" s="374"/>
      <c r="AD18" s="376"/>
      <c r="AE18" s="376"/>
      <c r="AF18" s="376"/>
      <c r="AG18" s="376"/>
      <c r="AH18" s="376"/>
      <c r="AI18" s="376"/>
      <c r="AJ18" s="376"/>
      <c r="AK18" s="376"/>
      <c r="AL18" s="376"/>
      <c r="AM18" s="376"/>
      <c r="AN18" s="376"/>
      <c r="AO18" s="376"/>
      <c r="AP18" s="376"/>
      <c r="AQ18" s="376"/>
      <c r="AR18" s="376"/>
      <c r="AS18" s="376"/>
      <c r="AT18" s="376"/>
      <c r="AU18" s="376"/>
      <c r="AV18" s="376"/>
      <c r="AW18" s="377"/>
      <c r="AX18" s="134"/>
      <c r="AY18" s="353"/>
      <c r="AZ18" s="392" t="str">
        <f>IFERROR(__xludf.DUMMYFUNCTION("TRANSPOSE( IFNA(FILTER($B:$B, MONTH(IF($A:$A&lt;&gt;"""",$A:$A,""null""))=MONTH(IF('DATOS PERSONALES'!$H16&lt;&gt;"""",'DATOS PERSONALES'!$H16,""null""))),""Ingrese mes contratacion primero""))"),"MENSUAL 1")</f>
        <v>MENSUAL 1</v>
      </c>
      <c r="BA18" s="376" t="str">
        <f>IFERROR(__xludf.DUMMYFUNCTION("""COMPUTED_VALUE"""),"MENSUAL 2")</f>
        <v>MENSUAL 2</v>
      </c>
      <c r="BB18" s="376" t="str">
        <f>IFERROR(__xludf.DUMMYFUNCTION("""COMPUTED_VALUE"""),"MENSUAL 3")</f>
        <v>MENSUAL 3</v>
      </c>
      <c r="BC18" s="376" t="str">
        <f>IFERROR(__xludf.DUMMYFUNCTION("""COMPUTED_VALUE"""),"MENSUAL PILETA LIBRE 1")</f>
        <v>MENSUAL PILETA LIBRE 1</v>
      </c>
      <c r="BD18" s="376" t="str">
        <f>IFERROR(__xludf.DUMMYFUNCTION("""COMPUTED_VALUE"""),"MENSUAL PILETA LIBRE 2")</f>
        <v>MENSUAL PILETA LIBRE 2</v>
      </c>
      <c r="BE18" s="376" t="str">
        <f>IFERROR(__xludf.DUMMYFUNCTION("""COMPUTED_VALUE"""),"MENSUAL PILETA LIBRE 3")</f>
        <v>MENSUAL PILETA LIBRE 3</v>
      </c>
      <c r="BF18" s="376" t="str">
        <f>IFERROR(__xludf.DUMMYFUNCTION("""COMPUTED_VALUE"""),"MENSUAL COMBINADO")</f>
        <v>MENSUAL COMBINADO</v>
      </c>
      <c r="BG18" s="376" t="str">
        <f>IFERROR(__xludf.DUMMYFUNCTION("""COMPUTED_VALUE"""),"TRIMESTRAL 1")</f>
        <v>TRIMESTRAL 1</v>
      </c>
      <c r="BH18" s="376" t="str">
        <f>IFERROR(__xludf.DUMMYFUNCTION("""COMPUTED_VALUE"""),"TRIMESTRAL 2")</f>
        <v>TRIMESTRAL 2</v>
      </c>
      <c r="BI18" s="376" t="str">
        <f>IFERROR(__xludf.DUMMYFUNCTION("""COMPUTED_VALUE"""),"TRIMESTRAL 3")</f>
        <v>TRIMESTRAL 3</v>
      </c>
      <c r="BJ18" s="376" t="str">
        <f>IFERROR(__xludf.DUMMYFUNCTION("""COMPUTED_VALUE"""),"TRIMESTRAL PILETA LIBRE 1")</f>
        <v>TRIMESTRAL PILETA LIBRE 1</v>
      </c>
      <c r="BK18" s="376" t="str">
        <f>IFERROR(__xludf.DUMMYFUNCTION("""COMPUTED_VALUE"""),"TRIMESTRAL PILETA LIBRE 2")</f>
        <v>TRIMESTRAL PILETA LIBRE 2</v>
      </c>
      <c r="BL18" s="376" t="str">
        <f>IFERROR(__xludf.DUMMYFUNCTION("""COMPUTED_VALUE"""),"TRIMESTRAL PILETA LIBRE 3")</f>
        <v>TRIMESTRAL PILETA LIBRE 3</v>
      </c>
      <c r="BM18" s="376" t="str">
        <f>IFERROR(__xludf.DUMMYFUNCTION("""COMPUTED_VALUE"""),"TRIMESTRAL COMBINADO")</f>
        <v>TRIMESTRAL COMBINADO</v>
      </c>
      <c r="BN18" s="376" t="str">
        <f>IFERROR(__xludf.DUMMYFUNCTION("""COMPUTED_VALUE"""),"MENSUAL PROMO 1")</f>
        <v>MENSUAL PROMO 1</v>
      </c>
      <c r="BO18" s="377" t="str">
        <f>IFERROR(__xludf.DUMMYFUNCTION("""COMPUTED_VALUE"""),"TRIMESTRAL PROMO 1")</f>
        <v>TRIMESTRAL PROMO 1</v>
      </c>
      <c r="BP18" s="134" t="str">
        <f>IFERROR(__xludf.DUMMYFUNCTION("""COMPUTED_VALUE""")," ---")</f>
        <v> ---</v>
      </c>
      <c r="BQ18" s="134"/>
      <c r="BR18" s="13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148"/>
      <c r="CQ18" s="148"/>
      <c r="CR18" s="148"/>
    </row>
    <row r="19">
      <c r="A19" s="408">
        <v>44896.0</v>
      </c>
      <c r="B19" s="423" t="s">
        <v>1524</v>
      </c>
      <c r="C19" s="390">
        <v>0.0</v>
      </c>
      <c r="D19" s="390">
        <v>0.0</v>
      </c>
      <c r="E19" s="390">
        <v>0.0</v>
      </c>
      <c r="F19" s="390">
        <v>666.0</v>
      </c>
      <c r="G19" s="390">
        <v>666.0</v>
      </c>
      <c r="H19" s="412">
        <f>DATEVALUE("1/2/2023")</f>
        <v>44958</v>
      </c>
      <c r="I19" s="413" t="s">
        <v>1532</v>
      </c>
      <c r="J19" s="420"/>
      <c r="K19" s="400" t="s">
        <v>1520</v>
      </c>
      <c r="L19" s="421" t="str">
        <f>IFERROR(__xludf.DUMMYFUNCTION("""COMPUTED_VALUE"""),"Martes 16:45")</f>
        <v>Martes 16:45</v>
      </c>
      <c r="M19" s="376"/>
      <c r="N19" s="377"/>
      <c r="O19" s="422" t="s">
        <v>24</v>
      </c>
      <c r="P19" s="375" t="s">
        <v>48</v>
      </c>
      <c r="Q19" s="381" t="str">
        <f>IFERROR(__xludf.DUMMYFUNCTION("TRANSPOSE(FILTER($P$6:$P$329,$O$6:$O$329='DATOS PERSONALES'!$E16))"),"Lunes 17:00")</f>
        <v>Lunes 17:00</v>
      </c>
      <c r="R19" s="374" t="str">
        <f>IFERROR(__xludf.DUMMYFUNCTION("""COMPUTED_VALUE"""),"Lunes 18:30")</f>
        <v>Lunes 18:30</v>
      </c>
      <c r="S19" s="374" t="str">
        <f>IFERROR(__xludf.DUMMYFUNCTION("""COMPUTED_VALUE"""),"Jueves 12:45")</f>
        <v>Jueves 12:45</v>
      </c>
      <c r="T19" s="374" t="str">
        <f>IFERROR(__xludf.DUMMYFUNCTION("""COMPUTED_VALUE"""),"Jueves 18:30")</f>
        <v>Jueves 18:30</v>
      </c>
      <c r="U19" s="374" t="str">
        <f>IFERROR(__xludf.DUMMYFUNCTION("""COMPUTED_VALUE"""),"Viernes 18:15")</f>
        <v>Viernes 18:15</v>
      </c>
      <c r="V19" s="374" t="str">
        <f>IFERROR(__xludf.DUMMYFUNCTION("""COMPUTED_VALUE"""),"Sábado 10:00")</f>
        <v>Sábado 10:00</v>
      </c>
      <c r="W19" s="374" t="str">
        <f>IFERROR(__xludf.DUMMYFUNCTION("""COMPUTED_VALUE"""),"vacio")</f>
        <v>vacio</v>
      </c>
      <c r="X19" s="374"/>
      <c r="Y19" s="374"/>
      <c r="Z19" s="374"/>
      <c r="AA19" s="374"/>
      <c r="AB19" s="374"/>
      <c r="AC19" s="374"/>
      <c r="AD19" s="376"/>
      <c r="AE19" s="376"/>
      <c r="AF19" s="376"/>
      <c r="AG19" s="376"/>
      <c r="AH19" s="376"/>
      <c r="AI19" s="376"/>
      <c r="AJ19" s="376"/>
      <c r="AK19" s="376"/>
      <c r="AL19" s="376"/>
      <c r="AM19" s="376"/>
      <c r="AN19" s="376"/>
      <c r="AO19" s="376"/>
      <c r="AP19" s="376"/>
      <c r="AQ19" s="376"/>
      <c r="AR19" s="376"/>
      <c r="AS19" s="376"/>
      <c r="AT19" s="376"/>
      <c r="AU19" s="376"/>
      <c r="AV19" s="376"/>
      <c r="AW19" s="377"/>
      <c r="AX19" s="134"/>
      <c r="AY19" s="353"/>
      <c r="AZ19" s="392" t="str">
        <f>IFERROR(__xludf.DUMMYFUNCTION("TRANSPOSE( IFNA(FILTER($B:$B, MONTH(IF($A:$A&lt;&gt;"""",$A:$A,""null""))=MONTH(IF('DATOS PERSONALES'!$H17&lt;&gt;"""",'DATOS PERSONALES'!$H17,""null""))),""Ingrese mes contratacion primero""))"),"MENSUAL 1")</f>
        <v>MENSUAL 1</v>
      </c>
      <c r="BA19" s="376" t="str">
        <f>IFERROR(__xludf.DUMMYFUNCTION("""COMPUTED_VALUE"""),"MENSUAL 2")</f>
        <v>MENSUAL 2</v>
      </c>
      <c r="BB19" s="376" t="str">
        <f>IFERROR(__xludf.DUMMYFUNCTION("""COMPUTED_VALUE"""),"MENSUAL 3")</f>
        <v>MENSUAL 3</v>
      </c>
      <c r="BC19" s="376" t="str">
        <f>IFERROR(__xludf.DUMMYFUNCTION("""COMPUTED_VALUE"""),"MENSUAL PILETA LIBRE 1")</f>
        <v>MENSUAL PILETA LIBRE 1</v>
      </c>
      <c r="BD19" s="376" t="str">
        <f>IFERROR(__xludf.DUMMYFUNCTION("""COMPUTED_VALUE"""),"MENSUAL PILETA LIBRE 2")</f>
        <v>MENSUAL PILETA LIBRE 2</v>
      </c>
      <c r="BE19" s="376" t="str">
        <f>IFERROR(__xludf.DUMMYFUNCTION("""COMPUTED_VALUE"""),"MENSUAL PILETA LIBRE 3")</f>
        <v>MENSUAL PILETA LIBRE 3</v>
      </c>
      <c r="BF19" s="376" t="str">
        <f>IFERROR(__xludf.DUMMYFUNCTION("""COMPUTED_VALUE"""),"MENSUAL COMBINADO")</f>
        <v>MENSUAL COMBINADO</v>
      </c>
      <c r="BG19" s="376" t="str">
        <f>IFERROR(__xludf.DUMMYFUNCTION("""COMPUTED_VALUE"""),"TRIMESTRAL 1")</f>
        <v>TRIMESTRAL 1</v>
      </c>
      <c r="BH19" s="376" t="str">
        <f>IFERROR(__xludf.DUMMYFUNCTION("""COMPUTED_VALUE"""),"TRIMESTRAL 2")</f>
        <v>TRIMESTRAL 2</v>
      </c>
      <c r="BI19" s="376" t="str">
        <f>IFERROR(__xludf.DUMMYFUNCTION("""COMPUTED_VALUE"""),"TRIMESTRAL 3")</f>
        <v>TRIMESTRAL 3</v>
      </c>
      <c r="BJ19" s="376" t="str">
        <f>IFERROR(__xludf.DUMMYFUNCTION("""COMPUTED_VALUE"""),"TRIMESTRAL PILETA LIBRE 1")</f>
        <v>TRIMESTRAL PILETA LIBRE 1</v>
      </c>
      <c r="BK19" s="376" t="str">
        <f>IFERROR(__xludf.DUMMYFUNCTION("""COMPUTED_VALUE"""),"TRIMESTRAL PILETA LIBRE 2")</f>
        <v>TRIMESTRAL PILETA LIBRE 2</v>
      </c>
      <c r="BL19" s="376" t="str">
        <f>IFERROR(__xludf.DUMMYFUNCTION("""COMPUTED_VALUE"""),"TRIMESTRAL PILETA LIBRE 3")</f>
        <v>TRIMESTRAL PILETA LIBRE 3</v>
      </c>
      <c r="BM19" s="376" t="str">
        <f>IFERROR(__xludf.DUMMYFUNCTION("""COMPUTED_VALUE"""),"TRIMESTRAL COMBINADO")</f>
        <v>TRIMESTRAL COMBINADO</v>
      </c>
      <c r="BN19" s="376" t="str">
        <f>IFERROR(__xludf.DUMMYFUNCTION("""COMPUTED_VALUE"""),"MENSUAL PROMO 1")</f>
        <v>MENSUAL PROMO 1</v>
      </c>
      <c r="BO19" s="377" t="str">
        <f>IFERROR(__xludf.DUMMYFUNCTION("""COMPUTED_VALUE"""),"TRIMESTRAL PROMO 1")</f>
        <v>TRIMESTRAL PROMO 1</v>
      </c>
      <c r="BP19" s="134" t="str">
        <f>IFERROR(__xludf.DUMMYFUNCTION("""COMPUTED_VALUE""")," ---")</f>
        <v> ---</v>
      </c>
      <c r="BQ19" s="134"/>
      <c r="BR19" s="59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 t="str">
        <f>IFERROR(__xludf.DUMMYFUNCTION("""COMPUTED_VALUE""")," ---")</f>
        <v> ---</v>
      </c>
      <c r="CG19" s="44"/>
      <c r="CH19" s="44"/>
      <c r="CI19" s="44"/>
      <c r="CJ19" s="44"/>
      <c r="CK19" s="44"/>
      <c r="CL19" s="44"/>
      <c r="CM19" s="44"/>
      <c r="CN19" s="44"/>
      <c r="CO19" s="44"/>
      <c r="CP19" s="148"/>
      <c r="CQ19" s="148"/>
      <c r="CR19" s="148"/>
    </row>
    <row r="20">
      <c r="A20" s="424"/>
      <c r="B20" s="425" t="s">
        <v>1533</v>
      </c>
      <c r="C20" s="148"/>
      <c r="D20" s="148"/>
      <c r="E20" s="148"/>
      <c r="F20" s="148"/>
      <c r="G20" s="419"/>
      <c r="H20" s="412">
        <f>DATEVALUE("1/3/2023")</f>
        <v>44986</v>
      </c>
      <c r="I20" s="413" t="s">
        <v>1534</v>
      </c>
      <c r="J20" s="420"/>
      <c r="K20" s="426" t="s">
        <v>1522</v>
      </c>
      <c r="L20" s="421" t="str">
        <f>IFERROR(__xludf.DUMMYFUNCTION("""COMPUTED_VALUE"""),"Martes 19:00")</f>
        <v>Martes 19:00</v>
      </c>
      <c r="M20" s="376"/>
      <c r="N20" s="377"/>
      <c r="O20" s="422" t="s">
        <v>24</v>
      </c>
      <c r="P20" s="375" t="s">
        <v>34</v>
      </c>
      <c r="Q20" s="381" t="str">
        <f>IFERROR(__xludf.DUMMYFUNCTION("TRANSPOSE(FILTER($P$6:$P$329,$O$6:$O$329='DATOS PERSONALES'!$E17))"),"Lunes 17:00")</f>
        <v>Lunes 17:00</v>
      </c>
      <c r="R20" s="374" t="str">
        <f>IFERROR(__xludf.DUMMYFUNCTION("""COMPUTED_VALUE"""),"Lunes 18:30")</f>
        <v>Lunes 18:30</v>
      </c>
      <c r="S20" s="374" t="str">
        <f>IFERROR(__xludf.DUMMYFUNCTION("""COMPUTED_VALUE"""),"Jueves 12:45")</f>
        <v>Jueves 12:45</v>
      </c>
      <c r="T20" s="374" t="str">
        <f>IFERROR(__xludf.DUMMYFUNCTION("""COMPUTED_VALUE"""),"Jueves 18:30")</f>
        <v>Jueves 18:30</v>
      </c>
      <c r="U20" s="374" t="str">
        <f>IFERROR(__xludf.DUMMYFUNCTION("""COMPUTED_VALUE"""),"Viernes 18:15")</f>
        <v>Viernes 18:15</v>
      </c>
      <c r="V20" s="374" t="str">
        <f>IFERROR(__xludf.DUMMYFUNCTION("""COMPUTED_VALUE"""),"Sábado 10:00")</f>
        <v>Sábado 10:00</v>
      </c>
      <c r="W20" s="374" t="str">
        <f>IFERROR(__xludf.DUMMYFUNCTION("""COMPUTED_VALUE"""),"vacio")</f>
        <v>vacio</v>
      </c>
      <c r="X20" s="374"/>
      <c r="Y20" s="374"/>
      <c r="Z20" s="374"/>
      <c r="AA20" s="374"/>
      <c r="AB20" s="374"/>
      <c r="AC20" s="374"/>
      <c r="AD20" s="376"/>
      <c r="AE20" s="376"/>
      <c r="AF20" s="376"/>
      <c r="AG20" s="376"/>
      <c r="AH20" s="376"/>
      <c r="AI20" s="376"/>
      <c r="AJ20" s="376"/>
      <c r="AK20" s="376"/>
      <c r="AL20" s="376"/>
      <c r="AM20" s="376"/>
      <c r="AN20" s="376"/>
      <c r="AO20" s="376"/>
      <c r="AP20" s="376"/>
      <c r="AQ20" s="376"/>
      <c r="AR20" s="376"/>
      <c r="AS20" s="376"/>
      <c r="AT20" s="376"/>
      <c r="AU20" s="376"/>
      <c r="AV20" s="376"/>
      <c r="AW20" s="377"/>
      <c r="AX20" s="134"/>
      <c r="AY20" s="353"/>
      <c r="AZ20" s="392" t="str">
        <f>IFERROR(__xludf.DUMMYFUNCTION("TRANSPOSE( IFNA(FILTER($B:$B, MONTH(IF($A:$A&lt;&gt;"""",$A:$A,""null""))=MONTH(IF('DATOS PERSONALES'!$H18&lt;&gt;"""",'DATOS PERSONALES'!$H18,""null""))),""Ingrese mes contratacion primero""))"),"MENSUAL 1")</f>
        <v>MENSUAL 1</v>
      </c>
      <c r="BA20" s="376" t="str">
        <f>IFERROR(__xludf.DUMMYFUNCTION("""COMPUTED_VALUE"""),"MENSUAL 2")</f>
        <v>MENSUAL 2</v>
      </c>
      <c r="BB20" s="376" t="str">
        <f>IFERROR(__xludf.DUMMYFUNCTION("""COMPUTED_VALUE"""),"MENSUAL 3")</f>
        <v>MENSUAL 3</v>
      </c>
      <c r="BC20" s="376" t="str">
        <f>IFERROR(__xludf.DUMMYFUNCTION("""COMPUTED_VALUE"""),"MENSUAL PILETA LIBRE 1")</f>
        <v>MENSUAL PILETA LIBRE 1</v>
      </c>
      <c r="BD20" s="376" t="str">
        <f>IFERROR(__xludf.DUMMYFUNCTION("""COMPUTED_VALUE"""),"MENSUAL PILETA LIBRE 2")</f>
        <v>MENSUAL PILETA LIBRE 2</v>
      </c>
      <c r="BE20" s="376" t="str">
        <f>IFERROR(__xludf.DUMMYFUNCTION("""COMPUTED_VALUE"""),"MENSUAL PILETA LIBRE 3")</f>
        <v>MENSUAL PILETA LIBRE 3</v>
      </c>
      <c r="BF20" s="376" t="str">
        <f>IFERROR(__xludf.DUMMYFUNCTION("""COMPUTED_VALUE"""),"MENSUAL COMBINADO")</f>
        <v>MENSUAL COMBINADO</v>
      </c>
      <c r="BG20" s="376" t="str">
        <f>IFERROR(__xludf.DUMMYFUNCTION("""COMPUTED_VALUE"""),"TRIMESTRAL 1")</f>
        <v>TRIMESTRAL 1</v>
      </c>
      <c r="BH20" s="376" t="str">
        <f>IFERROR(__xludf.DUMMYFUNCTION("""COMPUTED_VALUE"""),"TRIMESTRAL 2")</f>
        <v>TRIMESTRAL 2</v>
      </c>
      <c r="BI20" s="376" t="str">
        <f>IFERROR(__xludf.DUMMYFUNCTION("""COMPUTED_VALUE"""),"TRIMESTRAL 3")</f>
        <v>TRIMESTRAL 3</v>
      </c>
      <c r="BJ20" s="376" t="str">
        <f>IFERROR(__xludf.DUMMYFUNCTION("""COMPUTED_VALUE"""),"TRIMESTRAL PILETA LIBRE 1")</f>
        <v>TRIMESTRAL PILETA LIBRE 1</v>
      </c>
      <c r="BK20" s="376" t="str">
        <f>IFERROR(__xludf.DUMMYFUNCTION("""COMPUTED_VALUE"""),"TRIMESTRAL PILETA LIBRE 2")</f>
        <v>TRIMESTRAL PILETA LIBRE 2</v>
      </c>
      <c r="BL20" s="376" t="str">
        <f>IFERROR(__xludf.DUMMYFUNCTION("""COMPUTED_VALUE"""),"TRIMESTRAL PILETA LIBRE 3")</f>
        <v>TRIMESTRAL PILETA LIBRE 3</v>
      </c>
      <c r="BM20" s="376" t="str">
        <f>IFERROR(__xludf.DUMMYFUNCTION("""COMPUTED_VALUE"""),"TRIMESTRAL COMBINADO")</f>
        <v>TRIMESTRAL COMBINADO</v>
      </c>
      <c r="BN20" s="376" t="str">
        <f>IFERROR(__xludf.DUMMYFUNCTION("""COMPUTED_VALUE"""),"MENSUAL PROMO 1")</f>
        <v>MENSUAL PROMO 1</v>
      </c>
      <c r="BO20" s="377" t="str">
        <f>IFERROR(__xludf.DUMMYFUNCTION("""COMPUTED_VALUE"""),"TRIMESTRAL PROMO 1")</f>
        <v>TRIMESTRAL PROMO 1</v>
      </c>
      <c r="BP20" s="134" t="str">
        <f>IFERROR(__xludf.DUMMYFUNCTION("""COMPUTED_VALUE""")," ---")</f>
        <v> ---</v>
      </c>
      <c r="BQ20" s="134"/>
      <c r="BR20" s="134"/>
      <c r="BS20" s="44"/>
      <c r="BT20" s="44"/>
      <c r="BU20" s="44"/>
      <c r="BV20" s="44"/>
      <c r="BW20" s="44"/>
      <c r="BX20" s="46"/>
      <c r="BY20" s="44"/>
      <c r="BZ20" s="44"/>
      <c r="CA20" s="44"/>
      <c r="CB20" s="44"/>
      <c r="CC20" s="44"/>
      <c r="CD20" s="44"/>
      <c r="CE20" s="44"/>
      <c r="CF20" s="44" t="str">
        <f>IFERROR(__xludf.DUMMYFUNCTION("""COMPUTED_VALUE""")," ---")</f>
        <v> ---</v>
      </c>
      <c r="CG20" s="44"/>
      <c r="CH20" s="44"/>
      <c r="CI20" s="44"/>
      <c r="CJ20" s="44"/>
      <c r="CK20" s="44"/>
      <c r="CL20" s="44"/>
      <c r="CM20" s="44"/>
      <c r="CN20" s="44"/>
      <c r="CO20" s="44"/>
      <c r="CP20" s="148"/>
      <c r="CQ20" s="148"/>
      <c r="CR20" s="148"/>
    </row>
    <row r="21">
      <c r="A21" s="424"/>
      <c r="B21" s="427">
        <v>0.8875</v>
      </c>
      <c r="C21" s="148"/>
      <c r="D21" s="148"/>
      <c r="E21" s="148"/>
      <c r="F21" s="148"/>
      <c r="G21" s="419"/>
      <c r="H21" s="412">
        <f>DATEVALUE("1/4/2023")</f>
        <v>45017</v>
      </c>
      <c r="I21" s="413" t="s">
        <v>1535</v>
      </c>
      <c r="J21" s="420"/>
      <c r="K21" s="428" t="s">
        <v>1525</v>
      </c>
      <c r="L21" s="429" t="str">
        <f>IFERROR(__xludf.DUMMYFUNCTION("""COMPUTED_VALUE"""),"Miércoles 16:00")</f>
        <v>Miércoles 16:00</v>
      </c>
      <c r="M21" s="376"/>
      <c r="N21" s="377"/>
      <c r="O21" s="422" t="s">
        <v>24</v>
      </c>
      <c r="P21" s="398" t="s">
        <v>31</v>
      </c>
      <c r="Q21" s="381" t="str">
        <f>IFERROR(__xludf.DUMMYFUNCTION("TRANSPOSE(FILTER($P$6:$P$329,$O$6:$O$329='DATOS PERSONALES'!$E18))"),"Lunes 17:00")</f>
        <v>Lunes 17:00</v>
      </c>
      <c r="R21" s="374" t="str">
        <f>IFERROR(__xludf.DUMMYFUNCTION("""COMPUTED_VALUE"""),"Lunes 18:30")</f>
        <v>Lunes 18:30</v>
      </c>
      <c r="S21" s="374" t="str">
        <f>IFERROR(__xludf.DUMMYFUNCTION("""COMPUTED_VALUE"""),"Jueves 12:45")</f>
        <v>Jueves 12:45</v>
      </c>
      <c r="T21" s="374" t="str">
        <f>IFERROR(__xludf.DUMMYFUNCTION("""COMPUTED_VALUE"""),"Jueves 18:30")</f>
        <v>Jueves 18:30</v>
      </c>
      <c r="U21" s="374" t="str">
        <f>IFERROR(__xludf.DUMMYFUNCTION("""COMPUTED_VALUE"""),"Viernes 18:15")</f>
        <v>Viernes 18:15</v>
      </c>
      <c r="V21" s="374" t="str">
        <f>IFERROR(__xludf.DUMMYFUNCTION("""COMPUTED_VALUE"""),"Sábado 10:00")</f>
        <v>Sábado 10:00</v>
      </c>
      <c r="W21" s="374" t="str">
        <f>IFERROR(__xludf.DUMMYFUNCTION("""COMPUTED_VALUE"""),"vacio")</f>
        <v>vacio</v>
      </c>
      <c r="X21" s="374"/>
      <c r="Y21" s="374"/>
      <c r="Z21" s="374"/>
      <c r="AA21" s="374"/>
      <c r="AB21" s="374"/>
      <c r="AC21" s="374"/>
      <c r="AD21" s="376"/>
      <c r="AE21" s="376"/>
      <c r="AF21" s="376"/>
      <c r="AG21" s="376"/>
      <c r="AH21" s="376"/>
      <c r="AI21" s="376"/>
      <c r="AJ21" s="376"/>
      <c r="AK21" s="376"/>
      <c r="AL21" s="376"/>
      <c r="AM21" s="376"/>
      <c r="AN21" s="376"/>
      <c r="AO21" s="376"/>
      <c r="AP21" s="376"/>
      <c r="AQ21" s="376"/>
      <c r="AR21" s="376"/>
      <c r="AS21" s="376"/>
      <c r="AT21" s="376"/>
      <c r="AU21" s="376"/>
      <c r="AV21" s="376"/>
      <c r="AW21" s="377"/>
      <c r="AX21" s="134"/>
      <c r="AY21" s="353"/>
      <c r="AZ21" s="392" t="str">
        <f>IFERROR(__xludf.DUMMYFUNCTION("TRANSPOSE( IFNA(FILTER($B:$B, MONTH(IF($A:$A&lt;&gt;"""",$A:$A,""null""))=MONTH(IF('DATOS PERSONALES'!$H19&lt;&gt;"""",'DATOS PERSONALES'!$H19,""null""))),""Ingrese mes contratacion primero""))"),"MENSUAL 1")</f>
        <v>MENSUAL 1</v>
      </c>
      <c r="BA21" s="376" t="str">
        <f>IFERROR(__xludf.DUMMYFUNCTION("""COMPUTED_VALUE"""),"MENSUAL 2")</f>
        <v>MENSUAL 2</v>
      </c>
      <c r="BB21" s="376" t="str">
        <f>IFERROR(__xludf.DUMMYFUNCTION("""COMPUTED_VALUE"""),"MENSUAL 3")</f>
        <v>MENSUAL 3</v>
      </c>
      <c r="BC21" s="376" t="str">
        <f>IFERROR(__xludf.DUMMYFUNCTION("""COMPUTED_VALUE"""),"MENSUAL PILETA LIBRE 1")</f>
        <v>MENSUAL PILETA LIBRE 1</v>
      </c>
      <c r="BD21" s="376" t="str">
        <f>IFERROR(__xludf.DUMMYFUNCTION("""COMPUTED_VALUE"""),"MENSUAL PILETA LIBRE 2")</f>
        <v>MENSUAL PILETA LIBRE 2</v>
      </c>
      <c r="BE21" s="376" t="str">
        <f>IFERROR(__xludf.DUMMYFUNCTION("""COMPUTED_VALUE"""),"MENSUAL PILETA LIBRE 3")</f>
        <v>MENSUAL PILETA LIBRE 3</v>
      </c>
      <c r="BF21" s="376" t="str">
        <f>IFERROR(__xludf.DUMMYFUNCTION("""COMPUTED_VALUE"""),"MENSUAL COMBINADO")</f>
        <v>MENSUAL COMBINADO</v>
      </c>
      <c r="BG21" s="376" t="str">
        <f>IFERROR(__xludf.DUMMYFUNCTION("""COMPUTED_VALUE"""),"TRIMESTRAL 1")</f>
        <v>TRIMESTRAL 1</v>
      </c>
      <c r="BH21" s="376" t="str">
        <f>IFERROR(__xludf.DUMMYFUNCTION("""COMPUTED_VALUE"""),"TRIMESTRAL 2")</f>
        <v>TRIMESTRAL 2</v>
      </c>
      <c r="BI21" s="376" t="str">
        <f>IFERROR(__xludf.DUMMYFUNCTION("""COMPUTED_VALUE"""),"TRIMESTRAL 3")</f>
        <v>TRIMESTRAL 3</v>
      </c>
      <c r="BJ21" s="376" t="str">
        <f>IFERROR(__xludf.DUMMYFUNCTION("""COMPUTED_VALUE"""),"TRIMESTRAL PILETA LIBRE 1")</f>
        <v>TRIMESTRAL PILETA LIBRE 1</v>
      </c>
      <c r="BK21" s="376" t="str">
        <f>IFERROR(__xludf.DUMMYFUNCTION("""COMPUTED_VALUE"""),"TRIMESTRAL PILETA LIBRE 2")</f>
        <v>TRIMESTRAL PILETA LIBRE 2</v>
      </c>
      <c r="BL21" s="376" t="str">
        <f>IFERROR(__xludf.DUMMYFUNCTION("""COMPUTED_VALUE"""),"TRIMESTRAL PILETA LIBRE 3")</f>
        <v>TRIMESTRAL PILETA LIBRE 3</v>
      </c>
      <c r="BM21" s="376" t="str">
        <f>IFERROR(__xludf.DUMMYFUNCTION("""COMPUTED_VALUE"""),"TRIMESTRAL COMBINADO")</f>
        <v>TRIMESTRAL COMBINADO</v>
      </c>
      <c r="BN21" s="376" t="str">
        <f>IFERROR(__xludf.DUMMYFUNCTION("""COMPUTED_VALUE"""),"MENSUAL PROMO 1")</f>
        <v>MENSUAL PROMO 1</v>
      </c>
      <c r="BO21" s="377" t="str">
        <f>IFERROR(__xludf.DUMMYFUNCTION("""COMPUTED_VALUE"""),"TRIMESTRAL PROMO 1")</f>
        <v>TRIMESTRAL PROMO 1</v>
      </c>
      <c r="BP21" s="134" t="str">
        <f>IFERROR(__xludf.DUMMYFUNCTION("""COMPUTED_VALUE""")," ---")</f>
        <v> ---</v>
      </c>
      <c r="BQ21" s="134"/>
      <c r="BR21" s="134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  <c r="CE21" s="148"/>
      <c r="CF21" s="148" t="str">
        <f>IFERROR(__xludf.DUMMYFUNCTION("""COMPUTED_VALUE""")," ---")</f>
        <v> ---</v>
      </c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</row>
    <row r="22" ht="15.75" customHeight="1">
      <c r="A22" s="148"/>
      <c r="B22" s="335"/>
      <c r="C22" s="335"/>
      <c r="D22" s="335"/>
      <c r="E22" s="335"/>
      <c r="F22" s="335"/>
      <c r="G22" s="419"/>
      <c r="H22" s="412">
        <f>DATEVALUE("1/5/2023")</f>
        <v>45047</v>
      </c>
      <c r="I22" s="413" t="s">
        <v>1536</v>
      </c>
      <c r="J22" s="420"/>
      <c r="K22" s="430" t="s">
        <v>1537</v>
      </c>
      <c r="L22" s="429" t="str">
        <f>IFERROR(__xludf.DUMMYFUNCTION("""COMPUTED_VALUE"""),"Miércoles 16:45")</f>
        <v>Miércoles 16:45</v>
      </c>
      <c r="M22" s="376"/>
      <c r="N22" s="377"/>
      <c r="O22" s="422" t="s">
        <v>24</v>
      </c>
      <c r="P22" s="375" t="s">
        <v>63</v>
      </c>
      <c r="Q22" s="381" t="str">
        <f>IFERROR(__xludf.DUMMYFUNCTION("TRANSPOSE(FILTER($P$6:$P$329,$O$6:$O$329='DATOS PERSONALES'!$E19))"),"Lunes 17:00")</f>
        <v>Lunes 17:00</v>
      </c>
      <c r="R22" s="374" t="str">
        <f>IFERROR(__xludf.DUMMYFUNCTION("""COMPUTED_VALUE"""),"Lunes 18:30")</f>
        <v>Lunes 18:30</v>
      </c>
      <c r="S22" s="374" t="str">
        <f>IFERROR(__xludf.DUMMYFUNCTION("""COMPUTED_VALUE"""),"Jueves 12:45")</f>
        <v>Jueves 12:45</v>
      </c>
      <c r="T22" s="374" t="str">
        <f>IFERROR(__xludf.DUMMYFUNCTION("""COMPUTED_VALUE"""),"Jueves 18:30")</f>
        <v>Jueves 18:30</v>
      </c>
      <c r="U22" s="374" t="str">
        <f>IFERROR(__xludf.DUMMYFUNCTION("""COMPUTED_VALUE"""),"Viernes 18:15")</f>
        <v>Viernes 18:15</v>
      </c>
      <c r="V22" s="374" t="str">
        <f>IFERROR(__xludf.DUMMYFUNCTION("""COMPUTED_VALUE"""),"Sábado 10:00")</f>
        <v>Sábado 10:00</v>
      </c>
      <c r="W22" s="374" t="str">
        <f>IFERROR(__xludf.DUMMYFUNCTION("""COMPUTED_VALUE"""),"vacio")</f>
        <v>vacio</v>
      </c>
      <c r="X22" s="374"/>
      <c r="Y22" s="374"/>
      <c r="Z22" s="374"/>
      <c r="AA22" s="374"/>
      <c r="AB22" s="374"/>
      <c r="AC22" s="374"/>
      <c r="AD22" s="376"/>
      <c r="AE22" s="376"/>
      <c r="AF22" s="376"/>
      <c r="AG22" s="376"/>
      <c r="AH22" s="376"/>
      <c r="AI22" s="376"/>
      <c r="AJ22" s="376"/>
      <c r="AK22" s="376"/>
      <c r="AL22" s="376"/>
      <c r="AM22" s="376"/>
      <c r="AN22" s="376"/>
      <c r="AO22" s="376"/>
      <c r="AP22" s="376"/>
      <c r="AQ22" s="376"/>
      <c r="AR22" s="376"/>
      <c r="AS22" s="376"/>
      <c r="AT22" s="376"/>
      <c r="AU22" s="376"/>
      <c r="AV22" s="376"/>
      <c r="AW22" s="377"/>
      <c r="AX22" s="134"/>
      <c r="AY22" s="353"/>
      <c r="AZ22" s="392" t="str">
        <f>IFERROR(__xludf.DUMMYFUNCTION("TRANSPOSE( IFNA(FILTER($B:$B, MONTH(IF($A:$A&lt;&gt;"""",$A:$A,""null""))=MONTH(IF('DATOS PERSONALES'!$H20&lt;&gt;"""",'DATOS PERSONALES'!$H20,""null""))),""Ingrese mes contratacion primero""))"),"MENSUAL 1")</f>
        <v>MENSUAL 1</v>
      </c>
      <c r="BA22" s="376" t="str">
        <f>IFERROR(__xludf.DUMMYFUNCTION("""COMPUTED_VALUE"""),"MENSUAL 2")</f>
        <v>MENSUAL 2</v>
      </c>
      <c r="BB22" s="376" t="str">
        <f>IFERROR(__xludf.DUMMYFUNCTION("""COMPUTED_VALUE"""),"MENSUAL 3")</f>
        <v>MENSUAL 3</v>
      </c>
      <c r="BC22" s="376" t="str">
        <f>IFERROR(__xludf.DUMMYFUNCTION("""COMPUTED_VALUE"""),"MENSUAL PILETA LIBRE 1")</f>
        <v>MENSUAL PILETA LIBRE 1</v>
      </c>
      <c r="BD22" s="376" t="str">
        <f>IFERROR(__xludf.DUMMYFUNCTION("""COMPUTED_VALUE"""),"MENSUAL PILETA LIBRE 2")</f>
        <v>MENSUAL PILETA LIBRE 2</v>
      </c>
      <c r="BE22" s="376" t="str">
        <f>IFERROR(__xludf.DUMMYFUNCTION("""COMPUTED_VALUE"""),"MENSUAL PILETA LIBRE 3")</f>
        <v>MENSUAL PILETA LIBRE 3</v>
      </c>
      <c r="BF22" s="376" t="str">
        <f>IFERROR(__xludf.DUMMYFUNCTION("""COMPUTED_VALUE"""),"MENSUAL COMBINADO")</f>
        <v>MENSUAL COMBINADO</v>
      </c>
      <c r="BG22" s="376" t="str">
        <f>IFERROR(__xludf.DUMMYFUNCTION("""COMPUTED_VALUE"""),"TRIMESTRAL 1")</f>
        <v>TRIMESTRAL 1</v>
      </c>
      <c r="BH22" s="376" t="str">
        <f>IFERROR(__xludf.DUMMYFUNCTION("""COMPUTED_VALUE"""),"TRIMESTRAL 2")</f>
        <v>TRIMESTRAL 2</v>
      </c>
      <c r="BI22" s="376" t="str">
        <f>IFERROR(__xludf.DUMMYFUNCTION("""COMPUTED_VALUE"""),"TRIMESTRAL 3")</f>
        <v>TRIMESTRAL 3</v>
      </c>
      <c r="BJ22" s="376" t="str">
        <f>IFERROR(__xludf.DUMMYFUNCTION("""COMPUTED_VALUE"""),"TRIMESTRAL PILETA LIBRE 1")</f>
        <v>TRIMESTRAL PILETA LIBRE 1</v>
      </c>
      <c r="BK22" s="376" t="str">
        <f>IFERROR(__xludf.DUMMYFUNCTION("""COMPUTED_VALUE"""),"TRIMESTRAL PILETA LIBRE 2")</f>
        <v>TRIMESTRAL PILETA LIBRE 2</v>
      </c>
      <c r="BL22" s="376" t="str">
        <f>IFERROR(__xludf.DUMMYFUNCTION("""COMPUTED_VALUE"""),"TRIMESTRAL PILETA LIBRE 3")</f>
        <v>TRIMESTRAL PILETA LIBRE 3</v>
      </c>
      <c r="BM22" s="376" t="str">
        <f>IFERROR(__xludf.DUMMYFUNCTION("""COMPUTED_VALUE"""),"TRIMESTRAL COMBINADO")</f>
        <v>TRIMESTRAL COMBINADO</v>
      </c>
      <c r="BN22" s="376" t="str">
        <f>IFERROR(__xludf.DUMMYFUNCTION("""COMPUTED_VALUE"""),"MENSUAL PROMO 1")</f>
        <v>MENSUAL PROMO 1</v>
      </c>
      <c r="BO22" s="377" t="str">
        <f>IFERROR(__xludf.DUMMYFUNCTION("""COMPUTED_VALUE"""),"TRIMESTRAL PROMO 1")</f>
        <v>TRIMESTRAL PROMO 1</v>
      </c>
      <c r="BP22" s="134" t="str">
        <f>IFERROR(__xludf.DUMMYFUNCTION("""COMPUTED_VALUE""")," ---")</f>
        <v> ---</v>
      </c>
      <c r="BQ22" s="134"/>
      <c r="BR22" s="134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  <c r="CE22" s="148"/>
      <c r="CF22" s="148" t="str">
        <f>IFERROR(__xludf.DUMMYFUNCTION("""COMPUTED_VALUE""")," ---")</f>
        <v> ---</v>
      </c>
      <c r="CG22" s="148"/>
      <c r="CH22" s="148"/>
      <c r="CI22" s="148"/>
      <c r="CJ22" s="148"/>
      <c r="CK22" s="148"/>
      <c r="CL22" s="148"/>
      <c r="CM22" s="148"/>
      <c r="CN22" s="148"/>
      <c r="CO22" s="148"/>
      <c r="CP22" s="148"/>
      <c r="CQ22" s="148"/>
      <c r="CR22" s="148"/>
    </row>
    <row r="23" ht="15.75" customHeight="1">
      <c r="A23" s="431"/>
      <c r="B23" s="432">
        <v>44927.0</v>
      </c>
      <c r="C23" s="433"/>
      <c r="D23" s="433"/>
      <c r="E23" s="433"/>
      <c r="F23" s="434"/>
      <c r="G23" s="419"/>
      <c r="H23" s="412">
        <f>DATEVALUE("1/6/2023")</f>
        <v>45078</v>
      </c>
      <c r="I23" s="413" t="s">
        <v>1538</v>
      </c>
      <c r="J23" s="420"/>
      <c r="K23" s="435" t="s">
        <v>1539</v>
      </c>
      <c r="L23" s="421" t="str">
        <f>IFERROR(__xludf.DUMMYFUNCTION("""COMPUTED_VALUE"""),"Miércoles 19:00")</f>
        <v>Miércoles 19:00</v>
      </c>
      <c r="M23" s="376"/>
      <c r="N23" s="377"/>
      <c r="O23" s="422" t="s">
        <v>24</v>
      </c>
      <c r="P23" s="375" t="s">
        <v>265</v>
      </c>
      <c r="Q23" s="381" t="str">
        <f>IFERROR(__xludf.DUMMYFUNCTION("TRANSPOSE(FILTER($P$6:$P$329,$O$6:$O$329='DATOS PERSONALES'!$E20))"),"Lunes 17:00")</f>
        <v>Lunes 17:00</v>
      </c>
      <c r="R23" s="374" t="str">
        <f>IFERROR(__xludf.DUMMYFUNCTION("""COMPUTED_VALUE"""),"Lunes 18:30")</f>
        <v>Lunes 18:30</v>
      </c>
      <c r="S23" s="374" t="str">
        <f>IFERROR(__xludf.DUMMYFUNCTION("""COMPUTED_VALUE"""),"Jueves 12:45")</f>
        <v>Jueves 12:45</v>
      </c>
      <c r="T23" s="374" t="str">
        <f>IFERROR(__xludf.DUMMYFUNCTION("""COMPUTED_VALUE"""),"Jueves 18:30")</f>
        <v>Jueves 18:30</v>
      </c>
      <c r="U23" s="374" t="str">
        <f>IFERROR(__xludf.DUMMYFUNCTION("""COMPUTED_VALUE"""),"Viernes 18:15")</f>
        <v>Viernes 18:15</v>
      </c>
      <c r="V23" s="374" t="str">
        <f>IFERROR(__xludf.DUMMYFUNCTION("""COMPUTED_VALUE"""),"Sábado 10:00")</f>
        <v>Sábado 10:00</v>
      </c>
      <c r="W23" s="374" t="str">
        <f>IFERROR(__xludf.DUMMYFUNCTION("""COMPUTED_VALUE"""),"vacio")</f>
        <v>vacio</v>
      </c>
      <c r="X23" s="374"/>
      <c r="Y23" s="374"/>
      <c r="Z23" s="374"/>
      <c r="AA23" s="374"/>
      <c r="AB23" s="374"/>
      <c r="AC23" s="374"/>
      <c r="AD23" s="376"/>
      <c r="AE23" s="376"/>
      <c r="AF23" s="376"/>
      <c r="AG23" s="376"/>
      <c r="AH23" s="376"/>
      <c r="AI23" s="376"/>
      <c r="AJ23" s="376"/>
      <c r="AK23" s="376"/>
      <c r="AL23" s="376"/>
      <c r="AM23" s="376"/>
      <c r="AN23" s="376"/>
      <c r="AO23" s="376"/>
      <c r="AP23" s="376"/>
      <c r="AQ23" s="376"/>
      <c r="AR23" s="376"/>
      <c r="AS23" s="376"/>
      <c r="AT23" s="376"/>
      <c r="AU23" s="376"/>
      <c r="AV23" s="376"/>
      <c r="AW23" s="377"/>
      <c r="AX23" s="134"/>
      <c r="AY23" s="353"/>
      <c r="AZ23" s="392" t="str">
        <f>IFERROR(__xludf.DUMMYFUNCTION("TRANSPOSE( IFNA(FILTER($B:$B, MONTH(IF($A:$A&lt;&gt;"""",$A:$A,""null""))=MONTH(IF('DATOS PERSONALES'!$H21&lt;&gt;"""",'DATOS PERSONALES'!$H21,""null""))),""Ingrese mes contratacion primero""))"),"MENSUAL 1")</f>
        <v>MENSUAL 1</v>
      </c>
      <c r="BA23" s="376" t="str">
        <f>IFERROR(__xludf.DUMMYFUNCTION("""COMPUTED_VALUE"""),"MENSUAL 2")</f>
        <v>MENSUAL 2</v>
      </c>
      <c r="BB23" s="376" t="str">
        <f>IFERROR(__xludf.DUMMYFUNCTION("""COMPUTED_VALUE"""),"MENSUAL 3")</f>
        <v>MENSUAL 3</v>
      </c>
      <c r="BC23" s="376" t="str">
        <f>IFERROR(__xludf.DUMMYFUNCTION("""COMPUTED_VALUE"""),"MENSUAL PILETA LIBRE 1")</f>
        <v>MENSUAL PILETA LIBRE 1</v>
      </c>
      <c r="BD23" s="376" t="str">
        <f>IFERROR(__xludf.DUMMYFUNCTION("""COMPUTED_VALUE"""),"MENSUAL PILETA LIBRE 2")</f>
        <v>MENSUAL PILETA LIBRE 2</v>
      </c>
      <c r="BE23" s="376" t="str">
        <f>IFERROR(__xludf.DUMMYFUNCTION("""COMPUTED_VALUE"""),"MENSUAL PILETA LIBRE 3")</f>
        <v>MENSUAL PILETA LIBRE 3</v>
      </c>
      <c r="BF23" s="376" t="str">
        <f>IFERROR(__xludf.DUMMYFUNCTION("""COMPUTED_VALUE"""),"MENSUAL COMBINADO")</f>
        <v>MENSUAL COMBINADO</v>
      </c>
      <c r="BG23" s="376" t="str">
        <f>IFERROR(__xludf.DUMMYFUNCTION("""COMPUTED_VALUE"""),"TRIMESTRAL 1")</f>
        <v>TRIMESTRAL 1</v>
      </c>
      <c r="BH23" s="376" t="str">
        <f>IFERROR(__xludf.DUMMYFUNCTION("""COMPUTED_VALUE"""),"TRIMESTRAL 2")</f>
        <v>TRIMESTRAL 2</v>
      </c>
      <c r="BI23" s="376" t="str">
        <f>IFERROR(__xludf.DUMMYFUNCTION("""COMPUTED_VALUE"""),"TRIMESTRAL 3")</f>
        <v>TRIMESTRAL 3</v>
      </c>
      <c r="BJ23" s="376" t="str">
        <f>IFERROR(__xludf.DUMMYFUNCTION("""COMPUTED_VALUE"""),"TRIMESTRAL PILETA LIBRE 1")</f>
        <v>TRIMESTRAL PILETA LIBRE 1</v>
      </c>
      <c r="BK23" s="376" t="str">
        <f>IFERROR(__xludf.DUMMYFUNCTION("""COMPUTED_VALUE"""),"TRIMESTRAL PILETA LIBRE 2")</f>
        <v>TRIMESTRAL PILETA LIBRE 2</v>
      </c>
      <c r="BL23" s="376" t="str">
        <f>IFERROR(__xludf.DUMMYFUNCTION("""COMPUTED_VALUE"""),"TRIMESTRAL PILETA LIBRE 3")</f>
        <v>TRIMESTRAL PILETA LIBRE 3</v>
      </c>
      <c r="BM23" s="376" t="str">
        <f>IFERROR(__xludf.DUMMYFUNCTION("""COMPUTED_VALUE"""),"TRIMESTRAL COMBINADO")</f>
        <v>TRIMESTRAL COMBINADO</v>
      </c>
      <c r="BN23" s="376" t="str">
        <f>IFERROR(__xludf.DUMMYFUNCTION("""COMPUTED_VALUE"""),"MENSUAL PROMO 1")</f>
        <v>MENSUAL PROMO 1</v>
      </c>
      <c r="BO23" s="377" t="str">
        <f>IFERROR(__xludf.DUMMYFUNCTION("""COMPUTED_VALUE"""),"TRIMESTRAL PROMO 1")</f>
        <v>TRIMESTRAL PROMO 1</v>
      </c>
      <c r="BP23" s="134" t="str">
        <f>IFERROR(__xludf.DUMMYFUNCTION("""COMPUTED_VALUE""")," ---")</f>
        <v> ---</v>
      </c>
      <c r="BQ23" s="134"/>
      <c r="BR23" s="134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  <c r="CE23" s="148"/>
      <c r="CF23" s="148"/>
      <c r="CG23" s="148"/>
      <c r="CH23" s="148"/>
      <c r="CI23" s="148"/>
      <c r="CJ23" s="148"/>
      <c r="CK23" s="148"/>
      <c r="CL23" s="148"/>
      <c r="CM23" s="148"/>
      <c r="CN23" s="148"/>
      <c r="CO23" s="148"/>
      <c r="CP23" s="148"/>
      <c r="CQ23" s="148"/>
      <c r="CR23" s="148"/>
    </row>
    <row r="24" ht="15.75" customHeight="1">
      <c r="A24" s="336"/>
      <c r="B24" s="337" t="s">
        <v>1478</v>
      </c>
      <c r="C24" s="337" t="s">
        <v>1479</v>
      </c>
      <c r="D24" s="337" t="s">
        <v>1480</v>
      </c>
      <c r="E24" s="338" t="s">
        <v>1481</v>
      </c>
      <c r="F24" s="339" t="s">
        <v>1482</v>
      </c>
      <c r="G24" s="419"/>
      <c r="H24" s="412">
        <f>DATEVALUE("1/7/2023")</f>
        <v>45108</v>
      </c>
      <c r="I24" s="413" t="s">
        <v>1540</v>
      </c>
      <c r="J24" s="420"/>
      <c r="K24" s="435"/>
      <c r="L24" s="421" t="str">
        <f>IFERROR(__xludf.DUMMYFUNCTION("""COMPUTED_VALUE"""),"Jueves 15:30")</f>
        <v>Jueves 15:30</v>
      </c>
      <c r="M24" s="376"/>
      <c r="N24" s="377"/>
      <c r="O24" s="379"/>
      <c r="P24" s="375"/>
      <c r="Q24" s="381" t="str">
        <f>IFERROR(__xludf.DUMMYFUNCTION("TRANSPOSE(FILTER($P$6:$P$329,$O$6:$O$329='DATOS PERSONALES'!$E21))"),"Lunes 17:00")</f>
        <v>Lunes 17:00</v>
      </c>
      <c r="R24" s="374" t="str">
        <f>IFERROR(__xludf.DUMMYFUNCTION("""COMPUTED_VALUE"""),"Lunes 18:30")</f>
        <v>Lunes 18:30</v>
      </c>
      <c r="S24" s="374" t="str">
        <f>IFERROR(__xludf.DUMMYFUNCTION("""COMPUTED_VALUE"""),"Jueves 12:45")</f>
        <v>Jueves 12:45</v>
      </c>
      <c r="T24" s="374" t="str">
        <f>IFERROR(__xludf.DUMMYFUNCTION("""COMPUTED_VALUE"""),"Jueves 18:30")</f>
        <v>Jueves 18:30</v>
      </c>
      <c r="U24" s="374" t="str">
        <f>IFERROR(__xludf.DUMMYFUNCTION("""COMPUTED_VALUE"""),"Viernes 18:15")</f>
        <v>Viernes 18:15</v>
      </c>
      <c r="V24" s="374" t="str">
        <f>IFERROR(__xludf.DUMMYFUNCTION("""COMPUTED_VALUE"""),"Sábado 10:00")</f>
        <v>Sábado 10:00</v>
      </c>
      <c r="W24" s="374" t="str">
        <f>IFERROR(__xludf.DUMMYFUNCTION("""COMPUTED_VALUE"""),"vacio")</f>
        <v>vacio</v>
      </c>
      <c r="X24" s="374"/>
      <c r="Y24" s="374"/>
      <c r="Z24" s="374"/>
      <c r="AA24" s="374"/>
      <c r="AB24" s="374"/>
      <c r="AC24" s="374"/>
      <c r="AD24" s="376"/>
      <c r="AE24" s="376"/>
      <c r="AF24" s="376"/>
      <c r="AG24" s="376"/>
      <c r="AH24" s="376"/>
      <c r="AI24" s="376"/>
      <c r="AJ24" s="376"/>
      <c r="AK24" s="376"/>
      <c r="AL24" s="376"/>
      <c r="AM24" s="376"/>
      <c r="AN24" s="376"/>
      <c r="AO24" s="376"/>
      <c r="AP24" s="376"/>
      <c r="AQ24" s="376"/>
      <c r="AR24" s="376"/>
      <c r="AS24" s="376"/>
      <c r="AT24" s="376"/>
      <c r="AU24" s="376"/>
      <c r="AV24" s="376"/>
      <c r="AW24" s="377"/>
      <c r="AX24" s="134"/>
      <c r="AY24" s="353"/>
      <c r="AZ24" s="392" t="str">
        <f>IFERROR(__xludf.DUMMYFUNCTION("TRANSPOSE( IFNA(FILTER($B:$B, MONTH(IF($A:$A&lt;&gt;"""",$A:$A,""null""))=MONTH(IF('DATOS PERSONALES'!$H22&lt;&gt;"""",'DATOS PERSONALES'!$H22,""null""))),""Ingrese mes contratacion primero""))"),"MENSUAL 1")</f>
        <v>MENSUAL 1</v>
      </c>
      <c r="BA24" s="376" t="str">
        <f>IFERROR(__xludf.DUMMYFUNCTION("""COMPUTED_VALUE"""),"MENSUAL 2")</f>
        <v>MENSUAL 2</v>
      </c>
      <c r="BB24" s="376" t="str">
        <f>IFERROR(__xludf.DUMMYFUNCTION("""COMPUTED_VALUE"""),"MENSUAL 3")</f>
        <v>MENSUAL 3</v>
      </c>
      <c r="BC24" s="376" t="str">
        <f>IFERROR(__xludf.DUMMYFUNCTION("""COMPUTED_VALUE"""),"MENSUAL PILETA LIBRE 1")</f>
        <v>MENSUAL PILETA LIBRE 1</v>
      </c>
      <c r="BD24" s="376" t="str">
        <f>IFERROR(__xludf.DUMMYFUNCTION("""COMPUTED_VALUE"""),"MENSUAL PILETA LIBRE 2")</f>
        <v>MENSUAL PILETA LIBRE 2</v>
      </c>
      <c r="BE24" s="376" t="str">
        <f>IFERROR(__xludf.DUMMYFUNCTION("""COMPUTED_VALUE"""),"MENSUAL PILETA LIBRE 3")</f>
        <v>MENSUAL PILETA LIBRE 3</v>
      </c>
      <c r="BF24" s="376" t="str">
        <f>IFERROR(__xludf.DUMMYFUNCTION("""COMPUTED_VALUE"""),"MENSUAL COMBINADO")</f>
        <v>MENSUAL COMBINADO</v>
      </c>
      <c r="BG24" s="376" t="str">
        <f>IFERROR(__xludf.DUMMYFUNCTION("""COMPUTED_VALUE"""),"TRIMESTRAL 1")</f>
        <v>TRIMESTRAL 1</v>
      </c>
      <c r="BH24" s="376" t="str">
        <f>IFERROR(__xludf.DUMMYFUNCTION("""COMPUTED_VALUE"""),"TRIMESTRAL 2")</f>
        <v>TRIMESTRAL 2</v>
      </c>
      <c r="BI24" s="376" t="str">
        <f>IFERROR(__xludf.DUMMYFUNCTION("""COMPUTED_VALUE"""),"TRIMESTRAL 3")</f>
        <v>TRIMESTRAL 3</v>
      </c>
      <c r="BJ24" s="376" t="str">
        <f>IFERROR(__xludf.DUMMYFUNCTION("""COMPUTED_VALUE"""),"TRIMESTRAL PILETA LIBRE 1")</f>
        <v>TRIMESTRAL PILETA LIBRE 1</v>
      </c>
      <c r="BK24" s="376" t="str">
        <f>IFERROR(__xludf.DUMMYFUNCTION("""COMPUTED_VALUE"""),"TRIMESTRAL PILETA LIBRE 2")</f>
        <v>TRIMESTRAL PILETA LIBRE 2</v>
      </c>
      <c r="BL24" s="376" t="str">
        <f>IFERROR(__xludf.DUMMYFUNCTION("""COMPUTED_VALUE"""),"TRIMESTRAL PILETA LIBRE 3")</f>
        <v>TRIMESTRAL PILETA LIBRE 3</v>
      </c>
      <c r="BM24" s="376" t="str">
        <f>IFERROR(__xludf.DUMMYFUNCTION("""COMPUTED_VALUE"""),"TRIMESTRAL COMBINADO")</f>
        <v>TRIMESTRAL COMBINADO</v>
      </c>
      <c r="BN24" s="376" t="str">
        <f>IFERROR(__xludf.DUMMYFUNCTION("""COMPUTED_VALUE"""),"MENSUAL PROMO 1")</f>
        <v>MENSUAL PROMO 1</v>
      </c>
      <c r="BO24" s="377" t="str">
        <f>IFERROR(__xludf.DUMMYFUNCTION("""COMPUTED_VALUE"""),"TRIMESTRAL PROMO 1")</f>
        <v>TRIMESTRAL PROMO 1</v>
      </c>
      <c r="BP24" s="134" t="str">
        <f>IFERROR(__xludf.DUMMYFUNCTION("""COMPUTED_VALUE""")," ---")</f>
        <v> ---</v>
      </c>
      <c r="BQ24" s="134"/>
      <c r="BR24" s="134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  <c r="CE24" s="148"/>
      <c r="CF24" s="148" t="str">
        <f>IFERROR(__xludf.DUMMYFUNCTION("""COMPUTED_VALUE""")," ---")</f>
        <v> ---</v>
      </c>
      <c r="CG24" s="148"/>
      <c r="CH24" s="148"/>
      <c r="CI24" s="148"/>
      <c r="CJ24" s="148"/>
      <c r="CK24" s="148"/>
      <c r="CL24" s="148"/>
      <c r="CM24" s="148"/>
      <c r="CN24" s="148"/>
      <c r="CO24" s="148"/>
      <c r="CP24" s="148"/>
      <c r="CQ24" s="148"/>
      <c r="CR24" s="148"/>
    </row>
    <row r="25" ht="15.75" customHeight="1">
      <c r="A25" s="343">
        <v>44927.0</v>
      </c>
      <c r="B25" s="391" t="s">
        <v>55</v>
      </c>
      <c r="C25" s="345">
        <v>4200.0</v>
      </c>
      <c r="D25" s="346">
        <v>4200.0</v>
      </c>
      <c r="E25" s="346">
        <v>4200.0</v>
      </c>
      <c r="F25" s="347">
        <v>1.0</v>
      </c>
      <c r="G25" s="436">
        <v>1.0</v>
      </c>
      <c r="H25" s="412">
        <f>DATEVALUE("1/8/2023")</f>
        <v>45139</v>
      </c>
      <c r="I25" s="413" t="s">
        <v>1541</v>
      </c>
      <c r="J25" s="420"/>
      <c r="K25" s="437"/>
      <c r="L25" s="429" t="str">
        <f>IFERROR(__xludf.DUMMYFUNCTION("""COMPUTED_VALUE"""),"Jueves 17:45")</f>
        <v>Jueves 17:45</v>
      </c>
      <c r="M25" s="376"/>
      <c r="N25" s="377"/>
      <c r="O25" s="379"/>
      <c r="P25" s="375"/>
      <c r="Q25" s="381" t="str">
        <f>IFERROR(__xludf.DUMMYFUNCTION("TRANSPOSE(FILTER($P$6:$P$329,$O$6:$O$329='DATOS PERSONALES'!$E22))"),"Lunes 17:00")</f>
        <v>Lunes 17:00</v>
      </c>
      <c r="R25" s="374" t="str">
        <f>IFERROR(__xludf.DUMMYFUNCTION("""COMPUTED_VALUE"""),"Lunes 18:30")</f>
        <v>Lunes 18:30</v>
      </c>
      <c r="S25" s="374" t="str">
        <f>IFERROR(__xludf.DUMMYFUNCTION("""COMPUTED_VALUE"""),"Jueves 12:45")</f>
        <v>Jueves 12:45</v>
      </c>
      <c r="T25" s="374" t="str">
        <f>IFERROR(__xludf.DUMMYFUNCTION("""COMPUTED_VALUE"""),"Jueves 18:30")</f>
        <v>Jueves 18:30</v>
      </c>
      <c r="U25" s="374" t="str">
        <f>IFERROR(__xludf.DUMMYFUNCTION("""COMPUTED_VALUE"""),"Viernes 18:15")</f>
        <v>Viernes 18:15</v>
      </c>
      <c r="V25" s="374" t="str">
        <f>IFERROR(__xludf.DUMMYFUNCTION("""COMPUTED_VALUE"""),"Sábado 10:00")</f>
        <v>Sábado 10:00</v>
      </c>
      <c r="W25" s="374" t="str">
        <f>IFERROR(__xludf.DUMMYFUNCTION("""COMPUTED_VALUE"""),"vacio")</f>
        <v>vacio</v>
      </c>
      <c r="X25" s="374"/>
      <c r="Y25" s="374"/>
      <c r="Z25" s="374"/>
      <c r="AA25" s="374"/>
      <c r="AB25" s="374"/>
      <c r="AC25" s="374"/>
      <c r="AD25" s="376"/>
      <c r="AE25" s="376"/>
      <c r="AF25" s="376"/>
      <c r="AG25" s="376"/>
      <c r="AH25" s="376"/>
      <c r="AI25" s="376"/>
      <c r="AJ25" s="376"/>
      <c r="AK25" s="376"/>
      <c r="AL25" s="376"/>
      <c r="AM25" s="376"/>
      <c r="AN25" s="376"/>
      <c r="AO25" s="376"/>
      <c r="AP25" s="376"/>
      <c r="AQ25" s="376"/>
      <c r="AR25" s="376"/>
      <c r="AS25" s="376"/>
      <c r="AT25" s="376"/>
      <c r="AU25" s="376"/>
      <c r="AV25" s="376"/>
      <c r="AW25" s="377"/>
      <c r="AX25" s="134"/>
      <c r="AY25" s="353"/>
      <c r="AZ25" s="392" t="str">
        <f>IFERROR(__xludf.DUMMYFUNCTION("TRANSPOSE( IFNA(FILTER($B:$B, MONTH(IF($A:$A&lt;&gt;"""",$A:$A,""null""))=MONTH(IF('DATOS PERSONALES'!$H23&lt;&gt;"""",'DATOS PERSONALES'!$H23,""null""))),""Ingrese mes contratacion primero""))"),"MENSUAL 1")</f>
        <v>MENSUAL 1</v>
      </c>
      <c r="BA25" s="376" t="str">
        <f>IFERROR(__xludf.DUMMYFUNCTION("""COMPUTED_VALUE"""),"MENSUAL 2")</f>
        <v>MENSUAL 2</v>
      </c>
      <c r="BB25" s="376" t="str">
        <f>IFERROR(__xludf.DUMMYFUNCTION("""COMPUTED_VALUE"""),"MENSUAL 3")</f>
        <v>MENSUAL 3</v>
      </c>
      <c r="BC25" s="376" t="str">
        <f>IFERROR(__xludf.DUMMYFUNCTION("""COMPUTED_VALUE"""),"MENSUAL PILETA LIBRE 1")</f>
        <v>MENSUAL PILETA LIBRE 1</v>
      </c>
      <c r="BD25" s="376" t="str">
        <f>IFERROR(__xludf.DUMMYFUNCTION("""COMPUTED_VALUE"""),"MENSUAL PILETA LIBRE 2")</f>
        <v>MENSUAL PILETA LIBRE 2</v>
      </c>
      <c r="BE25" s="376" t="str">
        <f>IFERROR(__xludf.DUMMYFUNCTION("""COMPUTED_VALUE"""),"MENSUAL PILETA LIBRE 3")</f>
        <v>MENSUAL PILETA LIBRE 3</v>
      </c>
      <c r="BF25" s="376" t="str">
        <f>IFERROR(__xludf.DUMMYFUNCTION("""COMPUTED_VALUE"""),"MENSUAL COMBINADO")</f>
        <v>MENSUAL COMBINADO</v>
      </c>
      <c r="BG25" s="376" t="str">
        <f>IFERROR(__xludf.DUMMYFUNCTION("""COMPUTED_VALUE"""),"TRIMESTRAL 1")</f>
        <v>TRIMESTRAL 1</v>
      </c>
      <c r="BH25" s="376" t="str">
        <f>IFERROR(__xludf.DUMMYFUNCTION("""COMPUTED_VALUE"""),"TRIMESTRAL 2")</f>
        <v>TRIMESTRAL 2</v>
      </c>
      <c r="BI25" s="376" t="str">
        <f>IFERROR(__xludf.DUMMYFUNCTION("""COMPUTED_VALUE"""),"TRIMESTRAL 3")</f>
        <v>TRIMESTRAL 3</v>
      </c>
      <c r="BJ25" s="376" t="str">
        <f>IFERROR(__xludf.DUMMYFUNCTION("""COMPUTED_VALUE"""),"TRIMESTRAL PILETA LIBRE 1")</f>
        <v>TRIMESTRAL PILETA LIBRE 1</v>
      </c>
      <c r="BK25" s="376" t="str">
        <f>IFERROR(__xludf.DUMMYFUNCTION("""COMPUTED_VALUE"""),"TRIMESTRAL PILETA LIBRE 2")</f>
        <v>TRIMESTRAL PILETA LIBRE 2</v>
      </c>
      <c r="BL25" s="376" t="str">
        <f>IFERROR(__xludf.DUMMYFUNCTION("""COMPUTED_VALUE"""),"TRIMESTRAL PILETA LIBRE 3")</f>
        <v>TRIMESTRAL PILETA LIBRE 3</v>
      </c>
      <c r="BM25" s="376" t="str">
        <f>IFERROR(__xludf.DUMMYFUNCTION("""COMPUTED_VALUE"""),"TRIMESTRAL COMBINADO")</f>
        <v>TRIMESTRAL COMBINADO</v>
      </c>
      <c r="BN25" s="376" t="str">
        <f>IFERROR(__xludf.DUMMYFUNCTION("""COMPUTED_VALUE"""),"MENSUAL PROMO 1")</f>
        <v>MENSUAL PROMO 1</v>
      </c>
      <c r="BO25" s="377" t="str">
        <f>IFERROR(__xludf.DUMMYFUNCTION("""COMPUTED_VALUE"""),"TRIMESTRAL PROMO 1")</f>
        <v>TRIMESTRAL PROMO 1</v>
      </c>
      <c r="BP25" s="134" t="str">
        <f>IFERROR(__xludf.DUMMYFUNCTION("""COMPUTED_VALUE""")," ---")</f>
        <v> ---</v>
      </c>
      <c r="BQ25" s="134"/>
      <c r="BR25" s="134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 t="str">
        <f>IFERROR(__xludf.DUMMYFUNCTION("""COMPUTED_VALUE""")," ---")</f>
        <v> ---</v>
      </c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</row>
    <row r="26" ht="15.75" customHeight="1">
      <c r="A26" s="343">
        <v>44927.0</v>
      </c>
      <c r="B26" s="395" t="s">
        <v>62</v>
      </c>
      <c r="C26" s="359">
        <v>7700.0</v>
      </c>
      <c r="D26" s="360">
        <v>7700.0</v>
      </c>
      <c r="E26" s="360">
        <v>7700.0</v>
      </c>
      <c r="F26" s="361">
        <v>1.0</v>
      </c>
      <c r="G26" s="438">
        <v>1.0</v>
      </c>
      <c r="H26" s="412">
        <f>DATEVALUE("1/9/2023")</f>
        <v>45170</v>
      </c>
      <c r="I26" s="413" t="s">
        <v>1542</v>
      </c>
      <c r="J26" s="420"/>
      <c r="K26" s="421"/>
      <c r="L26" s="429" t="str">
        <f>IFERROR(__xludf.DUMMYFUNCTION("""COMPUTED_VALUE"""),"Viernes 16:00")</f>
        <v>Viernes 16:00</v>
      </c>
      <c r="M26" s="376"/>
      <c r="N26" s="377"/>
      <c r="O26" s="416" t="s">
        <v>76</v>
      </c>
      <c r="P26" s="417" t="s">
        <v>81</v>
      </c>
      <c r="Q26" s="381" t="str">
        <f>IFERROR(__xludf.DUMMYFUNCTION("TRANSPOSE(FILTER($P$6:$P$329,$O$6:$O$329='DATOS PERSONALES'!$E23))"),"Lunes 17:00")</f>
        <v>Lunes 17:00</v>
      </c>
      <c r="R26" s="374" t="str">
        <f>IFERROR(__xludf.DUMMYFUNCTION("""COMPUTED_VALUE"""),"Lunes 18:30")</f>
        <v>Lunes 18:30</v>
      </c>
      <c r="S26" s="374" t="str">
        <f>IFERROR(__xludf.DUMMYFUNCTION("""COMPUTED_VALUE"""),"Jueves 12:45")</f>
        <v>Jueves 12:45</v>
      </c>
      <c r="T26" s="374" t="str">
        <f>IFERROR(__xludf.DUMMYFUNCTION("""COMPUTED_VALUE"""),"Jueves 18:30")</f>
        <v>Jueves 18:30</v>
      </c>
      <c r="U26" s="374" t="str">
        <f>IFERROR(__xludf.DUMMYFUNCTION("""COMPUTED_VALUE"""),"Viernes 18:15")</f>
        <v>Viernes 18:15</v>
      </c>
      <c r="V26" s="374" t="str">
        <f>IFERROR(__xludf.DUMMYFUNCTION("""COMPUTED_VALUE"""),"Sábado 10:00")</f>
        <v>Sábado 10:00</v>
      </c>
      <c r="W26" s="374" t="str">
        <f>IFERROR(__xludf.DUMMYFUNCTION("""COMPUTED_VALUE"""),"vacio")</f>
        <v>vacio</v>
      </c>
      <c r="X26" s="374"/>
      <c r="Y26" s="374"/>
      <c r="Z26" s="374"/>
      <c r="AA26" s="374"/>
      <c r="AB26" s="374"/>
      <c r="AC26" s="374"/>
      <c r="AD26" s="376"/>
      <c r="AE26" s="376"/>
      <c r="AF26" s="376"/>
      <c r="AG26" s="376"/>
      <c r="AH26" s="376"/>
      <c r="AI26" s="376"/>
      <c r="AJ26" s="376"/>
      <c r="AK26" s="376"/>
      <c r="AL26" s="376"/>
      <c r="AM26" s="376"/>
      <c r="AN26" s="376"/>
      <c r="AO26" s="376"/>
      <c r="AP26" s="376"/>
      <c r="AQ26" s="376"/>
      <c r="AR26" s="376"/>
      <c r="AS26" s="376"/>
      <c r="AT26" s="376"/>
      <c r="AU26" s="376"/>
      <c r="AV26" s="376"/>
      <c r="AW26" s="377"/>
      <c r="AX26" s="134"/>
      <c r="AY26" s="353"/>
      <c r="AZ26" s="392" t="str">
        <f>IFERROR(__xludf.DUMMYFUNCTION("TRANSPOSE( IFNA(FILTER($B:$B, MONTH(IF($A:$A&lt;&gt;"""",$A:$A,""null""))=MONTH(IF('DATOS PERSONALES'!$H24&lt;&gt;"""",'DATOS PERSONALES'!$H24,""null""))),""Ingrese mes contratacion primero""))"),"MENSUAL 1")</f>
        <v>MENSUAL 1</v>
      </c>
      <c r="BA26" s="376" t="str">
        <f>IFERROR(__xludf.DUMMYFUNCTION("""COMPUTED_VALUE"""),"MENSUAL 2")</f>
        <v>MENSUAL 2</v>
      </c>
      <c r="BB26" s="376" t="str">
        <f>IFERROR(__xludf.DUMMYFUNCTION("""COMPUTED_VALUE"""),"MENSUAL 3")</f>
        <v>MENSUAL 3</v>
      </c>
      <c r="BC26" s="376" t="str">
        <f>IFERROR(__xludf.DUMMYFUNCTION("""COMPUTED_VALUE"""),"MENSUAL PILETA LIBRE 1")</f>
        <v>MENSUAL PILETA LIBRE 1</v>
      </c>
      <c r="BD26" s="376" t="str">
        <f>IFERROR(__xludf.DUMMYFUNCTION("""COMPUTED_VALUE"""),"MENSUAL PILETA LIBRE 2")</f>
        <v>MENSUAL PILETA LIBRE 2</v>
      </c>
      <c r="BE26" s="376" t="str">
        <f>IFERROR(__xludf.DUMMYFUNCTION("""COMPUTED_VALUE"""),"MENSUAL PILETA LIBRE 3")</f>
        <v>MENSUAL PILETA LIBRE 3</v>
      </c>
      <c r="BF26" s="376" t="str">
        <f>IFERROR(__xludf.DUMMYFUNCTION("""COMPUTED_VALUE"""),"MENSUAL COMBINADO")</f>
        <v>MENSUAL COMBINADO</v>
      </c>
      <c r="BG26" s="376" t="str">
        <f>IFERROR(__xludf.DUMMYFUNCTION("""COMPUTED_VALUE"""),"TRIMESTRAL 1")</f>
        <v>TRIMESTRAL 1</v>
      </c>
      <c r="BH26" s="376" t="str">
        <f>IFERROR(__xludf.DUMMYFUNCTION("""COMPUTED_VALUE"""),"TRIMESTRAL 2")</f>
        <v>TRIMESTRAL 2</v>
      </c>
      <c r="BI26" s="376" t="str">
        <f>IFERROR(__xludf.DUMMYFUNCTION("""COMPUTED_VALUE"""),"TRIMESTRAL 3")</f>
        <v>TRIMESTRAL 3</v>
      </c>
      <c r="BJ26" s="376" t="str">
        <f>IFERROR(__xludf.DUMMYFUNCTION("""COMPUTED_VALUE"""),"TRIMESTRAL PILETA LIBRE 1")</f>
        <v>TRIMESTRAL PILETA LIBRE 1</v>
      </c>
      <c r="BK26" s="376" t="str">
        <f>IFERROR(__xludf.DUMMYFUNCTION("""COMPUTED_VALUE"""),"TRIMESTRAL PILETA LIBRE 2")</f>
        <v>TRIMESTRAL PILETA LIBRE 2</v>
      </c>
      <c r="BL26" s="376" t="str">
        <f>IFERROR(__xludf.DUMMYFUNCTION("""COMPUTED_VALUE"""),"TRIMESTRAL PILETA LIBRE 3")</f>
        <v>TRIMESTRAL PILETA LIBRE 3</v>
      </c>
      <c r="BM26" s="376" t="str">
        <f>IFERROR(__xludf.DUMMYFUNCTION("""COMPUTED_VALUE"""),"TRIMESTRAL COMBINADO")</f>
        <v>TRIMESTRAL COMBINADO</v>
      </c>
      <c r="BN26" s="376" t="str">
        <f>IFERROR(__xludf.DUMMYFUNCTION("""COMPUTED_VALUE"""),"MENSUAL PROMO 1")</f>
        <v>MENSUAL PROMO 1</v>
      </c>
      <c r="BO26" s="377" t="str">
        <f>IFERROR(__xludf.DUMMYFUNCTION("""COMPUTED_VALUE"""),"TRIMESTRAL PROMO 1")</f>
        <v>TRIMESTRAL PROMO 1</v>
      </c>
      <c r="BP26" s="134" t="str">
        <f>IFERROR(__xludf.DUMMYFUNCTION("""COMPUTED_VALUE""")," ---")</f>
        <v> ---</v>
      </c>
      <c r="BQ26" s="134"/>
      <c r="BR26" s="134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</row>
    <row r="27" ht="15.75" customHeight="1">
      <c r="A27" s="343">
        <v>44927.0</v>
      </c>
      <c r="B27" s="391" t="s">
        <v>1493</v>
      </c>
      <c r="C27" s="345">
        <v>11500.0</v>
      </c>
      <c r="D27" s="346">
        <v>11500.0</v>
      </c>
      <c r="E27" s="346">
        <v>11500.0</v>
      </c>
      <c r="F27" s="347">
        <v>1.0</v>
      </c>
      <c r="G27" s="436">
        <v>1.0</v>
      </c>
      <c r="H27" s="412">
        <f>DATEVALUE("1/10/2023")</f>
        <v>45200</v>
      </c>
      <c r="I27" s="413" t="s">
        <v>1543</v>
      </c>
      <c r="J27" s="420"/>
      <c r="K27" s="421"/>
      <c r="L27" s="421" t="str">
        <f>IFERROR(__xludf.DUMMYFUNCTION("""COMPUTED_VALUE"""),"Viernes 16:45")</f>
        <v>Viernes 16:45</v>
      </c>
      <c r="M27" s="376"/>
      <c r="N27" s="377"/>
      <c r="O27" s="422" t="s">
        <v>76</v>
      </c>
      <c r="P27" s="375" t="s">
        <v>87</v>
      </c>
      <c r="Q27" s="381" t="str">
        <f>IFERROR(__xludf.DUMMYFUNCTION("TRANSPOSE(FILTER($P$6:$P$329,$O$6:$O$329='DATOS PERSONALES'!$E24))"),"Lunes 17:00")</f>
        <v>Lunes 17:00</v>
      </c>
      <c r="R27" s="374" t="str">
        <f>IFERROR(__xludf.DUMMYFUNCTION("""COMPUTED_VALUE"""),"Lunes 18:30")</f>
        <v>Lunes 18:30</v>
      </c>
      <c r="S27" s="374" t="str">
        <f>IFERROR(__xludf.DUMMYFUNCTION("""COMPUTED_VALUE"""),"Jueves 12:45")</f>
        <v>Jueves 12:45</v>
      </c>
      <c r="T27" s="374" t="str">
        <f>IFERROR(__xludf.DUMMYFUNCTION("""COMPUTED_VALUE"""),"Jueves 18:30")</f>
        <v>Jueves 18:30</v>
      </c>
      <c r="U27" s="374" t="str">
        <f>IFERROR(__xludf.DUMMYFUNCTION("""COMPUTED_VALUE"""),"Viernes 18:15")</f>
        <v>Viernes 18:15</v>
      </c>
      <c r="V27" s="374" t="str">
        <f>IFERROR(__xludf.DUMMYFUNCTION("""COMPUTED_VALUE"""),"Sábado 10:00")</f>
        <v>Sábado 10:00</v>
      </c>
      <c r="W27" s="374" t="str">
        <f>IFERROR(__xludf.DUMMYFUNCTION("""COMPUTED_VALUE"""),"vacio")</f>
        <v>vacio</v>
      </c>
      <c r="X27" s="374"/>
      <c r="Y27" s="374"/>
      <c r="Z27" s="374"/>
      <c r="AA27" s="374"/>
      <c r="AB27" s="374"/>
      <c r="AC27" s="374"/>
      <c r="AD27" s="376"/>
      <c r="AE27" s="376"/>
      <c r="AF27" s="376"/>
      <c r="AG27" s="376"/>
      <c r="AH27" s="376"/>
      <c r="AI27" s="376"/>
      <c r="AJ27" s="376"/>
      <c r="AK27" s="376"/>
      <c r="AL27" s="376"/>
      <c r="AM27" s="376"/>
      <c r="AN27" s="376"/>
      <c r="AO27" s="376"/>
      <c r="AP27" s="376"/>
      <c r="AQ27" s="376"/>
      <c r="AR27" s="376"/>
      <c r="AS27" s="376"/>
      <c r="AT27" s="376"/>
      <c r="AU27" s="376"/>
      <c r="AV27" s="376"/>
      <c r="AW27" s="377"/>
      <c r="AX27" s="134"/>
      <c r="AY27" s="353"/>
      <c r="AZ27" s="392" t="str">
        <f>IFERROR(__xludf.DUMMYFUNCTION("TRANSPOSE( IFNA(FILTER($B:$B, MONTH(IF($A:$A&lt;&gt;"""",$A:$A,""null""))=MONTH(IF('DATOS PERSONALES'!$H25&lt;&gt;"""",'DATOS PERSONALES'!$H25,""null""))),""Ingrese mes contratacion primero""))"),"MENSUAL 1")</f>
        <v>MENSUAL 1</v>
      </c>
      <c r="BA27" s="376" t="str">
        <f>IFERROR(__xludf.DUMMYFUNCTION("""COMPUTED_VALUE"""),"MENSUAL 2")</f>
        <v>MENSUAL 2</v>
      </c>
      <c r="BB27" s="376" t="str">
        <f>IFERROR(__xludf.DUMMYFUNCTION("""COMPUTED_VALUE"""),"MENSUAL 3")</f>
        <v>MENSUAL 3</v>
      </c>
      <c r="BC27" s="376" t="str">
        <f>IFERROR(__xludf.DUMMYFUNCTION("""COMPUTED_VALUE"""),"MENSUAL PILETA LIBRE 1")</f>
        <v>MENSUAL PILETA LIBRE 1</v>
      </c>
      <c r="BD27" s="376" t="str">
        <f>IFERROR(__xludf.DUMMYFUNCTION("""COMPUTED_VALUE"""),"MENSUAL PILETA LIBRE 2")</f>
        <v>MENSUAL PILETA LIBRE 2</v>
      </c>
      <c r="BE27" s="376" t="str">
        <f>IFERROR(__xludf.DUMMYFUNCTION("""COMPUTED_VALUE"""),"MENSUAL PILETA LIBRE 3")</f>
        <v>MENSUAL PILETA LIBRE 3</v>
      </c>
      <c r="BF27" s="376" t="str">
        <f>IFERROR(__xludf.DUMMYFUNCTION("""COMPUTED_VALUE"""),"MENSUAL COMBINADO")</f>
        <v>MENSUAL COMBINADO</v>
      </c>
      <c r="BG27" s="376" t="str">
        <f>IFERROR(__xludf.DUMMYFUNCTION("""COMPUTED_VALUE"""),"TRIMESTRAL 1")</f>
        <v>TRIMESTRAL 1</v>
      </c>
      <c r="BH27" s="376" t="str">
        <f>IFERROR(__xludf.DUMMYFUNCTION("""COMPUTED_VALUE"""),"TRIMESTRAL 2")</f>
        <v>TRIMESTRAL 2</v>
      </c>
      <c r="BI27" s="376" t="str">
        <f>IFERROR(__xludf.DUMMYFUNCTION("""COMPUTED_VALUE"""),"TRIMESTRAL 3")</f>
        <v>TRIMESTRAL 3</v>
      </c>
      <c r="BJ27" s="376" t="str">
        <f>IFERROR(__xludf.DUMMYFUNCTION("""COMPUTED_VALUE"""),"TRIMESTRAL PILETA LIBRE 1")</f>
        <v>TRIMESTRAL PILETA LIBRE 1</v>
      </c>
      <c r="BK27" s="376" t="str">
        <f>IFERROR(__xludf.DUMMYFUNCTION("""COMPUTED_VALUE"""),"TRIMESTRAL PILETA LIBRE 2")</f>
        <v>TRIMESTRAL PILETA LIBRE 2</v>
      </c>
      <c r="BL27" s="376" t="str">
        <f>IFERROR(__xludf.DUMMYFUNCTION("""COMPUTED_VALUE"""),"TRIMESTRAL PILETA LIBRE 3")</f>
        <v>TRIMESTRAL PILETA LIBRE 3</v>
      </c>
      <c r="BM27" s="376" t="str">
        <f>IFERROR(__xludf.DUMMYFUNCTION("""COMPUTED_VALUE"""),"TRIMESTRAL COMBINADO")</f>
        <v>TRIMESTRAL COMBINADO</v>
      </c>
      <c r="BN27" s="376" t="str">
        <f>IFERROR(__xludf.DUMMYFUNCTION("""COMPUTED_VALUE"""),"MENSUAL PROMO 1")</f>
        <v>MENSUAL PROMO 1</v>
      </c>
      <c r="BO27" s="377" t="str">
        <f>IFERROR(__xludf.DUMMYFUNCTION("""COMPUTED_VALUE"""),"TRIMESTRAL PROMO 1")</f>
        <v>TRIMESTRAL PROMO 1</v>
      </c>
      <c r="BP27" s="134" t="str">
        <f>IFERROR(__xludf.DUMMYFUNCTION("""COMPUTED_VALUE""")," ---")</f>
        <v> ---</v>
      </c>
      <c r="BQ27" s="134"/>
      <c r="BR27" s="134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</row>
    <row r="28" ht="15.75" customHeight="1">
      <c r="A28" s="343">
        <v>44927.0</v>
      </c>
      <c r="B28" s="395" t="s">
        <v>1498</v>
      </c>
      <c r="C28" s="359">
        <v>3600.0</v>
      </c>
      <c r="D28" s="360">
        <v>3600.0</v>
      </c>
      <c r="E28" s="360">
        <v>3600.0</v>
      </c>
      <c r="F28" s="361">
        <v>1.0</v>
      </c>
      <c r="G28" s="438">
        <v>1.0</v>
      </c>
      <c r="H28" s="412">
        <f>DATEVALUE("1/11/2023")</f>
        <v>45231</v>
      </c>
      <c r="I28" s="413" t="s">
        <v>1544</v>
      </c>
      <c r="J28" s="420"/>
      <c r="K28" s="421"/>
      <c r="L28" s="421" t="str">
        <f>IFERROR(__xludf.DUMMYFUNCTION("""COMPUTED_VALUE"""),"Viernes 19:45")</f>
        <v>Viernes 19:45</v>
      </c>
      <c r="M28" s="376"/>
      <c r="N28" s="377"/>
      <c r="O28" s="422" t="s">
        <v>76</v>
      </c>
      <c r="P28" s="375" t="s">
        <v>107</v>
      </c>
      <c r="Q28" s="381" t="str">
        <f>IFERROR(__xludf.DUMMYFUNCTION("TRANSPOSE(FILTER($P$6:$P$329,$O$6:$O$329='DATOS PERSONALES'!$E25))"),"Lunes 17:00")</f>
        <v>Lunes 17:00</v>
      </c>
      <c r="R28" s="374" t="str">
        <f>IFERROR(__xludf.DUMMYFUNCTION("""COMPUTED_VALUE"""),"Lunes 18:30")</f>
        <v>Lunes 18:30</v>
      </c>
      <c r="S28" s="374" t="str">
        <f>IFERROR(__xludf.DUMMYFUNCTION("""COMPUTED_VALUE"""),"Jueves 12:45")</f>
        <v>Jueves 12:45</v>
      </c>
      <c r="T28" s="374" t="str">
        <f>IFERROR(__xludf.DUMMYFUNCTION("""COMPUTED_VALUE"""),"Jueves 18:30")</f>
        <v>Jueves 18:30</v>
      </c>
      <c r="U28" s="374" t="str">
        <f>IFERROR(__xludf.DUMMYFUNCTION("""COMPUTED_VALUE"""),"Viernes 18:15")</f>
        <v>Viernes 18:15</v>
      </c>
      <c r="V28" s="374" t="str">
        <f>IFERROR(__xludf.DUMMYFUNCTION("""COMPUTED_VALUE"""),"Sábado 10:00")</f>
        <v>Sábado 10:00</v>
      </c>
      <c r="W28" s="374" t="str">
        <f>IFERROR(__xludf.DUMMYFUNCTION("""COMPUTED_VALUE"""),"vacio")</f>
        <v>vacio</v>
      </c>
      <c r="X28" s="374"/>
      <c r="Y28" s="374"/>
      <c r="Z28" s="374"/>
      <c r="AA28" s="374"/>
      <c r="AB28" s="374"/>
      <c r="AC28" s="374"/>
      <c r="AD28" s="376"/>
      <c r="AE28" s="376"/>
      <c r="AF28" s="376"/>
      <c r="AG28" s="376"/>
      <c r="AH28" s="376"/>
      <c r="AI28" s="376"/>
      <c r="AJ28" s="376"/>
      <c r="AK28" s="376"/>
      <c r="AL28" s="376"/>
      <c r="AM28" s="376"/>
      <c r="AN28" s="376"/>
      <c r="AO28" s="376"/>
      <c r="AP28" s="376"/>
      <c r="AQ28" s="376"/>
      <c r="AR28" s="376"/>
      <c r="AS28" s="376"/>
      <c r="AT28" s="376"/>
      <c r="AU28" s="376"/>
      <c r="AV28" s="376"/>
      <c r="AW28" s="377"/>
      <c r="AX28" s="134"/>
      <c r="AY28" s="353"/>
      <c r="AZ28" s="392" t="str">
        <f>IFERROR(__xludf.DUMMYFUNCTION("TRANSPOSE( IFNA(FILTER($B:$B, MONTH(IF($A:$A&lt;&gt;"""",$A:$A,""null""))=MONTH(IF('DATOS PERSONALES'!$H26&lt;&gt;"""",'DATOS PERSONALES'!$H26,""null""))),""Ingrese mes contratacion primero""))"),"MENSUAL 1")</f>
        <v>MENSUAL 1</v>
      </c>
      <c r="BA28" s="376" t="str">
        <f>IFERROR(__xludf.DUMMYFUNCTION("""COMPUTED_VALUE"""),"MENSUAL 2")</f>
        <v>MENSUAL 2</v>
      </c>
      <c r="BB28" s="376" t="str">
        <f>IFERROR(__xludf.DUMMYFUNCTION("""COMPUTED_VALUE"""),"MENSUAL 3")</f>
        <v>MENSUAL 3</v>
      </c>
      <c r="BC28" s="376" t="str">
        <f>IFERROR(__xludf.DUMMYFUNCTION("""COMPUTED_VALUE"""),"MENSUAL PILETA LIBRE 1")</f>
        <v>MENSUAL PILETA LIBRE 1</v>
      </c>
      <c r="BD28" s="376" t="str">
        <f>IFERROR(__xludf.DUMMYFUNCTION("""COMPUTED_VALUE"""),"MENSUAL PILETA LIBRE 2")</f>
        <v>MENSUAL PILETA LIBRE 2</v>
      </c>
      <c r="BE28" s="376" t="str">
        <f>IFERROR(__xludf.DUMMYFUNCTION("""COMPUTED_VALUE"""),"MENSUAL PILETA LIBRE 3")</f>
        <v>MENSUAL PILETA LIBRE 3</v>
      </c>
      <c r="BF28" s="376" t="str">
        <f>IFERROR(__xludf.DUMMYFUNCTION("""COMPUTED_VALUE"""),"MENSUAL COMBINADO")</f>
        <v>MENSUAL COMBINADO</v>
      </c>
      <c r="BG28" s="376" t="str">
        <f>IFERROR(__xludf.DUMMYFUNCTION("""COMPUTED_VALUE"""),"TRIMESTRAL 1")</f>
        <v>TRIMESTRAL 1</v>
      </c>
      <c r="BH28" s="376" t="str">
        <f>IFERROR(__xludf.DUMMYFUNCTION("""COMPUTED_VALUE"""),"TRIMESTRAL 2")</f>
        <v>TRIMESTRAL 2</v>
      </c>
      <c r="BI28" s="376" t="str">
        <f>IFERROR(__xludf.DUMMYFUNCTION("""COMPUTED_VALUE"""),"TRIMESTRAL 3")</f>
        <v>TRIMESTRAL 3</v>
      </c>
      <c r="BJ28" s="376" t="str">
        <f>IFERROR(__xludf.DUMMYFUNCTION("""COMPUTED_VALUE"""),"TRIMESTRAL PILETA LIBRE 1")</f>
        <v>TRIMESTRAL PILETA LIBRE 1</v>
      </c>
      <c r="BK28" s="376" t="str">
        <f>IFERROR(__xludf.DUMMYFUNCTION("""COMPUTED_VALUE"""),"TRIMESTRAL PILETA LIBRE 2")</f>
        <v>TRIMESTRAL PILETA LIBRE 2</v>
      </c>
      <c r="BL28" s="376" t="str">
        <f>IFERROR(__xludf.DUMMYFUNCTION("""COMPUTED_VALUE"""),"TRIMESTRAL PILETA LIBRE 3")</f>
        <v>TRIMESTRAL PILETA LIBRE 3</v>
      </c>
      <c r="BM28" s="376" t="str">
        <f>IFERROR(__xludf.DUMMYFUNCTION("""COMPUTED_VALUE"""),"TRIMESTRAL COMBINADO")</f>
        <v>TRIMESTRAL COMBINADO</v>
      </c>
      <c r="BN28" s="376" t="str">
        <f>IFERROR(__xludf.DUMMYFUNCTION("""COMPUTED_VALUE"""),"MENSUAL PROMO 1")</f>
        <v>MENSUAL PROMO 1</v>
      </c>
      <c r="BO28" s="377" t="str">
        <f>IFERROR(__xludf.DUMMYFUNCTION("""COMPUTED_VALUE"""),"TRIMESTRAL PROMO 1")</f>
        <v>TRIMESTRAL PROMO 1</v>
      </c>
      <c r="BP28" s="134" t="str">
        <f>IFERROR(__xludf.DUMMYFUNCTION("""COMPUTED_VALUE""")," ---")</f>
        <v> ---</v>
      </c>
      <c r="BQ28" s="134"/>
      <c r="BR28" s="134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 t="str">
        <f>IFERROR(__xludf.DUMMYFUNCTION("""COMPUTED_VALUE""")," ---")</f>
        <v> ---</v>
      </c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</row>
    <row r="29" ht="15.75" customHeight="1">
      <c r="A29" s="343">
        <v>44927.0</v>
      </c>
      <c r="B29" s="391" t="s">
        <v>1504</v>
      </c>
      <c r="C29" s="345">
        <v>6200.0</v>
      </c>
      <c r="D29" s="346">
        <v>6200.0</v>
      </c>
      <c r="E29" s="346">
        <v>6200.0</v>
      </c>
      <c r="F29" s="347">
        <v>1.0</v>
      </c>
      <c r="G29" s="436">
        <v>1.0</v>
      </c>
      <c r="H29" s="439">
        <f>DATEVALUE("1/12/2023")</f>
        <v>45261</v>
      </c>
      <c r="I29" s="440" t="s">
        <v>1545</v>
      </c>
      <c r="J29" s="441"/>
      <c r="K29" s="442"/>
      <c r="L29" s="442" t="str">
        <f>IFERROR(__xludf.DUMMYFUNCTION("""COMPUTED_VALUE"""),"Sábado 13:00")</f>
        <v>Sábado 13:00</v>
      </c>
      <c r="M29" s="443"/>
      <c r="N29" s="444"/>
      <c r="O29" s="422" t="s">
        <v>76</v>
      </c>
      <c r="P29" s="375" t="s">
        <v>120</v>
      </c>
      <c r="Q29" s="381" t="str">
        <f>IFERROR(__xludf.DUMMYFUNCTION("TRANSPOSE(FILTER($P$6:$P$329,$O$6:$O$329='DATOS PERSONALES'!$E26))"),"Lunes 17:00")</f>
        <v>Lunes 17:00</v>
      </c>
      <c r="R29" s="374" t="str">
        <f>IFERROR(__xludf.DUMMYFUNCTION("""COMPUTED_VALUE"""),"Lunes 18:30")</f>
        <v>Lunes 18:30</v>
      </c>
      <c r="S29" s="374" t="str">
        <f>IFERROR(__xludf.DUMMYFUNCTION("""COMPUTED_VALUE"""),"Jueves 12:45")</f>
        <v>Jueves 12:45</v>
      </c>
      <c r="T29" s="374" t="str">
        <f>IFERROR(__xludf.DUMMYFUNCTION("""COMPUTED_VALUE"""),"Jueves 18:30")</f>
        <v>Jueves 18:30</v>
      </c>
      <c r="U29" s="374" t="str">
        <f>IFERROR(__xludf.DUMMYFUNCTION("""COMPUTED_VALUE"""),"Viernes 18:15")</f>
        <v>Viernes 18:15</v>
      </c>
      <c r="V29" s="374" t="str">
        <f>IFERROR(__xludf.DUMMYFUNCTION("""COMPUTED_VALUE"""),"Sábado 10:00")</f>
        <v>Sábado 10:00</v>
      </c>
      <c r="W29" s="374" t="str">
        <f>IFERROR(__xludf.DUMMYFUNCTION("""COMPUTED_VALUE"""),"vacio")</f>
        <v>vacio</v>
      </c>
      <c r="X29" s="374"/>
      <c r="Y29" s="374"/>
      <c r="Z29" s="374"/>
      <c r="AA29" s="374"/>
      <c r="AB29" s="374"/>
      <c r="AC29" s="374"/>
      <c r="AD29" s="376"/>
      <c r="AE29" s="376"/>
      <c r="AF29" s="376"/>
      <c r="AG29" s="376"/>
      <c r="AH29" s="376"/>
      <c r="AI29" s="376"/>
      <c r="AJ29" s="376"/>
      <c r="AK29" s="376"/>
      <c r="AL29" s="376"/>
      <c r="AM29" s="376"/>
      <c r="AN29" s="376"/>
      <c r="AO29" s="376"/>
      <c r="AP29" s="376"/>
      <c r="AQ29" s="376"/>
      <c r="AR29" s="376"/>
      <c r="AS29" s="376"/>
      <c r="AT29" s="376"/>
      <c r="AU29" s="376"/>
      <c r="AV29" s="376"/>
      <c r="AW29" s="377"/>
      <c r="AX29" s="134"/>
      <c r="AY29" s="353"/>
      <c r="AZ29" s="392" t="str">
        <f>IFERROR(__xludf.DUMMYFUNCTION("TRANSPOSE( IFNA(FILTER($B:$B, MONTH(IF($A:$A&lt;&gt;"""",$A:$A,""null""))=MONTH(IF('DATOS PERSONALES'!$H27&lt;&gt;"""",'DATOS PERSONALES'!$H27,""null""))),""Ingrese mes contratacion primero""))"),"MENSUAL 1")</f>
        <v>MENSUAL 1</v>
      </c>
      <c r="BA29" s="376" t="str">
        <f>IFERROR(__xludf.DUMMYFUNCTION("""COMPUTED_VALUE"""),"MENSUAL 2")</f>
        <v>MENSUAL 2</v>
      </c>
      <c r="BB29" s="376" t="str">
        <f>IFERROR(__xludf.DUMMYFUNCTION("""COMPUTED_VALUE"""),"MENSUAL 3")</f>
        <v>MENSUAL 3</v>
      </c>
      <c r="BC29" s="376" t="str">
        <f>IFERROR(__xludf.DUMMYFUNCTION("""COMPUTED_VALUE"""),"MENSUAL PILETA LIBRE 1")</f>
        <v>MENSUAL PILETA LIBRE 1</v>
      </c>
      <c r="BD29" s="376" t="str">
        <f>IFERROR(__xludf.DUMMYFUNCTION("""COMPUTED_VALUE"""),"MENSUAL PILETA LIBRE 2")</f>
        <v>MENSUAL PILETA LIBRE 2</v>
      </c>
      <c r="BE29" s="376" t="str">
        <f>IFERROR(__xludf.DUMMYFUNCTION("""COMPUTED_VALUE"""),"MENSUAL PILETA LIBRE 3")</f>
        <v>MENSUAL PILETA LIBRE 3</v>
      </c>
      <c r="BF29" s="376" t="str">
        <f>IFERROR(__xludf.DUMMYFUNCTION("""COMPUTED_VALUE"""),"MENSUAL COMBINADO")</f>
        <v>MENSUAL COMBINADO</v>
      </c>
      <c r="BG29" s="376" t="str">
        <f>IFERROR(__xludf.DUMMYFUNCTION("""COMPUTED_VALUE"""),"TRIMESTRAL 1")</f>
        <v>TRIMESTRAL 1</v>
      </c>
      <c r="BH29" s="376" t="str">
        <f>IFERROR(__xludf.DUMMYFUNCTION("""COMPUTED_VALUE"""),"TRIMESTRAL 2")</f>
        <v>TRIMESTRAL 2</v>
      </c>
      <c r="BI29" s="376" t="str">
        <f>IFERROR(__xludf.DUMMYFUNCTION("""COMPUTED_VALUE"""),"TRIMESTRAL 3")</f>
        <v>TRIMESTRAL 3</v>
      </c>
      <c r="BJ29" s="376" t="str">
        <f>IFERROR(__xludf.DUMMYFUNCTION("""COMPUTED_VALUE"""),"TRIMESTRAL PILETA LIBRE 1")</f>
        <v>TRIMESTRAL PILETA LIBRE 1</v>
      </c>
      <c r="BK29" s="376" t="str">
        <f>IFERROR(__xludf.DUMMYFUNCTION("""COMPUTED_VALUE"""),"TRIMESTRAL PILETA LIBRE 2")</f>
        <v>TRIMESTRAL PILETA LIBRE 2</v>
      </c>
      <c r="BL29" s="376" t="str">
        <f>IFERROR(__xludf.DUMMYFUNCTION("""COMPUTED_VALUE"""),"TRIMESTRAL PILETA LIBRE 3")</f>
        <v>TRIMESTRAL PILETA LIBRE 3</v>
      </c>
      <c r="BM29" s="376" t="str">
        <f>IFERROR(__xludf.DUMMYFUNCTION("""COMPUTED_VALUE"""),"TRIMESTRAL COMBINADO")</f>
        <v>TRIMESTRAL COMBINADO</v>
      </c>
      <c r="BN29" s="376" t="str">
        <f>IFERROR(__xludf.DUMMYFUNCTION("""COMPUTED_VALUE"""),"MENSUAL PROMO 1")</f>
        <v>MENSUAL PROMO 1</v>
      </c>
      <c r="BO29" s="377" t="str">
        <f>IFERROR(__xludf.DUMMYFUNCTION("""COMPUTED_VALUE"""),"TRIMESTRAL PROMO 1")</f>
        <v>TRIMESTRAL PROMO 1</v>
      </c>
      <c r="BP29" s="134" t="str">
        <f>IFERROR(__xludf.DUMMYFUNCTION("""COMPUTED_VALUE""")," ---")</f>
        <v> ---</v>
      </c>
      <c r="BQ29" s="134"/>
      <c r="BR29" s="134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</row>
    <row r="30" ht="15.75" customHeight="1">
      <c r="A30" s="343">
        <v>44927.0</v>
      </c>
      <c r="B30" s="395" t="s">
        <v>1508</v>
      </c>
      <c r="C30" s="359">
        <v>7700.0</v>
      </c>
      <c r="D30" s="360">
        <v>7700.0</v>
      </c>
      <c r="E30" s="360">
        <v>7700.0</v>
      </c>
      <c r="F30" s="361">
        <v>1.0</v>
      </c>
      <c r="G30" s="361">
        <v>1.0</v>
      </c>
      <c r="H30" s="148"/>
      <c r="I30" s="148"/>
      <c r="J30" s="148"/>
      <c r="K30" s="148"/>
      <c r="L30" s="148" t="str">
        <f>IFERROR(__xludf.DUMMYFUNCTION("""COMPUTED_VALUE"""),"Sábado 13:45")</f>
        <v>Sábado 13:45</v>
      </c>
      <c r="M30" s="134"/>
      <c r="N30" s="353"/>
      <c r="O30" s="422" t="s">
        <v>76</v>
      </c>
      <c r="P30" s="375" t="s">
        <v>141</v>
      </c>
      <c r="Q30" s="381" t="str">
        <f>IFERROR(__xludf.DUMMYFUNCTION("TRANSPOSE(FILTER($P$6:$P$329,$O$6:$O$329='DATOS PERSONALES'!$E27))"),"Lunes 17:00")</f>
        <v>Lunes 17:00</v>
      </c>
      <c r="R30" s="374" t="str">
        <f>IFERROR(__xludf.DUMMYFUNCTION("""COMPUTED_VALUE"""),"Lunes 18:30")</f>
        <v>Lunes 18:30</v>
      </c>
      <c r="S30" s="374" t="str">
        <f>IFERROR(__xludf.DUMMYFUNCTION("""COMPUTED_VALUE"""),"Jueves 12:45")</f>
        <v>Jueves 12:45</v>
      </c>
      <c r="T30" s="374" t="str">
        <f>IFERROR(__xludf.DUMMYFUNCTION("""COMPUTED_VALUE"""),"Jueves 18:30")</f>
        <v>Jueves 18:30</v>
      </c>
      <c r="U30" s="374" t="str">
        <f>IFERROR(__xludf.DUMMYFUNCTION("""COMPUTED_VALUE"""),"Viernes 18:15")</f>
        <v>Viernes 18:15</v>
      </c>
      <c r="V30" s="374" t="str">
        <f>IFERROR(__xludf.DUMMYFUNCTION("""COMPUTED_VALUE"""),"Sábado 10:00")</f>
        <v>Sábado 10:00</v>
      </c>
      <c r="W30" s="374" t="str">
        <f>IFERROR(__xludf.DUMMYFUNCTION("""COMPUTED_VALUE"""),"vacio")</f>
        <v>vacio</v>
      </c>
      <c r="X30" s="374"/>
      <c r="Y30" s="374"/>
      <c r="Z30" s="374"/>
      <c r="AA30" s="374"/>
      <c r="AB30" s="374"/>
      <c r="AC30" s="374"/>
      <c r="AD30" s="376"/>
      <c r="AE30" s="376"/>
      <c r="AF30" s="376"/>
      <c r="AG30" s="376"/>
      <c r="AH30" s="376"/>
      <c r="AI30" s="376"/>
      <c r="AJ30" s="376"/>
      <c r="AK30" s="376"/>
      <c r="AL30" s="376"/>
      <c r="AM30" s="376"/>
      <c r="AN30" s="376"/>
      <c r="AO30" s="376"/>
      <c r="AP30" s="376"/>
      <c r="AQ30" s="376"/>
      <c r="AR30" s="376"/>
      <c r="AS30" s="376"/>
      <c r="AT30" s="376"/>
      <c r="AU30" s="376"/>
      <c r="AV30" s="376"/>
      <c r="AW30" s="377"/>
      <c r="AX30" s="134"/>
      <c r="AY30" s="353"/>
      <c r="AZ30" s="392" t="str">
        <f>IFERROR(__xludf.DUMMYFUNCTION("TRANSPOSE( IFNA(FILTER($B:$B, MONTH(IF($A:$A&lt;&gt;"""",$A:$A,""null""))=MONTH(IF('DATOS PERSONALES'!$H28&lt;&gt;"""",'DATOS PERSONALES'!$H28,""null""))),""Ingrese mes contratacion primero""))"),"MENSUAL 1")</f>
        <v>MENSUAL 1</v>
      </c>
      <c r="BA30" s="376" t="str">
        <f>IFERROR(__xludf.DUMMYFUNCTION("""COMPUTED_VALUE"""),"MENSUAL 2")</f>
        <v>MENSUAL 2</v>
      </c>
      <c r="BB30" s="376" t="str">
        <f>IFERROR(__xludf.DUMMYFUNCTION("""COMPUTED_VALUE"""),"MENSUAL 3")</f>
        <v>MENSUAL 3</v>
      </c>
      <c r="BC30" s="376" t="str">
        <f>IFERROR(__xludf.DUMMYFUNCTION("""COMPUTED_VALUE"""),"MENSUAL PILETA LIBRE 1")</f>
        <v>MENSUAL PILETA LIBRE 1</v>
      </c>
      <c r="BD30" s="376" t="str">
        <f>IFERROR(__xludf.DUMMYFUNCTION("""COMPUTED_VALUE"""),"MENSUAL PILETA LIBRE 2")</f>
        <v>MENSUAL PILETA LIBRE 2</v>
      </c>
      <c r="BE30" s="376" t="str">
        <f>IFERROR(__xludf.DUMMYFUNCTION("""COMPUTED_VALUE"""),"MENSUAL PILETA LIBRE 3")</f>
        <v>MENSUAL PILETA LIBRE 3</v>
      </c>
      <c r="BF30" s="376" t="str">
        <f>IFERROR(__xludf.DUMMYFUNCTION("""COMPUTED_VALUE"""),"MENSUAL COMBINADO")</f>
        <v>MENSUAL COMBINADO</v>
      </c>
      <c r="BG30" s="376" t="str">
        <f>IFERROR(__xludf.DUMMYFUNCTION("""COMPUTED_VALUE"""),"TRIMESTRAL 1")</f>
        <v>TRIMESTRAL 1</v>
      </c>
      <c r="BH30" s="376" t="str">
        <f>IFERROR(__xludf.DUMMYFUNCTION("""COMPUTED_VALUE"""),"TRIMESTRAL 2")</f>
        <v>TRIMESTRAL 2</v>
      </c>
      <c r="BI30" s="376" t="str">
        <f>IFERROR(__xludf.DUMMYFUNCTION("""COMPUTED_VALUE"""),"TRIMESTRAL 3")</f>
        <v>TRIMESTRAL 3</v>
      </c>
      <c r="BJ30" s="376" t="str">
        <f>IFERROR(__xludf.DUMMYFUNCTION("""COMPUTED_VALUE"""),"TRIMESTRAL PILETA LIBRE 1")</f>
        <v>TRIMESTRAL PILETA LIBRE 1</v>
      </c>
      <c r="BK30" s="376" t="str">
        <f>IFERROR(__xludf.DUMMYFUNCTION("""COMPUTED_VALUE"""),"TRIMESTRAL PILETA LIBRE 2")</f>
        <v>TRIMESTRAL PILETA LIBRE 2</v>
      </c>
      <c r="BL30" s="376" t="str">
        <f>IFERROR(__xludf.DUMMYFUNCTION("""COMPUTED_VALUE"""),"TRIMESTRAL PILETA LIBRE 3")</f>
        <v>TRIMESTRAL PILETA LIBRE 3</v>
      </c>
      <c r="BM30" s="376" t="str">
        <f>IFERROR(__xludf.DUMMYFUNCTION("""COMPUTED_VALUE"""),"TRIMESTRAL COMBINADO")</f>
        <v>TRIMESTRAL COMBINADO</v>
      </c>
      <c r="BN30" s="376" t="str">
        <f>IFERROR(__xludf.DUMMYFUNCTION("""COMPUTED_VALUE"""),"MENSUAL PROMO 1")</f>
        <v>MENSUAL PROMO 1</v>
      </c>
      <c r="BO30" s="377" t="str">
        <f>IFERROR(__xludf.DUMMYFUNCTION("""COMPUTED_VALUE"""),"TRIMESTRAL PROMO 1")</f>
        <v>TRIMESTRAL PROMO 1</v>
      </c>
      <c r="BP30" s="134" t="str">
        <f>IFERROR(__xludf.DUMMYFUNCTION("""COMPUTED_VALUE""")," ---")</f>
        <v> ---</v>
      </c>
      <c r="BQ30" s="134"/>
      <c r="BR30" s="134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 t="str">
        <f>IFERROR(__xludf.DUMMYFUNCTION("""COMPUTED_VALUE""")," ---")</f>
        <v> ---</v>
      </c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</row>
    <row r="31" ht="15.75" customHeight="1">
      <c r="A31" s="343">
        <v>44927.0</v>
      </c>
      <c r="B31" s="391" t="s">
        <v>1511</v>
      </c>
      <c r="C31" s="345">
        <v>8400.0</v>
      </c>
      <c r="D31" s="346">
        <v>8400.0</v>
      </c>
      <c r="E31" s="346">
        <v>8400.0</v>
      </c>
      <c r="F31" s="347">
        <v>1.0</v>
      </c>
      <c r="G31" s="347">
        <v>1.0</v>
      </c>
      <c r="H31" s="148"/>
      <c r="I31" s="148"/>
      <c r="J31" s="148"/>
      <c r="K31" s="148"/>
      <c r="L31" s="148" t="str">
        <f>IFERROR(__xludf.DUMMYFUNCTION("""COMPUTED_VALUE"""),"Sábado 16:45")</f>
        <v>Sábado 16:45</v>
      </c>
      <c r="M31" s="134"/>
      <c r="N31" s="353"/>
      <c r="O31" s="422" t="s">
        <v>76</v>
      </c>
      <c r="P31" s="375" t="s">
        <v>77</v>
      </c>
      <c r="Q31" s="381" t="str">
        <f>IFERROR(__xludf.DUMMYFUNCTION("TRANSPOSE(FILTER($P$6:$P$329,$O$6:$O$329='DATOS PERSONALES'!$E28))"),"Lunes 17:00")</f>
        <v>Lunes 17:00</v>
      </c>
      <c r="R31" s="374" t="str">
        <f>IFERROR(__xludf.DUMMYFUNCTION("""COMPUTED_VALUE"""),"Lunes 18:30")</f>
        <v>Lunes 18:30</v>
      </c>
      <c r="S31" s="374" t="str">
        <f>IFERROR(__xludf.DUMMYFUNCTION("""COMPUTED_VALUE"""),"Jueves 12:45")</f>
        <v>Jueves 12:45</v>
      </c>
      <c r="T31" s="374" t="str">
        <f>IFERROR(__xludf.DUMMYFUNCTION("""COMPUTED_VALUE"""),"Jueves 18:30")</f>
        <v>Jueves 18:30</v>
      </c>
      <c r="U31" s="374" t="str">
        <f>IFERROR(__xludf.DUMMYFUNCTION("""COMPUTED_VALUE"""),"Viernes 18:15")</f>
        <v>Viernes 18:15</v>
      </c>
      <c r="V31" s="374" t="str">
        <f>IFERROR(__xludf.DUMMYFUNCTION("""COMPUTED_VALUE"""),"Sábado 10:00")</f>
        <v>Sábado 10:00</v>
      </c>
      <c r="W31" s="374" t="str">
        <f>IFERROR(__xludf.DUMMYFUNCTION("""COMPUTED_VALUE"""),"vacio")</f>
        <v>vacio</v>
      </c>
      <c r="X31" s="374"/>
      <c r="Y31" s="374"/>
      <c r="Z31" s="374"/>
      <c r="AA31" s="374"/>
      <c r="AB31" s="374"/>
      <c r="AC31" s="374"/>
      <c r="AD31" s="376"/>
      <c r="AE31" s="376"/>
      <c r="AF31" s="376"/>
      <c r="AG31" s="376"/>
      <c r="AH31" s="376"/>
      <c r="AI31" s="376"/>
      <c r="AJ31" s="376"/>
      <c r="AK31" s="376"/>
      <c r="AL31" s="376"/>
      <c r="AM31" s="376"/>
      <c r="AN31" s="376"/>
      <c r="AO31" s="376"/>
      <c r="AP31" s="376"/>
      <c r="AQ31" s="376"/>
      <c r="AR31" s="376"/>
      <c r="AS31" s="376"/>
      <c r="AT31" s="376"/>
      <c r="AU31" s="376"/>
      <c r="AV31" s="376"/>
      <c r="AW31" s="377"/>
      <c r="AX31" s="134"/>
      <c r="AY31" s="353"/>
      <c r="AZ31" s="392" t="str">
        <f>IFERROR(__xludf.DUMMYFUNCTION("TRANSPOSE( IFNA(FILTER($B:$B, MONTH(IF($A:$A&lt;&gt;"""",$A:$A,""null""))=MONTH(IF('DATOS PERSONALES'!$H29&lt;&gt;"""",'DATOS PERSONALES'!$H29,""null""))),""Ingrese mes contratacion primero""))"),"MENSUAL 1")</f>
        <v>MENSUAL 1</v>
      </c>
      <c r="BA31" s="376" t="str">
        <f>IFERROR(__xludf.DUMMYFUNCTION("""COMPUTED_VALUE"""),"MENSUAL 2")</f>
        <v>MENSUAL 2</v>
      </c>
      <c r="BB31" s="376" t="str">
        <f>IFERROR(__xludf.DUMMYFUNCTION("""COMPUTED_VALUE"""),"MENSUAL 3")</f>
        <v>MENSUAL 3</v>
      </c>
      <c r="BC31" s="376" t="str">
        <f>IFERROR(__xludf.DUMMYFUNCTION("""COMPUTED_VALUE"""),"MENSUAL PILETA LIBRE 1")</f>
        <v>MENSUAL PILETA LIBRE 1</v>
      </c>
      <c r="BD31" s="376" t="str">
        <f>IFERROR(__xludf.DUMMYFUNCTION("""COMPUTED_VALUE"""),"MENSUAL PILETA LIBRE 2")</f>
        <v>MENSUAL PILETA LIBRE 2</v>
      </c>
      <c r="BE31" s="376" t="str">
        <f>IFERROR(__xludf.DUMMYFUNCTION("""COMPUTED_VALUE"""),"MENSUAL PILETA LIBRE 3")</f>
        <v>MENSUAL PILETA LIBRE 3</v>
      </c>
      <c r="BF31" s="376" t="str">
        <f>IFERROR(__xludf.DUMMYFUNCTION("""COMPUTED_VALUE"""),"MENSUAL COMBINADO")</f>
        <v>MENSUAL COMBINADO</v>
      </c>
      <c r="BG31" s="376" t="str">
        <f>IFERROR(__xludf.DUMMYFUNCTION("""COMPUTED_VALUE"""),"TRIMESTRAL 1")</f>
        <v>TRIMESTRAL 1</v>
      </c>
      <c r="BH31" s="376" t="str">
        <f>IFERROR(__xludf.DUMMYFUNCTION("""COMPUTED_VALUE"""),"TRIMESTRAL 2")</f>
        <v>TRIMESTRAL 2</v>
      </c>
      <c r="BI31" s="376" t="str">
        <f>IFERROR(__xludf.DUMMYFUNCTION("""COMPUTED_VALUE"""),"TRIMESTRAL 3")</f>
        <v>TRIMESTRAL 3</v>
      </c>
      <c r="BJ31" s="376" t="str">
        <f>IFERROR(__xludf.DUMMYFUNCTION("""COMPUTED_VALUE"""),"TRIMESTRAL PILETA LIBRE 1")</f>
        <v>TRIMESTRAL PILETA LIBRE 1</v>
      </c>
      <c r="BK31" s="376" t="str">
        <f>IFERROR(__xludf.DUMMYFUNCTION("""COMPUTED_VALUE"""),"TRIMESTRAL PILETA LIBRE 2")</f>
        <v>TRIMESTRAL PILETA LIBRE 2</v>
      </c>
      <c r="BL31" s="376" t="str">
        <f>IFERROR(__xludf.DUMMYFUNCTION("""COMPUTED_VALUE"""),"TRIMESTRAL PILETA LIBRE 3")</f>
        <v>TRIMESTRAL PILETA LIBRE 3</v>
      </c>
      <c r="BM31" s="376" t="str">
        <f>IFERROR(__xludf.DUMMYFUNCTION("""COMPUTED_VALUE"""),"TRIMESTRAL COMBINADO")</f>
        <v>TRIMESTRAL COMBINADO</v>
      </c>
      <c r="BN31" s="376" t="str">
        <f>IFERROR(__xludf.DUMMYFUNCTION("""COMPUTED_VALUE"""),"MENSUAL PROMO 1")</f>
        <v>MENSUAL PROMO 1</v>
      </c>
      <c r="BO31" s="377" t="str">
        <f>IFERROR(__xludf.DUMMYFUNCTION("""COMPUTED_VALUE"""),"TRIMESTRAL PROMO 1")</f>
        <v>TRIMESTRAL PROMO 1</v>
      </c>
      <c r="BP31" s="134" t="str">
        <f>IFERROR(__xludf.DUMMYFUNCTION("""COMPUTED_VALUE""")," ---")</f>
        <v> ---</v>
      </c>
      <c r="BQ31" s="134"/>
      <c r="BR31" s="134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 t="str">
        <f>IFERROR(__xludf.DUMMYFUNCTION("""COMPUTED_VALUE""")," ---")</f>
        <v> ---</v>
      </c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</row>
    <row r="32" ht="15.75" customHeight="1">
      <c r="A32" s="343">
        <v>44927.0</v>
      </c>
      <c r="B32" s="395" t="s">
        <v>25</v>
      </c>
      <c r="C32" s="359">
        <v>3670.0</v>
      </c>
      <c r="D32" s="360">
        <v>5500.0</v>
      </c>
      <c r="E32" s="360">
        <v>11000.0</v>
      </c>
      <c r="F32" s="361">
        <v>2.0</v>
      </c>
      <c r="G32" s="361">
        <v>3.0</v>
      </c>
      <c r="H32" s="396"/>
      <c r="I32" s="396"/>
      <c r="J32" s="396"/>
      <c r="K32" s="396"/>
      <c r="L32" s="148" t="str">
        <f>IFERROR(__xludf.DUMMYFUNCTION("""COMPUTED_VALUE"""),"Sábado 18:15")</f>
        <v>Sábado 18:15</v>
      </c>
      <c r="M32" s="134"/>
      <c r="N32" s="353"/>
      <c r="O32" s="422" t="s">
        <v>76</v>
      </c>
      <c r="P32" s="375" t="s">
        <v>171</v>
      </c>
      <c r="Q32" s="381" t="str">
        <f>IFERROR(__xludf.DUMMYFUNCTION("TRANSPOSE(FILTER($P$6:$P$329,$O$6:$O$329='DATOS PERSONALES'!$E29))"),"Lunes 17:00")</f>
        <v>Lunes 17:00</v>
      </c>
      <c r="R32" s="374" t="str">
        <f>IFERROR(__xludf.DUMMYFUNCTION("""COMPUTED_VALUE"""),"Lunes 18:30")</f>
        <v>Lunes 18:30</v>
      </c>
      <c r="S32" s="374" t="str">
        <f>IFERROR(__xludf.DUMMYFUNCTION("""COMPUTED_VALUE"""),"Jueves 12:45")</f>
        <v>Jueves 12:45</v>
      </c>
      <c r="T32" s="374" t="str">
        <f>IFERROR(__xludf.DUMMYFUNCTION("""COMPUTED_VALUE"""),"Jueves 18:30")</f>
        <v>Jueves 18:30</v>
      </c>
      <c r="U32" s="374" t="str">
        <f>IFERROR(__xludf.DUMMYFUNCTION("""COMPUTED_VALUE"""),"Viernes 18:15")</f>
        <v>Viernes 18:15</v>
      </c>
      <c r="V32" s="374" t="str">
        <f>IFERROR(__xludf.DUMMYFUNCTION("""COMPUTED_VALUE"""),"Sábado 10:00")</f>
        <v>Sábado 10:00</v>
      </c>
      <c r="W32" s="374" t="str">
        <f>IFERROR(__xludf.DUMMYFUNCTION("""COMPUTED_VALUE"""),"vacio")</f>
        <v>vacio</v>
      </c>
      <c r="X32" s="374"/>
      <c r="Y32" s="374"/>
      <c r="Z32" s="374"/>
      <c r="AA32" s="374"/>
      <c r="AB32" s="374"/>
      <c r="AC32" s="374"/>
      <c r="AD32" s="376"/>
      <c r="AE32" s="376"/>
      <c r="AF32" s="376"/>
      <c r="AG32" s="376"/>
      <c r="AH32" s="376"/>
      <c r="AI32" s="376"/>
      <c r="AJ32" s="376"/>
      <c r="AK32" s="376"/>
      <c r="AL32" s="376"/>
      <c r="AM32" s="376"/>
      <c r="AN32" s="376"/>
      <c r="AO32" s="376"/>
      <c r="AP32" s="376"/>
      <c r="AQ32" s="376"/>
      <c r="AR32" s="376"/>
      <c r="AS32" s="376"/>
      <c r="AT32" s="376"/>
      <c r="AU32" s="376"/>
      <c r="AV32" s="376"/>
      <c r="AW32" s="377"/>
      <c r="AX32" s="134"/>
      <c r="AY32" s="353"/>
      <c r="AZ32" s="392" t="str">
        <f>IFERROR(__xludf.DUMMYFUNCTION("TRANSPOSE( IFNA(FILTER($B:$B, MONTH(IF($A:$A&lt;&gt;"""",$A:$A,""null""))=MONTH(IF('DATOS PERSONALES'!$H30&lt;&gt;"""",'DATOS PERSONALES'!$H30,""null""))),""Ingrese mes contratacion primero""))"),"MENSUAL 1")</f>
        <v>MENSUAL 1</v>
      </c>
      <c r="BA32" s="376" t="str">
        <f>IFERROR(__xludf.DUMMYFUNCTION("""COMPUTED_VALUE"""),"MENSUAL 2")</f>
        <v>MENSUAL 2</v>
      </c>
      <c r="BB32" s="376" t="str">
        <f>IFERROR(__xludf.DUMMYFUNCTION("""COMPUTED_VALUE"""),"MENSUAL 3")</f>
        <v>MENSUAL 3</v>
      </c>
      <c r="BC32" s="376" t="str">
        <f>IFERROR(__xludf.DUMMYFUNCTION("""COMPUTED_VALUE"""),"MENSUAL PILETA LIBRE 1")</f>
        <v>MENSUAL PILETA LIBRE 1</v>
      </c>
      <c r="BD32" s="376" t="str">
        <f>IFERROR(__xludf.DUMMYFUNCTION("""COMPUTED_VALUE"""),"MENSUAL PILETA LIBRE 2")</f>
        <v>MENSUAL PILETA LIBRE 2</v>
      </c>
      <c r="BE32" s="376" t="str">
        <f>IFERROR(__xludf.DUMMYFUNCTION("""COMPUTED_VALUE"""),"MENSUAL PILETA LIBRE 3")</f>
        <v>MENSUAL PILETA LIBRE 3</v>
      </c>
      <c r="BF32" s="376" t="str">
        <f>IFERROR(__xludf.DUMMYFUNCTION("""COMPUTED_VALUE"""),"MENSUAL COMBINADO")</f>
        <v>MENSUAL COMBINADO</v>
      </c>
      <c r="BG32" s="376" t="str">
        <f>IFERROR(__xludf.DUMMYFUNCTION("""COMPUTED_VALUE"""),"TRIMESTRAL 1")</f>
        <v>TRIMESTRAL 1</v>
      </c>
      <c r="BH32" s="376" t="str">
        <f>IFERROR(__xludf.DUMMYFUNCTION("""COMPUTED_VALUE"""),"TRIMESTRAL 2")</f>
        <v>TRIMESTRAL 2</v>
      </c>
      <c r="BI32" s="376" t="str">
        <f>IFERROR(__xludf.DUMMYFUNCTION("""COMPUTED_VALUE"""),"TRIMESTRAL 3")</f>
        <v>TRIMESTRAL 3</v>
      </c>
      <c r="BJ32" s="376" t="str">
        <f>IFERROR(__xludf.DUMMYFUNCTION("""COMPUTED_VALUE"""),"TRIMESTRAL PILETA LIBRE 1")</f>
        <v>TRIMESTRAL PILETA LIBRE 1</v>
      </c>
      <c r="BK32" s="376" t="str">
        <f>IFERROR(__xludf.DUMMYFUNCTION("""COMPUTED_VALUE"""),"TRIMESTRAL PILETA LIBRE 2")</f>
        <v>TRIMESTRAL PILETA LIBRE 2</v>
      </c>
      <c r="BL32" s="376" t="str">
        <f>IFERROR(__xludf.DUMMYFUNCTION("""COMPUTED_VALUE"""),"TRIMESTRAL PILETA LIBRE 3")</f>
        <v>TRIMESTRAL PILETA LIBRE 3</v>
      </c>
      <c r="BM32" s="376" t="str">
        <f>IFERROR(__xludf.DUMMYFUNCTION("""COMPUTED_VALUE"""),"TRIMESTRAL COMBINADO")</f>
        <v>TRIMESTRAL COMBINADO</v>
      </c>
      <c r="BN32" s="376" t="str">
        <f>IFERROR(__xludf.DUMMYFUNCTION("""COMPUTED_VALUE"""),"MENSUAL PROMO 1")</f>
        <v>MENSUAL PROMO 1</v>
      </c>
      <c r="BO32" s="377" t="str">
        <f>IFERROR(__xludf.DUMMYFUNCTION("""COMPUTED_VALUE"""),"TRIMESTRAL PROMO 1")</f>
        <v>TRIMESTRAL PROMO 1</v>
      </c>
      <c r="BP32" s="134" t="str">
        <f>IFERROR(__xludf.DUMMYFUNCTION("""COMPUTED_VALUE""")," ---")</f>
        <v> ---</v>
      </c>
      <c r="BQ32" s="134"/>
      <c r="BR32" s="134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 t="str">
        <f>IFERROR(__xludf.DUMMYFUNCTION("""COMPUTED_VALUE""")," ---")</f>
        <v> ---</v>
      </c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</row>
    <row r="33" ht="15.75" customHeight="1">
      <c r="A33" s="343">
        <v>44927.0</v>
      </c>
      <c r="B33" s="391" t="s">
        <v>29</v>
      </c>
      <c r="C33" s="345">
        <v>6800.0</v>
      </c>
      <c r="D33" s="346">
        <v>10200.0</v>
      </c>
      <c r="E33" s="346">
        <v>20400.0</v>
      </c>
      <c r="F33" s="347">
        <v>2.0</v>
      </c>
      <c r="G33" s="436">
        <v>3.0</v>
      </c>
      <c r="H33" s="445"/>
      <c r="I33" s="445"/>
      <c r="J33" s="445"/>
      <c r="K33" s="446"/>
      <c r="L33" s="447" t="str">
        <f>IFERROR(__xludf.DUMMYFUNCTION("""COMPUTED_VALUE"""),"vacio")</f>
        <v>vacio</v>
      </c>
      <c r="M33" s="150"/>
      <c r="N33" s="448"/>
      <c r="O33" s="422" t="s">
        <v>76</v>
      </c>
      <c r="P33" s="375" t="s">
        <v>195</v>
      </c>
      <c r="Q33" s="381" t="str">
        <f>IFERROR(__xludf.DUMMYFUNCTION("TRANSPOSE(FILTER($P$6:$P$329,$O$6:$O$329='DATOS PERSONALES'!$E30))"),"Lunes 17:00")</f>
        <v>Lunes 17:00</v>
      </c>
      <c r="R33" s="374" t="str">
        <f>IFERROR(__xludf.DUMMYFUNCTION("""COMPUTED_VALUE"""),"Lunes 18:30")</f>
        <v>Lunes 18:30</v>
      </c>
      <c r="S33" s="374" t="str">
        <f>IFERROR(__xludf.DUMMYFUNCTION("""COMPUTED_VALUE"""),"Jueves 12:45")</f>
        <v>Jueves 12:45</v>
      </c>
      <c r="T33" s="374" t="str">
        <f>IFERROR(__xludf.DUMMYFUNCTION("""COMPUTED_VALUE"""),"Jueves 18:30")</f>
        <v>Jueves 18:30</v>
      </c>
      <c r="U33" s="374" t="str">
        <f>IFERROR(__xludf.DUMMYFUNCTION("""COMPUTED_VALUE"""),"Viernes 18:15")</f>
        <v>Viernes 18:15</v>
      </c>
      <c r="V33" s="374" t="str">
        <f>IFERROR(__xludf.DUMMYFUNCTION("""COMPUTED_VALUE"""),"Sábado 10:00")</f>
        <v>Sábado 10:00</v>
      </c>
      <c r="W33" s="374" t="str">
        <f>IFERROR(__xludf.DUMMYFUNCTION("""COMPUTED_VALUE"""),"vacio")</f>
        <v>vacio</v>
      </c>
      <c r="X33" s="374"/>
      <c r="Y33" s="374"/>
      <c r="Z33" s="374"/>
      <c r="AA33" s="374"/>
      <c r="AB33" s="374"/>
      <c r="AC33" s="374"/>
      <c r="AD33" s="376"/>
      <c r="AE33" s="376"/>
      <c r="AF33" s="376"/>
      <c r="AG33" s="376"/>
      <c r="AH33" s="376"/>
      <c r="AI33" s="376"/>
      <c r="AJ33" s="376"/>
      <c r="AK33" s="376"/>
      <c r="AL33" s="376"/>
      <c r="AM33" s="376"/>
      <c r="AN33" s="376"/>
      <c r="AO33" s="376"/>
      <c r="AP33" s="376"/>
      <c r="AQ33" s="376"/>
      <c r="AR33" s="376"/>
      <c r="AS33" s="376"/>
      <c r="AT33" s="376"/>
      <c r="AU33" s="376"/>
      <c r="AV33" s="376"/>
      <c r="AW33" s="377"/>
      <c r="AX33" s="134"/>
      <c r="AY33" s="353"/>
      <c r="AZ33" s="392" t="str">
        <f>IFERROR(__xludf.DUMMYFUNCTION("TRANSPOSE( IFNA(FILTER($B:$B, MONTH(IF($A:$A&lt;&gt;"""",$A:$A,""null""))=MONTH(IF('DATOS PERSONALES'!$H31&lt;&gt;"""",'DATOS PERSONALES'!$H31,""null""))),""Ingrese mes contratacion primero""))"),"MENSUAL 1")</f>
        <v>MENSUAL 1</v>
      </c>
      <c r="BA33" s="376" t="str">
        <f>IFERROR(__xludf.DUMMYFUNCTION("""COMPUTED_VALUE"""),"MENSUAL 2")</f>
        <v>MENSUAL 2</v>
      </c>
      <c r="BB33" s="376" t="str">
        <f>IFERROR(__xludf.DUMMYFUNCTION("""COMPUTED_VALUE"""),"MENSUAL 3")</f>
        <v>MENSUAL 3</v>
      </c>
      <c r="BC33" s="376" t="str">
        <f>IFERROR(__xludf.DUMMYFUNCTION("""COMPUTED_VALUE"""),"MENSUAL PILETA LIBRE 1")</f>
        <v>MENSUAL PILETA LIBRE 1</v>
      </c>
      <c r="BD33" s="376" t="str">
        <f>IFERROR(__xludf.DUMMYFUNCTION("""COMPUTED_VALUE"""),"MENSUAL PILETA LIBRE 2")</f>
        <v>MENSUAL PILETA LIBRE 2</v>
      </c>
      <c r="BE33" s="376" t="str">
        <f>IFERROR(__xludf.DUMMYFUNCTION("""COMPUTED_VALUE"""),"MENSUAL PILETA LIBRE 3")</f>
        <v>MENSUAL PILETA LIBRE 3</v>
      </c>
      <c r="BF33" s="376" t="str">
        <f>IFERROR(__xludf.DUMMYFUNCTION("""COMPUTED_VALUE"""),"MENSUAL COMBINADO")</f>
        <v>MENSUAL COMBINADO</v>
      </c>
      <c r="BG33" s="376" t="str">
        <f>IFERROR(__xludf.DUMMYFUNCTION("""COMPUTED_VALUE"""),"TRIMESTRAL 1")</f>
        <v>TRIMESTRAL 1</v>
      </c>
      <c r="BH33" s="376" t="str">
        <f>IFERROR(__xludf.DUMMYFUNCTION("""COMPUTED_VALUE"""),"TRIMESTRAL 2")</f>
        <v>TRIMESTRAL 2</v>
      </c>
      <c r="BI33" s="376" t="str">
        <f>IFERROR(__xludf.DUMMYFUNCTION("""COMPUTED_VALUE"""),"TRIMESTRAL 3")</f>
        <v>TRIMESTRAL 3</v>
      </c>
      <c r="BJ33" s="376" t="str">
        <f>IFERROR(__xludf.DUMMYFUNCTION("""COMPUTED_VALUE"""),"TRIMESTRAL PILETA LIBRE 1")</f>
        <v>TRIMESTRAL PILETA LIBRE 1</v>
      </c>
      <c r="BK33" s="376" t="str">
        <f>IFERROR(__xludf.DUMMYFUNCTION("""COMPUTED_VALUE"""),"TRIMESTRAL PILETA LIBRE 2")</f>
        <v>TRIMESTRAL PILETA LIBRE 2</v>
      </c>
      <c r="BL33" s="376" t="str">
        <f>IFERROR(__xludf.DUMMYFUNCTION("""COMPUTED_VALUE"""),"TRIMESTRAL PILETA LIBRE 3")</f>
        <v>TRIMESTRAL PILETA LIBRE 3</v>
      </c>
      <c r="BM33" s="376" t="str">
        <f>IFERROR(__xludf.DUMMYFUNCTION("""COMPUTED_VALUE"""),"TRIMESTRAL COMBINADO")</f>
        <v>TRIMESTRAL COMBINADO</v>
      </c>
      <c r="BN33" s="376" t="str">
        <f>IFERROR(__xludf.DUMMYFUNCTION("""COMPUTED_VALUE"""),"MENSUAL PROMO 1")</f>
        <v>MENSUAL PROMO 1</v>
      </c>
      <c r="BO33" s="377" t="str">
        <f>IFERROR(__xludf.DUMMYFUNCTION("""COMPUTED_VALUE"""),"TRIMESTRAL PROMO 1")</f>
        <v>TRIMESTRAL PROMO 1</v>
      </c>
      <c r="BP33" s="134" t="str">
        <f>IFERROR(__xludf.DUMMYFUNCTION("""COMPUTED_VALUE""")," ---")</f>
        <v> ---</v>
      </c>
      <c r="BQ33" s="134"/>
      <c r="BR33" s="134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  <c r="CE33" s="148"/>
      <c r="CF33" s="148" t="str">
        <f>IFERROR(__xludf.DUMMYFUNCTION("""COMPUTED_VALUE""")," ---")</f>
        <v> ---</v>
      </c>
      <c r="CG33" s="148"/>
      <c r="CH33" s="148"/>
      <c r="CI33" s="148"/>
      <c r="CJ33" s="148"/>
      <c r="CK33" s="148"/>
      <c r="CL33" s="148"/>
      <c r="CM33" s="148"/>
      <c r="CN33" s="148"/>
      <c r="CO33" s="148"/>
      <c r="CP33" s="148"/>
      <c r="CQ33" s="148"/>
      <c r="CR33" s="148"/>
    </row>
    <row r="34" ht="15.75" customHeight="1">
      <c r="A34" s="343">
        <v>44927.0</v>
      </c>
      <c r="B34" s="395" t="s">
        <v>1516</v>
      </c>
      <c r="C34" s="359">
        <v>10200.0</v>
      </c>
      <c r="D34" s="360">
        <v>15300.0</v>
      </c>
      <c r="E34" s="360">
        <v>30600.0</v>
      </c>
      <c r="F34" s="361">
        <v>2.0</v>
      </c>
      <c r="G34" s="438">
        <v>3.0</v>
      </c>
      <c r="H34" s="449" t="s">
        <v>1546</v>
      </c>
      <c r="K34" s="450"/>
      <c r="L34" s="447"/>
      <c r="M34" s="134"/>
      <c r="N34" s="448"/>
      <c r="O34" s="422" t="s">
        <v>76</v>
      </c>
      <c r="P34" s="375" t="s">
        <v>99</v>
      </c>
      <c r="Q34" s="381" t="str">
        <f>IFERROR(__xludf.DUMMYFUNCTION("TRANSPOSE(FILTER($P$6:$P$329,$O$6:$O$329='DATOS PERSONALES'!$E31))"),"Lunes 17:00")</f>
        <v>Lunes 17:00</v>
      </c>
      <c r="R34" s="374" t="str">
        <f>IFERROR(__xludf.DUMMYFUNCTION("""COMPUTED_VALUE"""),"Lunes 18:30")</f>
        <v>Lunes 18:30</v>
      </c>
      <c r="S34" s="374" t="str">
        <f>IFERROR(__xludf.DUMMYFUNCTION("""COMPUTED_VALUE"""),"Jueves 12:45")</f>
        <v>Jueves 12:45</v>
      </c>
      <c r="T34" s="374" t="str">
        <f>IFERROR(__xludf.DUMMYFUNCTION("""COMPUTED_VALUE"""),"Jueves 18:30")</f>
        <v>Jueves 18:30</v>
      </c>
      <c r="U34" s="374" t="str">
        <f>IFERROR(__xludf.DUMMYFUNCTION("""COMPUTED_VALUE"""),"Viernes 18:15")</f>
        <v>Viernes 18:15</v>
      </c>
      <c r="V34" s="374" t="str">
        <f>IFERROR(__xludf.DUMMYFUNCTION("""COMPUTED_VALUE"""),"Sábado 10:00")</f>
        <v>Sábado 10:00</v>
      </c>
      <c r="W34" s="374" t="str">
        <f>IFERROR(__xludf.DUMMYFUNCTION("""COMPUTED_VALUE"""),"vacio")</f>
        <v>vacio</v>
      </c>
      <c r="X34" s="374"/>
      <c r="Y34" s="374"/>
      <c r="Z34" s="374"/>
      <c r="AA34" s="374"/>
      <c r="AB34" s="374"/>
      <c r="AC34" s="374"/>
      <c r="AD34" s="376"/>
      <c r="AE34" s="376"/>
      <c r="AF34" s="376"/>
      <c r="AG34" s="376"/>
      <c r="AH34" s="376"/>
      <c r="AI34" s="376"/>
      <c r="AJ34" s="376"/>
      <c r="AK34" s="376"/>
      <c r="AL34" s="376"/>
      <c r="AM34" s="376"/>
      <c r="AN34" s="376"/>
      <c r="AO34" s="376"/>
      <c r="AP34" s="376"/>
      <c r="AQ34" s="376"/>
      <c r="AR34" s="376"/>
      <c r="AS34" s="376"/>
      <c r="AT34" s="376"/>
      <c r="AU34" s="376"/>
      <c r="AV34" s="376"/>
      <c r="AW34" s="377"/>
      <c r="AX34" s="134"/>
      <c r="AY34" s="353"/>
      <c r="AZ34" s="392" t="str">
        <f>IFERROR(__xludf.DUMMYFUNCTION("TRANSPOSE( IFNA(FILTER($B:$B, MONTH(IF($A:$A&lt;&gt;"""",$A:$A,""null""))=MONTH(IF('DATOS PERSONALES'!$H32&lt;&gt;"""",'DATOS PERSONALES'!$H32,""null""))),""Ingrese mes contratacion primero""))"),"MENSUAL 1")</f>
        <v>MENSUAL 1</v>
      </c>
      <c r="BA34" s="376" t="str">
        <f>IFERROR(__xludf.DUMMYFUNCTION("""COMPUTED_VALUE"""),"MENSUAL 2")</f>
        <v>MENSUAL 2</v>
      </c>
      <c r="BB34" s="376" t="str">
        <f>IFERROR(__xludf.DUMMYFUNCTION("""COMPUTED_VALUE"""),"MENSUAL 3")</f>
        <v>MENSUAL 3</v>
      </c>
      <c r="BC34" s="376" t="str">
        <f>IFERROR(__xludf.DUMMYFUNCTION("""COMPUTED_VALUE"""),"MENSUAL PILETA LIBRE 1")</f>
        <v>MENSUAL PILETA LIBRE 1</v>
      </c>
      <c r="BD34" s="376" t="str">
        <f>IFERROR(__xludf.DUMMYFUNCTION("""COMPUTED_VALUE"""),"MENSUAL PILETA LIBRE 2")</f>
        <v>MENSUAL PILETA LIBRE 2</v>
      </c>
      <c r="BE34" s="376" t="str">
        <f>IFERROR(__xludf.DUMMYFUNCTION("""COMPUTED_VALUE"""),"MENSUAL PILETA LIBRE 3")</f>
        <v>MENSUAL PILETA LIBRE 3</v>
      </c>
      <c r="BF34" s="376" t="str">
        <f>IFERROR(__xludf.DUMMYFUNCTION("""COMPUTED_VALUE"""),"MENSUAL COMBINADO")</f>
        <v>MENSUAL COMBINADO</v>
      </c>
      <c r="BG34" s="376" t="str">
        <f>IFERROR(__xludf.DUMMYFUNCTION("""COMPUTED_VALUE"""),"TRIMESTRAL 1")</f>
        <v>TRIMESTRAL 1</v>
      </c>
      <c r="BH34" s="376" t="str">
        <f>IFERROR(__xludf.DUMMYFUNCTION("""COMPUTED_VALUE"""),"TRIMESTRAL 2")</f>
        <v>TRIMESTRAL 2</v>
      </c>
      <c r="BI34" s="376" t="str">
        <f>IFERROR(__xludf.DUMMYFUNCTION("""COMPUTED_VALUE"""),"TRIMESTRAL 3")</f>
        <v>TRIMESTRAL 3</v>
      </c>
      <c r="BJ34" s="376" t="str">
        <f>IFERROR(__xludf.DUMMYFUNCTION("""COMPUTED_VALUE"""),"TRIMESTRAL PILETA LIBRE 1")</f>
        <v>TRIMESTRAL PILETA LIBRE 1</v>
      </c>
      <c r="BK34" s="376" t="str">
        <f>IFERROR(__xludf.DUMMYFUNCTION("""COMPUTED_VALUE"""),"TRIMESTRAL PILETA LIBRE 2")</f>
        <v>TRIMESTRAL PILETA LIBRE 2</v>
      </c>
      <c r="BL34" s="376" t="str">
        <f>IFERROR(__xludf.DUMMYFUNCTION("""COMPUTED_VALUE"""),"TRIMESTRAL PILETA LIBRE 3")</f>
        <v>TRIMESTRAL PILETA LIBRE 3</v>
      </c>
      <c r="BM34" s="376" t="str">
        <f>IFERROR(__xludf.DUMMYFUNCTION("""COMPUTED_VALUE"""),"TRIMESTRAL COMBINADO")</f>
        <v>TRIMESTRAL COMBINADO</v>
      </c>
      <c r="BN34" s="376" t="str">
        <f>IFERROR(__xludf.DUMMYFUNCTION("""COMPUTED_VALUE"""),"MENSUAL PROMO 1")</f>
        <v>MENSUAL PROMO 1</v>
      </c>
      <c r="BO34" s="377" t="str">
        <f>IFERROR(__xludf.DUMMYFUNCTION("""COMPUTED_VALUE"""),"TRIMESTRAL PROMO 1")</f>
        <v>TRIMESTRAL PROMO 1</v>
      </c>
      <c r="BP34" s="134" t="str">
        <f>IFERROR(__xludf.DUMMYFUNCTION("""COMPUTED_VALUE""")," ---")</f>
        <v> ---</v>
      </c>
      <c r="BQ34" s="134"/>
      <c r="BR34" s="134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48"/>
      <c r="CF34" s="148" t="str">
        <f>IFERROR(__xludf.DUMMYFUNCTION("""COMPUTED_VALUE""")," ---")</f>
        <v> ---</v>
      </c>
      <c r="CG34" s="148"/>
      <c r="CH34" s="148"/>
      <c r="CI34" s="148"/>
      <c r="CJ34" s="148"/>
      <c r="CK34" s="148"/>
      <c r="CL34" s="148"/>
      <c r="CM34" s="148"/>
      <c r="CN34" s="148"/>
      <c r="CO34" s="148"/>
      <c r="CP34" s="148"/>
      <c r="CQ34" s="148"/>
      <c r="CR34" s="148"/>
    </row>
    <row r="35" ht="15.75" customHeight="1">
      <c r="A35" s="343">
        <v>44927.0</v>
      </c>
      <c r="B35" s="391" t="s">
        <v>1518</v>
      </c>
      <c r="C35" s="345">
        <v>3200.0</v>
      </c>
      <c r="D35" s="346">
        <v>4800.0</v>
      </c>
      <c r="E35" s="346">
        <v>9600.0</v>
      </c>
      <c r="F35" s="347">
        <v>2.0</v>
      </c>
      <c r="G35" s="436">
        <v>3.0</v>
      </c>
      <c r="H35" s="354" t="s">
        <v>1547</v>
      </c>
      <c r="I35" s="355"/>
      <c r="J35" s="355"/>
      <c r="K35" s="356"/>
      <c r="L35" s="150"/>
      <c r="M35" s="134"/>
      <c r="N35" s="448"/>
      <c r="O35" s="422" t="s">
        <v>76</v>
      </c>
      <c r="P35" s="451" t="s">
        <v>1475</v>
      </c>
      <c r="Q35" s="381" t="str">
        <f>IFERROR(__xludf.DUMMYFUNCTION("TRANSPOSE(FILTER($P$6:$P$329,$O$6:$O$329='DATOS PERSONALES'!$E32))"),"Lunes 17:00")</f>
        <v>Lunes 17:00</v>
      </c>
      <c r="R35" s="374" t="str">
        <f>IFERROR(__xludf.DUMMYFUNCTION("""COMPUTED_VALUE"""),"Lunes 18:30")</f>
        <v>Lunes 18:30</v>
      </c>
      <c r="S35" s="374" t="str">
        <f>IFERROR(__xludf.DUMMYFUNCTION("""COMPUTED_VALUE"""),"Jueves 12:45")</f>
        <v>Jueves 12:45</v>
      </c>
      <c r="T35" s="374" t="str">
        <f>IFERROR(__xludf.DUMMYFUNCTION("""COMPUTED_VALUE"""),"Jueves 18:30")</f>
        <v>Jueves 18:30</v>
      </c>
      <c r="U35" s="374" t="str">
        <f>IFERROR(__xludf.DUMMYFUNCTION("""COMPUTED_VALUE"""),"Viernes 18:15")</f>
        <v>Viernes 18:15</v>
      </c>
      <c r="V35" s="374" t="str">
        <f>IFERROR(__xludf.DUMMYFUNCTION("""COMPUTED_VALUE"""),"Sábado 10:00")</f>
        <v>Sábado 10:00</v>
      </c>
      <c r="W35" s="374" t="str">
        <f>IFERROR(__xludf.DUMMYFUNCTION("""COMPUTED_VALUE"""),"vacio")</f>
        <v>vacio</v>
      </c>
      <c r="X35" s="374"/>
      <c r="Y35" s="374"/>
      <c r="Z35" s="374"/>
      <c r="AA35" s="374"/>
      <c r="AB35" s="374"/>
      <c r="AC35" s="374"/>
      <c r="AD35" s="376"/>
      <c r="AE35" s="376"/>
      <c r="AF35" s="376"/>
      <c r="AG35" s="376"/>
      <c r="AH35" s="376"/>
      <c r="AI35" s="376"/>
      <c r="AJ35" s="376"/>
      <c r="AK35" s="376"/>
      <c r="AL35" s="376"/>
      <c r="AM35" s="376"/>
      <c r="AN35" s="376"/>
      <c r="AO35" s="376"/>
      <c r="AP35" s="376"/>
      <c r="AQ35" s="376"/>
      <c r="AR35" s="376"/>
      <c r="AS35" s="376"/>
      <c r="AT35" s="376"/>
      <c r="AU35" s="376"/>
      <c r="AV35" s="376"/>
      <c r="AW35" s="377"/>
      <c r="AX35" s="134"/>
      <c r="AY35" s="353"/>
      <c r="AZ35" s="392" t="str">
        <f>IFERROR(__xludf.DUMMYFUNCTION("TRANSPOSE( IFNA(FILTER($B:$B, MONTH(IF($A:$A&lt;&gt;"""",$A:$A,""null""))=MONTH(IF('DATOS PERSONALES'!$H33&lt;&gt;"""",'DATOS PERSONALES'!$H33,""null""))),""Ingrese mes contratacion primero""))"),"MENSUAL 1")</f>
        <v>MENSUAL 1</v>
      </c>
      <c r="BA35" s="376" t="str">
        <f>IFERROR(__xludf.DUMMYFUNCTION("""COMPUTED_VALUE"""),"MENSUAL 2")</f>
        <v>MENSUAL 2</v>
      </c>
      <c r="BB35" s="376" t="str">
        <f>IFERROR(__xludf.DUMMYFUNCTION("""COMPUTED_VALUE"""),"MENSUAL 3")</f>
        <v>MENSUAL 3</v>
      </c>
      <c r="BC35" s="376" t="str">
        <f>IFERROR(__xludf.DUMMYFUNCTION("""COMPUTED_VALUE"""),"MENSUAL PILETA LIBRE 1")</f>
        <v>MENSUAL PILETA LIBRE 1</v>
      </c>
      <c r="BD35" s="376" t="str">
        <f>IFERROR(__xludf.DUMMYFUNCTION("""COMPUTED_VALUE"""),"MENSUAL PILETA LIBRE 2")</f>
        <v>MENSUAL PILETA LIBRE 2</v>
      </c>
      <c r="BE35" s="376" t="str">
        <f>IFERROR(__xludf.DUMMYFUNCTION("""COMPUTED_VALUE"""),"MENSUAL PILETA LIBRE 3")</f>
        <v>MENSUAL PILETA LIBRE 3</v>
      </c>
      <c r="BF35" s="376" t="str">
        <f>IFERROR(__xludf.DUMMYFUNCTION("""COMPUTED_VALUE"""),"MENSUAL COMBINADO")</f>
        <v>MENSUAL COMBINADO</v>
      </c>
      <c r="BG35" s="376" t="str">
        <f>IFERROR(__xludf.DUMMYFUNCTION("""COMPUTED_VALUE"""),"TRIMESTRAL 1")</f>
        <v>TRIMESTRAL 1</v>
      </c>
      <c r="BH35" s="376" t="str">
        <f>IFERROR(__xludf.DUMMYFUNCTION("""COMPUTED_VALUE"""),"TRIMESTRAL 2")</f>
        <v>TRIMESTRAL 2</v>
      </c>
      <c r="BI35" s="376" t="str">
        <f>IFERROR(__xludf.DUMMYFUNCTION("""COMPUTED_VALUE"""),"TRIMESTRAL 3")</f>
        <v>TRIMESTRAL 3</v>
      </c>
      <c r="BJ35" s="376" t="str">
        <f>IFERROR(__xludf.DUMMYFUNCTION("""COMPUTED_VALUE"""),"TRIMESTRAL PILETA LIBRE 1")</f>
        <v>TRIMESTRAL PILETA LIBRE 1</v>
      </c>
      <c r="BK35" s="376" t="str">
        <f>IFERROR(__xludf.DUMMYFUNCTION("""COMPUTED_VALUE"""),"TRIMESTRAL PILETA LIBRE 2")</f>
        <v>TRIMESTRAL PILETA LIBRE 2</v>
      </c>
      <c r="BL35" s="376" t="str">
        <f>IFERROR(__xludf.DUMMYFUNCTION("""COMPUTED_VALUE"""),"TRIMESTRAL PILETA LIBRE 3")</f>
        <v>TRIMESTRAL PILETA LIBRE 3</v>
      </c>
      <c r="BM35" s="376" t="str">
        <f>IFERROR(__xludf.DUMMYFUNCTION("""COMPUTED_VALUE"""),"TRIMESTRAL COMBINADO")</f>
        <v>TRIMESTRAL COMBINADO</v>
      </c>
      <c r="BN35" s="376" t="str">
        <f>IFERROR(__xludf.DUMMYFUNCTION("""COMPUTED_VALUE"""),"MENSUAL PROMO 1")</f>
        <v>MENSUAL PROMO 1</v>
      </c>
      <c r="BO35" s="377" t="str">
        <f>IFERROR(__xludf.DUMMYFUNCTION("""COMPUTED_VALUE"""),"TRIMESTRAL PROMO 1")</f>
        <v>TRIMESTRAL PROMO 1</v>
      </c>
      <c r="BP35" s="134" t="str">
        <f>IFERROR(__xludf.DUMMYFUNCTION("""COMPUTED_VALUE""")," ---")</f>
        <v> ---</v>
      </c>
      <c r="BQ35" s="134"/>
      <c r="BR35" s="134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  <c r="CE35" s="148"/>
      <c r="CF35" s="148"/>
      <c r="CG35" s="148"/>
      <c r="CH35" s="148"/>
      <c r="CI35" s="148"/>
      <c r="CJ35" s="148"/>
      <c r="CK35" s="148"/>
      <c r="CL35" s="148"/>
      <c r="CM35" s="148"/>
      <c r="CN35" s="148"/>
      <c r="CO35" s="148"/>
      <c r="CP35" s="148"/>
      <c r="CQ35" s="148"/>
      <c r="CR35" s="148"/>
    </row>
    <row r="36" ht="15.75" customHeight="1">
      <c r="A36" s="343">
        <v>44927.0</v>
      </c>
      <c r="B36" s="395" t="s">
        <v>1520</v>
      </c>
      <c r="C36" s="359">
        <v>5540.0</v>
      </c>
      <c r="D36" s="360">
        <v>8300.0</v>
      </c>
      <c r="E36" s="360">
        <v>16600.0</v>
      </c>
      <c r="F36" s="361">
        <v>2.0</v>
      </c>
      <c r="G36" s="438">
        <v>3.0</v>
      </c>
      <c r="H36" s="452" t="s">
        <v>1548</v>
      </c>
      <c r="I36" s="355"/>
      <c r="J36" s="355"/>
      <c r="K36" s="356"/>
      <c r="L36" s="148"/>
      <c r="M36" s="134"/>
      <c r="N36" s="448"/>
      <c r="O36" s="422" t="s">
        <v>76</v>
      </c>
      <c r="P36" s="375" t="s">
        <v>88</v>
      </c>
      <c r="Q36" s="381" t="str">
        <f>IFERROR(__xludf.DUMMYFUNCTION("TRANSPOSE(FILTER($P$6:$P$329,$O$6:$O$329='DATOS PERSONALES'!$E33))"),"Lunes 17:00")</f>
        <v>Lunes 17:00</v>
      </c>
      <c r="R36" s="374" t="str">
        <f>IFERROR(__xludf.DUMMYFUNCTION("""COMPUTED_VALUE"""),"Lunes 18:30")</f>
        <v>Lunes 18:30</v>
      </c>
      <c r="S36" s="374" t="str">
        <f>IFERROR(__xludf.DUMMYFUNCTION("""COMPUTED_VALUE"""),"Jueves 12:45")</f>
        <v>Jueves 12:45</v>
      </c>
      <c r="T36" s="374" t="str">
        <f>IFERROR(__xludf.DUMMYFUNCTION("""COMPUTED_VALUE"""),"Jueves 18:30")</f>
        <v>Jueves 18:30</v>
      </c>
      <c r="U36" s="374" t="str">
        <f>IFERROR(__xludf.DUMMYFUNCTION("""COMPUTED_VALUE"""),"Viernes 18:15")</f>
        <v>Viernes 18:15</v>
      </c>
      <c r="V36" s="374" t="str">
        <f>IFERROR(__xludf.DUMMYFUNCTION("""COMPUTED_VALUE"""),"Sábado 10:00")</f>
        <v>Sábado 10:00</v>
      </c>
      <c r="W36" s="374" t="str">
        <f>IFERROR(__xludf.DUMMYFUNCTION("""COMPUTED_VALUE"""),"vacio")</f>
        <v>vacio</v>
      </c>
      <c r="X36" s="374"/>
      <c r="Y36" s="374"/>
      <c r="Z36" s="374"/>
      <c r="AA36" s="374"/>
      <c r="AB36" s="374"/>
      <c r="AC36" s="374"/>
      <c r="AD36" s="376"/>
      <c r="AE36" s="376"/>
      <c r="AF36" s="376"/>
      <c r="AG36" s="376"/>
      <c r="AH36" s="376"/>
      <c r="AI36" s="376"/>
      <c r="AJ36" s="376"/>
      <c r="AK36" s="376"/>
      <c r="AL36" s="376"/>
      <c r="AM36" s="376"/>
      <c r="AN36" s="376"/>
      <c r="AO36" s="376"/>
      <c r="AP36" s="376"/>
      <c r="AQ36" s="376"/>
      <c r="AR36" s="376"/>
      <c r="AS36" s="376"/>
      <c r="AT36" s="376"/>
      <c r="AU36" s="376"/>
      <c r="AV36" s="376"/>
      <c r="AW36" s="377"/>
      <c r="AX36" s="134"/>
      <c r="AY36" s="353"/>
      <c r="AZ36" s="392" t="str">
        <f>IFERROR(__xludf.DUMMYFUNCTION("TRANSPOSE( IFNA(FILTER($B:$B, MONTH(IF($A:$A&lt;&gt;"""",$A:$A,""null""))=MONTH(IF('DATOS PERSONALES'!$H34&lt;&gt;"""",'DATOS PERSONALES'!$H34,""null""))),""Ingrese mes contratacion primero""))"),"MENSUAL 1")</f>
        <v>MENSUAL 1</v>
      </c>
      <c r="BA36" s="376" t="str">
        <f>IFERROR(__xludf.DUMMYFUNCTION("""COMPUTED_VALUE"""),"MENSUAL 2")</f>
        <v>MENSUAL 2</v>
      </c>
      <c r="BB36" s="376" t="str">
        <f>IFERROR(__xludf.DUMMYFUNCTION("""COMPUTED_VALUE"""),"MENSUAL 3")</f>
        <v>MENSUAL 3</v>
      </c>
      <c r="BC36" s="376" t="str">
        <f>IFERROR(__xludf.DUMMYFUNCTION("""COMPUTED_VALUE"""),"MENSUAL PILETA LIBRE 1")</f>
        <v>MENSUAL PILETA LIBRE 1</v>
      </c>
      <c r="BD36" s="376" t="str">
        <f>IFERROR(__xludf.DUMMYFUNCTION("""COMPUTED_VALUE"""),"MENSUAL PILETA LIBRE 2")</f>
        <v>MENSUAL PILETA LIBRE 2</v>
      </c>
      <c r="BE36" s="376" t="str">
        <f>IFERROR(__xludf.DUMMYFUNCTION("""COMPUTED_VALUE"""),"MENSUAL PILETA LIBRE 3")</f>
        <v>MENSUAL PILETA LIBRE 3</v>
      </c>
      <c r="BF36" s="376" t="str">
        <f>IFERROR(__xludf.DUMMYFUNCTION("""COMPUTED_VALUE"""),"MENSUAL COMBINADO")</f>
        <v>MENSUAL COMBINADO</v>
      </c>
      <c r="BG36" s="376" t="str">
        <f>IFERROR(__xludf.DUMMYFUNCTION("""COMPUTED_VALUE"""),"TRIMESTRAL 1")</f>
        <v>TRIMESTRAL 1</v>
      </c>
      <c r="BH36" s="376" t="str">
        <f>IFERROR(__xludf.DUMMYFUNCTION("""COMPUTED_VALUE"""),"TRIMESTRAL 2")</f>
        <v>TRIMESTRAL 2</v>
      </c>
      <c r="BI36" s="376" t="str">
        <f>IFERROR(__xludf.DUMMYFUNCTION("""COMPUTED_VALUE"""),"TRIMESTRAL 3")</f>
        <v>TRIMESTRAL 3</v>
      </c>
      <c r="BJ36" s="376" t="str">
        <f>IFERROR(__xludf.DUMMYFUNCTION("""COMPUTED_VALUE"""),"TRIMESTRAL PILETA LIBRE 1")</f>
        <v>TRIMESTRAL PILETA LIBRE 1</v>
      </c>
      <c r="BK36" s="376" t="str">
        <f>IFERROR(__xludf.DUMMYFUNCTION("""COMPUTED_VALUE"""),"TRIMESTRAL PILETA LIBRE 2")</f>
        <v>TRIMESTRAL PILETA LIBRE 2</v>
      </c>
      <c r="BL36" s="376" t="str">
        <f>IFERROR(__xludf.DUMMYFUNCTION("""COMPUTED_VALUE"""),"TRIMESTRAL PILETA LIBRE 3")</f>
        <v>TRIMESTRAL PILETA LIBRE 3</v>
      </c>
      <c r="BM36" s="376" t="str">
        <f>IFERROR(__xludf.DUMMYFUNCTION("""COMPUTED_VALUE"""),"TRIMESTRAL COMBINADO")</f>
        <v>TRIMESTRAL COMBINADO</v>
      </c>
      <c r="BN36" s="376" t="str">
        <f>IFERROR(__xludf.DUMMYFUNCTION("""COMPUTED_VALUE"""),"MENSUAL PROMO 1")</f>
        <v>MENSUAL PROMO 1</v>
      </c>
      <c r="BO36" s="377" t="str">
        <f>IFERROR(__xludf.DUMMYFUNCTION("""COMPUTED_VALUE"""),"TRIMESTRAL PROMO 1")</f>
        <v>TRIMESTRAL PROMO 1</v>
      </c>
      <c r="BP36" s="134" t="str">
        <f>IFERROR(__xludf.DUMMYFUNCTION("""COMPUTED_VALUE""")," ---")</f>
        <v> ---</v>
      </c>
      <c r="BQ36" s="134"/>
      <c r="BR36" s="134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48"/>
      <c r="CF36" s="148"/>
      <c r="CG36" s="148"/>
      <c r="CH36" s="148"/>
      <c r="CI36" s="148"/>
      <c r="CJ36" s="148"/>
      <c r="CK36" s="148"/>
      <c r="CL36" s="148"/>
      <c r="CM36" s="148"/>
      <c r="CN36" s="148"/>
      <c r="CO36" s="148"/>
      <c r="CP36" s="148"/>
      <c r="CQ36" s="148"/>
      <c r="CR36" s="148"/>
    </row>
    <row r="37" ht="15.75" customHeight="1">
      <c r="A37" s="343">
        <v>44927.0</v>
      </c>
      <c r="B37" s="391" t="s">
        <v>1522</v>
      </c>
      <c r="C37" s="345">
        <v>6870.0</v>
      </c>
      <c r="D37" s="346">
        <v>10300.0</v>
      </c>
      <c r="E37" s="346">
        <v>20600.0</v>
      </c>
      <c r="F37" s="347">
        <v>2.0</v>
      </c>
      <c r="G37" s="436">
        <v>3.0</v>
      </c>
      <c r="H37" s="453">
        <v>44927.0</v>
      </c>
      <c r="I37" s="355"/>
      <c r="J37" s="355"/>
      <c r="K37" s="356"/>
      <c r="L37" s="454"/>
      <c r="M37" s="134"/>
      <c r="N37" s="448"/>
      <c r="O37" s="422" t="s">
        <v>76</v>
      </c>
      <c r="P37" s="375" t="s">
        <v>105</v>
      </c>
      <c r="Q37" s="381" t="str">
        <f>IFERROR(__xludf.DUMMYFUNCTION("TRANSPOSE(FILTER($P$6:$P$329,$O$6:$O$329='DATOS PERSONALES'!$E34))"),"Lunes 15:30")</f>
        <v>Lunes 15:30</v>
      </c>
      <c r="R37" s="374" t="str">
        <f>IFERROR(__xludf.DUMMYFUNCTION("""COMPUTED_VALUE"""),"Lunes 20:00")</f>
        <v>Lunes 20:00</v>
      </c>
      <c r="S37" s="374" t="str">
        <f>IFERROR(__xludf.DUMMYFUNCTION("""COMPUTED_VALUE"""),"Martes 16:45")</f>
        <v>Martes 16:45</v>
      </c>
      <c r="T37" s="374" t="str">
        <f>IFERROR(__xludf.DUMMYFUNCTION("""COMPUTED_VALUE"""),"Martes 19:00")</f>
        <v>Martes 19:00</v>
      </c>
      <c r="U37" s="374" t="str">
        <f>IFERROR(__xludf.DUMMYFUNCTION("""COMPUTED_VALUE"""),"Miércoles 16:00")</f>
        <v>Miércoles 16:00</v>
      </c>
      <c r="V37" s="374" t="str">
        <f>IFERROR(__xludf.DUMMYFUNCTION("""COMPUTED_VALUE"""),"Miércoles 16:45")</f>
        <v>Miércoles 16:45</v>
      </c>
      <c r="W37" s="374" t="str">
        <f>IFERROR(__xludf.DUMMYFUNCTION("""COMPUTED_VALUE"""),"Miércoles 19:00")</f>
        <v>Miércoles 19:00</v>
      </c>
      <c r="X37" s="374" t="str">
        <f>IFERROR(__xludf.DUMMYFUNCTION("""COMPUTED_VALUE"""),"Jueves 15:30")</f>
        <v>Jueves 15:30</v>
      </c>
      <c r="Y37" s="374" t="str">
        <f>IFERROR(__xludf.DUMMYFUNCTION("""COMPUTED_VALUE"""),"Jueves 17:45")</f>
        <v>Jueves 17:45</v>
      </c>
      <c r="Z37" s="374" t="str">
        <f>IFERROR(__xludf.DUMMYFUNCTION("""COMPUTED_VALUE"""),"Viernes 16:00")</f>
        <v>Viernes 16:00</v>
      </c>
      <c r="AA37" s="374" t="str">
        <f>IFERROR(__xludf.DUMMYFUNCTION("""COMPUTED_VALUE"""),"Viernes 16:45")</f>
        <v>Viernes 16:45</v>
      </c>
      <c r="AB37" s="374" t="str">
        <f>IFERROR(__xludf.DUMMYFUNCTION("""COMPUTED_VALUE"""),"Viernes 19:45")</f>
        <v>Viernes 19:45</v>
      </c>
      <c r="AC37" s="374" t="str">
        <f>IFERROR(__xludf.DUMMYFUNCTION("""COMPUTED_VALUE"""),"Sábado 13:00")</f>
        <v>Sábado 13:00</v>
      </c>
      <c r="AD37" s="376" t="str">
        <f>IFERROR(__xludf.DUMMYFUNCTION("""COMPUTED_VALUE"""),"Sábado 13:45")</f>
        <v>Sábado 13:45</v>
      </c>
      <c r="AE37" s="376" t="str">
        <f>IFERROR(__xludf.DUMMYFUNCTION("""COMPUTED_VALUE"""),"Sábado 16:45")</f>
        <v>Sábado 16:45</v>
      </c>
      <c r="AF37" s="376" t="str">
        <f>IFERROR(__xludf.DUMMYFUNCTION("""COMPUTED_VALUE"""),"Sábado 18:15")</f>
        <v>Sábado 18:15</v>
      </c>
      <c r="AG37" s="376" t="str">
        <f>IFERROR(__xludf.DUMMYFUNCTION("""COMPUTED_VALUE"""),"vacio")</f>
        <v>vacio</v>
      </c>
      <c r="AH37" s="376"/>
      <c r="AI37" s="376"/>
      <c r="AJ37" s="376"/>
      <c r="AK37" s="376"/>
      <c r="AL37" s="376"/>
      <c r="AM37" s="376"/>
      <c r="AN37" s="376"/>
      <c r="AO37" s="376"/>
      <c r="AP37" s="376"/>
      <c r="AQ37" s="376"/>
      <c r="AR37" s="376"/>
      <c r="AS37" s="376"/>
      <c r="AT37" s="376"/>
      <c r="AU37" s="376"/>
      <c r="AV37" s="376"/>
      <c r="AW37" s="377"/>
      <c r="AX37" s="134"/>
      <c r="AY37" s="353"/>
      <c r="AZ37" s="392" t="str">
        <f>IFERROR(__xludf.DUMMYFUNCTION("TRANSPOSE( IFNA(FILTER($B:$B, MONTH(IF($A:$A&lt;&gt;"""",$A:$A,""null""))=MONTH(IF('DATOS PERSONALES'!$H35&lt;&gt;"""",'DATOS PERSONALES'!$H35,""null""))),""Ingrese mes contratacion primero""))"),"MENSUAL 1")</f>
        <v>MENSUAL 1</v>
      </c>
      <c r="BA37" s="376" t="str">
        <f>IFERROR(__xludf.DUMMYFUNCTION("""COMPUTED_VALUE"""),"MENSUAL 2")</f>
        <v>MENSUAL 2</v>
      </c>
      <c r="BB37" s="376" t="str">
        <f>IFERROR(__xludf.DUMMYFUNCTION("""COMPUTED_VALUE"""),"MENSUAL 3")</f>
        <v>MENSUAL 3</v>
      </c>
      <c r="BC37" s="376" t="str">
        <f>IFERROR(__xludf.DUMMYFUNCTION("""COMPUTED_VALUE"""),"MENSUAL PILETA LIBRE 1")</f>
        <v>MENSUAL PILETA LIBRE 1</v>
      </c>
      <c r="BD37" s="376" t="str">
        <f>IFERROR(__xludf.DUMMYFUNCTION("""COMPUTED_VALUE"""),"MENSUAL PILETA LIBRE 2")</f>
        <v>MENSUAL PILETA LIBRE 2</v>
      </c>
      <c r="BE37" s="376" t="str">
        <f>IFERROR(__xludf.DUMMYFUNCTION("""COMPUTED_VALUE"""),"MENSUAL PILETA LIBRE 3")</f>
        <v>MENSUAL PILETA LIBRE 3</v>
      </c>
      <c r="BF37" s="376" t="str">
        <f>IFERROR(__xludf.DUMMYFUNCTION("""COMPUTED_VALUE"""),"MENSUAL COMBINADO")</f>
        <v>MENSUAL COMBINADO</v>
      </c>
      <c r="BG37" s="376" t="str">
        <f>IFERROR(__xludf.DUMMYFUNCTION("""COMPUTED_VALUE"""),"TRIMESTRAL 1")</f>
        <v>TRIMESTRAL 1</v>
      </c>
      <c r="BH37" s="376" t="str">
        <f>IFERROR(__xludf.DUMMYFUNCTION("""COMPUTED_VALUE"""),"TRIMESTRAL 2")</f>
        <v>TRIMESTRAL 2</v>
      </c>
      <c r="BI37" s="376" t="str">
        <f>IFERROR(__xludf.DUMMYFUNCTION("""COMPUTED_VALUE"""),"TRIMESTRAL 3")</f>
        <v>TRIMESTRAL 3</v>
      </c>
      <c r="BJ37" s="376" t="str">
        <f>IFERROR(__xludf.DUMMYFUNCTION("""COMPUTED_VALUE"""),"TRIMESTRAL PILETA LIBRE 1")</f>
        <v>TRIMESTRAL PILETA LIBRE 1</v>
      </c>
      <c r="BK37" s="376" t="str">
        <f>IFERROR(__xludf.DUMMYFUNCTION("""COMPUTED_VALUE"""),"TRIMESTRAL PILETA LIBRE 2")</f>
        <v>TRIMESTRAL PILETA LIBRE 2</v>
      </c>
      <c r="BL37" s="376" t="str">
        <f>IFERROR(__xludf.DUMMYFUNCTION("""COMPUTED_VALUE"""),"TRIMESTRAL PILETA LIBRE 3")</f>
        <v>TRIMESTRAL PILETA LIBRE 3</v>
      </c>
      <c r="BM37" s="376" t="str">
        <f>IFERROR(__xludf.DUMMYFUNCTION("""COMPUTED_VALUE"""),"TRIMESTRAL COMBINADO")</f>
        <v>TRIMESTRAL COMBINADO</v>
      </c>
      <c r="BN37" s="376" t="str">
        <f>IFERROR(__xludf.DUMMYFUNCTION("""COMPUTED_VALUE"""),"MENSUAL PROMO 1")</f>
        <v>MENSUAL PROMO 1</v>
      </c>
      <c r="BO37" s="377" t="str">
        <f>IFERROR(__xludf.DUMMYFUNCTION("""COMPUTED_VALUE"""),"TRIMESTRAL PROMO 1")</f>
        <v>TRIMESTRAL PROMO 1</v>
      </c>
      <c r="BP37" s="134" t="str">
        <f>IFERROR(__xludf.DUMMYFUNCTION("""COMPUTED_VALUE""")," ---")</f>
        <v> ---</v>
      </c>
      <c r="BQ37" s="134"/>
      <c r="BR37" s="134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48"/>
      <c r="CF37" s="148" t="str">
        <f>IFERROR(__xludf.DUMMYFUNCTION("""COMPUTED_VALUE""")," ---")</f>
        <v> ---</v>
      </c>
      <c r="CG37" s="148"/>
      <c r="CH37" s="148"/>
      <c r="CI37" s="148"/>
      <c r="CJ37" s="148"/>
      <c r="CK37" s="148"/>
      <c r="CL37" s="148"/>
      <c r="CM37" s="148"/>
      <c r="CN37" s="148"/>
      <c r="CO37" s="148"/>
      <c r="CP37" s="148"/>
      <c r="CQ37" s="148"/>
      <c r="CR37" s="148"/>
    </row>
    <row r="38" ht="15.75" customHeight="1">
      <c r="A38" s="343">
        <v>44927.0</v>
      </c>
      <c r="B38" s="335" t="s">
        <v>1525</v>
      </c>
      <c r="C38" s="359">
        <v>7540.0</v>
      </c>
      <c r="D38" s="360">
        <v>11300.0</v>
      </c>
      <c r="E38" s="360">
        <v>22600.0</v>
      </c>
      <c r="F38" s="361">
        <v>2.0</v>
      </c>
      <c r="G38" s="438">
        <v>3.0</v>
      </c>
      <c r="H38" s="455" t="s">
        <v>1434</v>
      </c>
      <c r="I38" s="421"/>
      <c r="J38" s="455" t="s">
        <v>1549</v>
      </c>
      <c r="K38" s="420"/>
      <c r="L38" s="454"/>
      <c r="M38" s="134"/>
      <c r="N38" s="448"/>
      <c r="O38" s="422" t="s">
        <v>76</v>
      </c>
      <c r="P38" s="375" t="s">
        <v>151</v>
      </c>
      <c r="Q38" s="381" t="str">
        <f>IFERROR(__xludf.DUMMYFUNCTION("TRANSPOSE(FILTER($P$6:$P$329,$O$6:$O$329='DATOS PERSONALES'!$E35))"),"Lunes 15:30")</f>
        <v>Lunes 15:30</v>
      </c>
      <c r="R38" s="374" t="str">
        <f>IFERROR(__xludf.DUMMYFUNCTION("""COMPUTED_VALUE"""),"Lunes 20:00")</f>
        <v>Lunes 20:00</v>
      </c>
      <c r="S38" s="374" t="str">
        <f>IFERROR(__xludf.DUMMYFUNCTION("""COMPUTED_VALUE"""),"Martes 16:45")</f>
        <v>Martes 16:45</v>
      </c>
      <c r="T38" s="374" t="str">
        <f>IFERROR(__xludf.DUMMYFUNCTION("""COMPUTED_VALUE"""),"Martes 19:00")</f>
        <v>Martes 19:00</v>
      </c>
      <c r="U38" s="374" t="str">
        <f>IFERROR(__xludf.DUMMYFUNCTION("""COMPUTED_VALUE"""),"Miércoles 16:00")</f>
        <v>Miércoles 16:00</v>
      </c>
      <c r="V38" s="374" t="str">
        <f>IFERROR(__xludf.DUMMYFUNCTION("""COMPUTED_VALUE"""),"Miércoles 16:45")</f>
        <v>Miércoles 16:45</v>
      </c>
      <c r="W38" s="374" t="str">
        <f>IFERROR(__xludf.DUMMYFUNCTION("""COMPUTED_VALUE"""),"Miércoles 19:00")</f>
        <v>Miércoles 19:00</v>
      </c>
      <c r="X38" s="374" t="str">
        <f>IFERROR(__xludf.DUMMYFUNCTION("""COMPUTED_VALUE"""),"Jueves 15:30")</f>
        <v>Jueves 15:30</v>
      </c>
      <c r="Y38" s="374" t="str">
        <f>IFERROR(__xludf.DUMMYFUNCTION("""COMPUTED_VALUE"""),"Jueves 17:45")</f>
        <v>Jueves 17:45</v>
      </c>
      <c r="Z38" s="374" t="str">
        <f>IFERROR(__xludf.DUMMYFUNCTION("""COMPUTED_VALUE"""),"Viernes 16:00")</f>
        <v>Viernes 16:00</v>
      </c>
      <c r="AA38" s="374" t="str">
        <f>IFERROR(__xludf.DUMMYFUNCTION("""COMPUTED_VALUE"""),"Viernes 16:45")</f>
        <v>Viernes 16:45</v>
      </c>
      <c r="AB38" s="374" t="str">
        <f>IFERROR(__xludf.DUMMYFUNCTION("""COMPUTED_VALUE"""),"Viernes 19:45")</f>
        <v>Viernes 19:45</v>
      </c>
      <c r="AC38" s="374" t="str">
        <f>IFERROR(__xludf.DUMMYFUNCTION("""COMPUTED_VALUE"""),"Sábado 13:00")</f>
        <v>Sábado 13:00</v>
      </c>
      <c r="AD38" s="376" t="str">
        <f>IFERROR(__xludf.DUMMYFUNCTION("""COMPUTED_VALUE"""),"Sábado 13:45")</f>
        <v>Sábado 13:45</v>
      </c>
      <c r="AE38" s="376" t="str">
        <f>IFERROR(__xludf.DUMMYFUNCTION("""COMPUTED_VALUE"""),"Sábado 16:45")</f>
        <v>Sábado 16:45</v>
      </c>
      <c r="AF38" s="376" t="str">
        <f>IFERROR(__xludf.DUMMYFUNCTION("""COMPUTED_VALUE"""),"Sábado 18:15")</f>
        <v>Sábado 18:15</v>
      </c>
      <c r="AG38" s="376" t="str">
        <f>IFERROR(__xludf.DUMMYFUNCTION("""COMPUTED_VALUE"""),"vacio")</f>
        <v>vacio</v>
      </c>
      <c r="AH38" s="376"/>
      <c r="AI38" s="376"/>
      <c r="AJ38" s="376"/>
      <c r="AK38" s="376"/>
      <c r="AL38" s="376"/>
      <c r="AM38" s="376"/>
      <c r="AN38" s="376"/>
      <c r="AO38" s="376"/>
      <c r="AP38" s="376"/>
      <c r="AQ38" s="376"/>
      <c r="AR38" s="376"/>
      <c r="AS38" s="376"/>
      <c r="AT38" s="376"/>
      <c r="AU38" s="376"/>
      <c r="AV38" s="376"/>
      <c r="AW38" s="377"/>
      <c r="AX38" s="134"/>
      <c r="AY38" s="353"/>
      <c r="AZ38" s="392" t="str">
        <f>IFERROR(__xludf.DUMMYFUNCTION("TRANSPOSE( IFNA(FILTER($B:$B, MONTH(IF($A:$A&lt;&gt;"""",$A:$A,""null""))=MONTH(IF('DATOS PERSONALES'!$H36&lt;&gt;"""",'DATOS PERSONALES'!$H36,""null""))),""Ingrese mes contratacion primero""))"),"MENSUAL 1")</f>
        <v>MENSUAL 1</v>
      </c>
      <c r="BA38" s="376" t="str">
        <f>IFERROR(__xludf.DUMMYFUNCTION("""COMPUTED_VALUE"""),"MENSUAL 2")</f>
        <v>MENSUAL 2</v>
      </c>
      <c r="BB38" s="376" t="str">
        <f>IFERROR(__xludf.DUMMYFUNCTION("""COMPUTED_VALUE"""),"MENSUAL 3")</f>
        <v>MENSUAL 3</v>
      </c>
      <c r="BC38" s="376" t="str">
        <f>IFERROR(__xludf.DUMMYFUNCTION("""COMPUTED_VALUE"""),"MENSUAL PILETA LIBRE 1")</f>
        <v>MENSUAL PILETA LIBRE 1</v>
      </c>
      <c r="BD38" s="376" t="str">
        <f>IFERROR(__xludf.DUMMYFUNCTION("""COMPUTED_VALUE"""),"MENSUAL PILETA LIBRE 2")</f>
        <v>MENSUAL PILETA LIBRE 2</v>
      </c>
      <c r="BE38" s="376" t="str">
        <f>IFERROR(__xludf.DUMMYFUNCTION("""COMPUTED_VALUE"""),"MENSUAL PILETA LIBRE 3")</f>
        <v>MENSUAL PILETA LIBRE 3</v>
      </c>
      <c r="BF38" s="376" t="str">
        <f>IFERROR(__xludf.DUMMYFUNCTION("""COMPUTED_VALUE"""),"MENSUAL COMBINADO")</f>
        <v>MENSUAL COMBINADO</v>
      </c>
      <c r="BG38" s="376" t="str">
        <f>IFERROR(__xludf.DUMMYFUNCTION("""COMPUTED_VALUE"""),"TRIMESTRAL 1")</f>
        <v>TRIMESTRAL 1</v>
      </c>
      <c r="BH38" s="376" t="str">
        <f>IFERROR(__xludf.DUMMYFUNCTION("""COMPUTED_VALUE"""),"TRIMESTRAL 2")</f>
        <v>TRIMESTRAL 2</v>
      </c>
      <c r="BI38" s="376" t="str">
        <f>IFERROR(__xludf.DUMMYFUNCTION("""COMPUTED_VALUE"""),"TRIMESTRAL 3")</f>
        <v>TRIMESTRAL 3</v>
      </c>
      <c r="BJ38" s="376" t="str">
        <f>IFERROR(__xludf.DUMMYFUNCTION("""COMPUTED_VALUE"""),"TRIMESTRAL PILETA LIBRE 1")</f>
        <v>TRIMESTRAL PILETA LIBRE 1</v>
      </c>
      <c r="BK38" s="376" t="str">
        <f>IFERROR(__xludf.DUMMYFUNCTION("""COMPUTED_VALUE"""),"TRIMESTRAL PILETA LIBRE 2")</f>
        <v>TRIMESTRAL PILETA LIBRE 2</v>
      </c>
      <c r="BL38" s="376" t="str">
        <f>IFERROR(__xludf.DUMMYFUNCTION("""COMPUTED_VALUE"""),"TRIMESTRAL PILETA LIBRE 3")</f>
        <v>TRIMESTRAL PILETA LIBRE 3</v>
      </c>
      <c r="BM38" s="376" t="str">
        <f>IFERROR(__xludf.DUMMYFUNCTION("""COMPUTED_VALUE"""),"TRIMESTRAL COMBINADO")</f>
        <v>TRIMESTRAL COMBINADO</v>
      </c>
      <c r="BN38" s="376" t="str">
        <f>IFERROR(__xludf.DUMMYFUNCTION("""COMPUTED_VALUE"""),"MENSUAL PROMO 1")</f>
        <v>MENSUAL PROMO 1</v>
      </c>
      <c r="BO38" s="377" t="str">
        <f>IFERROR(__xludf.DUMMYFUNCTION("""COMPUTED_VALUE"""),"TRIMESTRAL PROMO 1")</f>
        <v>TRIMESTRAL PROMO 1</v>
      </c>
      <c r="BP38" s="134" t="str">
        <f>IFERROR(__xludf.DUMMYFUNCTION("""COMPUTED_VALUE""")," ---")</f>
        <v> ---</v>
      </c>
      <c r="BQ38" s="134"/>
      <c r="BR38" s="134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  <c r="CE38" s="148"/>
      <c r="CF38" s="148"/>
      <c r="CG38" s="148"/>
      <c r="CH38" s="148"/>
      <c r="CI38" s="148"/>
      <c r="CJ38" s="148"/>
      <c r="CK38" s="148"/>
      <c r="CL38" s="148"/>
      <c r="CM38" s="148"/>
      <c r="CN38" s="148"/>
      <c r="CO38" s="148"/>
      <c r="CP38" s="148"/>
      <c r="CQ38" s="148"/>
      <c r="CR38" s="148"/>
    </row>
    <row r="39" ht="15.75" customHeight="1">
      <c r="A39" s="408">
        <v>44927.0</v>
      </c>
      <c r="B39" s="409" t="s">
        <v>1528</v>
      </c>
      <c r="C39" s="456"/>
      <c r="D39" s="456"/>
      <c r="E39" s="457"/>
      <c r="F39" s="458"/>
      <c r="G39" s="459"/>
      <c r="H39" s="376" t="str">
        <f>IFERROR(__xludf.DUMMYFUNCTION("IMPORTRANGE(H36,""CTA CTE!A3:A1000"")"),"#REF!")</f>
        <v>#REF!</v>
      </c>
      <c r="I39" s="376"/>
      <c r="J39" s="460" t="str">
        <f>IFERROR(__xludf.DUMMYFUNCTION("IMPORTRANGE(H36,""CTA CTE!G3:G1000"")"),"#REF!")</f>
        <v>#REF!</v>
      </c>
      <c r="K39" s="377"/>
      <c r="L39" s="148"/>
      <c r="M39" s="134"/>
      <c r="N39" s="448"/>
      <c r="O39" s="422" t="s">
        <v>76</v>
      </c>
      <c r="P39" s="398" t="s">
        <v>130</v>
      </c>
      <c r="Q39" s="381" t="str">
        <f>IFERROR(__xludf.DUMMYFUNCTION("TRANSPOSE(FILTER($P$6:$P$329,$O$6:$O$329='DATOS PERSONALES'!$E36))"),"Lunes 15:30")</f>
        <v>Lunes 15:30</v>
      </c>
      <c r="R39" s="374" t="str">
        <f>IFERROR(__xludf.DUMMYFUNCTION("""COMPUTED_VALUE"""),"Lunes 20:00")</f>
        <v>Lunes 20:00</v>
      </c>
      <c r="S39" s="374" t="str">
        <f>IFERROR(__xludf.DUMMYFUNCTION("""COMPUTED_VALUE"""),"Martes 16:45")</f>
        <v>Martes 16:45</v>
      </c>
      <c r="T39" s="374" t="str">
        <f>IFERROR(__xludf.DUMMYFUNCTION("""COMPUTED_VALUE"""),"Martes 19:00")</f>
        <v>Martes 19:00</v>
      </c>
      <c r="U39" s="374" t="str">
        <f>IFERROR(__xludf.DUMMYFUNCTION("""COMPUTED_VALUE"""),"Miércoles 16:00")</f>
        <v>Miércoles 16:00</v>
      </c>
      <c r="V39" s="374" t="str">
        <f>IFERROR(__xludf.DUMMYFUNCTION("""COMPUTED_VALUE"""),"Miércoles 16:45")</f>
        <v>Miércoles 16:45</v>
      </c>
      <c r="W39" s="374" t="str">
        <f>IFERROR(__xludf.DUMMYFUNCTION("""COMPUTED_VALUE"""),"Miércoles 19:00")</f>
        <v>Miércoles 19:00</v>
      </c>
      <c r="X39" s="374" t="str">
        <f>IFERROR(__xludf.DUMMYFUNCTION("""COMPUTED_VALUE"""),"Jueves 15:30")</f>
        <v>Jueves 15:30</v>
      </c>
      <c r="Y39" s="374" t="str">
        <f>IFERROR(__xludf.DUMMYFUNCTION("""COMPUTED_VALUE"""),"Jueves 17:45")</f>
        <v>Jueves 17:45</v>
      </c>
      <c r="Z39" s="374" t="str">
        <f>IFERROR(__xludf.DUMMYFUNCTION("""COMPUTED_VALUE"""),"Viernes 16:00")</f>
        <v>Viernes 16:00</v>
      </c>
      <c r="AA39" s="374" t="str">
        <f>IFERROR(__xludf.DUMMYFUNCTION("""COMPUTED_VALUE"""),"Viernes 16:45")</f>
        <v>Viernes 16:45</v>
      </c>
      <c r="AB39" s="374" t="str">
        <f>IFERROR(__xludf.DUMMYFUNCTION("""COMPUTED_VALUE"""),"Viernes 19:45")</f>
        <v>Viernes 19:45</v>
      </c>
      <c r="AC39" s="374" t="str">
        <f>IFERROR(__xludf.DUMMYFUNCTION("""COMPUTED_VALUE"""),"Sábado 13:00")</f>
        <v>Sábado 13:00</v>
      </c>
      <c r="AD39" s="376" t="str">
        <f>IFERROR(__xludf.DUMMYFUNCTION("""COMPUTED_VALUE"""),"Sábado 13:45")</f>
        <v>Sábado 13:45</v>
      </c>
      <c r="AE39" s="376" t="str">
        <f>IFERROR(__xludf.DUMMYFUNCTION("""COMPUTED_VALUE"""),"Sábado 16:45")</f>
        <v>Sábado 16:45</v>
      </c>
      <c r="AF39" s="376" t="str">
        <f>IFERROR(__xludf.DUMMYFUNCTION("""COMPUTED_VALUE"""),"Sábado 18:15")</f>
        <v>Sábado 18:15</v>
      </c>
      <c r="AG39" s="376" t="str">
        <f>IFERROR(__xludf.DUMMYFUNCTION("""COMPUTED_VALUE"""),"vacio")</f>
        <v>vacio</v>
      </c>
      <c r="AH39" s="376"/>
      <c r="AI39" s="376"/>
      <c r="AJ39" s="376"/>
      <c r="AK39" s="376"/>
      <c r="AL39" s="376"/>
      <c r="AM39" s="376"/>
      <c r="AN39" s="376"/>
      <c r="AO39" s="376"/>
      <c r="AP39" s="376"/>
      <c r="AQ39" s="376"/>
      <c r="AR39" s="376"/>
      <c r="AS39" s="376"/>
      <c r="AT39" s="376"/>
      <c r="AU39" s="376"/>
      <c r="AV39" s="376"/>
      <c r="AW39" s="377"/>
      <c r="AX39" s="134"/>
      <c r="AY39" s="353"/>
      <c r="AZ39" s="392" t="str">
        <f>IFERROR(__xludf.DUMMYFUNCTION("TRANSPOSE( IFNA(FILTER($B:$B, MONTH(IF($A:$A&lt;&gt;"""",$A:$A,""null""))=MONTH(IF('DATOS PERSONALES'!$H37&lt;&gt;"""",'DATOS PERSONALES'!$H37,""null""))),""Ingrese mes contratacion primero""))"),"MENSUAL 1")</f>
        <v>MENSUAL 1</v>
      </c>
      <c r="BA39" s="376" t="str">
        <f>IFERROR(__xludf.DUMMYFUNCTION("""COMPUTED_VALUE"""),"MENSUAL 2")</f>
        <v>MENSUAL 2</v>
      </c>
      <c r="BB39" s="376" t="str">
        <f>IFERROR(__xludf.DUMMYFUNCTION("""COMPUTED_VALUE"""),"MENSUAL 3")</f>
        <v>MENSUAL 3</v>
      </c>
      <c r="BC39" s="376" t="str">
        <f>IFERROR(__xludf.DUMMYFUNCTION("""COMPUTED_VALUE"""),"MENSUAL PILETA LIBRE 1")</f>
        <v>MENSUAL PILETA LIBRE 1</v>
      </c>
      <c r="BD39" s="376" t="str">
        <f>IFERROR(__xludf.DUMMYFUNCTION("""COMPUTED_VALUE"""),"MENSUAL PILETA LIBRE 2")</f>
        <v>MENSUAL PILETA LIBRE 2</v>
      </c>
      <c r="BE39" s="376" t="str">
        <f>IFERROR(__xludf.DUMMYFUNCTION("""COMPUTED_VALUE"""),"MENSUAL PILETA LIBRE 3")</f>
        <v>MENSUAL PILETA LIBRE 3</v>
      </c>
      <c r="BF39" s="376" t="str">
        <f>IFERROR(__xludf.DUMMYFUNCTION("""COMPUTED_VALUE"""),"MENSUAL COMBINADO")</f>
        <v>MENSUAL COMBINADO</v>
      </c>
      <c r="BG39" s="376" t="str">
        <f>IFERROR(__xludf.DUMMYFUNCTION("""COMPUTED_VALUE"""),"TRIMESTRAL 1")</f>
        <v>TRIMESTRAL 1</v>
      </c>
      <c r="BH39" s="376" t="str">
        <f>IFERROR(__xludf.DUMMYFUNCTION("""COMPUTED_VALUE"""),"TRIMESTRAL 2")</f>
        <v>TRIMESTRAL 2</v>
      </c>
      <c r="BI39" s="376" t="str">
        <f>IFERROR(__xludf.DUMMYFUNCTION("""COMPUTED_VALUE"""),"TRIMESTRAL 3")</f>
        <v>TRIMESTRAL 3</v>
      </c>
      <c r="BJ39" s="376" t="str">
        <f>IFERROR(__xludf.DUMMYFUNCTION("""COMPUTED_VALUE"""),"TRIMESTRAL PILETA LIBRE 1")</f>
        <v>TRIMESTRAL PILETA LIBRE 1</v>
      </c>
      <c r="BK39" s="376" t="str">
        <f>IFERROR(__xludf.DUMMYFUNCTION("""COMPUTED_VALUE"""),"TRIMESTRAL PILETA LIBRE 2")</f>
        <v>TRIMESTRAL PILETA LIBRE 2</v>
      </c>
      <c r="BL39" s="376" t="str">
        <f>IFERROR(__xludf.DUMMYFUNCTION("""COMPUTED_VALUE"""),"TRIMESTRAL PILETA LIBRE 3")</f>
        <v>TRIMESTRAL PILETA LIBRE 3</v>
      </c>
      <c r="BM39" s="376" t="str">
        <f>IFERROR(__xludf.DUMMYFUNCTION("""COMPUTED_VALUE"""),"TRIMESTRAL COMBINADO")</f>
        <v>TRIMESTRAL COMBINADO</v>
      </c>
      <c r="BN39" s="376" t="str">
        <f>IFERROR(__xludf.DUMMYFUNCTION("""COMPUTED_VALUE"""),"MENSUAL PROMO 1")</f>
        <v>MENSUAL PROMO 1</v>
      </c>
      <c r="BO39" s="377" t="str">
        <f>IFERROR(__xludf.DUMMYFUNCTION("""COMPUTED_VALUE"""),"TRIMESTRAL PROMO 1")</f>
        <v>TRIMESTRAL PROMO 1</v>
      </c>
      <c r="BP39" s="134" t="str">
        <f>IFERROR(__xludf.DUMMYFUNCTION("""COMPUTED_VALUE""")," ---")</f>
        <v> ---</v>
      </c>
      <c r="BQ39" s="134"/>
      <c r="BR39" s="134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  <c r="CE39" s="148"/>
      <c r="CF39" s="148" t="str">
        <f>IFERROR(__xludf.DUMMYFUNCTION("""COMPUTED_VALUE""")," ---")</f>
        <v> ---</v>
      </c>
      <c r="CG39" s="148"/>
      <c r="CH39" s="148"/>
      <c r="CI39" s="148"/>
      <c r="CJ39" s="148"/>
      <c r="CK39" s="148"/>
      <c r="CL39" s="148"/>
      <c r="CM39" s="148"/>
      <c r="CN39" s="148"/>
      <c r="CO39" s="148"/>
      <c r="CP39" s="148"/>
      <c r="CQ39" s="148"/>
      <c r="CR39" s="148"/>
    </row>
    <row r="40">
      <c r="A40" s="408">
        <v>44927.0</v>
      </c>
      <c r="B40" s="418" t="s">
        <v>1530</v>
      </c>
      <c r="C40" s="461"/>
      <c r="D40" s="461"/>
      <c r="E40" s="461"/>
      <c r="F40" s="462"/>
      <c r="G40" s="463"/>
      <c r="H40" s="376"/>
      <c r="I40" s="376"/>
      <c r="J40" s="460"/>
      <c r="K40" s="377"/>
      <c r="L40" s="148"/>
      <c r="M40" s="134"/>
      <c r="N40" s="448"/>
      <c r="O40" s="422" t="s">
        <v>76</v>
      </c>
      <c r="P40" s="375" t="s">
        <v>78</v>
      </c>
      <c r="Q40" s="381" t="str">
        <f>IFERROR(__xludf.DUMMYFUNCTION("TRANSPOSE(FILTER($P$6:$P$329,$O$6:$O$329='DATOS PERSONALES'!$E37))"),"Lunes 15:30")</f>
        <v>Lunes 15:30</v>
      </c>
      <c r="R40" s="374" t="str">
        <f>IFERROR(__xludf.DUMMYFUNCTION("""COMPUTED_VALUE"""),"Lunes 20:00")</f>
        <v>Lunes 20:00</v>
      </c>
      <c r="S40" s="374" t="str">
        <f>IFERROR(__xludf.DUMMYFUNCTION("""COMPUTED_VALUE"""),"Martes 16:45")</f>
        <v>Martes 16:45</v>
      </c>
      <c r="T40" s="374" t="str">
        <f>IFERROR(__xludf.DUMMYFUNCTION("""COMPUTED_VALUE"""),"Martes 19:00")</f>
        <v>Martes 19:00</v>
      </c>
      <c r="U40" s="374" t="str">
        <f>IFERROR(__xludf.DUMMYFUNCTION("""COMPUTED_VALUE"""),"Miércoles 16:00")</f>
        <v>Miércoles 16:00</v>
      </c>
      <c r="V40" s="374" t="str">
        <f>IFERROR(__xludf.DUMMYFUNCTION("""COMPUTED_VALUE"""),"Miércoles 16:45")</f>
        <v>Miércoles 16:45</v>
      </c>
      <c r="W40" s="374" t="str">
        <f>IFERROR(__xludf.DUMMYFUNCTION("""COMPUTED_VALUE"""),"Miércoles 19:00")</f>
        <v>Miércoles 19:00</v>
      </c>
      <c r="X40" s="374" t="str">
        <f>IFERROR(__xludf.DUMMYFUNCTION("""COMPUTED_VALUE"""),"Jueves 15:30")</f>
        <v>Jueves 15:30</v>
      </c>
      <c r="Y40" s="374" t="str">
        <f>IFERROR(__xludf.DUMMYFUNCTION("""COMPUTED_VALUE"""),"Jueves 17:45")</f>
        <v>Jueves 17:45</v>
      </c>
      <c r="Z40" s="374" t="str">
        <f>IFERROR(__xludf.DUMMYFUNCTION("""COMPUTED_VALUE"""),"Viernes 16:00")</f>
        <v>Viernes 16:00</v>
      </c>
      <c r="AA40" s="374" t="str">
        <f>IFERROR(__xludf.DUMMYFUNCTION("""COMPUTED_VALUE"""),"Viernes 16:45")</f>
        <v>Viernes 16:45</v>
      </c>
      <c r="AB40" s="374" t="str">
        <f>IFERROR(__xludf.DUMMYFUNCTION("""COMPUTED_VALUE"""),"Viernes 19:45")</f>
        <v>Viernes 19:45</v>
      </c>
      <c r="AC40" s="374" t="str">
        <f>IFERROR(__xludf.DUMMYFUNCTION("""COMPUTED_VALUE"""),"Sábado 13:00")</f>
        <v>Sábado 13:00</v>
      </c>
      <c r="AD40" s="376" t="str">
        <f>IFERROR(__xludf.DUMMYFUNCTION("""COMPUTED_VALUE"""),"Sábado 13:45")</f>
        <v>Sábado 13:45</v>
      </c>
      <c r="AE40" s="376" t="str">
        <f>IFERROR(__xludf.DUMMYFUNCTION("""COMPUTED_VALUE"""),"Sábado 16:45")</f>
        <v>Sábado 16:45</v>
      </c>
      <c r="AF40" s="376" t="str">
        <f>IFERROR(__xludf.DUMMYFUNCTION("""COMPUTED_VALUE"""),"Sábado 18:15")</f>
        <v>Sábado 18:15</v>
      </c>
      <c r="AG40" s="376" t="str">
        <f>IFERROR(__xludf.DUMMYFUNCTION("""COMPUTED_VALUE"""),"vacio")</f>
        <v>vacio</v>
      </c>
      <c r="AH40" s="376"/>
      <c r="AI40" s="376"/>
      <c r="AJ40" s="376"/>
      <c r="AK40" s="376"/>
      <c r="AL40" s="376"/>
      <c r="AM40" s="376"/>
      <c r="AN40" s="376"/>
      <c r="AO40" s="376"/>
      <c r="AP40" s="376"/>
      <c r="AQ40" s="376"/>
      <c r="AR40" s="376"/>
      <c r="AS40" s="376"/>
      <c r="AT40" s="376"/>
      <c r="AU40" s="376"/>
      <c r="AV40" s="376"/>
      <c r="AW40" s="377"/>
      <c r="AX40" s="134"/>
      <c r="AY40" s="353"/>
      <c r="AZ40" s="392" t="str">
        <f>IFERROR(__xludf.DUMMYFUNCTION("TRANSPOSE( IFNA(FILTER($B:$B, MONTH(IF($A:$A&lt;&gt;"""",$A:$A,""null""))=MONTH(IF('DATOS PERSONALES'!$H38&lt;&gt;"""",'DATOS PERSONALES'!$H38,""null""))),""Ingrese mes contratacion primero""))"),"MENSUAL 1")</f>
        <v>MENSUAL 1</v>
      </c>
      <c r="BA40" s="376" t="str">
        <f>IFERROR(__xludf.DUMMYFUNCTION("""COMPUTED_VALUE"""),"MENSUAL 2")</f>
        <v>MENSUAL 2</v>
      </c>
      <c r="BB40" s="376" t="str">
        <f>IFERROR(__xludf.DUMMYFUNCTION("""COMPUTED_VALUE"""),"MENSUAL 3")</f>
        <v>MENSUAL 3</v>
      </c>
      <c r="BC40" s="376" t="str">
        <f>IFERROR(__xludf.DUMMYFUNCTION("""COMPUTED_VALUE"""),"MENSUAL PILETA LIBRE 1")</f>
        <v>MENSUAL PILETA LIBRE 1</v>
      </c>
      <c r="BD40" s="376" t="str">
        <f>IFERROR(__xludf.DUMMYFUNCTION("""COMPUTED_VALUE"""),"MENSUAL PILETA LIBRE 2")</f>
        <v>MENSUAL PILETA LIBRE 2</v>
      </c>
      <c r="BE40" s="376" t="str">
        <f>IFERROR(__xludf.DUMMYFUNCTION("""COMPUTED_VALUE"""),"MENSUAL PILETA LIBRE 3")</f>
        <v>MENSUAL PILETA LIBRE 3</v>
      </c>
      <c r="BF40" s="376" t="str">
        <f>IFERROR(__xludf.DUMMYFUNCTION("""COMPUTED_VALUE"""),"MENSUAL COMBINADO")</f>
        <v>MENSUAL COMBINADO</v>
      </c>
      <c r="BG40" s="376" t="str">
        <f>IFERROR(__xludf.DUMMYFUNCTION("""COMPUTED_VALUE"""),"TRIMESTRAL 1")</f>
        <v>TRIMESTRAL 1</v>
      </c>
      <c r="BH40" s="376" t="str">
        <f>IFERROR(__xludf.DUMMYFUNCTION("""COMPUTED_VALUE"""),"TRIMESTRAL 2")</f>
        <v>TRIMESTRAL 2</v>
      </c>
      <c r="BI40" s="376" t="str">
        <f>IFERROR(__xludf.DUMMYFUNCTION("""COMPUTED_VALUE"""),"TRIMESTRAL 3")</f>
        <v>TRIMESTRAL 3</v>
      </c>
      <c r="BJ40" s="376" t="str">
        <f>IFERROR(__xludf.DUMMYFUNCTION("""COMPUTED_VALUE"""),"TRIMESTRAL PILETA LIBRE 1")</f>
        <v>TRIMESTRAL PILETA LIBRE 1</v>
      </c>
      <c r="BK40" s="376" t="str">
        <f>IFERROR(__xludf.DUMMYFUNCTION("""COMPUTED_VALUE"""),"TRIMESTRAL PILETA LIBRE 2")</f>
        <v>TRIMESTRAL PILETA LIBRE 2</v>
      </c>
      <c r="BL40" s="376" t="str">
        <f>IFERROR(__xludf.DUMMYFUNCTION("""COMPUTED_VALUE"""),"TRIMESTRAL PILETA LIBRE 3")</f>
        <v>TRIMESTRAL PILETA LIBRE 3</v>
      </c>
      <c r="BM40" s="376" t="str">
        <f>IFERROR(__xludf.DUMMYFUNCTION("""COMPUTED_VALUE"""),"TRIMESTRAL COMBINADO")</f>
        <v>TRIMESTRAL COMBINADO</v>
      </c>
      <c r="BN40" s="376" t="str">
        <f>IFERROR(__xludf.DUMMYFUNCTION("""COMPUTED_VALUE"""),"MENSUAL PROMO 1")</f>
        <v>MENSUAL PROMO 1</v>
      </c>
      <c r="BO40" s="377" t="str">
        <f>IFERROR(__xludf.DUMMYFUNCTION("""COMPUTED_VALUE"""),"TRIMESTRAL PROMO 1")</f>
        <v>TRIMESTRAL PROMO 1</v>
      </c>
      <c r="BP40" s="134" t="str">
        <f>IFERROR(__xludf.DUMMYFUNCTION("""COMPUTED_VALUE""")," ---")</f>
        <v> ---</v>
      </c>
      <c r="BQ40" s="134"/>
      <c r="BR40" s="134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 t="str">
        <f>IFERROR(__xludf.DUMMYFUNCTION("""COMPUTED_VALUE""")," ---")</f>
        <v> ---</v>
      </c>
      <c r="CG40" s="148"/>
      <c r="CH40" s="148"/>
      <c r="CI40" s="148"/>
      <c r="CJ40" s="148"/>
      <c r="CK40" s="148"/>
      <c r="CL40" s="148"/>
      <c r="CM40" s="148"/>
      <c r="CN40" s="148"/>
      <c r="CO40" s="148"/>
      <c r="CP40" s="148"/>
      <c r="CQ40" s="148"/>
      <c r="CR40" s="148"/>
    </row>
    <row r="41" ht="15.75" customHeight="1">
      <c r="A41" s="408">
        <v>44927.0</v>
      </c>
      <c r="B41" s="423" t="s">
        <v>1524</v>
      </c>
      <c r="C41" s="464">
        <v>0.0</v>
      </c>
      <c r="D41" s="464">
        <v>0.0</v>
      </c>
      <c r="E41" s="464">
        <v>0.0</v>
      </c>
      <c r="F41" s="464">
        <v>0.0</v>
      </c>
      <c r="G41" s="465">
        <v>0.0</v>
      </c>
      <c r="H41" s="376"/>
      <c r="I41" s="376"/>
      <c r="J41" s="460"/>
      <c r="K41" s="377"/>
      <c r="L41" s="148"/>
      <c r="M41" s="134"/>
      <c r="N41" s="448"/>
      <c r="O41" s="422" t="s">
        <v>76</v>
      </c>
      <c r="P41" s="375" t="s">
        <v>114</v>
      </c>
      <c r="Q41" s="381" t="str">
        <f>IFERROR(__xludf.DUMMYFUNCTION("TRANSPOSE(FILTER($P$6:$P$329,$O$6:$O$329='DATOS PERSONALES'!$E38))"),"Lunes 15:30")</f>
        <v>Lunes 15:30</v>
      </c>
      <c r="R41" s="374" t="str">
        <f>IFERROR(__xludf.DUMMYFUNCTION("""COMPUTED_VALUE"""),"Lunes 20:00")</f>
        <v>Lunes 20:00</v>
      </c>
      <c r="S41" s="374" t="str">
        <f>IFERROR(__xludf.DUMMYFUNCTION("""COMPUTED_VALUE"""),"Martes 16:45")</f>
        <v>Martes 16:45</v>
      </c>
      <c r="T41" s="374" t="str">
        <f>IFERROR(__xludf.DUMMYFUNCTION("""COMPUTED_VALUE"""),"Martes 19:00")</f>
        <v>Martes 19:00</v>
      </c>
      <c r="U41" s="374" t="str">
        <f>IFERROR(__xludf.DUMMYFUNCTION("""COMPUTED_VALUE"""),"Miércoles 16:00")</f>
        <v>Miércoles 16:00</v>
      </c>
      <c r="V41" s="374" t="str">
        <f>IFERROR(__xludf.DUMMYFUNCTION("""COMPUTED_VALUE"""),"Miércoles 16:45")</f>
        <v>Miércoles 16:45</v>
      </c>
      <c r="W41" s="374" t="str">
        <f>IFERROR(__xludf.DUMMYFUNCTION("""COMPUTED_VALUE"""),"Miércoles 19:00")</f>
        <v>Miércoles 19:00</v>
      </c>
      <c r="X41" s="374" t="str">
        <f>IFERROR(__xludf.DUMMYFUNCTION("""COMPUTED_VALUE"""),"Jueves 15:30")</f>
        <v>Jueves 15:30</v>
      </c>
      <c r="Y41" s="374" t="str">
        <f>IFERROR(__xludf.DUMMYFUNCTION("""COMPUTED_VALUE"""),"Jueves 17:45")</f>
        <v>Jueves 17:45</v>
      </c>
      <c r="Z41" s="374" t="str">
        <f>IFERROR(__xludf.DUMMYFUNCTION("""COMPUTED_VALUE"""),"Viernes 16:00")</f>
        <v>Viernes 16:00</v>
      </c>
      <c r="AA41" s="374" t="str">
        <f>IFERROR(__xludf.DUMMYFUNCTION("""COMPUTED_VALUE"""),"Viernes 16:45")</f>
        <v>Viernes 16:45</v>
      </c>
      <c r="AB41" s="374" t="str">
        <f>IFERROR(__xludf.DUMMYFUNCTION("""COMPUTED_VALUE"""),"Viernes 19:45")</f>
        <v>Viernes 19:45</v>
      </c>
      <c r="AC41" s="374" t="str">
        <f>IFERROR(__xludf.DUMMYFUNCTION("""COMPUTED_VALUE"""),"Sábado 13:00")</f>
        <v>Sábado 13:00</v>
      </c>
      <c r="AD41" s="376" t="str">
        <f>IFERROR(__xludf.DUMMYFUNCTION("""COMPUTED_VALUE"""),"Sábado 13:45")</f>
        <v>Sábado 13:45</v>
      </c>
      <c r="AE41" s="376" t="str">
        <f>IFERROR(__xludf.DUMMYFUNCTION("""COMPUTED_VALUE"""),"Sábado 16:45")</f>
        <v>Sábado 16:45</v>
      </c>
      <c r="AF41" s="376" t="str">
        <f>IFERROR(__xludf.DUMMYFUNCTION("""COMPUTED_VALUE"""),"Sábado 18:15")</f>
        <v>Sábado 18:15</v>
      </c>
      <c r="AG41" s="376" t="str">
        <f>IFERROR(__xludf.DUMMYFUNCTION("""COMPUTED_VALUE"""),"vacio")</f>
        <v>vacio</v>
      </c>
      <c r="AH41" s="376"/>
      <c r="AI41" s="376"/>
      <c r="AJ41" s="376"/>
      <c r="AK41" s="376"/>
      <c r="AL41" s="376"/>
      <c r="AM41" s="376"/>
      <c r="AN41" s="376"/>
      <c r="AO41" s="376"/>
      <c r="AP41" s="376"/>
      <c r="AQ41" s="376"/>
      <c r="AR41" s="376"/>
      <c r="AS41" s="376"/>
      <c r="AT41" s="376"/>
      <c r="AU41" s="376"/>
      <c r="AV41" s="376"/>
      <c r="AW41" s="377"/>
      <c r="AX41" s="134"/>
      <c r="AY41" s="353"/>
      <c r="AZ41" s="392" t="str">
        <f>IFERROR(__xludf.DUMMYFUNCTION("TRANSPOSE( IFNA(FILTER($B:$B, MONTH(IF($A:$A&lt;&gt;"""",$A:$A,""null""))=MONTH(IF('DATOS PERSONALES'!$H39&lt;&gt;"""",'DATOS PERSONALES'!$H39,""null""))),""Ingrese mes contratacion primero""))"),"MENSUAL 1")</f>
        <v>MENSUAL 1</v>
      </c>
      <c r="BA41" s="376" t="str">
        <f>IFERROR(__xludf.DUMMYFUNCTION("""COMPUTED_VALUE"""),"MENSUAL 2")</f>
        <v>MENSUAL 2</v>
      </c>
      <c r="BB41" s="376" t="str">
        <f>IFERROR(__xludf.DUMMYFUNCTION("""COMPUTED_VALUE"""),"MENSUAL 3")</f>
        <v>MENSUAL 3</v>
      </c>
      <c r="BC41" s="376" t="str">
        <f>IFERROR(__xludf.DUMMYFUNCTION("""COMPUTED_VALUE"""),"MENSUAL PILETA LIBRE 1")</f>
        <v>MENSUAL PILETA LIBRE 1</v>
      </c>
      <c r="BD41" s="376" t="str">
        <f>IFERROR(__xludf.DUMMYFUNCTION("""COMPUTED_VALUE"""),"MENSUAL PILETA LIBRE 2")</f>
        <v>MENSUAL PILETA LIBRE 2</v>
      </c>
      <c r="BE41" s="376" t="str">
        <f>IFERROR(__xludf.DUMMYFUNCTION("""COMPUTED_VALUE"""),"MENSUAL PILETA LIBRE 3")</f>
        <v>MENSUAL PILETA LIBRE 3</v>
      </c>
      <c r="BF41" s="376" t="str">
        <f>IFERROR(__xludf.DUMMYFUNCTION("""COMPUTED_VALUE"""),"MENSUAL COMBINADO")</f>
        <v>MENSUAL COMBINADO</v>
      </c>
      <c r="BG41" s="376" t="str">
        <f>IFERROR(__xludf.DUMMYFUNCTION("""COMPUTED_VALUE"""),"TRIMESTRAL 1")</f>
        <v>TRIMESTRAL 1</v>
      </c>
      <c r="BH41" s="376" t="str">
        <f>IFERROR(__xludf.DUMMYFUNCTION("""COMPUTED_VALUE"""),"TRIMESTRAL 2")</f>
        <v>TRIMESTRAL 2</v>
      </c>
      <c r="BI41" s="376" t="str">
        <f>IFERROR(__xludf.DUMMYFUNCTION("""COMPUTED_VALUE"""),"TRIMESTRAL 3")</f>
        <v>TRIMESTRAL 3</v>
      </c>
      <c r="BJ41" s="376" t="str">
        <f>IFERROR(__xludf.DUMMYFUNCTION("""COMPUTED_VALUE"""),"TRIMESTRAL PILETA LIBRE 1")</f>
        <v>TRIMESTRAL PILETA LIBRE 1</v>
      </c>
      <c r="BK41" s="376" t="str">
        <f>IFERROR(__xludf.DUMMYFUNCTION("""COMPUTED_VALUE"""),"TRIMESTRAL PILETA LIBRE 2")</f>
        <v>TRIMESTRAL PILETA LIBRE 2</v>
      </c>
      <c r="BL41" s="376" t="str">
        <f>IFERROR(__xludf.DUMMYFUNCTION("""COMPUTED_VALUE"""),"TRIMESTRAL PILETA LIBRE 3")</f>
        <v>TRIMESTRAL PILETA LIBRE 3</v>
      </c>
      <c r="BM41" s="376" t="str">
        <f>IFERROR(__xludf.DUMMYFUNCTION("""COMPUTED_VALUE"""),"TRIMESTRAL COMBINADO")</f>
        <v>TRIMESTRAL COMBINADO</v>
      </c>
      <c r="BN41" s="376" t="str">
        <f>IFERROR(__xludf.DUMMYFUNCTION("""COMPUTED_VALUE"""),"MENSUAL PROMO 1")</f>
        <v>MENSUAL PROMO 1</v>
      </c>
      <c r="BO41" s="377" t="str">
        <f>IFERROR(__xludf.DUMMYFUNCTION("""COMPUTED_VALUE"""),"TRIMESTRAL PROMO 1")</f>
        <v>TRIMESTRAL PROMO 1</v>
      </c>
      <c r="BP41" s="134" t="str">
        <f>IFERROR(__xludf.DUMMYFUNCTION("""COMPUTED_VALUE""")," ---")</f>
        <v> ---</v>
      </c>
      <c r="BQ41" s="134"/>
      <c r="BR41" s="134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 t="str">
        <f>IFERROR(__xludf.DUMMYFUNCTION("""COMPUTED_VALUE""")," ---")</f>
        <v> ---</v>
      </c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</row>
    <row r="42" ht="15.75" customHeight="1">
      <c r="A42" s="466"/>
      <c r="B42" s="349"/>
      <c r="C42" s="404"/>
      <c r="D42" s="404"/>
      <c r="E42" s="404"/>
      <c r="F42" s="335"/>
      <c r="G42" s="419"/>
      <c r="H42" s="376"/>
      <c r="I42" s="376"/>
      <c r="J42" s="460"/>
      <c r="K42" s="377"/>
      <c r="L42" s="148"/>
      <c r="M42" s="134"/>
      <c r="N42" s="448"/>
      <c r="O42" s="422" t="s">
        <v>76</v>
      </c>
      <c r="P42" s="375" t="s">
        <v>265</v>
      </c>
      <c r="Q42" s="381" t="str">
        <f>IFERROR(__xludf.DUMMYFUNCTION("TRANSPOSE(FILTER($P$6:$P$329,$O$6:$O$329='DATOS PERSONALES'!$E39))"),"Lunes 15:30")</f>
        <v>Lunes 15:30</v>
      </c>
      <c r="R42" s="374" t="str">
        <f>IFERROR(__xludf.DUMMYFUNCTION("""COMPUTED_VALUE"""),"Lunes 20:00")</f>
        <v>Lunes 20:00</v>
      </c>
      <c r="S42" s="374" t="str">
        <f>IFERROR(__xludf.DUMMYFUNCTION("""COMPUTED_VALUE"""),"Martes 16:45")</f>
        <v>Martes 16:45</v>
      </c>
      <c r="T42" s="374" t="str">
        <f>IFERROR(__xludf.DUMMYFUNCTION("""COMPUTED_VALUE"""),"Martes 19:00")</f>
        <v>Martes 19:00</v>
      </c>
      <c r="U42" s="374" t="str">
        <f>IFERROR(__xludf.DUMMYFUNCTION("""COMPUTED_VALUE"""),"Miércoles 16:00")</f>
        <v>Miércoles 16:00</v>
      </c>
      <c r="V42" s="374" t="str">
        <f>IFERROR(__xludf.DUMMYFUNCTION("""COMPUTED_VALUE"""),"Miércoles 16:45")</f>
        <v>Miércoles 16:45</v>
      </c>
      <c r="W42" s="374" t="str">
        <f>IFERROR(__xludf.DUMMYFUNCTION("""COMPUTED_VALUE"""),"Miércoles 19:00")</f>
        <v>Miércoles 19:00</v>
      </c>
      <c r="X42" s="374" t="str">
        <f>IFERROR(__xludf.DUMMYFUNCTION("""COMPUTED_VALUE"""),"Jueves 15:30")</f>
        <v>Jueves 15:30</v>
      </c>
      <c r="Y42" s="374" t="str">
        <f>IFERROR(__xludf.DUMMYFUNCTION("""COMPUTED_VALUE"""),"Jueves 17:45")</f>
        <v>Jueves 17:45</v>
      </c>
      <c r="Z42" s="374" t="str">
        <f>IFERROR(__xludf.DUMMYFUNCTION("""COMPUTED_VALUE"""),"Viernes 16:00")</f>
        <v>Viernes 16:00</v>
      </c>
      <c r="AA42" s="374" t="str">
        <f>IFERROR(__xludf.DUMMYFUNCTION("""COMPUTED_VALUE"""),"Viernes 16:45")</f>
        <v>Viernes 16:45</v>
      </c>
      <c r="AB42" s="374" t="str">
        <f>IFERROR(__xludf.DUMMYFUNCTION("""COMPUTED_VALUE"""),"Viernes 19:45")</f>
        <v>Viernes 19:45</v>
      </c>
      <c r="AC42" s="374" t="str">
        <f>IFERROR(__xludf.DUMMYFUNCTION("""COMPUTED_VALUE"""),"Sábado 13:00")</f>
        <v>Sábado 13:00</v>
      </c>
      <c r="AD42" s="376" t="str">
        <f>IFERROR(__xludf.DUMMYFUNCTION("""COMPUTED_VALUE"""),"Sábado 13:45")</f>
        <v>Sábado 13:45</v>
      </c>
      <c r="AE42" s="376" t="str">
        <f>IFERROR(__xludf.DUMMYFUNCTION("""COMPUTED_VALUE"""),"Sábado 16:45")</f>
        <v>Sábado 16:45</v>
      </c>
      <c r="AF42" s="376" t="str">
        <f>IFERROR(__xludf.DUMMYFUNCTION("""COMPUTED_VALUE"""),"Sábado 18:15")</f>
        <v>Sábado 18:15</v>
      </c>
      <c r="AG42" s="376" t="str">
        <f>IFERROR(__xludf.DUMMYFUNCTION("""COMPUTED_VALUE"""),"vacio")</f>
        <v>vacio</v>
      </c>
      <c r="AH42" s="376"/>
      <c r="AI42" s="376"/>
      <c r="AJ42" s="376"/>
      <c r="AK42" s="376"/>
      <c r="AL42" s="376"/>
      <c r="AM42" s="376"/>
      <c r="AN42" s="376"/>
      <c r="AO42" s="376"/>
      <c r="AP42" s="376"/>
      <c r="AQ42" s="376"/>
      <c r="AR42" s="376"/>
      <c r="AS42" s="376"/>
      <c r="AT42" s="376"/>
      <c r="AU42" s="376"/>
      <c r="AV42" s="376"/>
      <c r="AW42" s="377"/>
      <c r="AX42" s="134"/>
      <c r="AY42" s="353"/>
      <c r="AZ42" s="392" t="str">
        <f>IFERROR(__xludf.DUMMYFUNCTION("TRANSPOSE( IFNA(FILTER($B:$B, MONTH(IF($A:$A&lt;&gt;"""",$A:$A,""null""))=MONTH(IF('DATOS PERSONALES'!$H40&lt;&gt;"""",'DATOS PERSONALES'!$H40,""null""))),""Ingrese mes contratacion primero""))"),"MENSUAL 1")</f>
        <v>MENSUAL 1</v>
      </c>
      <c r="BA42" s="376" t="str">
        <f>IFERROR(__xludf.DUMMYFUNCTION("""COMPUTED_VALUE"""),"MENSUAL 2")</f>
        <v>MENSUAL 2</v>
      </c>
      <c r="BB42" s="376" t="str">
        <f>IFERROR(__xludf.DUMMYFUNCTION("""COMPUTED_VALUE"""),"MENSUAL 3")</f>
        <v>MENSUAL 3</v>
      </c>
      <c r="BC42" s="376" t="str">
        <f>IFERROR(__xludf.DUMMYFUNCTION("""COMPUTED_VALUE"""),"MENSUAL PILETA LIBRE 1")</f>
        <v>MENSUAL PILETA LIBRE 1</v>
      </c>
      <c r="BD42" s="376" t="str">
        <f>IFERROR(__xludf.DUMMYFUNCTION("""COMPUTED_VALUE"""),"MENSUAL PILETA LIBRE 2")</f>
        <v>MENSUAL PILETA LIBRE 2</v>
      </c>
      <c r="BE42" s="376" t="str">
        <f>IFERROR(__xludf.DUMMYFUNCTION("""COMPUTED_VALUE"""),"MENSUAL PILETA LIBRE 3")</f>
        <v>MENSUAL PILETA LIBRE 3</v>
      </c>
      <c r="BF42" s="376" t="str">
        <f>IFERROR(__xludf.DUMMYFUNCTION("""COMPUTED_VALUE"""),"MENSUAL COMBINADO")</f>
        <v>MENSUAL COMBINADO</v>
      </c>
      <c r="BG42" s="376" t="str">
        <f>IFERROR(__xludf.DUMMYFUNCTION("""COMPUTED_VALUE"""),"TRIMESTRAL 1")</f>
        <v>TRIMESTRAL 1</v>
      </c>
      <c r="BH42" s="376" t="str">
        <f>IFERROR(__xludf.DUMMYFUNCTION("""COMPUTED_VALUE"""),"TRIMESTRAL 2")</f>
        <v>TRIMESTRAL 2</v>
      </c>
      <c r="BI42" s="376" t="str">
        <f>IFERROR(__xludf.DUMMYFUNCTION("""COMPUTED_VALUE"""),"TRIMESTRAL 3")</f>
        <v>TRIMESTRAL 3</v>
      </c>
      <c r="BJ42" s="376" t="str">
        <f>IFERROR(__xludf.DUMMYFUNCTION("""COMPUTED_VALUE"""),"TRIMESTRAL PILETA LIBRE 1")</f>
        <v>TRIMESTRAL PILETA LIBRE 1</v>
      </c>
      <c r="BK42" s="376" t="str">
        <f>IFERROR(__xludf.DUMMYFUNCTION("""COMPUTED_VALUE"""),"TRIMESTRAL PILETA LIBRE 2")</f>
        <v>TRIMESTRAL PILETA LIBRE 2</v>
      </c>
      <c r="BL42" s="376" t="str">
        <f>IFERROR(__xludf.DUMMYFUNCTION("""COMPUTED_VALUE"""),"TRIMESTRAL PILETA LIBRE 3")</f>
        <v>TRIMESTRAL PILETA LIBRE 3</v>
      </c>
      <c r="BM42" s="376" t="str">
        <f>IFERROR(__xludf.DUMMYFUNCTION("""COMPUTED_VALUE"""),"TRIMESTRAL COMBINADO")</f>
        <v>TRIMESTRAL COMBINADO</v>
      </c>
      <c r="BN42" s="376" t="str">
        <f>IFERROR(__xludf.DUMMYFUNCTION("""COMPUTED_VALUE"""),"MENSUAL PROMO 1")</f>
        <v>MENSUAL PROMO 1</v>
      </c>
      <c r="BO42" s="377" t="str">
        <f>IFERROR(__xludf.DUMMYFUNCTION("""COMPUTED_VALUE"""),"TRIMESTRAL PROMO 1")</f>
        <v>TRIMESTRAL PROMO 1</v>
      </c>
      <c r="BP42" s="134" t="str">
        <f>IFERROR(__xludf.DUMMYFUNCTION("""COMPUTED_VALUE""")," ---")</f>
        <v> ---</v>
      </c>
      <c r="BQ42" s="134"/>
      <c r="BR42" s="134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 t="str">
        <f>IFERROR(__xludf.DUMMYFUNCTION("""COMPUTED_VALUE""")," ---")</f>
        <v> ---</v>
      </c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</row>
    <row r="43" ht="15.75" customHeight="1">
      <c r="A43" s="467"/>
      <c r="B43" s="468">
        <v>44958.0</v>
      </c>
      <c r="C43" s="433"/>
      <c r="D43" s="433"/>
      <c r="E43" s="433"/>
      <c r="F43" s="434"/>
      <c r="G43" s="419"/>
      <c r="H43" s="376"/>
      <c r="I43" s="376"/>
      <c r="J43" s="469"/>
      <c r="K43" s="377"/>
      <c r="L43" s="148"/>
      <c r="M43" s="134"/>
      <c r="N43" s="448"/>
      <c r="O43" s="379"/>
      <c r="P43" s="375"/>
      <c r="Q43" s="381" t="str">
        <f>IFERROR(__xludf.DUMMYFUNCTION("TRANSPOSE(FILTER($P$6:$P$329,$O$6:$O$329='DATOS PERSONALES'!$E40))"),"Lunes 15:30")</f>
        <v>Lunes 15:30</v>
      </c>
      <c r="R43" s="374" t="str">
        <f>IFERROR(__xludf.DUMMYFUNCTION("""COMPUTED_VALUE"""),"Lunes 20:00")</f>
        <v>Lunes 20:00</v>
      </c>
      <c r="S43" s="374" t="str">
        <f>IFERROR(__xludf.DUMMYFUNCTION("""COMPUTED_VALUE"""),"Martes 16:45")</f>
        <v>Martes 16:45</v>
      </c>
      <c r="T43" s="374" t="str">
        <f>IFERROR(__xludf.DUMMYFUNCTION("""COMPUTED_VALUE"""),"Martes 19:00")</f>
        <v>Martes 19:00</v>
      </c>
      <c r="U43" s="374" t="str">
        <f>IFERROR(__xludf.DUMMYFUNCTION("""COMPUTED_VALUE"""),"Miércoles 16:00")</f>
        <v>Miércoles 16:00</v>
      </c>
      <c r="V43" s="374" t="str">
        <f>IFERROR(__xludf.DUMMYFUNCTION("""COMPUTED_VALUE"""),"Miércoles 16:45")</f>
        <v>Miércoles 16:45</v>
      </c>
      <c r="W43" s="374" t="str">
        <f>IFERROR(__xludf.DUMMYFUNCTION("""COMPUTED_VALUE"""),"Miércoles 19:00")</f>
        <v>Miércoles 19:00</v>
      </c>
      <c r="X43" s="374" t="str">
        <f>IFERROR(__xludf.DUMMYFUNCTION("""COMPUTED_VALUE"""),"Jueves 15:30")</f>
        <v>Jueves 15:30</v>
      </c>
      <c r="Y43" s="374" t="str">
        <f>IFERROR(__xludf.DUMMYFUNCTION("""COMPUTED_VALUE"""),"Jueves 17:45")</f>
        <v>Jueves 17:45</v>
      </c>
      <c r="Z43" s="374" t="str">
        <f>IFERROR(__xludf.DUMMYFUNCTION("""COMPUTED_VALUE"""),"Viernes 16:00")</f>
        <v>Viernes 16:00</v>
      </c>
      <c r="AA43" s="374" t="str">
        <f>IFERROR(__xludf.DUMMYFUNCTION("""COMPUTED_VALUE"""),"Viernes 16:45")</f>
        <v>Viernes 16:45</v>
      </c>
      <c r="AB43" s="374" t="str">
        <f>IFERROR(__xludf.DUMMYFUNCTION("""COMPUTED_VALUE"""),"Viernes 19:45")</f>
        <v>Viernes 19:45</v>
      </c>
      <c r="AC43" s="374" t="str">
        <f>IFERROR(__xludf.DUMMYFUNCTION("""COMPUTED_VALUE"""),"Sábado 13:00")</f>
        <v>Sábado 13:00</v>
      </c>
      <c r="AD43" s="376" t="str">
        <f>IFERROR(__xludf.DUMMYFUNCTION("""COMPUTED_VALUE"""),"Sábado 13:45")</f>
        <v>Sábado 13:45</v>
      </c>
      <c r="AE43" s="376" t="str">
        <f>IFERROR(__xludf.DUMMYFUNCTION("""COMPUTED_VALUE"""),"Sábado 16:45")</f>
        <v>Sábado 16:45</v>
      </c>
      <c r="AF43" s="376" t="str">
        <f>IFERROR(__xludf.DUMMYFUNCTION("""COMPUTED_VALUE"""),"Sábado 18:15")</f>
        <v>Sábado 18:15</v>
      </c>
      <c r="AG43" s="376" t="str">
        <f>IFERROR(__xludf.DUMMYFUNCTION("""COMPUTED_VALUE"""),"vacio")</f>
        <v>vacio</v>
      </c>
      <c r="AH43" s="376"/>
      <c r="AI43" s="376"/>
      <c r="AJ43" s="376"/>
      <c r="AK43" s="376"/>
      <c r="AL43" s="376"/>
      <c r="AM43" s="376"/>
      <c r="AN43" s="376"/>
      <c r="AO43" s="376"/>
      <c r="AP43" s="376"/>
      <c r="AQ43" s="376"/>
      <c r="AR43" s="376"/>
      <c r="AS43" s="376"/>
      <c r="AT43" s="376"/>
      <c r="AU43" s="376"/>
      <c r="AV43" s="376"/>
      <c r="AW43" s="377"/>
      <c r="AX43" s="134"/>
      <c r="AY43" s="353"/>
      <c r="AZ43" s="392" t="str">
        <f>IFERROR(__xludf.DUMMYFUNCTION("TRANSPOSE( IFNA(FILTER($B:$B, MONTH(IF($A:$A&lt;&gt;"""",$A:$A,""null""))=MONTH(IF('DATOS PERSONALES'!$H41&lt;&gt;"""",'DATOS PERSONALES'!$H41,""null""))),""Ingrese mes contratacion primero""))"),"MENSUAL 1")</f>
        <v>MENSUAL 1</v>
      </c>
      <c r="BA43" s="376" t="str">
        <f>IFERROR(__xludf.DUMMYFUNCTION("""COMPUTED_VALUE"""),"MENSUAL 2")</f>
        <v>MENSUAL 2</v>
      </c>
      <c r="BB43" s="376" t="str">
        <f>IFERROR(__xludf.DUMMYFUNCTION("""COMPUTED_VALUE"""),"MENSUAL 3")</f>
        <v>MENSUAL 3</v>
      </c>
      <c r="BC43" s="376" t="str">
        <f>IFERROR(__xludf.DUMMYFUNCTION("""COMPUTED_VALUE"""),"MENSUAL PILETA LIBRE 1")</f>
        <v>MENSUAL PILETA LIBRE 1</v>
      </c>
      <c r="BD43" s="376" t="str">
        <f>IFERROR(__xludf.DUMMYFUNCTION("""COMPUTED_VALUE"""),"MENSUAL PILETA LIBRE 2")</f>
        <v>MENSUAL PILETA LIBRE 2</v>
      </c>
      <c r="BE43" s="376" t="str">
        <f>IFERROR(__xludf.DUMMYFUNCTION("""COMPUTED_VALUE"""),"MENSUAL PILETA LIBRE 3")</f>
        <v>MENSUAL PILETA LIBRE 3</v>
      </c>
      <c r="BF43" s="376" t="str">
        <f>IFERROR(__xludf.DUMMYFUNCTION("""COMPUTED_VALUE"""),"MENSUAL COMBINADO")</f>
        <v>MENSUAL COMBINADO</v>
      </c>
      <c r="BG43" s="376" t="str">
        <f>IFERROR(__xludf.DUMMYFUNCTION("""COMPUTED_VALUE"""),"TRIMESTRAL 1")</f>
        <v>TRIMESTRAL 1</v>
      </c>
      <c r="BH43" s="376" t="str">
        <f>IFERROR(__xludf.DUMMYFUNCTION("""COMPUTED_VALUE"""),"TRIMESTRAL 2")</f>
        <v>TRIMESTRAL 2</v>
      </c>
      <c r="BI43" s="376" t="str">
        <f>IFERROR(__xludf.DUMMYFUNCTION("""COMPUTED_VALUE"""),"TRIMESTRAL 3")</f>
        <v>TRIMESTRAL 3</v>
      </c>
      <c r="BJ43" s="376" t="str">
        <f>IFERROR(__xludf.DUMMYFUNCTION("""COMPUTED_VALUE"""),"TRIMESTRAL PILETA LIBRE 1")</f>
        <v>TRIMESTRAL PILETA LIBRE 1</v>
      </c>
      <c r="BK43" s="376" t="str">
        <f>IFERROR(__xludf.DUMMYFUNCTION("""COMPUTED_VALUE"""),"TRIMESTRAL PILETA LIBRE 2")</f>
        <v>TRIMESTRAL PILETA LIBRE 2</v>
      </c>
      <c r="BL43" s="376" t="str">
        <f>IFERROR(__xludf.DUMMYFUNCTION("""COMPUTED_VALUE"""),"TRIMESTRAL PILETA LIBRE 3")</f>
        <v>TRIMESTRAL PILETA LIBRE 3</v>
      </c>
      <c r="BM43" s="376" t="str">
        <f>IFERROR(__xludf.DUMMYFUNCTION("""COMPUTED_VALUE"""),"TRIMESTRAL COMBINADO")</f>
        <v>TRIMESTRAL COMBINADO</v>
      </c>
      <c r="BN43" s="376" t="str">
        <f>IFERROR(__xludf.DUMMYFUNCTION("""COMPUTED_VALUE"""),"MENSUAL PROMO 1")</f>
        <v>MENSUAL PROMO 1</v>
      </c>
      <c r="BO43" s="377" t="str">
        <f>IFERROR(__xludf.DUMMYFUNCTION("""COMPUTED_VALUE"""),"TRIMESTRAL PROMO 1")</f>
        <v>TRIMESTRAL PROMO 1</v>
      </c>
      <c r="BP43" s="134" t="str">
        <f>IFERROR(__xludf.DUMMYFUNCTION("""COMPUTED_VALUE""")," ---")</f>
        <v> ---</v>
      </c>
      <c r="BQ43" s="134"/>
      <c r="BR43" s="134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  <c r="CE43" s="148"/>
      <c r="CF43" s="148" t="str">
        <f>IFERROR(__xludf.DUMMYFUNCTION("""COMPUTED_VALUE""")," ---")</f>
        <v> ---</v>
      </c>
      <c r="CG43" s="148"/>
      <c r="CH43" s="148"/>
      <c r="CI43" s="148"/>
      <c r="CJ43" s="148"/>
      <c r="CK43" s="148"/>
      <c r="CL43" s="148"/>
      <c r="CM43" s="148"/>
      <c r="CN43" s="148"/>
      <c r="CO43" s="148"/>
      <c r="CP43" s="148"/>
      <c r="CQ43" s="148"/>
      <c r="CR43" s="148"/>
    </row>
    <row r="44" ht="15.75" customHeight="1">
      <c r="A44" s="470"/>
      <c r="B44" s="337" t="s">
        <v>1478</v>
      </c>
      <c r="C44" s="471" t="s">
        <v>1479</v>
      </c>
      <c r="D44" s="471" t="s">
        <v>1480</v>
      </c>
      <c r="E44" s="472" t="s">
        <v>1481</v>
      </c>
      <c r="F44" s="339" t="s">
        <v>1482</v>
      </c>
      <c r="G44" s="419"/>
      <c r="H44" s="376"/>
      <c r="I44" s="376"/>
      <c r="J44" s="376"/>
      <c r="K44" s="377"/>
      <c r="L44" s="148"/>
      <c r="M44" s="134"/>
      <c r="N44" s="448"/>
      <c r="O44" s="379"/>
      <c r="P44" s="375"/>
      <c r="Q44" s="381" t="str">
        <f>IFERROR(__xludf.DUMMYFUNCTION("TRANSPOSE(FILTER($P$6:$P$329,$O$6:$O$329='DATOS PERSONALES'!$E41))"),"Lunes 15:30")</f>
        <v>Lunes 15:30</v>
      </c>
      <c r="R44" s="374" t="str">
        <f>IFERROR(__xludf.DUMMYFUNCTION("""COMPUTED_VALUE"""),"Lunes 20:00")</f>
        <v>Lunes 20:00</v>
      </c>
      <c r="S44" s="374" t="str">
        <f>IFERROR(__xludf.DUMMYFUNCTION("""COMPUTED_VALUE"""),"Martes 16:45")</f>
        <v>Martes 16:45</v>
      </c>
      <c r="T44" s="374" t="str">
        <f>IFERROR(__xludf.DUMMYFUNCTION("""COMPUTED_VALUE"""),"Martes 19:00")</f>
        <v>Martes 19:00</v>
      </c>
      <c r="U44" s="374" t="str">
        <f>IFERROR(__xludf.DUMMYFUNCTION("""COMPUTED_VALUE"""),"Miércoles 16:00")</f>
        <v>Miércoles 16:00</v>
      </c>
      <c r="V44" s="374" t="str">
        <f>IFERROR(__xludf.DUMMYFUNCTION("""COMPUTED_VALUE"""),"Miércoles 16:45")</f>
        <v>Miércoles 16:45</v>
      </c>
      <c r="W44" s="374" t="str">
        <f>IFERROR(__xludf.DUMMYFUNCTION("""COMPUTED_VALUE"""),"Miércoles 19:00")</f>
        <v>Miércoles 19:00</v>
      </c>
      <c r="X44" s="374" t="str">
        <f>IFERROR(__xludf.DUMMYFUNCTION("""COMPUTED_VALUE"""),"Jueves 15:30")</f>
        <v>Jueves 15:30</v>
      </c>
      <c r="Y44" s="374" t="str">
        <f>IFERROR(__xludf.DUMMYFUNCTION("""COMPUTED_VALUE"""),"Jueves 17:45")</f>
        <v>Jueves 17:45</v>
      </c>
      <c r="Z44" s="374" t="str">
        <f>IFERROR(__xludf.DUMMYFUNCTION("""COMPUTED_VALUE"""),"Viernes 16:00")</f>
        <v>Viernes 16:00</v>
      </c>
      <c r="AA44" s="374" t="str">
        <f>IFERROR(__xludf.DUMMYFUNCTION("""COMPUTED_VALUE"""),"Viernes 16:45")</f>
        <v>Viernes 16:45</v>
      </c>
      <c r="AB44" s="374" t="str">
        <f>IFERROR(__xludf.DUMMYFUNCTION("""COMPUTED_VALUE"""),"Viernes 19:45")</f>
        <v>Viernes 19:45</v>
      </c>
      <c r="AC44" s="374" t="str">
        <f>IFERROR(__xludf.DUMMYFUNCTION("""COMPUTED_VALUE"""),"Sábado 13:00")</f>
        <v>Sábado 13:00</v>
      </c>
      <c r="AD44" s="376" t="str">
        <f>IFERROR(__xludf.DUMMYFUNCTION("""COMPUTED_VALUE"""),"Sábado 13:45")</f>
        <v>Sábado 13:45</v>
      </c>
      <c r="AE44" s="376" t="str">
        <f>IFERROR(__xludf.DUMMYFUNCTION("""COMPUTED_VALUE"""),"Sábado 16:45")</f>
        <v>Sábado 16:45</v>
      </c>
      <c r="AF44" s="376" t="str">
        <f>IFERROR(__xludf.DUMMYFUNCTION("""COMPUTED_VALUE"""),"Sábado 18:15")</f>
        <v>Sábado 18:15</v>
      </c>
      <c r="AG44" s="376" t="str">
        <f>IFERROR(__xludf.DUMMYFUNCTION("""COMPUTED_VALUE"""),"vacio")</f>
        <v>vacio</v>
      </c>
      <c r="AH44" s="376"/>
      <c r="AI44" s="376"/>
      <c r="AJ44" s="376"/>
      <c r="AK44" s="376"/>
      <c r="AL44" s="376"/>
      <c r="AM44" s="376"/>
      <c r="AN44" s="376"/>
      <c r="AO44" s="376"/>
      <c r="AP44" s="376"/>
      <c r="AQ44" s="376"/>
      <c r="AR44" s="376"/>
      <c r="AS44" s="376"/>
      <c r="AT44" s="376"/>
      <c r="AU44" s="376"/>
      <c r="AV44" s="376"/>
      <c r="AW44" s="377"/>
      <c r="AX44" s="134"/>
      <c r="AY44" s="353"/>
      <c r="AZ44" s="392" t="str">
        <f>IFERROR(__xludf.DUMMYFUNCTION("TRANSPOSE( IFNA(FILTER($B:$B, MONTH(IF($A:$A&lt;&gt;"""",$A:$A,""null""))=MONTH(IF('DATOS PERSONALES'!$H42&lt;&gt;"""",'DATOS PERSONALES'!$H42,""null""))),""Ingrese mes contratacion primero""))"),"MENSUAL 1")</f>
        <v>MENSUAL 1</v>
      </c>
      <c r="BA44" s="376" t="str">
        <f>IFERROR(__xludf.DUMMYFUNCTION("""COMPUTED_VALUE"""),"MENSUAL 2")</f>
        <v>MENSUAL 2</v>
      </c>
      <c r="BB44" s="376" t="str">
        <f>IFERROR(__xludf.DUMMYFUNCTION("""COMPUTED_VALUE"""),"MENSUAL 3")</f>
        <v>MENSUAL 3</v>
      </c>
      <c r="BC44" s="376" t="str">
        <f>IFERROR(__xludf.DUMMYFUNCTION("""COMPUTED_VALUE"""),"MENSUAL PILETA LIBRE 1")</f>
        <v>MENSUAL PILETA LIBRE 1</v>
      </c>
      <c r="BD44" s="376" t="str">
        <f>IFERROR(__xludf.DUMMYFUNCTION("""COMPUTED_VALUE"""),"MENSUAL PILETA LIBRE 2")</f>
        <v>MENSUAL PILETA LIBRE 2</v>
      </c>
      <c r="BE44" s="376" t="str">
        <f>IFERROR(__xludf.DUMMYFUNCTION("""COMPUTED_VALUE"""),"MENSUAL PILETA LIBRE 3")</f>
        <v>MENSUAL PILETA LIBRE 3</v>
      </c>
      <c r="BF44" s="376" t="str">
        <f>IFERROR(__xludf.DUMMYFUNCTION("""COMPUTED_VALUE"""),"MENSUAL COMBINADO")</f>
        <v>MENSUAL COMBINADO</v>
      </c>
      <c r="BG44" s="376" t="str">
        <f>IFERROR(__xludf.DUMMYFUNCTION("""COMPUTED_VALUE"""),"TRIMESTRAL 1")</f>
        <v>TRIMESTRAL 1</v>
      </c>
      <c r="BH44" s="376" t="str">
        <f>IFERROR(__xludf.DUMMYFUNCTION("""COMPUTED_VALUE"""),"TRIMESTRAL 2")</f>
        <v>TRIMESTRAL 2</v>
      </c>
      <c r="BI44" s="376" t="str">
        <f>IFERROR(__xludf.DUMMYFUNCTION("""COMPUTED_VALUE"""),"TRIMESTRAL 3")</f>
        <v>TRIMESTRAL 3</v>
      </c>
      <c r="BJ44" s="376" t="str">
        <f>IFERROR(__xludf.DUMMYFUNCTION("""COMPUTED_VALUE"""),"TRIMESTRAL PILETA LIBRE 1")</f>
        <v>TRIMESTRAL PILETA LIBRE 1</v>
      </c>
      <c r="BK44" s="376" t="str">
        <f>IFERROR(__xludf.DUMMYFUNCTION("""COMPUTED_VALUE"""),"TRIMESTRAL PILETA LIBRE 2")</f>
        <v>TRIMESTRAL PILETA LIBRE 2</v>
      </c>
      <c r="BL44" s="376" t="str">
        <f>IFERROR(__xludf.DUMMYFUNCTION("""COMPUTED_VALUE"""),"TRIMESTRAL PILETA LIBRE 3")</f>
        <v>TRIMESTRAL PILETA LIBRE 3</v>
      </c>
      <c r="BM44" s="376" t="str">
        <f>IFERROR(__xludf.DUMMYFUNCTION("""COMPUTED_VALUE"""),"TRIMESTRAL COMBINADO")</f>
        <v>TRIMESTRAL COMBINADO</v>
      </c>
      <c r="BN44" s="376" t="str">
        <f>IFERROR(__xludf.DUMMYFUNCTION("""COMPUTED_VALUE"""),"MENSUAL PROMO 1")</f>
        <v>MENSUAL PROMO 1</v>
      </c>
      <c r="BO44" s="377" t="str">
        <f>IFERROR(__xludf.DUMMYFUNCTION("""COMPUTED_VALUE"""),"TRIMESTRAL PROMO 1")</f>
        <v>TRIMESTRAL PROMO 1</v>
      </c>
      <c r="BP44" s="134" t="str">
        <f>IFERROR(__xludf.DUMMYFUNCTION("""COMPUTED_VALUE""")," ---")</f>
        <v> ---</v>
      </c>
      <c r="BQ44" s="134"/>
      <c r="BR44" s="134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 t="str">
        <f>IFERROR(__xludf.DUMMYFUNCTION("""COMPUTED_VALUE""")," ---")</f>
        <v> ---</v>
      </c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</row>
    <row r="45" ht="15.75" customHeight="1">
      <c r="A45" s="343">
        <v>44958.0</v>
      </c>
      <c r="B45" s="372" t="s">
        <v>55</v>
      </c>
      <c r="C45" s="345">
        <v>4200.0</v>
      </c>
      <c r="D45" s="346">
        <v>4200.0</v>
      </c>
      <c r="E45" s="346">
        <v>4200.0</v>
      </c>
      <c r="F45" s="347">
        <v>1.0</v>
      </c>
      <c r="G45" s="436">
        <v>1.0</v>
      </c>
      <c r="H45" s="376"/>
      <c r="I45" s="376"/>
      <c r="J45" s="376"/>
      <c r="K45" s="377"/>
      <c r="L45" s="148"/>
      <c r="M45" s="134"/>
      <c r="N45" s="448"/>
      <c r="O45" s="416" t="s">
        <v>260</v>
      </c>
      <c r="P45" s="417" t="s">
        <v>261</v>
      </c>
      <c r="Q45" s="381" t="str">
        <f>IFERROR(__xludf.DUMMYFUNCTION("TRANSPOSE(FILTER($P$6:$P$329,$O$6:$O$329='DATOS PERSONALES'!$E42))"),"Lunes 15:30")</f>
        <v>Lunes 15:30</v>
      </c>
      <c r="R45" s="374" t="str">
        <f>IFERROR(__xludf.DUMMYFUNCTION("""COMPUTED_VALUE"""),"Lunes 20:00")</f>
        <v>Lunes 20:00</v>
      </c>
      <c r="S45" s="374" t="str">
        <f>IFERROR(__xludf.DUMMYFUNCTION("""COMPUTED_VALUE"""),"Martes 16:45")</f>
        <v>Martes 16:45</v>
      </c>
      <c r="T45" s="374" t="str">
        <f>IFERROR(__xludf.DUMMYFUNCTION("""COMPUTED_VALUE"""),"Martes 19:00")</f>
        <v>Martes 19:00</v>
      </c>
      <c r="U45" s="374" t="str">
        <f>IFERROR(__xludf.DUMMYFUNCTION("""COMPUTED_VALUE"""),"Miércoles 16:00")</f>
        <v>Miércoles 16:00</v>
      </c>
      <c r="V45" s="374" t="str">
        <f>IFERROR(__xludf.DUMMYFUNCTION("""COMPUTED_VALUE"""),"Miércoles 16:45")</f>
        <v>Miércoles 16:45</v>
      </c>
      <c r="W45" s="374" t="str">
        <f>IFERROR(__xludf.DUMMYFUNCTION("""COMPUTED_VALUE"""),"Miércoles 19:00")</f>
        <v>Miércoles 19:00</v>
      </c>
      <c r="X45" s="374" t="str">
        <f>IFERROR(__xludf.DUMMYFUNCTION("""COMPUTED_VALUE"""),"Jueves 15:30")</f>
        <v>Jueves 15:30</v>
      </c>
      <c r="Y45" s="374" t="str">
        <f>IFERROR(__xludf.DUMMYFUNCTION("""COMPUTED_VALUE"""),"Jueves 17:45")</f>
        <v>Jueves 17:45</v>
      </c>
      <c r="Z45" s="374" t="str">
        <f>IFERROR(__xludf.DUMMYFUNCTION("""COMPUTED_VALUE"""),"Viernes 16:00")</f>
        <v>Viernes 16:00</v>
      </c>
      <c r="AA45" s="374" t="str">
        <f>IFERROR(__xludf.DUMMYFUNCTION("""COMPUTED_VALUE"""),"Viernes 16:45")</f>
        <v>Viernes 16:45</v>
      </c>
      <c r="AB45" s="374" t="str">
        <f>IFERROR(__xludf.DUMMYFUNCTION("""COMPUTED_VALUE"""),"Viernes 19:45")</f>
        <v>Viernes 19:45</v>
      </c>
      <c r="AC45" s="374" t="str">
        <f>IFERROR(__xludf.DUMMYFUNCTION("""COMPUTED_VALUE"""),"Sábado 13:00")</f>
        <v>Sábado 13:00</v>
      </c>
      <c r="AD45" s="376" t="str">
        <f>IFERROR(__xludf.DUMMYFUNCTION("""COMPUTED_VALUE"""),"Sábado 13:45")</f>
        <v>Sábado 13:45</v>
      </c>
      <c r="AE45" s="376" t="str">
        <f>IFERROR(__xludf.DUMMYFUNCTION("""COMPUTED_VALUE"""),"Sábado 16:45")</f>
        <v>Sábado 16:45</v>
      </c>
      <c r="AF45" s="376" t="str">
        <f>IFERROR(__xludf.DUMMYFUNCTION("""COMPUTED_VALUE"""),"Sábado 18:15")</f>
        <v>Sábado 18:15</v>
      </c>
      <c r="AG45" s="376" t="str">
        <f>IFERROR(__xludf.DUMMYFUNCTION("""COMPUTED_VALUE"""),"vacio")</f>
        <v>vacio</v>
      </c>
      <c r="AH45" s="376"/>
      <c r="AI45" s="376"/>
      <c r="AJ45" s="376"/>
      <c r="AK45" s="376"/>
      <c r="AL45" s="376"/>
      <c r="AM45" s="376"/>
      <c r="AN45" s="376"/>
      <c r="AO45" s="376"/>
      <c r="AP45" s="376"/>
      <c r="AQ45" s="376"/>
      <c r="AR45" s="376"/>
      <c r="AS45" s="376"/>
      <c r="AT45" s="376"/>
      <c r="AU45" s="376"/>
      <c r="AV45" s="376"/>
      <c r="AW45" s="377"/>
      <c r="AX45" s="134"/>
      <c r="AY45" s="353"/>
      <c r="AZ45" s="392" t="str">
        <f>IFERROR(__xludf.DUMMYFUNCTION("TRANSPOSE( IFNA(FILTER($B:$B, MONTH(IF($A:$A&lt;&gt;"""",$A:$A,""null""))=MONTH(IF('DATOS PERSONALES'!$H43&lt;&gt;"""",'DATOS PERSONALES'!$H43,""null""))),""Ingrese mes contratacion primero""))"),"MENSUAL 1")</f>
        <v>MENSUAL 1</v>
      </c>
      <c r="BA45" s="376" t="str">
        <f>IFERROR(__xludf.DUMMYFUNCTION("""COMPUTED_VALUE"""),"MENSUAL 2")</f>
        <v>MENSUAL 2</v>
      </c>
      <c r="BB45" s="376" t="str">
        <f>IFERROR(__xludf.DUMMYFUNCTION("""COMPUTED_VALUE"""),"MENSUAL 3")</f>
        <v>MENSUAL 3</v>
      </c>
      <c r="BC45" s="376" t="str">
        <f>IFERROR(__xludf.DUMMYFUNCTION("""COMPUTED_VALUE"""),"MENSUAL PILETA LIBRE 1")</f>
        <v>MENSUAL PILETA LIBRE 1</v>
      </c>
      <c r="BD45" s="376" t="str">
        <f>IFERROR(__xludf.DUMMYFUNCTION("""COMPUTED_VALUE"""),"MENSUAL PILETA LIBRE 2")</f>
        <v>MENSUAL PILETA LIBRE 2</v>
      </c>
      <c r="BE45" s="376" t="str">
        <f>IFERROR(__xludf.DUMMYFUNCTION("""COMPUTED_VALUE"""),"MENSUAL PILETA LIBRE 3")</f>
        <v>MENSUAL PILETA LIBRE 3</v>
      </c>
      <c r="BF45" s="376" t="str">
        <f>IFERROR(__xludf.DUMMYFUNCTION("""COMPUTED_VALUE"""),"MENSUAL COMBINADO")</f>
        <v>MENSUAL COMBINADO</v>
      </c>
      <c r="BG45" s="376" t="str">
        <f>IFERROR(__xludf.DUMMYFUNCTION("""COMPUTED_VALUE"""),"TRIMESTRAL 1")</f>
        <v>TRIMESTRAL 1</v>
      </c>
      <c r="BH45" s="376" t="str">
        <f>IFERROR(__xludf.DUMMYFUNCTION("""COMPUTED_VALUE"""),"TRIMESTRAL 2")</f>
        <v>TRIMESTRAL 2</v>
      </c>
      <c r="BI45" s="376" t="str">
        <f>IFERROR(__xludf.DUMMYFUNCTION("""COMPUTED_VALUE"""),"TRIMESTRAL 3")</f>
        <v>TRIMESTRAL 3</v>
      </c>
      <c r="BJ45" s="376" t="str">
        <f>IFERROR(__xludf.DUMMYFUNCTION("""COMPUTED_VALUE"""),"TRIMESTRAL PILETA LIBRE 1")</f>
        <v>TRIMESTRAL PILETA LIBRE 1</v>
      </c>
      <c r="BK45" s="376" t="str">
        <f>IFERROR(__xludf.DUMMYFUNCTION("""COMPUTED_VALUE"""),"TRIMESTRAL PILETA LIBRE 2")</f>
        <v>TRIMESTRAL PILETA LIBRE 2</v>
      </c>
      <c r="BL45" s="376" t="str">
        <f>IFERROR(__xludf.DUMMYFUNCTION("""COMPUTED_VALUE"""),"TRIMESTRAL PILETA LIBRE 3")</f>
        <v>TRIMESTRAL PILETA LIBRE 3</v>
      </c>
      <c r="BM45" s="376" t="str">
        <f>IFERROR(__xludf.DUMMYFUNCTION("""COMPUTED_VALUE"""),"TRIMESTRAL COMBINADO")</f>
        <v>TRIMESTRAL COMBINADO</v>
      </c>
      <c r="BN45" s="376" t="str">
        <f>IFERROR(__xludf.DUMMYFUNCTION("""COMPUTED_VALUE"""),"MENSUAL PROMO 1")</f>
        <v>MENSUAL PROMO 1</v>
      </c>
      <c r="BO45" s="377" t="str">
        <f>IFERROR(__xludf.DUMMYFUNCTION("""COMPUTED_VALUE"""),"TRIMESTRAL PROMO 1")</f>
        <v>TRIMESTRAL PROMO 1</v>
      </c>
      <c r="BP45" s="134" t="str">
        <f>IFERROR(__xludf.DUMMYFUNCTION("""COMPUTED_VALUE""")," ---")</f>
        <v> ---</v>
      </c>
      <c r="BQ45" s="134"/>
      <c r="BR45" s="134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 t="str">
        <f>IFERROR(__xludf.DUMMYFUNCTION("""COMPUTED_VALUE""")," ---")</f>
        <v> ---</v>
      </c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</row>
    <row r="46" ht="15.75" customHeight="1">
      <c r="A46" s="343">
        <v>44958.0</v>
      </c>
      <c r="B46" s="358" t="s">
        <v>62</v>
      </c>
      <c r="C46" s="359">
        <v>7700.0</v>
      </c>
      <c r="D46" s="360">
        <v>7700.0</v>
      </c>
      <c r="E46" s="360">
        <v>7700.0</v>
      </c>
      <c r="F46" s="361">
        <v>1.0</v>
      </c>
      <c r="G46" s="438">
        <v>1.0</v>
      </c>
      <c r="H46" s="376"/>
      <c r="I46" s="376"/>
      <c r="J46" s="376"/>
      <c r="K46" s="377"/>
      <c r="L46" s="134"/>
      <c r="M46" s="134"/>
      <c r="N46" s="353"/>
      <c r="O46" s="422" t="s">
        <v>260</v>
      </c>
      <c r="P46" s="375" t="s">
        <v>275</v>
      </c>
      <c r="Q46" s="381" t="str">
        <f>IFERROR(__xludf.DUMMYFUNCTION("TRANSPOSE(FILTER($P$6:$P$329,$O$6:$O$329='DATOS PERSONALES'!$E43))"),"Lunes 15:30")</f>
        <v>Lunes 15:30</v>
      </c>
      <c r="R46" s="374" t="str">
        <f>IFERROR(__xludf.DUMMYFUNCTION("""COMPUTED_VALUE"""),"Lunes 20:00")</f>
        <v>Lunes 20:00</v>
      </c>
      <c r="S46" s="374" t="str">
        <f>IFERROR(__xludf.DUMMYFUNCTION("""COMPUTED_VALUE"""),"Martes 16:45")</f>
        <v>Martes 16:45</v>
      </c>
      <c r="T46" s="374" t="str">
        <f>IFERROR(__xludf.DUMMYFUNCTION("""COMPUTED_VALUE"""),"Martes 19:00")</f>
        <v>Martes 19:00</v>
      </c>
      <c r="U46" s="374" t="str">
        <f>IFERROR(__xludf.DUMMYFUNCTION("""COMPUTED_VALUE"""),"Miércoles 16:00")</f>
        <v>Miércoles 16:00</v>
      </c>
      <c r="V46" s="374" t="str">
        <f>IFERROR(__xludf.DUMMYFUNCTION("""COMPUTED_VALUE"""),"Miércoles 16:45")</f>
        <v>Miércoles 16:45</v>
      </c>
      <c r="W46" s="374" t="str">
        <f>IFERROR(__xludf.DUMMYFUNCTION("""COMPUTED_VALUE"""),"Miércoles 19:00")</f>
        <v>Miércoles 19:00</v>
      </c>
      <c r="X46" s="374" t="str">
        <f>IFERROR(__xludf.DUMMYFUNCTION("""COMPUTED_VALUE"""),"Jueves 15:30")</f>
        <v>Jueves 15:30</v>
      </c>
      <c r="Y46" s="374" t="str">
        <f>IFERROR(__xludf.DUMMYFUNCTION("""COMPUTED_VALUE"""),"Jueves 17:45")</f>
        <v>Jueves 17:45</v>
      </c>
      <c r="Z46" s="374" t="str">
        <f>IFERROR(__xludf.DUMMYFUNCTION("""COMPUTED_VALUE"""),"Viernes 16:00")</f>
        <v>Viernes 16:00</v>
      </c>
      <c r="AA46" s="374" t="str">
        <f>IFERROR(__xludf.DUMMYFUNCTION("""COMPUTED_VALUE"""),"Viernes 16:45")</f>
        <v>Viernes 16:45</v>
      </c>
      <c r="AB46" s="374" t="str">
        <f>IFERROR(__xludf.DUMMYFUNCTION("""COMPUTED_VALUE"""),"Viernes 19:45")</f>
        <v>Viernes 19:45</v>
      </c>
      <c r="AC46" s="374" t="str">
        <f>IFERROR(__xludf.DUMMYFUNCTION("""COMPUTED_VALUE"""),"Sábado 13:00")</f>
        <v>Sábado 13:00</v>
      </c>
      <c r="AD46" s="376" t="str">
        <f>IFERROR(__xludf.DUMMYFUNCTION("""COMPUTED_VALUE"""),"Sábado 13:45")</f>
        <v>Sábado 13:45</v>
      </c>
      <c r="AE46" s="376" t="str">
        <f>IFERROR(__xludf.DUMMYFUNCTION("""COMPUTED_VALUE"""),"Sábado 16:45")</f>
        <v>Sábado 16:45</v>
      </c>
      <c r="AF46" s="376" t="str">
        <f>IFERROR(__xludf.DUMMYFUNCTION("""COMPUTED_VALUE"""),"Sábado 18:15")</f>
        <v>Sábado 18:15</v>
      </c>
      <c r="AG46" s="376" t="str">
        <f>IFERROR(__xludf.DUMMYFUNCTION("""COMPUTED_VALUE"""),"vacio")</f>
        <v>vacio</v>
      </c>
      <c r="AH46" s="376"/>
      <c r="AI46" s="376"/>
      <c r="AJ46" s="376"/>
      <c r="AK46" s="376"/>
      <c r="AL46" s="376"/>
      <c r="AM46" s="376"/>
      <c r="AN46" s="376"/>
      <c r="AO46" s="376"/>
      <c r="AP46" s="376"/>
      <c r="AQ46" s="376"/>
      <c r="AR46" s="376"/>
      <c r="AS46" s="376"/>
      <c r="AT46" s="376"/>
      <c r="AU46" s="376"/>
      <c r="AV46" s="376"/>
      <c r="AW46" s="377"/>
      <c r="AX46" s="134"/>
      <c r="AY46" s="353"/>
      <c r="AZ46" s="392" t="str">
        <f>IFERROR(__xludf.DUMMYFUNCTION("TRANSPOSE( IFNA(FILTER($B:$B, MONTH(IF($A:$A&lt;&gt;"""",$A:$A,""null""))=MONTH(IF('DATOS PERSONALES'!$H44&lt;&gt;"""",'DATOS PERSONALES'!$H44,""null""))),""Ingrese mes contratacion primero""))"),"MENSUAL 1")</f>
        <v>MENSUAL 1</v>
      </c>
      <c r="BA46" s="376" t="str">
        <f>IFERROR(__xludf.DUMMYFUNCTION("""COMPUTED_VALUE"""),"MENSUAL 2")</f>
        <v>MENSUAL 2</v>
      </c>
      <c r="BB46" s="376" t="str">
        <f>IFERROR(__xludf.DUMMYFUNCTION("""COMPUTED_VALUE"""),"MENSUAL 3")</f>
        <v>MENSUAL 3</v>
      </c>
      <c r="BC46" s="376" t="str">
        <f>IFERROR(__xludf.DUMMYFUNCTION("""COMPUTED_VALUE"""),"MENSUAL PILETA LIBRE 1")</f>
        <v>MENSUAL PILETA LIBRE 1</v>
      </c>
      <c r="BD46" s="376" t="str">
        <f>IFERROR(__xludf.DUMMYFUNCTION("""COMPUTED_VALUE"""),"MENSUAL PILETA LIBRE 2")</f>
        <v>MENSUAL PILETA LIBRE 2</v>
      </c>
      <c r="BE46" s="376" t="str">
        <f>IFERROR(__xludf.DUMMYFUNCTION("""COMPUTED_VALUE"""),"MENSUAL PILETA LIBRE 3")</f>
        <v>MENSUAL PILETA LIBRE 3</v>
      </c>
      <c r="BF46" s="376" t="str">
        <f>IFERROR(__xludf.DUMMYFUNCTION("""COMPUTED_VALUE"""),"MENSUAL COMBINADO")</f>
        <v>MENSUAL COMBINADO</v>
      </c>
      <c r="BG46" s="376" t="str">
        <f>IFERROR(__xludf.DUMMYFUNCTION("""COMPUTED_VALUE"""),"TRIMESTRAL 1")</f>
        <v>TRIMESTRAL 1</v>
      </c>
      <c r="BH46" s="376" t="str">
        <f>IFERROR(__xludf.DUMMYFUNCTION("""COMPUTED_VALUE"""),"TRIMESTRAL 2")</f>
        <v>TRIMESTRAL 2</v>
      </c>
      <c r="BI46" s="376" t="str">
        <f>IFERROR(__xludf.DUMMYFUNCTION("""COMPUTED_VALUE"""),"TRIMESTRAL 3")</f>
        <v>TRIMESTRAL 3</v>
      </c>
      <c r="BJ46" s="376" t="str">
        <f>IFERROR(__xludf.DUMMYFUNCTION("""COMPUTED_VALUE"""),"TRIMESTRAL PILETA LIBRE 1")</f>
        <v>TRIMESTRAL PILETA LIBRE 1</v>
      </c>
      <c r="BK46" s="376" t="str">
        <f>IFERROR(__xludf.DUMMYFUNCTION("""COMPUTED_VALUE"""),"TRIMESTRAL PILETA LIBRE 2")</f>
        <v>TRIMESTRAL PILETA LIBRE 2</v>
      </c>
      <c r="BL46" s="376" t="str">
        <f>IFERROR(__xludf.DUMMYFUNCTION("""COMPUTED_VALUE"""),"TRIMESTRAL PILETA LIBRE 3")</f>
        <v>TRIMESTRAL PILETA LIBRE 3</v>
      </c>
      <c r="BM46" s="376" t="str">
        <f>IFERROR(__xludf.DUMMYFUNCTION("""COMPUTED_VALUE"""),"TRIMESTRAL COMBINADO")</f>
        <v>TRIMESTRAL COMBINADO</v>
      </c>
      <c r="BN46" s="376" t="str">
        <f>IFERROR(__xludf.DUMMYFUNCTION("""COMPUTED_VALUE"""),"MENSUAL PROMO 1")</f>
        <v>MENSUAL PROMO 1</v>
      </c>
      <c r="BO46" s="377" t="str">
        <f>IFERROR(__xludf.DUMMYFUNCTION("""COMPUTED_VALUE"""),"TRIMESTRAL PROMO 1")</f>
        <v>TRIMESTRAL PROMO 1</v>
      </c>
      <c r="BP46" s="134" t="str">
        <f>IFERROR(__xludf.DUMMYFUNCTION("""COMPUTED_VALUE""")," ---")</f>
        <v> ---</v>
      </c>
      <c r="BQ46" s="134"/>
      <c r="BR46" s="134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  <c r="CE46" s="148"/>
      <c r="CF46" s="148" t="str">
        <f>IFERROR(__xludf.DUMMYFUNCTION("""COMPUTED_VALUE""")," ---")</f>
        <v> ---</v>
      </c>
      <c r="CG46" s="148"/>
      <c r="CH46" s="148"/>
      <c r="CI46" s="148"/>
      <c r="CJ46" s="148"/>
      <c r="CK46" s="148"/>
      <c r="CL46" s="148"/>
      <c r="CM46" s="148"/>
      <c r="CN46" s="148"/>
      <c r="CO46" s="148"/>
      <c r="CP46" s="148"/>
      <c r="CQ46" s="148"/>
      <c r="CR46" s="148"/>
    </row>
    <row r="47" ht="15.75" customHeight="1">
      <c r="A47" s="343">
        <v>44958.0</v>
      </c>
      <c r="B47" s="372" t="s">
        <v>1493</v>
      </c>
      <c r="C47" s="345">
        <v>11500.0</v>
      </c>
      <c r="D47" s="346">
        <v>11500.0</v>
      </c>
      <c r="E47" s="346">
        <v>11500.0</v>
      </c>
      <c r="F47" s="347">
        <v>1.0</v>
      </c>
      <c r="G47" s="436">
        <v>1.0</v>
      </c>
      <c r="H47" s="376"/>
      <c r="I47" s="376"/>
      <c r="J47" s="376"/>
      <c r="K47" s="377"/>
      <c r="L47" s="134"/>
      <c r="M47" s="134"/>
      <c r="N47" s="353"/>
      <c r="O47" s="422" t="s">
        <v>260</v>
      </c>
      <c r="P47" s="375" t="s">
        <v>294</v>
      </c>
      <c r="Q47" s="381" t="str">
        <f>IFERROR(__xludf.DUMMYFUNCTION("TRANSPOSE(FILTER($P$6:$P$329,$O$6:$O$329='DATOS PERSONALES'!$E44))"),"Lunes 15:30")</f>
        <v>Lunes 15:30</v>
      </c>
      <c r="R47" s="374" t="str">
        <f>IFERROR(__xludf.DUMMYFUNCTION("""COMPUTED_VALUE"""),"Lunes 20:00")</f>
        <v>Lunes 20:00</v>
      </c>
      <c r="S47" s="374" t="str">
        <f>IFERROR(__xludf.DUMMYFUNCTION("""COMPUTED_VALUE"""),"Martes 16:45")</f>
        <v>Martes 16:45</v>
      </c>
      <c r="T47" s="374" t="str">
        <f>IFERROR(__xludf.DUMMYFUNCTION("""COMPUTED_VALUE"""),"Martes 19:00")</f>
        <v>Martes 19:00</v>
      </c>
      <c r="U47" s="374" t="str">
        <f>IFERROR(__xludf.DUMMYFUNCTION("""COMPUTED_VALUE"""),"Miércoles 16:00")</f>
        <v>Miércoles 16:00</v>
      </c>
      <c r="V47" s="374" t="str">
        <f>IFERROR(__xludf.DUMMYFUNCTION("""COMPUTED_VALUE"""),"Miércoles 16:45")</f>
        <v>Miércoles 16:45</v>
      </c>
      <c r="W47" s="374" t="str">
        <f>IFERROR(__xludf.DUMMYFUNCTION("""COMPUTED_VALUE"""),"Miércoles 19:00")</f>
        <v>Miércoles 19:00</v>
      </c>
      <c r="X47" s="374" t="str">
        <f>IFERROR(__xludf.DUMMYFUNCTION("""COMPUTED_VALUE"""),"Jueves 15:30")</f>
        <v>Jueves 15:30</v>
      </c>
      <c r="Y47" s="374" t="str">
        <f>IFERROR(__xludf.DUMMYFUNCTION("""COMPUTED_VALUE"""),"Jueves 17:45")</f>
        <v>Jueves 17:45</v>
      </c>
      <c r="Z47" s="374" t="str">
        <f>IFERROR(__xludf.DUMMYFUNCTION("""COMPUTED_VALUE"""),"Viernes 16:00")</f>
        <v>Viernes 16:00</v>
      </c>
      <c r="AA47" s="374" t="str">
        <f>IFERROR(__xludf.DUMMYFUNCTION("""COMPUTED_VALUE"""),"Viernes 16:45")</f>
        <v>Viernes 16:45</v>
      </c>
      <c r="AB47" s="374" t="str">
        <f>IFERROR(__xludf.DUMMYFUNCTION("""COMPUTED_VALUE"""),"Viernes 19:45")</f>
        <v>Viernes 19:45</v>
      </c>
      <c r="AC47" s="374" t="str">
        <f>IFERROR(__xludf.DUMMYFUNCTION("""COMPUTED_VALUE"""),"Sábado 13:00")</f>
        <v>Sábado 13:00</v>
      </c>
      <c r="AD47" s="376" t="str">
        <f>IFERROR(__xludf.DUMMYFUNCTION("""COMPUTED_VALUE"""),"Sábado 13:45")</f>
        <v>Sábado 13:45</v>
      </c>
      <c r="AE47" s="376" t="str">
        <f>IFERROR(__xludf.DUMMYFUNCTION("""COMPUTED_VALUE"""),"Sábado 16:45")</f>
        <v>Sábado 16:45</v>
      </c>
      <c r="AF47" s="376" t="str">
        <f>IFERROR(__xludf.DUMMYFUNCTION("""COMPUTED_VALUE"""),"Sábado 18:15")</f>
        <v>Sábado 18:15</v>
      </c>
      <c r="AG47" s="376" t="str">
        <f>IFERROR(__xludf.DUMMYFUNCTION("""COMPUTED_VALUE"""),"vacio")</f>
        <v>vacio</v>
      </c>
      <c r="AH47" s="376"/>
      <c r="AI47" s="376"/>
      <c r="AJ47" s="376"/>
      <c r="AK47" s="376"/>
      <c r="AL47" s="376"/>
      <c r="AM47" s="376"/>
      <c r="AN47" s="376"/>
      <c r="AO47" s="376"/>
      <c r="AP47" s="376"/>
      <c r="AQ47" s="376"/>
      <c r="AR47" s="376"/>
      <c r="AS47" s="376"/>
      <c r="AT47" s="376"/>
      <c r="AU47" s="376"/>
      <c r="AV47" s="376"/>
      <c r="AW47" s="377"/>
      <c r="AX47" s="134"/>
      <c r="AY47" s="353"/>
      <c r="AZ47" s="392" t="str">
        <f>IFERROR(__xludf.DUMMYFUNCTION("TRANSPOSE( IFNA(FILTER($B:$B, MONTH(IF($A:$A&lt;&gt;"""",$A:$A,""null""))=MONTH(IF('DATOS PERSONALES'!$H45&lt;&gt;"""",'DATOS PERSONALES'!$H45,""null""))),""Ingrese mes contratacion primero""))"),"MENSUAL 1")</f>
        <v>MENSUAL 1</v>
      </c>
      <c r="BA47" s="376" t="str">
        <f>IFERROR(__xludf.DUMMYFUNCTION("""COMPUTED_VALUE"""),"MENSUAL 2")</f>
        <v>MENSUAL 2</v>
      </c>
      <c r="BB47" s="376" t="str">
        <f>IFERROR(__xludf.DUMMYFUNCTION("""COMPUTED_VALUE"""),"MENSUAL 3")</f>
        <v>MENSUAL 3</v>
      </c>
      <c r="BC47" s="376" t="str">
        <f>IFERROR(__xludf.DUMMYFUNCTION("""COMPUTED_VALUE"""),"MENSUAL PILETA LIBRE 1")</f>
        <v>MENSUAL PILETA LIBRE 1</v>
      </c>
      <c r="BD47" s="376" t="str">
        <f>IFERROR(__xludf.DUMMYFUNCTION("""COMPUTED_VALUE"""),"MENSUAL PILETA LIBRE 2")</f>
        <v>MENSUAL PILETA LIBRE 2</v>
      </c>
      <c r="BE47" s="376" t="str">
        <f>IFERROR(__xludf.DUMMYFUNCTION("""COMPUTED_VALUE"""),"MENSUAL PILETA LIBRE 3")</f>
        <v>MENSUAL PILETA LIBRE 3</v>
      </c>
      <c r="BF47" s="376" t="str">
        <f>IFERROR(__xludf.DUMMYFUNCTION("""COMPUTED_VALUE"""),"MENSUAL COMBINADO")</f>
        <v>MENSUAL COMBINADO</v>
      </c>
      <c r="BG47" s="376" t="str">
        <f>IFERROR(__xludf.DUMMYFUNCTION("""COMPUTED_VALUE"""),"TRIMESTRAL 1")</f>
        <v>TRIMESTRAL 1</v>
      </c>
      <c r="BH47" s="376" t="str">
        <f>IFERROR(__xludf.DUMMYFUNCTION("""COMPUTED_VALUE"""),"TRIMESTRAL 2")</f>
        <v>TRIMESTRAL 2</v>
      </c>
      <c r="BI47" s="376" t="str">
        <f>IFERROR(__xludf.DUMMYFUNCTION("""COMPUTED_VALUE"""),"TRIMESTRAL 3")</f>
        <v>TRIMESTRAL 3</v>
      </c>
      <c r="BJ47" s="376" t="str">
        <f>IFERROR(__xludf.DUMMYFUNCTION("""COMPUTED_VALUE"""),"TRIMESTRAL PILETA LIBRE 1")</f>
        <v>TRIMESTRAL PILETA LIBRE 1</v>
      </c>
      <c r="BK47" s="376" t="str">
        <f>IFERROR(__xludf.DUMMYFUNCTION("""COMPUTED_VALUE"""),"TRIMESTRAL PILETA LIBRE 2")</f>
        <v>TRIMESTRAL PILETA LIBRE 2</v>
      </c>
      <c r="BL47" s="376" t="str">
        <f>IFERROR(__xludf.DUMMYFUNCTION("""COMPUTED_VALUE"""),"TRIMESTRAL PILETA LIBRE 3")</f>
        <v>TRIMESTRAL PILETA LIBRE 3</v>
      </c>
      <c r="BM47" s="376" t="str">
        <f>IFERROR(__xludf.DUMMYFUNCTION("""COMPUTED_VALUE"""),"TRIMESTRAL COMBINADO")</f>
        <v>TRIMESTRAL COMBINADO</v>
      </c>
      <c r="BN47" s="376" t="str">
        <f>IFERROR(__xludf.DUMMYFUNCTION("""COMPUTED_VALUE"""),"MENSUAL PROMO 1")</f>
        <v>MENSUAL PROMO 1</v>
      </c>
      <c r="BO47" s="377" t="str">
        <f>IFERROR(__xludf.DUMMYFUNCTION("""COMPUTED_VALUE"""),"TRIMESTRAL PROMO 1")</f>
        <v>TRIMESTRAL PROMO 1</v>
      </c>
      <c r="BP47" s="134" t="str">
        <f>IFERROR(__xludf.DUMMYFUNCTION("""COMPUTED_VALUE""")," ---")</f>
        <v> ---</v>
      </c>
      <c r="BQ47" s="134"/>
      <c r="BR47" s="134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</row>
    <row r="48" ht="15.75" customHeight="1">
      <c r="A48" s="343">
        <v>44958.0</v>
      </c>
      <c r="B48" s="358" t="s">
        <v>1498</v>
      </c>
      <c r="C48" s="359">
        <v>3600.0</v>
      </c>
      <c r="D48" s="360">
        <v>3600.0</v>
      </c>
      <c r="E48" s="360">
        <v>3600.0</v>
      </c>
      <c r="F48" s="361">
        <v>1.0</v>
      </c>
      <c r="G48" s="438">
        <v>1.0</v>
      </c>
      <c r="H48" s="376"/>
      <c r="I48" s="376"/>
      <c r="J48" s="376"/>
      <c r="K48" s="377"/>
      <c r="L48" s="134"/>
      <c r="M48" s="134"/>
      <c r="N48" s="353"/>
      <c r="O48" s="422" t="s">
        <v>260</v>
      </c>
      <c r="P48" s="375" t="s">
        <v>305</v>
      </c>
      <c r="Q48" s="381" t="str">
        <f>IFERROR(__xludf.DUMMYFUNCTION("TRANSPOSE(FILTER($P$6:$P$329,$O$6:$O$329='DATOS PERSONALES'!$E45))"),"Lunes 15:30")</f>
        <v>Lunes 15:30</v>
      </c>
      <c r="R48" s="374" t="str">
        <f>IFERROR(__xludf.DUMMYFUNCTION("""COMPUTED_VALUE"""),"Lunes 20:00")</f>
        <v>Lunes 20:00</v>
      </c>
      <c r="S48" s="374" t="str">
        <f>IFERROR(__xludf.DUMMYFUNCTION("""COMPUTED_VALUE"""),"Martes 16:45")</f>
        <v>Martes 16:45</v>
      </c>
      <c r="T48" s="374" t="str">
        <f>IFERROR(__xludf.DUMMYFUNCTION("""COMPUTED_VALUE"""),"Martes 19:00")</f>
        <v>Martes 19:00</v>
      </c>
      <c r="U48" s="374" t="str">
        <f>IFERROR(__xludf.DUMMYFUNCTION("""COMPUTED_VALUE"""),"Miércoles 16:00")</f>
        <v>Miércoles 16:00</v>
      </c>
      <c r="V48" s="374" t="str">
        <f>IFERROR(__xludf.DUMMYFUNCTION("""COMPUTED_VALUE"""),"Miércoles 16:45")</f>
        <v>Miércoles 16:45</v>
      </c>
      <c r="W48" s="374" t="str">
        <f>IFERROR(__xludf.DUMMYFUNCTION("""COMPUTED_VALUE"""),"Miércoles 19:00")</f>
        <v>Miércoles 19:00</v>
      </c>
      <c r="X48" s="374" t="str">
        <f>IFERROR(__xludf.DUMMYFUNCTION("""COMPUTED_VALUE"""),"Jueves 15:30")</f>
        <v>Jueves 15:30</v>
      </c>
      <c r="Y48" s="374" t="str">
        <f>IFERROR(__xludf.DUMMYFUNCTION("""COMPUTED_VALUE"""),"Jueves 17:45")</f>
        <v>Jueves 17:45</v>
      </c>
      <c r="Z48" s="374" t="str">
        <f>IFERROR(__xludf.DUMMYFUNCTION("""COMPUTED_VALUE"""),"Viernes 16:00")</f>
        <v>Viernes 16:00</v>
      </c>
      <c r="AA48" s="374" t="str">
        <f>IFERROR(__xludf.DUMMYFUNCTION("""COMPUTED_VALUE"""),"Viernes 16:45")</f>
        <v>Viernes 16:45</v>
      </c>
      <c r="AB48" s="374" t="str">
        <f>IFERROR(__xludf.DUMMYFUNCTION("""COMPUTED_VALUE"""),"Viernes 19:45")</f>
        <v>Viernes 19:45</v>
      </c>
      <c r="AC48" s="374" t="str">
        <f>IFERROR(__xludf.DUMMYFUNCTION("""COMPUTED_VALUE"""),"Sábado 13:00")</f>
        <v>Sábado 13:00</v>
      </c>
      <c r="AD48" s="376" t="str">
        <f>IFERROR(__xludf.DUMMYFUNCTION("""COMPUTED_VALUE"""),"Sábado 13:45")</f>
        <v>Sábado 13:45</v>
      </c>
      <c r="AE48" s="376" t="str">
        <f>IFERROR(__xludf.DUMMYFUNCTION("""COMPUTED_VALUE"""),"Sábado 16:45")</f>
        <v>Sábado 16:45</v>
      </c>
      <c r="AF48" s="376" t="str">
        <f>IFERROR(__xludf.DUMMYFUNCTION("""COMPUTED_VALUE"""),"Sábado 18:15")</f>
        <v>Sábado 18:15</v>
      </c>
      <c r="AG48" s="376" t="str">
        <f>IFERROR(__xludf.DUMMYFUNCTION("""COMPUTED_VALUE"""),"vacio")</f>
        <v>vacio</v>
      </c>
      <c r="AH48" s="376"/>
      <c r="AI48" s="376"/>
      <c r="AJ48" s="376"/>
      <c r="AK48" s="376"/>
      <c r="AL48" s="376"/>
      <c r="AM48" s="376"/>
      <c r="AN48" s="376"/>
      <c r="AO48" s="376"/>
      <c r="AP48" s="376"/>
      <c r="AQ48" s="376"/>
      <c r="AR48" s="376"/>
      <c r="AS48" s="376"/>
      <c r="AT48" s="376"/>
      <c r="AU48" s="376"/>
      <c r="AV48" s="376"/>
      <c r="AW48" s="377"/>
      <c r="AX48" s="134"/>
      <c r="AY48" s="353"/>
      <c r="AZ48" s="392" t="str">
        <f>IFERROR(__xludf.DUMMYFUNCTION("TRANSPOSE( IFNA(FILTER($B:$B, MONTH(IF($A:$A&lt;&gt;"""",$A:$A,""null""))=MONTH(IF('DATOS PERSONALES'!$H46&lt;&gt;"""",'DATOS PERSONALES'!$H46,""null""))),""Ingrese mes contratacion primero""))"),"MENSUAL 1")</f>
        <v>MENSUAL 1</v>
      </c>
      <c r="BA48" s="376" t="str">
        <f>IFERROR(__xludf.DUMMYFUNCTION("""COMPUTED_VALUE"""),"MENSUAL 2")</f>
        <v>MENSUAL 2</v>
      </c>
      <c r="BB48" s="376" t="str">
        <f>IFERROR(__xludf.DUMMYFUNCTION("""COMPUTED_VALUE"""),"MENSUAL 3")</f>
        <v>MENSUAL 3</v>
      </c>
      <c r="BC48" s="376" t="str">
        <f>IFERROR(__xludf.DUMMYFUNCTION("""COMPUTED_VALUE"""),"MENSUAL PILETA LIBRE 1")</f>
        <v>MENSUAL PILETA LIBRE 1</v>
      </c>
      <c r="BD48" s="376" t="str">
        <f>IFERROR(__xludf.DUMMYFUNCTION("""COMPUTED_VALUE"""),"MENSUAL PILETA LIBRE 2")</f>
        <v>MENSUAL PILETA LIBRE 2</v>
      </c>
      <c r="BE48" s="376" t="str">
        <f>IFERROR(__xludf.DUMMYFUNCTION("""COMPUTED_VALUE"""),"MENSUAL PILETA LIBRE 3")</f>
        <v>MENSUAL PILETA LIBRE 3</v>
      </c>
      <c r="BF48" s="376" t="str">
        <f>IFERROR(__xludf.DUMMYFUNCTION("""COMPUTED_VALUE"""),"MENSUAL COMBINADO")</f>
        <v>MENSUAL COMBINADO</v>
      </c>
      <c r="BG48" s="376" t="str">
        <f>IFERROR(__xludf.DUMMYFUNCTION("""COMPUTED_VALUE"""),"TRIMESTRAL 1")</f>
        <v>TRIMESTRAL 1</v>
      </c>
      <c r="BH48" s="376" t="str">
        <f>IFERROR(__xludf.DUMMYFUNCTION("""COMPUTED_VALUE"""),"TRIMESTRAL 2")</f>
        <v>TRIMESTRAL 2</v>
      </c>
      <c r="BI48" s="376" t="str">
        <f>IFERROR(__xludf.DUMMYFUNCTION("""COMPUTED_VALUE"""),"TRIMESTRAL 3")</f>
        <v>TRIMESTRAL 3</v>
      </c>
      <c r="BJ48" s="376" t="str">
        <f>IFERROR(__xludf.DUMMYFUNCTION("""COMPUTED_VALUE"""),"TRIMESTRAL PILETA LIBRE 1")</f>
        <v>TRIMESTRAL PILETA LIBRE 1</v>
      </c>
      <c r="BK48" s="376" t="str">
        <f>IFERROR(__xludf.DUMMYFUNCTION("""COMPUTED_VALUE"""),"TRIMESTRAL PILETA LIBRE 2")</f>
        <v>TRIMESTRAL PILETA LIBRE 2</v>
      </c>
      <c r="BL48" s="376" t="str">
        <f>IFERROR(__xludf.DUMMYFUNCTION("""COMPUTED_VALUE"""),"TRIMESTRAL PILETA LIBRE 3")</f>
        <v>TRIMESTRAL PILETA LIBRE 3</v>
      </c>
      <c r="BM48" s="376" t="str">
        <f>IFERROR(__xludf.DUMMYFUNCTION("""COMPUTED_VALUE"""),"TRIMESTRAL COMBINADO")</f>
        <v>TRIMESTRAL COMBINADO</v>
      </c>
      <c r="BN48" s="376" t="str">
        <f>IFERROR(__xludf.DUMMYFUNCTION("""COMPUTED_VALUE"""),"MENSUAL PROMO 1")</f>
        <v>MENSUAL PROMO 1</v>
      </c>
      <c r="BO48" s="377" t="str">
        <f>IFERROR(__xludf.DUMMYFUNCTION("""COMPUTED_VALUE"""),"TRIMESTRAL PROMO 1")</f>
        <v>TRIMESTRAL PROMO 1</v>
      </c>
      <c r="BP48" s="134" t="str">
        <f>IFERROR(__xludf.DUMMYFUNCTION("""COMPUTED_VALUE""")," ---")</f>
        <v> ---</v>
      </c>
      <c r="BQ48" s="134"/>
      <c r="BR48" s="134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 t="str">
        <f>IFERROR(__xludf.DUMMYFUNCTION("""COMPUTED_VALUE""")," ---")</f>
        <v> ---</v>
      </c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</row>
    <row r="49" ht="15.75" customHeight="1">
      <c r="A49" s="343">
        <v>44958.0</v>
      </c>
      <c r="B49" s="372" t="s">
        <v>1504</v>
      </c>
      <c r="C49" s="345">
        <v>6200.0</v>
      </c>
      <c r="D49" s="346">
        <v>6200.0</v>
      </c>
      <c r="E49" s="346">
        <v>6200.0</v>
      </c>
      <c r="F49" s="347">
        <v>1.0</v>
      </c>
      <c r="G49" s="436">
        <v>1.0</v>
      </c>
      <c r="H49" s="376"/>
      <c r="I49" s="376"/>
      <c r="J49" s="376"/>
      <c r="K49" s="377"/>
      <c r="L49" s="134"/>
      <c r="M49" s="134"/>
      <c r="N49" s="353"/>
      <c r="O49" s="422" t="s">
        <v>260</v>
      </c>
      <c r="P49" s="375" t="s">
        <v>325</v>
      </c>
      <c r="Q49" s="381" t="str">
        <f>IFERROR(__xludf.DUMMYFUNCTION("TRANSPOSE(FILTER($P$6:$P$329,$O$6:$O$329='DATOS PERSONALES'!$E46))"),"Lunes 15:30")</f>
        <v>Lunes 15:30</v>
      </c>
      <c r="R49" s="374" t="str">
        <f>IFERROR(__xludf.DUMMYFUNCTION("""COMPUTED_VALUE"""),"Lunes 20:00")</f>
        <v>Lunes 20:00</v>
      </c>
      <c r="S49" s="374" t="str">
        <f>IFERROR(__xludf.DUMMYFUNCTION("""COMPUTED_VALUE"""),"Martes 16:45")</f>
        <v>Martes 16:45</v>
      </c>
      <c r="T49" s="374" t="str">
        <f>IFERROR(__xludf.DUMMYFUNCTION("""COMPUTED_VALUE"""),"Martes 19:00")</f>
        <v>Martes 19:00</v>
      </c>
      <c r="U49" s="374" t="str">
        <f>IFERROR(__xludf.DUMMYFUNCTION("""COMPUTED_VALUE"""),"Miércoles 16:00")</f>
        <v>Miércoles 16:00</v>
      </c>
      <c r="V49" s="374" t="str">
        <f>IFERROR(__xludf.DUMMYFUNCTION("""COMPUTED_VALUE"""),"Miércoles 16:45")</f>
        <v>Miércoles 16:45</v>
      </c>
      <c r="W49" s="374" t="str">
        <f>IFERROR(__xludf.DUMMYFUNCTION("""COMPUTED_VALUE"""),"Miércoles 19:00")</f>
        <v>Miércoles 19:00</v>
      </c>
      <c r="X49" s="374" t="str">
        <f>IFERROR(__xludf.DUMMYFUNCTION("""COMPUTED_VALUE"""),"Jueves 15:30")</f>
        <v>Jueves 15:30</v>
      </c>
      <c r="Y49" s="374" t="str">
        <f>IFERROR(__xludf.DUMMYFUNCTION("""COMPUTED_VALUE"""),"Jueves 17:45")</f>
        <v>Jueves 17:45</v>
      </c>
      <c r="Z49" s="374" t="str">
        <f>IFERROR(__xludf.DUMMYFUNCTION("""COMPUTED_VALUE"""),"Viernes 16:00")</f>
        <v>Viernes 16:00</v>
      </c>
      <c r="AA49" s="374" t="str">
        <f>IFERROR(__xludf.DUMMYFUNCTION("""COMPUTED_VALUE"""),"Viernes 16:45")</f>
        <v>Viernes 16:45</v>
      </c>
      <c r="AB49" s="374" t="str">
        <f>IFERROR(__xludf.DUMMYFUNCTION("""COMPUTED_VALUE"""),"Viernes 19:45")</f>
        <v>Viernes 19:45</v>
      </c>
      <c r="AC49" s="374" t="str">
        <f>IFERROR(__xludf.DUMMYFUNCTION("""COMPUTED_VALUE"""),"Sábado 13:00")</f>
        <v>Sábado 13:00</v>
      </c>
      <c r="AD49" s="376" t="str">
        <f>IFERROR(__xludf.DUMMYFUNCTION("""COMPUTED_VALUE"""),"Sábado 13:45")</f>
        <v>Sábado 13:45</v>
      </c>
      <c r="AE49" s="376" t="str">
        <f>IFERROR(__xludf.DUMMYFUNCTION("""COMPUTED_VALUE"""),"Sábado 16:45")</f>
        <v>Sábado 16:45</v>
      </c>
      <c r="AF49" s="376" t="str">
        <f>IFERROR(__xludf.DUMMYFUNCTION("""COMPUTED_VALUE"""),"Sábado 18:15")</f>
        <v>Sábado 18:15</v>
      </c>
      <c r="AG49" s="376" t="str">
        <f>IFERROR(__xludf.DUMMYFUNCTION("""COMPUTED_VALUE"""),"vacio")</f>
        <v>vacio</v>
      </c>
      <c r="AH49" s="376"/>
      <c r="AI49" s="376"/>
      <c r="AJ49" s="376"/>
      <c r="AK49" s="376"/>
      <c r="AL49" s="376"/>
      <c r="AM49" s="376"/>
      <c r="AN49" s="376"/>
      <c r="AO49" s="376"/>
      <c r="AP49" s="376"/>
      <c r="AQ49" s="376"/>
      <c r="AR49" s="376"/>
      <c r="AS49" s="376"/>
      <c r="AT49" s="376"/>
      <c r="AU49" s="376"/>
      <c r="AV49" s="376"/>
      <c r="AW49" s="377"/>
      <c r="AX49" s="134"/>
      <c r="AY49" s="353"/>
      <c r="AZ49" s="392" t="str">
        <f>IFERROR(__xludf.DUMMYFUNCTION("TRANSPOSE( IFNA(FILTER($B:$B, MONTH(IF($A:$A&lt;&gt;"""",$A:$A,""null""))=MONTH(IF('DATOS PERSONALES'!$H47&lt;&gt;"""",'DATOS PERSONALES'!$H47,""null""))),""Ingrese mes contratacion primero""))"),"MENSUAL 1")</f>
        <v>MENSUAL 1</v>
      </c>
      <c r="BA49" s="376" t="str">
        <f>IFERROR(__xludf.DUMMYFUNCTION("""COMPUTED_VALUE"""),"MENSUAL 2")</f>
        <v>MENSUAL 2</v>
      </c>
      <c r="BB49" s="376" t="str">
        <f>IFERROR(__xludf.DUMMYFUNCTION("""COMPUTED_VALUE"""),"MENSUAL 3")</f>
        <v>MENSUAL 3</v>
      </c>
      <c r="BC49" s="376" t="str">
        <f>IFERROR(__xludf.DUMMYFUNCTION("""COMPUTED_VALUE"""),"MENSUAL PILETA LIBRE 1")</f>
        <v>MENSUAL PILETA LIBRE 1</v>
      </c>
      <c r="BD49" s="376" t="str">
        <f>IFERROR(__xludf.DUMMYFUNCTION("""COMPUTED_VALUE"""),"MENSUAL PILETA LIBRE 2")</f>
        <v>MENSUAL PILETA LIBRE 2</v>
      </c>
      <c r="BE49" s="376" t="str">
        <f>IFERROR(__xludf.DUMMYFUNCTION("""COMPUTED_VALUE"""),"MENSUAL PILETA LIBRE 3")</f>
        <v>MENSUAL PILETA LIBRE 3</v>
      </c>
      <c r="BF49" s="376" t="str">
        <f>IFERROR(__xludf.DUMMYFUNCTION("""COMPUTED_VALUE"""),"MENSUAL COMBINADO")</f>
        <v>MENSUAL COMBINADO</v>
      </c>
      <c r="BG49" s="376" t="str">
        <f>IFERROR(__xludf.DUMMYFUNCTION("""COMPUTED_VALUE"""),"TRIMESTRAL 1")</f>
        <v>TRIMESTRAL 1</v>
      </c>
      <c r="BH49" s="376" t="str">
        <f>IFERROR(__xludf.DUMMYFUNCTION("""COMPUTED_VALUE"""),"TRIMESTRAL 2")</f>
        <v>TRIMESTRAL 2</v>
      </c>
      <c r="BI49" s="376" t="str">
        <f>IFERROR(__xludf.DUMMYFUNCTION("""COMPUTED_VALUE"""),"TRIMESTRAL 3")</f>
        <v>TRIMESTRAL 3</v>
      </c>
      <c r="BJ49" s="376" t="str">
        <f>IFERROR(__xludf.DUMMYFUNCTION("""COMPUTED_VALUE"""),"TRIMESTRAL PILETA LIBRE 1")</f>
        <v>TRIMESTRAL PILETA LIBRE 1</v>
      </c>
      <c r="BK49" s="376" t="str">
        <f>IFERROR(__xludf.DUMMYFUNCTION("""COMPUTED_VALUE"""),"TRIMESTRAL PILETA LIBRE 2")</f>
        <v>TRIMESTRAL PILETA LIBRE 2</v>
      </c>
      <c r="BL49" s="376" t="str">
        <f>IFERROR(__xludf.DUMMYFUNCTION("""COMPUTED_VALUE"""),"TRIMESTRAL PILETA LIBRE 3")</f>
        <v>TRIMESTRAL PILETA LIBRE 3</v>
      </c>
      <c r="BM49" s="376" t="str">
        <f>IFERROR(__xludf.DUMMYFUNCTION("""COMPUTED_VALUE"""),"TRIMESTRAL COMBINADO")</f>
        <v>TRIMESTRAL COMBINADO</v>
      </c>
      <c r="BN49" s="376" t="str">
        <f>IFERROR(__xludf.DUMMYFUNCTION("""COMPUTED_VALUE"""),"MENSUAL PROMO 1")</f>
        <v>MENSUAL PROMO 1</v>
      </c>
      <c r="BO49" s="377" t="str">
        <f>IFERROR(__xludf.DUMMYFUNCTION("""COMPUTED_VALUE"""),"TRIMESTRAL PROMO 1")</f>
        <v>TRIMESTRAL PROMO 1</v>
      </c>
      <c r="BP49" s="134" t="str">
        <f>IFERROR(__xludf.DUMMYFUNCTION("""COMPUTED_VALUE""")," ---")</f>
        <v> ---</v>
      </c>
      <c r="BQ49" s="134"/>
      <c r="BR49" s="134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  <c r="CE49" s="148"/>
      <c r="CF49" s="148" t="str">
        <f>IFERROR(__xludf.DUMMYFUNCTION("""COMPUTED_VALUE""")," ---")</f>
        <v> ---</v>
      </c>
      <c r="CG49" s="148"/>
      <c r="CH49" s="148"/>
      <c r="CI49" s="148"/>
      <c r="CJ49" s="148"/>
      <c r="CK49" s="148"/>
      <c r="CL49" s="148"/>
      <c r="CM49" s="148"/>
      <c r="CN49" s="148"/>
      <c r="CO49" s="148"/>
      <c r="CP49" s="148"/>
      <c r="CQ49" s="148"/>
      <c r="CR49" s="148"/>
    </row>
    <row r="50" ht="15.75" customHeight="1">
      <c r="A50" s="343">
        <v>44958.0</v>
      </c>
      <c r="B50" s="358" t="s">
        <v>1508</v>
      </c>
      <c r="C50" s="359">
        <v>7700.0</v>
      </c>
      <c r="D50" s="360">
        <v>7700.0</v>
      </c>
      <c r="E50" s="360">
        <v>7700.0</v>
      </c>
      <c r="F50" s="361">
        <v>1.0</v>
      </c>
      <c r="G50" s="438">
        <v>1.0</v>
      </c>
      <c r="H50" s="376"/>
      <c r="I50" s="376"/>
      <c r="J50" s="376"/>
      <c r="K50" s="377"/>
      <c r="L50" s="134"/>
      <c r="M50" s="134"/>
      <c r="N50" s="353"/>
      <c r="O50" s="422" t="s">
        <v>260</v>
      </c>
      <c r="P50" s="375" t="s">
        <v>278</v>
      </c>
      <c r="Q50" s="381" t="str">
        <f>IFERROR(__xludf.DUMMYFUNCTION("TRANSPOSE(FILTER($P$6:$P$329,$O$6:$O$329='DATOS PERSONALES'!$E47))"),"Lunes 15:30")</f>
        <v>Lunes 15:30</v>
      </c>
      <c r="R50" s="374" t="str">
        <f>IFERROR(__xludf.DUMMYFUNCTION("""COMPUTED_VALUE"""),"Lunes 20:00")</f>
        <v>Lunes 20:00</v>
      </c>
      <c r="S50" s="374" t="str">
        <f>IFERROR(__xludf.DUMMYFUNCTION("""COMPUTED_VALUE"""),"Martes 16:45")</f>
        <v>Martes 16:45</v>
      </c>
      <c r="T50" s="374" t="str">
        <f>IFERROR(__xludf.DUMMYFUNCTION("""COMPUTED_VALUE"""),"Martes 19:00")</f>
        <v>Martes 19:00</v>
      </c>
      <c r="U50" s="374" t="str">
        <f>IFERROR(__xludf.DUMMYFUNCTION("""COMPUTED_VALUE"""),"Miércoles 16:00")</f>
        <v>Miércoles 16:00</v>
      </c>
      <c r="V50" s="374" t="str">
        <f>IFERROR(__xludf.DUMMYFUNCTION("""COMPUTED_VALUE"""),"Miércoles 16:45")</f>
        <v>Miércoles 16:45</v>
      </c>
      <c r="W50" s="374" t="str">
        <f>IFERROR(__xludf.DUMMYFUNCTION("""COMPUTED_VALUE"""),"Miércoles 19:00")</f>
        <v>Miércoles 19:00</v>
      </c>
      <c r="X50" s="374" t="str">
        <f>IFERROR(__xludf.DUMMYFUNCTION("""COMPUTED_VALUE"""),"Jueves 15:30")</f>
        <v>Jueves 15:30</v>
      </c>
      <c r="Y50" s="374" t="str">
        <f>IFERROR(__xludf.DUMMYFUNCTION("""COMPUTED_VALUE"""),"Jueves 17:45")</f>
        <v>Jueves 17:45</v>
      </c>
      <c r="Z50" s="374" t="str">
        <f>IFERROR(__xludf.DUMMYFUNCTION("""COMPUTED_VALUE"""),"Viernes 16:00")</f>
        <v>Viernes 16:00</v>
      </c>
      <c r="AA50" s="374" t="str">
        <f>IFERROR(__xludf.DUMMYFUNCTION("""COMPUTED_VALUE"""),"Viernes 16:45")</f>
        <v>Viernes 16:45</v>
      </c>
      <c r="AB50" s="374" t="str">
        <f>IFERROR(__xludf.DUMMYFUNCTION("""COMPUTED_VALUE"""),"Viernes 19:45")</f>
        <v>Viernes 19:45</v>
      </c>
      <c r="AC50" s="374" t="str">
        <f>IFERROR(__xludf.DUMMYFUNCTION("""COMPUTED_VALUE"""),"Sábado 13:00")</f>
        <v>Sábado 13:00</v>
      </c>
      <c r="AD50" s="376" t="str">
        <f>IFERROR(__xludf.DUMMYFUNCTION("""COMPUTED_VALUE"""),"Sábado 13:45")</f>
        <v>Sábado 13:45</v>
      </c>
      <c r="AE50" s="376" t="str">
        <f>IFERROR(__xludf.DUMMYFUNCTION("""COMPUTED_VALUE"""),"Sábado 16:45")</f>
        <v>Sábado 16:45</v>
      </c>
      <c r="AF50" s="376" t="str">
        <f>IFERROR(__xludf.DUMMYFUNCTION("""COMPUTED_VALUE"""),"Sábado 18:15")</f>
        <v>Sábado 18:15</v>
      </c>
      <c r="AG50" s="376" t="str">
        <f>IFERROR(__xludf.DUMMYFUNCTION("""COMPUTED_VALUE"""),"vacio")</f>
        <v>vacio</v>
      </c>
      <c r="AH50" s="376"/>
      <c r="AI50" s="376"/>
      <c r="AJ50" s="376"/>
      <c r="AK50" s="376"/>
      <c r="AL50" s="376"/>
      <c r="AM50" s="376"/>
      <c r="AN50" s="376"/>
      <c r="AO50" s="376"/>
      <c r="AP50" s="376"/>
      <c r="AQ50" s="376"/>
      <c r="AR50" s="376"/>
      <c r="AS50" s="376"/>
      <c r="AT50" s="376"/>
      <c r="AU50" s="376"/>
      <c r="AV50" s="376"/>
      <c r="AW50" s="377"/>
      <c r="AX50" s="134"/>
      <c r="AY50" s="353"/>
      <c r="AZ50" s="392" t="str">
        <f>IFERROR(__xludf.DUMMYFUNCTION("TRANSPOSE( IFNA(FILTER($B:$B, MONTH(IF($A:$A&lt;&gt;"""",$A:$A,""null""))=MONTH(IF('DATOS PERSONALES'!$H48&lt;&gt;"""",'DATOS PERSONALES'!$H48,""null""))),""Ingrese mes contratacion primero""))"),"MENSUAL 1")</f>
        <v>MENSUAL 1</v>
      </c>
      <c r="BA50" s="376" t="str">
        <f>IFERROR(__xludf.DUMMYFUNCTION("""COMPUTED_VALUE"""),"MENSUAL 2")</f>
        <v>MENSUAL 2</v>
      </c>
      <c r="BB50" s="376" t="str">
        <f>IFERROR(__xludf.DUMMYFUNCTION("""COMPUTED_VALUE"""),"MENSUAL 3")</f>
        <v>MENSUAL 3</v>
      </c>
      <c r="BC50" s="376" t="str">
        <f>IFERROR(__xludf.DUMMYFUNCTION("""COMPUTED_VALUE"""),"MENSUAL PILETA LIBRE 1")</f>
        <v>MENSUAL PILETA LIBRE 1</v>
      </c>
      <c r="BD50" s="376" t="str">
        <f>IFERROR(__xludf.DUMMYFUNCTION("""COMPUTED_VALUE"""),"MENSUAL PILETA LIBRE 2")</f>
        <v>MENSUAL PILETA LIBRE 2</v>
      </c>
      <c r="BE50" s="376" t="str">
        <f>IFERROR(__xludf.DUMMYFUNCTION("""COMPUTED_VALUE"""),"MENSUAL PILETA LIBRE 3")</f>
        <v>MENSUAL PILETA LIBRE 3</v>
      </c>
      <c r="BF50" s="376" t="str">
        <f>IFERROR(__xludf.DUMMYFUNCTION("""COMPUTED_VALUE"""),"MENSUAL COMBINADO")</f>
        <v>MENSUAL COMBINADO</v>
      </c>
      <c r="BG50" s="376" t="str">
        <f>IFERROR(__xludf.DUMMYFUNCTION("""COMPUTED_VALUE"""),"TRIMESTRAL 1")</f>
        <v>TRIMESTRAL 1</v>
      </c>
      <c r="BH50" s="376" t="str">
        <f>IFERROR(__xludf.DUMMYFUNCTION("""COMPUTED_VALUE"""),"TRIMESTRAL 2")</f>
        <v>TRIMESTRAL 2</v>
      </c>
      <c r="BI50" s="376" t="str">
        <f>IFERROR(__xludf.DUMMYFUNCTION("""COMPUTED_VALUE"""),"TRIMESTRAL 3")</f>
        <v>TRIMESTRAL 3</v>
      </c>
      <c r="BJ50" s="376" t="str">
        <f>IFERROR(__xludf.DUMMYFUNCTION("""COMPUTED_VALUE"""),"TRIMESTRAL PILETA LIBRE 1")</f>
        <v>TRIMESTRAL PILETA LIBRE 1</v>
      </c>
      <c r="BK50" s="376" t="str">
        <f>IFERROR(__xludf.DUMMYFUNCTION("""COMPUTED_VALUE"""),"TRIMESTRAL PILETA LIBRE 2")</f>
        <v>TRIMESTRAL PILETA LIBRE 2</v>
      </c>
      <c r="BL50" s="376" t="str">
        <f>IFERROR(__xludf.DUMMYFUNCTION("""COMPUTED_VALUE"""),"TRIMESTRAL PILETA LIBRE 3")</f>
        <v>TRIMESTRAL PILETA LIBRE 3</v>
      </c>
      <c r="BM50" s="376" t="str">
        <f>IFERROR(__xludf.DUMMYFUNCTION("""COMPUTED_VALUE"""),"TRIMESTRAL COMBINADO")</f>
        <v>TRIMESTRAL COMBINADO</v>
      </c>
      <c r="BN50" s="376" t="str">
        <f>IFERROR(__xludf.DUMMYFUNCTION("""COMPUTED_VALUE"""),"MENSUAL PROMO 1")</f>
        <v>MENSUAL PROMO 1</v>
      </c>
      <c r="BO50" s="377" t="str">
        <f>IFERROR(__xludf.DUMMYFUNCTION("""COMPUTED_VALUE"""),"TRIMESTRAL PROMO 1")</f>
        <v>TRIMESTRAL PROMO 1</v>
      </c>
      <c r="BP50" s="134" t="str">
        <f>IFERROR(__xludf.DUMMYFUNCTION("""COMPUTED_VALUE""")," ---")</f>
        <v> ---</v>
      </c>
      <c r="BQ50" s="134"/>
      <c r="BR50" s="134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  <c r="CE50" s="148"/>
      <c r="CF50" s="148" t="str">
        <f>IFERROR(__xludf.DUMMYFUNCTION("""COMPUTED_VALUE""")," ---")</f>
        <v> ---</v>
      </c>
      <c r="CG50" s="148"/>
      <c r="CH50" s="148"/>
      <c r="CI50" s="148"/>
      <c r="CJ50" s="148"/>
      <c r="CK50" s="148"/>
      <c r="CL50" s="148"/>
      <c r="CM50" s="148"/>
      <c r="CN50" s="148"/>
      <c r="CO50" s="148"/>
      <c r="CP50" s="148"/>
      <c r="CQ50" s="148"/>
      <c r="CR50" s="148"/>
    </row>
    <row r="51" ht="15.75" customHeight="1">
      <c r="A51" s="343">
        <v>44958.0</v>
      </c>
      <c r="B51" s="372" t="s">
        <v>1511</v>
      </c>
      <c r="C51" s="345">
        <v>8400.0</v>
      </c>
      <c r="D51" s="346">
        <v>8400.0</v>
      </c>
      <c r="E51" s="346">
        <v>8400.0</v>
      </c>
      <c r="F51" s="347">
        <v>1.0</v>
      </c>
      <c r="G51" s="436">
        <v>1.0</v>
      </c>
      <c r="H51" s="376"/>
      <c r="I51" s="376"/>
      <c r="J51" s="376"/>
      <c r="K51" s="377"/>
      <c r="L51" s="134"/>
      <c r="M51" s="134"/>
      <c r="N51" s="353"/>
      <c r="O51" s="422" t="s">
        <v>260</v>
      </c>
      <c r="P51" s="375" t="s">
        <v>273</v>
      </c>
      <c r="Q51" s="381" t="str">
        <f>IFERROR(__xludf.DUMMYFUNCTION("TRANSPOSE(FILTER($P$6:$P$329,$O$6:$O$329='DATOS PERSONALES'!$E48))"),"Lunes 15:30")</f>
        <v>Lunes 15:30</v>
      </c>
      <c r="R51" s="374" t="str">
        <f>IFERROR(__xludf.DUMMYFUNCTION("""COMPUTED_VALUE"""),"Lunes 20:00")</f>
        <v>Lunes 20:00</v>
      </c>
      <c r="S51" s="374" t="str">
        <f>IFERROR(__xludf.DUMMYFUNCTION("""COMPUTED_VALUE"""),"Martes 16:45")</f>
        <v>Martes 16:45</v>
      </c>
      <c r="T51" s="374" t="str">
        <f>IFERROR(__xludf.DUMMYFUNCTION("""COMPUTED_VALUE"""),"Martes 19:00")</f>
        <v>Martes 19:00</v>
      </c>
      <c r="U51" s="374" t="str">
        <f>IFERROR(__xludf.DUMMYFUNCTION("""COMPUTED_VALUE"""),"Miércoles 16:00")</f>
        <v>Miércoles 16:00</v>
      </c>
      <c r="V51" s="374" t="str">
        <f>IFERROR(__xludf.DUMMYFUNCTION("""COMPUTED_VALUE"""),"Miércoles 16:45")</f>
        <v>Miércoles 16:45</v>
      </c>
      <c r="W51" s="374" t="str">
        <f>IFERROR(__xludf.DUMMYFUNCTION("""COMPUTED_VALUE"""),"Miércoles 19:00")</f>
        <v>Miércoles 19:00</v>
      </c>
      <c r="X51" s="374" t="str">
        <f>IFERROR(__xludf.DUMMYFUNCTION("""COMPUTED_VALUE"""),"Jueves 15:30")</f>
        <v>Jueves 15:30</v>
      </c>
      <c r="Y51" s="374" t="str">
        <f>IFERROR(__xludf.DUMMYFUNCTION("""COMPUTED_VALUE"""),"Jueves 17:45")</f>
        <v>Jueves 17:45</v>
      </c>
      <c r="Z51" s="374" t="str">
        <f>IFERROR(__xludf.DUMMYFUNCTION("""COMPUTED_VALUE"""),"Viernes 16:00")</f>
        <v>Viernes 16:00</v>
      </c>
      <c r="AA51" s="374" t="str">
        <f>IFERROR(__xludf.DUMMYFUNCTION("""COMPUTED_VALUE"""),"Viernes 16:45")</f>
        <v>Viernes 16:45</v>
      </c>
      <c r="AB51" s="374" t="str">
        <f>IFERROR(__xludf.DUMMYFUNCTION("""COMPUTED_VALUE"""),"Viernes 19:45")</f>
        <v>Viernes 19:45</v>
      </c>
      <c r="AC51" s="374" t="str">
        <f>IFERROR(__xludf.DUMMYFUNCTION("""COMPUTED_VALUE"""),"Sábado 13:00")</f>
        <v>Sábado 13:00</v>
      </c>
      <c r="AD51" s="376" t="str">
        <f>IFERROR(__xludf.DUMMYFUNCTION("""COMPUTED_VALUE"""),"Sábado 13:45")</f>
        <v>Sábado 13:45</v>
      </c>
      <c r="AE51" s="376" t="str">
        <f>IFERROR(__xludf.DUMMYFUNCTION("""COMPUTED_VALUE"""),"Sábado 16:45")</f>
        <v>Sábado 16:45</v>
      </c>
      <c r="AF51" s="376" t="str">
        <f>IFERROR(__xludf.DUMMYFUNCTION("""COMPUTED_VALUE"""),"Sábado 18:15")</f>
        <v>Sábado 18:15</v>
      </c>
      <c r="AG51" s="376" t="str">
        <f>IFERROR(__xludf.DUMMYFUNCTION("""COMPUTED_VALUE"""),"vacio")</f>
        <v>vacio</v>
      </c>
      <c r="AH51" s="376"/>
      <c r="AI51" s="376"/>
      <c r="AJ51" s="376"/>
      <c r="AK51" s="376"/>
      <c r="AL51" s="376"/>
      <c r="AM51" s="376"/>
      <c r="AN51" s="376"/>
      <c r="AO51" s="376"/>
      <c r="AP51" s="376"/>
      <c r="AQ51" s="376"/>
      <c r="AR51" s="376"/>
      <c r="AS51" s="376"/>
      <c r="AT51" s="376"/>
      <c r="AU51" s="376"/>
      <c r="AV51" s="376"/>
      <c r="AW51" s="377"/>
      <c r="AX51" s="134"/>
      <c r="AY51" s="353"/>
      <c r="AZ51" s="392" t="str">
        <f>IFERROR(__xludf.DUMMYFUNCTION("TRANSPOSE( IFNA(FILTER($B:$B, MONTH(IF($A:$A&lt;&gt;"""",$A:$A,""null""))=MONTH(IF('DATOS PERSONALES'!$H49&lt;&gt;"""",'DATOS PERSONALES'!$H49,""null""))),""Ingrese mes contratacion primero""))"),"MENSUAL 1")</f>
        <v>MENSUAL 1</v>
      </c>
      <c r="BA51" s="376" t="str">
        <f>IFERROR(__xludf.DUMMYFUNCTION("""COMPUTED_VALUE"""),"MENSUAL 2")</f>
        <v>MENSUAL 2</v>
      </c>
      <c r="BB51" s="376" t="str">
        <f>IFERROR(__xludf.DUMMYFUNCTION("""COMPUTED_VALUE"""),"MENSUAL 3")</f>
        <v>MENSUAL 3</v>
      </c>
      <c r="BC51" s="376" t="str">
        <f>IFERROR(__xludf.DUMMYFUNCTION("""COMPUTED_VALUE"""),"MENSUAL PILETA LIBRE 1")</f>
        <v>MENSUAL PILETA LIBRE 1</v>
      </c>
      <c r="BD51" s="376" t="str">
        <f>IFERROR(__xludf.DUMMYFUNCTION("""COMPUTED_VALUE"""),"MENSUAL PILETA LIBRE 2")</f>
        <v>MENSUAL PILETA LIBRE 2</v>
      </c>
      <c r="BE51" s="376" t="str">
        <f>IFERROR(__xludf.DUMMYFUNCTION("""COMPUTED_VALUE"""),"MENSUAL PILETA LIBRE 3")</f>
        <v>MENSUAL PILETA LIBRE 3</v>
      </c>
      <c r="BF51" s="376" t="str">
        <f>IFERROR(__xludf.DUMMYFUNCTION("""COMPUTED_VALUE"""),"MENSUAL COMBINADO")</f>
        <v>MENSUAL COMBINADO</v>
      </c>
      <c r="BG51" s="376" t="str">
        <f>IFERROR(__xludf.DUMMYFUNCTION("""COMPUTED_VALUE"""),"TRIMESTRAL 1")</f>
        <v>TRIMESTRAL 1</v>
      </c>
      <c r="BH51" s="376" t="str">
        <f>IFERROR(__xludf.DUMMYFUNCTION("""COMPUTED_VALUE"""),"TRIMESTRAL 2")</f>
        <v>TRIMESTRAL 2</v>
      </c>
      <c r="BI51" s="376" t="str">
        <f>IFERROR(__xludf.DUMMYFUNCTION("""COMPUTED_VALUE"""),"TRIMESTRAL 3")</f>
        <v>TRIMESTRAL 3</v>
      </c>
      <c r="BJ51" s="376" t="str">
        <f>IFERROR(__xludf.DUMMYFUNCTION("""COMPUTED_VALUE"""),"TRIMESTRAL PILETA LIBRE 1")</f>
        <v>TRIMESTRAL PILETA LIBRE 1</v>
      </c>
      <c r="BK51" s="376" t="str">
        <f>IFERROR(__xludf.DUMMYFUNCTION("""COMPUTED_VALUE"""),"TRIMESTRAL PILETA LIBRE 2")</f>
        <v>TRIMESTRAL PILETA LIBRE 2</v>
      </c>
      <c r="BL51" s="376" t="str">
        <f>IFERROR(__xludf.DUMMYFUNCTION("""COMPUTED_VALUE"""),"TRIMESTRAL PILETA LIBRE 3")</f>
        <v>TRIMESTRAL PILETA LIBRE 3</v>
      </c>
      <c r="BM51" s="376" t="str">
        <f>IFERROR(__xludf.DUMMYFUNCTION("""COMPUTED_VALUE"""),"TRIMESTRAL COMBINADO")</f>
        <v>TRIMESTRAL COMBINADO</v>
      </c>
      <c r="BN51" s="376" t="str">
        <f>IFERROR(__xludf.DUMMYFUNCTION("""COMPUTED_VALUE"""),"MENSUAL PROMO 1")</f>
        <v>MENSUAL PROMO 1</v>
      </c>
      <c r="BO51" s="377" t="str">
        <f>IFERROR(__xludf.DUMMYFUNCTION("""COMPUTED_VALUE"""),"TRIMESTRAL PROMO 1")</f>
        <v>TRIMESTRAL PROMO 1</v>
      </c>
      <c r="BP51" s="134" t="str">
        <f>IFERROR(__xludf.DUMMYFUNCTION("""COMPUTED_VALUE""")," ---")</f>
        <v> ---</v>
      </c>
      <c r="BQ51" s="134"/>
      <c r="BR51" s="134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  <c r="CE51" s="148"/>
      <c r="CF51" s="148"/>
      <c r="CG51" s="148"/>
      <c r="CH51" s="148"/>
      <c r="CI51" s="148"/>
      <c r="CJ51" s="148"/>
      <c r="CK51" s="148"/>
      <c r="CL51" s="148"/>
      <c r="CM51" s="148"/>
      <c r="CN51" s="148"/>
      <c r="CO51" s="148"/>
      <c r="CP51" s="148"/>
      <c r="CQ51" s="148"/>
      <c r="CR51" s="148"/>
    </row>
    <row r="52" ht="15.75" customHeight="1">
      <c r="A52" s="343">
        <v>44958.0</v>
      </c>
      <c r="B52" s="358" t="s">
        <v>25</v>
      </c>
      <c r="C52" s="359">
        <v>3670.0</v>
      </c>
      <c r="D52" s="360">
        <v>5500.0</v>
      </c>
      <c r="E52" s="360">
        <v>11000.0</v>
      </c>
      <c r="F52" s="361">
        <v>2.0</v>
      </c>
      <c r="G52" s="438">
        <v>3.0</v>
      </c>
      <c r="H52" s="376"/>
      <c r="I52" s="376"/>
      <c r="J52" s="376"/>
      <c r="K52" s="377"/>
      <c r="L52" s="134"/>
      <c r="M52" s="134"/>
      <c r="N52" s="353"/>
      <c r="O52" s="422" t="s">
        <v>260</v>
      </c>
      <c r="P52" s="375" t="s">
        <v>283</v>
      </c>
      <c r="Q52" s="381" t="str">
        <f>IFERROR(__xludf.DUMMYFUNCTION("TRANSPOSE(FILTER($P$6:$P$329,$O$6:$O$329='DATOS PERSONALES'!$E49))"),"Lunes 15:30")</f>
        <v>Lunes 15:30</v>
      </c>
      <c r="R52" s="374" t="str">
        <f>IFERROR(__xludf.DUMMYFUNCTION("""COMPUTED_VALUE"""),"Lunes 20:00")</f>
        <v>Lunes 20:00</v>
      </c>
      <c r="S52" s="374" t="str">
        <f>IFERROR(__xludf.DUMMYFUNCTION("""COMPUTED_VALUE"""),"Martes 16:45")</f>
        <v>Martes 16:45</v>
      </c>
      <c r="T52" s="374" t="str">
        <f>IFERROR(__xludf.DUMMYFUNCTION("""COMPUTED_VALUE"""),"Martes 19:00")</f>
        <v>Martes 19:00</v>
      </c>
      <c r="U52" s="374" t="str">
        <f>IFERROR(__xludf.DUMMYFUNCTION("""COMPUTED_VALUE"""),"Miércoles 16:00")</f>
        <v>Miércoles 16:00</v>
      </c>
      <c r="V52" s="374" t="str">
        <f>IFERROR(__xludf.DUMMYFUNCTION("""COMPUTED_VALUE"""),"Miércoles 16:45")</f>
        <v>Miércoles 16:45</v>
      </c>
      <c r="W52" s="374" t="str">
        <f>IFERROR(__xludf.DUMMYFUNCTION("""COMPUTED_VALUE"""),"Miércoles 19:00")</f>
        <v>Miércoles 19:00</v>
      </c>
      <c r="X52" s="374" t="str">
        <f>IFERROR(__xludf.DUMMYFUNCTION("""COMPUTED_VALUE"""),"Jueves 15:30")</f>
        <v>Jueves 15:30</v>
      </c>
      <c r="Y52" s="374" t="str">
        <f>IFERROR(__xludf.DUMMYFUNCTION("""COMPUTED_VALUE"""),"Jueves 17:45")</f>
        <v>Jueves 17:45</v>
      </c>
      <c r="Z52" s="374" t="str">
        <f>IFERROR(__xludf.DUMMYFUNCTION("""COMPUTED_VALUE"""),"Viernes 16:00")</f>
        <v>Viernes 16:00</v>
      </c>
      <c r="AA52" s="374" t="str">
        <f>IFERROR(__xludf.DUMMYFUNCTION("""COMPUTED_VALUE"""),"Viernes 16:45")</f>
        <v>Viernes 16:45</v>
      </c>
      <c r="AB52" s="374" t="str">
        <f>IFERROR(__xludf.DUMMYFUNCTION("""COMPUTED_VALUE"""),"Viernes 19:45")</f>
        <v>Viernes 19:45</v>
      </c>
      <c r="AC52" s="374" t="str">
        <f>IFERROR(__xludf.DUMMYFUNCTION("""COMPUTED_VALUE"""),"Sábado 13:00")</f>
        <v>Sábado 13:00</v>
      </c>
      <c r="AD52" s="376" t="str">
        <f>IFERROR(__xludf.DUMMYFUNCTION("""COMPUTED_VALUE"""),"Sábado 13:45")</f>
        <v>Sábado 13:45</v>
      </c>
      <c r="AE52" s="376" t="str">
        <f>IFERROR(__xludf.DUMMYFUNCTION("""COMPUTED_VALUE"""),"Sábado 16:45")</f>
        <v>Sábado 16:45</v>
      </c>
      <c r="AF52" s="376" t="str">
        <f>IFERROR(__xludf.DUMMYFUNCTION("""COMPUTED_VALUE"""),"Sábado 18:15")</f>
        <v>Sábado 18:15</v>
      </c>
      <c r="AG52" s="376" t="str">
        <f>IFERROR(__xludf.DUMMYFUNCTION("""COMPUTED_VALUE"""),"vacio")</f>
        <v>vacio</v>
      </c>
      <c r="AH52" s="376"/>
      <c r="AI52" s="376"/>
      <c r="AJ52" s="376"/>
      <c r="AK52" s="376"/>
      <c r="AL52" s="376"/>
      <c r="AM52" s="376"/>
      <c r="AN52" s="376"/>
      <c r="AO52" s="376"/>
      <c r="AP52" s="376"/>
      <c r="AQ52" s="376"/>
      <c r="AR52" s="376"/>
      <c r="AS52" s="376"/>
      <c r="AT52" s="376"/>
      <c r="AU52" s="376"/>
      <c r="AV52" s="376"/>
      <c r="AW52" s="377"/>
      <c r="AX52" s="134"/>
      <c r="AY52" s="353"/>
      <c r="AZ52" s="392" t="str">
        <f>IFERROR(__xludf.DUMMYFUNCTION("TRANSPOSE( IFNA(FILTER($B:$B, MONTH(IF($A:$A&lt;&gt;"""",$A:$A,""null""))=MONTH(IF('DATOS PERSONALES'!$H50&lt;&gt;"""",'DATOS PERSONALES'!$H50,""null""))),""Ingrese mes contratacion primero""))"),"MENSUAL 1")</f>
        <v>MENSUAL 1</v>
      </c>
      <c r="BA52" s="376" t="str">
        <f>IFERROR(__xludf.DUMMYFUNCTION("""COMPUTED_VALUE"""),"MENSUAL 2")</f>
        <v>MENSUAL 2</v>
      </c>
      <c r="BB52" s="376" t="str">
        <f>IFERROR(__xludf.DUMMYFUNCTION("""COMPUTED_VALUE"""),"MENSUAL 3")</f>
        <v>MENSUAL 3</v>
      </c>
      <c r="BC52" s="376" t="str">
        <f>IFERROR(__xludf.DUMMYFUNCTION("""COMPUTED_VALUE"""),"MENSUAL PILETA LIBRE 1")</f>
        <v>MENSUAL PILETA LIBRE 1</v>
      </c>
      <c r="BD52" s="376" t="str">
        <f>IFERROR(__xludf.DUMMYFUNCTION("""COMPUTED_VALUE"""),"MENSUAL PILETA LIBRE 2")</f>
        <v>MENSUAL PILETA LIBRE 2</v>
      </c>
      <c r="BE52" s="376" t="str">
        <f>IFERROR(__xludf.DUMMYFUNCTION("""COMPUTED_VALUE"""),"MENSUAL PILETA LIBRE 3")</f>
        <v>MENSUAL PILETA LIBRE 3</v>
      </c>
      <c r="BF52" s="376" t="str">
        <f>IFERROR(__xludf.DUMMYFUNCTION("""COMPUTED_VALUE"""),"MENSUAL COMBINADO")</f>
        <v>MENSUAL COMBINADO</v>
      </c>
      <c r="BG52" s="376" t="str">
        <f>IFERROR(__xludf.DUMMYFUNCTION("""COMPUTED_VALUE"""),"TRIMESTRAL 1")</f>
        <v>TRIMESTRAL 1</v>
      </c>
      <c r="BH52" s="376" t="str">
        <f>IFERROR(__xludf.DUMMYFUNCTION("""COMPUTED_VALUE"""),"TRIMESTRAL 2")</f>
        <v>TRIMESTRAL 2</v>
      </c>
      <c r="BI52" s="376" t="str">
        <f>IFERROR(__xludf.DUMMYFUNCTION("""COMPUTED_VALUE"""),"TRIMESTRAL 3")</f>
        <v>TRIMESTRAL 3</v>
      </c>
      <c r="BJ52" s="376" t="str">
        <f>IFERROR(__xludf.DUMMYFUNCTION("""COMPUTED_VALUE"""),"TRIMESTRAL PILETA LIBRE 1")</f>
        <v>TRIMESTRAL PILETA LIBRE 1</v>
      </c>
      <c r="BK52" s="376" t="str">
        <f>IFERROR(__xludf.DUMMYFUNCTION("""COMPUTED_VALUE"""),"TRIMESTRAL PILETA LIBRE 2")</f>
        <v>TRIMESTRAL PILETA LIBRE 2</v>
      </c>
      <c r="BL52" s="376" t="str">
        <f>IFERROR(__xludf.DUMMYFUNCTION("""COMPUTED_VALUE"""),"TRIMESTRAL PILETA LIBRE 3")</f>
        <v>TRIMESTRAL PILETA LIBRE 3</v>
      </c>
      <c r="BM52" s="376" t="str">
        <f>IFERROR(__xludf.DUMMYFUNCTION("""COMPUTED_VALUE"""),"TRIMESTRAL COMBINADO")</f>
        <v>TRIMESTRAL COMBINADO</v>
      </c>
      <c r="BN52" s="376" t="str">
        <f>IFERROR(__xludf.DUMMYFUNCTION("""COMPUTED_VALUE"""),"MENSUAL PROMO 1")</f>
        <v>MENSUAL PROMO 1</v>
      </c>
      <c r="BO52" s="377" t="str">
        <f>IFERROR(__xludf.DUMMYFUNCTION("""COMPUTED_VALUE"""),"TRIMESTRAL PROMO 1")</f>
        <v>TRIMESTRAL PROMO 1</v>
      </c>
      <c r="BP52" s="134" t="str">
        <f>IFERROR(__xludf.DUMMYFUNCTION("""COMPUTED_VALUE""")," ---")</f>
        <v> ---</v>
      </c>
      <c r="BQ52" s="134"/>
      <c r="BR52" s="134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  <c r="CE52" s="148"/>
      <c r="CF52" s="148" t="str">
        <f>IFERROR(__xludf.DUMMYFUNCTION("""COMPUTED_VALUE""")," ---")</f>
        <v> ---</v>
      </c>
      <c r="CG52" s="148"/>
      <c r="CH52" s="148"/>
      <c r="CI52" s="148"/>
      <c r="CJ52" s="148"/>
      <c r="CK52" s="148"/>
      <c r="CL52" s="148"/>
      <c r="CM52" s="148"/>
      <c r="CN52" s="148"/>
      <c r="CO52" s="148"/>
      <c r="CP52" s="148"/>
      <c r="CQ52" s="148"/>
      <c r="CR52" s="148"/>
    </row>
    <row r="53" ht="15.75" customHeight="1">
      <c r="A53" s="343">
        <v>44958.0</v>
      </c>
      <c r="B53" s="372" t="s">
        <v>29</v>
      </c>
      <c r="C53" s="345">
        <v>6800.0</v>
      </c>
      <c r="D53" s="346">
        <v>10200.0</v>
      </c>
      <c r="E53" s="346">
        <v>20400.0</v>
      </c>
      <c r="F53" s="347">
        <v>2.0</v>
      </c>
      <c r="G53" s="436">
        <v>3.0</v>
      </c>
      <c r="H53" s="376"/>
      <c r="I53" s="376"/>
      <c r="J53" s="376"/>
      <c r="K53" s="377"/>
      <c r="L53" s="134"/>
      <c r="M53" s="134"/>
      <c r="N53" s="353"/>
      <c r="O53" s="422" t="s">
        <v>260</v>
      </c>
      <c r="P53" s="375" t="s">
        <v>340</v>
      </c>
      <c r="Q53" s="381" t="str">
        <f>IFERROR(__xludf.DUMMYFUNCTION("TRANSPOSE(FILTER($P$6:$P$329,$O$6:$O$329='DATOS PERSONALES'!$E50))"),"Lunes 15:30")</f>
        <v>Lunes 15:30</v>
      </c>
      <c r="R53" s="374" t="str">
        <f>IFERROR(__xludf.DUMMYFUNCTION("""COMPUTED_VALUE"""),"Lunes 20:00")</f>
        <v>Lunes 20:00</v>
      </c>
      <c r="S53" s="374" t="str">
        <f>IFERROR(__xludf.DUMMYFUNCTION("""COMPUTED_VALUE"""),"Martes 16:45")</f>
        <v>Martes 16:45</v>
      </c>
      <c r="T53" s="374" t="str">
        <f>IFERROR(__xludf.DUMMYFUNCTION("""COMPUTED_VALUE"""),"Martes 19:00")</f>
        <v>Martes 19:00</v>
      </c>
      <c r="U53" s="374" t="str">
        <f>IFERROR(__xludf.DUMMYFUNCTION("""COMPUTED_VALUE"""),"Miércoles 16:00")</f>
        <v>Miércoles 16:00</v>
      </c>
      <c r="V53" s="374" t="str">
        <f>IFERROR(__xludf.DUMMYFUNCTION("""COMPUTED_VALUE"""),"Miércoles 16:45")</f>
        <v>Miércoles 16:45</v>
      </c>
      <c r="W53" s="374" t="str">
        <f>IFERROR(__xludf.DUMMYFUNCTION("""COMPUTED_VALUE"""),"Miércoles 19:00")</f>
        <v>Miércoles 19:00</v>
      </c>
      <c r="X53" s="374" t="str">
        <f>IFERROR(__xludf.DUMMYFUNCTION("""COMPUTED_VALUE"""),"Jueves 15:30")</f>
        <v>Jueves 15:30</v>
      </c>
      <c r="Y53" s="374" t="str">
        <f>IFERROR(__xludf.DUMMYFUNCTION("""COMPUTED_VALUE"""),"Jueves 17:45")</f>
        <v>Jueves 17:45</v>
      </c>
      <c r="Z53" s="374" t="str">
        <f>IFERROR(__xludf.DUMMYFUNCTION("""COMPUTED_VALUE"""),"Viernes 16:00")</f>
        <v>Viernes 16:00</v>
      </c>
      <c r="AA53" s="374" t="str">
        <f>IFERROR(__xludf.DUMMYFUNCTION("""COMPUTED_VALUE"""),"Viernes 16:45")</f>
        <v>Viernes 16:45</v>
      </c>
      <c r="AB53" s="374" t="str">
        <f>IFERROR(__xludf.DUMMYFUNCTION("""COMPUTED_VALUE"""),"Viernes 19:45")</f>
        <v>Viernes 19:45</v>
      </c>
      <c r="AC53" s="374" t="str">
        <f>IFERROR(__xludf.DUMMYFUNCTION("""COMPUTED_VALUE"""),"Sábado 13:00")</f>
        <v>Sábado 13:00</v>
      </c>
      <c r="AD53" s="376" t="str">
        <f>IFERROR(__xludf.DUMMYFUNCTION("""COMPUTED_VALUE"""),"Sábado 13:45")</f>
        <v>Sábado 13:45</v>
      </c>
      <c r="AE53" s="376" t="str">
        <f>IFERROR(__xludf.DUMMYFUNCTION("""COMPUTED_VALUE"""),"Sábado 16:45")</f>
        <v>Sábado 16:45</v>
      </c>
      <c r="AF53" s="376" t="str">
        <f>IFERROR(__xludf.DUMMYFUNCTION("""COMPUTED_VALUE"""),"Sábado 18:15")</f>
        <v>Sábado 18:15</v>
      </c>
      <c r="AG53" s="376" t="str">
        <f>IFERROR(__xludf.DUMMYFUNCTION("""COMPUTED_VALUE"""),"vacio")</f>
        <v>vacio</v>
      </c>
      <c r="AH53" s="376"/>
      <c r="AI53" s="376"/>
      <c r="AJ53" s="376"/>
      <c r="AK53" s="376"/>
      <c r="AL53" s="376"/>
      <c r="AM53" s="376"/>
      <c r="AN53" s="376"/>
      <c r="AO53" s="376"/>
      <c r="AP53" s="376"/>
      <c r="AQ53" s="376"/>
      <c r="AR53" s="376"/>
      <c r="AS53" s="376"/>
      <c r="AT53" s="376"/>
      <c r="AU53" s="376"/>
      <c r="AV53" s="376"/>
      <c r="AW53" s="377"/>
      <c r="AX53" s="134"/>
      <c r="AY53" s="353"/>
      <c r="AZ53" s="392" t="str">
        <f>IFERROR(__xludf.DUMMYFUNCTION("TRANSPOSE( IFNA(FILTER($B:$B, MONTH(IF($A:$A&lt;&gt;"""",$A:$A,""null""))=MONTH(IF('DATOS PERSONALES'!$H51&lt;&gt;"""",'DATOS PERSONALES'!$H51,""null""))),""Ingrese mes contratacion primero""))"),"MENSUAL 1")</f>
        <v>MENSUAL 1</v>
      </c>
      <c r="BA53" s="376" t="str">
        <f>IFERROR(__xludf.DUMMYFUNCTION("""COMPUTED_VALUE"""),"MENSUAL 2")</f>
        <v>MENSUAL 2</v>
      </c>
      <c r="BB53" s="376" t="str">
        <f>IFERROR(__xludf.DUMMYFUNCTION("""COMPUTED_VALUE"""),"MENSUAL 3")</f>
        <v>MENSUAL 3</v>
      </c>
      <c r="BC53" s="376" t="str">
        <f>IFERROR(__xludf.DUMMYFUNCTION("""COMPUTED_VALUE"""),"MENSUAL PILETA LIBRE 1")</f>
        <v>MENSUAL PILETA LIBRE 1</v>
      </c>
      <c r="BD53" s="376" t="str">
        <f>IFERROR(__xludf.DUMMYFUNCTION("""COMPUTED_VALUE"""),"MENSUAL PILETA LIBRE 2")</f>
        <v>MENSUAL PILETA LIBRE 2</v>
      </c>
      <c r="BE53" s="376" t="str">
        <f>IFERROR(__xludf.DUMMYFUNCTION("""COMPUTED_VALUE"""),"MENSUAL PILETA LIBRE 3")</f>
        <v>MENSUAL PILETA LIBRE 3</v>
      </c>
      <c r="BF53" s="376" t="str">
        <f>IFERROR(__xludf.DUMMYFUNCTION("""COMPUTED_VALUE"""),"MENSUAL COMBINADO")</f>
        <v>MENSUAL COMBINADO</v>
      </c>
      <c r="BG53" s="376" t="str">
        <f>IFERROR(__xludf.DUMMYFUNCTION("""COMPUTED_VALUE"""),"TRIMESTRAL 1")</f>
        <v>TRIMESTRAL 1</v>
      </c>
      <c r="BH53" s="376" t="str">
        <f>IFERROR(__xludf.DUMMYFUNCTION("""COMPUTED_VALUE"""),"TRIMESTRAL 2")</f>
        <v>TRIMESTRAL 2</v>
      </c>
      <c r="BI53" s="376" t="str">
        <f>IFERROR(__xludf.DUMMYFUNCTION("""COMPUTED_VALUE"""),"TRIMESTRAL 3")</f>
        <v>TRIMESTRAL 3</v>
      </c>
      <c r="BJ53" s="376" t="str">
        <f>IFERROR(__xludf.DUMMYFUNCTION("""COMPUTED_VALUE"""),"TRIMESTRAL PILETA LIBRE 1")</f>
        <v>TRIMESTRAL PILETA LIBRE 1</v>
      </c>
      <c r="BK53" s="376" t="str">
        <f>IFERROR(__xludf.DUMMYFUNCTION("""COMPUTED_VALUE"""),"TRIMESTRAL PILETA LIBRE 2")</f>
        <v>TRIMESTRAL PILETA LIBRE 2</v>
      </c>
      <c r="BL53" s="376" t="str">
        <f>IFERROR(__xludf.DUMMYFUNCTION("""COMPUTED_VALUE"""),"TRIMESTRAL PILETA LIBRE 3")</f>
        <v>TRIMESTRAL PILETA LIBRE 3</v>
      </c>
      <c r="BM53" s="376" t="str">
        <f>IFERROR(__xludf.DUMMYFUNCTION("""COMPUTED_VALUE"""),"TRIMESTRAL COMBINADO")</f>
        <v>TRIMESTRAL COMBINADO</v>
      </c>
      <c r="BN53" s="376" t="str">
        <f>IFERROR(__xludf.DUMMYFUNCTION("""COMPUTED_VALUE"""),"MENSUAL PROMO 1")</f>
        <v>MENSUAL PROMO 1</v>
      </c>
      <c r="BO53" s="377" t="str">
        <f>IFERROR(__xludf.DUMMYFUNCTION("""COMPUTED_VALUE"""),"TRIMESTRAL PROMO 1")</f>
        <v>TRIMESTRAL PROMO 1</v>
      </c>
      <c r="BP53" s="134" t="str">
        <f>IFERROR(__xludf.DUMMYFUNCTION("""COMPUTED_VALUE""")," ---")</f>
        <v> ---</v>
      </c>
      <c r="BQ53" s="134"/>
      <c r="BR53" s="134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  <c r="CE53" s="148"/>
      <c r="CF53" s="148" t="str">
        <f>IFERROR(__xludf.DUMMYFUNCTION("""COMPUTED_VALUE""")," ---")</f>
        <v> ---</v>
      </c>
      <c r="CG53" s="148"/>
      <c r="CH53" s="148"/>
      <c r="CI53" s="148"/>
      <c r="CJ53" s="148"/>
      <c r="CK53" s="148"/>
      <c r="CL53" s="148"/>
      <c r="CM53" s="148"/>
      <c r="CN53" s="148"/>
      <c r="CO53" s="148"/>
      <c r="CP53" s="148"/>
      <c r="CQ53" s="148"/>
      <c r="CR53" s="148"/>
    </row>
    <row r="54" ht="15.75" customHeight="1">
      <c r="A54" s="343">
        <v>44958.0</v>
      </c>
      <c r="B54" s="358" t="s">
        <v>1516</v>
      </c>
      <c r="C54" s="359">
        <v>10200.0</v>
      </c>
      <c r="D54" s="360">
        <v>15300.0</v>
      </c>
      <c r="E54" s="360">
        <v>30600.0</v>
      </c>
      <c r="F54" s="361">
        <v>2.0</v>
      </c>
      <c r="G54" s="438">
        <v>3.0</v>
      </c>
      <c r="H54" s="376"/>
      <c r="I54" s="376"/>
      <c r="J54" s="376"/>
      <c r="K54" s="377"/>
      <c r="L54" s="134"/>
      <c r="M54" s="134"/>
      <c r="N54" s="353"/>
      <c r="O54" s="422" t="s">
        <v>260</v>
      </c>
      <c r="P54" s="375" t="s">
        <v>340</v>
      </c>
      <c r="Q54" s="381" t="str">
        <f>IFERROR(__xludf.DUMMYFUNCTION("TRANSPOSE(FILTER($P$6:$P$329,$O$6:$O$329='DATOS PERSONALES'!$E51))"),"Lunes 15:30")</f>
        <v>Lunes 15:30</v>
      </c>
      <c r="R54" s="374" t="str">
        <f>IFERROR(__xludf.DUMMYFUNCTION("""COMPUTED_VALUE"""),"Lunes 20:00")</f>
        <v>Lunes 20:00</v>
      </c>
      <c r="S54" s="374" t="str">
        <f>IFERROR(__xludf.DUMMYFUNCTION("""COMPUTED_VALUE"""),"Martes 16:45")</f>
        <v>Martes 16:45</v>
      </c>
      <c r="T54" s="374" t="str">
        <f>IFERROR(__xludf.DUMMYFUNCTION("""COMPUTED_VALUE"""),"Martes 19:00")</f>
        <v>Martes 19:00</v>
      </c>
      <c r="U54" s="374" t="str">
        <f>IFERROR(__xludf.DUMMYFUNCTION("""COMPUTED_VALUE"""),"Miércoles 16:00")</f>
        <v>Miércoles 16:00</v>
      </c>
      <c r="V54" s="374" t="str">
        <f>IFERROR(__xludf.DUMMYFUNCTION("""COMPUTED_VALUE"""),"Miércoles 16:45")</f>
        <v>Miércoles 16:45</v>
      </c>
      <c r="W54" s="374" t="str">
        <f>IFERROR(__xludf.DUMMYFUNCTION("""COMPUTED_VALUE"""),"Miércoles 19:00")</f>
        <v>Miércoles 19:00</v>
      </c>
      <c r="X54" s="374" t="str">
        <f>IFERROR(__xludf.DUMMYFUNCTION("""COMPUTED_VALUE"""),"Jueves 15:30")</f>
        <v>Jueves 15:30</v>
      </c>
      <c r="Y54" s="374" t="str">
        <f>IFERROR(__xludf.DUMMYFUNCTION("""COMPUTED_VALUE"""),"Jueves 17:45")</f>
        <v>Jueves 17:45</v>
      </c>
      <c r="Z54" s="374" t="str">
        <f>IFERROR(__xludf.DUMMYFUNCTION("""COMPUTED_VALUE"""),"Viernes 16:00")</f>
        <v>Viernes 16:00</v>
      </c>
      <c r="AA54" s="374" t="str">
        <f>IFERROR(__xludf.DUMMYFUNCTION("""COMPUTED_VALUE"""),"Viernes 16:45")</f>
        <v>Viernes 16:45</v>
      </c>
      <c r="AB54" s="374" t="str">
        <f>IFERROR(__xludf.DUMMYFUNCTION("""COMPUTED_VALUE"""),"Viernes 19:45")</f>
        <v>Viernes 19:45</v>
      </c>
      <c r="AC54" s="374" t="str">
        <f>IFERROR(__xludf.DUMMYFUNCTION("""COMPUTED_VALUE"""),"Sábado 13:00")</f>
        <v>Sábado 13:00</v>
      </c>
      <c r="AD54" s="376" t="str">
        <f>IFERROR(__xludf.DUMMYFUNCTION("""COMPUTED_VALUE"""),"Sábado 13:45")</f>
        <v>Sábado 13:45</v>
      </c>
      <c r="AE54" s="376" t="str">
        <f>IFERROR(__xludf.DUMMYFUNCTION("""COMPUTED_VALUE"""),"Sábado 16:45")</f>
        <v>Sábado 16:45</v>
      </c>
      <c r="AF54" s="376" t="str">
        <f>IFERROR(__xludf.DUMMYFUNCTION("""COMPUTED_VALUE"""),"Sábado 18:15")</f>
        <v>Sábado 18:15</v>
      </c>
      <c r="AG54" s="376" t="str">
        <f>IFERROR(__xludf.DUMMYFUNCTION("""COMPUTED_VALUE"""),"vacio")</f>
        <v>vacio</v>
      </c>
      <c r="AH54" s="376"/>
      <c r="AI54" s="376"/>
      <c r="AJ54" s="376"/>
      <c r="AK54" s="376"/>
      <c r="AL54" s="376"/>
      <c r="AM54" s="376"/>
      <c r="AN54" s="376"/>
      <c r="AO54" s="376"/>
      <c r="AP54" s="376"/>
      <c r="AQ54" s="376"/>
      <c r="AR54" s="376"/>
      <c r="AS54" s="376"/>
      <c r="AT54" s="376"/>
      <c r="AU54" s="376"/>
      <c r="AV54" s="376"/>
      <c r="AW54" s="377"/>
      <c r="AX54" s="134"/>
      <c r="AY54" s="353"/>
      <c r="AZ54" s="392" t="str">
        <f>IFERROR(__xludf.DUMMYFUNCTION("TRANSPOSE( IFNA(FILTER($B:$B, MONTH(IF($A:$A&lt;&gt;"""",$A:$A,""null""))=MONTH(IF('DATOS PERSONALES'!$H52&lt;&gt;"""",'DATOS PERSONALES'!$H52,""null""))),""Ingrese mes contratacion primero""))"),"MENSUAL 1")</f>
        <v>MENSUAL 1</v>
      </c>
      <c r="BA54" s="376" t="str">
        <f>IFERROR(__xludf.DUMMYFUNCTION("""COMPUTED_VALUE"""),"MENSUAL 2")</f>
        <v>MENSUAL 2</v>
      </c>
      <c r="BB54" s="376" t="str">
        <f>IFERROR(__xludf.DUMMYFUNCTION("""COMPUTED_VALUE"""),"MENSUAL 3")</f>
        <v>MENSUAL 3</v>
      </c>
      <c r="BC54" s="376" t="str">
        <f>IFERROR(__xludf.DUMMYFUNCTION("""COMPUTED_VALUE"""),"MENSUAL PILETA LIBRE 1")</f>
        <v>MENSUAL PILETA LIBRE 1</v>
      </c>
      <c r="BD54" s="376" t="str">
        <f>IFERROR(__xludf.DUMMYFUNCTION("""COMPUTED_VALUE"""),"MENSUAL PILETA LIBRE 2")</f>
        <v>MENSUAL PILETA LIBRE 2</v>
      </c>
      <c r="BE54" s="376" t="str">
        <f>IFERROR(__xludf.DUMMYFUNCTION("""COMPUTED_VALUE"""),"MENSUAL PILETA LIBRE 3")</f>
        <v>MENSUAL PILETA LIBRE 3</v>
      </c>
      <c r="BF54" s="376" t="str">
        <f>IFERROR(__xludf.DUMMYFUNCTION("""COMPUTED_VALUE"""),"MENSUAL COMBINADO")</f>
        <v>MENSUAL COMBINADO</v>
      </c>
      <c r="BG54" s="376" t="str">
        <f>IFERROR(__xludf.DUMMYFUNCTION("""COMPUTED_VALUE"""),"TRIMESTRAL 1")</f>
        <v>TRIMESTRAL 1</v>
      </c>
      <c r="BH54" s="376" t="str">
        <f>IFERROR(__xludf.DUMMYFUNCTION("""COMPUTED_VALUE"""),"TRIMESTRAL 2")</f>
        <v>TRIMESTRAL 2</v>
      </c>
      <c r="BI54" s="376" t="str">
        <f>IFERROR(__xludf.DUMMYFUNCTION("""COMPUTED_VALUE"""),"TRIMESTRAL 3")</f>
        <v>TRIMESTRAL 3</v>
      </c>
      <c r="BJ54" s="376" t="str">
        <f>IFERROR(__xludf.DUMMYFUNCTION("""COMPUTED_VALUE"""),"TRIMESTRAL PILETA LIBRE 1")</f>
        <v>TRIMESTRAL PILETA LIBRE 1</v>
      </c>
      <c r="BK54" s="376" t="str">
        <f>IFERROR(__xludf.DUMMYFUNCTION("""COMPUTED_VALUE"""),"TRIMESTRAL PILETA LIBRE 2")</f>
        <v>TRIMESTRAL PILETA LIBRE 2</v>
      </c>
      <c r="BL54" s="376" t="str">
        <f>IFERROR(__xludf.DUMMYFUNCTION("""COMPUTED_VALUE"""),"TRIMESTRAL PILETA LIBRE 3")</f>
        <v>TRIMESTRAL PILETA LIBRE 3</v>
      </c>
      <c r="BM54" s="376" t="str">
        <f>IFERROR(__xludf.DUMMYFUNCTION("""COMPUTED_VALUE"""),"TRIMESTRAL COMBINADO")</f>
        <v>TRIMESTRAL COMBINADO</v>
      </c>
      <c r="BN54" s="376" t="str">
        <f>IFERROR(__xludf.DUMMYFUNCTION("""COMPUTED_VALUE"""),"MENSUAL PROMO 1")</f>
        <v>MENSUAL PROMO 1</v>
      </c>
      <c r="BO54" s="377" t="str">
        <f>IFERROR(__xludf.DUMMYFUNCTION("""COMPUTED_VALUE"""),"TRIMESTRAL PROMO 1")</f>
        <v>TRIMESTRAL PROMO 1</v>
      </c>
      <c r="BP54" s="134" t="str">
        <f>IFERROR(__xludf.DUMMYFUNCTION("""COMPUTED_VALUE""")," ---")</f>
        <v> ---</v>
      </c>
      <c r="BQ54" s="134"/>
      <c r="BR54" s="134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  <c r="CE54" s="148"/>
      <c r="CF54" s="148" t="str">
        <f>IFERROR(__xludf.DUMMYFUNCTION("""COMPUTED_VALUE""")," ---")</f>
        <v> ---</v>
      </c>
      <c r="CG54" s="148"/>
      <c r="CH54" s="148"/>
      <c r="CI54" s="148"/>
      <c r="CJ54" s="148"/>
      <c r="CK54" s="148"/>
      <c r="CL54" s="148"/>
      <c r="CM54" s="148"/>
      <c r="CN54" s="148"/>
      <c r="CO54" s="148"/>
      <c r="CP54" s="148"/>
      <c r="CQ54" s="148"/>
      <c r="CR54" s="148"/>
    </row>
    <row r="55" ht="15.75" customHeight="1">
      <c r="A55" s="343">
        <v>44958.0</v>
      </c>
      <c r="B55" s="372" t="s">
        <v>1518</v>
      </c>
      <c r="C55" s="345">
        <v>3200.0</v>
      </c>
      <c r="D55" s="346">
        <v>4800.0</v>
      </c>
      <c r="E55" s="346">
        <v>9600.0</v>
      </c>
      <c r="F55" s="347">
        <v>2.0</v>
      </c>
      <c r="G55" s="436">
        <v>3.0</v>
      </c>
      <c r="H55" s="376"/>
      <c r="I55" s="376"/>
      <c r="J55" s="376"/>
      <c r="K55" s="377"/>
      <c r="L55" s="134"/>
      <c r="M55" s="134"/>
      <c r="N55" s="353"/>
      <c r="O55" s="422" t="s">
        <v>260</v>
      </c>
      <c r="P55" s="375" t="s">
        <v>308</v>
      </c>
      <c r="Q55" s="381" t="str">
        <f>IFERROR(__xludf.DUMMYFUNCTION("TRANSPOSE(FILTER($P$6:$P$329,$O$6:$O$329='DATOS PERSONALES'!$E52))"),"Lunes 15:30")</f>
        <v>Lunes 15:30</v>
      </c>
      <c r="R55" s="374" t="str">
        <f>IFERROR(__xludf.DUMMYFUNCTION("""COMPUTED_VALUE"""),"Lunes 20:00")</f>
        <v>Lunes 20:00</v>
      </c>
      <c r="S55" s="374" t="str">
        <f>IFERROR(__xludf.DUMMYFUNCTION("""COMPUTED_VALUE"""),"Martes 16:45")</f>
        <v>Martes 16:45</v>
      </c>
      <c r="T55" s="374" t="str">
        <f>IFERROR(__xludf.DUMMYFUNCTION("""COMPUTED_VALUE"""),"Martes 19:00")</f>
        <v>Martes 19:00</v>
      </c>
      <c r="U55" s="374" t="str">
        <f>IFERROR(__xludf.DUMMYFUNCTION("""COMPUTED_VALUE"""),"Miércoles 16:00")</f>
        <v>Miércoles 16:00</v>
      </c>
      <c r="V55" s="374" t="str">
        <f>IFERROR(__xludf.DUMMYFUNCTION("""COMPUTED_VALUE"""),"Miércoles 16:45")</f>
        <v>Miércoles 16:45</v>
      </c>
      <c r="W55" s="374" t="str">
        <f>IFERROR(__xludf.DUMMYFUNCTION("""COMPUTED_VALUE"""),"Miércoles 19:00")</f>
        <v>Miércoles 19:00</v>
      </c>
      <c r="X55" s="374" t="str">
        <f>IFERROR(__xludf.DUMMYFUNCTION("""COMPUTED_VALUE"""),"Jueves 15:30")</f>
        <v>Jueves 15:30</v>
      </c>
      <c r="Y55" s="374" t="str">
        <f>IFERROR(__xludf.DUMMYFUNCTION("""COMPUTED_VALUE"""),"Jueves 17:45")</f>
        <v>Jueves 17:45</v>
      </c>
      <c r="Z55" s="374" t="str">
        <f>IFERROR(__xludf.DUMMYFUNCTION("""COMPUTED_VALUE"""),"Viernes 16:00")</f>
        <v>Viernes 16:00</v>
      </c>
      <c r="AA55" s="374" t="str">
        <f>IFERROR(__xludf.DUMMYFUNCTION("""COMPUTED_VALUE"""),"Viernes 16:45")</f>
        <v>Viernes 16:45</v>
      </c>
      <c r="AB55" s="374" t="str">
        <f>IFERROR(__xludf.DUMMYFUNCTION("""COMPUTED_VALUE"""),"Viernes 19:45")</f>
        <v>Viernes 19:45</v>
      </c>
      <c r="AC55" s="374" t="str">
        <f>IFERROR(__xludf.DUMMYFUNCTION("""COMPUTED_VALUE"""),"Sábado 13:00")</f>
        <v>Sábado 13:00</v>
      </c>
      <c r="AD55" s="376" t="str">
        <f>IFERROR(__xludf.DUMMYFUNCTION("""COMPUTED_VALUE"""),"Sábado 13:45")</f>
        <v>Sábado 13:45</v>
      </c>
      <c r="AE55" s="376" t="str">
        <f>IFERROR(__xludf.DUMMYFUNCTION("""COMPUTED_VALUE"""),"Sábado 16:45")</f>
        <v>Sábado 16:45</v>
      </c>
      <c r="AF55" s="376" t="str">
        <f>IFERROR(__xludf.DUMMYFUNCTION("""COMPUTED_VALUE"""),"Sábado 18:15")</f>
        <v>Sábado 18:15</v>
      </c>
      <c r="AG55" s="376" t="str">
        <f>IFERROR(__xludf.DUMMYFUNCTION("""COMPUTED_VALUE"""),"vacio")</f>
        <v>vacio</v>
      </c>
      <c r="AH55" s="376"/>
      <c r="AI55" s="376"/>
      <c r="AJ55" s="376"/>
      <c r="AK55" s="376"/>
      <c r="AL55" s="376"/>
      <c r="AM55" s="376"/>
      <c r="AN55" s="376"/>
      <c r="AO55" s="376"/>
      <c r="AP55" s="376"/>
      <c r="AQ55" s="376"/>
      <c r="AR55" s="376"/>
      <c r="AS55" s="376"/>
      <c r="AT55" s="376"/>
      <c r="AU55" s="376"/>
      <c r="AV55" s="376"/>
      <c r="AW55" s="377"/>
      <c r="AX55" s="134"/>
      <c r="AY55" s="353"/>
      <c r="AZ55" s="392" t="str">
        <f>IFERROR(__xludf.DUMMYFUNCTION("TRANSPOSE( IFNA(FILTER($B:$B, MONTH(IF($A:$A&lt;&gt;"""",$A:$A,""null""))=MONTH(IF('DATOS PERSONALES'!$H53&lt;&gt;"""",'DATOS PERSONALES'!$H53,""null""))),""Ingrese mes contratacion primero""))"),"MENSUAL 1")</f>
        <v>MENSUAL 1</v>
      </c>
      <c r="BA55" s="376" t="str">
        <f>IFERROR(__xludf.DUMMYFUNCTION("""COMPUTED_VALUE"""),"MENSUAL 2")</f>
        <v>MENSUAL 2</v>
      </c>
      <c r="BB55" s="376" t="str">
        <f>IFERROR(__xludf.DUMMYFUNCTION("""COMPUTED_VALUE"""),"MENSUAL 3")</f>
        <v>MENSUAL 3</v>
      </c>
      <c r="BC55" s="376" t="str">
        <f>IFERROR(__xludf.DUMMYFUNCTION("""COMPUTED_VALUE"""),"MENSUAL PILETA LIBRE 1")</f>
        <v>MENSUAL PILETA LIBRE 1</v>
      </c>
      <c r="BD55" s="376" t="str">
        <f>IFERROR(__xludf.DUMMYFUNCTION("""COMPUTED_VALUE"""),"MENSUAL PILETA LIBRE 2")</f>
        <v>MENSUAL PILETA LIBRE 2</v>
      </c>
      <c r="BE55" s="376" t="str">
        <f>IFERROR(__xludf.DUMMYFUNCTION("""COMPUTED_VALUE"""),"MENSUAL PILETA LIBRE 3")</f>
        <v>MENSUAL PILETA LIBRE 3</v>
      </c>
      <c r="BF55" s="376" t="str">
        <f>IFERROR(__xludf.DUMMYFUNCTION("""COMPUTED_VALUE"""),"MENSUAL COMBINADO")</f>
        <v>MENSUAL COMBINADO</v>
      </c>
      <c r="BG55" s="376" t="str">
        <f>IFERROR(__xludf.DUMMYFUNCTION("""COMPUTED_VALUE"""),"TRIMESTRAL 1")</f>
        <v>TRIMESTRAL 1</v>
      </c>
      <c r="BH55" s="376" t="str">
        <f>IFERROR(__xludf.DUMMYFUNCTION("""COMPUTED_VALUE"""),"TRIMESTRAL 2")</f>
        <v>TRIMESTRAL 2</v>
      </c>
      <c r="BI55" s="376" t="str">
        <f>IFERROR(__xludf.DUMMYFUNCTION("""COMPUTED_VALUE"""),"TRIMESTRAL 3")</f>
        <v>TRIMESTRAL 3</v>
      </c>
      <c r="BJ55" s="376" t="str">
        <f>IFERROR(__xludf.DUMMYFUNCTION("""COMPUTED_VALUE"""),"TRIMESTRAL PILETA LIBRE 1")</f>
        <v>TRIMESTRAL PILETA LIBRE 1</v>
      </c>
      <c r="BK55" s="376" t="str">
        <f>IFERROR(__xludf.DUMMYFUNCTION("""COMPUTED_VALUE"""),"TRIMESTRAL PILETA LIBRE 2")</f>
        <v>TRIMESTRAL PILETA LIBRE 2</v>
      </c>
      <c r="BL55" s="376" t="str">
        <f>IFERROR(__xludf.DUMMYFUNCTION("""COMPUTED_VALUE"""),"TRIMESTRAL PILETA LIBRE 3")</f>
        <v>TRIMESTRAL PILETA LIBRE 3</v>
      </c>
      <c r="BM55" s="376" t="str">
        <f>IFERROR(__xludf.DUMMYFUNCTION("""COMPUTED_VALUE"""),"TRIMESTRAL COMBINADO")</f>
        <v>TRIMESTRAL COMBINADO</v>
      </c>
      <c r="BN55" s="376" t="str">
        <f>IFERROR(__xludf.DUMMYFUNCTION("""COMPUTED_VALUE"""),"MENSUAL PROMO 1")</f>
        <v>MENSUAL PROMO 1</v>
      </c>
      <c r="BO55" s="377" t="str">
        <f>IFERROR(__xludf.DUMMYFUNCTION("""COMPUTED_VALUE"""),"TRIMESTRAL PROMO 1")</f>
        <v>TRIMESTRAL PROMO 1</v>
      </c>
      <c r="BP55" s="134" t="str">
        <f>IFERROR(__xludf.DUMMYFUNCTION("""COMPUTED_VALUE""")," ---")</f>
        <v> ---</v>
      </c>
      <c r="BQ55" s="134"/>
      <c r="BR55" s="134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 t="str">
        <f>IFERROR(__xludf.DUMMYFUNCTION("""COMPUTED_VALUE""")," ---")</f>
        <v> ---</v>
      </c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</row>
    <row r="56" ht="15.75" customHeight="1">
      <c r="A56" s="343">
        <v>44958.0</v>
      </c>
      <c r="B56" s="473" t="s">
        <v>1520</v>
      </c>
      <c r="C56" s="359">
        <v>5540.0</v>
      </c>
      <c r="D56" s="360">
        <v>8300.0</v>
      </c>
      <c r="E56" s="360">
        <v>16600.0</v>
      </c>
      <c r="F56" s="361">
        <v>2.0</v>
      </c>
      <c r="G56" s="474">
        <v>3.0</v>
      </c>
      <c r="H56" s="376"/>
      <c r="I56" s="376"/>
      <c r="J56" s="376"/>
      <c r="K56" s="377"/>
      <c r="L56" s="134"/>
      <c r="M56" s="134"/>
      <c r="N56" s="353"/>
      <c r="O56" s="422" t="s">
        <v>260</v>
      </c>
      <c r="P56" s="375" t="s">
        <v>295</v>
      </c>
      <c r="Q56" s="381" t="str">
        <f>IFERROR(__xludf.DUMMYFUNCTION("TRANSPOSE(FILTER($P$6:$P$329,$O$6:$O$329='DATOS PERSONALES'!$E53))"),"Lunes 15:30")</f>
        <v>Lunes 15:30</v>
      </c>
      <c r="R56" s="374" t="str">
        <f>IFERROR(__xludf.DUMMYFUNCTION("""COMPUTED_VALUE"""),"Lunes 20:00")</f>
        <v>Lunes 20:00</v>
      </c>
      <c r="S56" s="374" t="str">
        <f>IFERROR(__xludf.DUMMYFUNCTION("""COMPUTED_VALUE"""),"Martes 16:45")</f>
        <v>Martes 16:45</v>
      </c>
      <c r="T56" s="374" t="str">
        <f>IFERROR(__xludf.DUMMYFUNCTION("""COMPUTED_VALUE"""),"Martes 19:00")</f>
        <v>Martes 19:00</v>
      </c>
      <c r="U56" s="374" t="str">
        <f>IFERROR(__xludf.DUMMYFUNCTION("""COMPUTED_VALUE"""),"Miércoles 16:00")</f>
        <v>Miércoles 16:00</v>
      </c>
      <c r="V56" s="374" t="str">
        <f>IFERROR(__xludf.DUMMYFUNCTION("""COMPUTED_VALUE"""),"Miércoles 16:45")</f>
        <v>Miércoles 16:45</v>
      </c>
      <c r="W56" s="374" t="str">
        <f>IFERROR(__xludf.DUMMYFUNCTION("""COMPUTED_VALUE"""),"Miércoles 19:00")</f>
        <v>Miércoles 19:00</v>
      </c>
      <c r="X56" s="374" t="str">
        <f>IFERROR(__xludf.DUMMYFUNCTION("""COMPUTED_VALUE"""),"Jueves 15:30")</f>
        <v>Jueves 15:30</v>
      </c>
      <c r="Y56" s="374" t="str">
        <f>IFERROR(__xludf.DUMMYFUNCTION("""COMPUTED_VALUE"""),"Jueves 17:45")</f>
        <v>Jueves 17:45</v>
      </c>
      <c r="Z56" s="374" t="str">
        <f>IFERROR(__xludf.DUMMYFUNCTION("""COMPUTED_VALUE"""),"Viernes 16:00")</f>
        <v>Viernes 16:00</v>
      </c>
      <c r="AA56" s="374" t="str">
        <f>IFERROR(__xludf.DUMMYFUNCTION("""COMPUTED_VALUE"""),"Viernes 16:45")</f>
        <v>Viernes 16:45</v>
      </c>
      <c r="AB56" s="374" t="str">
        <f>IFERROR(__xludf.DUMMYFUNCTION("""COMPUTED_VALUE"""),"Viernes 19:45")</f>
        <v>Viernes 19:45</v>
      </c>
      <c r="AC56" s="374" t="str">
        <f>IFERROR(__xludf.DUMMYFUNCTION("""COMPUTED_VALUE"""),"Sábado 13:00")</f>
        <v>Sábado 13:00</v>
      </c>
      <c r="AD56" s="376" t="str">
        <f>IFERROR(__xludf.DUMMYFUNCTION("""COMPUTED_VALUE"""),"Sábado 13:45")</f>
        <v>Sábado 13:45</v>
      </c>
      <c r="AE56" s="376" t="str">
        <f>IFERROR(__xludf.DUMMYFUNCTION("""COMPUTED_VALUE"""),"Sábado 16:45")</f>
        <v>Sábado 16:45</v>
      </c>
      <c r="AF56" s="376" t="str">
        <f>IFERROR(__xludf.DUMMYFUNCTION("""COMPUTED_VALUE"""),"Sábado 18:15")</f>
        <v>Sábado 18:15</v>
      </c>
      <c r="AG56" s="376" t="str">
        <f>IFERROR(__xludf.DUMMYFUNCTION("""COMPUTED_VALUE"""),"vacio")</f>
        <v>vacio</v>
      </c>
      <c r="AH56" s="376"/>
      <c r="AI56" s="376"/>
      <c r="AJ56" s="376"/>
      <c r="AK56" s="376"/>
      <c r="AL56" s="376"/>
      <c r="AM56" s="376"/>
      <c r="AN56" s="376"/>
      <c r="AO56" s="376"/>
      <c r="AP56" s="376"/>
      <c r="AQ56" s="376"/>
      <c r="AR56" s="376"/>
      <c r="AS56" s="376"/>
      <c r="AT56" s="376"/>
      <c r="AU56" s="376"/>
      <c r="AV56" s="376"/>
      <c r="AW56" s="377"/>
      <c r="AX56" s="134"/>
      <c r="AY56" s="353"/>
      <c r="AZ56" s="392" t="str">
        <f>IFERROR(__xludf.DUMMYFUNCTION("TRANSPOSE( IFNA(FILTER($B:$B, MONTH(IF($A:$A&lt;&gt;"""",$A:$A,""null""))=MONTH(IF('DATOS PERSONALES'!$H54&lt;&gt;"""",'DATOS PERSONALES'!$H54,""null""))),""Ingrese mes contratacion primero""))"),"MENSUAL 1")</f>
        <v>MENSUAL 1</v>
      </c>
      <c r="BA56" s="376" t="str">
        <f>IFERROR(__xludf.DUMMYFUNCTION("""COMPUTED_VALUE"""),"MENSUAL 2")</f>
        <v>MENSUAL 2</v>
      </c>
      <c r="BB56" s="376" t="str">
        <f>IFERROR(__xludf.DUMMYFUNCTION("""COMPUTED_VALUE"""),"MENSUAL 3")</f>
        <v>MENSUAL 3</v>
      </c>
      <c r="BC56" s="376" t="str">
        <f>IFERROR(__xludf.DUMMYFUNCTION("""COMPUTED_VALUE"""),"MENSUAL PILETA LIBRE 1")</f>
        <v>MENSUAL PILETA LIBRE 1</v>
      </c>
      <c r="BD56" s="376" t="str">
        <f>IFERROR(__xludf.DUMMYFUNCTION("""COMPUTED_VALUE"""),"MENSUAL PILETA LIBRE 2")</f>
        <v>MENSUAL PILETA LIBRE 2</v>
      </c>
      <c r="BE56" s="376" t="str">
        <f>IFERROR(__xludf.DUMMYFUNCTION("""COMPUTED_VALUE"""),"MENSUAL PILETA LIBRE 3")</f>
        <v>MENSUAL PILETA LIBRE 3</v>
      </c>
      <c r="BF56" s="376" t="str">
        <f>IFERROR(__xludf.DUMMYFUNCTION("""COMPUTED_VALUE"""),"MENSUAL COMBINADO")</f>
        <v>MENSUAL COMBINADO</v>
      </c>
      <c r="BG56" s="376" t="str">
        <f>IFERROR(__xludf.DUMMYFUNCTION("""COMPUTED_VALUE"""),"TRIMESTRAL 1")</f>
        <v>TRIMESTRAL 1</v>
      </c>
      <c r="BH56" s="376" t="str">
        <f>IFERROR(__xludf.DUMMYFUNCTION("""COMPUTED_VALUE"""),"TRIMESTRAL 2")</f>
        <v>TRIMESTRAL 2</v>
      </c>
      <c r="BI56" s="376" t="str">
        <f>IFERROR(__xludf.DUMMYFUNCTION("""COMPUTED_VALUE"""),"TRIMESTRAL 3")</f>
        <v>TRIMESTRAL 3</v>
      </c>
      <c r="BJ56" s="376" t="str">
        <f>IFERROR(__xludf.DUMMYFUNCTION("""COMPUTED_VALUE"""),"TRIMESTRAL PILETA LIBRE 1")</f>
        <v>TRIMESTRAL PILETA LIBRE 1</v>
      </c>
      <c r="BK56" s="376" t="str">
        <f>IFERROR(__xludf.DUMMYFUNCTION("""COMPUTED_VALUE"""),"TRIMESTRAL PILETA LIBRE 2")</f>
        <v>TRIMESTRAL PILETA LIBRE 2</v>
      </c>
      <c r="BL56" s="376" t="str">
        <f>IFERROR(__xludf.DUMMYFUNCTION("""COMPUTED_VALUE"""),"TRIMESTRAL PILETA LIBRE 3")</f>
        <v>TRIMESTRAL PILETA LIBRE 3</v>
      </c>
      <c r="BM56" s="376" t="str">
        <f>IFERROR(__xludf.DUMMYFUNCTION("""COMPUTED_VALUE"""),"TRIMESTRAL COMBINADO")</f>
        <v>TRIMESTRAL COMBINADO</v>
      </c>
      <c r="BN56" s="376" t="str">
        <f>IFERROR(__xludf.DUMMYFUNCTION("""COMPUTED_VALUE"""),"MENSUAL PROMO 1")</f>
        <v>MENSUAL PROMO 1</v>
      </c>
      <c r="BO56" s="377" t="str">
        <f>IFERROR(__xludf.DUMMYFUNCTION("""COMPUTED_VALUE"""),"TRIMESTRAL PROMO 1")</f>
        <v>TRIMESTRAL PROMO 1</v>
      </c>
      <c r="BP56" s="134" t="str">
        <f>IFERROR(__xludf.DUMMYFUNCTION("""COMPUTED_VALUE""")," ---")</f>
        <v> ---</v>
      </c>
      <c r="BQ56" s="134"/>
      <c r="BR56" s="134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  <c r="CE56" s="148"/>
      <c r="CF56" s="148" t="str">
        <f>IFERROR(__xludf.DUMMYFUNCTION("""COMPUTED_VALUE""")," ---")</f>
        <v> ---</v>
      </c>
      <c r="CG56" s="148"/>
      <c r="CH56" s="148"/>
      <c r="CI56" s="148"/>
      <c r="CJ56" s="148"/>
      <c r="CK56" s="148"/>
      <c r="CL56" s="148"/>
      <c r="CM56" s="148"/>
      <c r="CN56" s="148"/>
      <c r="CO56" s="148"/>
      <c r="CP56" s="148"/>
      <c r="CQ56" s="148"/>
      <c r="CR56" s="148"/>
    </row>
    <row r="57" ht="15.75" customHeight="1">
      <c r="A57" s="343">
        <v>44958.0</v>
      </c>
      <c r="B57" s="475" t="s">
        <v>1522</v>
      </c>
      <c r="C57" s="345">
        <v>6870.0</v>
      </c>
      <c r="D57" s="346">
        <v>10300.0</v>
      </c>
      <c r="E57" s="346">
        <v>20600.0</v>
      </c>
      <c r="F57" s="347">
        <v>2.0</v>
      </c>
      <c r="G57" s="476">
        <v>3.0</v>
      </c>
      <c r="H57" s="376"/>
      <c r="I57" s="376"/>
      <c r="J57" s="376"/>
      <c r="K57" s="377"/>
      <c r="L57" s="134"/>
      <c r="M57" s="134"/>
      <c r="N57" s="353"/>
      <c r="O57" s="422" t="s">
        <v>260</v>
      </c>
      <c r="P57" s="398" t="s">
        <v>1476</v>
      </c>
      <c r="Q57" s="381" t="str">
        <f>IFERROR(__xludf.DUMMYFUNCTION("TRANSPOSE(FILTER($P$6:$P$329,$O$6:$O$329='DATOS PERSONALES'!$E54))"),"Lunes 15:30")</f>
        <v>Lunes 15:30</v>
      </c>
      <c r="R57" s="374" t="str">
        <f>IFERROR(__xludf.DUMMYFUNCTION("""COMPUTED_VALUE"""),"Lunes 20:00")</f>
        <v>Lunes 20:00</v>
      </c>
      <c r="S57" s="374" t="str">
        <f>IFERROR(__xludf.DUMMYFUNCTION("""COMPUTED_VALUE"""),"Martes 16:45")</f>
        <v>Martes 16:45</v>
      </c>
      <c r="T57" s="374" t="str">
        <f>IFERROR(__xludf.DUMMYFUNCTION("""COMPUTED_VALUE"""),"Martes 19:00")</f>
        <v>Martes 19:00</v>
      </c>
      <c r="U57" s="374" t="str">
        <f>IFERROR(__xludf.DUMMYFUNCTION("""COMPUTED_VALUE"""),"Miércoles 16:00")</f>
        <v>Miércoles 16:00</v>
      </c>
      <c r="V57" s="374" t="str">
        <f>IFERROR(__xludf.DUMMYFUNCTION("""COMPUTED_VALUE"""),"Miércoles 16:45")</f>
        <v>Miércoles 16:45</v>
      </c>
      <c r="W57" s="374" t="str">
        <f>IFERROR(__xludf.DUMMYFUNCTION("""COMPUTED_VALUE"""),"Miércoles 19:00")</f>
        <v>Miércoles 19:00</v>
      </c>
      <c r="X57" s="374" t="str">
        <f>IFERROR(__xludf.DUMMYFUNCTION("""COMPUTED_VALUE"""),"Jueves 15:30")</f>
        <v>Jueves 15:30</v>
      </c>
      <c r="Y57" s="374" t="str">
        <f>IFERROR(__xludf.DUMMYFUNCTION("""COMPUTED_VALUE"""),"Jueves 17:45")</f>
        <v>Jueves 17:45</v>
      </c>
      <c r="Z57" s="374" t="str">
        <f>IFERROR(__xludf.DUMMYFUNCTION("""COMPUTED_VALUE"""),"Viernes 16:00")</f>
        <v>Viernes 16:00</v>
      </c>
      <c r="AA57" s="374" t="str">
        <f>IFERROR(__xludf.DUMMYFUNCTION("""COMPUTED_VALUE"""),"Viernes 16:45")</f>
        <v>Viernes 16:45</v>
      </c>
      <c r="AB57" s="374" t="str">
        <f>IFERROR(__xludf.DUMMYFUNCTION("""COMPUTED_VALUE"""),"Viernes 19:45")</f>
        <v>Viernes 19:45</v>
      </c>
      <c r="AC57" s="374" t="str">
        <f>IFERROR(__xludf.DUMMYFUNCTION("""COMPUTED_VALUE"""),"Sábado 13:00")</f>
        <v>Sábado 13:00</v>
      </c>
      <c r="AD57" s="376" t="str">
        <f>IFERROR(__xludf.DUMMYFUNCTION("""COMPUTED_VALUE"""),"Sábado 13:45")</f>
        <v>Sábado 13:45</v>
      </c>
      <c r="AE57" s="376" t="str">
        <f>IFERROR(__xludf.DUMMYFUNCTION("""COMPUTED_VALUE"""),"Sábado 16:45")</f>
        <v>Sábado 16:45</v>
      </c>
      <c r="AF57" s="376" t="str">
        <f>IFERROR(__xludf.DUMMYFUNCTION("""COMPUTED_VALUE"""),"Sábado 18:15")</f>
        <v>Sábado 18:15</v>
      </c>
      <c r="AG57" s="376" t="str">
        <f>IFERROR(__xludf.DUMMYFUNCTION("""COMPUTED_VALUE"""),"vacio")</f>
        <v>vacio</v>
      </c>
      <c r="AH57" s="376"/>
      <c r="AI57" s="376"/>
      <c r="AJ57" s="376"/>
      <c r="AK57" s="376"/>
      <c r="AL57" s="376"/>
      <c r="AM57" s="376"/>
      <c r="AN57" s="376"/>
      <c r="AO57" s="376"/>
      <c r="AP57" s="376"/>
      <c r="AQ57" s="376"/>
      <c r="AR57" s="376"/>
      <c r="AS57" s="376"/>
      <c r="AT57" s="376"/>
      <c r="AU57" s="376"/>
      <c r="AV57" s="376"/>
      <c r="AW57" s="377"/>
      <c r="AX57" s="134"/>
      <c r="AY57" s="353"/>
      <c r="AZ57" s="392" t="str">
        <f>IFERROR(__xludf.DUMMYFUNCTION("TRANSPOSE( IFNA(FILTER($B:$B, MONTH(IF($A:$A&lt;&gt;"""",$A:$A,""null""))=MONTH(IF('DATOS PERSONALES'!$H55&lt;&gt;"""",'DATOS PERSONALES'!$H55,""null""))),""Ingrese mes contratacion primero""))"),"MENSUAL 1")</f>
        <v>MENSUAL 1</v>
      </c>
      <c r="BA57" s="376" t="str">
        <f>IFERROR(__xludf.DUMMYFUNCTION("""COMPUTED_VALUE"""),"MENSUAL 2")</f>
        <v>MENSUAL 2</v>
      </c>
      <c r="BB57" s="376" t="str">
        <f>IFERROR(__xludf.DUMMYFUNCTION("""COMPUTED_VALUE"""),"MENSUAL 3")</f>
        <v>MENSUAL 3</v>
      </c>
      <c r="BC57" s="376" t="str">
        <f>IFERROR(__xludf.DUMMYFUNCTION("""COMPUTED_VALUE"""),"MENSUAL PILETA LIBRE 1")</f>
        <v>MENSUAL PILETA LIBRE 1</v>
      </c>
      <c r="BD57" s="376" t="str">
        <f>IFERROR(__xludf.DUMMYFUNCTION("""COMPUTED_VALUE"""),"MENSUAL PILETA LIBRE 2")</f>
        <v>MENSUAL PILETA LIBRE 2</v>
      </c>
      <c r="BE57" s="376" t="str">
        <f>IFERROR(__xludf.DUMMYFUNCTION("""COMPUTED_VALUE"""),"MENSUAL PILETA LIBRE 3")</f>
        <v>MENSUAL PILETA LIBRE 3</v>
      </c>
      <c r="BF57" s="376" t="str">
        <f>IFERROR(__xludf.DUMMYFUNCTION("""COMPUTED_VALUE"""),"MENSUAL COMBINADO")</f>
        <v>MENSUAL COMBINADO</v>
      </c>
      <c r="BG57" s="376" t="str">
        <f>IFERROR(__xludf.DUMMYFUNCTION("""COMPUTED_VALUE"""),"TRIMESTRAL 1")</f>
        <v>TRIMESTRAL 1</v>
      </c>
      <c r="BH57" s="376" t="str">
        <f>IFERROR(__xludf.DUMMYFUNCTION("""COMPUTED_VALUE"""),"TRIMESTRAL 2")</f>
        <v>TRIMESTRAL 2</v>
      </c>
      <c r="BI57" s="376" t="str">
        <f>IFERROR(__xludf.DUMMYFUNCTION("""COMPUTED_VALUE"""),"TRIMESTRAL 3")</f>
        <v>TRIMESTRAL 3</v>
      </c>
      <c r="BJ57" s="376" t="str">
        <f>IFERROR(__xludf.DUMMYFUNCTION("""COMPUTED_VALUE"""),"TRIMESTRAL PILETA LIBRE 1")</f>
        <v>TRIMESTRAL PILETA LIBRE 1</v>
      </c>
      <c r="BK57" s="376" t="str">
        <f>IFERROR(__xludf.DUMMYFUNCTION("""COMPUTED_VALUE"""),"TRIMESTRAL PILETA LIBRE 2")</f>
        <v>TRIMESTRAL PILETA LIBRE 2</v>
      </c>
      <c r="BL57" s="376" t="str">
        <f>IFERROR(__xludf.DUMMYFUNCTION("""COMPUTED_VALUE"""),"TRIMESTRAL PILETA LIBRE 3")</f>
        <v>TRIMESTRAL PILETA LIBRE 3</v>
      </c>
      <c r="BM57" s="376" t="str">
        <f>IFERROR(__xludf.DUMMYFUNCTION("""COMPUTED_VALUE"""),"TRIMESTRAL COMBINADO")</f>
        <v>TRIMESTRAL COMBINADO</v>
      </c>
      <c r="BN57" s="376" t="str">
        <f>IFERROR(__xludf.DUMMYFUNCTION("""COMPUTED_VALUE"""),"MENSUAL PROMO 1")</f>
        <v>MENSUAL PROMO 1</v>
      </c>
      <c r="BO57" s="377" t="str">
        <f>IFERROR(__xludf.DUMMYFUNCTION("""COMPUTED_VALUE"""),"TRIMESTRAL PROMO 1")</f>
        <v>TRIMESTRAL PROMO 1</v>
      </c>
      <c r="BP57" s="134" t="str">
        <f>IFERROR(__xludf.DUMMYFUNCTION("""COMPUTED_VALUE""")," ---")</f>
        <v> ---</v>
      </c>
      <c r="BQ57" s="134"/>
      <c r="BR57" s="134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  <c r="CE57" s="148"/>
      <c r="CF57" s="148" t="str">
        <f>IFERROR(__xludf.DUMMYFUNCTION("""COMPUTED_VALUE""")," ---")</f>
        <v> ---</v>
      </c>
      <c r="CG57" s="148"/>
      <c r="CH57" s="148"/>
      <c r="CI57" s="148"/>
      <c r="CJ57" s="148"/>
      <c r="CK57" s="148"/>
      <c r="CL57" s="148"/>
      <c r="CM57" s="148"/>
      <c r="CN57" s="148"/>
      <c r="CO57" s="148"/>
      <c r="CP57" s="148"/>
      <c r="CQ57" s="148"/>
      <c r="CR57" s="148"/>
    </row>
    <row r="58" ht="15.75" customHeight="1">
      <c r="A58" s="343">
        <v>44958.0</v>
      </c>
      <c r="B58" s="477" t="s">
        <v>1525</v>
      </c>
      <c r="C58" s="359">
        <v>7540.0</v>
      </c>
      <c r="D58" s="360">
        <v>11300.0</v>
      </c>
      <c r="E58" s="360">
        <v>22600.0</v>
      </c>
      <c r="F58" s="361">
        <v>2.0</v>
      </c>
      <c r="G58" s="474">
        <v>3.0</v>
      </c>
      <c r="H58" s="376"/>
      <c r="I58" s="376"/>
      <c r="J58" s="376"/>
      <c r="K58" s="377"/>
      <c r="L58" s="134"/>
      <c r="M58" s="134"/>
      <c r="N58" s="353"/>
      <c r="O58" s="422" t="s">
        <v>260</v>
      </c>
      <c r="P58" s="375" t="s">
        <v>328</v>
      </c>
      <c r="Q58" s="381" t="str">
        <f>IFERROR(__xludf.DUMMYFUNCTION("TRANSPOSE(FILTER($P$6:$P$329,$O$6:$O$329='DATOS PERSONALES'!$E55))"),"Lunes 15:30")</f>
        <v>Lunes 15:30</v>
      </c>
      <c r="R58" s="374" t="str">
        <f>IFERROR(__xludf.DUMMYFUNCTION("""COMPUTED_VALUE"""),"Lunes 20:00")</f>
        <v>Lunes 20:00</v>
      </c>
      <c r="S58" s="374" t="str">
        <f>IFERROR(__xludf.DUMMYFUNCTION("""COMPUTED_VALUE"""),"Martes 16:45")</f>
        <v>Martes 16:45</v>
      </c>
      <c r="T58" s="374" t="str">
        <f>IFERROR(__xludf.DUMMYFUNCTION("""COMPUTED_VALUE"""),"Martes 19:00")</f>
        <v>Martes 19:00</v>
      </c>
      <c r="U58" s="374" t="str">
        <f>IFERROR(__xludf.DUMMYFUNCTION("""COMPUTED_VALUE"""),"Miércoles 16:00")</f>
        <v>Miércoles 16:00</v>
      </c>
      <c r="V58" s="374" t="str">
        <f>IFERROR(__xludf.DUMMYFUNCTION("""COMPUTED_VALUE"""),"Miércoles 16:45")</f>
        <v>Miércoles 16:45</v>
      </c>
      <c r="W58" s="374" t="str">
        <f>IFERROR(__xludf.DUMMYFUNCTION("""COMPUTED_VALUE"""),"Miércoles 19:00")</f>
        <v>Miércoles 19:00</v>
      </c>
      <c r="X58" s="374" t="str">
        <f>IFERROR(__xludf.DUMMYFUNCTION("""COMPUTED_VALUE"""),"Jueves 15:30")</f>
        <v>Jueves 15:30</v>
      </c>
      <c r="Y58" s="374" t="str">
        <f>IFERROR(__xludf.DUMMYFUNCTION("""COMPUTED_VALUE"""),"Jueves 17:45")</f>
        <v>Jueves 17:45</v>
      </c>
      <c r="Z58" s="374" t="str">
        <f>IFERROR(__xludf.DUMMYFUNCTION("""COMPUTED_VALUE"""),"Viernes 16:00")</f>
        <v>Viernes 16:00</v>
      </c>
      <c r="AA58" s="374" t="str">
        <f>IFERROR(__xludf.DUMMYFUNCTION("""COMPUTED_VALUE"""),"Viernes 16:45")</f>
        <v>Viernes 16:45</v>
      </c>
      <c r="AB58" s="374" t="str">
        <f>IFERROR(__xludf.DUMMYFUNCTION("""COMPUTED_VALUE"""),"Viernes 19:45")</f>
        <v>Viernes 19:45</v>
      </c>
      <c r="AC58" s="374" t="str">
        <f>IFERROR(__xludf.DUMMYFUNCTION("""COMPUTED_VALUE"""),"Sábado 13:00")</f>
        <v>Sábado 13:00</v>
      </c>
      <c r="AD58" s="376" t="str">
        <f>IFERROR(__xludf.DUMMYFUNCTION("""COMPUTED_VALUE"""),"Sábado 13:45")</f>
        <v>Sábado 13:45</v>
      </c>
      <c r="AE58" s="376" t="str">
        <f>IFERROR(__xludf.DUMMYFUNCTION("""COMPUTED_VALUE"""),"Sábado 16:45")</f>
        <v>Sábado 16:45</v>
      </c>
      <c r="AF58" s="376" t="str">
        <f>IFERROR(__xludf.DUMMYFUNCTION("""COMPUTED_VALUE"""),"Sábado 18:15")</f>
        <v>Sábado 18:15</v>
      </c>
      <c r="AG58" s="376" t="str">
        <f>IFERROR(__xludf.DUMMYFUNCTION("""COMPUTED_VALUE"""),"vacio")</f>
        <v>vacio</v>
      </c>
      <c r="AH58" s="376"/>
      <c r="AI58" s="376"/>
      <c r="AJ58" s="376"/>
      <c r="AK58" s="376"/>
      <c r="AL58" s="376"/>
      <c r="AM58" s="376"/>
      <c r="AN58" s="376"/>
      <c r="AO58" s="376"/>
      <c r="AP58" s="376"/>
      <c r="AQ58" s="376"/>
      <c r="AR58" s="376"/>
      <c r="AS58" s="376"/>
      <c r="AT58" s="376"/>
      <c r="AU58" s="376"/>
      <c r="AV58" s="376"/>
      <c r="AW58" s="377"/>
      <c r="AX58" s="134"/>
      <c r="AY58" s="353"/>
      <c r="AZ58" s="392" t="str">
        <f>IFERROR(__xludf.DUMMYFUNCTION("TRANSPOSE( IFNA(FILTER($B:$B, MONTH(IF($A:$A&lt;&gt;"""",$A:$A,""null""))=MONTH(IF('DATOS PERSONALES'!$H56&lt;&gt;"""",'DATOS PERSONALES'!$H56,""null""))),""Ingrese mes contratacion primero""))"),"MENSUAL 1")</f>
        <v>MENSUAL 1</v>
      </c>
      <c r="BA58" s="376" t="str">
        <f>IFERROR(__xludf.DUMMYFUNCTION("""COMPUTED_VALUE"""),"MENSUAL 2")</f>
        <v>MENSUAL 2</v>
      </c>
      <c r="BB58" s="376" t="str">
        <f>IFERROR(__xludf.DUMMYFUNCTION("""COMPUTED_VALUE"""),"MENSUAL 3")</f>
        <v>MENSUAL 3</v>
      </c>
      <c r="BC58" s="376" t="str">
        <f>IFERROR(__xludf.DUMMYFUNCTION("""COMPUTED_VALUE"""),"MENSUAL PILETA LIBRE 1")</f>
        <v>MENSUAL PILETA LIBRE 1</v>
      </c>
      <c r="BD58" s="376" t="str">
        <f>IFERROR(__xludf.DUMMYFUNCTION("""COMPUTED_VALUE"""),"MENSUAL PILETA LIBRE 2")</f>
        <v>MENSUAL PILETA LIBRE 2</v>
      </c>
      <c r="BE58" s="376" t="str">
        <f>IFERROR(__xludf.DUMMYFUNCTION("""COMPUTED_VALUE"""),"MENSUAL PILETA LIBRE 3")</f>
        <v>MENSUAL PILETA LIBRE 3</v>
      </c>
      <c r="BF58" s="376" t="str">
        <f>IFERROR(__xludf.DUMMYFUNCTION("""COMPUTED_VALUE"""),"MENSUAL COMBINADO")</f>
        <v>MENSUAL COMBINADO</v>
      </c>
      <c r="BG58" s="376" t="str">
        <f>IFERROR(__xludf.DUMMYFUNCTION("""COMPUTED_VALUE"""),"TRIMESTRAL 1")</f>
        <v>TRIMESTRAL 1</v>
      </c>
      <c r="BH58" s="376" t="str">
        <f>IFERROR(__xludf.DUMMYFUNCTION("""COMPUTED_VALUE"""),"TRIMESTRAL 2")</f>
        <v>TRIMESTRAL 2</v>
      </c>
      <c r="BI58" s="376" t="str">
        <f>IFERROR(__xludf.DUMMYFUNCTION("""COMPUTED_VALUE"""),"TRIMESTRAL 3")</f>
        <v>TRIMESTRAL 3</v>
      </c>
      <c r="BJ58" s="376" t="str">
        <f>IFERROR(__xludf.DUMMYFUNCTION("""COMPUTED_VALUE"""),"TRIMESTRAL PILETA LIBRE 1")</f>
        <v>TRIMESTRAL PILETA LIBRE 1</v>
      </c>
      <c r="BK58" s="376" t="str">
        <f>IFERROR(__xludf.DUMMYFUNCTION("""COMPUTED_VALUE"""),"TRIMESTRAL PILETA LIBRE 2")</f>
        <v>TRIMESTRAL PILETA LIBRE 2</v>
      </c>
      <c r="BL58" s="376" t="str">
        <f>IFERROR(__xludf.DUMMYFUNCTION("""COMPUTED_VALUE"""),"TRIMESTRAL PILETA LIBRE 3")</f>
        <v>TRIMESTRAL PILETA LIBRE 3</v>
      </c>
      <c r="BM58" s="376" t="str">
        <f>IFERROR(__xludf.DUMMYFUNCTION("""COMPUTED_VALUE"""),"TRIMESTRAL COMBINADO")</f>
        <v>TRIMESTRAL COMBINADO</v>
      </c>
      <c r="BN58" s="376" t="str">
        <f>IFERROR(__xludf.DUMMYFUNCTION("""COMPUTED_VALUE"""),"MENSUAL PROMO 1")</f>
        <v>MENSUAL PROMO 1</v>
      </c>
      <c r="BO58" s="377" t="str">
        <f>IFERROR(__xludf.DUMMYFUNCTION("""COMPUTED_VALUE"""),"TRIMESTRAL PROMO 1")</f>
        <v>TRIMESTRAL PROMO 1</v>
      </c>
      <c r="BP58" s="134" t="str">
        <f>IFERROR(__xludf.DUMMYFUNCTION("""COMPUTED_VALUE""")," ---")</f>
        <v> ---</v>
      </c>
      <c r="BQ58" s="134"/>
      <c r="BR58" s="134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  <c r="CE58" s="148"/>
      <c r="CF58" s="148" t="str">
        <f>IFERROR(__xludf.DUMMYFUNCTION("""COMPUTED_VALUE""")," ---")</f>
        <v> ---</v>
      </c>
      <c r="CG58" s="148"/>
      <c r="CH58" s="148"/>
      <c r="CI58" s="148"/>
      <c r="CJ58" s="148"/>
      <c r="CK58" s="148"/>
      <c r="CL58" s="148"/>
      <c r="CM58" s="148"/>
      <c r="CN58" s="148"/>
      <c r="CO58" s="148"/>
      <c r="CP58" s="148"/>
      <c r="CQ58" s="148"/>
      <c r="CR58" s="148"/>
    </row>
    <row r="59" ht="15.75" customHeight="1">
      <c r="A59" s="408">
        <v>44958.0</v>
      </c>
      <c r="B59" s="409" t="s">
        <v>1528</v>
      </c>
      <c r="C59" s="456"/>
      <c r="D59" s="456"/>
      <c r="E59" s="457"/>
      <c r="F59" s="458"/>
      <c r="G59" s="459"/>
      <c r="H59" s="376"/>
      <c r="I59" s="376"/>
      <c r="J59" s="376"/>
      <c r="K59" s="377"/>
      <c r="L59" s="134"/>
      <c r="M59" s="134"/>
      <c r="N59" s="353"/>
      <c r="O59" s="422" t="s">
        <v>260</v>
      </c>
      <c r="P59" s="375" t="s">
        <v>270</v>
      </c>
      <c r="Q59" s="381" t="str">
        <f>IFERROR(__xludf.DUMMYFUNCTION("TRANSPOSE(FILTER($P$6:$P$329,$O$6:$O$329='DATOS PERSONALES'!$E56))"),"Lunes 15:30")</f>
        <v>Lunes 15:30</v>
      </c>
      <c r="R59" s="374" t="str">
        <f>IFERROR(__xludf.DUMMYFUNCTION("""COMPUTED_VALUE"""),"Lunes 20:00")</f>
        <v>Lunes 20:00</v>
      </c>
      <c r="S59" s="374" t="str">
        <f>IFERROR(__xludf.DUMMYFUNCTION("""COMPUTED_VALUE"""),"Martes 16:45")</f>
        <v>Martes 16:45</v>
      </c>
      <c r="T59" s="374" t="str">
        <f>IFERROR(__xludf.DUMMYFUNCTION("""COMPUTED_VALUE"""),"Martes 19:00")</f>
        <v>Martes 19:00</v>
      </c>
      <c r="U59" s="374" t="str">
        <f>IFERROR(__xludf.DUMMYFUNCTION("""COMPUTED_VALUE"""),"Miércoles 16:00")</f>
        <v>Miércoles 16:00</v>
      </c>
      <c r="V59" s="374" t="str">
        <f>IFERROR(__xludf.DUMMYFUNCTION("""COMPUTED_VALUE"""),"Miércoles 16:45")</f>
        <v>Miércoles 16:45</v>
      </c>
      <c r="W59" s="374" t="str">
        <f>IFERROR(__xludf.DUMMYFUNCTION("""COMPUTED_VALUE"""),"Miércoles 19:00")</f>
        <v>Miércoles 19:00</v>
      </c>
      <c r="X59" s="374" t="str">
        <f>IFERROR(__xludf.DUMMYFUNCTION("""COMPUTED_VALUE"""),"Jueves 15:30")</f>
        <v>Jueves 15:30</v>
      </c>
      <c r="Y59" s="374" t="str">
        <f>IFERROR(__xludf.DUMMYFUNCTION("""COMPUTED_VALUE"""),"Jueves 17:45")</f>
        <v>Jueves 17:45</v>
      </c>
      <c r="Z59" s="374" t="str">
        <f>IFERROR(__xludf.DUMMYFUNCTION("""COMPUTED_VALUE"""),"Viernes 16:00")</f>
        <v>Viernes 16:00</v>
      </c>
      <c r="AA59" s="374" t="str">
        <f>IFERROR(__xludf.DUMMYFUNCTION("""COMPUTED_VALUE"""),"Viernes 16:45")</f>
        <v>Viernes 16:45</v>
      </c>
      <c r="AB59" s="374" t="str">
        <f>IFERROR(__xludf.DUMMYFUNCTION("""COMPUTED_VALUE"""),"Viernes 19:45")</f>
        <v>Viernes 19:45</v>
      </c>
      <c r="AC59" s="374" t="str">
        <f>IFERROR(__xludf.DUMMYFUNCTION("""COMPUTED_VALUE"""),"Sábado 13:00")</f>
        <v>Sábado 13:00</v>
      </c>
      <c r="AD59" s="376" t="str">
        <f>IFERROR(__xludf.DUMMYFUNCTION("""COMPUTED_VALUE"""),"Sábado 13:45")</f>
        <v>Sábado 13:45</v>
      </c>
      <c r="AE59" s="376" t="str">
        <f>IFERROR(__xludf.DUMMYFUNCTION("""COMPUTED_VALUE"""),"Sábado 16:45")</f>
        <v>Sábado 16:45</v>
      </c>
      <c r="AF59" s="376" t="str">
        <f>IFERROR(__xludf.DUMMYFUNCTION("""COMPUTED_VALUE"""),"Sábado 18:15")</f>
        <v>Sábado 18:15</v>
      </c>
      <c r="AG59" s="376" t="str">
        <f>IFERROR(__xludf.DUMMYFUNCTION("""COMPUTED_VALUE"""),"vacio")</f>
        <v>vacio</v>
      </c>
      <c r="AH59" s="376"/>
      <c r="AI59" s="376"/>
      <c r="AJ59" s="376"/>
      <c r="AK59" s="376"/>
      <c r="AL59" s="376"/>
      <c r="AM59" s="376"/>
      <c r="AN59" s="376"/>
      <c r="AO59" s="376"/>
      <c r="AP59" s="376"/>
      <c r="AQ59" s="376"/>
      <c r="AR59" s="376"/>
      <c r="AS59" s="376"/>
      <c r="AT59" s="376"/>
      <c r="AU59" s="376"/>
      <c r="AV59" s="376"/>
      <c r="AW59" s="377"/>
      <c r="AX59" s="134"/>
      <c r="AY59" s="353"/>
      <c r="AZ59" s="392" t="str">
        <f>IFERROR(__xludf.DUMMYFUNCTION("TRANSPOSE( IFNA(FILTER($B:$B, MONTH(IF($A:$A&lt;&gt;"""",$A:$A,""null""))=MONTH(IF('DATOS PERSONALES'!$H57&lt;&gt;"""",'DATOS PERSONALES'!$H57,""null""))),""Ingrese mes contratacion primero""))"),"MENSUAL 1")</f>
        <v>MENSUAL 1</v>
      </c>
      <c r="BA59" s="376" t="str">
        <f>IFERROR(__xludf.DUMMYFUNCTION("""COMPUTED_VALUE"""),"MENSUAL 2")</f>
        <v>MENSUAL 2</v>
      </c>
      <c r="BB59" s="376" t="str">
        <f>IFERROR(__xludf.DUMMYFUNCTION("""COMPUTED_VALUE"""),"MENSUAL 3")</f>
        <v>MENSUAL 3</v>
      </c>
      <c r="BC59" s="376" t="str">
        <f>IFERROR(__xludf.DUMMYFUNCTION("""COMPUTED_VALUE"""),"MENSUAL PILETA LIBRE 1")</f>
        <v>MENSUAL PILETA LIBRE 1</v>
      </c>
      <c r="BD59" s="376" t="str">
        <f>IFERROR(__xludf.DUMMYFUNCTION("""COMPUTED_VALUE"""),"MENSUAL PILETA LIBRE 2")</f>
        <v>MENSUAL PILETA LIBRE 2</v>
      </c>
      <c r="BE59" s="376" t="str">
        <f>IFERROR(__xludf.DUMMYFUNCTION("""COMPUTED_VALUE"""),"MENSUAL PILETA LIBRE 3")</f>
        <v>MENSUAL PILETA LIBRE 3</v>
      </c>
      <c r="BF59" s="376" t="str">
        <f>IFERROR(__xludf.DUMMYFUNCTION("""COMPUTED_VALUE"""),"MENSUAL COMBINADO")</f>
        <v>MENSUAL COMBINADO</v>
      </c>
      <c r="BG59" s="376" t="str">
        <f>IFERROR(__xludf.DUMMYFUNCTION("""COMPUTED_VALUE"""),"TRIMESTRAL 1")</f>
        <v>TRIMESTRAL 1</v>
      </c>
      <c r="BH59" s="376" t="str">
        <f>IFERROR(__xludf.DUMMYFUNCTION("""COMPUTED_VALUE"""),"TRIMESTRAL 2")</f>
        <v>TRIMESTRAL 2</v>
      </c>
      <c r="BI59" s="376" t="str">
        <f>IFERROR(__xludf.DUMMYFUNCTION("""COMPUTED_VALUE"""),"TRIMESTRAL 3")</f>
        <v>TRIMESTRAL 3</v>
      </c>
      <c r="BJ59" s="376" t="str">
        <f>IFERROR(__xludf.DUMMYFUNCTION("""COMPUTED_VALUE"""),"TRIMESTRAL PILETA LIBRE 1")</f>
        <v>TRIMESTRAL PILETA LIBRE 1</v>
      </c>
      <c r="BK59" s="376" t="str">
        <f>IFERROR(__xludf.DUMMYFUNCTION("""COMPUTED_VALUE"""),"TRIMESTRAL PILETA LIBRE 2")</f>
        <v>TRIMESTRAL PILETA LIBRE 2</v>
      </c>
      <c r="BL59" s="376" t="str">
        <f>IFERROR(__xludf.DUMMYFUNCTION("""COMPUTED_VALUE"""),"TRIMESTRAL PILETA LIBRE 3")</f>
        <v>TRIMESTRAL PILETA LIBRE 3</v>
      </c>
      <c r="BM59" s="376" t="str">
        <f>IFERROR(__xludf.DUMMYFUNCTION("""COMPUTED_VALUE"""),"TRIMESTRAL COMBINADO")</f>
        <v>TRIMESTRAL COMBINADO</v>
      </c>
      <c r="BN59" s="376" t="str">
        <f>IFERROR(__xludf.DUMMYFUNCTION("""COMPUTED_VALUE"""),"MENSUAL PROMO 1")</f>
        <v>MENSUAL PROMO 1</v>
      </c>
      <c r="BO59" s="377" t="str">
        <f>IFERROR(__xludf.DUMMYFUNCTION("""COMPUTED_VALUE"""),"TRIMESTRAL PROMO 1")</f>
        <v>TRIMESTRAL PROMO 1</v>
      </c>
      <c r="BP59" s="134" t="str">
        <f>IFERROR(__xludf.DUMMYFUNCTION("""COMPUTED_VALUE""")," ---")</f>
        <v> ---</v>
      </c>
      <c r="BQ59" s="134"/>
      <c r="BR59" s="134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  <c r="CE59" s="148"/>
      <c r="CF59" s="148"/>
      <c r="CG59" s="148"/>
      <c r="CH59" s="148"/>
      <c r="CI59" s="148"/>
      <c r="CJ59" s="148"/>
      <c r="CK59" s="148"/>
      <c r="CL59" s="148"/>
      <c r="CM59" s="148"/>
      <c r="CN59" s="148"/>
      <c r="CO59" s="148"/>
      <c r="CP59" s="148"/>
      <c r="CQ59" s="148"/>
      <c r="CR59" s="148"/>
    </row>
    <row r="60" ht="15.75" customHeight="1">
      <c r="A60" s="408">
        <v>44958.0</v>
      </c>
      <c r="B60" s="418" t="s">
        <v>1530</v>
      </c>
      <c r="C60" s="461"/>
      <c r="D60" s="461"/>
      <c r="E60" s="461"/>
      <c r="F60" s="462"/>
      <c r="G60" s="463"/>
      <c r="H60" s="376"/>
      <c r="I60" s="376"/>
      <c r="J60" s="376"/>
      <c r="K60" s="377"/>
      <c r="L60" s="134"/>
      <c r="M60" s="134"/>
      <c r="N60" s="353"/>
      <c r="O60" s="422" t="s">
        <v>260</v>
      </c>
      <c r="P60" s="375" t="s">
        <v>288</v>
      </c>
      <c r="Q60" s="381" t="str">
        <f>IFERROR(__xludf.DUMMYFUNCTION("TRANSPOSE(FILTER($P$6:$P$329,$O$6:$O$329='DATOS PERSONALES'!$E57))"),"Lunes 15:30")</f>
        <v>Lunes 15:30</v>
      </c>
      <c r="R60" s="374" t="str">
        <f>IFERROR(__xludf.DUMMYFUNCTION("""COMPUTED_VALUE"""),"Lunes 20:00")</f>
        <v>Lunes 20:00</v>
      </c>
      <c r="S60" s="374" t="str">
        <f>IFERROR(__xludf.DUMMYFUNCTION("""COMPUTED_VALUE"""),"Martes 16:45")</f>
        <v>Martes 16:45</v>
      </c>
      <c r="T60" s="374" t="str">
        <f>IFERROR(__xludf.DUMMYFUNCTION("""COMPUTED_VALUE"""),"Martes 19:00")</f>
        <v>Martes 19:00</v>
      </c>
      <c r="U60" s="374" t="str">
        <f>IFERROR(__xludf.DUMMYFUNCTION("""COMPUTED_VALUE"""),"Miércoles 16:00")</f>
        <v>Miércoles 16:00</v>
      </c>
      <c r="V60" s="374" t="str">
        <f>IFERROR(__xludf.DUMMYFUNCTION("""COMPUTED_VALUE"""),"Miércoles 16:45")</f>
        <v>Miércoles 16:45</v>
      </c>
      <c r="W60" s="374" t="str">
        <f>IFERROR(__xludf.DUMMYFUNCTION("""COMPUTED_VALUE"""),"Miércoles 19:00")</f>
        <v>Miércoles 19:00</v>
      </c>
      <c r="X60" s="374" t="str">
        <f>IFERROR(__xludf.DUMMYFUNCTION("""COMPUTED_VALUE"""),"Jueves 15:30")</f>
        <v>Jueves 15:30</v>
      </c>
      <c r="Y60" s="374" t="str">
        <f>IFERROR(__xludf.DUMMYFUNCTION("""COMPUTED_VALUE"""),"Jueves 17:45")</f>
        <v>Jueves 17:45</v>
      </c>
      <c r="Z60" s="374" t="str">
        <f>IFERROR(__xludf.DUMMYFUNCTION("""COMPUTED_VALUE"""),"Viernes 16:00")</f>
        <v>Viernes 16:00</v>
      </c>
      <c r="AA60" s="374" t="str">
        <f>IFERROR(__xludf.DUMMYFUNCTION("""COMPUTED_VALUE"""),"Viernes 16:45")</f>
        <v>Viernes 16:45</v>
      </c>
      <c r="AB60" s="374" t="str">
        <f>IFERROR(__xludf.DUMMYFUNCTION("""COMPUTED_VALUE"""),"Viernes 19:45")</f>
        <v>Viernes 19:45</v>
      </c>
      <c r="AC60" s="374" t="str">
        <f>IFERROR(__xludf.DUMMYFUNCTION("""COMPUTED_VALUE"""),"Sábado 13:00")</f>
        <v>Sábado 13:00</v>
      </c>
      <c r="AD60" s="376" t="str">
        <f>IFERROR(__xludf.DUMMYFUNCTION("""COMPUTED_VALUE"""),"Sábado 13:45")</f>
        <v>Sábado 13:45</v>
      </c>
      <c r="AE60" s="376" t="str">
        <f>IFERROR(__xludf.DUMMYFUNCTION("""COMPUTED_VALUE"""),"Sábado 16:45")</f>
        <v>Sábado 16:45</v>
      </c>
      <c r="AF60" s="376" t="str">
        <f>IFERROR(__xludf.DUMMYFUNCTION("""COMPUTED_VALUE"""),"Sábado 18:15")</f>
        <v>Sábado 18:15</v>
      </c>
      <c r="AG60" s="376" t="str">
        <f>IFERROR(__xludf.DUMMYFUNCTION("""COMPUTED_VALUE"""),"vacio")</f>
        <v>vacio</v>
      </c>
      <c r="AH60" s="376"/>
      <c r="AI60" s="376"/>
      <c r="AJ60" s="376"/>
      <c r="AK60" s="376"/>
      <c r="AL60" s="376"/>
      <c r="AM60" s="376"/>
      <c r="AN60" s="376"/>
      <c r="AO60" s="376"/>
      <c r="AP60" s="376"/>
      <c r="AQ60" s="376"/>
      <c r="AR60" s="376"/>
      <c r="AS60" s="376"/>
      <c r="AT60" s="376"/>
      <c r="AU60" s="376"/>
      <c r="AV60" s="376"/>
      <c r="AW60" s="377"/>
      <c r="AX60" s="134"/>
      <c r="AY60" s="353"/>
      <c r="AZ60" s="392" t="str">
        <f>IFERROR(__xludf.DUMMYFUNCTION("TRANSPOSE( IFNA(FILTER($B:$B, MONTH(IF($A:$A&lt;&gt;"""",$A:$A,""null""))=MONTH(IF('DATOS PERSONALES'!$H58&lt;&gt;"""",'DATOS PERSONALES'!$H58,""null""))),""Ingrese mes contratacion primero""))"),"MENSUAL 1")</f>
        <v>MENSUAL 1</v>
      </c>
      <c r="BA60" s="376" t="str">
        <f>IFERROR(__xludf.DUMMYFUNCTION("""COMPUTED_VALUE"""),"MENSUAL 2")</f>
        <v>MENSUAL 2</v>
      </c>
      <c r="BB60" s="376" t="str">
        <f>IFERROR(__xludf.DUMMYFUNCTION("""COMPUTED_VALUE"""),"MENSUAL 3")</f>
        <v>MENSUAL 3</v>
      </c>
      <c r="BC60" s="376" t="str">
        <f>IFERROR(__xludf.DUMMYFUNCTION("""COMPUTED_VALUE"""),"MENSUAL PILETA LIBRE 1")</f>
        <v>MENSUAL PILETA LIBRE 1</v>
      </c>
      <c r="BD60" s="376" t="str">
        <f>IFERROR(__xludf.DUMMYFUNCTION("""COMPUTED_VALUE"""),"MENSUAL PILETA LIBRE 2")</f>
        <v>MENSUAL PILETA LIBRE 2</v>
      </c>
      <c r="BE60" s="376" t="str">
        <f>IFERROR(__xludf.DUMMYFUNCTION("""COMPUTED_VALUE"""),"MENSUAL PILETA LIBRE 3")</f>
        <v>MENSUAL PILETA LIBRE 3</v>
      </c>
      <c r="BF60" s="376" t="str">
        <f>IFERROR(__xludf.DUMMYFUNCTION("""COMPUTED_VALUE"""),"MENSUAL COMBINADO")</f>
        <v>MENSUAL COMBINADO</v>
      </c>
      <c r="BG60" s="376" t="str">
        <f>IFERROR(__xludf.DUMMYFUNCTION("""COMPUTED_VALUE"""),"TRIMESTRAL 1")</f>
        <v>TRIMESTRAL 1</v>
      </c>
      <c r="BH60" s="376" t="str">
        <f>IFERROR(__xludf.DUMMYFUNCTION("""COMPUTED_VALUE"""),"TRIMESTRAL 2")</f>
        <v>TRIMESTRAL 2</v>
      </c>
      <c r="BI60" s="376" t="str">
        <f>IFERROR(__xludf.DUMMYFUNCTION("""COMPUTED_VALUE"""),"TRIMESTRAL 3")</f>
        <v>TRIMESTRAL 3</v>
      </c>
      <c r="BJ60" s="376" t="str">
        <f>IFERROR(__xludf.DUMMYFUNCTION("""COMPUTED_VALUE"""),"TRIMESTRAL PILETA LIBRE 1")</f>
        <v>TRIMESTRAL PILETA LIBRE 1</v>
      </c>
      <c r="BK60" s="376" t="str">
        <f>IFERROR(__xludf.DUMMYFUNCTION("""COMPUTED_VALUE"""),"TRIMESTRAL PILETA LIBRE 2")</f>
        <v>TRIMESTRAL PILETA LIBRE 2</v>
      </c>
      <c r="BL60" s="376" t="str">
        <f>IFERROR(__xludf.DUMMYFUNCTION("""COMPUTED_VALUE"""),"TRIMESTRAL PILETA LIBRE 3")</f>
        <v>TRIMESTRAL PILETA LIBRE 3</v>
      </c>
      <c r="BM60" s="376" t="str">
        <f>IFERROR(__xludf.DUMMYFUNCTION("""COMPUTED_VALUE"""),"TRIMESTRAL COMBINADO")</f>
        <v>TRIMESTRAL COMBINADO</v>
      </c>
      <c r="BN60" s="376" t="str">
        <f>IFERROR(__xludf.DUMMYFUNCTION("""COMPUTED_VALUE"""),"MENSUAL PROMO 1")</f>
        <v>MENSUAL PROMO 1</v>
      </c>
      <c r="BO60" s="377" t="str">
        <f>IFERROR(__xludf.DUMMYFUNCTION("""COMPUTED_VALUE"""),"TRIMESTRAL PROMO 1")</f>
        <v>TRIMESTRAL PROMO 1</v>
      </c>
      <c r="BP60" s="134" t="str">
        <f>IFERROR(__xludf.DUMMYFUNCTION("""COMPUTED_VALUE""")," ---")</f>
        <v> ---</v>
      </c>
      <c r="BQ60" s="134"/>
      <c r="BR60" s="134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  <c r="CE60" s="148"/>
      <c r="CF60" s="148"/>
      <c r="CG60" s="148"/>
      <c r="CH60" s="148"/>
      <c r="CI60" s="148"/>
      <c r="CJ60" s="148"/>
      <c r="CK60" s="148"/>
      <c r="CL60" s="148"/>
      <c r="CM60" s="148"/>
      <c r="CN60" s="148"/>
      <c r="CO60" s="148"/>
      <c r="CP60" s="148"/>
      <c r="CQ60" s="148"/>
      <c r="CR60" s="148"/>
    </row>
    <row r="61" ht="15.75" customHeight="1">
      <c r="A61" s="408">
        <v>44958.0</v>
      </c>
      <c r="B61" s="423" t="s">
        <v>1524</v>
      </c>
      <c r="C61" s="464">
        <v>0.0</v>
      </c>
      <c r="D61" s="464">
        <v>0.0</v>
      </c>
      <c r="E61" s="464">
        <v>0.0</v>
      </c>
      <c r="F61" s="464">
        <v>0.0</v>
      </c>
      <c r="G61" s="465">
        <v>0.0</v>
      </c>
      <c r="H61" s="376"/>
      <c r="I61" s="376"/>
      <c r="J61" s="376"/>
      <c r="K61" s="377"/>
      <c r="L61" s="134"/>
      <c r="M61" s="134"/>
      <c r="N61" s="353"/>
      <c r="O61" s="422" t="s">
        <v>260</v>
      </c>
      <c r="P61" s="375" t="s">
        <v>353</v>
      </c>
      <c r="Q61" s="381" t="str">
        <f>IFERROR(__xludf.DUMMYFUNCTION("TRANSPOSE(FILTER($P$6:$P$329,$O$6:$O$329='DATOS PERSONALES'!$E58))"),"Lunes 15:30")</f>
        <v>Lunes 15:30</v>
      </c>
      <c r="R61" s="374" t="str">
        <f>IFERROR(__xludf.DUMMYFUNCTION("""COMPUTED_VALUE"""),"Lunes 20:00")</f>
        <v>Lunes 20:00</v>
      </c>
      <c r="S61" s="374" t="str">
        <f>IFERROR(__xludf.DUMMYFUNCTION("""COMPUTED_VALUE"""),"Martes 16:45")</f>
        <v>Martes 16:45</v>
      </c>
      <c r="T61" s="374" t="str">
        <f>IFERROR(__xludf.DUMMYFUNCTION("""COMPUTED_VALUE"""),"Martes 19:00")</f>
        <v>Martes 19:00</v>
      </c>
      <c r="U61" s="374" t="str">
        <f>IFERROR(__xludf.DUMMYFUNCTION("""COMPUTED_VALUE"""),"Miércoles 16:00")</f>
        <v>Miércoles 16:00</v>
      </c>
      <c r="V61" s="374" t="str">
        <f>IFERROR(__xludf.DUMMYFUNCTION("""COMPUTED_VALUE"""),"Miércoles 16:45")</f>
        <v>Miércoles 16:45</v>
      </c>
      <c r="W61" s="374" t="str">
        <f>IFERROR(__xludf.DUMMYFUNCTION("""COMPUTED_VALUE"""),"Miércoles 19:00")</f>
        <v>Miércoles 19:00</v>
      </c>
      <c r="X61" s="374" t="str">
        <f>IFERROR(__xludf.DUMMYFUNCTION("""COMPUTED_VALUE"""),"Jueves 15:30")</f>
        <v>Jueves 15:30</v>
      </c>
      <c r="Y61" s="374" t="str">
        <f>IFERROR(__xludf.DUMMYFUNCTION("""COMPUTED_VALUE"""),"Jueves 17:45")</f>
        <v>Jueves 17:45</v>
      </c>
      <c r="Z61" s="374" t="str">
        <f>IFERROR(__xludf.DUMMYFUNCTION("""COMPUTED_VALUE"""),"Viernes 16:00")</f>
        <v>Viernes 16:00</v>
      </c>
      <c r="AA61" s="374" t="str">
        <f>IFERROR(__xludf.DUMMYFUNCTION("""COMPUTED_VALUE"""),"Viernes 16:45")</f>
        <v>Viernes 16:45</v>
      </c>
      <c r="AB61" s="374" t="str">
        <f>IFERROR(__xludf.DUMMYFUNCTION("""COMPUTED_VALUE"""),"Viernes 19:45")</f>
        <v>Viernes 19:45</v>
      </c>
      <c r="AC61" s="374" t="str">
        <f>IFERROR(__xludf.DUMMYFUNCTION("""COMPUTED_VALUE"""),"Sábado 13:00")</f>
        <v>Sábado 13:00</v>
      </c>
      <c r="AD61" s="376" t="str">
        <f>IFERROR(__xludf.DUMMYFUNCTION("""COMPUTED_VALUE"""),"Sábado 13:45")</f>
        <v>Sábado 13:45</v>
      </c>
      <c r="AE61" s="376" t="str">
        <f>IFERROR(__xludf.DUMMYFUNCTION("""COMPUTED_VALUE"""),"Sábado 16:45")</f>
        <v>Sábado 16:45</v>
      </c>
      <c r="AF61" s="376" t="str">
        <f>IFERROR(__xludf.DUMMYFUNCTION("""COMPUTED_VALUE"""),"Sábado 18:15")</f>
        <v>Sábado 18:15</v>
      </c>
      <c r="AG61" s="376" t="str">
        <f>IFERROR(__xludf.DUMMYFUNCTION("""COMPUTED_VALUE"""),"vacio")</f>
        <v>vacio</v>
      </c>
      <c r="AH61" s="376"/>
      <c r="AI61" s="376"/>
      <c r="AJ61" s="376"/>
      <c r="AK61" s="376"/>
      <c r="AL61" s="376"/>
      <c r="AM61" s="376"/>
      <c r="AN61" s="376"/>
      <c r="AO61" s="376"/>
      <c r="AP61" s="376"/>
      <c r="AQ61" s="376"/>
      <c r="AR61" s="376"/>
      <c r="AS61" s="376"/>
      <c r="AT61" s="376"/>
      <c r="AU61" s="376"/>
      <c r="AV61" s="376"/>
      <c r="AW61" s="377"/>
      <c r="AX61" s="134"/>
      <c r="AY61" s="353"/>
      <c r="AZ61" s="392" t="str">
        <f>IFERROR(__xludf.DUMMYFUNCTION("TRANSPOSE( IFNA(FILTER($B:$B, MONTH(IF($A:$A&lt;&gt;"""",$A:$A,""null""))=MONTH(IF('DATOS PERSONALES'!$H59&lt;&gt;"""",'DATOS PERSONALES'!$H59,""null""))),""Ingrese mes contratacion primero""))"),"MENSUAL 1")</f>
        <v>MENSUAL 1</v>
      </c>
      <c r="BA61" s="376" t="str">
        <f>IFERROR(__xludf.DUMMYFUNCTION("""COMPUTED_VALUE"""),"MENSUAL 2")</f>
        <v>MENSUAL 2</v>
      </c>
      <c r="BB61" s="376" t="str">
        <f>IFERROR(__xludf.DUMMYFUNCTION("""COMPUTED_VALUE"""),"MENSUAL 3")</f>
        <v>MENSUAL 3</v>
      </c>
      <c r="BC61" s="376" t="str">
        <f>IFERROR(__xludf.DUMMYFUNCTION("""COMPUTED_VALUE"""),"MENSUAL PILETA LIBRE 1")</f>
        <v>MENSUAL PILETA LIBRE 1</v>
      </c>
      <c r="BD61" s="376" t="str">
        <f>IFERROR(__xludf.DUMMYFUNCTION("""COMPUTED_VALUE"""),"MENSUAL PILETA LIBRE 2")</f>
        <v>MENSUAL PILETA LIBRE 2</v>
      </c>
      <c r="BE61" s="376" t="str">
        <f>IFERROR(__xludf.DUMMYFUNCTION("""COMPUTED_VALUE"""),"MENSUAL PILETA LIBRE 3")</f>
        <v>MENSUAL PILETA LIBRE 3</v>
      </c>
      <c r="BF61" s="376" t="str">
        <f>IFERROR(__xludf.DUMMYFUNCTION("""COMPUTED_VALUE"""),"MENSUAL COMBINADO")</f>
        <v>MENSUAL COMBINADO</v>
      </c>
      <c r="BG61" s="376" t="str">
        <f>IFERROR(__xludf.DUMMYFUNCTION("""COMPUTED_VALUE"""),"TRIMESTRAL 1")</f>
        <v>TRIMESTRAL 1</v>
      </c>
      <c r="BH61" s="376" t="str">
        <f>IFERROR(__xludf.DUMMYFUNCTION("""COMPUTED_VALUE"""),"TRIMESTRAL 2")</f>
        <v>TRIMESTRAL 2</v>
      </c>
      <c r="BI61" s="376" t="str">
        <f>IFERROR(__xludf.DUMMYFUNCTION("""COMPUTED_VALUE"""),"TRIMESTRAL 3")</f>
        <v>TRIMESTRAL 3</v>
      </c>
      <c r="BJ61" s="376" t="str">
        <f>IFERROR(__xludf.DUMMYFUNCTION("""COMPUTED_VALUE"""),"TRIMESTRAL PILETA LIBRE 1")</f>
        <v>TRIMESTRAL PILETA LIBRE 1</v>
      </c>
      <c r="BK61" s="376" t="str">
        <f>IFERROR(__xludf.DUMMYFUNCTION("""COMPUTED_VALUE"""),"TRIMESTRAL PILETA LIBRE 2")</f>
        <v>TRIMESTRAL PILETA LIBRE 2</v>
      </c>
      <c r="BL61" s="376" t="str">
        <f>IFERROR(__xludf.DUMMYFUNCTION("""COMPUTED_VALUE"""),"TRIMESTRAL PILETA LIBRE 3")</f>
        <v>TRIMESTRAL PILETA LIBRE 3</v>
      </c>
      <c r="BM61" s="376" t="str">
        <f>IFERROR(__xludf.DUMMYFUNCTION("""COMPUTED_VALUE"""),"TRIMESTRAL COMBINADO")</f>
        <v>TRIMESTRAL COMBINADO</v>
      </c>
      <c r="BN61" s="376" t="str">
        <f>IFERROR(__xludf.DUMMYFUNCTION("""COMPUTED_VALUE"""),"MENSUAL PROMO 1")</f>
        <v>MENSUAL PROMO 1</v>
      </c>
      <c r="BO61" s="377" t="str">
        <f>IFERROR(__xludf.DUMMYFUNCTION("""COMPUTED_VALUE"""),"TRIMESTRAL PROMO 1")</f>
        <v>TRIMESTRAL PROMO 1</v>
      </c>
      <c r="BP61" s="134" t="str">
        <f>IFERROR(__xludf.DUMMYFUNCTION("""COMPUTED_VALUE""")," ---")</f>
        <v> ---</v>
      </c>
      <c r="BQ61" s="134"/>
      <c r="BR61" s="134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  <c r="CE61" s="148"/>
      <c r="CF61" s="148"/>
      <c r="CG61" s="148"/>
      <c r="CH61" s="148"/>
      <c r="CI61" s="148"/>
      <c r="CJ61" s="148"/>
      <c r="CK61" s="148"/>
      <c r="CL61" s="148"/>
      <c r="CM61" s="148"/>
      <c r="CN61" s="148"/>
      <c r="CO61" s="148"/>
      <c r="CP61" s="148"/>
      <c r="CQ61" s="148"/>
      <c r="CR61" s="148"/>
    </row>
    <row r="62" ht="15.75" customHeight="1">
      <c r="A62" s="466"/>
      <c r="B62" s="366"/>
      <c r="C62" s="404"/>
      <c r="D62" s="404"/>
      <c r="E62" s="404"/>
      <c r="F62" s="387"/>
      <c r="G62" s="448"/>
      <c r="H62" s="376"/>
      <c r="I62" s="376"/>
      <c r="J62" s="376"/>
      <c r="K62" s="377"/>
      <c r="L62" s="134"/>
      <c r="M62" s="134"/>
      <c r="N62" s="353"/>
      <c r="O62" s="422" t="s">
        <v>260</v>
      </c>
      <c r="P62" s="478" t="s">
        <v>433</v>
      </c>
      <c r="Q62" s="381" t="str">
        <f>IFERROR(__xludf.DUMMYFUNCTION("TRANSPOSE(FILTER($P$6:$P$329,$O$6:$O$329='DATOS PERSONALES'!$E59))"),"Lunes 15:30")</f>
        <v>Lunes 15:30</v>
      </c>
      <c r="R62" s="374" t="str">
        <f>IFERROR(__xludf.DUMMYFUNCTION("""COMPUTED_VALUE"""),"Lunes 20:00")</f>
        <v>Lunes 20:00</v>
      </c>
      <c r="S62" s="374" t="str">
        <f>IFERROR(__xludf.DUMMYFUNCTION("""COMPUTED_VALUE"""),"Martes 16:45")</f>
        <v>Martes 16:45</v>
      </c>
      <c r="T62" s="374" t="str">
        <f>IFERROR(__xludf.DUMMYFUNCTION("""COMPUTED_VALUE"""),"Martes 19:00")</f>
        <v>Martes 19:00</v>
      </c>
      <c r="U62" s="374" t="str">
        <f>IFERROR(__xludf.DUMMYFUNCTION("""COMPUTED_VALUE"""),"Miércoles 16:00")</f>
        <v>Miércoles 16:00</v>
      </c>
      <c r="V62" s="374" t="str">
        <f>IFERROR(__xludf.DUMMYFUNCTION("""COMPUTED_VALUE"""),"Miércoles 16:45")</f>
        <v>Miércoles 16:45</v>
      </c>
      <c r="W62" s="374" t="str">
        <f>IFERROR(__xludf.DUMMYFUNCTION("""COMPUTED_VALUE"""),"Miércoles 19:00")</f>
        <v>Miércoles 19:00</v>
      </c>
      <c r="X62" s="374" t="str">
        <f>IFERROR(__xludf.DUMMYFUNCTION("""COMPUTED_VALUE"""),"Jueves 15:30")</f>
        <v>Jueves 15:30</v>
      </c>
      <c r="Y62" s="374" t="str">
        <f>IFERROR(__xludf.DUMMYFUNCTION("""COMPUTED_VALUE"""),"Jueves 17:45")</f>
        <v>Jueves 17:45</v>
      </c>
      <c r="Z62" s="374" t="str">
        <f>IFERROR(__xludf.DUMMYFUNCTION("""COMPUTED_VALUE"""),"Viernes 16:00")</f>
        <v>Viernes 16:00</v>
      </c>
      <c r="AA62" s="374" t="str">
        <f>IFERROR(__xludf.DUMMYFUNCTION("""COMPUTED_VALUE"""),"Viernes 16:45")</f>
        <v>Viernes 16:45</v>
      </c>
      <c r="AB62" s="374" t="str">
        <f>IFERROR(__xludf.DUMMYFUNCTION("""COMPUTED_VALUE"""),"Viernes 19:45")</f>
        <v>Viernes 19:45</v>
      </c>
      <c r="AC62" s="374" t="str">
        <f>IFERROR(__xludf.DUMMYFUNCTION("""COMPUTED_VALUE"""),"Sábado 13:00")</f>
        <v>Sábado 13:00</v>
      </c>
      <c r="AD62" s="376" t="str">
        <f>IFERROR(__xludf.DUMMYFUNCTION("""COMPUTED_VALUE"""),"Sábado 13:45")</f>
        <v>Sábado 13:45</v>
      </c>
      <c r="AE62" s="376" t="str">
        <f>IFERROR(__xludf.DUMMYFUNCTION("""COMPUTED_VALUE"""),"Sábado 16:45")</f>
        <v>Sábado 16:45</v>
      </c>
      <c r="AF62" s="376" t="str">
        <f>IFERROR(__xludf.DUMMYFUNCTION("""COMPUTED_VALUE"""),"Sábado 18:15")</f>
        <v>Sábado 18:15</v>
      </c>
      <c r="AG62" s="376" t="str">
        <f>IFERROR(__xludf.DUMMYFUNCTION("""COMPUTED_VALUE"""),"vacio")</f>
        <v>vacio</v>
      </c>
      <c r="AH62" s="376"/>
      <c r="AI62" s="376"/>
      <c r="AJ62" s="376"/>
      <c r="AK62" s="376"/>
      <c r="AL62" s="376"/>
      <c r="AM62" s="376"/>
      <c r="AN62" s="376"/>
      <c r="AO62" s="376"/>
      <c r="AP62" s="376"/>
      <c r="AQ62" s="376"/>
      <c r="AR62" s="376"/>
      <c r="AS62" s="376"/>
      <c r="AT62" s="376"/>
      <c r="AU62" s="376"/>
      <c r="AV62" s="376"/>
      <c r="AW62" s="377"/>
      <c r="AX62" s="134"/>
      <c r="AY62" s="353"/>
      <c r="AZ62" s="392" t="str">
        <f>IFERROR(__xludf.DUMMYFUNCTION("TRANSPOSE( IFNA(FILTER($B:$B, MONTH(IF($A:$A&lt;&gt;"""",$A:$A,""null""))=MONTH(IF('DATOS PERSONALES'!$H60&lt;&gt;"""",'DATOS PERSONALES'!$H60,""null""))),""Ingrese mes contratacion primero""))"),"MENSUAL 1")</f>
        <v>MENSUAL 1</v>
      </c>
      <c r="BA62" s="376" t="str">
        <f>IFERROR(__xludf.DUMMYFUNCTION("""COMPUTED_VALUE"""),"MENSUAL 2")</f>
        <v>MENSUAL 2</v>
      </c>
      <c r="BB62" s="376" t="str">
        <f>IFERROR(__xludf.DUMMYFUNCTION("""COMPUTED_VALUE"""),"MENSUAL 3")</f>
        <v>MENSUAL 3</v>
      </c>
      <c r="BC62" s="376" t="str">
        <f>IFERROR(__xludf.DUMMYFUNCTION("""COMPUTED_VALUE"""),"MENSUAL PILETA LIBRE 1")</f>
        <v>MENSUAL PILETA LIBRE 1</v>
      </c>
      <c r="BD62" s="376" t="str">
        <f>IFERROR(__xludf.DUMMYFUNCTION("""COMPUTED_VALUE"""),"MENSUAL PILETA LIBRE 2")</f>
        <v>MENSUAL PILETA LIBRE 2</v>
      </c>
      <c r="BE62" s="376" t="str">
        <f>IFERROR(__xludf.DUMMYFUNCTION("""COMPUTED_VALUE"""),"MENSUAL PILETA LIBRE 3")</f>
        <v>MENSUAL PILETA LIBRE 3</v>
      </c>
      <c r="BF62" s="376" t="str">
        <f>IFERROR(__xludf.DUMMYFUNCTION("""COMPUTED_VALUE"""),"MENSUAL COMBINADO")</f>
        <v>MENSUAL COMBINADO</v>
      </c>
      <c r="BG62" s="376" t="str">
        <f>IFERROR(__xludf.DUMMYFUNCTION("""COMPUTED_VALUE"""),"TRIMESTRAL 1")</f>
        <v>TRIMESTRAL 1</v>
      </c>
      <c r="BH62" s="376" t="str">
        <f>IFERROR(__xludf.DUMMYFUNCTION("""COMPUTED_VALUE"""),"TRIMESTRAL 2")</f>
        <v>TRIMESTRAL 2</v>
      </c>
      <c r="BI62" s="376" t="str">
        <f>IFERROR(__xludf.DUMMYFUNCTION("""COMPUTED_VALUE"""),"TRIMESTRAL 3")</f>
        <v>TRIMESTRAL 3</v>
      </c>
      <c r="BJ62" s="376" t="str">
        <f>IFERROR(__xludf.DUMMYFUNCTION("""COMPUTED_VALUE"""),"TRIMESTRAL PILETA LIBRE 1")</f>
        <v>TRIMESTRAL PILETA LIBRE 1</v>
      </c>
      <c r="BK62" s="376" t="str">
        <f>IFERROR(__xludf.DUMMYFUNCTION("""COMPUTED_VALUE"""),"TRIMESTRAL PILETA LIBRE 2")</f>
        <v>TRIMESTRAL PILETA LIBRE 2</v>
      </c>
      <c r="BL62" s="376" t="str">
        <f>IFERROR(__xludf.DUMMYFUNCTION("""COMPUTED_VALUE"""),"TRIMESTRAL PILETA LIBRE 3")</f>
        <v>TRIMESTRAL PILETA LIBRE 3</v>
      </c>
      <c r="BM62" s="376" t="str">
        <f>IFERROR(__xludf.DUMMYFUNCTION("""COMPUTED_VALUE"""),"TRIMESTRAL COMBINADO")</f>
        <v>TRIMESTRAL COMBINADO</v>
      </c>
      <c r="BN62" s="376" t="str">
        <f>IFERROR(__xludf.DUMMYFUNCTION("""COMPUTED_VALUE"""),"MENSUAL PROMO 1")</f>
        <v>MENSUAL PROMO 1</v>
      </c>
      <c r="BO62" s="377" t="str">
        <f>IFERROR(__xludf.DUMMYFUNCTION("""COMPUTED_VALUE"""),"TRIMESTRAL PROMO 1")</f>
        <v>TRIMESTRAL PROMO 1</v>
      </c>
      <c r="BP62" s="134" t="str">
        <f>IFERROR(__xludf.DUMMYFUNCTION("""COMPUTED_VALUE""")," ---")</f>
        <v> ---</v>
      </c>
      <c r="BQ62" s="134"/>
      <c r="BR62" s="134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  <c r="CE62" s="148"/>
      <c r="CF62" s="148" t="str">
        <f>IFERROR(__xludf.DUMMYFUNCTION("""COMPUTED_VALUE""")," ---")</f>
        <v> ---</v>
      </c>
      <c r="CG62" s="148"/>
      <c r="CH62" s="148"/>
      <c r="CI62" s="148"/>
      <c r="CJ62" s="148"/>
      <c r="CK62" s="148"/>
      <c r="CL62" s="148"/>
      <c r="CM62" s="148"/>
      <c r="CN62" s="148"/>
      <c r="CO62" s="148"/>
      <c r="CP62" s="148"/>
      <c r="CQ62" s="148"/>
      <c r="CR62" s="148"/>
    </row>
    <row r="63" ht="15.75" customHeight="1">
      <c r="A63" s="431"/>
      <c r="B63" s="432">
        <v>44986.0</v>
      </c>
      <c r="C63" s="433"/>
      <c r="D63" s="433"/>
      <c r="E63" s="433"/>
      <c r="F63" s="434"/>
      <c r="G63" s="448"/>
      <c r="H63" s="376"/>
      <c r="I63" s="376"/>
      <c r="J63" s="376"/>
      <c r="K63" s="377"/>
      <c r="L63" s="134"/>
      <c r="M63" s="134"/>
      <c r="N63" s="353"/>
      <c r="O63" s="422" t="s">
        <v>260</v>
      </c>
      <c r="P63" s="375" t="s">
        <v>265</v>
      </c>
      <c r="Q63" s="381" t="str">
        <f>IFERROR(__xludf.DUMMYFUNCTION("TRANSPOSE(FILTER($P$6:$P$329,$O$6:$O$329='DATOS PERSONALES'!$E60))"),"Lunes 15:30")</f>
        <v>Lunes 15:30</v>
      </c>
      <c r="R63" s="374" t="str">
        <f>IFERROR(__xludf.DUMMYFUNCTION("""COMPUTED_VALUE"""),"Lunes 20:00")</f>
        <v>Lunes 20:00</v>
      </c>
      <c r="S63" s="374" t="str">
        <f>IFERROR(__xludf.DUMMYFUNCTION("""COMPUTED_VALUE"""),"Martes 16:45")</f>
        <v>Martes 16:45</v>
      </c>
      <c r="T63" s="374" t="str">
        <f>IFERROR(__xludf.DUMMYFUNCTION("""COMPUTED_VALUE"""),"Martes 19:00")</f>
        <v>Martes 19:00</v>
      </c>
      <c r="U63" s="374" t="str">
        <f>IFERROR(__xludf.DUMMYFUNCTION("""COMPUTED_VALUE"""),"Miércoles 16:00")</f>
        <v>Miércoles 16:00</v>
      </c>
      <c r="V63" s="374" t="str">
        <f>IFERROR(__xludf.DUMMYFUNCTION("""COMPUTED_VALUE"""),"Miércoles 16:45")</f>
        <v>Miércoles 16:45</v>
      </c>
      <c r="W63" s="374" t="str">
        <f>IFERROR(__xludf.DUMMYFUNCTION("""COMPUTED_VALUE"""),"Miércoles 19:00")</f>
        <v>Miércoles 19:00</v>
      </c>
      <c r="X63" s="374" t="str">
        <f>IFERROR(__xludf.DUMMYFUNCTION("""COMPUTED_VALUE"""),"Jueves 15:30")</f>
        <v>Jueves 15:30</v>
      </c>
      <c r="Y63" s="374" t="str">
        <f>IFERROR(__xludf.DUMMYFUNCTION("""COMPUTED_VALUE"""),"Jueves 17:45")</f>
        <v>Jueves 17:45</v>
      </c>
      <c r="Z63" s="374" t="str">
        <f>IFERROR(__xludf.DUMMYFUNCTION("""COMPUTED_VALUE"""),"Viernes 16:00")</f>
        <v>Viernes 16:00</v>
      </c>
      <c r="AA63" s="374" t="str">
        <f>IFERROR(__xludf.DUMMYFUNCTION("""COMPUTED_VALUE"""),"Viernes 16:45")</f>
        <v>Viernes 16:45</v>
      </c>
      <c r="AB63" s="374" t="str">
        <f>IFERROR(__xludf.DUMMYFUNCTION("""COMPUTED_VALUE"""),"Viernes 19:45")</f>
        <v>Viernes 19:45</v>
      </c>
      <c r="AC63" s="374" t="str">
        <f>IFERROR(__xludf.DUMMYFUNCTION("""COMPUTED_VALUE"""),"Sábado 13:00")</f>
        <v>Sábado 13:00</v>
      </c>
      <c r="AD63" s="376" t="str">
        <f>IFERROR(__xludf.DUMMYFUNCTION("""COMPUTED_VALUE"""),"Sábado 13:45")</f>
        <v>Sábado 13:45</v>
      </c>
      <c r="AE63" s="376" t="str">
        <f>IFERROR(__xludf.DUMMYFUNCTION("""COMPUTED_VALUE"""),"Sábado 16:45")</f>
        <v>Sábado 16:45</v>
      </c>
      <c r="AF63" s="376" t="str">
        <f>IFERROR(__xludf.DUMMYFUNCTION("""COMPUTED_VALUE"""),"Sábado 18:15")</f>
        <v>Sábado 18:15</v>
      </c>
      <c r="AG63" s="376" t="str">
        <f>IFERROR(__xludf.DUMMYFUNCTION("""COMPUTED_VALUE"""),"vacio")</f>
        <v>vacio</v>
      </c>
      <c r="AH63" s="376"/>
      <c r="AI63" s="376"/>
      <c r="AJ63" s="376"/>
      <c r="AK63" s="376"/>
      <c r="AL63" s="376"/>
      <c r="AM63" s="376"/>
      <c r="AN63" s="376"/>
      <c r="AO63" s="376"/>
      <c r="AP63" s="376"/>
      <c r="AQ63" s="376"/>
      <c r="AR63" s="376"/>
      <c r="AS63" s="376"/>
      <c r="AT63" s="376"/>
      <c r="AU63" s="376"/>
      <c r="AV63" s="376"/>
      <c r="AW63" s="377"/>
      <c r="AX63" s="134"/>
      <c r="AY63" s="353"/>
      <c r="AZ63" s="392" t="str">
        <f>IFERROR(__xludf.DUMMYFUNCTION("TRANSPOSE( IFNA(FILTER($B:$B, MONTH(IF($A:$A&lt;&gt;"""",$A:$A,""null""))=MONTH(IF('DATOS PERSONALES'!$H61&lt;&gt;"""",'DATOS PERSONALES'!$H61,""null""))),""Ingrese mes contratacion primero""))"),"MENSUAL 1")</f>
        <v>MENSUAL 1</v>
      </c>
      <c r="BA63" s="376" t="str">
        <f>IFERROR(__xludf.DUMMYFUNCTION("""COMPUTED_VALUE"""),"MENSUAL 2")</f>
        <v>MENSUAL 2</v>
      </c>
      <c r="BB63" s="376" t="str">
        <f>IFERROR(__xludf.DUMMYFUNCTION("""COMPUTED_VALUE"""),"MENSUAL 3")</f>
        <v>MENSUAL 3</v>
      </c>
      <c r="BC63" s="376" t="str">
        <f>IFERROR(__xludf.DUMMYFUNCTION("""COMPUTED_VALUE"""),"MENSUAL PILETA LIBRE 1")</f>
        <v>MENSUAL PILETA LIBRE 1</v>
      </c>
      <c r="BD63" s="376" t="str">
        <f>IFERROR(__xludf.DUMMYFUNCTION("""COMPUTED_VALUE"""),"MENSUAL PILETA LIBRE 2")</f>
        <v>MENSUAL PILETA LIBRE 2</v>
      </c>
      <c r="BE63" s="376" t="str">
        <f>IFERROR(__xludf.DUMMYFUNCTION("""COMPUTED_VALUE"""),"MENSUAL PILETA LIBRE 3")</f>
        <v>MENSUAL PILETA LIBRE 3</v>
      </c>
      <c r="BF63" s="376" t="str">
        <f>IFERROR(__xludf.DUMMYFUNCTION("""COMPUTED_VALUE"""),"MENSUAL COMBINADO")</f>
        <v>MENSUAL COMBINADO</v>
      </c>
      <c r="BG63" s="376" t="str">
        <f>IFERROR(__xludf.DUMMYFUNCTION("""COMPUTED_VALUE"""),"TRIMESTRAL 1")</f>
        <v>TRIMESTRAL 1</v>
      </c>
      <c r="BH63" s="376" t="str">
        <f>IFERROR(__xludf.DUMMYFUNCTION("""COMPUTED_VALUE"""),"TRIMESTRAL 2")</f>
        <v>TRIMESTRAL 2</v>
      </c>
      <c r="BI63" s="376" t="str">
        <f>IFERROR(__xludf.DUMMYFUNCTION("""COMPUTED_VALUE"""),"TRIMESTRAL 3")</f>
        <v>TRIMESTRAL 3</v>
      </c>
      <c r="BJ63" s="376" t="str">
        <f>IFERROR(__xludf.DUMMYFUNCTION("""COMPUTED_VALUE"""),"TRIMESTRAL PILETA LIBRE 1")</f>
        <v>TRIMESTRAL PILETA LIBRE 1</v>
      </c>
      <c r="BK63" s="376" t="str">
        <f>IFERROR(__xludf.DUMMYFUNCTION("""COMPUTED_VALUE"""),"TRIMESTRAL PILETA LIBRE 2")</f>
        <v>TRIMESTRAL PILETA LIBRE 2</v>
      </c>
      <c r="BL63" s="376" t="str">
        <f>IFERROR(__xludf.DUMMYFUNCTION("""COMPUTED_VALUE"""),"TRIMESTRAL PILETA LIBRE 3")</f>
        <v>TRIMESTRAL PILETA LIBRE 3</v>
      </c>
      <c r="BM63" s="376" t="str">
        <f>IFERROR(__xludf.DUMMYFUNCTION("""COMPUTED_VALUE"""),"TRIMESTRAL COMBINADO")</f>
        <v>TRIMESTRAL COMBINADO</v>
      </c>
      <c r="BN63" s="376" t="str">
        <f>IFERROR(__xludf.DUMMYFUNCTION("""COMPUTED_VALUE"""),"MENSUAL PROMO 1")</f>
        <v>MENSUAL PROMO 1</v>
      </c>
      <c r="BO63" s="377" t="str">
        <f>IFERROR(__xludf.DUMMYFUNCTION("""COMPUTED_VALUE"""),"TRIMESTRAL PROMO 1")</f>
        <v>TRIMESTRAL PROMO 1</v>
      </c>
      <c r="BP63" s="134" t="str">
        <f>IFERROR(__xludf.DUMMYFUNCTION("""COMPUTED_VALUE""")," ---")</f>
        <v> ---</v>
      </c>
      <c r="BQ63" s="134"/>
      <c r="BR63" s="134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  <c r="CE63" s="148"/>
      <c r="CF63" s="148" t="str">
        <f>IFERROR(__xludf.DUMMYFUNCTION("""COMPUTED_VALUE""")," ---")</f>
        <v> ---</v>
      </c>
      <c r="CG63" s="148"/>
      <c r="CH63" s="148"/>
      <c r="CI63" s="148"/>
      <c r="CJ63" s="148"/>
      <c r="CK63" s="148"/>
      <c r="CL63" s="148"/>
      <c r="CM63" s="148"/>
      <c r="CN63" s="148"/>
      <c r="CO63" s="148"/>
      <c r="CP63" s="148"/>
      <c r="CQ63" s="148"/>
      <c r="CR63" s="148"/>
    </row>
    <row r="64" ht="15.75" customHeight="1">
      <c r="A64" s="470"/>
      <c r="B64" s="342" t="s">
        <v>1478</v>
      </c>
      <c r="C64" s="471" t="s">
        <v>1479</v>
      </c>
      <c r="D64" s="471" t="s">
        <v>1480</v>
      </c>
      <c r="E64" s="472" t="s">
        <v>1481</v>
      </c>
      <c r="F64" s="479" t="s">
        <v>1482</v>
      </c>
      <c r="G64" s="448"/>
      <c r="H64" s="376"/>
      <c r="I64" s="376"/>
      <c r="J64" s="376"/>
      <c r="K64" s="377"/>
      <c r="L64" s="134"/>
      <c r="M64" s="134"/>
      <c r="N64" s="353"/>
      <c r="O64" s="379"/>
      <c r="P64" s="375"/>
      <c r="Q64" s="381" t="str">
        <f>IFERROR(__xludf.DUMMYFUNCTION("TRANSPOSE(FILTER($P$6:$P$329,$O$6:$O$329='DATOS PERSONALES'!$E61))"),"Lunes 15:30")</f>
        <v>Lunes 15:30</v>
      </c>
      <c r="R64" s="374" t="str">
        <f>IFERROR(__xludf.DUMMYFUNCTION("""COMPUTED_VALUE"""),"Lunes 20:00")</f>
        <v>Lunes 20:00</v>
      </c>
      <c r="S64" s="374" t="str">
        <f>IFERROR(__xludf.DUMMYFUNCTION("""COMPUTED_VALUE"""),"Martes 16:45")</f>
        <v>Martes 16:45</v>
      </c>
      <c r="T64" s="374" t="str">
        <f>IFERROR(__xludf.DUMMYFUNCTION("""COMPUTED_VALUE"""),"Martes 19:00")</f>
        <v>Martes 19:00</v>
      </c>
      <c r="U64" s="374" t="str">
        <f>IFERROR(__xludf.DUMMYFUNCTION("""COMPUTED_VALUE"""),"Miércoles 16:00")</f>
        <v>Miércoles 16:00</v>
      </c>
      <c r="V64" s="374" t="str">
        <f>IFERROR(__xludf.DUMMYFUNCTION("""COMPUTED_VALUE"""),"Miércoles 16:45")</f>
        <v>Miércoles 16:45</v>
      </c>
      <c r="W64" s="374" t="str">
        <f>IFERROR(__xludf.DUMMYFUNCTION("""COMPUTED_VALUE"""),"Miércoles 19:00")</f>
        <v>Miércoles 19:00</v>
      </c>
      <c r="X64" s="374" t="str">
        <f>IFERROR(__xludf.DUMMYFUNCTION("""COMPUTED_VALUE"""),"Jueves 15:30")</f>
        <v>Jueves 15:30</v>
      </c>
      <c r="Y64" s="374" t="str">
        <f>IFERROR(__xludf.DUMMYFUNCTION("""COMPUTED_VALUE"""),"Jueves 17:45")</f>
        <v>Jueves 17:45</v>
      </c>
      <c r="Z64" s="374" t="str">
        <f>IFERROR(__xludf.DUMMYFUNCTION("""COMPUTED_VALUE"""),"Viernes 16:00")</f>
        <v>Viernes 16:00</v>
      </c>
      <c r="AA64" s="374" t="str">
        <f>IFERROR(__xludf.DUMMYFUNCTION("""COMPUTED_VALUE"""),"Viernes 16:45")</f>
        <v>Viernes 16:45</v>
      </c>
      <c r="AB64" s="374" t="str">
        <f>IFERROR(__xludf.DUMMYFUNCTION("""COMPUTED_VALUE"""),"Viernes 19:45")</f>
        <v>Viernes 19:45</v>
      </c>
      <c r="AC64" s="374" t="str">
        <f>IFERROR(__xludf.DUMMYFUNCTION("""COMPUTED_VALUE"""),"Sábado 13:00")</f>
        <v>Sábado 13:00</v>
      </c>
      <c r="AD64" s="376" t="str">
        <f>IFERROR(__xludf.DUMMYFUNCTION("""COMPUTED_VALUE"""),"Sábado 13:45")</f>
        <v>Sábado 13:45</v>
      </c>
      <c r="AE64" s="376" t="str">
        <f>IFERROR(__xludf.DUMMYFUNCTION("""COMPUTED_VALUE"""),"Sábado 16:45")</f>
        <v>Sábado 16:45</v>
      </c>
      <c r="AF64" s="376" t="str">
        <f>IFERROR(__xludf.DUMMYFUNCTION("""COMPUTED_VALUE"""),"Sábado 18:15")</f>
        <v>Sábado 18:15</v>
      </c>
      <c r="AG64" s="376" t="str">
        <f>IFERROR(__xludf.DUMMYFUNCTION("""COMPUTED_VALUE"""),"vacio")</f>
        <v>vacio</v>
      </c>
      <c r="AH64" s="376"/>
      <c r="AI64" s="376"/>
      <c r="AJ64" s="376"/>
      <c r="AK64" s="376"/>
      <c r="AL64" s="376"/>
      <c r="AM64" s="376"/>
      <c r="AN64" s="376"/>
      <c r="AO64" s="376"/>
      <c r="AP64" s="376"/>
      <c r="AQ64" s="376"/>
      <c r="AR64" s="376"/>
      <c r="AS64" s="376"/>
      <c r="AT64" s="376"/>
      <c r="AU64" s="376"/>
      <c r="AV64" s="376"/>
      <c r="AW64" s="377"/>
      <c r="AX64" s="134"/>
      <c r="AY64" s="353"/>
      <c r="AZ64" s="392" t="str">
        <f>IFERROR(__xludf.DUMMYFUNCTION("TRANSPOSE( IFNA(FILTER($B:$B, MONTH(IF($A:$A&lt;&gt;"""",$A:$A,""null""))=MONTH(IF('DATOS PERSONALES'!$H62&lt;&gt;"""",'DATOS PERSONALES'!$H62,""null""))),""Ingrese mes contratacion primero""))"),"MENSUAL 1")</f>
        <v>MENSUAL 1</v>
      </c>
      <c r="BA64" s="376" t="str">
        <f>IFERROR(__xludf.DUMMYFUNCTION("""COMPUTED_VALUE"""),"MENSUAL 2")</f>
        <v>MENSUAL 2</v>
      </c>
      <c r="BB64" s="376" t="str">
        <f>IFERROR(__xludf.DUMMYFUNCTION("""COMPUTED_VALUE"""),"MENSUAL 3")</f>
        <v>MENSUAL 3</v>
      </c>
      <c r="BC64" s="376" t="str">
        <f>IFERROR(__xludf.DUMMYFUNCTION("""COMPUTED_VALUE"""),"MENSUAL PILETA LIBRE 1")</f>
        <v>MENSUAL PILETA LIBRE 1</v>
      </c>
      <c r="BD64" s="376" t="str">
        <f>IFERROR(__xludf.DUMMYFUNCTION("""COMPUTED_VALUE"""),"MENSUAL PILETA LIBRE 2")</f>
        <v>MENSUAL PILETA LIBRE 2</v>
      </c>
      <c r="BE64" s="376" t="str">
        <f>IFERROR(__xludf.DUMMYFUNCTION("""COMPUTED_VALUE"""),"MENSUAL PILETA LIBRE 3")</f>
        <v>MENSUAL PILETA LIBRE 3</v>
      </c>
      <c r="BF64" s="376" t="str">
        <f>IFERROR(__xludf.DUMMYFUNCTION("""COMPUTED_VALUE"""),"MENSUAL COMBINADO")</f>
        <v>MENSUAL COMBINADO</v>
      </c>
      <c r="BG64" s="376" t="str">
        <f>IFERROR(__xludf.DUMMYFUNCTION("""COMPUTED_VALUE"""),"TRIMESTRAL 1")</f>
        <v>TRIMESTRAL 1</v>
      </c>
      <c r="BH64" s="376" t="str">
        <f>IFERROR(__xludf.DUMMYFUNCTION("""COMPUTED_VALUE"""),"TRIMESTRAL 2")</f>
        <v>TRIMESTRAL 2</v>
      </c>
      <c r="BI64" s="376" t="str">
        <f>IFERROR(__xludf.DUMMYFUNCTION("""COMPUTED_VALUE"""),"TRIMESTRAL 3")</f>
        <v>TRIMESTRAL 3</v>
      </c>
      <c r="BJ64" s="376" t="str">
        <f>IFERROR(__xludf.DUMMYFUNCTION("""COMPUTED_VALUE"""),"TRIMESTRAL PILETA LIBRE 1")</f>
        <v>TRIMESTRAL PILETA LIBRE 1</v>
      </c>
      <c r="BK64" s="376" t="str">
        <f>IFERROR(__xludf.DUMMYFUNCTION("""COMPUTED_VALUE"""),"TRIMESTRAL PILETA LIBRE 2")</f>
        <v>TRIMESTRAL PILETA LIBRE 2</v>
      </c>
      <c r="BL64" s="376" t="str">
        <f>IFERROR(__xludf.DUMMYFUNCTION("""COMPUTED_VALUE"""),"TRIMESTRAL PILETA LIBRE 3")</f>
        <v>TRIMESTRAL PILETA LIBRE 3</v>
      </c>
      <c r="BM64" s="376" t="str">
        <f>IFERROR(__xludf.DUMMYFUNCTION("""COMPUTED_VALUE"""),"TRIMESTRAL COMBINADO")</f>
        <v>TRIMESTRAL COMBINADO</v>
      </c>
      <c r="BN64" s="376" t="str">
        <f>IFERROR(__xludf.DUMMYFUNCTION("""COMPUTED_VALUE"""),"MENSUAL PROMO 1")</f>
        <v>MENSUAL PROMO 1</v>
      </c>
      <c r="BO64" s="377" t="str">
        <f>IFERROR(__xludf.DUMMYFUNCTION("""COMPUTED_VALUE"""),"TRIMESTRAL PROMO 1")</f>
        <v>TRIMESTRAL PROMO 1</v>
      </c>
      <c r="BP64" s="134" t="str">
        <f>IFERROR(__xludf.DUMMYFUNCTION("""COMPUTED_VALUE""")," ---")</f>
        <v> ---</v>
      </c>
      <c r="BQ64" s="134"/>
      <c r="BR64" s="134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  <c r="CE64" s="148"/>
      <c r="CF64" s="148" t="str">
        <f>IFERROR(__xludf.DUMMYFUNCTION("""COMPUTED_VALUE""")," ---")</f>
        <v> ---</v>
      </c>
      <c r="CG64" s="148"/>
      <c r="CH64" s="148"/>
      <c r="CI64" s="148"/>
      <c r="CJ64" s="148"/>
      <c r="CK64" s="148"/>
      <c r="CL64" s="148"/>
      <c r="CM64" s="148"/>
      <c r="CN64" s="148"/>
      <c r="CO64" s="148"/>
      <c r="CP64" s="148"/>
      <c r="CQ64" s="148"/>
      <c r="CR64" s="148"/>
    </row>
    <row r="65" ht="15.75" customHeight="1">
      <c r="A65" s="480"/>
      <c r="B65" s="481" t="s">
        <v>1550</v>
      </c>
      <c r="C65" s="482" t="s">
        <v>1551</v>
      </c>
      <c r="D65" s="482" t="s">
        <v>1480</v>
      </c>
      <c r="E65" s="483" t="s">
        <v>1481</v>
      </c>
      <c r="F65" s="484" t="s">
        <v>1482</v>
      </c>
      <c r="G65" s="485" t="s">
        <v>1552</v>
      </c>
      <c r="H65" s="376"/>
      <c r="I65" s="376"/>
      <c r="J65" s="376"/>
      <c r="K65" s="377"/>
      <c r="L65" s="134"/>
      <c r="M65" s="134"/>
      <c r="N65" s="353"/>
      <c r="O65" s="416" t="s">
        <v>442</v>
      </c>
      <c r="P65" s="417" t="s">
        <v>447</v>
      </c>
      <c r="Q65" s="381" t="str">
        <f>IFERROR(__xludf.DUMMYFUNCTION("TRANSPOSE(FILTER($P$6:$P$329,$O$6:$O$329='DATOS PERSONALES'!$E62))"),"Lunes 15:30")</f>
        <v>Lunes 15:30</v>
      </c>
      <c r="R65" s="374" t="str">
        <f>IFERROR(__xludf.DUMMYFUNCTION("""COMPUTED_VALUE"""),"Lunes 20:00")</f>
        <v>Lunes 20:00</v>
      </c>
      <c r="S65" s="374" t="str">
        <f>IFERROR(__xludf.DUMMYFUNCTION("""COMPUTED_VALUE"""),"Martes 16:45")</f>
        <v>Martes 16:45</v>
      </c>
      <c r="T65" s="374" t="str">
        <f>IFERROR(__xludf.DUMMYFUNCTION("""COMPUTED_VALUE"""),"Martes 19:00")</f>
        <v>Martes 19:00</v>
      </c>
      <c r="U65" s="374" t="str">
        <f>IFERROR(__xludf.DUMMYFUNCTION("""COMPUTED_VALUE"""),"Miércoles 16:00")</f>
        <v>Miércoles 16:00</v>
      </c>
      <c r="V65" s="374" t="str">
        <f>IFERROR(__xludf.DUMMYFUNCTION("""COMPUTED_VALUE"""),"Miércoles 16:45")</f>
        <v>Miércoles 16:45</v>
      </c>
      <c r="W65" s="374" t="str">
        <f>IFERROR(__xludf.DUMMYFUNCTION("""COMPUTED_VALUE"""),"Miércoles 19:00")</f>
        <v>Miércoles 19:00</v>
      </c>
      <c r="X65" s="374" t="str">
        <f>IFERROR(__xludf.DUMMYFUNCTION("""COMPUTED_VALUE"""),"Jueves 15:30")</f>
        <v>Jueves 15:30</v>
      </c>
      <c r="Y65" s="374" t="str">
        <f>IFERROR(__xludf.DUMMYFUNCTION("""COMPUTED_VALUE"""),"Jueves 17:45")</f>
        <v>Jueves 17:45</v>
      </c>
      <c r="Z65" s="374" t="str">
        <f>IFERROR(__xludf.DUMMYFUNCTION("""COMPUTED_VALUE"""),"Viernes 16:00")</f>
        <v>Viernes 16:00</v>
      </c>
      <c r="AA65" s="374" t="str">
        <f>IFERROR(__xludf.DUMMYFUNCTION("""COMPUTED_VALUE"""),"Viernes 16:45")</f>
        <v>Viernes 16:45</v>
      </c>
      <c r="AB65" s="374" t="str">
        <f>IFERROR(__xludf.DUMMYFUNCTION("""COMPUTED_VALUE"""),"Viernes 19:45")</f>
        <v>Viernes 19:45</v>
      </c>
      <c r="AC65" s="374" t="str">
        <f>IFERROR(__xludf.DUMMYFUNCTION("""COMPUTED_VALUE"""),"Sábado 13:00")</f>
        <v>Sábado 13:00</v>
      </c>
      <c r="AD65" s="376" t="str">
        <f>IFERROR(__xludf.DUMMYFUNCTION("""COMPUTED_VALUE"""),"Sábado 13:45")</f>
        <v>Sábado 13:45</v>
      </c>
      <c r="AE65" s="376" t="str">
        <f>IFERROR(__xludf.DUMMYFUNCTION("""COMPUTED_VALUE"""),"Sábado 16:45")</f>
        <v>Sábado 16:45</v>
      </c>
      <c r="AF65" s="376" t="str">
        <f>IFERROR(__xludf.DUMMYFUNCTION("""COMPUTED_VALUE"""),"Sábado 18:15")</f>
        <v>Sábado 18:15</v>
      </c>
      <c r="AG65" s="376" t="str">
        <f>IFERROR(__xludf.DUMMYFUNCTION("""COMPUTED_VALUE"""),"vacio")</f>
        <v>vacio</v>
      </c>
      <c r="AH65" s="376"/>
      <c r="AI65" s="376"/>
      <c r="AJ65" s="376"/>
      <c r="AK65" s="376"/>
      <c r="AL65" s="376"/>
      <c r="AM65" s="376"/>
      <c r="AN65" s="376"/>
      <c r="AO65" s="376"/>
      <c r="AP65" s="376"/>
      <c r="AQ65" s="376"/>
      <c r="AR65" s="376"/>
      <c r="AS65" s="376"/>
      <c r="AT65" s="376"/>
      <c r="AU65" s="376"/>
      <c r="AV65" s="376"/>
      <c r="AW65" s="377"/>
      <c r="AX65" s="134"/>
      <c r="AY65" s="353"/>
      <c r="AZ65" s="392" t="str">
        <f>IFERROR(__xludf.DUMMYFUNCTION("TRANSPOSE( IFNA(FILTER($B:$B, MONTH(IF($A:$A&lt;&gt;"""",$A:$A,""null""))=MONTH(IF('DATOS PERSONALES'!$H63&lt;&gt;"""",'DATOS PERSONALES'!$H63,""null""))),""Ingrese mes contratacion primero""))"),"MENSUAL 1")</f>
        <v>MENSUAL 1</v>
      </c>
      <c r="BA65" s="376" t="str">
        <f>IFERROR(__xludf.DUMMYFUNCTION("""COMPUTED_VALUE"""),"MENSUAL 2")</f>
        <v>MENSUAL 2</v>
      </c>
      <c r="BB65" s="376" t="str">
        <f>IFERROR(__xludf.DUMMYFUNCTION("""COMPUTED_VALUE"""),"MENSUAL 3")</f>
        <v>MENSUAL 3</v>
      </c>
      <c r="BC65" s="376" t="str">
        <f>IFERROR(__xludf.DUMMYFUNCTION("""COMPUTED_VALUE"""),"MENSUAL PILETA LIBRE 1")</f>
        <v>MENSUAL PILETA LIBRE 1</v>
      </c>
      <c r="BD65" s="376" t="str">
        <f>IFERROR(__xludf.DUMMYFUNCTION("""COMPUTED_VALUE"""),"MENSUAL PILETA LIBRE 2")</f>
        <v>MENSUAL PILETA LIBRE 2</v>
      </c>
      <c r="BE65" s="376" t="str">
        <f>IFERROR(__xludf.DUMMYFUNCTION("""COMPUTED_VALUE"""),"MENSUAL PILETA LIBRE 3")</f>
        <v>MENSUAL PILETA LIBRE 3</v>
      </c>
      <c r="BF65" s="376" t="str">
        <f>IFERROR(__xludf.DUMMYFUNCTION("""COMPUTED_VALUE"""),"MENSUAL COMBINADO")</f>
        <v>MENSUAL COMBINADO</v>
      </c>
      <c r="BG65" s="376" t="str">
        <f>IFERROR(__xludf.DUMMYFUNCTION("""COMPUTED_VALUE"""),"TRIMESTRAL 1")</f>
        <v>TRIMESTRAL 1</v>
      </c>
      <c r="BH65" s="376" t="str">
        <f>IFERROR(__xludf.DUMMYFUNCTION("""COMPUTED_VALUE"""),"TRIMESTRAL 2")</f>
        <v>TRIMESTRAL 2</v>
      </c>
      <c r="BI65" s="376" t="str">
        <f>IFERROR(__xludf.DUMMYFUNCTION("""COMPUTED_VALUE"""),"TRIMESTRAL 3")</f>
        <v>TRIMESTRAL 3</v>
      </c>
      <c r="BJ65" s="376" t="str">
        <f>IFERROR(__xludf.DUMMYFUNCTION("""COMPUTED_VALUE"""),"TRIMESTRAL PILETA LIBRE 1")</f>
        <v>TRIMESTRAL PILETA LIBRE 1</v>
      </c>
      <c r="BK65" s="376" t="str">
        <f>IFERROR(__xludf.DUMMYFUNCTION("""COMPUTED_VALUE"""),"TRIMESTRAL PILETA LIBRE 2")</f>
        <v>TRIMESTRAL PILETA LIBRE 2</v>
      </c>
      <c r="BL65" s="376" t="str">
        <f>IFERROR(__xludf.DUMMYFUNCTION("""COMPUTED_VALUE"""),"TRIMESTRAL PILETA LIBRE 3")</f>
        <v>TRIMESTRAL PILETA LIBRE 3</v>
      </c>
      <c r="BM65" s="376" t="str">
        <f>IFERROR(__xludf.DUMMYFUNCTION("""COMPUTED_VALUE"""),"TRIMESTRAL COMBINADO")</f>
        <v>TRIMESTRAL COMBINADO</v>
      </c>
      <c r="BN65" s="376" t="str">
        <f>IFERROR(__xludf.DUMMYFUNCTION("""COMPUTED_VALUE"""),"MENSUAL PROMO 1")</f>
        <v>MENSUAL PROMO 1</v>
      </c>
      <c r="BO65" s="377" t="str">
        <f>IFERROR(__xludf.DUMMYFUNCTION("""COMPUTED_VALUE"""),"TRIMESTRAL PROMO 1")</f>
        <v>TRIMESTRAL PROMO 1</v>
      </c>
      <c r="BP65" s="134" t="str">
        <f>IFERROR(__xludf.DUMMYFUNCTION("""COMPUTED_VALUE""")," ---")</f>
        <v> ---</v>
      </c>
      <c r="BQ65" s="134"/>
      <c r="BR65" s="134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  <c r="CE65" s="148"/>
      <c r="CF65" s="148" t="str">
        <f>IFERROR(__xludf.DUMMYFUNCTION("""COMPUTED_VALUE""")," ---")</f>
        <v> ---</v>
      </c>
      <c r="CG65" s="148"/>
      <c r="CH65" s="148"/>
      <c r="CI65" s="148"/>
      <c r="CJ65" s="148"/>
      <c r="CK65" s="148"/>
      <c r="CL65" s="148"/>
      <c r="CM65" s="148"/>
      <c r="CN65" s="148"/>
      <c r="CO65" s="148"/>
      <c r="CP65" s="148"/>
      <c r="CQ65" s="148"/>
      <c r="CR65" s="148"/>
    </row>
    <row r="66" ht="15.75" customHeight="1">
      <c r="A66" s="343">
        <v>44986.0</v>
      </c>
      <c r="B66" s="344" t="s">
        <v>55</v>
      </c>
      <c r="C66" s="345">
        <v>4200.0</v>
      </c>
      <c r="D66" s="346">
        <v>4200.0</v>
      </c>
      <c r="E66" s="346">
        <v>4200.0</v>
      </c>
      <c r="F66" s="347">
        <v>1.0</v>
      </c>
      <c r="G66" s="486">
        <v>1.0</v>
      </c>
      <c r="H66" s="376"/>
      <c r="I66" s="376"/>
      <c r="J66" s="376"/>
      <c r="K66" s="377"/>
      <c r="L66" s="134"/>
      <c r="M66" s="134"/>
      <c r="N66" s="353"/>
      <c r="O66" s="422" t="s">
        <v>442</v>
      </c>
      <c r="P66" s="375" t="s">
        <v>454</v>
      </c>
      <c r="Q66" s="381" t="str">
        <f>IFERROR(__xludf.DUMMYFUNCTION("TRANSPOSE(FILTER($P$6:$P$329,$O$6:$O$329='DATOS PERSONALES'!$E63))"),"Lunes 15:30")</f>
        <v>Lunes 15:30</v>
      </c>
      <c r="R66" s="374" t="str">
        <f>IFERROR(__xludf.DUMMYFUNCTION("""COMPUTED_VALUE"""),"Lunes 20:00")</f>
        <v>Lunes 20:00</v>
      </c>
      <c r="S66" s="374" t="str">
        <f>IFERROR(__xludf.DUMMYFUNCTION("""COMPUTED_VALUE"""),"Martes 16:45")</f>
        <v>Martes 16:45</v>
      </c>
      <c r="T66" s="374" t="str">
        <f>IFERROR(__xludf.DUMMYFUNCTION("""COMPUTED_VALUE"""),"Martes 19:00")</f>
        <v>Martes 19:00</v>
      </c>
      <c r="U66" s="374" t="str">
        <f>IFERROR(__xludf.DUMMYFUNCTION("""COMPUTED_VALUE"""),"Miércoles 16:00")</f>
        <v>Miércoles 16:00</v>
      </c>
      <c r="V66" s="374" t="str">
        <f>IFERROR(__xludf.DUMMYFUNCTION("""COMPUTED_VALUE"""),"Miércoles 16:45")</f>
        <v>Miércoles 16:45</v>
      </c>
      <c r="W66" s="374" t="str">
        <f>IFERROR(__xludf.DUMMYFUNCTION("""COMPUTED_VALUE"""),"Miércoles 19:00")</f>
        <v>Miércoles 19:00</v>
      </c>
      <c r="X66" s="374" t="str">
        <f>IFERROR(__xludf.DUMMYFUNCTION("""COMPUTED_VALUE"""),"Jueves 15:30")</f>
        <v>Jueves 15:30</v>
      </c>
      <c r="Y66" s="374" t="str">
        <f>IFERROR(__xludf.DUMMYFUNCTION("""COMPUTED_VALUE"""),"Jueves 17:45")</f>
        <v>Jueves 17:45</v>
      </c>
      <c r="Z66" s="374" t="str">
        <f>IFERROR(__xludf.DUMMYFUNCTION("""COMPUTED_VALUE"""),"Viernes 16:00")</f>
        <v>Viernes 16:00</v>
      </c>
      <c r="AA66" s="374" t="str">
        <f>IFERROR(__xludf.DUMMYFUNCTION("""COMPUTED_VALUE"""),"Viernes 16:45")</f>
        <v>Viernes 16:45</v>
      </c>
      <c r="AB66" s="374" t="str">
        <f>IFERROR(__xludf.DUMMYFUNCTION("""COMPUTED_VALUE"""),"Viernes 19:45")</f>
        <v>Viernes 19:45</v>
      </c>
      <c r="AC66" s="374" t="str">
        <f>IFERROR(__xludf.DUMMYFUNCTION("""COMPUTED_VALUE"""),"Sábado 13:00")</f>
        <v>Sábado 13:00</v>
      </c>
      <c r="AD66" s="376" t="str">
        <f>IFERROR(__xludf.DUMMYFUNCTION("""COMPUTED_VALUE"""),"Sábado 13:45")</f>
        <v>Sábado 13:45</v>
      </c>
      <c r="AE66" s="376" t="str">
        <f>IFERROR(__xludf.DUMMYFUNCTION("""COMPUTED_VALUE"""),"Sábado 16:45")</f>
        <v>Sábado 16:45</v>
      </c>
      <c r="AF66" s="376" t="str">
        <f>IFERROR(__xludf.DUMMYFUNCTION("""COMPUTED_VALUE"""),"Sábado 18:15")</f>
        <v>Sábado 18:15</v>
      </c>
      <c r="AG66" s="376" t="str">
        <f>IFERROR(__xludf.DUMMYFUNCTION("""COMPUTED_VALUE"""),"vacio")</f>
        <v>vacio</v>
      </c>
      <c r="AH66" s="376"/>
      <c r="AI66" s="376"/>
      <c r="AJ66" s="376"/>
      <c r="AK66" s="376"/>
      <c r="AL66" s="376"/>
      <c r="AM66" s="376"/>
      <c r="AN66" s="376"/>
      <c r="AO66" s="376"/>
      <c r="AP66" s="376"/>
      <c r="AQ66" s="376"/>
      <c r="AR66" s="376"/>
      <c r="AS66" s="376"/>
      <c r="AT66" s="376"/>
      <c r="AU66" s="376"/>
      <c r="AV66" s="376"/>
      <c r="AW66" s="377"/>
      <c r="AX66" s="134"/>
      <c r="AY66" s="353"/>
      <c r="AZ66" s="392" t="str">
        <f>IFERROR(__xludf.DUMMYFUNCTION("TRANSPOSE( IFNA(FILTER($B:$B, MONTH(IF($A:$A&lt;&gt;"""",$A:$A,""null""))=MONTH(IF('DATOS PERSONALES'!$H64&lt;&gt;"""",'DATOS PERSONALES'!$H64,""null""))),""Ingrese mes contratacion primero""))"),"MENSUAL 1")</f>
        <v>MENSUAL 1</v>
      </c>
      <c r="BA66" s="376" t="str">
        <f>IFERROR(__xludf.DUMMYFUNCTION("""COMPUTED_VALUE"""),"MENSUAL 2")</f>
        <v>MENSUAL 2</v>
      </c>
      <c r="BB66" s="376" t="str">
        <f>IFERROR(__xludf.DUMMYFUNCTION("""COMPUTED_VALUE"""),"MENSUAL 3")</f>
        <v>MENSUAL 3</v>
      </c>
      <c r="BC66" s="376" t="str">
        <f>IFERROR(__xludf.DUMMYFUNCTION("""COMPUTED_VALUE"""),"MENSUAL PILETA LIBRE 1")</f>
        <v>MENSUAL PILETA LIBRE 1</v>
      </c>
      <c r="BD66" s="376" t="str">
        <f>IFERROR(__xludf.DUMMYFUNCTION("""COMPUTED_VALUE"""),"MENSUAL PILETA LIBRE 2")</f>
        <v>MENSUAL PILETA LIBRE 2</v>
      </c>
      <c r="BE66" s="376" t="str">
        <f>IFERROR(__xludf.DUMMYFUNCTION("""COMPUTED_VALUE"""),"MENSUAL PILETA LIBRE 3")</f>
        <v>MENSUAL PILETA LIBRE 3</v>
      </c>
      <c r="BF66" s="376" t="str">
        <f>IFERROR(__xludf.DUMMYFUNCTION("""COMPUTED_VALUE"""),"MENSUAL COMBINADO")</f>
        <v>MENSUAL COMBINADO</v>
      </c>
      <c r="BG66" s="376" t="str">
        <f>IFERROR(__xludf.DUMMYFUNCTION("""COMPUTED_VALUE"""),"TRIMESTRAL 1")</f>
        <v>TRIMESTRAL 1</v>
      </c>
      <c r="BH66" s="376" t="str">
        <f>IFERROR(__xludf.DUMMYFUNCTION("""COMPUTED_VALUE"""),"TRIMESTRAL 2")</f>
        <v>TRIMESTRAL 2</v>
      </c>
      <c r="BI66" s="376" t="str">
        <f>IFERROR(__xludf.DUMMYFUNCTION("""COMPUTED_VALUE"""),"TRIMESTRAL 3")</f>
        <v>TRIMESTRAL 3</v>
      </c>
      <c r="BJ66" s="376" t="str">
        <f>IFERROR(__xludf.DUMMYFUNCTION("""COMPUTED_VALUE"""),"TRIMESTRAL PILETA LIBRE 1")</f>
        <v>TRIMESTRAL PILETA LIBRE 1</v>
      </c>
      <c r="BK66" s="376" t="str">
        <f>IFERROR(__xludf.DUMMYFUNCTION("""COMPUTED_VALUE"""),"TRIMESTRAL PILETA LIBRE 2")</f>
        <v>TRIMESTRAL PILETA LIBRE 2</v>
      </c>
      <c r="BL66" s="376" t="str">
        <f>IFERROR(__xludf.DUMMYFUNCTION("""COMPUTED_VALUE"""),"TRIMESTRAL PILETA LIBRE 3")</f>
        <v>TRIMESTRAL PILETA LIBRE 3</v>
      </c>
      <c r="BM66" s="376" t="str">
        <f>IFERROR(__xludf.DUMMYFUNCTION("""COMPUTED_VALUE"""),"TRIMESTRAL COMBINADO")</f>
        <v>TRIMESTRAL COMBINADO</v>
      </c>
      <c r="BN66" s="376" t="str">
        <f>IFERROR(__xludf.DUMMYFUNCTION("""COMPUTED_VALUE"""),"MENSUAL PROMO 1")</f>
        <v>MENSUAL PROMO 1</v>
      </c>
      <c r="BO66" s="377" t="str">
        <f>IFERROR(__xludf.DUMMYFUNCTION("""COMPUTED_VALUE"""),"TRIMESTRAL PROMO 1")</f>
        <v>TRIMESTRAL PROMO 1</v>
      </c>
      <c r="BP66" s="134" t="str">
        <f>IFERROR(__xludf.DUMMYFUNCTION("""COMPUTED_VALUE""")," ---")</f>
        <v> ---</v>
      </c>
      <c r="BQ66" s="134"/>
      <c r="BR66" s="134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  <c r="CE66" s="148"/>
      <c r="CF66" s="148"/>
      <c r="CG66" s="148"/>
      <c r="CH66" s="148"/>
      <c r="CI66" s="148"/>
      <c r="CJ66" s="148"/>
      <c r="CK66" s="148"/>
      <c r="CL66" s="148"/>
      <c r="CM66" s="148"/>
      <c r="CN66" s="148"/>
      <c r="CO66" s="148"/>
      <c r="CP66" s="148"/>
      <c r="CQ66" s="148"/>
      <c r="CR66" s="148"/>
    </row>
    <row r="67" ht="15.75" customHeight="1">
      <c r="A67" s="343">
        <v>44986.0</v>
      </c>
      <c r="B67" s="487" t="s">
        <v>62</v>
      </c>
      <c r="C67" s="359">
        <v>7700.0</v>
      </c>
      <c r="D67" s="360">
        <v>7700.0</v>
      </c>
      <c r="E67" s="360">
        <v>7700.0</v>
      </c>
      <c r="F67" s="361">
        <v>1.0</v>
      </c>
      <c r="G67" s="488">
        <v>1.0</v>
      </c>
      <c r="H67" s="376"/>
      <c r="I67" s="376"/>
      <c r="J67" s="376"/>
      <c r="K67" s="377"/>
      <c r="L67" s="134"/>
      <c r="M67" s="134"/>
      <c r="N67" s="353"/>
      <c r="O67" s="422" t="s">
        <v>442</v>
      </c>
      <c r="P67" s="375" t="s">
        <v>467</v>
      </c>
      <c r="Q67" s="381" t="str">
        <f>IFERROR(__xludf.DUMMYFUNCTION("TRANSPOSE(FILTER($P$6:$P$329,$O$6:$O$329='DATOS PERSONALES'!$E64))"),"Lunes 15:30")</f>
        <v>Lunes 15:30</v>
      </c>
      <c r="R67" s="374" t="str">
        <f>IFERROR(__xludf.DUMMYFUNCTION("""COMPUTED_VALUE"""),"Lunes 20:00")</f>
        <v>Lunes 20:00</v>
      </c>
      <c r="S67" s="374" t="str">
        <f>IFERROR(__xludf.DUMMYFUNCTION("""COMPUTED_VALUE"""),"Martes 16:45")</f>
        <v>Martes 16:45</v>
      </c>
      <c r="T67" s="374" t="str">
        <f>IFERROR(__xludf.DUMMYFUNCTION("""COMPUTED_VALUE"""),"Martes 19:00")</f>
        <v>Martes 19:00</v>
      </c>
      <c r="U67" s="374" t="str">
        <f>IFERROR(__xludf.DUMMYFUNCTION("""COMPUTED_VALUE"""),"Miércoles 16:00")</f>
        <v>Miércoles 16:00</v>
      </c>
      <c r="V67" s="374" t="str">
        <f>IFERROR(__xludf.DUMMYFUNCTION("""COMPUTED_VALUE"""),"Miércoles 16:45")</f>
        <v>Miércoles 16:45</v>
      </c>
      <c r="W67" s="374" t="str">
        <f>IFERROR(__xludf.DUMMYFUNCTION("""COMPUTED_VALUE"""),"Miércoles 19:00")</f>
        <v>Miércoles 19:00</v>
      </c>
      <c r="X67" s="374" t="str">
        <f>IFERROR(__xludf.DUMMYFUNCTION("""COMPUTED_VALUE"""),"Jueves 15:30")</f>
        <v>Jueves 15:30</v>
      </c>
      <c r="Y67" s="374" t="str">
        <f>IFERROR(__xludf.DUMMYFUNCTION("""COMPUTED_VALUE"""),"Jueves 17:45")</f>
        <v>Jueves 17:45</v>
      </c>
      <c r="Z67" s="374" t="str">
        <f>IFERROR(__xludf.DUMMYFUNCTION("""COMPUTED_VALUE"""),"Viernes 16:00")</f>
        <v>Viernes 16:00</v>
      </c>
      <c r="AA67" s="374" t="str">
        <f>IFERROR(__xludf.DUMMYFUNCTION("""COMPUTED_VALUE"""),"Viernes 16:45")</f>
        <v>Viernes 16:45</v>
      </c>
      <c r="AB67" s="374" t="str">
        <f>IFERROR(__xludf.DUMMYFUNCTION("""COMPUTED_VALUE"""),"Viernes 19:45")</f>
        <v>Viernes 19:45</v>
      </c>
      <c r="AC67" s="374" t="str">
        <f>IFERROR(__xludf.DUMMYFUNCTION("""COMPUTED_VALUE"""),"Sábado 13:00")</f>
        <v>Sábado 13:00</v>
      </c>
      <c r="AD67" s="376" t="str">
        <f>IFERROR(__xludf.DUMMYFUNCTION("""COMPUTED_VALUE"""),"Sábado 13:45")</f>
        <v>Sábado 13:45</v>
      </c>
      <c r="AE67" s="376" t="str">
        <f>IFERROR(__xludf.DUMMYFUNCTION("""COMPUTED_VALUE"""),"Sábado 16:45")</f>
        <v>Sábado 16:45</v>
      </c>
      <c r="AF67" s="376" t="str">
        <f>IFERROR(__xludf.DUMMYFUNCTION("""COMPUTED_VALUE"""),"Sábado 18:15")</f>
        <v>Sábado 18:15</v>
      </c>
      <c r="AG67" s="376" t="str">
        <f>IFERROR(__xludf.DUMMYFUNCTION("""COMPUTED_VALUE"""),"vacio")</f>
        <v>vacio</v>
      </c>
      <c r="AH67" s="376"/>
      <c r="AI67" s="376"/>
      <c r="AJ67" s="376"/>
      <c r="AK67" s="376"/>
      <c r="AL67" s="376"/>
      <c r="AM67" s="376"/>
      <c r="AN67" s="376"/>
      <c r="AO67" s="376"/>
      <c r="AP67" s="376"/>
      <c r="AQ67" s="376"/>
      <c r="AR67" s="376"/>
      <c r="AS67" s="376"/>
      <c r="AT67" s="376"/>
      <c r="AU67" s="376"/>
      <c r="AV67" s="376"/>
      <c r="AW67" s="377"/>
      <c r="AX67" s="134"/>
      <c r="AY67" s="353"/>
      <c r="AZ67" s="392" t="str">
        <f>IFERROR(__xludf.DUMMYFUNCTION("TRANSPOSE( IFNA(FILTER($B:$B, MONTH(IF($A:$A&lt;&gt;"""",$A:$A,""null""))=MONTH(IF('DATOS PERSONALES'!$H65&lt;&gt;"""",'DATOS PERSONALES'!$H65,""null""))),""Ingrese mes contratacion primero""))"),"MENSUAL 1")</f>
        <v>MENSUAL 1</v>
      </c>
      <c r="BA67" s="376" t="str">
        <f>IFERROR(__xludf.DUMMYFUNCTION("""COMPUTED_VALUE"""),"MENSUAL 2")</f>
        <v>MENSUAL 2</v>
      </c>
      <c r="BB67" s="376" t="str">
        <f>IFERROR(__xludf.DUMMYFUNCTION("""COMPUTED_VALUE"""),"MENSUAL 3")</f>
        <v>MENSUAL 3</v>
      </c>
      <c r="BC67" s="376" t="str">
        <f>IFERROR(__xludf.DUMMYFUNCTION("""COMPUTED_VALUE"""),"MENSUAL PILETA LIBRE 1")</f>
        <v>MENSUAL PILETA LIBRE 1</v>
      </c>
      <c r="BD67" s="376" t="str">
        <f>IFERROR(__xludf.DUMMYFUNCTION("""COMPUTED_VALUE"""),"MENSUAL PILETA LIBRE 2")</f>
        <v>MENSUAL PILETA LIBRE 2</v>
      </c>
      <c r="BE67" s="376" t="str">
        <f>IFERROR(__xludf.DUMMYFUNCTION("""COMPUTED_VALUE"""),"MENSUAL PILETA LIBRE 3")</f>
        <v>MENSUAL PILETA LIBRE 3</v>
      </c>
      <c r="BF67" s="376" t="str">
        <f>IFERROR(__xludf.DUMMYFUNCTION("""COMPUTED_VALUE"""),"MENSUAL COMBINADO")</f>
        <v>MENSUAL COMBINADO</v>
      </c>
      <c r="BG67" s="376" t="str">
        <f>IFERROR(__xludf.DUMMYFUNCTION("""COMPUTED_VALUE"""),"TRIMESTRAL 1")</f>
        <v>TRIMESTRAL 1</v>
      </c>
      <c r="BH67" s="376" t="str">
        <f>IFERROR(__xludf.DUMMYFUNCTION("""COMPUTED_VALUE"""),"TRIMESTRAL 2")</f>
        <v>TRIMESTRAL 2</v>
      </c>
      <c r="BI67" s="376" t="str">
        <f>IFERROR(__xludf.DUMMYFUNCTION("""COMPUTED_VALUE"""),"TRIMESTRAL 3")</f>
        <v>TRIMESTRAL 3</v>
      </c>
      <c r="BJ67" s="376" t="str">
        <f>IFERROR(__xludf.DUMMYFUNCTION("""COMPUTED_VALUE"""),"TRIMESTRAL PILETA LIBRE 1")</f>
        <v>TRIMESTRAL PILETA LIBRE 1</v>
      </c>
      <c r="BK67" s="376" t="str">
        <f>IFERROR(__xludf.DUMMYFUNCTION("""COMPUTED_VALUE"""),"TRIMESTRAL PILETA LIBRE 2")</f>
        <v>TRIMESTRAL PILETA LIBRE 2</v>
      </c>
      <c r="BL67" s="376" t="str">
        <f>IFERROR(__xludf.DUMMYFUNCTION("""COMPUTED_VALUE"""),"TRIMESTRAL PILETA LIBRE 3")</f>
        <v>TRIMESTRAL PILETA LIBRE 3</v>
      </c>
      <c r="BM67" s="376" t="str">
        <f>IFERROR(__xludf.DUMMYFUNCTION("""COMPUTED_VALUE"""),"TRIMESTRAL COMBINADO")</f>
        <v>TRIMESTRAL COMBINADO</v>
      </c>
      <c r="BN67" s="376" t="str">
        <f>IFERROR(__xludf.DUMMYFUNCTION("""COMPUTED_VALUE"""),"MENSUAL PROMO 1")</f>
        <v>MENSUAL PROMO 1</v>
      </c>
      <c r="BO67" s="377" t="str">
        <f>IFERROR(__xludf.DUMMYFUNCTION("""COMPUTED_VALUE"""),"TRIMESTRAL PROMO 1")</f>
        <v>TRIMESTRAL PROMO 1</v>
      </c>
      <c r="BP67" s="134" t="str">
        <f>IFERROR(__xludf.DUMMYFUNCTION("""COMPUTED_VALUE""")," ---")</f>
        <v> ---</v>
      </c>
      <c r="BQ67" s="134"/>
      <c r="BR67" s="134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  <c r="CE67" s="148"/>
      <c r="CF67" s="148" t="str">
        <f>IFERROR(__xludf.DUMMYFUNCTION("""COMPUTED_VALUE""")," ---")</f>
        <v> ---</v>
      </c>
      <c r="CG67" s="148"/>
      <c r="CH67" s="148"/>
      <c r="CI67" s="148"/>
      <c r="CJ67" s="148"/>
      <c r="CK67" s="148"/>
      <c r="CL67" s="148"/>
      <c r="CM67" s="148"/>
      <c r="CN67" s="148"/>
      <c r="CO67" s="148"/>
      <c r="CP67" s="148"/>
      <c r="CQ67" s="148"/>
      <c r="CR67" s="148"/>
    </row>
    <row r="68" ht="15.75" customHeight="1">
      <c r="A68" s="343">
        <v>44986.0</v>
      </c>
      <c r="B68" s="344" t="s">
        <v>1493</v>
      </c>
      <c r="C68" s="345">
        <v>11500.0</v>
      </c>
      <c r="D68" s="346">
        <v>11500.0</v>
      </c>
      <c r="E68" s="346">
        <v>11500.0</v>
      </c>
      <c r="F68" s="347">
        <v>1.0</v>
      </c>
      <c r="G68" s="486">
        <v>1.0</v>
      </c>
      <c r="H68" s="376"/>
      <c r="I68" s="376"/>
      <c r="J68" s="376"/>
      <c r="K68" s="377"/>
      <c r="L68" s="134"/>
      <c r="M68" s="134"/>
      <c r="N68" s="353"/>
      <c r="O68" s="422" t="s">
        <v>442</v>
      </c>
      <c r="P68" s="375" t="s">
        <v>488</v>
      </c>
      <c r="Q68" s="381" t="str">
        <f>IFERROR(__xludf.DUMMYFUNCTION("TRANSPOSE(FILTER($P$6:$P$329,$O$6:$O$329='DATOS PERSONALES'!$E65))"),"Lunes 15:30")</f>
        <v>Lunes 15:30</v>
      </c>
      <c r="R68" s="374" t="str">
        <f>IFERROR(__xludf.DUMMYFUNCTION("""COMPUTED_VALUE"""),"Lunes 20:00")</f>
        <v>Lunes 20:00</v>
      </c>
      <c r="S68" s="374" t="str">
        <f>IFERROR(__xludf.DUMMYFUNCTION("""COMPUTED_VALUE"""),"Martes 16:45")</f>
        <v>Martes 16:45</v>
      </c>
      <c r="T68" s="374" t="str">
        <f>IFERROR(__xludf.DUMMYFUNCTION("""COMPUTED_VALUE"""),"Martes 19:00")</f>
        <v>Martes 19:00</v>
      </c>
      <c r="U68" s="374" t="str">
        <f>IFERROR(__xludf.DUMMYFUNCTION("""COMPUTED_VALUE"""),"Miércoles 16:00")</f>
        <v>Miércoles 16:00</v>
      </c>
      <c r="V68" s="374" t="str">
        <f>IFERROR(__xludf.DUMMYFUNCTION("""COMPUTED_VALUE"""),"Miércoles 16:45")</f>
        <v>Miércoles 16:45</v>
      </c>
      <c r="W68" s="374" t="str">
        <f>IFERROR(__xludf.DUMMYFUNCTION("""COMPUTED_VALUE"""),"Miércoles 19:00")</f>
        <v>Miércoles 19:00</v>
      </c>
      <c r="X68" s="374" t="str">
        <f>IFERROR(__xludf.DUMMYFUNCTION("""COMPUTED_VALUE"""),"Jueves 15:30")</f>
        <v>Jueves 15:30</v>
      </c>
      <c r="Y68" s="374" t="str">
        <f>IFERROR(__xludf.DUMMYFUNCTION("""COMPUTED_VALUE"""),"Jueves 17:45")</f>
        <v>Jueves 17:45</v>
      </c>
      <c r="Z68" s="374" t="str">
        <f>IFERROR(__xludf.DUMMYFUNCTION("""COMPUTED_VALUE"""),"Viernes 16:00")</f>
        <v>Viernes 16:00</v>
      </c>
      <c r="AA68" s="374" t="str">
        <f>IFERROR(__xludf.DUMMYFUNCTION("""COMPUTED_VALUE"""),"Viernes 16:45")</f>
        <v>Viernes 16:45</v>
      </c>
      <c r="AB68" s="374" t="str">
        <f>IFERROR(__xludf.DUMMYFUNCTION("""COMPUTED_VALUE"""),"Viernes 19:45")</f>
        <v>Viernes 19:45</v>
      </c>
      <c r="AC68" s="374" t="str">
        <f>IFERROR(__xludf.DUMMYFUNCTION("""COMPUTED_VALUE"""),"Sábado 13:00")</f>
        <v>Sábado 13:00</v>
      </c>
      <c r="AD68" s="376" t="str">
        <f>IFERROR(__xludf.DUMMYFUNCTION("""COMPUTED_VALUE"""),"Sábado 13:45")</f>
        <v>Sábado 13:45</v>
      </c>
      <c r="AE68" s="376" t="str">
        <f>IFERROR(__xludf.DUMMYFUNCTION("""COMPUTED_VALUE"""),"Sábado 16:45")</f>
        <v>Sábado 16:45</v>
      </c>
      <c r="AF68" s="376" t="str">
        <f>IFERROR(__xludf.DUMMYFUNCTION("""COMPUTED_VALUE"""),"Sábado 18:15")</f>
        <v>Sábado 18:15</v>
      </c>
      <c r="AG68" s="376" t="str">
        <f>IFERROR(__xludf.DUMMYFUNCTION("""COMPUTED_VALUE"""),"vacio")</f>
        <v>vacio</v>
      </c>
      <c r="AH68" s="376"/>
      <c r="AI68" s="376"/>
      <c r="AJ68" s="376"/>
      <c r="AK68" s="376"/>
      <c r="AL68" s="376"/>
      <c r="AM68" s="376"/>
      <c r="AN68" s="376"/>
      <c r="AO68" s="376"/>
      <c r="AP68" s="376"/>
      <c r="AQ68" s="376"/>
      <c r="AR68" s="376"/>
      <c r="AS68" s="376"/>
      <c r="AT68" s="376"/>
      <c r="AU68" s="376"/>
      <c r="AV68" s="376"/>
      <c r="AW68" s="377"/>
      <c r="AX68" s="134"/>
      <c r="AY68" s="353"/>
      <c r="AZ68" s="392" t="str">
        <f>IFERROR(__xludf.DUMMYFUNCTION("TRANSPOSE( IFNA(FILTER($B:$B, MONTH(IF($A:$A&lt;&gt;"""",$A:$A,""null""))=MONTH(IF('DATOS PERSONALES'!$H66&lt;&gt;"""",'DATOS PERSONALES'!$H66,""null""))),""Ingrese mes contratacion primero""))"),"MENSUAL 1")</f>
        <v>MENSUAL 1</v>
      </c>
      <c r="BA68" s="376" t="str">
        <f>IFERROR(__xludf.DUMMYFUNCTION("""COMPUTED_VALUE"""),"MENSUAL 2")</f>
        <v>MENSUAL 2</v>
      </c>
      <c r="BB68" s="376" t="str">
        <f>IFERROR(__xludf.DUMMYFUNCTION("""COMPUTED_VALUE"""),"MENSUAL 3")</f>
        <v>MENSUAL 3</v>
      </c>
      <c r="BC68" s="376" t="str">
        <f>IFERROR(__xludf.DUMMYFUNCTION("""COMPUTED_VALUE"""),"MENSUAL PILETA LIBRE 1")</f>
        <v>MENSUAL PILETA LIBRE 1</v>
      </c>
      <c r="BD68" s="376" t="str">
        <f>IFERROR(__xludf.DUMMYFUNCTION("""COMPUTED_VALUE"""),"MENSUAL PILETA LIBRE 2")</f>
        <v>MENSUAL PILETA LIBRE 2</v>
      </c>
      <c r="BE68" s="376" t="str">
        <f>IFERROR(__xludf.DUMMYFUNCTION("""COMPUTED_VALUE"""),"MENSUAL PILETA LIBRE 3")</f>
        <v>MENSUAL PILETA LIBRE 3</v>
      </c>
      <c r="BF68" s="376" t="str">
        <f>IFERROR(__xludf.DUMMYFUNCTION("""COMPUTED_VALUE"""),"MENSUAL COMBINADO")</f>
        <v>MENSUAL COMBINADO</v>
      </c>
      <c r="BG68" s="376" t="str">
        <f>IFERROR(__xludf.DUMMYFUNCTION("""COMPUTED_VALUE"""),"TRIMESTRAL 1")</f>
        <v>TRIMESTRAL 1</v>
      </c>
      <c r="BH68" s="376" t="str">
        <f>IFERROR(__xludf.DUMMYFUNCTION("""COMPUTED_VALUE"""),"TRIMESTRAL 2")</f>
        <v>TRIMESTRAL 2</v>
      </c>
      <c r="BI68" s="376" t="str">
        <f>IFERROR(__xludf.DUMMYFUNCTION("""COMPUTED_VALUE"""),"TRIMESTRAL 3")</f>
        <v>TRIMESTRAL 3</v>
      </c>
      <c r="BJ68" s="376" t="str">
        <f>IFERROR(__xludf.DUMMYFUNCTION("""COMPUTED_VALUE"""),"TRIMESTRAL PILETA LIBRE 1")</f>
        <v>TRIMESTRAL PILETA LIBRE 1</v>
      </c>
      <c r="BK68" s="376" t="str">
        <f>IFERROR(__xludf.DUMMYFUNCTION("""COMPUTED_VALUE"""),"TRIMESTRAL PILETA LIBRE 2")</f>
        <v>TRIMESTRAL PILETA LIBRE 2</v>
      </c>
      <c r="BL68" s="376" t="str">
        <f>IFERROR(__xludf.DUMMYFUNCTION("""COMPUTED_VALUE"""),"TRIMESTRAL PILETA LIBRE 3")</f>
        <v>TRIMESTRAL PILETA LIBRE 3</v>
      </c>
      <c r="BM68" s="376" t="str">
        <f>IFERROR(__xludf.DUMMYFUNCTION("""COMPUTED_VALUE"""),"TRIMESTRAL COMBINADO")</f>
        <v>TRIMESTRAL COMBINADO</v>
      </c>
      <c r="BN68" s="376" t="str">
        <f>IFERROR(__xludf.DUMMYFUNCTION("""COMPUTED_VALUE"""),"MENSUAL PROMO 1")</f>
        <v>MENSUAL PROMO 1</v>
      </c>
      <c r="BO68" s="377" t="str">
        <f>IFERROR(__xludf.DUMMYFUNCTION("""COMPUTED_VALUE"""),"TRIMESTRAL PROMO 1")</f>
        <v>TRIMESTRAL PROMO 1</v>
      </c>
      <c r="BP68" s="134" t="str">
        <f>IFERROR(__xludf.DUMMYFUNCTION("""COMPUTED_VALUE""")," ---")</f>
        <v> ---</v>
      </c>
      <c r="BQ68" s="134"/>
      <c r="BR68" s="134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  <c r="CE68" s="148"/>
      <c r="CF68" s="148" t="str">
        <f>IFERROR(__xludf.DUMMYFUNCTION("""COMPUTED_VALUE""")," ---")</f>
        <v> ---</v>
      </c>
      <c r="CG68" s="148"/>
      <c r="CH68" s="148"/>
      <c r="CI68" s="148"/>
      <c r="CJ68" s="148"/>
      <c r="CK68" s="148"/>
      <c r="CL68" s="148"/>
      <c r="CM68" s="148"/>
      <c r="CN68" s="148"/>
      <c r="CO68" s="148"/>
      <c r="CP68" s="148"/>
      <c r="CQ68" s="148"/>
      <c r="CR68" s="148"/>
    </row>
    <row r="69" ht="15.75" customHeight="1">
      <c r="A69" s="343">
        <v>44986.0</v>
      </c>
      <c r="B69" s="487" t="s">
        <v>1498</v>
      </c>
      <c r="C69" s="359">
        <v>3600.0</v>
      </c>
      <c r="D69" s="360">
        <v>3600.0</v>
      </c>
      <c r="E69" s="360">
        <v>3600.0</v>
      </c>
      <c r="F69" s="361">
        <v>1.0</v>
      </c>
      <c r="G69" s="488">
        <v>1.0</v>
      </c>
      <c r="H69" s="376"/>
      <c r="I69" s="376"/>
      <c r="J69" s="376"/>
      <c r="K69" s="377"/>
      <c r="L69" s="134"/>
      <c r="M69" s="134"/>
      <c r="N69" s="353"/>
      <c r="O69" s="422" t="s">
        <v>442</v>
      </c>
      <c r="P69" s="375" t="s">
        <v>509</v>
      </c>
      <c r="Q69" s="381" t="str">
        <f>IFERROR(__xludf.DUMMYFUNCTION("TRANSPOSE(FILTER($P$6:$P$329,$O$6:$O$329='DATOS PERSONALES'!$E66))"),"Lunes 15:30")</f>
        <v>Lunes 15:30</v>
      </c>
      <c r="R69" s="374" t="str">
        <f>IFERROR(__xludf.DUMMYFUNCTION("""COMPUTED_VALUE"""),"Lunes 20:00")</f>
        <v>Lunes 20:00</v>
      </c>
      <c r="S69" s="374" t="str">
        <f>IFERROR(__xludf.DUMMYFUNCTION("""COMPUTED_VALUE"""),"Martes 16:45")</f>
        <v>Martes 16:45</v>
      </c>
      <c r="T69" s="374" t="str">
        <f>IFERROR(__xludf.DUMMYFUNCTION("""COMPUTED_VALUE"""),"Martes 19:00")</f>
        <v>Martes 19:00</v>
      </c>
      <c r="U69" s="374" t="str">
        <f>IFERROR(__xludf.DUMMYFUNCTION("""COMPUTED_VALUE"""),"Miércoles 16:00")</f>
        <v>Miércoles 16:00</v>
      </c>
      <c r="V69" s="374" t="str">
        <f>IFERROR(__xludf.DUMMYFUNCTION("""COMPUTED_VALUE"""),"Miércoles 16:45")</f>
        <v>Miércoles 16:45</v>
      </c>
      <c r="W69" s="374" t="str">
        <f>IFERROR(__xludf.DUMMYFUNCTION("""COMPUTED_VALUE"""),"Miércoles 19:00")</f>
        <v>Miércoles 19:00</v>
      </c>
      <c r="X69" s="374" t="str">
        <f>IFERROR(__xludf.DUMMYFUNCTION("""COMPUTED_VALUE"""),"Jueves 15:30")</f>
        <v>Jueves 15:30</v>
      </c>
      <c r="Y69" s="374" t="str">
        <f>IFERROR(__xludf.DUMMYFUNCTION("""COMPUTED_VALUE"""),"Jueves 17:45")</f>
        <v>Jueves 17:45</v>
      </c>
      <c r="Z69" s="374" t="str">
        <f>IFERROR(__xludf.DUMMYFUNCTION("""COMPUTED_VALUE"""),"Viernes 16:00")</f>
        <v>Viernes 16:00</v>
      </c>
      <c r="AA69" s="374" t="str">
        <f>IFERROR(__xludf.DUMMYFUNCTION("""COMPUTED_VALUE"""),"Viernes 16:45")</f>
        <v>Viernes 16:45</v>
      </c>
      <c r="AB69" s="374" t="str">
        <f>IFERROR(__xludf.DUMMYFUNCTION("""COMPUTED_VALUE"""),"Viernes 19:45")</f>
        <v>Viernes 19:45</v>
      </c>
      <c r="AC69" s="374" t="str">
        <f>IFERROR(__xludf.DUMMYFUNCTION("""COMPUTED_VALUE"""),"Sábado 13:00")</f>
        <v>Sábado 13:00</v>
      </c>
      <c r="AD69" s="376" t="str">
        <f>IFERROR(__xludf.DUMMYFUNCTION("""COMPUTED_VALUE"""),"Sábado 13:45")</f>
        <v>Sábado 13:45</v>
      </c>
      <c r="AE69" s="376" t="str">
        <f>IFERROR(__xludf.DUMMYFUNCTION("""COMPUTED_VALUE"""),"Sábado 16:45")</f>
        <v>Sábado 16:45</v>
      </c>
      <c r="AF69" s="376" t="str">
        <f>IFERROR(__xludf.DUMMYFUNCTION("""COMPUTED_VALUE"""),"Sábado 18:15")</f>
        <v>Sábado 18:15</v>
      </c>
      <c r="AG69" s="376" t="str">
        <f>IFERROR(__xludf.DUMMYFUNCTION("""COMPUTED_VALUE"""),"vacio")</f>
        <v>vacio</v>
      </c>
      <c r="AH69" s="376"/>
      <c r="AI69" s="376"/>
      <c r="AJ69" s="376"/>
      <c r="AK69" s="376"/>
      <c r="AL69" s="376"/>
      <c r="AM69" s="376"/>
      <c r="AN69" s="376"/>
      <c r="AO69" s="376"/>
      <c r="AP69" s="376"/>
      <c r="AQ69" s="376"/>
      <c r="AR69" s="376"/>
      <c r="AS69" s="376"/>
      <c r="AT69" s="376"/>
      <c r="AU69" s="376"/>
      <c r="AV69" s="376"/>
      <c r="AW69" s="377"/>
      <c r="AX69" s="134"/>
      <c r="AY69" s="353"/>
      <c r="AZ69" s="392" t="str">
        <f>IFERROR(__xludf.DUMMYFUNCTION("TRANSPOSE( IFNA(FILTER($B:$B, MONTH(IF($A:$A&lt;&gt;"""",$A:$A,""null""))=MONTH(IF('DATOS PERSONALES'!$H67&lt;&gt;"""",'DATOS PERSONALES'!$H67,""null""))),""Ingrese mes contratacion primero""))"),"MENSUAL 1")</f>
        <v>MENSUAL 1</v>
      </c>
      <c r="BA69" s="376" t="str">
        <f>IFERROR(__xludf.DUMMYFUNCTION("""COMPUTED_VALUE"""),"MENSUAL 2")</f>
        <v>MENSUAL 2</v>
      </c>
      <c r="BB69" s="376" t="str">
        <f>IFERROR(__xludf.DUMMYFUNCTION("""COMPUTED_VALUE"""),"MENSUAL 3")</f>
        <v>MENSUAL 3</v>
      </c>
      <c r="BC69" s="376" t="str">
        <f>IFERROR(__xludf.DUMMYFUNCTION("""COMPUTED_VALUE"""),"MENSUAL PILETA LIBRE 1")</f>
        <v>MENSUAL PILETA LIBRE 1</v>
      </c>
      <c r="BD69" s="376" t="str">
        <f>IFERROR(__xludf.DUMMYFUNCTION("""COMPUTED_VALUE"""),"MENSUAL PILETA LIBRE 2")</f>
        <v>MENSUAL PILETA LIBRE 2</v>
      </c>
      <c r="BE69" s="376" t="str">
        <f>IFERROR(__xludf.DUMMYFUNCTION("""COMPUTED_VALUE"""),"MENSUAL PILETA LIBRE 3")</f>
        <v>MENSUAL PILETA LIBRE 3</v>
      </c>
      <c r="BF69" s="376" t="str">
        <f>IFERROR(__xludf.DUMMYFUNCTION("""COMPUTED_VALUE"""),"MENSUAL COMBINADO")</f>
        <v>MENSUAL COMBINADO</v>
      </c>
      <c r="BG69" s="376" t="str">
        <f>IFERROR(__xludf.DUMMYFUNCTION("""COMPUTED_VALUE"""),"TRIMESTRAL 1")</f>
        <v>TRIMESTRAL 1</v>
      </c>
      <c r="BH69" s="376" t="str">
        <f>IFERROR(__xludf.DUMMYFUNCTION("""COMPUTED_VALUE"""),"TRIMESTRAL 2")</f>
        <v>TRIMESTRAL 2</v>
      </c>
      <c r="BI69" s="376" t="str">
        <f>IFERROR(__xludf.DUMMYFUNCTION("""COMPUTED_VALUE"""),"TRIMESTRAL 3")</f>
        <v>TRIMESTRAL 3</v>
      </c>
      <c r="BJ69" s="376" t="str">
        <f>IFERROR(__xludf.DUMMYFUNCTION("""COMPUTED_VALUE"""),"TRIMESTRAL PILETA LIBRE 1")</f>
        <v>TRIMESTRAL PILETA LIBRE 1</v>
      </c>
      <c r="BK69" s="376" t="str">
        <f>IFERROR(__xludf.DUMMYFUNCTION("""COMPUTED_VALUE"""),"TRIMESTRAL PILETA LIBRE 2")</f>
        <v>TRIMESTRAL PILETA LIBRE 2</v>
      </c>
      <c r="BL69" s="376" t="str">
        <f>IFERROR(__xludf.DUMMYFUNCTION("""COMPUTED_VALUE"""),"TRIMESTRAL PILETA LIBRE 3")</f>
        <v>TRIMESTRAL PILETA LIBRE 3</v>
      </c>
      <c r="BM69" s="376" t="str">
        <f>IFERROR(__xludf.DUMMYFUNCTION("""COMPUTED_VALUE"""),"TRIMESTRAL COMBINADO")</f>
        <v>TRIMESTRAL COMBINADO</v>
      </c>
      <c r="BN69" s="376" t="str">
        <f>IFERROR(__xludf.DUMMYFUNCTION("""COMPUTED_VALUE"""),"MENSUAL PROMO 1")</f>
        <v>MENSUAL PROMO 1</v>
      </c>
      <c r="BO69" s="377" t="str">
        <f>IFERROR(__xludf.DUMMYFUNCTION("""COMPUTED_VALUE"""),"TRIMESTRAL PROMO 1")</f>
        <v>TRIMESTRAL PROMO 1</v>
      </c>
      <c r="BP69" s="134" t="str">
        <f>IFERROR(__xludf.DUMMYFUNCTION("""COMPUTED_VALUE""")," ---")</f>
        <v> ---</v>
      </c>
      <c r="BQ69" s="134"/>
      <c r="BR69" s="134"/>
      <c r="BS69" s="148"/>
      <c r="BT69" s="148"/>
      <c r="BU69" s="148"/>
      <c r="BV69" s="148"/>
      <c r="BW69" s="148"/>
      <c r="BX69" s="148"/>
      <c r="BY69" s="148"/>
      <c r="BZ69" s="148"/>
      <c r="CA69" s="148"/>
      <c r="CB69" s="148"/>
      <c r="CC69" s="148"/>
      <c r="CD69" s="148"/>
      <c r="CE69" s="148"/>
      <c r="CF69" s="148" t="str">
        <f>IFERROR(__xludf.DUMMYFUNCTION("""COMPUTED_VALUE""")," ---")</f>
        <v> ---</v>
      </c>
      <c r="CG69" s="148"/>
      <c r="CH69" s="148"/>
      <c r="CI69" s="148"/>
      <c r="CJ69" s="148"/>
      <c r="CK69" s="148"/>
      <c r="CL69" s="148"/>
      <c r="CM69" s="148"/>
      <c r="CN69" s="148"/>
      <c r="CO69" s="148"/>
      <c r="CP69" s="148"/>
      <c r="CQ69" s="148"/>
      <c r="CR69" s="148"/>
    </row>
    <row r="70" ht="15.75" customHeight="1">
      <c r="A70" s="343">
        <v>44986.0</v>
      </c>
      <c r="B70" s="344" t="s">
        <v>1504</v>
      </c>
      <c r="C70" s="345">
        <v>6200.0</v>
      </c>
      <c r="D70" s="346">
        <v>6200.0</v>
      </c>
      <c r="E70" s="346">
        <v>6200.0</v>
      </c>
      <c r="F70" s="347">
        <v>1.0</v>
      </c>
      <c r="G70" s="486">
        <v>1.0</v>
      </c>
      <c r="H70" s="376"/>
      <c r="I70" s="376"/>
      <c r="J70" s="376"/>
      <c r="K70" s="377"/>
      <c r="L70" s="134"/>
      <c r="M70" s="134"/>
      <c r="N70" s="353"/>
      <c r="O70" s="422" t="s">
        <v>442</v>
      </c>
      <c r="P70" s="375" t="s">
        <v>523</v>
      </c>
      <c r="Q70" s="381" t="str">
        <f>IFERROR(__xludf.DUMMYFUNCTION("TRANSPOSE(FILTER($P$6:$P$329,$O$6:$O$329='DATOS PERSONALES'!$E67))"),"Lunes 15:30")</f>
        <v>Lunes 15:30</v>
      </c>
      <c r="R70" s="374" t="str">
        <f>IFERROR(__xludf.DUMMYFUNCTION("""COMPUTED_VALUE"""),"Lunes 20:00")</f>
        <v>Lunes 20:00</v>
      </c>
      <c r="S70" s="374" t="str">
        <f>IFERROR(__xludf.DUMMYFUNCTION("""COMPUTED_VALUE"""),"Martes 16:45")</f>
        <v>Martes 16:45</v>
      </c>
      <c r="T70" s="374" t="str">
        <f>IFERROR(__xludf.DUMMYFUNCTION("""COMPUTED_VALUE"""),"Martes 19:00")</f>
        <v>Martes 19:00</v>
      </c>
      <c r="U70" s="374" t="str">
        <f>IFERROR(__xludf.DUMMYFUNCTION("""COMPUTED_VALUE"""),"Miércoles 16:00")</f>
        <v>Miércoles 16:00</v>
      </c>
      <c r="V70" s="374" t="str">
        <f>IFERROR(__xludf.DUMMYFUNCTION("""COMPUTED_VALUE"""),"Miércoles 16:45")</f>
        <v>Miércoles 16:45</v>
      </c>
      <c r="W70" s="374" t="str">
        <f>IFERROR(__xludf.DUMMYFUNCTION("""COMPUTED_VALUE"""),"Miércoles 19:00")</f>
        <v>Miércoles 19:00</v>
      </c>
      <c r="X70" s="374" t="str">
        <f>IFERROR(__xludf.DUMMYFUNCTION("""COMPUTED_VALUE"""),"Jueves 15:30")</f>
        <v>Jueves 15:30</v>
      </c>
      <c r="Y70" s="374" t="str">
        <f>IFERROR(__xludf.DUMMYFUNCTION("""COMPUTED_VALUE"""),"Jueves 17:45")</f>
        <v>Jueves 17:45</v>
      </c>
      <c r="Z70" s="374" t="str">
        <f>IFERROR(__xludf.DUMMYFUNCTION("""COMPUTED_VALUE"""),"Viernes 16:00")</f>
        <v>Viernes 16:00</v>
      </c>
      <c r="AA70" s="374" t="str">
        <f>IFERROR(__xludf.DUMMYFUNCTION("""COMPUTED_VALUE"""),"Viernes 16:45")</f>
        <v>Viernes 16:45</v>
      </c>
      <c r="AB70" s="374" t="str">
        <f>IFERROR(__xludf.DUMMYFUNCTION("""COMPUTED_VALUE"""),"Viernes 19:45")</f>
        <v>Viernes 19:45</v>
      </c>
      <c r="AC70" s="374" t="str">
        <f>IFERROR(__xludf.DUMMYFUNCTION("""COMPUTED_VALUE"""),"Sábado 13:00")</f>
        <v>Sábado 13:00</v>
      </c>
      <c r="AD70" s="376" t="str">
        <f>IFERROR(__xludf.DUMMYFUNCTION("""COMPUTED_VALUE"""),"Sábado 13:45")</f>
        <v>Sábado 13:45</v>
      </c>
      <c r="AE70" s="376" t="str">
        <f>IFERROR(__xludf.DUMMYFUNCTION("""COMPUTED_VALUE"""),"Sábado 16:45")</f>
        <v>Sábado 16:45</v>
      </c>
      <c r="AF70" s="376" t="str">
        <f>IFERROR(__xludf.DUMMYFUNCTION("""COMPUTED_VALUE"""),"Sábado 18:15")</f>
        <v>Sábado 18:15</v>
      </c>
      <c r="AG70" s="376" t="str">
        <f>IFERROR(__xludf.DUMMYFUNCTION("""COMPUTED_VALUE"""),"vacio")</f>
        <v>vacio</v>
      </c>
      <c r="AH70" s="376"/>
      <c r="AI70" s="376"/>
      <c r="AJ70" s="376"/>
      <c r="AK70" s="376"/>
      <c r="AL70" s="376"/>
      <c r="AM70" s="376"/>
      <c r="AN70" s="376"/>
      <c r="AO70" s="376"/>
      <c r="AP70" s="376"/>
      <c r="AQ70" s="376"/>
      <c r="AR70" s="376"/>
      <c r="AS70" s="376"/>
      <c r="AT70" s="376"/>
      <c r="AU70" s="376"/>
      <c r="AV70" s="376"/>
      <c r="AW70" s="377"/>
      <c r="AX70" s="134"/>
      <c r="AY70" s="353"/>
      <c r="AZ70" s="392" t="str">
        <f>IFERROR(__xludf.DUMMYFUNCTION("TRANSPOSE( IFNA(FILTER($B:$B, MONTH(IF($A:$A&lt;&gt;"""",$A:$A,""null""))=MONTH(IF('DATOS PERSONALES'!$H68&lt;&gt;"""",'DATOS PERSONALES'!$H68,""null""))),""Ingrese mes contratacion primero""))"),"MENSUAL 1")</f>
        <v>MENSUAL 1</v>
      </c>
      <c r="BA70" s="376" t="str">
        <f>IFERROR(__xludf.DUMMYFUNCTION("""COMPUTED_VALUE"""),"MENSUAL 2")</f>
        <v>MENSUAL 2</v>
      </c>
      <c r="BB70" s="376" t="str">
        <f>IFERROR(__xludf.DUMMYFUNCTION("""COMPUTED_VALUE"""),"MENSUAL 3")</f>
        <v>MENSUAL 3</v>
      </c>
      <c r="BC70" s="376" t="str">
        <f>IFERROR(__xludf.DUMMYFUNCTION("""COMPUTED_VALUE"""),"MENSUAL PILETA LIBRE 1")</f>
        <v>MENSUAL PILETA LIBRE 1</v>
      </c>
      <c r="BD70" s="376" t="str">
        <f>IFERROR(__xludf.DUMMYFUNCTION("""COMPUTED_VALUE"""),"MENSUAL PILETA LIBRE 2")</f>
        <v>MENSUAL PILETA LIBRE 2</v>
      </c>
      <c r="BE70" s="376" t="str">
        <f>IFERROR(__xludf.DUMMYFUNCTION("""COMPUTED_VALUE"""),"MENSUAL PILETA LIBRE 3")</f>
        <v>MENSUAL PILETA LIBRE 3</v>
      </c>
      <c r="BF70" s="376" t="str">
        <f>IFERROR(__xludf.DUMMYFUNCTION("""COMPUTED_VALUE"""),"MENSUAL COMBINADO")</f>
        <v>MENSUAL COMBINADO</v>
      </c>
      <c r="BG70" s="376" t="str">
        <f>IFERROR(__xludf.DUMMYFUNCTION("""COMPUTED_VALUE"""),"TRIMESTRAL 1")</f>
        <v>TRIMESTRAL 1</v>
      </c>
      <c r="BH70" s="376" t="str">
        <f>IFERROR(__xludf.DUMMYFUNCTION("""COMPUTED_VALUE"""),"TRIMESTRAL 2")</f>
        <v>TRIMESTRAL 2</v>
      </c>
      <c r="BI70" s="376" t="str">
        <f>IFERROR(__xludf.DUMMYFUNCTION("""COMPUTED_VALUE"""),"TRIMESTRAL 3")</f>
        <v>TRIMESTRAL 3</v>
      </c>
      <c r="BJ70" s="376" t="str">
        <f>IFERROR(__xludf.DUMMYFUNCTION("""COMPUTED_VALUE"""),"TRIMESTRAL PILETA LIBRE 1")</f>
        <v>TRIMESTRAL PILETA LIBRE 1</v>
      </c>
      <c r="BK70" s="376" t="str">
        <f>IFERROR(__xludf.DUMMYFUNCTION("""COMPUTED_VALUE"""),"TRIMESTRAL PILETA LIBRE 2")</f>
        <v>TRIMESTRAL PILETA LIBRE 2</v>
      </c>
      <c r="BL70" s="376" t="str">
        <f>IFERROR(__xludf.DUMMYFUNCTION("""COMPUTED_VALUE"""),"TRIMESTRAL PILETA LIBRE 3")</f>
        <v>TRIMESTRAL PILETA LIBRE 3</v>
      </c>
      <c r="BM70" s="376" t="str">
        <f>IFERROR(__xludf.DUMMYFUNCTION("""COMPUTED_VALUE"""),"TRIMESTRAL COMBINADO")</f>
        <v>TRIMESTRAL COMBINADO</v>
      </c>
      <c r="BN70" s="376" t="str">
        <f>IFERROR(__xludf.DUMMYFUNCTION("""COMPUTED_VALUE"""),"MENSUAL PROMO 1")</f>
        <v>MENSUAL PROMO 1</v>
      </c>
      <c r="BO70" s="377" t="str">
        <f>IFERROR(__xludf.DUMMYFUNCTION("""COMPUTED_VALUE"""),"TRIMESTRAL PROMO 1")</f>
        <v>TRIMESTRAL PROMO 1</v>
      </c>
      <c r="BP70" s="134" t="str">
        <f>IFERROR(__xludf.DUMMYFUNCTION("""COMPUTED_VALUE""")," ---")</f>
        <v> ---</v>
      </c>
      <c r="BQ70" s="134"/>
      <c r="BR70" s="134"/>
      <c r="BS70" s="148"/>
      <c r="BT70" s="148"/>
      <c r="BU70" s="148"/>
      <c r="BV70" s="148"/>
      <c r="BW70" s="148"/>
      <c r="BX70" s="148"/>
      <c r="BY70" s="148"/>
      <c r="BZ70" s="148"/>
      <c r="CA70" s="148"/>
      <c r="CB70" s="148"/>
      <c r="CC70" s="148"/>
      <c r="CD70" s="148"/>
      <c r="CE70" s="148"/>
      <c r="CF70" s="148" t="str">
        <f>IFERROR(__xludf.DUMMYFUNCTION("""COMPUTED_VALUE""")," ---")</f>
        <v> ---</v>
      </c>
      <c r="CG70" s="148"/>
      <c r="CH70" s="148"/>
      <c r="CI70" s="148"/>
      <c r="CJ70" s="148"/>
      <c r="CK70" s="148"/>
      <c r="CL70" s="148"/>
      <c r="CM70" s="148"/>
      <c r="CN70" s="148"/>
      <c r="CO70" s="148"/>
      <c r="CP70" s="148"/>
      <c r="CQ70" s="148"/>
      <c r="CR70" s="148"/>
    </row>
    <row r="71" ht="15.75" customHeight="1">
      <c r="A71" s="343">
        <v>44986.0</v>
      </c>
      <c r="B71" s="487" t="s">
        <v>1508</v>
      </c>
      <c r="C71" s="359">
        <v>7700.0</v>
      </c>
      <c r="D71" s="360">
        <v>7700.0</v>
      </c>
      <c r="E71" s="360">
        <v>7700.0</v>
      </c>
      <c r="F71" s="361">
        <v>1.0</v>
      </c>
      <c r="G71" s="488">
        <v>1.0</v>
      </c>
      <c r="H71" s="376"/>
      <c r="I71" s="376"/>
      <c r="J71" s="376"/>
      <c r="K71" s="377"/>
      <c r="L71" s="134"/>
      <c r="M71" s="134"/>
      <c r="N71" s="353"/>
      <c r="O71" s="422" t="s">
        <v>442</v>
      </c>
      <c r="P71" s="375" t="s">
        <v>446</v>
      </c>
      <c r="Q71" s="381" t="str">
        <f>IFERROR(__xludf.DUMMYFUNCTION("TRANSPOSE(FILTER($P$6:$P$329,$O$6:$O$329='DATOS PERSONALES'!$E68))"),"Lunes 15:30")</f>
        <v>Lunes 15:30</v>
      </c>
      <c r="R71" s="374" t="str">
        <f>IFERROR(__xludf.DUMMYFUNCTION("""COMPUTED_VALUE"""),"Lunes 20:00")</f>
        <v>Lunes 20:00</v>
      </c>
      <c r="S71" s="374" t="str">
        <f>IFERROR(__xludf.DUMMYFUNCTION("""COMPUTED_VALUE"""),"Martes 16:45")</f>
        <v>Martes 16:45</v>
      </c>
      <c r="T71" s="374" t="str">
        <f>IFERROR(__xludf.DUMMYFUNCTION("""COMPUTED_VALUE"""),"Martes 19:00")</f>
        <v>Martes 19:00</v>
      </c>
      <c r="U71" s="374" t="str">
        <f>IFERROR(__xludf.DUMMYFUNCTION("""COMPUTED_VALUE"""),"Miércoles 16:00")</f>
        <v>Miércoles 16:00</v>
      </c>
      <c r="V71" s="374" t="str">
        <f>IFERROR(__xludf.DUMMYFUNCTION("""COMPUTED_VALUE"""),"Miércoles 16:45")</f>
        <v>Miércoles 16:45</v>
      </c>
      <c r="W71" s="374" t="str">
        <f>IFERROR(__xludf.DUMMYFUNCTION("""COMPUTED_VALUE"""),"Miércoles 19:00")</f>
        <v>Miércoles 19:00</v>
      </c>
      <c r="X71" s="374" t="str">
        <f>IFERROR(__xludf.DUMMYFUNCTION("""COMPUTED_VALUE"""),"Jueves 15:30")</f>
        <v>Jueves 15:30</v>
      </c>
      <c r="Y71" s="374" t="str">
        <f>IFERROR(__xludf.DUMMYFUNCTION("""COMPUTED_VALUE"""),"Jueves 17:45")</f>
        <v>Jueves 17:45</v>
      </c>
      <c r="Z71" s="374" t="str">
        <f>IFERROR(__xludf.DUMMYFUNCTION("""COMPUTED_VALUE"""),"Viernes 16:00")</f>
        <v>Viernes 16:00</v>
      </c>
      <c r="AA71" s="374" t="str">
        <f>IFERROR(__xludf.DUMMYFUNCTION("""COMPUTED_VALUE"""),"Viernes 16:45")</f>
        <v>Viernes 16:45</v>
      </c>
      <c r="AB71" s="374" t="str">
        <f>IFERROR(__xludf.DUMMYFUNCTION("""COMPUTED_VALUE"""),"Viernes 19:45")</f>
        <v>Viernes 19:45</v>
      </c>
      <c r="AC71" s="374" t="str">
        <f>IFERROR(__xludf.DUMMYFUNCTION("""COMPUTED_VALUE"""),"Sábado 13:00")</f>
        <v>Sábado 13:00</v>
      </c>
      <c r="AD71" s="376" t="str">
        <f>IFERROR(__xludf.DUMMYFUNCTION("""COMPUTED_VALUE"""),"Sábado 13:45")</f>
        <v>Sábado 13:45</v>
      </c>
      <c r="AE71" s="376" t="str">
        <f>IFERROR(__xludf.DUMMYFUNCTION("""COMPUTED_VALUE"""),"Sábado 16:45")</f>
        <v>Sábado 16:45</v>
      </c>
      <c r="AF71" s="376" t="str">
        <f>IFERROR(__xludf.DUMMYFUNCTION("""COMPUTED_VALUE"""),"Sábado 18:15")</f>
        <v>Sábado 18:15</v>
      </c>
      <c r="AG71" s="376" t="str">
        <f>IFERROR(__xludf.DUMMYFUNCTION("""COMPUTED_VALUE"""),"vacio")</f>
        <v>vacio</v>
      </c>
      <c r="AH71" s="376"/>
      <c r="AI71" s="376"/>
      <c r="AJ71" s="376"/>
      <c r="AK71" s="376"/>
      <c r="AL71" s="376"/>
      <c r="AM71" s="376"/>
      <c r="AN71" s="376"/>
      <c r="AO71" s="376"/>
      <c r="AP71" s="376"/>
      <c r="AQ71" s="376"/>
      <c r="AR71" s="376"/>
      <c r="AS71" s="376"/>
      <c r="AT71" s="376"/>
      <c r="AU71" s="376"/>
      <c r="AV71" s="376"/>
      <c r="AW71" s="377"/>
      <c r="AX71" s="134"/>
      <c r="AY71" s="353"/>
      <c r="AZ71" s="392" t="str">
        <f>IFERROR(__xludf.DUMMYFUNCTION("TRANSPOSE( IFNA(FILTER($B:$B, MONTH(IF($A:$A&lt;&gt;"""",$A:$A,""null""))=MONTH(IF('DATOS PERSONALES'!$H69&lt;&gt;"""",'DATOS PERSONALES'!$H69,""null""))),""Ingrese mes contratacion primero""))"),"MENSUAL 1")</f>
        <v>MENSUAL 1</v>
      </c>
      <c r="BA71" s="376" t="str">
        <f>IFERROR(__xludf.DUMMYFUNCTION("""COMPUTED_VALUE"""),"MENSUAL 2")</f>
        <v>MENSUAL 2</v>
      </c>
      <c r="BB71" s="376" t="str">
        <f>IFERROR(__xludf.DUMMYFUNCTION("""COMPUTED_VALUE"""),"MENSUAL 3")</f>
        <v>MENSUAL 3</v>
      </c>
      <c r="BC71" s="376" t="str">
        <f>IFERROR(__xludf.DUMMYFUNCTION("""COMPUTED_VALUE"""),"MENSUAL PILETA LIBRE 1")</f>
        <v>MENSUAL PILETA LIBRE 1</v>
      </c>
      <c r="BD71" s="376" t="str">
        <f>IFERROR(__xludf.DUMMYFUNCTION("""COMPUTED_VALUE"""),"MENSUAL PILETA LIBRE 2")</f>
        <v>MENSUAL PILETA LIBRE 2</v>
      </c>
      <c r="BE71" s="376" t="str">
        <f>IFERROR(__xludf.DUMMYFUNCTION("""COMPUTED_VALUE"""),"MENSUAL PILETA LIBRE 3")</f>
        <v>MENSUAL PILETA LIBRE 3</v>
      </c>
      <c r="BF71" s="376" t="str">
        <f>IFERROR(__xludf.DUMMYFUNCTION("""COMPUTED_VALUE"""),"MENSUAL COMBINADO")</f>
        <v>MENSUAL COMBINADO</v>
      </c>
      <c r="BG71" s="376" t="str">
        <f>IFERROR(__xludf.DUMMYFUNCTION("""COMPUTED_VALUE"""),"TRIMESTRAL 1")</f>
        <v>TRIMESTRAL 1</v>
      </c>
      <c r="BH71" s="376" t="str">
        <f>IFERROR(__xludf.DUMMYFUNCTION("""COMPUTED_VALUE"""),"TRIMESTRAL 2")</f>
        <v>TRIMESTRAL 2</v>
      </c>
      <c r="BI71" s="376" t="str">
        <f>IFERROR(__xludf.DUMMYFUNCTION("""COMPUTED_VALUE"""),"TRIMESTRAL 3")</f>
        <v>TRIMESTRAL 3</v>
      </c>
      <c r="BJ71" s="376" t="str">
        <f>IFERROR(__xludf.DUMMYFUNCTION("""COMPUTED_VALUE"""),"TRIMESTRAL PILETA LIBRE 1")</f>
        <v>TRIMESTRAL PILETA LIBRE 1</v>
      </c>
      <c r="BK71" s="376" t="str">
        <f>IFERROR(__xludf.DUMMYFUNCTION("""COMPUTED_VALUE"""),"TRIMESTRAL PILETA LIBRE 2")</f>
        <v>TRIMESTRAL PILETA LIBRE 2</v>
      </c>
      <c r="BL71" s="376" t="str">
        <f>IFERROR(__xludf.DUMMYFUNCTION("""COMPUTED_VALUE"""),"TRIMESTRAL PILETA LIBRE 3")</f>
        <v>TRIMESTRAL PILETA LIBRE 3</v>
      </c>
      <c r="BM71" s="376" t="str">
        <f>IFERROR(__xludf.DUMMYFUNCTION("""COMPUTED_VALUE"""),"TRIMESTRAL COMBINADO")</f>
        <v>TRIMESTRAL COMBINADO</v>
      </c>
      <c r="BN71" s="376" t="str">
        <f>IFERROR(__xludf.DUMMYFUNCTION("""COMPUTED_VALUE"""),"MENSUAL PROMO 1")</f>
        <v>MENSUAL PROMO 1</v>
      </c>
      <c r="BO71" s="377" t="str">
        <f>IFERROR(__xludf.DUMMYFUNCTION("""COMPUTED_VALUE"""),"TRIMESTRAL PROMO 1")</f>
        <v>TRIMESTRAL PROMO 1</v>
      </c>
      <c r="BP71" s="134" t="str">
        <f>IFERROR(__xludf.DUMMYFUNCTION("""COMPUTED_VALUE""")," ---")</f>
        <v> ---</v>
      </c>
      <c r="BQ71" s="134"/>
      <c r="BR71" s="134"/>
      <c r="BS71" s="148"/>
      <c r="BT71" s="148"/>
      <c r="BU71" s="148"/>
      <c r="BV71" s="148"/>
      <c r="BW71" s="148"/>
      <c r="BX71" s="148"/>
      <c r="BY71" s="148"/>
      <c r="BZ71" s="148"/>
      <c r="CA71" s="148"/>
      <c r="CB71" s="148"/>
      <c r="CC71" s="148"/>
      <c r="CD71" s="148"/>
      <c r="CE71" s="148"/>
      <c r="CF71" s="148" t="str">
        <f>IFERROR(__xludf.DUMMYFUNCTION("""COMPUTED_VALUE""")," ---")</f>
        <v> ---</v>
      </c>
      <c r="CG71" s="148"/>
      <c r="CH71" s="148"/>
      <c r="CI71" s="148"/>
      <c r="CJ71" s="148"/>
      <c r="CK71" s="148"/>
      <c r="CL71" s="148"/>
      <c r="CM71" s="148"/>
      <c r="CN71" s="148"/>
      <c r="CO71" s="148"/>
      <c r="CP71" s="148"/>
      <c r="CQ71" s="148"/>
      <c r="CR71" s="148"/>
    </row>
    <row r="72" ht="15.75" customHeight="1">
      <c r="A72" s="343">
        <v>44986.0</v>
      </c>
      <c r="B72" s="344" t="s">
        <v>1511</v>
      </c>
      <c r="C72" s="345">
        <v>8400.0</v>
      </c>
      <c r="D72" s="346">
        <v>8400.0</v>
      </c>
      <c r="E72" s="346">
        <v>8400.0</v>
      </c>
      <c r="F72" s="347">
        <v>1.0</v>
      </c>
      <c r="G72" s="486">
        <v>1.0</v>
      </c>
      <c r="H72" s="376"/>
      <c r="I72" s="376"/>
      <c r="J72" s="376"/>
      <c r="K72" s="377"/>
      <c r="L72" s="150"/>
      <c r="M72" s="150"/>
      <c r="N72" s="448"/>
      <c r="O72" s="422" t="s">
        <v>442</v>
      </c>
      <c r="P72" s="375" t="s">
        <v>461</v>
      </c>
      <c r="Q72" s="381" t="str">
        <f>IFERROR(__xludf.DUMMYFUNCTION("TRANSPOSE(FILTER($P$6:$P$329,$O$6:$O$329='DATOS PERSONALES'!$E69))"),"Lunes 15:30")</f>
        <v>Lunes 15:30</v>
      </c>
      <c r="R72" s="374" t="str">
        <f>IFERROR(__xludf.DUMMYFUNCTION("""COMPUTED_VALUE"""),"Lunes 20:00")</f>
        <v>Lunes 20:00</v>
      </c>
      <c r="S72" s="374" t="str">
        <f>IFERROR(__xludf.DUMMYFUNCTION("""COMPUTED_VALUE"""),"Martes 16:45")</f>
        <v>Martes 16:45</v>
      </c>
      <c r="T72" s="374" t="str">
        <f>IFERROR(__xludf.DUMMYFUNCTION("""COMPUTED_VALUE"""),"Martes 19:00")</f>
        <v>Martes 19:00</v>
      </c>
      <c r="U72" s="374" t="str">
        <f>IFERROR(__xludf.DUMMYFUNCTION("""COMPUTED_VALUE"""),"Miércoles 16:00")</f>
        <v>Miércoles 16:00</v>
      </c>
      <c r="V72" s="374" t="str">
        <f>IFERROR(__xludf.DUMMYFUNCTION("""COMPUTED_VALUE"""),"Miércoles 16:45")</f>
        <v>Miércoles 16:45</v>
      </c>
      <c r="W72" s="374" t="str">
        <f>IFERROR(__xludf.DUMMYFUNCTION("""COMPUTED_VALUE"""),"Miércoles 19:00")</f>
        <v>Miércoles 19:00</v>
      </c>
      <c r="X72" s="374" t="str">
        <f>IFERROR(__xludf.DUMMYFUNCTION("""COMPUTED_VALUE"""),"Jueves 15:30")</f>
        <v>Jueves 15:30</v>
      </c>
      <c r="Y72" s="374" t="str">
        <f>IFERROR(__xludf.DUMMYFUNCTION("""COMPUTED_VALUE"""),"Jueves 17:45")</f>
        <v>Jueves 17:45</v>
      </c>
      <c r="Z72" s="374" t="str">
        <f>IFERROR(__xludf.DUMMYFUNCTION("""COMPUTED_VALUE"""),"Viernes 16:00")</f>
        <v>Viernes 16:00</v>
      </c>
      <c r="AA72" s="374" t="str">
        <f>IFERROR(__xludf.DUMMYFUNCTION("""COMPUTED_VALUE"""),"Viernes 16:45")</f>
        <v>Viernes 16:45</v>
      </c>
      <c r="AB72" s="374" t="str">
        <f>IFERROR(__xludf.DUMMYFUNCTION("""COMPUTED_VALUE"""),"Viernes 19:45")</f>
        <v>Viernes 19:45</v>
      </c>
      <c r="AC72" s="374" t="str">
        <f>IFERROR(__xludf.DUMMYFUNCTION("""COMPUTED_VALUE"""),"Sábado 13:00")</f>
        <v>Sábado 13:00</v>
      </c>
      <c r="AD72" s="376" t="str">
        <f>IFERROR(__xludf.DUMMYFUNCTION("""COMPUTED_VALUE"""),"Sábado 13:45")</f>
        <v>Sábado 13:45</v>
      </c>
      <c r="AE72" s="376" t="str">
        <f>IFERROR(__xludf.DUMMYFUNCTION("""COMPUTED_VALUE"""),"Sábado 16:45")</f>
        <v>Sábado 16:45</v>
      </c>
      <c r="AF72" s="376" t="str">
        <f>IFERROR(__xludf.DUMMYFUNCTION("""COMPUTED_VALUE"""),"Sábado 18:15")</f>
        <v>Sábado 18:15</v>
      </c>
      <c r="AG72" s="376" t="str">
        <f>IFERROR(__xludf.DUMMYFUNCTION("""COMPUTED_VALUE"""),"vacio")</f>
        <v>vacio</v>
      </c>
      <c r="AH72" s="376"/>
      <c r="AI72" s="376"/>
      <c r="AJ72" s="376"/>
      <c r="AK72" s="376"/>
      <c r="AL72" s="376"/>
      <c r="AM72" s="376"/>
      <c r="AN72" s="376"/>
      <c r="AO72" s="376"/>
      <c r="AP72" s="376"/>
      <c r="AQ72" s="376"/>
      <c r="AR72" s="376"/>
      <c r="AS72" s="376"/>
      <c r="AT72" s="376"/>
      <c r="AU72" s="376"/>
      <c r="AV72" s="376"/>
      <c r="AW72" s="377"/>
      <c r="AX72" s="134"/>
      <c r="AY72" s="353"/>
      <c r="AZ72" s="392" t="str">
        <f>IFERROR(__xludf.DUMMYFUNCTION("TRANSPOSE( IFNA(FILTER($B:$B, MONTH(IF($A:$A&lt;&gt;"""",$A:$A,""null""))=MONTH(IF('DATOS PERSONALES'!$H70&lt;&gt;"""",'DATOS PERSONALES'!$H70,""null""))),""Ingrese mes contratacion primero""))"),"MENSUAL 1")</f>
        <v>MENSUAL 1</v>
      </c>
      <c r="BA72" s="376" t="str">
        <f>IFERROR(__xludf.DUMMYFUNCTION("""COMPUTED_VALUE"""),"MENSUAL 2")</f>
        <v>MENSUAL 2</v>
      </c>
      <c r="BB72" s="376" t="str">
        <f>IFERROR(__xludf.DUMMYFUNCTION("""COMPUTED_VALUE"""),"MENSUAL 3")</f>
        <v>MENSUAL 3</v>
      </c>
      <c r="BC72" s="376" t="str">
        <f>IFERROR(__xludf.DUMMYFUNCTION("""COMPUTED_VALUE"""),"MENSUAL PILETA LIBRE 1")</f>
        <v>MENSUAL PILETA LIBRE 1</v>
      </c>
      <c r="BD72" s="376" t="str">
        <f>IFERROR(__xludf.DUMMYFUNCTION("""COMPUTED_VALUE"""),"MENSUAL PILETA LIBRE 2")</f>
        <v>MENSUAL PILETA LIBRE 2</v>
      </c>
      <c r="BE72" s="376" t="str">
        <f>IFERROR(__xludf.DUMMYFUNCTION("""COMPUTED_VALUE"""),"MENSUAL PILETA LIBRE 3")</f>
        <v>MENSUAL PILETA LIBRE 3</v>
      </c>
      <c r="BF72" s="376" t="str">
        <f>IFERROR(__xludf.DUMMYFUNCTION("""COMPUTED_VALUE"""),"MENSUAL COMBINADO")</f>
        <v>MENSUAL COMBINADO</v>
      </c>
      <c r="BG72" s="376" t="str">
        <f>IFERROR(__xludf.DUMMYFUNCTION("""COMPUTED_VALUE"""),"TRIMESTRAL 1")</f>
        <v>TRIMESTRAL 1</v>
      </c>
      <c r="BH72" s="376" t="str">
        <f>IFERROR(__xludf.DUMMYFUNCTION("""COMPUTED_VALUE"""),"TRIMESTRAL 2")</f>
        <v>TRIMESTRAL 2</v>
      </c>
      <c r="BI72" s="376" t="str">
        <f>IFERROR(__xludf.DUMMYFUNCTION("""COMPUTED_VALUE"""),"TRIMESTRAL 3")</f>
        <v>TRIMESTRAL 3</v>
      </c>
      <c r="BJ72" s="376" t="str">
        <f>IFERROR(__xludf.DUMMYFUNCTION("""COMPUTED_VALUE"""),"TRIMESTRAL PILETA LIBRE 1")</f>
        <v>TRIMESTRAL PILETA LIBRE 1</v>
      </c>
      <c r="BK72" s="376" t="str">
        <f>IFERROR(__xludf.DUMMYFUNCTION("""COMPUTED_VALUE"""),"TRIMESTRAL PILETA LIBRE 2")</f>
        <v>TRIMESTRAL PILETA LIBRE 2</v>
      </c>
      <c r="BL72" s="376" t="str">
        <f>IFERROR(__xludf.DUMMYFUNCTION("""COMPUTED_VALUE"""),"TRIMESTRAL PILETA LIBRE 3")</f>
        <v>TRIMESTRAL PILETA LIBRE 3</v>
      </c>
      <c r="BM72" s="376" t="str">
        <f>IFERROR(__xludf.DUMMYFUNCTION("""COMPUTED_VALUE"""),"TRIMESTRAL COMBINADO")</f>
        <v>TRIMESTRAL COMBINADO</v>
      </c>
      <c r="BN72" s="376" t="str">
        <f>IFERROR(__xludf.DUMMYFUNCTION("""COMPUTED_VALUE"""),"MENSUAL PROMO 1")</f>
        <v>MENSUAL PROMO 1</v>
      </c>
      <c r="BO72" s="377" t="str">
        <f>IFERROR(__xludf.DUMMYFUNCTION("""COMPUTED_VALUE"""),"TRIMESTRAL PROMO 1")</f>
        <v>TRIMESTRAL PROMO 1</v>
      </c>
      <c r="BP72" s="134" t="str">
        <f>IFERROR(__xludf.DUMMYFUNCTION("""COMPUTED_VALUE""")," ---")</f>
        <v> ---</v>
      </c>
      <c r="BQ72" s="134"/>
      <c r="BR72" s="134"/>
      <c r="BS72" s="148"/>
      <c r="BT72" s="148"/>
      <c r="BU72" s="148"/>
      <c r="BV72" s="148"/>
      <c r="BW72" s="148"/>
      <c r="BX72" s="148"/>
      <c r="BY72" s="148"/>
      <c r="BZ72" s="148"/>
      <c r="CA72" s="148"/>
      <c r="CB72" s="148"/>
      <c r="CC72" s="148"/>
      <c r="CD72" s="148"/>
      <c r="CE72" s="148"/>
      <c r="CF72" s="148" t="str">
        <f>IFERROR(__xludf.DUMMYFUNCTION("""COMPUTED_VALUE""")," ---")</f>
        <v> ---</v>
      </c>
      <c r="CG72" s="148"/>
      <c r="CH72" s="148"/>
      <c r="CI72" s="148"/>
      <c r="CJ72" s="148"/>
      <c r="CK72" s="148"/>
      <c r="CL72" s="148"/>
      <c r="CM72" s="148"/>
      <c r="CN72" s="148"/>
      <c r="CO72" s="148"/>
      <c r="CP72" s="148"/>
      <c r="CQ72" s="148"/>
      <c r="CR72" s="148"/>
    </row>
    <row r="73" ht="15.75" customHeight="1">
      <c r="A73" s="343">
        <v>44986.0</v>
      </c>
      <c r="B73" s="487" t="s">
        <v>25</v>
      </c>
      <c r="C73" s="359">
        <v>3670.0</v>
      </c>
      <c r="D73" s="360">
        <v>5500.0</v>
      </c>
      <c r="E73" s="360">
        <v>11000.0</v>
      </c>
      <c r="F73" s="361">
        <v>2.0</v>
      </c>
      <c r="G73" s="488">
        <v>3.0</v>
      </c>
      <c r="H73" s="376"/>
      <c r="I73" s="376"/>
      <c r="J73" s="376"/>
      <c r="K73" s="377"/>
      <c r="L73" s="150"/>
      <c r="M73" s="134"/>
      <c r="N73" s="448"/>
      <c r="O73" s="422" t="s">
        <v>442</v>
      </c>
      <c r="P73" s="375" t="s">
        <v>482</v>
      </c>
      <c r="Q73" s="381" t="str">
        <f>IFERROR(__xludf.DUMMYFUNCTION("TRANSPOSE(FILTER($P$6:$P$329,$O$6:$O$329='DATOS PERSONALES'!$E70))"),"Lunes 15:30")</f>
        <v>Lunes 15:30</v>
      </c>
      <c r="R73" s="374" t="str">
        <f>IFERROR(__xludf.DUMMYFUNCTION("""COMPUTED_VALUE"""),"Lunes 20:00")</f>
        <v>Lunes 20:00</v>
      </c>
      <c r="S73" s="374" t="str">
        <f>IFERROR(__xludf.DUMMYFUNCTION("""COMPUTED_VALUE"""),"Martes 16:45")</f>
        <v>Martes 16:45</v>
      </c>
      <c r="T73" s="374" t="str">
        <f>IFERROR(__xludf.DUMMYFUNCTION("""COMPUTED_VALUE"""),"Martes 19:00")</f>
        <v>Martes 19:00</v>
      </c>
      <c r="U73" s="374" t="str">
        <f>IFERROR(__xludf.DUMMYFUNCTION("""COMPUTED_VALUE"""),"Miércoles 16:00")</f>
        <v>Miércoles 16:00</v>
      </c>
      <c r="V73" s="374" t="str">
        <f>IFERROR(__xludf.DUMMYFUNCTION("""COMPUTED_VALUE"""),"Miércoles 16:45")</f>
        <v>Miércoles 16:45</v>
      </c>
      <c r="W73" s="374" t="str">
        <f>IFERROR(__xludf.DUMMYFUNCTION("""COMPUTED_VALUE"""),"Miércoles 19:00")</f>
        <v>Miércoles 19:00</v>
      </c>
      <c r="X73" s="374" t="str">
        <f>IFERROR(__xludf.DUMMYFUNCTION("""COMPUTED_VALUE"""),"Jueves 15:30")</f>
        <v>Jueves 15:30</v>
      </c>
      <c r="Y73" s="374" t="str">
        <f>IFERROR(__xludf.DUMMYFUNCTION("""COMPUTED_VALUE"""),"Jueves 17:45")</f>
        <v>Jueves 17:45</v>
      </c>
      <c r="Z73" s="374" t="str">
        <f>IFERROR(__xludf.DUMMYFUNCTION("""COMPUTED_VALUE"""),"Viernes 16:00")</f>
        <v>Viernes 16:00</v>
      </c>
      <c r="AA73" s="374" t="str">
        <f>IFERROR(__xludf.DUMMYFUNCTION("""COMPUTED_VALUE"""),"Viernes 16:45")</f>
        <v>Viernes 16:45</v>
      </c>
      <c r="AB73" s="374" t="str">
        <f>IFERROR(__xludf.DUMMYFUNCTION("""COMPUTED_VALUE"""),"Viernes 19:45")</f>
        <v>Viernes 19:45</v>
      </c>
      <c r="AC73" s="374" t="str">
        <f>IFERROR(__xludf.DUMMYFUNCTION("""COMPUTED_VALUE"""),"Sábado 13:00")</f>
        <v>Sábado 13:00</v>
      </c>
      <c r="AD73" s="376" t="str">
        <f>IFERROR(__xludf.DUMMYFUNCTION("""COMPUTED_VALUE"""),"Sábado 13:45")</f>
        <v>Sábado 13:45</v>
      </c>
      <c r="AE73" s="376" t="str">
        <f>IFERROR(__xludf.DUMMYFUNCTION("""COMPUTED_VALUE"""),"Sábado 16:45")</f>
        <v>Sábado 16:45</v>
      </c>
      <c r="AF73" s="376" t="str">
        <f>IFERROR(__xludf.DUMMYFUNCTION("""COMPUTED_VALUE"""),"Sábado 18:15")</f>
        <v>Sábado 18:15</v>
      </c>
      <c r="AG73" s="376" t="str">
        <f>IFERROR(__xludf.DUMMYFUNCTION("""COMPUTED_VALUE"""),"vacio")</f>
        <v>vacio</v>
      </c>
      <c r="AH73" s="376"/>
      <c r="AI73" s="376"/>
      <c r="AJ73" s="376"/>
      <c r="AK73" s="376"/>
      <c r="AL73" s="376"/>
      <c r="AM73" s="376"/>
      <c r="AN73" s="376"/>
      <c r="AO73" s="376"/>
      <c r="AP73" s="376"/>
      <c r="AQ73" s="376"/>
      <c r="AR73" s="376"/>
      <c r="AS73" s="376"/>
      <c r="AT73" s="376"/>
      <c r="AU73" s="376"/>
      <c r="AV73" s="376"/>
      <c r="AW73" s="377"/>
      <c r="AX73" s="134"/>
      <c r="AY73" s="353"/>
      <c r="AZ73" s="392" t="str">
        <f>IFERROR(__xludf.DUMMYFUNCTION("TRANSPOSE( IFNA(FILTER($B:$B, MONTH(IF($A:$A&lt;&gt;"""",$A:$A,""null""))=MONTH(IF('DATOS PERSONALES'!$H71&lt;&gt;"""",'DATOS PERSONALES'!$H71,""null""))),""Ingrese mes contratacion primero""))"),"MENSUAL 1")</f>
        <v>MENSUAL 1</v>
      </c>
      <c r="BA73" s="376" t="str">
        <f>IFERROR(__xludf.DUMMYFUNCTION("""COMPUTED_VALUE"""),"MENSUAL 2")</f>
        <v>MENSUAL 2</v>
      </c>
      <c r="BB73" s="376" t="str">
        <f>IFERROR(__xludf.DUMMYFUNCTION("""COMPUTED_VALUE"""),"MENSUAL 3")</f>
        <v>MENSUAL 3</v>
      </c>
      <c r="BC73" s="376" t="str">
        <f>IFERROR(__xludf.DUMMYFUNCTION("""COMPUTED_VALUE"""),"MENSUAL PILETA LIBRE 1")</f>
        <v>MENSUAL PILETA LIBRE 1</v>
      </c>
      <c r="BD73" s="376" t="str">
        <f>IFERROR(__xludf.DUMMYFUNCTION("""COMPUTED_VALUE"""),"MENSUAL PILETA LIBRE 2")</f>
        <v>MENSUAL PILETA LIBRE 2</v>
      </c>
      <c r="BE73" s="376" t="str">
        <f>IFERROR(__xludf.DUMMYFUNCTION("""COMPUTED_VALUE"""),"MENSUAL PILETA LIBRE 3")</f>
        <v>MENSUAL PILETA LIBRE 3</v>
      </c>
      <c r="BF73" s="376" t="str">
        <f>IFERROR(__xludf.DUMMYFUNCTION("""COMPUTED_VALUE"""),"MENSUAL COMBINADO")</f>
        <v>MENSUAL COMBINADO</v>
      </c>
      <c r="BG73" s="376" t="str">
        <f>IFERROR(__xludf.DUMMYFUNCTION("""COMPUTED_VALUE"""),"TRIMESTRAL 1")</f>
        <v>TRIMESTRAL 1</v>
      </c>
      <c r="BH73" s="376" t="str">
        <f>IFERROR(__xludf.DUMMYFUNCTION("""COMPUTED_VALUE"""),"TRIMESTRAL 2")</f>
        <v>TRIMESTRAL 2</v>
      </c>
      <c r="BI73" s="376" t="str">
        <f>IFERROR(__xludf.DUMMYFUNCTION("""COMPUTED_VALUE"""),"TRIMESTRAL 3")</f>
        <v>TRIMESTRAL 3</v>
      </c>
      <c r="BJ73" s="376" t="str">
        <f>IFERROR(__xludf.DUMMYFUNCTION("""COMPUTED_VALUE"""),"TRIMESTRAL PILETA LIBRE 1")</f>
        <v>TRIMESTRAL PILETA LIBRE 1</v>
      </c>
      <c r="BK73" s="376" t="str">
        <f>IFERROR(__xludf.DUMMYFUNCTION("""COMPUTED_VALUE"""),"TRIMESTRAL PILETA LIBRE 2")</f>
        <v>TRIMESTRAL PILETA LIBRE 2</v>
      </c>
      <c r="BL73" s="376" t="str">
        <f>IFERROR(__xludf.DUMMYFUNCTION("""COMPUTED_VALUE"""),"TRIMESTRAL PILETA LIBRE 3")</f>
        <v>TRIMESTRAL PILETA LIBRE 3</v>
      </c>
      <c r="BM73" s="376" t="str">
        <f>IFERROR(__xludf.DUMMYFUNCTION("""COMPUTED_VALUE"""),"TRIMESTRAL COMBINADO")</f>
        <v>TRIMESTRAL COMBINADO</v>
      </c>
      <c r="BN73" s="376" t="str">
        <f>IFERROR(__xludf.DUMMYFUNCTION("""COMPUTED_VALUE"""),"MENSUAL PROMO 1")</f>
        <v>MENSUAL PROMO 1</v>
      </c>
      <c r="BO73" s="377" t="str">
        <f>IFERROR(__xludf.DUMMYFUNCTION("""COMPUTED_VALUE"""),"TRIMESTRAL PROMO 1")</f>
        <v>TRIMESTRAL PROMO 1</v>
      </c>
      <c r="BP73" s="134" t="str">
        <f>IFERROR(__xludf.DUMMYFUNCTION("""COMPUTED_VALUE""")," ---")</f>
        <v> ---</v>
      </c>
      <c r="BQ73" s="134"/>
      <c r="BR73" s="134"/>
      <c r="BS73" s="148"/>
      <c r="BT73" s="148"/>
      <c r="BU73" s="148"/>
      <c r="BV73" s="148"/>
      <c r="BW73" s="148"/>
      <c r="BX73" s="148"/>
      <c r="BY73" s="148"/>
      <c r="BZ73" s="148"/>
      <c r="CA73" s="148"/>
      <c r="CB73" s="148"/>
      <c r="CC73" s="148"/>
      <c r="CD73" s="148"/>
      <c r="CE73" s="148"/>
      <c r="CF73" s="148"/>
      <c r="CG73" s="148"/>
      <c r="CH73" s="148"/>
      <c r="CI73" s="148"/>
      <c r="CJ73" s="148"/>
      <c r="CK73" s="148"/>
      <c r="CL73" s="148"/>
      <c r="CM73" s="148"/>
      <c r="CN73" s="148"/>
      <c r="CO73" s="148"/>
      <c r="CP73" s="148"/>
      <c r="CQ73" s="148"/>
      <c r="CR73" s="148"/>
    </row>
    <row r="74" ht="15.75" customHeight="1">
      <c r="A74" s="343">
        <v>44986.0</v>
      </c>
      <c r="B74" s="475" t="s">
        <v>29</v>
      </c>
      <c r="C74" s="345">
        <v>6800.0</v>
      </c>
      <c r="D74" s="346">
        <v>10200.0</v>
      </c>
      <c r="E74" s="346">
        <v>20400.0</v>
      </c>
      <c r="F74" s="347">
        <v>2.0</v>
      </c>
      <c r="G74" s="476">
        <v>3.0</v>
      </c>
      <c r="H74" s="376"/>
      <c r="I74" s="376"/>
      <c r="J74" s="376"/>
      <c r="K74" s="377"/>
      <c r="L74" s="150"/>
      <c r="M74" s="134"/>
      <c r="N74" s="448"/>
      <c r="O74" s="422"/>
      <c r="P74" s="375"/>
      <c r="Q74" s="381" t="str">
        <f>IFERROR(__xludf.DUMMYFUNCTION("TRANSPOSE(FILTER($P$6:$P$329,$O$6:$O$329='DATOS PERSONALES'!$E71))"),"Lunes 15:30")</f>
        <v>Lunes 15:30</v>
      </c>
      <c r="R74" s="374" t="str">
        <f>IFERROR(__xludf.DUMMYFUNCTION("""COMPUTED_VALUE"""),"Lunes 20:00")</f>
        <v>Lunes 20:00</v>
      </c>
      <c r="S74" s="374" t="str">
        <f>IFERROR(__xludf.DUMMYFUNCTION("""COMPUTED_VALUE"""),"Martes 16:45")</f>
        <v>Martes 16:45</v>
      </c>
      <c r="T74" s="374" t="str">
        <f>IFERROR(__xludf.DUMMYFUNCTION("""COMPUTED_VALUE"""),"Martes 19:00")</f>
        <v>Martes 19:00</v>
      </c>
      <c r="U74" s="374" t="str">
        <f>IFERROR(__xludf.DUMMYFUNCTION("""COMPUTED_VALUE"""),"Miércoles 16:00")</f>
        <v>Miércoles 16:00</v>
      </c>
      <c r="V74" s="374" t="str">
        <f>IFERROR(__xludf.DUMMYFUNCTION("""COMPUTED_VALUE"""),"Miércoles 16:45")</f>
        <v>Miércoles 16:45</v>
      </c>
      <c r="W74" s="374" t="str">
        <f>IFERROR(__xludf.DUMMYFUNCTION("""COMPUTED_VALUE"""),"Miércoles 19:00")</f>
        <v>Miércoles 19:00</v>
      </c>
      <c r="X74" s="374" t="str">
        <f>IFERROR(__xludf.DUMMYFUNCTION("""COMPUTED_VALUE"""),"Jueves 15:30")</f>
        <v>Jueves 15:30</v>
      </c>
      <c r="Y74" s="374" t="str">
        <f>IFERROR(__xludf.DUMMYFUNCTION("""COMPUTED_VALUE"""),"Jueves 17:45")</f>
        <v>Jueves 17:45</v>
      </c>
      <c r="Z74" s="374" t="str">
        <f>IFERROR(__xludf.DUMMYFUNCTION("""COMPUTED_VALUE"""),"Viernes 16:00")</f>
        <v>Viernes 16:00</v>
      </c>
      <c r="AA74" s="374" t="str">
        <f>IFERROR(__xludf.DUMMYFUNCTION("""COMPUTED_VALUE"""),"Viernes 16:45")</f>
        <v>Viernes 16:45</v>
      </c>
      <c r="AB74" s="374" t="str">
        <f>IFERROR(__xludf.DUMMYFUNCTION("""COMPUTED_VALUE"""),"Viernes 19:45")</f>
        <v>Viernes 19:45</v>
      </c>
      <c r="AC74" s="374" t="str">
        <f>IFERROR(__xludf.DUMMYFUNCTION("""COMPUTED_VALUE"""),"Sábado 13:00")</f>
        <v>Sábado 13:00</v>
      </c>
      <c r="AD74" s="376" t="str">
        <f>IFERROR(__xludf.DUMMYFUNCTION("""COMPUTED_VALUE"""),"Sábado 13:45")</f>
        <v>Sábado 13:45</v>
      </c>
      <c r="AE74" s="376" t="str">
        <f>IFERROR(__xludf.DUMMYFUNCTION("""COMPUTED_VALUE"""),"Sábado 16:45")</f>
        <v>Sábado 16:45</v>
      </c>
      <c r="AF74" s="376" t="str">
        <f>IFERROR(__xludf.DUMMYFUNCTION("""COMPUTED_VALUE"""),"Sábado 18:15")</f>
        <v>Sábado 18:15</v>
      </c>
      <c r="AG74" s="376" t="str">
        <f>IFERROR(__xludf.DUMMYFUNCTION("""COMPUTED_VALUE"""),"vacio")</f>
        <v>vacio</v>
      </c>
      <c r="AH74" s="376"/>
      <c r="AI74" s="376"/>
      <c r="AJ74" s="376"/>
      <c r="AK74" s="376"/>
      <c r="AL74" s="376"/>
      <c r="AM74" s="376"/>
      <c r="AN74" s="376"/>
      <c r="AO74" s="376"/>
      <c r="AP74" s="376"/>
      <c r="AQ74" s="376"/>
      <c r="AR74" s="376"/>
      <c r="AS74" s="376"/>
      <c r="AT74" s="376"/>
      <c r="AU74" s="376"/>
      <c r="AV74" s="376"/>
      <c r="AW74" s="377"/>
      <c r="AX74" s="134"/>
      <c r="AY74" s="353"/>
      <c r="AZ74" s="392" t="str">
        <f>IFERROR(__xludf.DUMMYFUNCTION("TRANSPOSE( IFNA(FILTER($B:$B, MONTH(IF($A:$A&lt;&gt;"""",$A:$A,""null""))=MONTH(IF('DATOS PERSONALES'!$H72&lt;&gt;"""",'DATOS PERSONALES'!$H72,""null""))),""Ingrese mes contratacion primero""))"),"MENSUAL 1")</f>
        <v>MENSUAL 1</v>
      </c>
      <c r="BA74" s="376" t="str">
        <f>IFERROR(__xludf.DUMMYFUNCTION("""COMPUTED_VALUE"""),"MENSUAL 2")</f>
        <v>MENSUAL 2</v>
      </c>
      <c r="BB74" s="376" t="str">
        <f>IFERROR(__xludf.DUMMYFUNCTION("""COMPUTED_VALUE"""),"MENSUAL 3")</f>
        <v>MENSUAL 3</v>
      </c>
      <c r="BC74" s="376" t="str">
        <f>IFERROR(__xludf.DUMMYFUNCTION("""COMPUTED_VALUE"""),"MENSUAL PILETA LIBRE 1")</f>
        <v>MENSUAL PILETA LIBRE 1</v>
      </c>
      <c r="BD74" s="376" t="str">
        <f>IFERROR(__xludf.DUMMYFUNCTION("""COMPUTED_VALUE"""),"MENSUAL PILETA LIBRE 2")</f>
        <v>MENSUAL PILETA LIBRE 2</v>
      </c>
      <c r="BE74" s="376" t="str">
        <f>IFERROR(__xludf.DUMMYFUNCTION("""COMPUTED_VALUE"""),"MENSUAL PILETA LIBRE 3")</f>
        <v>MENSUAL PILETA LIBRE 3</v>
      </c>
      <c r="BF74" s="376" t="str">
        <f>IFERROR(__xludf.DUMMYFUNCTION("""COMPUTED_VALUE"""),"MENSUAL COMBINADO")</f>
        <v>MENSUAL COMBINADO</v>
      </c>
      <c r="BG74" s="376" t="str">
        <f>IFERROR(__xludf.DUMMYFUNCTION("""COMPUTED_VALUE"""),"TRIMESTRAL 1")</f>
        <v>TRIMESTRAL 1</v>
      </c>
      <c r="BH74" s="376" t="str">
        <f>IFERROR(__xludf.DUMMYFUNCTION("""COMPUTED_VALUE"""),"TRIMESTRAL 2")</f>
        <v>TRIMESTRAL 2</v>
      </c>
      <c r="BI74" s="376" t="str">
        <f>IFERROR(__xludf.DUMMYFUNCTION("""COMPUTED_VALUE"""),"TRIMESTRAL 3")</f>
        <v>TRIMESTRAL 3</v>
      </c>
      <c r="BJ74" s="376" t="str">
        <f>IFERROR(__xludf.DUMMYFUNCTION("""COMPUTED_VALUE"""),"TRIMESTRAL PILETA LIBRE 1")</f>
        <v>TRIMESTRAL PILETA LIBRE 1</v>
      </c>
      <c r="BK74" s="376" t="str">
        <f>IFERROR(__xludf.DUMMYFUNCTION("""COMPUTED_VALUE"""),"TRIMESTRAL PILETA LIBRE 2")</f>
        <v>TRIMESTRAL PILETA LIBRE 2</v>
      </c>
      <c r="BL74" s="376" t="str">
        <f>IFERROR(__xludf.DUMMYFUNCTION("""COMPUTED_VALUE"""),"TRIMESTRAL PILETA LIBRE 3")</f>
        <v>TRIMESTRAL PILETA LIBRE 3</v>
      </c>
      <c r="BM74" s="376" t="str">
        <f>IFERROR(__xludf.DUMMYFUNCTION("""COMPUTED_VALUE"""),"TRIMESTRAL COMBINADO")</f>
        <v>TRIMESTRAL COMBINADO</v>
      </c>
      <c r="BN74" s="376" t="str">
        <f>IFERROR(__xludf.DUMMYFUNCTION("""COMPUTED_VALUE"""),"MENSUAL PROMO 1")</f>
        <v>MENSUAL PROMO 1</v>
      </c>
      <c r="BO74" s="377" t="str">
        <f>IFERROR(__xludf.DUMMYFUNCTION("""COMPUTED_VALUE"""),"TRIMESTRAL PROMO 1")</f>
        <v>TRIMESTRAL PROMO 1</v>
      </c>
      <c r="BP74" s="134" t="str">
        <f>IFERROR(__xludf.DUMMYFUNCTION("""COMPUTED_VALUE""")," ---")</f>
        <v> ---</v>
      </c>
      <c r="BQ74" s="134"/>
      <c r="BR74" s="134"/>
      <c r="BS74" s="148"/>
      <c r="BT74" s="148"/>
      <c r="BU74" s="148"/>
      <c r="BV74" s="148"/>
      <c r="BW74" s="148"/>
      <c r="BX74" s="148"/>
      <c r="BY74" s="148"/>
      <c r="BZ74" s="148"/>
      <c r="CA74" s="148"/>
      <c r="CB74" s="148"/>
      <c r="CC74" s="148"/>
      <c r="CD74" s="148"/>
      <c r="CE74" s="148"/>
      <c r="CF74" s="148"/>
      <c r="CG74" s="148"/>
      <c r="CH74" s="148"/>
      <c r="CI74" s="148"/>
      <c r="CJ74" s="148"/>
      <c r="CK74" s="148"/>
      <c r="CL74" s="148"/>
      <c r="CM74" s="148"/>
      <c r="CN74" s="148"/>
      <c r="CO74" s="148"/>
      <c r="CP74" s="148"/>
      <c r="CQ74" s="148"/>
      <c r="CR74" s="148"/>
    </row>
    <row r="75" ht="15.75" customHeight="1">
      <c r="A75" s="343">
        <v>44986.0</v>
      </c>
      <c r="B75" s="358" t="s">
        <v>1516</v>
      </c>
      <c r="C75" s="359">
        <v>10200.0</v>
      </c>
      <c r="D75" s="360">
        <v>15300.0</v>
      </c>
      <c r="E75" s="360">
        <v>30600.0</v>
      </c>
      <c r="F75" s="361">
        <v>2.0</v>
      </c>
      <c r="G75" s="474">
        <v>3.0</v>
      </c>
      <c r="H75" s="376"/>
      <c r="I75" s="376"/>
      <c r="J75" s="376"/>
      <c r="K75" s="377"/>
      <c r="L75" s="148"/>
      <c r="M75" s="134"/>
      <c r="N75" s="448"/>
      <c r="O75" s="422" t="s">
        <v>442</v>
      </c>
      <c r="P75" s="451" t="s">
        <v>450</v>
      </c>
      <c r="Q75" s="381" t="str">
        <f>IFERROR(__xludf.DUMMYFUNCTION("TRANSPOSE(FILTER($P$6:$P$329,$O$6:$O$329='DATOS PERSONALES'!$E72))"),"Lunes 15:30")</f>
        <v>Lunes 15:30</v>
      </c>
      <c r="R75" s="374" t="str">
        <f>IFERROR(__xludf.DUMMYFUNCTION("""COMPUTED_VALUE"""),"Lunes 20:00")</f>
        <v>Lunes 20:00</v>
      </c>
      <c r="S75" s="374" t="str">
        <f>IFERROR(__xludf.DUMMYFUNCTION("""COMPUTED_VALUE"""),"Martes 16:45")</f>
        <v>Martes 16:45</v>
      </c>
      <c r="T75" s="374" t="str">
        <f>IFERROR(__xludf.DUMMYFUNCTION("""COMPUTED_VALUE"""),"Martes 19:00")</f>
        <v>Martes 19:00</v>
      </c>
      <c r="U75" s="374" t="str">
        <f>IFERROR(__xludf.DUMMYFUNCTION("""COMPUTED_VALUE"""),"Miércoles 16:00")</f>
        <v>Miércoles 16:00</v>
      </c>
      <c r="V75" s="374" t="str">
        <f>IFERROR(__xludf.DUMMYFUNCTION("""COMPUTED_VALUE"""),"Miércoles 16:45")</f>
        <v>Miércoles 16:45</v>
      </c>
      <c r="W75" s="374" t="str">
        <f>IFERROR(__xludf.DUMMYFUNCTION("""COMPUTED_VALUE"""),"Miércoles 19:00")</f>
        <v>Miércoles 19:00</v>
      </c>
      <c r="X75" s="374" t="str">
        <f>IFERROR(__xludf.DUMMYFUNCTION("""COMPUTED_VALUE"""),"Jueves 15:30")</f>
        <v>Jueves 15:30</v>
      </c>
      <c r="Y75" s="374" t="str">
        <f>IFERROR(__xludf.DUMMYFUNCTION("""COMPUTED_VALUE"""),"Jueves 17:45")</f>
        <v>Jueves 17:45</v>
      </c>
      <c r="Z75" s="374" t="str">
        <f>IFERROR(__xludf.DUMMYFUNCTION("""COMPUTED_VALUE"""),"Viernes 16:00")</f>
        <v>Viernes 16:00</v>
      </c>
      <c r="AA75" s="374" t="str">
        <f>IFERROR(__xludf.DUMMYFUNCTION("""COMPUTED_VALUE"""),"Viernes 16:45")</f>
        <v>Viernes 16:45</v>
      </c>
      <c r="AB75" s="374" t="str">
        <f>IFERROR(__xludf.DUMMYFUNCTION("""COMPUTED_VALUE"""),"Viernes 19:45")</f>
        <v>Viernes 19:45</v>
      </c>
      <c r="AC75" s="374" t="str">
        <f>IFERROR(__xludf.DUMMYFUNCTION("""COMPUTED_VALUE"""),"Sábado 13:00")</f>
        <v>Sábado 13:00</v>
      </c>
      <c r="AD75" s="376" t="str">
        <f>IFERROR(__xludf.DUMMYFUNCTION("""COMPUTED_VALUE"""),"Sábado 13:45")</f>
        <v>Sábado 13:45</v>
      </c>
      <c r="AE75" s="376" t="str">
        <f>IFERROR(__xludf.DUMMYFUNCTION("""COMPUTED_VALUE"""),"Sábado 16:45")</f>
        <v>Sábado 16:45</v>
      </c>
      <c r="AF75" s="376" t="str">
        <f>IFERROR(__xludf.DUMMYFUNCTION("""COMPUTED_VALUE"""),"Sábado 18:15")</f>
        <v>Sábado 18:15</v>
      </c>
      <c r="AG75" s="376" t="str">
        <f>IFERROR(__xludf.DUMMYFUNCTION("""COMPUTED_VALUE"""),"vacio")</f>
        <v>vacio</v>
      </c>
      <c r="AH75" s="376"/>
      <c r="AI75" s="376"/>
      <c r="AJ75" s="376"/>
      <c r="AK75" s="376"/>
      <c r="AL75" s="376"/>
      <c r="AM75" s="376"/>
      <c r="AN75" s="376"/>
      <c r="AO75" s="376"/>
      <c r="AP75" s="376"/>
      <c r="AQ75" s="376"/>
      <c r="AR75" s="376"/>
      <c r="AS75" s="376"/>
      <c r="AT75" s="376"/>
      <c r="AU75" s="376"/>
      <c r="AV75" s="376"/>
      <c r="AW75" s="377"/>
      <c r="AX75" s="134"/>
      <c r="AY75" s="353"/>
      <c r="AZ75" s="392" t="str">
        <f>IFERROR(__xludf.DUMMYFUNCTION("TRANSPOSE( IFNA(FILTER($B:$B, MONTH(IF($A:$A&lt;&gt;"""",$A:$A,""null""))=MONTH(IF('DATOS PERSONALES'!$H73&lt;&gt;"""",'DATOS PERSONALES'!$H73,""null""))),""Ingrese mes contratacion primero""))"),"MENSUAL 1")</f>
        <v>MENSUAL 1</v>
      </c>
      <c r="BA75" s="376" t="str">
        <f>IFERROR(__xludf.DUMMYFUNCTION("""COMPUTED_VALUE"""),"MENSUAL 2")</f>
        <v>MENSUAL 2</v>
      </c>
      <c r="BB75" s="376" t="str">
        <f>IFERROR(__xludf.DUMMYFUNCTION("""COMPUTED_VALUE"""),"MENSUAL 3")</f>
        <v>MENSUAL 3</v>
      </c>
      <c r="BC75" s="376" t="str">
        <f>IFERROR(__xludf.DUMMYFUNCTION("""COMPUTED_VALUE"""),"MENSUAL PILETA LIBRE 1")</f>
        <v>MENSUAL PILETA LIBRE 1</v>
      </c>
      <c r="BD75" s="376" t="str">
        <f>IFERROR(__xludf.DUMMYFUNCTION("""COMPUTED_VALUE"""),"MENSUAL PILETA LIBRE 2")</f>
        <v>MENSUAL PILETA LIBRE 2</v>
      </c>
      <c r="BE75" s="376" t="str">
        <f>IFERROR(__xludf.DUMMYFUNCTION("""COMPUTED_VALUE"""),"MENSUAL PILETA LIBRE 3")</f>
        <v>MENSUAL PILETA LIBRE 3</v>
      </c>
      <c r="BF75" s="376" t="str">
        <f>IFERROR(__xludf.DUMMYFUNCTION("""COMPUTED_VALUE"""),"MENSUAL COMBINADO")</f>
        <v>MENSUAL COMBINADO</v>
      </c>
      <c r="BG75" s="376" t="str">
        <f>IFERROR(__xludf.DUMMYFUNCTION("""COMPUTED_VALUE"""),"TRIMESTRAL 1")</f>
        <v>TRIMESTRAL 1</v>
      </c>
      <c r="BH75" s="376" t="str">
        <f>IFERROR(__xludf.DUMMYFUNCTION("""COMPUTED_VALUE"""),"TRIMESTRAL 2")</f>
        <v>TRIMESTRAL 2</v>
      </c>
      <c r="BI75" s="376" t="str">
        <f>IFERROR(__xludf.DUMMYFUNCTION("""COMPUTED_VALUE"""),"TRIMESTRAL 3")</f>
        <v>TRIMESTRAL 3</v>
      </c>
      <c r="BJ75" s="376" t="str">
        <f>IFERROR(__xludf.DUMMYFUNCTION("""COMPUTED_VALUE"""),"TRIMESTRAL PILETA LIBRE 1")</f>
        <v>TRIMESTRAL PILETA LIBRE 1</v>
      </c>
      <c r="BK75" s="376" t="str">
        <f>IFERROR(__xludf.DUMMYFUNCTION("""COMPUTED_VALUE"""),"TRIMESTRAL PILETA LIBRE 2")</f>
        <v>TRIMESTRAL PILETA LIBRE 2</v>
      </c>
      <c r="BL75" s="376" t="str">
        <f>IFERROR(__xludf.DUMMYFUNCTION("""COMPUTED_VALUE"""),"TRIMESTRAL PILETA LIBRE 3")</f>
        <v>TRIMESTRAL PILETA LIBRE 3</v>
      </c>
      <c r="BM75" s="376" t="str">
        <f>IFERROR(__xludf.DUMMYFUNCTION("""COMPUTED_VALUE"""),"TRIMESTRAL COMBINADO")</f>
        <v>TRIMESTRAL COMBINADO</v>
      </c>
      <c r="BN75" s="376" t="str">
        <f>IFERROR(__xludf.DUMMYFUNCTION("""COMPUTED_VALUE"""),"MENSUAL PROMO 1")</f>
        <v>MENSUAL PROMO 1</v>
      </c>
      <c r="BO75" s="377" t="str">
        <f>IFERROR(__xludf.DUMMYFUNCTION("""COMPUTED_VALUE"""),"TRIMESTRAL PROMO 1")</f>
        <v>TRIMESTRAL PROMO 1</v>
      </c>
      <c r="BP75" s="134" t="str">
        <f>IFERROR(__xludf.DUMMYFUNCTION("""COMPUTED_VALUE""")," ---")</f>
        <v> ---</v>
      </c>
      <c r="BQ75" s="134"/>
      <c r="BR75" s="134"/>
      <c r="BS75" s="148"/>
      <c r="BT75" s="148"/>
      <c r="BU75" s="148"/>
      <c r="BV75" s="148"/>
      <c r="BW75" s="148"/>
      <c r="BX75" s="148"/>
      <c r="BY75" s="148"/>
      <c r="BZ75" s="148"/>
      <c r="CA75" s="148"/>
      <c r="CB75" s="148"/>
      <c r="CC75" s="148"/>
      <c r="CD75" s="148"/>
      <c r="CE75" s="148"/>
      <c r="CF75" s="148" t="str">
        <f>IFERROR(__xludf.DUMMYFUNCTION("""COMPUTED_VALUE""")," ---")</f>
        <v> ---</v>
      </c>
      <c r="CG75" s="148"/>
      <c r="CH75" s="148"/>
      <c r="CI75" s="148"/>
      <c r="CJ75" s="148"/>
      <c r="CK75" s="148"/>
      <c r="CL75" s="148"/>
      <c r="CM75" s="148"/>
      <c r="CN75" s="148"/>
      <c r="CO75" s="148"/>
      <c r="CP75" s="148"/>
      <c r="CQ75" s="148"/>
      <c r="CR75" s="148"/>
    </row>
    <row r="76" ht="15.75" customHeight="1">
      <c r="A76" s="343">
        <v>44986.0</v>
      </c>
      <c r="B76" s="372" t="s">
        <v>1518</v>
      </c>
      <c r="C76" s="345">
        <v>3200.0</v>
      </c>
      <c r="D76" s="346">
        <v>4800.0</v>
      </c>
      <c r="E76" s="346">
        <v>9600.0</v>
      </c>
      <c r="F76" s="347">
        <v>2.0</v>
      </c>
      <c r="G76" s="476">
        <v>3.0</v>
      </c>
      <c r="H76" s="376"/>
      <c r="I76" s="376"/>
      <c r="J76" s="376"/>
      <c r="K76" s="377"/>
      <c r="L76" s="148"/>
      <c r="M76" s="134"/>
      <c r="N76" s="448"/>
      <c r="O76" s="422" t="s">
        <v>442</v>
      </c>
      <c r="P76" s="375" t="s">
        <v>468</v>
      </c>
      <c r="Q76" s="381" t="str">
        <f>IFERROR(__xludf.DUMMYFUNCTION("TRANSPOSE(FILTER($P$6:$P$329,$O$6:$O$329='DATOS PERSONALES'!$E73))"),"Lunes 15:30")</f>
        <v>Lunes 15:30</v>
      </c>
      <c r="R76" s="374" t="str">
        <f>IFERROR(__xludf.DUMMYFUNCTION("""COMPUTED_VALUE"""),"Lunes 20:00")</f>
        <v>Lunes 20:00</v>
      </c>
      <c r="S76" s="374" t="str">
        <f>IFERROR(__xludf.DUMMYFUNCTION("""COMPUTED_VALUE"""),"Martes 16:45")</f>
        <v>Martes 16:45</v>
      </c>
      <c r="T76" s="374" t="str">
        <f>IFERROR(__xludf.DUMMYFUNCTION("""COMPUTED_VALUE"""),"Martes 19:00")</f>
        <v>Martes 19:00</v>
      </c>
      <c r="U76" s="374" t="str">
        <f>IFERROR(__xludf.DUMMYFUNCTION("""COMPUTED_VALUE"""),"Miércoles 16:00")</f>
        <v>Miércoles 16:00</v>
      </c>
      <c r="V76" s="374" t="str">
        <f>IFERROR(__xludf.DUMMYFUNCTION("""COMPUTED_VALUE"""),"Miércoles 16:45")</f>
        <v>Miércoles 16:45</v>
      </c>
      <c r="W76" s="374" t="str">
        <f>IFERROR(__xludf.DUMMYFUNCTION("""COMPUTED_VALUE"""),"Miércoles 19:00")</f>
        <v>Miércoles 19:00</v>
      </c>
      <c r="X76" s="374" t="str">
        <f>IFERROR(__xludf.DUMMYFUNCTION("""COMPUTED_VALUE"""),"Jueves 15:30")</f>
        <v>Jueves 15:30</v>
      </c>
      <c r="Y76" s="374" t="str">
        <f>IFERROR(__xludf.DUMMYFUNCTION("""COMPUTED_VALUE"""),"Jueves 17:45")</f>
        <v>Jueves 17:45</v>
      </c>
      <c r="Z76" s="374" t="str">
        <f>IFERROR(__xludf.DUMMYFUNCTION("""COMPUTED_VALUE"""),"Viernes 16:00")</f>
        <v>Viernes 16:00</v>
      </c>
      <c r="AA76" s="374" t="str">
        <f>IFERROR(__xludf.DUMMYFUNCTION("""COMPUTED_VALUE"""),"Viernes 16:45")</f>
        <v>Viernes 16:45</v>
      </c>
      <c r="AB76" s="374" t="str">
        <f>IFERROR(__xludf.DUMMYFUNCTION("""COMPUTED_VALUE"""),"Viernes 19:45")</f>
        <v>Viernes 19:45</v>
      </c>
      <c r="AC76" s="374" t="str">
        <f>IFERROR(__xludf.DUMMYFUNCTION("""COMPUTED_VALUE"""),"Sábado 13:00")</f>
        <v>Sábado 13:00</v>
      </c>
      <c r="AD76" s="376" t="str">
        <f>IFERROR(__xludf.DUMMYFUNCTION("""COMPUTED_VALUE"""),"Sábado 13:45")</f>
        <v>Sábado 13:45</v>
      </c>
      <c r="AE76" s="376" t="str">
        <f>IFERROR(__xludf.DUMMYFUNCTION("""COMPUTED_VALUE"""),"Sábado 16:45")</f>
        <v>Sábado 16:45</v>
      </c>
      <c r="AF76" s="376" t="str">
        <f>IFERROR(__xludf.DUMMYFUNCTION("""COMPUTED_VALUE"""),"Sábado 18:15")</f>
        <v>Sábado 18:15</v>
      </c>
      <c r="AG76" s="376" t="str">
        <f>IFERROR(__xludf.DUMMYFUNCTION("""COMPUTED_VALUE"""),"vacio")</f>
        <v>vacio</v>
      </c>
      <c r="AH76" s="376"/>
      <c r="AI76" s="376"/>
      <c r="AJ76" s="376"/>
      <c r="AK76" s="376"/>
      <c r="AL76" s="376"/>
      <c r="AM76" s="376"/>
      <c r="AN76" s="376"/>
      <c r="AO76" s="376"/>
      <c r="AP76" s="376"/>
      <c r="AQ76" s="376"/>
      <c r="AR76" s="376"/>
      <c r="AS76" s="376"/>
      <c r="AT76" s="376"/>
      <c r="AU76" s="376"/>
      <c r="AV76" s="376"/>
      <c r="AW76" s="377"/>
      <c r="AX76" s="134"/>
      <c r="AY76" s="353"/>
      <c r="AZ76" s="392" t="str">
        <f>IFERROR(__xludf.DUMMYFUNCTION("TRANSPOSE( IFNA(FILTER($B:$B, MONTH(IF($A:$A&lt;&gt;"""",$A:$A,""null""))=MONTH(IF('DATOS PERSONALES'!$H74&lt;&gt;"""",'DATOS PERSONALES'!$H74,""null""))),""Ingrese mes contratacion primero""))"),"MENSUAL 1")</f>
        <v>MENSUAL 1</v>
      </c>
      <c r="BA76" s="376" t="str">
        <f>IFERROR(__xludf.DUMMYFUNCTION("""COMPUTED_VALUE"""),"MENSUAL 2")</f>
        <v>MENSUAL 2</v>
      </c>
      <c r="BB76" s="376" t="str">
        <f>IFERROR(__xludf.DUMMYFUNCTION("""COMPUTED_VALUE"""),"MENSUAL 3")</f>
        <v>MENSUAL 3</v>
      </c>
      <c r="BC76" s="376" t="str">
        <f>IFERROR(__xludf.DUMMYFUNCTION("""COMPUTED_VALUE"""),"MENSUAL PILETA LIBRE 1")</f>
        <v>MENSUAL PILETA LIBRE 1</v>
      </c>
      <c r="BD76" s="376" t="str">
        <f>IFERROR(__xludf.DUMMYFUNCTION("""COMPUTED_VALUE"""),"MENSUAL PILETA LIBRE 2")</f>
        <v>MENSUAL PILETA LIBRE 2</v>
      </c>
      <c r="BE76" s="376" t="str">
        <f>IFERROR(__xludf.DUMMYFUNCTION("""COMPUTED_VALUE"""),"MENSUAL PILETA LIBRE 3")</f>
        <v>MENSUAL PILETA LIBRE 3</v>
      </c>
      <c r="BF76" s="376" t="str">
        <f>IFERROR(__xludf.DUMMYFUNCTION("""COMPUTED_VALUE"""),"MENSUAL COMBINADO")</f>
        <v>MENSUAL COMBINADO</v>
      </c>
      <c r="BG76" s="376" t="str">
        <f>IFERROR(__xludf.DUMMYFUNCTION("""COMPUTED_VALUE"""),"TRIMESTRAL 1")</f>
        <v>TRIMESTRAL 1</v>
      </c>
      <c r="BH76" s="376" t="str">
        <f>IFERROR(__xludf.DUMMYFUNCTION("""COMPUTED_VALUE"""),"TRIMESTRAL 2")</f>
        <v>TRIMESTRAL 2</v>
      </c>
      <c r="BI76" s="376" t="str">
        <f>IFERROR(__xludf.DUMMYFUNCTION("""COMPUTED_VALUE"""),"TRIMESTRAL 3")</f>
        <v>TRIMESTRAL 3</v>
      </c>
      <c r="BJ76" s="376" t="str">
        <f>IFERROR(__xludf.DUMMYFUNCTION("""COMPUTED_VALUE"""),"TRIMESTRAL PILETA LIBRE 1")</f>
        <v>TRIMESTRAL PILETA LIBRE 1</v>
      </c>
      <c r="BK76" s="376" t="str">
        <f>IFERROR(__xludf.DUMMYFUNCTION("""COMPUTED_VALUE"""),"TRIMESTRAL PILETA LIBRE 2")</f>
        <v>TRIMESTRAL PILETA LIBRE 2</v>
      </c>
      <c r="BL76" s="376" t="str">
        <f>IFERROR(__xludf.DUMMYFUNCTION("""COMPUTED_VALUE"""),"TRIMESTRAL PILETA LIBRE 3")</f>
        <v>TRIMESTRAL PILETA LIBRE 3</v>
      </c>
      <c r="BM76" s="376" t="str">
        <f>IFERROR(__xludf.DUMMYFUNCTION("""COMPUTED_VALUE"""),"TRIMESTRAL COMBINADO")</f>
        <v>TRIMESTRAL COMBINADO</v>
      </c>
      <c r="BN76" s="376" t="str">
        <f>IFERROR(__xludf.DUMMYFUNCTION("""COMPUTED_VALUE"""),"MENSUAL PROMO 1")</f>
        <v>MENSUAL PROMO 1</v>
      </c>
      <c r="BO76" s="377" t="str">
        <f>IFERROR(__xludf.DUMMYFUNCTION("""COMPUTED_VALUE"""),"TRIMESTRAL PROMO 1")</f>
        <v>TRIMESTRAL PROMO 1</v>
      </c>
      <c r="BP76" s="134" t="str">
        <f>IFERROR(__xludf.DUMMYFUNCTION("""COMPUTED_VALUE""")," ---")</f>
        <v> ---</v>
      </c>
      <c r="BQ76" s="134"/>
      <c r="BR76" s="134"/>
      <c r="BS76" s="148"/>
      <c r="BT76" s="148"/>
      <c r="BU76" s="148"/>
      <c r="BV76" s="148"/>
      <c r="BW76" s="148"/>
      <c r="BX76" s="148"/>
      <c r="BY76" s="148"/>
      <c r="BZ76" s="148"/>
      <c r="CA76" s="148"/>
      <c r="CB76" s="148"/>
      <c r="CC76" s="148"/>
      <c r="CD76" s="148"/>
      <c r="CE76" s="148"/>
      <c r="CF76" s="148" t="str">
        <f>IFERROR(__xludf.DUMMYFUNCTION("""COMPUTED_VALUE""")," ---")</f>
        <v> ---</v>
      </c>
      <c r="CG76" s="148"/>
      <c r="CH76" s="148"/>
      <c r="CI76" s="148"/>
      <c r="CJ76" s="148"/>
      <c r="CK76" s="148"/>
      <c r="CL76" s="148"/>
      <c r="CM76" s="148"/>
      <c r="CN76" s="148"/>
      <c r="CO76" s="148"/>
      <c r="CP76" s="148"/>
      <c r="CQ76" s="148"/>
      <c r="CR76" s="148"/>
    </row>
    <row r="77" ht="15.75" customHeight="1">
      <c r="A77" s="343">
        <v>44986.0</v>
      </c>
      <c r="B77" s="358" t="s">
        <v>1520</v>
      </c>
      <c r="C77" s="359">
        <v>5540.0</v>
      </c>
      <c r="D77" s="360">
        <v>8300.0</v>
      </c>
      <c r="E77" s="360">
        <v>16600.0</v>
      </c>
      <c r="F77" s="361">
        <v>2.0</v>
      </c>
      <c r="G77" s="474">
        <v>3.0</v>
      </c>
      <c r="H77" s="376"/>
      <c r="I77" s="376"/>
      <c r="J77" s="376"/>
      <c r="K77" s="377"/>
      <c r="L77" s="148"/>
      <c r="M77" s="134"/>
      <c r="N77" s="448"/>
      <c r="O77" s="422" t="s">
        <v>442</v>
      </c>
      <c r="P77" s="398" t="s">
        <v>495</v>
      </c>
      <c r="Q77" s="381" t="str">
        <f>IFERROR(__xludf.DUMMYFUNCTION("TRANSPOSE(FILTER($P$6:$P$329,$O$6:$O$329='DATOS PERSONALES'!$E74))"),"Lunes 15:30")</f>
        <v>Lunes 15:30</v>
      </c>
      <c r="R77" s="374" t="str">
        <f>IFERROR(__xludf.DUMMYFUNCTION("""COMPUTED_VALUE"""),"Lunes 20:00")</f>
        <v>Lunes 20:00</v>
      </c>
      <c r="S77" s="374" t="str">
        <f>IFERROR(__xludf.DUMMYFUNCTION("""COMPUTED_VALUE"""),"Martes 16:45")</f>
        <v>Martes 16:45</v>
      </c>
      <c r="T77" s="374" t="str">
        <f>IFERROR(__xludf.DUMMYFUNCTION("""COMPUTED_VALUE"""),"Martes 19:00")</f>
        <v>Martes 19:00</v>
      </c>
      <c r="U77" s="374" t="str">
        <f>IFERROR(__xludf.DUMMYFUNCTION("""COMPUTED_VALUE"""),"Miércoles 16:00")</f>
        <v>Miércoles 16:00</v>
      </c>
      <c r="V77" s="374" t="str">
        <f>IFERROR(__xludf.DUMMYFUNCTION("""COMPUTED_VALUE"""),"Miércoles 16:45")</f>
        <v>Miércoles 16:45</v>
      </c>
      <c r="W77" s="374" t="str">
        <f>IFERROR(__xludf.DUMMYFUNCTION("""COMPUTED_VALUE"""),"Miércoles 19:00")</f>
        <v>Miércoles 19:00</v>
      </c>
      <c r="X77" s="374" t="str">
        <f>IFERROR(__xludf.DUMMYFUNCTION("""COMPUTED_VALUE"""),"Jueves 15:30")</f>
        <v>Jueves 15:30</v>
      </c>
      <c r="Y77" s="374" t="str">
        <f>IFERROR(__xludf.DUMMYFUNCTION("""COMPUTED_VALUE"""),"Jueves 17:45")</f>
        <v>Jueves 17:45</v>
      </c>
      <c r="Z77" s="374" t="str">
        <f>IFERROR(__xludf.DUMMYFUNCTION("""COMPUTED_VALUE"""),"Viernes 16:00")</f>
        <v>Viernes 16:00</v>
      </c>
      <c r="AA77" s="374" t="str">
        <f>IFERROR(__xludf.DUMMYFUNCTION("""COMPUTED_VALUE"""),"Viernes 16:45")</f>
        <v>Viernes 16:45</v>
      </c>
      <c r="AB77" s="374" t="str">
        <f>IFERROR(__xludf.DUMMYFUNCTION("""COMPUTED_VALUE"""),"Viernes 19:45")</f>
        <v>Viernes 19:45</v>
      </c>
      <c r="AC77" s="374" t="str">
        <f>IFERROR(__xludf.DUMMYFUNCTION("""COMPUTED_VALUE"""),"Sábado 13:00")</f>
        <v>Sábado 13:00</v>
      </c>
      <c r="AD77" s="376" t="str">
        <f>IFERROR(__xludf.DUMMYFUNCTION("""COMPUTED_VALUE"""),"Sábado 13:45")</f>
        <v>Sábado 13:45</v>
      </c>
      <c r="AE77" s="376" t="str">
        <f>IFERROR(__xludf.DUMMYFUNCTION("""COMPUTED_VALUE"""),"Sábado 16:45")</f>
        <v>Sábado 16:45</v>
      </c>
      <c r="AF77" s="376" t="str">
        <f>IFERROR(__xludf.DUMMYFUNCTION("""COMPUTED_VALUE"""),"Sábado 18:15")</f>
        <v>Sábado 18:15</v>
      </c>
      <c r="AG77" s="376" t="str">
        <f>IFERROR(__xludf.DUMMYFUNCTION("""COMPUTED_VALUE"""),"vacio")</f>
        <v>vacio</v>
      </c>
      <c r="AH77" s="376"/>
      <c r="AI77" s="376"/>
      <c r="AJ77" s="376"/>
      <c r="AK77" s="376"/>
      <c r="AL77" s="376"/>
      <c r="AM77" s="376"/>
      <c r="AN77" s="376"/>
      <c r="AO77" s="376"/>
      <c r="AP77" s="376"/>
      <c r="AQ77" s="376"/>
      <c r="AR77" s="376"/>
      <c r="AS77" s="376"/>
      <c r="AT77" s="376"/>
      <c r="AU77" s="376"/>
      <c r="AV77" s="376"/>
      <c r="AW77" s="377"/>
      <c r="AX77" s="134"/>
      <c r="AY77" s="353"/>
      <c r="AZ77" s="392" t="str">
        <f>IFERROR(__xludf.DUMMYFUNCTION("TRANSPOSE( IFNA(FILTER($B:$B, MONTH(IF($A:$A&lt;&gt;"""",$A:$A,""null""))=MONTH(IF('DATOS PERSONALES'!$H75&lt;&gt;"""",'DATOS PERSONALES'!$H75,""null""))),""Ingrese mes contratacion primero""))"),"MENSUAL 1")</f>
        <v>MENSUAL 1</v>
      </c>
      <c r="BA77" s="376" t="str">
        <f>IFERROR(__xludf.DUMMYFUNCTION("""COMPUTED_VALUE"""),"MENSUAL 2")</f>
        <v>MENSUAL 2</v>
      </c>
      <c r="BB77" s="376" t="str">
        <f>IFERROR(__xludf.DUMMYFUNCTION("""COMPUTED_VALUE"""),"MENSUAL 3")</f>
        <v>MENSUAL 3</v>
      </c>
      <c r="BC77" s="376" t="str">
        <f>IFERROR(__xludf.DUMMYFUNCTION("""COMPUTED_VALUE"""),"MENSUAL PILETA LIBRE 1")</f>
        <v>MENSUAL PILETA LIBRE 1</v>
      </c>
      <c r="BD77" s="376" t="str">
        <f>IFERROR(__xludf.DUMMYFUNCTION("""COMPUTED_VALUE"""),"MENSUAL PILETA LIBRE 2")</f>
        <v>MENSUAL PILETA LIBRE 2</v>
      </c>
      <c r="BE77" s="376" t="str">
        <f>IFERROR(__xludf.DUMMYFUNCTION("""COMPUTED_VALUE"""),"MENSUAL PILETA LIBRE 3")</f>
        <v>MENSUAL PILETA LIBRE 3</v>
      </c>
      <c r="BF77" s="376" t="str">
        <f>IFERROR(__xludf.DUMMYFUNCTION("""COMPUTED_VALUE"""),"MENSUAL COMBINADO")</f>
        <v>MENSUAL COMBINADO</v>
      </c>
      <c r="BG77" s="376" t="str">
        <f>IFERROR(__xludf.DUMMYFUNCTION("""COMPUTED_VALUE"""),"TRIMESTRAL 1")</f>
        <v>TRIMESTRAL 1</v>
      </c>
      <c r="BH77" s="376" t="str">
        <f>IFERROR(__xludf.DUMMYFUNCTION("""COMPUTED_VALUE"""),"TRIMESTRAL 2")</f>
        <v>TRIMESTRAL 2</v>
      </c>
      <c r="BI77" s="376" t="str">
        <f>IFERROR(__xludf.DUMMYFUNCTION("""COMPUTED_VALUE"""),"TRIMESTRAL 3")</f>
        <v>TRIMESTRAL 3</v>
      </c>
      <c r="BJ77" s="376" t="str">
        <f>IFERROR(__xludf.DUMMYFUNCTION("""COMPUTED_VALUE"""),"TRIMESTRAL PILETA LIBRE 1")</f>
        <v>TRIMESTRAL PILETA LIBRE 1</v>
      </c>
      <c r="BK77" s="376" t="str">
        <f>IFERROR(__xludf.DUMMYFUNCTION("""COMPUTED_VALUE"""),"TRIMESTRAL PILETA LIBRE 2")</f>
        <v>TRIMESTRAL PILETA LIBRE 2</v>
      </c>
      <c r="BL77" s="376" t="str">
        <f>IFERROR(__xludf.DUMMYFUNCTION("""COMPUTED_VALUE"""),"TRIMESTRAL PILETA LIBRE 3")</f>
        <v>TRIMESTRAL PILETA LIBRE 3</v>
      </c>
      <c r="BM77" s="376" t="str">
        <f>IFERROR(__xludf.DUMMYFUNCTION("""COMPUTED_VALUE"""),"TRIMESTRAL COMBINADO")</f>
        <v>TRIMESTRAL COMBINADO</v>
      </c>
      <c r="BN77" s="376" t="str">
        <f>IFERROR(__xludf.DUMMYFUNCTION("""COMPUTED_VALUE"""),"MENSUAL PROMO 1")</f>
        <v>MENSUAL PROMO 1</v>
      </c>
      <c r="BO77" s="377" t="str">
        <f>IFERROR(__xludf.DUMMYFUNCTION("""COMPUTED_VALUE"""),"TRIMESTRAL PROMO 1")</f>
        <v>TRIMESTRAL PROMO 1</v>
      </c>
      <c r="BP77" s="134" t="str">
        <f>IFERROR(__xludf.DUMMYFUNCTION("""COMPUTED_VALUE""")," ---")</f>
        <v> ---</v>
      </c>
      <c r="BQ77" s="134"/>
      <c r="BR77" s="134"/>
      <c r="BS77" s="148"/>
      <c r="BT77" s="148"/>
      <c r="BU77" s="148"/>
      <c r="BV77" s="148"/>
      <c r="BW77" s="148"/>
      <c r="BX77" s="148"/>
      <c r="BY77" s="148"/>
      <c r="BZ77" s="148"/>
      <c r="CA77" s="148"/>
      <c r="CB77" s="148"/>
      <c r="CC77" s="148"/>
      <c r="CD77" s="148"/>
      <c r="CE77" s="148"/>
      <c r="CF77" s="148" t="str">
        <f>IFERROR(__xludf.DUMMYFUNCTION("""COMPUTED_VALUE""")," ---")</f>
        <v> ---</v>
      </c>
      <c r="CG77" s="148"/>
      <c r="CH77" s="148"/>
      <c r="CI77" s="148"/>
      <c r="CJ77" s="148"/>
      <c r="CK77" s="148"/>
      <c r="CL77" s="148"/>
      <c r="CM77" s="148"/>
      <c r="CN77" s="148"/>
      <c r="CO77" s="148"/>
      <c r="CP77" s="148"/>
      <c r="CQ77" s="148"/>
      <c r="CR77" s="148"/>
    </row>
    <row r="78" ht="15.75" customHeight="1">
      <c r="A78" s="343">
        <v>44986.0</v>
      </c>
      <c r="B78" s="372" t="s">
        <v>1522</v>
      </c>
      <c r="C78" s="345">
        <v>6870.0</v>
      </c>
      <c r="D78" s="346">
        <v>10300.0</v>
      </c>
      <c r="E78" s="346">
        <v>20600.0</v>
      </c>
      <c r="F78" s="347">
        <v>2.0</v>
      </c>
      <c r="G78" s="476">
        <v>3.0</v>
      </c>
      <c r="H78" s="376"/>
      <c r="I78" s="376"/>
      <c r="J78" s="376"/>
      <c r="K78" s="377"/>
      <c r="L78" s="148"/>
      <c r="M78" s="134"/>
      <c r="N78" s="448"/>
      <c r="O78" s="422" t="s">
        <v>442</v>
      </c>
      <c r="P78" s="375" t="s">
        <v>525</v>
      </c>
      <c r="Q78" s="381" t="str">
        <f>IFERROR(__xludf.DUMMYFUNCTION("TRANSPOSE(FILTER($P$6:$P$329,$O$6:$O$329='DATOS PERSONALES'!$E75))"),"Lunes 15:30")</f>
        <v>Lunes 15:30</v>
      </c>
      <c r="R78" s="374" t="str">
        <f>IFERROR(__xludf.DUMMYFUNCTION("""COMPUTED_VALUE"""),"Lunes 20:00")</f>
        <v>Lunes 20:00</v>
      </c>
      <c r="S78" s="374" t="str">
        <f>IFERROR(__xludf.DUMMYFUNCTION("""COMPUTED_VALUE"""),"Martes 16:45")</f>
        <v>Martes 16:45</v>
      </c>
      <c r="T78" s="374" t="str">
        <f>IFERROR(__xludf.DUMMYFUNCTION("""COMPUTED_VALUE"""),"Martes 19:00")</f>
        <v>Martes 19:00</v>
      </c>
      <c r="U78" s="374" t="str">
        <f>IFERROR(__xludf.DUMMYFUNCTION("""COMPUTED_VALUE"""),"Miércoles 16:00")</f>
        <v>Miércoles 16:00</v>
      </c>
      <c r="V78" s="374" t="str">
        <f>IFERROR(__xludf.DUMMYFUNCTION("""COMPUTED_VALUE"""),"Miércoles 16:45")</f>
        <v>Miércoles 16:45</v>
      </c>
      <c r="W78" s="374" t="str">
        <f>IFERROR(__xludf.DUMMYFUNCTION("""COMPUTED_VALUE"""),"Miércoles 19:00")</f>
        <v>Miércoles 19:00</v>
      </c>
      <c r="X78" s="374" t="str">
        <f>IFERROR(__xludf.DUMMYFUNCTION("""COMPUTED_VALUE"""),"Jueves 15:30")</f>
        <v>Jueves 15:30</v>
      </c>
      <c r="Y78" s="374" t="str">
        <f>IFERROR(__xludf.DUMMYFUNCTION("""COMPUTED_VALUE"""),"Jueves 17:45")</f>
        <v>Jueves 17:45</v>
      </c>
      <c r="Z78" s="374" t="str">
        <f>IFERROR(__xludf.DUMMYFUNCTION("""COMPUTED_VALUE"""),"Viernes 16:00")</f>
        <v>Viernes 16:00</v>
      </c>
      <c r="AA78" s="374" t="str">
        <f>IFERROR(__xludf.DUMMYFUNCTION("""COMPUTED_VALUE"""),"Viernes 16:45")</f>
        <v>Viernes 16:45</v>
      </c>
      <c r="AB78" s="374" t="str">
        <f>IFERROR(__xludf.DUMMYFUNCTION("""COMPUTED_VALUE"""),"Viernes 19:45")</f>
        <v>Viernes 19:45</v>
      </c>
      <c r="AC78" s="374" t="str">
        <f>IFERROR(__xludf.DUMMYFUNCTION("""COMPUTED_VALUE"""),"Sábado 13:00")</f>
        <v>Sábado 13:00</v>
      </c>
      <c r="AD78" s="376" t="str">
        <f>IFERROR(__xludf.DUMMYFUNCTION("""COMPUTED_VALUE"""),"Sábado 13:45")</f>
        <v>Sábado 13:45</v>
      </c>
      <c r="AE78" s="376" t="str">
        <f>IFERROR(__xludf.DUMMYFUNCTION("""COMPUTED_VALUE"""),"Sábado 16:45")</f>
        <v>Sábado 16:45</v>
      </c>
      <c r="AF78" s="376" t="str">
        <f>IFERROR(__xludf.DUMMYFUNCTION("""COMPUTED_VALUE"""),"Sábado 18:15")</f>
        <v>Sábado 18:15</v>
      </c>
      <c r="AG78" s="376" t="str">
        <f>IFERROR(__xludf.DUMMYFUNCTION("""COMPUTED_VALUE"""),"vacio")</f>
        <v>vacio</v>
      </c>
      <c r="AH78" s="376"/>
      <c r="AI78" s="376"/>
      <c r="AJ78" s="376"/>
      <c r="AK78" s="376"/>
      <c r="AL78" s="376"/>
      <c r="AM78" s="376"/>
      <c r="AN78" s="376"/>
      <c r="AO78" s="376"/>
      <c r="AP78" s="376"/>
      <c r="AQ78" s="376"/>
      <c r="AR78" s="376"/>
      <c r="AS78" s="376"/>
      <c r="AT78" s="376"/>
      <c r="AU78" s="376"/>
      <c r="AV78" s="376"/>
      <c r="AW78" s="377"/>
      <c r="AX78" s="134"/>
      <c r="AY78" s="353"/>
      <c r="AZ78" s="392" t="str">
        <f>IFERROR(__xludf.DUMMYFUNCTION("TRANSPOSE( IFNA(FILTER($B:$B, MONTH(IF($A:$A&lt;&gt;"""",$A:$A,""null""))=MONTH(IF('DATOS PERSONALES'!$H76&lt;&gt;"""",'DATOS PERSONALES'!$H76,""null""))),""Ingrese mes contratacion primero""))"),"MENSUAL 1")</f>
        <v>MENSUAL 1</v>
      </c>
      <c r="BA78" s="376" t="str">
        <f>IFERROR(__xludf.DUMMYFUNCTION("""COMPUTED_VALUE"""),"MENSUAL 2")</f>
        <v>MENSUAL 2</v>
      </c>
      <c r="BB78" s="376" t="str">
        <f>IFERROR(__xludf.DUMMYFUNCTION("""COMPUTED_VALUE"""),"MENSUAL 3")</f>
        <v>MENSUAL 3</v>
      </c>
      <c r="BC78" s="376" t="str">
        <f>IFERROR(__xludf.DUMMYFUNCTION("""COMPUTED_VALUE"""),"MENSUAL PILETA LIBRE 1")</f>
        <v>MENSUAL PILETA LIBRE 1</v>
      </c>
      <c r="BD78" s="376" t="str">
        <f>IFERROR(__xludf.DUMMYFUNCTION("""COMPUTED_VALUE"""),"MENSUAL PILETA LIBRE 2")</f>
        <v>MENSUAL PILETA LIBRE 2</v>
      </c>
      <c r="BE78" s="376" t="str">
        <f>IFERROR(__xludf.DUMMYFUNCTION("""COMPUTED_VALUE"""),"MENSUAL PILETA LIBRE 3")</f>
        <v>MENSUAL PILETA LIBRE 3</v>
      </c>
      <c r="BF78" s="376" t="str">
        <f>IFERROR(__xludf.DUMMYFUNCTION("""COMPUTED_VALUE"""),"MENSUAL COMBINADO")</f>
        <v>MENSUAL COMBINADO</v>
      </c>
      <c r="BG78" s="376" t="str">
        <f>IFERROR(__xludf.DUMMYFUNCTION("""COMPUTED_VALUE"""),"TRIMESTRAL 1")</f>
        <v>TRIMESTRAL 1</v>
      </c>
      <c r="BH78" s="376" t="str">
        <f>IFERROR(__xludf.DUMMYFUNCTION("""COMPUTED_VALUE"""),"TRIMESTRAL 2")</f>
        <v>TRIMESTRAL 2</v>
      </c>
      <c r="BI78" s="376" t="str">
        <f>IFERROR(__xludf.DUMMYFUNCTION("""COMPUTED_VALUE"""),"TRIMESTRAL 3")</f>
        <v>TRIMESTRAL 3</v>
      </c>
      <c r="BJ78" s="376" t="str">
        <f>IFERROR(__xludf.DUMMYFUNCTION("""COMPUTED_VALUE"""),"TRIMESTRAL PILETA LIBRE 1")</f>
        <v>TRIMESTRAL PILETA LIBRE 1</v>
      </c>
      <c r="BK78" s="376" t="str">
        <f>IFERROR(__xludf.DUMMYFUNCTION("""COMPUTED_VALUE"""),"TRIMESTRAL PILETA LIBRE 2")</f>
        <v>TRIMESTRAL PILETA LIBRE 2</v>
      </c>
      <c r="BL78" s="376" t="str">
        <f>IFERROR(__xludf.DUMMYFUNCTION("""COMPUTED_VALUE"""),"TRIMESTRAL PILETA LIBRE 3")</f>
        <v>TRIMESTRAL PILETA LIBRE 3</v>
      </c>
      <c r="BM78" s="376" t="str">
        <f>IFERROR(__xludf.DUMMYFUNCTION("""COMPUTED_VALUE"""),"TRIMESTRAL COMBINADO")</f>
        <v>TRIMESTRAL COMBINADO</v>
      </c>
      <c r="BN78" s="376" t="str">
        <f>IFERROR(__xludf.DUMMYFUNCTION("""COMPUTED_VALUE"""),"MENSUAL PROMO 1")</f>
        <v>MENSUAL PROMO 1</v>
      </c>
      <c r="BO78" s="377" t="str">
        <f>IFERROR(__xludf.DUMMYFUNCTION("""COMPUTED_VALUE"""),"TRIMESTRAL PROMO 1")</f>
        <v>TRIMESTRAL PROMO 1</v>
      </c>
      <c r="BP78" s="134" t="str">
        <f>IFERROR(__xludf.DUMMYFUNCTION("""COMPUTED_VALUE""")," ---")</f>
        <v> ---</v>
      </c>
      <c r="BQ78" s="134"/>
      <c r="BR78" s="134"/>
      <c r="BS78" s="148"/>
      <c r="BT78" s="148"/>
      <c r="BU78" s="148"/>
      <c r="BV78" s="148"/>
      <c r="BW78" s="148"/>
      <c r="BX78" s="148"/>
      <c r="BY78" s="148"/>
      <c r="BZ78" s="148"/>
      <c r="CA78" s="148"/>
      <c r="CB78" s="148"/>
      <c r="CC78" s="148"/>
      <c r="CD78" s="148"/>
      <c r="CE78" s="148"/>
      <c r="CF78" s="148" t="str">
        <f>IFERROR(__xludf.DUMMYFUNCTION("""COMPUTED_VALUE""")," ---")</f>
        <v> ---</v>
      </c>
      <c r="CG78" s="148"/>
      <c r="CH78" s="148"/>
      <c r="CI78" s="148"/>
      <c r="CJ78" s="148"/>
      <c r="CK78" s="148"/>
      <c r="CL78" s="148"/>
      <c r="CM78" s="148"/>
      <c r="CN78" s="148"/>
      <c r="CO78" s="148"/>
      <c r="CP78" s="148"/>
      <c r="CQ78" s="148"/>
      <c r="CR78" s="148"/>
    </row>
    <row r="79" ht="15.75" customHeight="1">
      <c r="A79" s="343">
        <v>44986.0</v>
      </c>
      <c r="B79" s="477" t="s">
        <v>1525</v>
      </c>
      <c r="C79" s="359">
        <v>7540.0</v>
      </c>
      <c r="D79" s="360">
        <v>11300.0</v>
      </c>
      <c r="E79" s="360">
        <v>22600.0</v>
      </c>
      <c r="F79" s="361">
        <v>2.0</v>
      </c>
      <c r="G79" s="474">
        <v>3.0</v>
      </c>
      <c r="H79" s="376"/>
      <c r="I79" s="376"/>
      <c r="J79" s="376"/>
      <c r="K79" s="377"/>
      <c r="L79" s="148"/>
      <c r="M79" s="134"/>
      <c r="N79" s="448"/>
      <c r="O79" s="422" t="s">
        <v>442</v>
      </c>
      <c r="P79" s="375" t="s">
        <v>510</v>
      </c>
      <c r="Q79" s="381" t="str">
        <f>IFERROR(__xludf.DUMMYFUNCTION("TRANSPOSE(FILTER($P$6:$P$329,$O$6:$O$329='DATOS PERSONALES'!$E76))"),"Lunes 15:30")</f>
        <v>Lunes 15:30</v>
      </c>
      <c r="R79" s="374" t="str">
        <f>IFERROR(__xludf.DUMMYFUNCTION("""COMPUTED_VALUE"""),"Lunes 20:00")</f>
        <v>Lunes 20:00</v>
      </c>
      <c r="S79" s="374" t="str">
        <f>IFERROR(__xludf.DUMMYFUNCTION("""COMPUTED_VALUE"""),"Martes 16:45")</f>
        <v>Martes 16:45</v>
      </c>
      <c r="T79" s="374" t="str">
        <f>IFERROR(__xludf.DUMMYFUNCTION("""COMPUTED_VALUE"""),"Martes 19:00")</f>
        <v>Martes 19:00</v>
      </c>
      <c r="U79" s="374" t="str">
        <f>IFERROR(__xludf.DUMMYFUNCTION("""COMPUTED_VALUE"""),"Miércoles 16:00")</f>
        <v>Miércoles 16:00</v>
      </c>
      <c r="V79" s="374" t="str">
        <f>IFERROR(__xludf.DUMMYFUNCTION("""COMPUTED_VALUE"""),"Miércoles 16:45")</f>
        <v>Miércoles 16:45</v>
      </c>
      <c r="W79" s="374" t="str">
        <f>IFERROR(__xludf.DUMMYFUNCTION("""COMPUTED_VALUE"""),"Miércoles 19:00")</f>
        <v>Miércoles 19:00</v>
      </c>
      <c r="X79" s="374" t="str">
        <f>IFERROR(__xludf.DUMMYFUNCTION("""COMPUTED_VALUE"""),"Jueves 15:30")</f>
        <v>Jueves 15:30</v>
      </c>
      <c r="Y79" s="374" t="str">
        <f>IFERROR(__xludf.DUMMYFUNCTION("""COMPUTED_VALUE"""),"Jueves 17:45")</f>
        <v>Jueves 17:45</v>
      </c>
      <c r="Z79" s="374" t="str">
        <f>IFERROR(__xludf.DUMMYFUNCTION("""COMPUTED_VALUE"""),"Viernes 16:00")</f>
        <v>Viernes 16:00</v>
      </c>
      <c r="AA79" s="374" t="str">
        <f>IFERROR(__xludf.DUMMYFUNCTION("""COMPUTED_VALUE"""),"Viernes 16:45")</f>
        <v>Viernes 16:45</v>
      </c>
      <c r="AB79" s="374" t="str">
        <f>IFERROR(__xludf.DUMMYFUNCTION("""COMPUTED_VALUE"""),"Viernes 19:45")</f>
        <v>Viernes 19:45</v>
      </c>
      <c r="AC79" s="374" t="str">
        <f>IFERROR(__xludf.DUMMYFUNCTION("""COMPUTED_VALUE"""),"Sábado 13:00")</f>
        <v>Sábado 13:00</v>
      </c>
      <c r="AD79" s="376" t="str">
        <f>IFERROR(__xludf.DUMMYFUNCTION("""COMPUTED_VALUE"""),"Sábado 13:45")</f>
        <v>Sábado 13:45</v>
      </c>
      <c r="AE79" s="376" t="str">
        <f>IFERROR(__xludf.DUMMYFUNCTION("""COMPUTED_VALUE"""),"Sábado 16:45")</f>
        <v>Sábado 16:45</v>
      </c>
      <c r="AF79" s="376" t="str">
        <f>IFERROR(__xludf.DUMMYFUNCTION("""COMPUTED_VALUE"""),"Sábado 18:15")</f>
        <v>Sábado 18:15</v>
      </c>
      <c r="AG79" s="376" t="str">
        <f>IFERROR(__xludf.DUMMYFUNCTION("""COMPUTED_VALUE"""),"vacio")</f>
        <v>vacio</v>
      </c>
      <c r="AH79" s="376"/>
      <c r="AI79" s="376"/>
      <c r="AJ79" s="376"/>
      <c r="AK79" s="376"/>
      <c r="AL79" s="376"/>
      <c r="AM79" s="376"/>
      <c r="AN79" s="376"/>
      <c r="AO79" s="376"/>
      <c r="AP79" s="376"/>
      <c r="AQ79" s="376"/>
      <c r="AR79" s="376"/>
      <c r="AS79" s="376"/>
      <c r="AT79" s="376"/>
      <c r="AU79" s="376"/>
      <c r="AV79" s="376"/>
      <c r="AW79" s="377"/>
      <c r="AX79" s="134"/>
      <c r="AY79" s="353"/>
      <c r="AZ79" s="392" t="str">
        <f>IFERROR(__xludf.DUMMYFUNCTION("TRANSPOSE( IFNA(FILTER($B:$B, MONTH(IF($A:$A&lt;&gt;"""",$A:$A,""null""))=MONTH(IF('DATOS PERSONALES'!$H77&lt;&gt;"""",'DATOS PERSONALES'!$H77,""null""))),""Ingrese mes contratacion primero""))"),"MENSUAL 1")</f>
        <v>MENSUAL 1</v>
      </c>
      <c r="BA79" s="376" t="str">
        <f>IFERROR(__xludf.DUMMYFUNCTION("""COMPUTED_VALUE"""),"MENSUAL 2")</f>
        <v>MENSUAL 2</v>
      </c>
      <c r="BB79" s="376" t="str">
        <f>IFERROR(__xludf.DUMMYFUNCTION("""COMPUTED_VALUE"""),"MENSUAL 3")</f>
        <v>MENSUAL 3</v>
      </c>
      <c r="BC79" s="376" t="str">
        <f>IFERROR(__xludf.DUMMYFUNCTION("""COMPUTED_VALUE"""),"MENSUAL PILETA LIBRE 1")</f>
        <v>MENSUAL PILETA LIBRE 1</v>
      </c>
      <c r="BD79" s="376" t="str">
        <f>IFERROR(__xludf.DUMMYFUNCTION("""COMPUTED_VALUE"""),"MENSUAL PILETA LIBRE 2")</f>
        <v>MENSUAL PILETA LIBRE 2</v>
      </c>
      <c r="BE79" s="376" t="str">
        <f>IFERROR(__xludf.DUMMYFUNCTION("""COMPUTED_VALUE"""),"MENSUAL PILETA LIBRE 3")</f>
        <v>MENSUAL PILETA LIBRE 3</v>
      </c>
      <c r="BF79" s="376" t="str">
        <f>IFERROR(__xludf.DUMMYFUNCTION("""COMPUTED_VALUE"""),"MENSUAL COMBINADO")</f>
        <v>MENSUAL COMBINADO</v>
      </c>
      <c r="BG79" s="376" t="str">
        <f>IFERROR(__xludf.DUMMYFUNCTION("""COMPUTED_VALUE"""),"TRIMESTRAL 1")</f>
        <v>TRIMESTRAL 1</v>
      </c>
      <c r="BH79" s="376" t="str">
        <f>IFERROR(__xludf.DUMMYFUNCTION("""COMPUTED_VALUE"""),"TRIMESTRAL 2")</f>
        <v>TRIMESTRAL 2</v>
      </c>
      <c r="BI79" s="376" t="str">
        <f>IFERROR(__xludf.DUMMYFUNCTION("""COMPUTED_VALUE"""),"TRIMESTRAL 3")</f>
        <v>TRIMESTRAL 3</v>
      </c>
      <c r="BJ79" s="376" t="str">
        <f>IFERROR(__xludf.DUMMYFUNCTION("""COMPUTED_VALUE"""),"TRIMESTRAL PILETA LIBRE 1")</f>
        <v>TRIMESTRAL PILETA LIBRE 1</v>
      </c>
      <c r="BK79" s="376" t="str">
        <f>IFERROR(__xludf.DUMMYFUNCTION("""COMPUTED_VALUE"""),"TRIMESTRAL PILETA LIBRE 2")</f>
        <v>TRIMESTRAL PILETA LIBRE 2</v>
      </c>
      <c r="BL79" s="376" t="str">
        <f>IFERROR(__xludf.DUMMYFUNCTION("""COMPUTED_VALUE"""),"TRIMESTRAL PILETA LIBRE 3")</f>
        <v>TRIMESTRAL PILETA LIBRE 3</v>
      </c>
      <c r="BM79" s="376" t="str">
        <f>IFERROR(__xludf.DUMMYFUNCTION("""COMPUTED_VALUE"""),"TRIMESTRAL COMBINADO")</f>
        <v>TRIMESTRAL COMBINADO</v>
      </c>
      <c r="BN79" s="376" t="str">
        <f>IFERROR(__xludf.DUMMYFUNCTION("""COMPUTED_VALUE"""),"MENSUAL PROMO 1")</f>
        <v>MENSUAL PROMO 1</v>
      </c>
      <c r="BO79" s="377" t="str">
        <f>IFERROR(__xludf.DUMMYFUNCTION("""COMPUTED_VALUE"""),"TRIMESTRAL PROMO 1")</f>
        <v>TRIMESTRAL PROMO 1</v>
      </c>
      <c r="BP79" s="134" t="str">
        <f>IFERROR(__xludf.DUMMYFUNCTION("""COMPUTED_VALUE""")," ---")</f>
        <v> ---</v>
      </c>
      <c r="BQ79" s="134"/>
      <c r="BR79" s="134"/>
      <c r="BS79" s="148"/>
      <c r="BT79" s="148"/>
      <c r="BU79" s="148"/>
      <c r="BV79" s="148"/>
      <c r="BW79" s="148"/>
      <c r="BX79" s="148"/>
      <c r="BY79" s="148"/>
      <c r="BZ79" s="148"/>
      <c r="CA79" s="148"/>
      <c r="CB79" s="148"/>
      <c r="CC79" s="148"/>
      <c r="CD79" s="148"/>
      <c r="CE79" s="148"/>
      <c r="CF79" s="148"/>
      <c r="CG79" s="148"/>
      <c r="CH79" s="148"/>
      <c r="CI79" s="148"/>
      <c r="CJ79" s="148"/>
      <c r="CK79" s="148"/>
      <c r="CL79" s="148"/>
      <c r="CM79" s="148"/>
      <c r="CN79" s="148"/>
      <c r="CO79" s="148"/>
      <c r="CP79" s="148"/>
      <c r="CQ79" s="148"/>
      <c r="CR79" s="148"/>
    </row>
    <row r="80" ht="15.75" customHeight="1">
      <c r="A80" s="343">
        <v>44986.0</v>
      </c>
      <c r="B80" s="409" t="s">
        <v>1528</v>
      </c>
      <c r="C80" s="456">
        <v>4200.0</v>
      </c>
      <c r="D80" s="456">
        <v>4200.0</v>
      </c>
      <c r="E80" s="457">
        <v>4200.0</v>
      </c>
      <c r="F80" s="458">
        <v>1.0</v>
      </c>
      <c r="G80" s="459">
        <v>1.0</v>
      </c>
      <c r="H80" s="376"/>
      <c r="I80" s="376"/>
      <c r="J80" s="376"/>
      <c r="K80" s="377"/>
      <c r="L80" s="148"/>
      <c r="M80" s="134"/>
      <c r="N80" s="448"/>
      <c r="O80" s="422" t="s">
        <v>442</v>
      </c>
      <c r="P80" s="375" t="s">
        <v>470</v>
      </c>
      <c r="Q80" s="381" t="str">
        <f>IFERROR(__xludf.DUMMYFUNCTION("TRANSPOSE(FILTER($P$6:$P$329,$O$6:$O$329='DATOS PERSONALES'!$E77))"),"Lunes 15:30")</f>
        <v>Lunes 15:30</v>
      </c>
      <c r="R80" s="374" t="str">
        <f>IFERROR(__xludf.DUMMYFUNCTION("""COMPUTED_VALUE"""),"Lunes 20:00")</f>
        <v>Lunes 20:00</v>
      </c>
      <c r="S80" s="374" t="str">
        <f>IFERROR(__xludf.DUMMYFUNCTION("""COMPUTED_VALUE"""),"Martes 16:45")</f>
        <v>Martes 16:45</v>
      </c>
      <c r="T80" s="374" t="str">
        <f>IFERROR(__xludf.DUMMYFUNCTION("""COMPUTED_VALUE"""),"Martes 19:00")</f>
        <v>Martes 19:00</v>
      </c>
      <c r="U80" s="374" t="str">
        <f>IFERROR(__xludf.DUMMYFUNCTION("""COMPUTED_VALUE"""),"Miércoles 16:00")</f>
        <v>Miércoles 16:00</v>
      </c>
      <c r="V80" s="374" t="str">
        <f>IFERROR(__xludf.DUMMYFUNCTION("""COMPUTED_VALUE"""),"Miércoles 16:45")</f>
        <v>Miércoles 16:45</v>
      </c>
      <c r="W80" s="374" t="str">
        <f>IFERROR(__xludf.DUMMYFUNCTION("""COMPUTED_VALUE"""),"Miércoles 19:00")</f>
        <v>Miércoles 19:00</v>
      </c>
      <c r="X80" s="374" t="str">
        <f>IFERROR(__xludf.DUMMYFUNCTION("""COMPUTED_VALUE"""),"Jueves 15:30")</f>
        <v>Jueves 15:30</v>
      </c>
      <c r="Y80" s="374" t="str">
        <f>IFERROR(__xludf.DUMMYFUNCTION("""COMPUTED_VALUE"""),"Jueves 17:45")</f>
        <v>Jueves 17:45</v>
      </c>
      <c r="Z80" s="374" t="str">
        <f>IFERROR(__xludf.DUMMYFUNCTION("""COMPUTED_VALUE"""),"Viernes 16:00")</f>
        <v>Viernes 16:00</v>
      </c>
      <c r="AA80" s="374" t="str">
        <f>IFERROR(__xludf.DUMMYFUNCTION("""COMPUTED_VALUE"""),"Viernes 16:45")</f>
        <v>Viernes 16:45</v>
      </c>
      <c r="AB80" s="374" t="str">
        <f>IFERROR(__xludf.DUMMYFUNCTION("""COMPUTED_VALUE"""),"Viernes 19:45")</f>
        <v>Viernes 19:45</v>
      </c>
      <c r="AC80" s="374" t="str">
        <f>IFERROR(__xludf.DUMMYFUNCTION("""COMPUTED_VALUE"""),"Sábado 13:00")</f>
        <v>Sábado 13:00</v>
      </c>
      <c r="AD80" s="376" t="str">
        <f>IFERROR(__xludf.DUMMYFUNCTION("""COMPUTED_VALUE"""),"Sábado 13:45")</f>
        <v>Sábado 13:45</v>
      </c>
      <c r="AE80" s="376" t="str">
        <f>IFERROR(__xludf.DUMMYFUNCTION("""COMPUTED_VALUE"""),"Sábado 16:45")</f>
        <v>Sábado 16:45</v>
      </c>
      <c r="AF80" s="376" t="str">
        <f>IFERROR(__xludf.DUMMYFUNCTION("""COMPUTED_VALUE"""),"Sábado 18:15")</f>
        <v>Sábado 18:15</v>
      </c>
      <c r="AG80" s="376" t="str">
        <f>IFERROR(__xludf.DUMMYFUNCTION("""COMPUTED_VALUE"""),"vacio")</f>
        <v>vacio</v>
      </c>
      <c r="AH80" s="376"/>
      <c r="AI80" s="376"/>
      <c r="AJ80" s="376"/>
      <c r="AK80" s="376"/>
      <c r="AL80" s="376"/>
      <c r="AM80" s="376"/>
      <c r="AN80" s="376"/>
      <c r="AO80" s="376"/>
      <c r="AP80" s="376"/>
      <c r="AQ80" s="376"/>
      <c r="AR80" s="376"/>
      <c r="AS80" s="376"/>
      <c r="AT80" s="376"/>
      <c r="AU80" s="376"/>
      <c r="AV80" s="376"/>
      <c r="AW80" s="377"/>
      <c r="AX80" s="134"/>
      <c r="AY80" s="353"/>
      <c r="AZ80" s="392" t="str">
        <f>IFERROR(__xludf.DUMMYFUNCTION("TRANSPOSE( IFNA(FILTER($B:$B, MONTH(IF($A:$A&lt;&gt;"""",$A:$A,""null""))=MONTH(IF('DATOS PERSONALES'!$H78&lt;&gt;"""",'DATOS PERSONALES'!$H78,""null""))),""Ingrese mes contratacion primero""))"),"MENSUAL 1")</f>
        <v>MENSUAL 1</v>
      </c>
      <c r="BA80" s="376" t="str">
        <f>IFERROR(__xludf.DUMMYFUNCTION("""COMPUTED_VALUE"""),"MENSUAL 2")</f>
        <v>MENSUAL 2</v>
      </c>
      <c r="BB80" s="376" t="str">
        <f>IFERROR(__xludf.DUMMYFUNCTION("""COMPUTED_VALUE"""),"MENSUAL 3")</f>
        <v>MENSUAL 3</v>
      </c>
      <c r="BC80" s="376" t="str">
        <f>IFERROR(__xludf.DUMMYFUNCTION("""COMPUTED_VALUE"""),"MENSUAL PILETA LIBRE 1")</f>
        <v>MENSUAL PILETA LIBRE 1</v>
      </c>
      <c r="BD80" s="376" t="str">
        <f>IFERROR(__xludf.DUMMYFUNCTION("""COMPUTED_VALUE"""),"MENSUAL PILETA LIBRE 2")</f>
        <v>MENSUAL PILETA LIBRE 2</v>
      </c>
      <c r="BE80" s="376" t="str">
        <f>IFERROR(__xludf.DUMMYFUNCTION("""COMPUTED_VALUE"""),"MENSUAL PILETA LIBRE 3")</f>
        <v>MENSUAL PILETA LIBRE 3</v>
      </c>
      <c r="BF80" s="376" t="str">
        <f>IFERROR(__xludf.DUMMYFUNCTION("""COMPUTED_VALUE"""),"MENSUAL COMBINADO")</f>
        <v>MENSUAL COMBINADO</v>
      </c>
      <c r="BG80" s="376" t="str">
        <f>IFERROR(__xludf.DUMMYFUNCTION("""COMPUTED_VALUE"""),"TRIMESTRAL 1")</f>
        <v>TRIMESTRAL 1</v>
      </c>
      <c r="BH80" s="376" t="str">
        <f>IFERROR(__xludf.DUMMYFUNCTION("""COMPUTED_VALUE"""),"TRIMESTRAL 2")</f>
        <v>TRIMESTRAL 2</v>
      </c>
      <c r="BI80" s="376" t="str">
        <f>IFERROR(__xludf.DUMMYFUNCTION("""COMPUTED_VALUE"""),"TRIMESTRAL 3")</f>
        <v>TRIMESTRAL 3</v>
      </c>
      <c r="BJ80" s="376" t="str">
        <f>IFERROR(__xludf.DUMMYFUNCTION("""COMPUTED_VALUE"""),"TRIMESTRAL PILETA LIBRE 1")</f>
        <v>TRIMESTRAL PILETA LIBRE 1</v>
      </c>
      <c r="BK80" s="376" t="str">
        <f>IFERROR(__xludf.DUMMYFUNCTION("""COMPUTED_VALUE"""),"TRIMESTRAL PILETA LIBRE 2")</f>
        <v>TRIMESTRAL PILETA LIBRE 2</v>
      </c>
      <c r="BL80" s="376" t="str">
        <f>IFERROR(__xludf.DUMMYFUNCTION("""COMPUTED_VALUE"""),"TRIMESTRAL PILETA LIBRE 3")</f>
        <v>TRIMESTRAL PILETA LIBRE 3</v>
      </c>
      <c r="BM80" s="376" t="str">
        <f>IFERROR(__xludf.DUMMYFUNCTION("""COMPUTED_VALUE"""),"TRIMESTRAL COMBINADO")</f>
        <v>TRIMESTRAL COMBINADO</v>
      </c>
      <c r="BN80" s="376" t="str">
        <f>IFERROR(__xludf.DUMMYFUNCTION("""COMPUTED_VALUE"""),"MENSUAL PROMO 1")</f>
        <v>MENSUAL PROMO 1</v>
      </c>
      <c r="BO80" s="377" t="str">
        <f>IFERROR(__xludf.DUMMYFUNCTION("""COMPUTED_VALUE"""),"TRIMESTRAL PROMO 1")</f>
        <v>TRIMESTRAL PROMO 1</v>
      </c>
      <c r="BP80" s="134" t="str">
        <f>IFERROR(__xludf.DUMMYFUNCTION("""COMPUTED_VALUE""")," ---")</f>
        <v> ---</v>
      </c>
      <c r="BQ80" s="134"/>
      <c r="BR80" s="134"/>
      <c r="BS80" s="148"/>
      <c r="BT80" s="148"/>
      <c r="BU80" s="148"/>
      <c r="BV80" s="148"/>
      <c r="BW80" s="148"/>
      <c r="BX80" s="148"/>
      <c r="BY80" s="148"/>
      <c r="BZ80" s="148"/>
      <c r="CA80" s="148"/>
      <c r="CB80" s="148"/>
      <c r="CC80" s="148"/>
      <c r="CD80" s="148"/>
      <c r="CE80" s="148"/>
      <c r="CF80" s="148"/>
      <c r="CG80" s="148"/>
      <c r="CH80" s="148"/>
      <c r="CI80" s="148"/>
      <c r="CJ80" s="148"/>
      <c r="CK80" s="148"/>
      <c r="CL80" s="148"/>
      <c r="CM80" s="148"/>
      <c r="CN80" s="148"/>
      <c r="CO80" s="148"/>
      <c r="CP80" s="148"/>
      <c r="CQ80" s="148"/>
      <c r="CR80" s="148"/>
    </row>
    <row r="81" ht="15.75" customHeight="1">
      <c r="A81" s="343">
        <v>44986.0</v>
      </c>
      <c r="B81" s="418" t="s">
        <v>1530</v>
      </c>
      <c r="C81" s="461">
        <v>3670.0</v>
      </c>
      <c r="D81" s="461">
        <v>5500.0</v>
      </c>
      <c r="E81" s="461">
        <v>11000.0</v>
      </c>
      <c r="F81" s="462">
        <v>2.0</v>
      </c>
      <c r="G81" s="463">
        <v>3.0</v>
      </c>
      <c r="H81" s="376"/>
      <c r="I81" s="376"/>
      <c r="J81" s="376"/>
      <c r="K81" s="377"/>
      <c r="L81" s="150"/>
      <c r="M81" s="134"/>
      <c r="N81" s="448"/>
      <c r="O81" s="422" t="s">
        <v>442</v>
      </c>
      <c r="P81" s="375" t="s">
        <v>489</v>
      </c>
      <c r="Q81" s="381" t="str">
        <f>IFERROR(__xludf.DUMMYFUNCTION("TRANSPOSE(FILTER($P$6:$P$329,$O$6:$O$329='DATOS PERSONALES'!$E78))"),"Lunes 15:30")</f>
        <v>Lunes 15:30</v>
      </c>
      <c r="R81" s="374" t="str">
        <f>IFERROR(__xludf.DUMMYFUNCTION("""COMPUTED_VALUE"""),"Lunes 20:00")</f>
        <v>Lunes 20:00</v>
      </c>
      <c r="S81" s="374" t="str">
        <f>IFERROR(__xludf.DUMMYFUNCTION("""COMPUTED_VALUE"""),"Martes 16:45")</f>
        <v>Martes 16:45</v>
      </c>
      <c r="T81" s="374" t="str">
        <f>IFERROR(__xludf.DUMMYFUNCTION("""COMPUTED_VALUE"""),"Martes 19:00")</f>
        <v>Martes 19:00</v>
      </c>
      <c r="U81" s="374" t="str">
        <f>IFERROR(__xludf.DUMMYFUNCTION("""COMPUTED_VALUE"""),"Miércoles 16:00")</f>
        <v>Miércoles 16:00</v>
      </c>
      <c r="V81" s="374" t="str">
        <f>IFERROR(__xludf.DUMMYFUNCTION("""COMPUTED_VALUE"""),"Miércoles 16:45")</f>
        <v>Miércoles 16:45</v>
      </c>
      <c r="W81" s="374" t="str">
        <f>IFERROR(__xludf.DUMMYFUNCTION("""COMPUTED_VALUE"""),"Miércoles 19:00")</f>
        <v>Miércoles 19:00</v>
      </c>
      <c r="X81" s="374" t="str">
        <f>IFERROR(__xludf.DUMMYFUNCTION("""COMPUTED_VALUE"""),"Jueves 15:30")</f>
        <v>Jueves 15:30</v>
      </c>
      <c r="Y81" s="374" t="str">
        <f>IFERROR(__xludf.DUMMYFUNCTION("""COMPUTED_VALUE"""),"Jueves 17:45")</f>
        <v>Jueves 17:45</v>
      </c>
      <c r="Z81" s="374" t="str">
        <f>IFERROR(__xludf.DUMMYFUNCTION("""COMPUTED_VALUE"""),"Viernes 16:00")</f>
        <v>Viernes 16:00</v>
      </c>
      <c r="AA81" s="374" t="str">
        <f>IFERROR(__xludf.DUMMYFUNCTION("""COMPUTED_VALUE"""),"Viernes 16:45")</f>
        <v>Viernes 16:45</v>
      </c>
      <c r="AB81" s="374" t="str">
        <f>IFERROR(__xludf.DUMMYFUNCTION("""COMPUTED_VALUE"""),"Viernes 19:45")</f>
        <v>Viernes 19:45</v>
      </c>
      <c r="AC81" s="374" t="str">
        <f>IFERROR(__xludf.DUMMYFUNCTION("""COMPUTED_VALUE"""),"Sábado 13:00")</f>
        <v>Sábado 13:00</v>
      </c>
      <c r="AD81" s="376" t="str">
        <f>IFERROR(__xludf.DUMMYFUNCTION("""COMPUTED_VALUE"""),"Sábado 13:45")</f>
        <v>Sábado 13:45</v>
      </c>
      <c r="AE81" s="376" t="str">
        <f>IFERROR(__xludf.DUMMYFUNCTION("""COMPUTED_VALUE"""),"Sábado 16:45")</f>
        <v>Sábado 16:45</v>
      </c>
      <c r="AF81" s="376" t="str">
        <f>IFERROR(__xludf.DUMMYFUNCTION("""COMPUTED_VALUE"""),"Sábado 18:15")</f>
        <v>Sábado 18:15</v>
      </c>
      <c r="AG81" s="376" t="str">
        <f>IFERROR(__xludf.DUMMYFUNCTION("""COMPUTED_VALUE"""),"vacio")</f>
        <v>vacio</v>
      </c>
      <c r="AH81" s="376"/>
      <c r="AI81" s="376"/>
      <c r="AJ81" s="376"/>
      <c r="AK81" s="376"/>
      <c r="AL81" s="376"/>
      <c r="AM81" s="376"/>
      <c r="AN81" s="376"/>
      <c r="AO81" s="376"/>
      <c r="AP81" s="376"/>
      <c r="AQ81" s="376"/>
      <c r="AR81" s="376"/>
      <c r="AS81" s="376"/>
      <c r="AT81" s="376"/>
      <c r="AU81" s="376"/>
      <c r="AV81" s="376"/>
      <c r="AW81" s="377"/>
      <c r="AX81" s="134"/>
      <c r="AY81" s="353"/>
      <c r="AZ81" s="392" t="str">
        <f>IFERROR(__xludf.DUMMYFUNCTION("TRANSPOSE( IFNA(FILTER($B:$B, MONTH(IF($A:$A&lt;&gt;"""",$A:$A,""null""))=MONTH(IF('DATOS PERSONALES'!$H79&lt;&gt;"""",'DATOS PERSONALES'!$H79,""null""))),""Ingrese mes contratacion primero""))"),"MENSUAL 1")</f>
        <v>MENSUAL 1</v>
      </c>
      <c r="BA81" s="376" t="str">
        <f>IFERROR(__xludf.DUMMYFUNCTION("""COMPUTED_VALUE"""),"MENSUAL 2")</f>
        <v>MENSUAL 2</v>
      </c>
      <c r="BB81" s="376" t="str">
        <f>IFERROR(__xludf.DUMMYFUNCTION("""COMPUTED_VALUE"""),"MENSUAL 3")</f>
        <v>MENSUAL 3</v>
      </c>
      <c r="BC81" s="376" t="str">
        <f>IFERROR(__xludf.DUMMYFUNCTION("""COMPUTED_VALUE"""),"MENSUAL PILETA LIBRE 1")</f>
        <v>MENSUAL PILETA LIBRE 1</v>
      </c>
      <c r="BD81" s="376" t="str">
        <f>IFERROR(__xludf.DUMMYFUNCTION("""COMPUTED_VALUE"""),"MENSUAL PILETA LIBRE 2")</f>
        <v>MENSUAL PILETA LIBRE 2</v>
      </c>
      <c r="BE81" s="376" t="str">
        <f>IFERROR(__xludf.DUMMYFUNCTION("""COMPUTED_VALUE"""),"MENSUAL PILETA LIBRE 3")</f>
        <v>MENSUAL PILETA LIBRE 3</v>
      </c>
      <c r="BF81" s="376" t="str">
        <f>IFERROR(__xludf.DUMMYFUNCTION("""COMPUTED_VALUE"""),"MENSUAL COMBINADO")</f>
        <v>MENSUAL COMBINADO</v>
      </c>
      <c r="BG81" s="376" t="str">
        <f>IFERROR(__xludf.DUMMYFUNCTION("""COMPUTED_VALUE"""),"TRIMESTRAL 1")</f>
        <v>TRIMESTRAL 1</v>
      </c>
      <c r="BH81" s="376" t="str">
        <f>IFERROR(__xludf.DUMMYFUNCTION("""COMPUTED_VALUE"""),"TRIMESTRAL 2")</f>
        <v>TRIMESTRAL 2</v>
      </c>
      <c r="BI81" s="376" t="str">
        <f>IFERROR(__xludf.DUMMYFUNCTION("""COMPUTED_VALUE"""),"TRIMESTRAL 3")</f>
        <v>TRIMESTRAL 3</v>
      </c>
      <c r="BJ81" s="376" t="str">
        <f>IFERROR(__xludf.DUMMYFUNCTION("""COMPUTED_VALUE"""),"TRIMESTRAL PILETA LIBRE 1")</f>
        <v>TRIMESTRAL PILETA LIBRE 1</v>
      </c>
      <c r="BK81" s="376" t="str">
        <f>IFERROR(__xludf.DUMMYFUNCTION("""COMPUTED_VALUE"""),"TRIMESTRAL PILETA LIBRE 2")</f>
        <v>TRIMESTRAL PILETA LIBRE 2</v>
      </c>
      <c r="BL81" s="376" t="str">
        <f>IFERROR(__xludf.DUMMYFUNCTION("""COMPUTED_VALUE"""),"TRIMESTRAL PILETA LIBRE 3")</f>
        <v>TRIMESTRAL PILETA LIBRE 3</v>
      </c>
      <c r="BM81" s="376" t="str">
        <f>IFERROR(__xludf.DUMMYFUNCTION("""COMPUTED_VALUE"""),"TRIMESTRAL COMBINADO")</f>
        <v>TRIMESTRAL COMBINADO</v>
      </c>
      <c r="BN81" s="376" t="str">
        <f>IFERROR(__xludf.DUMMYFUNCTION("""COMPUTED_VALUE"""),"MENSUAL PROMO 1")</f>
        <v>MENSUAL PROMO 1</v>
      </c>
      <c r="BO81" s="377" t="str">
        <f>IFERROR(__xludf.DUMMYFUNCTION("""COMPUTED_VALUE"""),"TRIMESTRAL PROMO 1")</f>
        <v>TRIMESTRAL PROMO 1</v>
      </c>
      <c r="BP81" s="134" t="str">
        <f>IFERROR(__xludf.DUMMYFUNCTION("""COMPUTED_VALUE""")," ---")</f>
        <v> ---</v>
      </c>
      <c r="BQ81" s="134"/>
      <c r="BR81" s="134"/>
      <c r="BS81" s="148"/>
      <c r="BT81" s="148"/>
      <c r="BU81" s="148"/>
      <c r="BV81" s="148"/>
      <c r="BW81" s="148"/>
      <c r="BX81" s="148"/>
      <c r="BY81" s="148"/>
      <c r="BZ81" s="148"/>
      <c r="CA81" s="148"/>
      <c r="CB81" s="148"/>
      <c r="CC81" s="148"/>
      <c r="CD81" s="148"/>
      <c r="CE81" s="148"/>
      <c r="CF81" s="148"/>
      <c r="CG81" s="148"/>
      <c r="CH81" s="148"/>
      <c r="CI81" s="148"/>
      <c r="CJ81" s="148"/>
      <c r="CK81" s="148"/>
      <c r="CL81" s="148"/>
      <c r="CM81" s="148"/>
      <c r="CN81" s="148"/>
      <c r="CO81" s="148"/>
      <c r="CP81" s="148"/>
      <c r="CQ81" s="148"/>
      <c r="CR81" s="148"/>
    </row>
    <row r="82" ht="15.75" customHeight="1">
      <c r="A82" s="343">
        <v>44986.0</v>
      </c>
      <c r="B82" s="423" t="s">
        <v>1524</v>
      </c>
      <c r="C82" s="464">
        <v>0.0</v>
      </c>
      <c r="D82" s="464">
        <v>0.0</v>
      </c>
      <c r="E82" s="464">
        <v>0.0</v>
      </c>
      <c r="F82" s="464">
        <v>0.0</v>
      </c>
      <c r="G82" s="465">
        <v>0.0</v>
      </c>
      <c r="H82" s="376"/>
      <c r="I82" s="376"/>
      <c r="J82" s="376"/>
      <c r="K82" s="377"/>
      <c r="L82" s="148"/>
      <c r="M82" s="134"/>
      <c r="N82" s="448"/>
      <c r="O82" s="422" t="s">
        <v>442</v>
      </c>
      <c r="P82" s="375" t="s">
        <v>649</v>
      </c>
      <c r="Q82" s="381" t="str">
        <f>IFERROR(__xludf.DUMMYFUNCTION("TRANSPOSE(FILTER($P$6:$P$329,$O$6:$O$329='DATOS PERSONALES'!$E79))"),"Lunes 15:30")</f>
        <v>Lunes 15:30</v>
      </c>
      <c r="R82" s="374" t="str">
        <f>IFERROR(__xludf.DUMMYFUNCTION("""COMPUTED_VALUE"""),"Lunes 20:00")</f>
        <v>Lunes 20:00</v>
      </c>
      <c r="S82" s="374" t="str">
        <f>IFERROR(__xludf.DUMMYFUNCTION("""COMPUTED_VALUE"""),"Martes 16:45")</f>
        <v>Martes 16:45</v>
      </c>
      <c r="T82" s="374" t="str">
        <f>IFERROR(__xludf.DUMMYFUNCTION("""COMPUTED_VALUE"""),"Martes 19:00")</f>
        <v>Martes 19:00</v>
      </c>
      <c r="U82" s="374" t="str">
        <f>IFERROR(__xludf.DUMMYFUNCTION("""COMPUTED_VALUE"""),"Miércoles 16:00")</f>
        <v>Miércoles 16:00</v>
      </c>
      <c r="V82" s="374" t="str">
        <f>IFERROR(__xludf.DUMMYFUNCTION("""COMPUTED_VALUE"""),"Miércoles 16:45")</f>
        <v>Miércoles 16:45</v>
      </c>
      <c r="W82" s="374" t="str">
        <f>IFERROR(__xludf.DUMMYFUNCTION("""COMPUTED_VALUE"""),"Miércoles 19:00")</f>
        <v>Miércoles 19:00</v>
      </c>
      <c r="X82" s="374" t="str">
        <f>IFERROR(__xludf.DUMMYFUNCTION("""COMPUTED_VALUE"""),"Jueves 15:30")</f>
        <v>Jueves 15:30</v>
      </c>
      <c r="Y82" s="374" t="str">
        <f>IFERROR(__xludf.DUMMYFUNCTION("""COMPUTED_VALUE"""),"Jueves 17:45")</f>
        <v>Jueves 17:45</v>
      </c>
      <c r="Z82" s="374" t="str">
        <f>IFERROR(__xludf.DUMMYFUNCTION("""COMPUTED_VALUE"""),"Viernes 16:00")</f>
        <v>Viernes 16:00</v>
      </c>
      <c r="AA82" s="374" t="str">
        <f>IFERROR(__xludf.DUMMYFUNCTION("""COMPUTED_VALUE"""),"Viernes 16:45")</f>
        <v>Viernes 16:45</v>
      </c>
      <c r="AB82" s="374" t="str">
        <f>IFERROR(__xludf.DUMMYFUNCTION("""COMPUTED_VALUE"""),"Viernes 19:45")</f>
        <v>Viernes 19:45</v>
      </c>
      <c r="AC82" s="374" t="str">
        <f>IFERROR(__xludf.DUMMYFUNCTION("""COMPUTED_VALUE"""),"Sábado 13:00")</f>
        <v>Sábado 13:00</v>
      </c>
      <c r="AD82" s="376" t="str">
        <f>IFERROR(__xludf.DUMMYFUNCTION("""COMPUTED_VALUE"""),"Sábado 13:45")</f>
        <v>Sábado 13:45</v>
      </c>
      <c r="AE82" s="376" t="str">
        <f>IFERROR(__xludf.DUMMYFUNCTION("""COMPUTED_VALUE"""),"Sábado 16:45")</f>
        <v>Sábado 16:45</v>
      </c>
      <c r="AF82" s="376" t="str">
        <f>IFERROR(__xludf.DUMMYFUNCTION("""COMPUTED_VALUE"""),"Sábado 18:15")</f>
        <v>Sábado 18:15</v>
      </c>
      <c r="AG82" s="376" t="str">
        <f>IFERROR(__xludf.DUMMYFUNCTION("""COMPUTED_VALUE"""),"vacio")</f>
        <v>vacio</v>
      </c>
      <c r="AH82" s="376"/>
      <c r="AI82" s="376"/>
      <c r="AJ82" s="376"/>
      <c r="AK82" s="376"/>
      <c r="AL82" s="376"/>
      <c r="AM82" s="376"/>
      <c r="AN82" s="376"/>
      <c r="AO82" s="376"/>
      <c r="AP82" s="376"/>
      <c r="AQ82" s="376"/>
      <c r="AR82" s="376"/>
      <c r="AS82" s="376"/>
      <c r="AT82" s="376"/>
      <c r="AU82" s="376"/>
      <c r="AV82" s="376"/>
      <c r="AW82" s="377"/>
      <c r="AX82" s="134"/>
      <c r="AY82" s="353"/>
      <c r="AZ82" s="392" t="str">
        <f>IFERROR(__xludf.DUMMYFUNCTION("TRANSPOSE( IFNA(FILTER($B:$B, MONTH(IF($A:$A&lt;&gt;"""",$A:$A,""null""))=MONTH(IF('DATOS PERSONALES'!$H80&lt;&gt;"""",'DATOS PERSONALES'!$H80,""null""))),""Ingrese mes contratacion primero""))"),"MENSUAL 1")</f>
        <v>MENSUAL 1</v>
      </c>
      <c r="BA82" s="376" t="str">
        <f>IFERROR(__xludf.DUMMYFUNCTION("""COMPUTED_VALUE"""),"MENSUAL 2")</f>
        <v>MENSUAL 2</v>
      </c>
      <c r="BB82" s="376" t="str">
        <f>IFERROR(__xludf.DUMMYFUNCTION("""COMPUTED_VALUE"""),"MENSUAL 3")</f>
        <v>MENSUAL 3</v>
      </c>
      <c r="BC82" s="376" t="str">
        <f>IFERROR(__xludf.DUMMYFUNCTION("""COMPUTED_VALUE"""),"MENSUAL PILETA LIBRE 1")</f>
        <v>MENSUAL PILETA LIBRE 1</v>
      </c>
      <c r="BD82" s="376" t="str">
        <f>IFERROR(__xludf.DUMMYFUNCTION("""COMPUTED_VALUE"""),"MENSUAL PILETA LIBRE 2")</f>
        <v>MENSUAL PILETA LIBRE 2</v>
      </c>
      <c r="BE82" s="376" t="str">
        <f>IFERROR(__xludf.DUMMYFUNCTION("""COMPUTED_VALUE"""),"MENSUAL PILETA LIBRE 3")</f>
        <v>MENSUAL PILETA LIBRE 3</v>
      </c>
      <c r="BF82" s="376" t="str">
        <f>IFERROR(__xludf.DUMMYFUNCTION("""COMPUTED_VALUE"""),"MENSUAL COMBINADO")</f>
        <v>MENSUAL COMBINADO</v>
      </c>
      <c r="BG82" s="376" t="str">
        <f>IFERROR(__xludf.DUMMYFUNCTION("""COMPUTED_VALUE"""),"TRIMESTRAL 1")</f>
        <v>TRIMESTRAL 1</v>
      </c>
      <c r="BH82" s="376" t="str">
        <f>IFERROR(__xludf.DUMMYFUNCTION("""COMPUTED_VALUE"""),"TRIMESTRAL 2")</f>
        <v>TRIMESTRAL 2</v>
      </c>
      <c r="BI82" s="376" t="str">
        <f>IFERROR(__xludf.DUMMYFUNCTION("""COMPUTED_VALUE"""),"TRIMESTRAL 3")</f>
        <v>TRIMESTRAL 3</v>
      </c>
      <c r="BJ82" s="376" t="str">
        <f>IFERROR(__xludf.DUMMYFUNCTION("""COMPUTED_VALUE"""),"TRIMESTRAL PILETA LIBRE 1")</f>
        <v>TRIMESTRAL PILETA LIBRE 1</v>
      </c>
      <c r="BK82" s="376" t="str">
        <f>IFERROR(__xludf.DUMMYFUNCTION("""COMPUTED_VALUE"""),"TRIMESTRAL PILETA LIBRE 2")</f>
        <v>TRIMESTRAL PILETA LIBRE 2</v>
      </c>
      <c r="BL82" s="376" t="str">
        <f>IFERROR(__xludf.DUMMYFUNCTION("""COMPUTED_VALUE"""),"TRIMESTRAL PILETA LIBRE 3")</f>
        <v>TRIMESTRAL PILETA LIBRE 3</v>
      </c>
      <c r="BM82" s="376" t="str">
        <f>IFERROR(__xludf.DUMMYFUNCTION("""COMPUTED_VALUE"""),"TRIMESTRAL COMBINADO")</f>
        <v>TRIMESTRAL COMBINADO</v>
      </c>
      <c r="BN82" s="376" t="str">
        <f>IFERROR(__xludf.DUMMYFUNCTION("""COMPUTED_VALUE"""),"MENSUAL PROMO 1")</f>
        <v>MENSUAL PROMO 1</v>
      </c>
      <c r="BO82" s="377" t="str">
        <f>IFERROR(__xludf.DUMMYFUNCTION("""COMPUTED_VALUE"""),"TRIMESTRAL PROMO 1")</f>
        <v>TRIMESTRAL PROMO 1</v>
      </c>
      <c r="BP82" s="134" t="str">
        <f>IFERROR(__xludf.DUMMYFUNCTION("""COMPUTED_VALUE""")," ---")</f>
        <v> ---</v>
      </c>
      <c r="BQ82" s="134"/>
      <c r="BR82" s="134"/>
      <c r="BS82" s="148"/>
      <c r="BT82" s="148"/>
      <c r="BU82" s="148"/>
      <c r="BV82" s="148"/>
      <c r="BW82" s="148"/>
      <c r="BX82" s="148"/>
      <c r="BY82" s="148"/>
      <c r="BZ82" s="148"/>
      <c r="CA82" s="148"/>
      <c r="CB82" s="148"/>
      <c r="CC82" s="148"/>
      <c r="CD82" s="148"/>
      <c r="CE82" s="148"/>
      <c r="CF82" s="148"/>
      <c r="CG82" s="148"/>
      <c r="CH82" s="148"/>
      <c r="CI82" s="148"/>
      <c r="CJ82" s="148"/>
      <c r="CK82" s="148"/>
      <c r="CL82" s="148"/>
      <c r="CM82" s="148"/>
      <c r="CN82" s="148"/>
      <c r="CO82" s="148"/>
      <c r="CP82" s="148"/>
      <c r="CQ82" s="148"/>
      <c r="CR82" s="148"/>
    </row>
    <row r="83" ht="15.75" customHeight="1">
      <c r="A83" s="431"/>
      <c r="B83" s="432">
        <v>45017.0</v>
      </c>
      <c r="C83" s="433"/>
      <c r="D83" s="433"/>
      <c r="E83" s="433"/>
      <c r="F83" s="434"/>
      <c r="G83" s="353"/>
      <c r="H83" s="376"/>
      <c r="I83" s="376"/>
      <c r="J83" s="376"/>
      <c r="K83" s="377"/>
      <c r="L83" s="148"/>
      <c r="M83" s="134"/>
      <c r="N83" s="448"/>
      <c r="O83" s="422" t="s">
        <v>442</v>
      </c>
      <c r="P83" s="375" t="s">
        <v>486</v>
      </c>
      <c r="Q83" s="381" t="str">
        <f>IFERROR(__xludf.DUMMYFUNCTION("TRANSPOSE(FILTER($P$6:$P$329,$O$6:$O$329='DATOS PERSONALES'!$E80))"),"Lunes 15:30")</f>
        <v>Lunes 15:30</v>
      </c>
      <c r="R83" s="374" t="str">
        <f>IFERROR(__xludf.DUMMYFUNCTION("""COMPUTED_VALUE"""),"Lunes 20:00")</f>
        <v>Lunes 20:00</v>
      </c>
      <c r="S83" s="374" t="str">
        <f>IFERROR(__xludf.DUMMYFUNCTION("""COMPUTED_VALUE"""),"Martes 16:45")</f>
        <v>Martes 16:45</v>
      </c>
      <c r="T83" s="374" t="str">
        <f>IFERROR(__xludf.DUMMYFUNCTION("""COMPUTED_VALUE"""),"Martes 19:00")</f>
        <v>Martes 19:00</v>
      </c>
      <c r="U83" s="374" t="str">
        <f>IFERROR(__xludf.DUMMYFUNCTION("""COMPUTED_VALUE"""),"Miércoles 16:00")</f>
        <v>Miércoles 16:00</v>
      </c>
      <c r="V83" s="374" t="str">
        <f>IFERROR(__xludf.DUMMYFUNCTION("""COMPUTED_VALUE"""),"Miércoles 16:45")</f>
        <v>Miércoles 16:45</v>
      </c>
      <c r="W83" s="374" t="str">
        <f>IFERROR(__xludf.DUMMYFUNCTION("""COMPUTED_VALUE"""),"Miércoles 19:00")</f>
        <v>Miércoles 19:00</v>
      </c>
      <c r="X83" s="374" t="str">
        <f>IFERROR(__xludf.DUMMYFUNCTION("""COMPUTED_VALUE"""),"Jueves 15:30")</f>
        <v>Jueves 15:30</v>
      </c>
      <c r="Y83" s="374" t="str">
        <f>IFERROR(__xludf.DUMMYFUNCTION("""COMPUTED_VALUE"""),"Jueves 17:45")</f>
        <v>Jueves 17:45</v>
      </c>
      <c r="Z83" s="374" t="str">
        <f>IFERROR(__xludf.DUMMYFUNCTION("""COMPUTED_VALUE"""),"Viernes 16:00")</f>
        <v>Viernes 16:00</v>
      </c>
      <c r="AA83" s="374" t="str">
        <f>IFERROR(__xludf.DUMMYFUNCTION("""COMPUTED_VALUE"""),"Viernes 16:45")</f>
        <v>Viernes 16:45</v>
      </c>
      <c r="AB83" s="374" t="str">
        <f>IFERROR(__xludf.DUMMYFUNCTION("""COMPUTED_VALUE"""),"Viernes 19:45")</f>
        <v>Viernes 19:45</v>
      </c>
      <c r="AC83" s="374" t="str">
        <f>IFERROR(__xludf.DUMMYFUNCTION("""COMPUTED_VALUE"""),"Sábado 13:00")</f>
        <v>Sábado 13:00</v>
      </c>
      <c r="AD83" s="376" t="str">
        <f>IFERROR(__xludf.DUMMYFUNCTION("""COMPUTED_VALUE"""),"Sábado 13:45")</f>
        <v>Sábado 13:45</v>
      </c>
      <c r="AE83" s="376" t="str">
        <f>IFERROR(__xludf.DUMMYFUNCTION("""COMPUTED_VALUE"""),"Sábado 16:45")</f>
        <v>Sábado 16:45</v>
      </c>
      <c r="AF83" s="376" t="str">
        <f>IFERROR(__xludf.DUMMYFUNCTION("""COMPUTED_VALUE"""),"Sábado 18:15")</f>
        <v>Sábado 18:15</v>
      </c>
      <c r="AG83" s="376" t="str">
        <f>IFERROR(__xludf.DUMMYFUNCTION("""COMPUTED_VALUE"""),"vacio")</f>
        <v>vacio</v>
      </c>
      <c r="AH83" s="376"/>
      <c r="AI83" s="376"/>
      <c r="AJ83" s="376"/>
      <c r="AK83" s="376"/>
      <c r="AL83" s="376"/>
      <c r="AM83" s="376"/>
      <c r="AN83" s="376"/>
      <c r="AO83" s="376"/>
      <c r="AP83" s="376"/>
      <c r="AQ83" s="376"/>
      <c r="AR83" s="376"/>
      <c r="AS83" s="376"/>
      <c r="AT83" s="376"/>
      <c r="AU83" s="376"/>
      <c r="AV83" s="376"/>
      <c r="AW83" s="377"/>
      <c r="AX83" s="134"/>
      <c r="AY83" s="353"/>
      <c r="AZ83" s="392" t="str">
        <f>IFERROR(__xludf.DUMMYFUNCTION("TRANSPOSE( IFNA(FILTER($B:$B, MONTH(IF($A:$A&lt;&gt;"""",$A:$A,""null""))=MONTH(IF('DATOS PERSONALES'!$H81&lt;&gt;"""",'DATOS PERSONALES'!$H81,""null""))),""Ingrese mes contratacion primero""))"),"MENSUAL 1")</f>
        <v>MENSUAL 1</v>
      </c>
      <c r="BA83" s="376" t="str">
        <f>IFERROR(__xludf.DUMMYFUNCTION("""COMPUTED_VALUE"""),"MENSUAL 2")</f>
        <v>MENSUAL 2</v>
      </c>
      <c r="BB83" s="376" t="str">
        <f>IFERROR(__xludf.DUMMYFUNCTION("""COMPUTED_VALUE"""),"MENSUAL 3")</f>
        <v>MENSUAL 3</v>
      </c>
      <c r="BC83" s="376" t="str">
        <f>IFERROR(__xludf.DUMMYFUNCTION("""COMPUTED_VALUE"""),"MENSUAL PILETA LIBRE 1")</f>
        <v>MENSUAL PILETA LIBRE 1</v>
      </c>
      <c r="BD83" s="376" t="str">
        <f>IFERROR(__xludf.DUMMYFUNCTION("""COMPUTED_VALUE"""),"MENSUAL PILETA LIBRE 2")</f>
        <v>MENSUAL PILETA LIBRE 2</v>
      </c>
      <c r="BE83" s="376" t="str">
        <f>IFERROR(__xludf.DUMMYFUNCTION("""COMPUTED_VALUE"""),"MENSUAL PILETA LIBRE 3")</f>
        <v>MENSUAL PILETA LIBRE 3</v>
      </c>
      <c r="BF83" s="376" t="str">
        <f>IFERROR(__xludf.DUMMYFUNCTION("""COMPUTED_VALUE"""),"MENSUAL COMBINADO")</f>
        <v>MENSUAL COMBINADO</v>
      </c>
      <c r="BG83" s="376" t="str">
        <f>IFERROR(__xludf.DUMMYFUNCTION("""COMPUTED_VALUE"""),"TRIMESTRAL 1")</f>
        <v>TRIMESTRAL 1</v>
      </c>
      <c r="BH83" s="376" t="str">
        <f>IFERROR(__xludf.DUMMYFUNCTION("""COMPUTED_VALUE"""),"TRIMESTRAL 2")</f>
        <v>TRIMESTRAL 2</v>
      </c>
      <c r="BI83" s="376" t="str">
        <f>IFERROR(__xludf.DUMMYFUNCTION("""COMPUTED_VALUE"""),"TRIMESTRAL 3")</f>
        <v>TRIMESTRAL 3</v>
      </c>
      <c r="BJ83" s="376" t="str">
        <f>IFERROR(__xludf.DUMMYFUNCTION("""COMPUTED_VALUE"""),"TRIMESTRAL PILETA LIBRE 1")</f>
        <v>TRIMESTRAL PILETA LIBRE 1</v>
      </c>
      <c r="BK83" s="376" t="str">
        <f>IFERROR(__xludf.DUMMYFUNCTION("""COMPUTED_VALUE"""),"TRIMESTRAL PILETA LIBRE 2")</f>
        <v>TRIMESTRAL PILETA LIBRE 2</v>
      </c>
      <c r="BL83" s="376" t="str">
        <f>IFERROR(__xludf.DUMMYFUNCTION("""COMPUTED_VALUE"""),"TRIMESTRAL PILETA LIBRE 3")</f>
        <v>TRIMESTRAL PILETA LIBRE 3</v>
      </c>
      <c r="BM83" s="376" t="str">
        <f>IFERROR(__xludf.DUMMYFUNCTION("""COMPUTED_VALUE"""),"TRIMESTRAL COMBINADO")</f>
        <v>TRIMESTRAL COMBINADO</v>
      </c>
      <c r="BN83" s="376" t="str">
        <f>IFERROR(__xludf.DUMMYFUNCTION("""COMPUTED_VALUE"""),"MENSUAL PROMO 1")</f>
        <v>MENSUAL PROMO 1</v>
      </c>
      <c r="BO83" s="377" t="str">
        <f>IFERROR(__xludf.DUMMYFUNCTION("""COMPUTED_VALUE"""),"TRIMESTRAL PROMO 1")</f>
        <v>TRIMESTRAL PROMO 1</v>
      </c>
      <c r="BP83" s="134" t="str">
        <f>IFERROR(__xludf.DUMMYFUNCTION("""COMPUTED_VALUE""")," ---")</f>
        <v> ---</v>
      </c>
      <c r="BQ83" s="134"/>
      <c r="BR83" s="134"/>
      <c r="BS83" s="148"/>
      <c r="BT83" s="148"/>
      <c r="BU83" s="148"/>
      <c r="BV83" s="148"/>
      <c r="BW83" s="148"/>
      <c r="BX83" s="148"/>
      <c r="BY83" s="148"/>
      <c r="BZ83" s="148"/>
      <c r="CA83" s="148"/>
      <c r="CB83" s="148"/>
      <c r="CC83" s="148"/>
      <c r="CD83" s="148"/>
      <c r="CE83" s="148"/>
      <c r="CF83" s="148"/>
      <c r="CG83" s="148"/>
      <c r="CH83" s="148"/>
      <c r="CI83" s="148"/>
      <c r="CJ83" s="148"/>
      <c r="CK83" s="148"/>
      <c r="CL83" s="148"/>
      <c r="CM83" s="148"/>
      <c r="CN83" s="148"/>
      <c r="CO83" s="148"/>
      <c r="CP83" s="148"/>
      <c r="CQ83" s="148"/>
      <c r="CR83" s="148"/>
    </row>
    <row r="84" ht="15.75" customHeight="1">
      <c r="A84" s="470"/>
      <c r="B84" s="337" t="s">
        <v>1478</v>
      </c>
      <c r="C84" s="471" t="s">
        <v>1479</v>
      </c>
      <c r="D84" s="471" t="s">
        <v>1480</v>
      </c>
      <c r="E84" s="472" t="s">
        <v>1481</v>
      </c>
      <c r="F84" s="339" t="s">
        <v>1482</v>
      </c>
      <c r="G84" s="353"/>
      <c r="H84" s="376"/>
      <c r="I84" s="376"/>
      <c r="J84" s="376"/>
      <c r="K84" s="377"/>
      <c r="L84" s="148"/>
      <c r="M84" s="134"/>
      <c r="N84" s="448"/>
      <c r="O84" s="422" t="s">
        <v>442</v>
      </c>
      <c r="P84" s="375" t="s">
        <v>537</v>
      </c>
      <c r="Q84" s="381" t="str">
        <f>IFERROR(__xludf.DUMMYFUNCTION("TRANSPOSE(FILTER($P$6:$P$329,$O$6:$O$329='DATOS PERSONALES'!$E81))"),"Lunes 15:30")</f>
        <v>Lunes 15:30</v>
      </c>
      <c r="R84" s="374" t="str">
        <f>IFERROR(__xludf.DUMMYFUNCTION("""COMPUTED_VALUE"""),"Lunes 20:00")</f>
        <v>Lunes 20:00</v>
      </c>
      <c r="S84" s="374" t="str">
        <f>IFERROR(__xludf.DUMMYFUNCTION("""COMPUTED_VALUE"""),"Martes 16:45")</f>
        <v>Martes 16:45</v>
      </c>
      <c r="T84" s="374" t="str">
        <f>IFERROR(__xludf.DUMMYFUNCTION("""COMPUTED_VALUE"""),"Martes 19:00")</f>
        <v>Martes 19:00</v>
      </c>
      <c r="U84" s="374" t="str">
        <f>IFERROR(__xludf.DUMMYFUNCTION("""COMPUTED_VALUE"""),"Miércoles 16:00")</f>
        <v>Miércoles 16:00</v>
      </c>
      <c r="V84" s="374" t="str">
        <f>IFERROR(__xludf.DUMMYFUNCTION("""COMPUTED_VALUE"""),"Miércoles 16:45")</f>
        <v>Miércoles 16:45</v>
      </c>
      <c r="W84" s="374" t="str">
        <f>IFERROR(__xludf.DUMMYFUNCTION("""COMPUTED_VALUE"""),"Miércoles 19:00")</f>
        <v>Miércoles 19:00</v>
      </c>
      <c r="X84" s="374" t="str">
        <f>IFERROR(__xludf.DUMMYFUNCTION("""COMPUTED_VALUE"""),"Jueves 15:30")</f>
        <v>Jueves 15:30</v>
      </c>
      <c r="Y84" s="374" t="str">
        <f>IFERROR(__xludf.DUMMYFUNCTION("""COMPUTED_VALUE"""),"Jueves 17:45")</f>
        <v>Jueves 17:45</v>
      </c>
      <c r="Z84" s="374" t="str">
        <f>IFERROR(__xludf.DUMMYFUNCTION("""COMPUTED_VALUE"""),"Viernes 16:00")</f>
        <v>Viernes 16:00</v>
      </c>
      <c r="AA84" s="374" t="str">
        <f>IFERROR(__xludf.DUMMYFUNCTION("""COMPUTED_VALUE"""),"Viernes 16:45")</f>
        <v>Viernes 16:45</v>
      </c>
      <c r="AB84" s="374" t="str">
        <f>IFERROR(__xludf.DUMMYFUNCTION("""COMPUTED_VALUE"""),"Viernes 19:45")</f>
        <v>Viernes 19:45</v>
      </c>
      <c r="AC84" s="374" t="str">
        <f>IFERROR(__xludf.DUMMYFUNCTION("""COMPUTED_VALUE"""),"Sábado 13:00")</f>
        <v>Sábado 13:00</v>
      </c>
      <c r="AD84" s="376" t="str">
        <f>IFERROR(__xludf.DUMMYFUNCTION("""COMPUTED_VALUE"""),"Sábado 13:45")</f>
        <v>Sábado 13:45</v>
      </c>
      <c r="AE84" s="376" t="str">
        <f>IFERROR(__xludf.DUMMYFUNCTION("""COMPUTED_VALUE"""),"Sábado 16:45")</f>
        <v>Sábado 16:45</v>
      </c>
      <c r="AF84" s="376" t="str">
        <f>IFERROR(__xludf.DUMMYFUNCTION("""COMPUTED_VALUE"""),"Sábado 18:15")</f>
        <v>Sábado 18:15</v>
      </c>
      <c r="AG84" s="376" t="str">
        <f>IFERROR(__xludf.DUMMYFUNCTION("""COMPUTED_VALUE"""),"vacio")</f>
        <v>vacio</v>
      </c>
      <c r="AH84" s="376"/>
      <c r="AI84" s="376"/>
      <c r="AJ84" s="376"/>
      <c r="AK84" s="376"/>
      <c r="AL84" s="376"/>
      <c r="AM84" s="376"/>
      <c r="AN84" s="376"/>
      <c r="AO84" s="376"/>
      <c r="AP84" s="376"/>
      <c r="AQ84" s="376"/>
      <c r="AR84" s="376"/>
      <c r="AS84" s="376"/>
      <c r="AT84" s="376"/>
      <c r="AU84" s="376"/>
      <c r="AV84" s="376"/>
      <c r="AW84" s="377"/>
      <c r="AX84" s="134"/>
      <c r="AY84" s="353"/>
      <c r="AZ84" s="392" t="str">
        <f>IFERROR(__xludf.DUMMYFUNCTION("TRANSPOSE( IFNA(FILTER($B:$B, MONTH(IF($A:$A&lt;&gt;"""",$A:$A,""null""))=MONTH(IF('DATOS PERSONALES'!$H82&lt;&gt;"""",'DATOS PERSONALES'!$H82,""null""))),""Ingrese mes contratacion primero""))"),"MENSUAL 1")</f>
        <v>MENSUAL 1</v>
      </c>
      <c r="BA84" s="376" t="str">
        <f>IFERROR(__xludf.DUMMYFUNCTION("""COMPUTED_VALUE"""),"MENSUAL 2")</f>
        <v>MENSUAL 2</v>
      </c>
      <c r="BB84" s="376" t="str">
        <f>IFERROR(__xludf.DUMMYFUNCTION("""COMPUTED_VALUE"""),"MENSUAL 3")</f>
        <v>MENSUAL 3</v>
      </c>
      <c r="BC84" s="376" t="str">
        <f>IFERROR(__xludf.DUMMYFUNCTION("""COMPUTED_VALUE"""),"MENSUAL PILETA LIBRE 1")</f>
        <v>MENSUAL PILETA LIBRE 1</v>
      </c>
      <c r="BD84" s="376" t="str">
        <f>IFERROR(__xludf.DUMMYFUNCTION("""COMPUTED_VALUE"""),"MENSUAL PILETA LIBRE 2")</f>
        <v>MENSUAL PILETA LIBRE 2</v>
      </c>
      <c r="BE84" s="376" t="str">
        <f>IFERROR(__xludf.DUMMYFUNCTION("""COMPUTED_VALUE"""),"MENSUAL PILETA LIBRE 3")</f>
        <v>MENSUAL PILETA LIBRE 3</v>
      </c>
      <c r="BF84" s="376" t="str">
        <f>IFERROR(__xludf.DUMMYFUNCTION("""COMPUTED_VALUE"""),"MENSUAL COMBINADO")</f>
        <v>MENSUAL COMBINADO</v>
      </c>
      <c r="BG84" s="376" t="str">
        <f>IFERROR(__xludf.DUMMYFUNCTION("""COMPUTED_VALUE"""),"TRIMESTRAL 1")</f>
        <v>TRIMESTRAL 1</v>
      </c>
      <c r="BH84" s="376" t="str">
        <f>IFERROR(__xludf.DUMMYFUNCTION("""COMPUTED_VALUE"""),"TRIMESTRAL 2")</f>
        <v>TRIMESTRAL 2</v>
      </c>
      <c r="BI84" s="376" t="str">
        <f>IFERROR(__xludf.DUMMYFUNCTION("""COMPUTED_VALUE"""),"TRIMESTRAL 3")</f>
        <v>TRIMESTRAL 3</v>
      </c>
      <c r="BJ84" s="376" t="str">
        <f>IFERROR(__xludf.DUMMYFUNCTION("""COMPUTED_VALUE"""),"TRIMESTRAL PILETA LIBRE 1")</f>
        <v>TRIMESTRAL PILETA LIBRE 1</v>
      </c>
      <c r="BK84" s="376" t="str">
        <f>IFERROR(__xludf.DUMMYFUNCTION("""COMPUTED_VALUE"""),"TRIMESTRAL PILETA LIBRE 2")</f>
        <v>TRIMESTRAL PILETA LIBRE 2</v>
      </c>
      <c r="BL84" s="376" t="str">
        <f>IFERROR(__xludf.DUMMYFUNCTION("""COMPUTED_VALUE"""),"TRIMESTRAL PILETA LIBRE 3")</f>
        <v>TRIMESTRAL PILETA LIBRE 3</v>
      </c>
      <c r="BM84" s="376" t="str">
        <f>IFERROR(__xludf.DUMMYFUNCTION("""COMPUTED_VALUE"""),"TRIMESTRAL COMBINADO")</f>
        <v>TRIMESTRAL COMBINADO</v>
      </c>
      <c r="BN84" s="376" t="str">
        <f>IFERROR(__xludf.DUMMYFUNCTION("""COMPUTED_VALUE"""),"MENSUAL PROMO 1")</f>
        <v>MENSUAL PROMO 1</v>
      </c>
      <c r="BO84" s="377" t="str">
        <f>IFERROR(__xludf.DUMMYFUNCTION("""COMPUTED_VALUE"""),"TRIMESTRAL PROMO 1")</f>
        <v>TRIMESTRAL PROMO 1</v>
      </c>
      <c r="BP84" s="134" t="str">
        <f>IFERROR(__xludf.DUMMYFUNCTION("""COMPUTED_VALUE""")," ---")</f>
        <v> ---</v>
      </c>
      <c r="BQ84" s="134"/>
      <c r="BR84" s="134"/>
      <c r="BS84" s="148"/>
      <c r="BT84" s="148"/>
      <c r="BU84" s="148"/>
      <c r="BV84" s="148"/>
      <c r="BW84" s="148"/>
      <c r="BX84" s="148"/>
      <c r="BY84" s="148"/>
      <c r="BZ84" s="148"/>
      <c r="CA84" s="148"/>
      <c r="CB84" s="148"/>
      <c r="CC84" s="148"/>
      <c r="CD84" s="148"/>
      <c r="CE84" s="148"/>
      <c r="CF84" s="148"/>
      <c r="CG84" s="148"/>
      <c r="CH84" s="148"/>
      <c r="CI84" s="148"/>
      <c r="CJ84" s="148"/>
      <c r="CK84" s="148"/>
      <c r="CL84" s="148"/>
      <c r="CM84" s="148"/>
      <c r="CN84" s="148"/>
      <c r="CO84" s="148"/>
      <c r="CP84" s="148"/>
      <c r="CQ84" s="148"/>
      <c r="CR84" s="148"/>
    </row>
    <row r="85" ht="15.75" customHeight="1">
      <c r="A85" s="343">
        <v>45017.0</v>
      </c>
      <c r="B85" s="372" t="s">
        <v>55</v>
      </c>
      <c r="C85" s="359">
        <f t="shared" ref="C85:C98" si="1">D85/G85</f>
        <v>5100</v>
      </c>
      <c r="D85" s="346">
        <v>5100.0</v>
      </c>
      <c r="E85" s="360">
        <f t="shared" ref="E85:E98" si="2">D85*F85</f>
        <v>5100</v>
      </c>
      <c r="F85" s="347">
        <v>1.0</v>
      </c>
      <c r="G85" s="476">
        <v>1.0</v>
      </c>
      <c r="H85" s="376"/>
      <c r="I85" s="376"/>
      <c r="J85" s="376"/>
      <c r="K85" s="377"/>
      <c r="L85" s="150"/>
      <c r="M85" s="134"/>
      <c r="N85" s="448"/>
      <c r="O85" s="402" t="s">
        <v>442</v>
      </c>
      <c r="P85" s="375" t="s">
        <v>265</v>
      </c>
      <c r="Q85" s="381" t="str">
        <f>IFERROR(__xludf.DUMMYFUNCTION("TRANSPOSE(FILTER($P$6:$P$329,$O$6:$O$329='DATOS PERSONALES'!$E82))"),"Lunes 15:30")</f>
        <v>Lunes 15:30</v>
      </c>
      <c r="R85" s="374" t="str">
        <f>IFERROR(__xludf.DUMMYFUNCTION("""COMPUTED_VALUE"""),"Lunes 20:00")</f>
        <v>Lunes 20:00</v>
      </c>
      <c r="S85" s="374" t="str">
        <f>IFERROR(__xludf.DUMMYFUNCTION("""COMPUTED_VALUE"""),"Martes 16:45")</f>
        <v>Martes 16:45</v>
      </c>
      <c r="T85" s="374" t="str">
        <f>IFERROR(__xludf.DUMMYFUNCTION("""COMPUTED_VALUE"""),"Martes 19:00")</f>
        <v>Martes 19:00</v>
      </c>
      <c r="U85" s="374" t="str">
        <f>IFERROR(__xludf.DUMMYFUNCTION("""COMPUTED_VALUE"""),"Miércoles 16:00")</f>
        <v>Miércoles 16:00</v>
      </c>
      <c r="V85" s="374" t="str">
        <f>IFERROR(__xludf.DUMMYFUNCTION("""COMPUTED_VALUE"""),"Miércoles 16:45")</f>
        <v>Miércoles 16:45</v>
      </c>
      <c r="W85" s="374" t="str">
        <f>IFERROR(__xludf.DUMMYFUNCTION("""COMPUTED_VALUE"""),"Miércoles 19:00")</f>
        <v>Miércoles 19:00</v>
      </c>
      <c r="X85" s="374" t="str">
        <f>IFERROR(__xludf.DUMMYFUNCTION("""COMPUTED_VALUE"""),"Jueves 15:30")</f>
        <v>Jueves 15:30</v>
      </c>
      <c r="Y85" s="374" t="str">
        <f>IFERROR(__xludf.DUMMYFUNCTION("""COMPUTED_VALUE"""),"Jueves 17:45")</f>
        <v>Jueves 17:45</v>
      </c>
      <c r="Z85" s="374" t="str">
        <f>IFERROR(__xludf.DUMMYFUNCTION("""COMPUTED_VALUE"""),"Viernes 16:00")</f>
        <v>Viernes 16:00</v>
      </c>
      <c r="AA85" s="374" t="str">
        <f>IFERROR(__xludf.DUMMYFUNCTION("""COMPUTED_VALUE"""),"Viernes 16:45")</f>
        <v>Viernes 16:45</v>
      </c>
      <c r="AB85" s="374" t="str">
        <f>IFERROR(__xludf.DUMMYFUNCTION("""COMPUTED_VALUE"""),"Viernes 19:45")</f>
        <v>Viernes 19:45</v>
      </c>
      <c r="AC85" s="374" t="str">
        <f>IFERROR(__xludf.DUMMYFUNCTION("""COMPUTED_VALUE"""),"Sábado 13:00")</f>
        <v>Sábado 13:00</v>
      </c>
      <c r="AD85" s="376" t="str">
        <f>IFERROR(__xludf.DUMMYFUNCTION("""COMPUTED_VALUE"""),"Sábado 13:45")</f>
        <v>Sábado 13:45</v>
      </c>
      <c r="AE85" s="376" t="str">
        <f>IFERROR(__xludf.DUMMYFUNCTION("""COMPUTED_VALUE"""),"Sábado 16:45")</f>
        <v>Sábado 16:45</v>
      </c>
      <c r="AF85" s="376" t="str">
        <f>IFERROR(__xludf.DUMMYFUNCTION("""COMPUTED_VALUE"""),"Sábado 18:15")</f>
        <v>Sábado 18:15</v>
      </c>
      <c r="AG85" s="376" t="str">
        <f>IFERROR(__xludf.DUMMYFUNCTION("""COMPUTED_VALUE"""),"vacio")</f>
        <v>vacio</v>
      </c>
      <c r="AH85" s="376"/>
      <c r="AI85" s="376"/>
      <c r="AJ85" s="376"/>
      <c r="AK85" s="376"/>
      <c r="AL85" s="376"/>
      <c r="AM85" s="376"/>
      <c r="AN85" s="376"/>
      <c r="AO85" s="376"/>
      <c r="AP85" s="376"/>
      <c r="AQ85" s="376"/>
      <c r="AR85" s="376"/>
      <c r="AS85" s="376"/>
      <c r="AT85" s="376"/>
      <c r="AU85" s="376"/>
      <c r="AV85" s="376"/>
      <c r="AW85" s="377"/>
      <c r="AX85" s="134"/>
      <c r="AY85" s="353"/>
      <c r="AZ85" s="392" t="str">
        <f>IFERROR(__xludf.DUMMYFUNCTION("TRANSPOSE( IFNA(FILTER($B:$B, MONTH(IF($A:$A&lt;&gt;"""",$A:$A,""null""))=MONTH(IF('DATOS PERSONALES'!$H83&lt;&gt;"""",'DATOS PERSONALES'!$H83,""null""))),""Ingrese mes contratacion primero""))"),"MENSUAL 1")</f>
        <v>MENSUAL 1</v>
      </c>
      <c r="BA85" s="376" t="str">
        <f>IFERROR(__xludf.DUMMYFUNCTION("""COMPUTED_VALUE"""),"MENSUAL 2")</f>
        <v>MENSUAL 2</v>
      </c>
      <c r="BB85" s="376" t="str">
        <f>IFERROR(__xludf.DUMMYFUNCTION("""COMPUTED_VALUE"""),"MENSUAL 3")</f>
        <v>MENSUAL 3</v>
      </c>
      <c r="BC85" s="376" t="str">
        <f>IFERROR(__xludf.DUMMYFUNCTION("""COMPUTED_VALUE"""),"MENSUAL PILETA LIBRE 1")</f>
        <v>MENSUAL PILETA LIBRE 1</v>
      </c>
      <c r="BD85" s="376" t="str">
        <f>IFERROR(__xludf.DUMMYFUNCTION("""COMPUTED_VALUE"""),"MENSUAL PILETA LIBRE 2")</f>
        <v>MENSUAL PILETA LIBRE 2</v>
      </c>
      <c r="BE85" s="376" t="str">
        <f>IFERROR(__xludf.DUMMYFUNCTION("""COMPUTED_VALUE"""),"MENSUAL PILETA LIBRE 3")</f>
        <v>MENSUAL PILETA LIBRE 3</v>
      </c>
      <c r="BF85" s="376" t="str">
        <f>IFERROR(__xludf.DUMMYFUNCTION("""COMPUTED_VALUE"""),"MENSUAL COMBINADO")</f>
        <v>MENSUAL COMBINADO</v>
      </c>
      <c r="BG85" s="376" t="str">
        <f>IFERROR(__xludf.DUMMYFUNCTION("""COMPUTED_VALUE"""),"TRIMESTRAL 1")</f>
        <v>TRIMESTRAL 1</v>
      </c>
      <c r="BH85" s="376" t="str">
        <f>IFERROR(__xludf.DUMMYFUNCTION("""COMPUTED_VALUE"""),"TRIMESTRAL 2")</f>
        <v>TRIMESTRAL 2</v>
      </c>
      <c r="BI85" s="376" t="str">
        <f>IFERROR(__xludf.DUMMYFUNCTION("""COMPUTED_VALUE"""),"TRIMESTRAL 3")</f>
        <v>TRIMESTRAL 3</v>
      </c>
      <c r="BJ85" s="376" t="str">
        <f>IFERROR(__xludf.DUMMYFUNCTION("""COMPUTED_VALUE"""),"TRIMESTRAL PILETA LIBRE 1")</f>
        <v>TRIMESTRAL PILETA LIBRE 1</v>
      </c>
      <c r="BK85" s="376" t="str">
        <f>IFERROR(__xludf.DUMMYFUNCTION("""COMPUTED_VALUE"""),"TRIMESTRAL PILETA LIBRE 2")</f>
        <v>TRIMESTRAL PILETA LIBRE 2</v>
      </c>
      <c r="BL85" s="376" t="str">
        <f>IFERROR(__xludf.DUMMYFUNCTION("""COMPUTED_VALUE"""),"TRIMESTRAL PILETA LIBRE 3")</f>
        <v>TRIMESTRAL PILETA LIBRE 3</v>
      </c>
      <c r="BM85" s="376" t="str">
        <f>IFERROR(__xludf.DUMMYFUNCTION("""COMPUTED_VALUE"""),"TRIMESTRAL COMBINADO")</f>
        <v>TRIMESTRAL COMBINADO</v>
      </c>
      <c r="BN85" s="376" t="str">
        <f>IFERROR(__xludf.DUMMYFUNCTION("""COMPUTED_VALUE"""),"MENSUAL PROMO 1")</f>
        <v>MENSUAL PROMO 1</v>
      </c>
      <c r="BO85" s="377" t="str">
        <f>IFERROR(__xludf.DUMMYFUNCTION("""COMPUTED_VALUE"""),"TRIMESTRAL PROMO 1")</f>
        <v>TRIMESTRAL PROMO 1</v>
      </c>
      <c r="BP85" s="134" t="str">
        <f>IFERROR(__xludf.DUMMYFUNCTION("""COMPUTED_VALUE""")," ---")</f>
        <v> ---</v>
      </c>
      <c r="BQ85" s="134"/>
      <c r="BR85" s="134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48"/>
      <c r="CD85" s="148"/>
      <c r="CE85" s="148"/>
      <c r="CF85" s="148"/>
      <c r="CG85" s="148"/>
      <c r="CH85" s="148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</row>
    <row r="86" ht="15.75" customHeight="1">
      <c r="A86" s="343">
        <v>45017.0</v>
      </c>
      <c r="B86" s="358" t="s">
        <v>62</v>
      </c>
      <c r="C86" s="359">
        <f t="shared" si="1"/>
        <v>9300</v>
      </c>
      <c r="D86" s="360">
        <v>9300.0</v>
      </c>
      <c r="E86" s="360">
        <f t="shared" si="2"/>
        <v>9300</v>
      </c>
      <c r="F86" s="361">
        <v>1.0</v>
      </c>
      <c r="G86" s="474">
        <v>1.0</v>
      </c>
      <c r="H86" s="376"/>
      <c r="I86" s="376"/>
      <c r="J86" s="376"/>
      <c r="K86" s="377"/>
      <c r="L86" s="134"/>
      <c r="M86" s="134"/>
      <c r="N86" s="353"/>
      <c r="O86" s="379"/>
      <c r="P86" s="375"/>
      <c r="Q86" s="381" t="str">
        <f>IFERROR(__xludf.DUMMYFUNCTION("TRANSPOSE(FILTER($P$6:$P$329,$O$6:$O$329='DATOS PERSONALES'!$E83))"),"Lunes 15:30")</f>
        <v>Lunes 15:30</v>
      </c>
      <c r="R86" s="374" t="str">
        <f>IFERROR(__xludf.DUMMYFUNCTION("""COMPUTED_VALUE"""),"Lunes 20:00")</f>
        <v>Lunes 20:00</v>
      </c>
      <c r="S86" s="374" t="str">
        <f>IFERROR(__xludf.DUMMYFUNCTION("""COMPUTED_VALUE"""),"Martes 16:45")</f>
        <v>Martes 16:45</v>
      </c>
      <c r="T86" s="374" t="str">
        <f>IFERROR(__xludf.DUMMYFUNCTION("""COMPUTED_VALUE"""),"Martes 19:00")</f>
        <v>Martes 19:00</v>
      </c>
      <c r="U86" s="374" t="str">
        <f>IFERROR(__xludf.DUMMYFUNCTION("""COMPUTED_VALUE"""),"Miércoles 16:00")</f>
        <v>Miércoles 16:00</v>
      </c>
      <c r="V86" s="374" t="str">
        <f>IFERROR(__xludf.DUMMYFUNCTION("""COMPUTED_VALUE"""),"Miércoles 16:45")</f>
        <v>Miércoles 16:45</v>
      </c>
      <c r="W86" s="374" t="str">
        <f>IFERROR(__xludf.DUMMYFUNCTION("""COMPUTED_VALUE"""),"Miércoles 19:00")</f>
        <v>Miércoles 19:00</v>
      </c>
      <c r="X86" s="374" t="str">
        <f>IFERROR(__xludf.DUMMYFUNCTION("""COMPUTED_VALUE"""),"Jueves 15:30")</f>
        <v>Jueves 15:30</v>
      </c>
      <c r="Y86" s="374" t="str">
        <f>IFERROR(__xludf.DUMMYFUNCTION("""COMPUTED_VALUE"""),"Jueves 17:45")</f>
        <v>Jueves 17:45</v>
      </c>
      <c r="Z86" s="374" t="str">
        <f>IFERROR(__xludf.DUMMYFUNCTION("""COMPUTED_VALUE"""),"Viernes 16:00")</f>
        <v>Viernes 16:00</v>
      </c>
      <c r="AA86" s="374" t="str">
        <f>IFERROR(__xludf.DUMMYFUNCTION("""COMPUTED_VALUE"""),"Viernes 16:45")</f>
        <v>Viernes 16:45</v>
      </c>
      <c r="AB86" s="374" t="str">
        <f>IFERROR(__xludf.DUMMYFUNCTION("""COMPUTED_VALUE"""),"Viernes 19:45")</f>
        <v>Viernes 19:45</v>
      </c>
      <c r="AC86" s="374" t="str">
        <f>IFERROR(__xludf.DUMMYFUNCTION("""COMPUTED_VALUE"""),"Sábado 13:00")</f>
        <v>Sábado 13:00</v>
      </c>
      <c r="AD86" s="376" t="str">
        <f>IFERROR(__xludf.DUMMYFUNCTION("""COMPUTED_VALUE"""),"Sábado 13:45")</f>
        <v>Sábado 13:45</v>
      </c>
      <c r="AE86" s="376" t="str">
        <f>IFERROR(__xludf.DUMMYFUNCTION("""COMPUTED_VALUE"""),"Sábado 16:45")</f>
        <v>Sábado 16:45</v>
      </c>
      <c r="AF86" s="376" t="str">
        <f>IFERROR(__xludf.DUMMYFUNCTION("""COMPUTED_VALUE"""),"Sábado 18:15")</f>
        <v>Sábado 18:15</v>
      </c>
      <c r="AG86" s="376" t="str">
        <f>IFERROR(__xludf.DUMMYFUNCTION("""COMPUTED_VALUE"""),"vacio")</f>
        <v>vacio</v>
      </c>
      <c r="AH86" s="376"/>
      <c r="AI86" s="376"/>
      <c r="AJ86" s="376"/>
      <c r="AK86" s="376"/>
      <c r="AL86" s="376"/>
      <c r="AM86" s="376"/>
      <c r="AN86" s="376"/>
      <c r="AO86" s="376"/>
      <c r="AP86" s="376"/>
      <c r="AQ86" s="376"/>
      <c r="AR86" s="376"/>
      <c r="AS86" s="376"/>
      <c r="AT86" s="376"/>
      <c r="AU86" s="376"/>
      <c r="AV86" s="376"/>
      <c r="AW86" s="377"/>
      <c r="AX86" s="134"/>
      <c r="AY86" s="353"/>
      <c r="AZ86" s="392" t="str">
        <f>IFERROR(__xludf.DUMMYFUNCTION("TRANSPOSE( IFNA(FILTER($B:$B, MONTH(IF($A:$A&lt;&gt;"""",$A:$A,""null""))=MONTH(IF('DATOS PERSONALES'!$H84&lt;&gt;"""",'DATOS PERSONALES'!$H84,""null""))),""Ingrese mes contratacion primero""))"),"MENSUAL 1")</f>
        <v>MENSUAL 1</v>
      </c>
      <c r="BA86" s="376" t="str">
        <f>IFERROR(__xludf.DUMMYFUNCTION("""COMPUTED_VALUE"""),"MENSUAL 2")</f>
        <v>MENSUAL 2</v>
      </c>
      <c r="BB86" s="376" t="str">
        <f>IFERROR(__xludf.DUMMYFUNCTION("""COMPUTED_VALUE"""),"MENSUAL 3")</f>
        <v>MENSUAL 3</v>
      </c>
      <c r="BC86" s="376" t="str">
        <f>IFERROR(__xludf.DUMMYFUNCTION("""COMPUTED_VALUE"""),"MENSUAL PILETA LIBRE 1")</f>
        <v>MENSUAL PILETA LIBRE 1</v>
      </c>
      <c r="BD86" s="376" t="str">
        <f>IFERROR(__xludf.DUMMYFUNCTION("""COMPUTED_VALUE"""),"MENSUAL PILETA LIBRE 2")</f>
        <v>MENSUAL PILETA LIBRE 2</v>
      </c>
      <c r="BE86" s="376" t="str">
        <f>IFERROR(__xludf.DUMMYFUNCTION("""COMPUTED_VALUE"""),"MENSUAL PILETA LIBRE 3")</f>
        <v>MENSUAL PILETA LIBRE 3</v>
      </c>
      <c r="BF86" s="376" t="str">
        <f>IFERROR(__xludf.DUMMYFUNCTION("""COMPUTED_VALUE"""),"MENSUAL COMBINADO")</f>
        <v>MENSUAL COMBINADO</v>
      </c>
      <c r="BG86" s="376" t="str">
        <f>IFERROR(__xludf.DUMMYFUNCTION("""COMPUTED_VALUE"""),"TRIMESTRAL 1")</f>
        <v>TRIMESTRAL 1</v>
      </c>
      <c r="BH86" s="376" t="str">
        <f>IFERROR(__xludf.DUMMYFUNCTION("""COMPUTED_VALUE"""),"TRIMESTRAL 2")</f>
        <v>TRIMESTRAL 2</v>
      </c>
      <c r="BI86" s="376" t="str">
        <f>IFERROR(__xludf.DUMMYFUNCTION("""COMPUTED_VALUE"""),"TRIMESTRAL 3")</f>
        <v>TRIMESTRAL 3</v>
      </c>
      <c r="BJ86" s="376" t="str">
        <f>IFERROR(__xludf.DUMMYFUNCTION("""COMPUTED_VALUE"""),"TRIMESTRAL PILETA LIBRE 1")</f>
        <v>TRIMESTRAL PILETA LIBRE 1</v>
      </c>
      <c r="BK86" s="376" t="str">
        <f>IFERROR(__xludf.DUMMYFUNCTION("""COMPUTED_VALUE"""),"TRIMESTRAL PILETA LIBRE 2")</f>
        <v>TRIMESTRAL PILETA LIBRE 2</v>
      </c>
      <c r="BL86" s="376" t="str">
        <f>IFERROR(__xludf.DUMMYFUNCTION("""COMPUTED_VALUE"""),"TRIMESTRAL PILETA LIBRE 3")</f>
        <v>TRIMESTRAL PILETA LIBRE 3</v>
      </c>
      <c r="BM86" s="376" t="str">
        <f>IFERROR(__xludf.DUMMYFUNCTION("""COMPUTED_VALUE"""),"TRIMESTRAL COMBINADO")</f>
        <v>TRIMESTRAL COMBINADO</v>
      </c>
      <c r="BN86" s="376" t="str">
        <f>IFERROR(__xludf.DUMMYFUNCTION("""COMPUTED_VALUE"""),"MENSUAL PROMO 1")</f>
        <v>MENSUAL PROMO 1</v>
      </c>
      <c r="BO86" s="377" t="str">
        <f>IFERROR(__xludf.DUMMYFUNCTION("""COMPUTED_VALUE"""),"TRIMESTRAL PROMO 1")</f>
        <v>TRIMESTRAL PROMO 1</v>
      </c>
      <c r="BP86" s="134" t="str">
        <f>IFERROR(__xludf.DUMMYFUNCTION("""COMPUTED_VALUE""")," ---")</f>
        <v> ---</v>
      </c>
      <c r="BQ86" s="134"/>
      <c r="BR86" s="134"/>
      <c r="BS86" s="148"/>
      <c r="BT86" s="148"/>
      <c r="BU86" s="148"/>
      <c r="BV86" s="148"/>
      <c r="BW86" s="148"/>
      <c r="BX86" s="148"/>
      <c r="BY86" s="148"/>
      <c r="BZ86" s="148"/>
      <c r="CA86" s="148"/>
      <c r="CB86" s="148"/>
      <c r="CC86" s="148"/>
      <c r="CD86" s="148"/>
      <c r="CE86" s="148"/>
      <c r="CF86" s="148" t="str">
        <f>IFERROR(__xludf.DUMMYFUNCTION("""COMPUTED_VALUE""")," ---")</f>
        <v> ---</v>
      </c>
      <c r="CG86" s="148"/>
      <c r="CH86" s="148"/>
      <c r="CI86" s="148"/>
      <c r="CJ86" s="148"/>
      <c r="CK86" s="148"/>
      <c r="CL86" s="148"/>
      <c r="CM86" s="148"/>
      <c r="CN86" s="148"/>
      <c r="CO86" s="148"/>
      <c r="CP86" s="148"/>
      <c r="CQ86" s="148"/>
      <c r="CR86" s="148"/>
    </row>
    <row r="87" ht="15.75" customHeight="1">
      <c r="A87" s="343">
        <v>45017.0</v>
      </c>
      <c r="B87" s="372" t="s">
        <v>1493</v>
      </c>
      <c r="C87" s="359">
        <f t="shared" si="1"/>
        <v>13800</v>
      </c>
      <c r="D87" s="346">
        <v>13800.0</v>
      </c>
      <c r="E87" s="360">
        <f t="shared" si="2"/>
        <v>13800</v>
      </c>
      <c r="F87" s="347">
        <v>1.0</v>
      </c>
      <c r="G87" s="476">
        <v>1.0</v>
      </c>
      <c r="H87" s="376"/>
      <c r="I87" s="376"/>
      <c r="J87" s="376"/>
      <c r="K87" s="377"/>
      <c r="L87" s="134"/>
      <c r="M87" s="134"/>
      <c r="N87" s="353"/>
      <c r="O87" s="379"/>
      <c r="P87" s="375"/>
      <c r="Q87" s="381" t="str">
        <f>IFERROR(__xludf.DUMMYFUNCTION("TRANSPOSE(FILTER($P$6:$P$329,$O$6:$O$329='DATOS PERSONALES'!$E84))"),"Lunes 15:30")</f>
        <v>Lunes 15:30</v>
      </c>
      <c r="R87" s="374" t="str">
        <f>IFERROR(__xludf.DUMMYFUNCTION("""COMPUTED_VALUE"""),"Lunes 20:00")</f>
        <v>Lunes 20:00</v>
      </c>
      <c r="S87" s="374" t="str">
        <f>IFERROR(__xludf.DUMMYFUNCTION("""COMPUTED_VALUE"""),"Martes 16:45")</f>
        <v>Martes 16:45</v>
      </c>
      <c r="T87" s="374" t="str">
        <f>IFERROR(__xludf.DUMMYFUNCTION("""COMPUTED_VALUE"""),"Martes 19:00")</f>
        <v>Martes 19:00</v>
      </c>
      <c r="U87" s="374" t="str">
        <f>IFERROR(__xludf.DUMMYFUNCTION("""COMPUTED_VALUE"""),"Miércoles 16:00")</f>
        <v>Miércoles 16:00</v>
      </c>
      <c r="V87" s="374" t="str">
        <f>IFERROR(__xludf.DUMMYFUNCTION("""COMPUTED_VALUE"""),"Miércoles 16:45")</f>
        <v>Miércoles 16:45</v>
      </c>
      <c r="W87" s="374" t="str">
        <f>IFERROR(__xludf.DUMMYFUNCTION("""COMPUTED_VALUE"""),"Miércoles 19:00")</f>
        <v>Miércoles 19:00</v>
      </c>
      <c r="X87" s="374" t="str">
        <f>IFERROR(__xludf.DUMMYFUNCTION("""COMPUTED_VALUE"""),"Jueves 15:30")</f>
        <v>Jueves 15:30</v>
      </c>
      <c r="Y87" s="374" t="str">
        <f>IFERROR(__xludf.DUMMYFUNCTION("""COMPUTED_VALUE"""),"Jueves 17:45")</f>
        <v>Jueves 17:45</v>
      </c>
      <c r="Z87" s="374" t="str">
        <f>IFERROR(__xludf.DUMMYFUNCTION("""COMPUTED_VALUE"""),"Viernes 16:00")</f>
        <v>Viernes 16:00</v>
      </c>
      <c r="AA87" s="374" t="str">
        <f>IFERROR(__xludf.DUMMYFUNCTION("""COMPUTED_VALUE"""),"Viernes 16:45")</f>
        <v>Viernes 16:45</v>
      </c>
      <c r="AB87" s="374" t="str">
        <f>IFERROR(__xludf.DUMMYFUNCTION("""COMPUTED_VALUE"""),"Viernes 19:45")</f>
        <v>Viernes 19:45</v>
      </c>
      <c r="AC87" s="374" t="str">
        <f>IFERROR(__xludf.DUMMYFUNCTION("""COMPUTED_VALUE"""),"Sábado 13:00")</f>
        <v>Sábado 13:00</v>
      </c>
      <c r="AD87" s="376" t="str">
        <f>IFERROR(__xludf.DUMMYFUNCTION("""COMPUTED_VALUE"""),"Sábado 13:45")</f>
        <v>Sábado 13:45</v>
      </c>
      <c r="AE87" s="376" t="str">
        <f>IFERROR(__xludf.DUMMYFUNCTION("""COMPUTED_VALUE"""),"Sábado 16:45")</f>
        <v>Sábado 16:45</v>
      </c>
      <c r="AF87" s="376" t="str">
        <f>IFERROR(__xludf.DUMMYFUNCTION("""COMPUTED_VALUE"""),"Sábado 18:15")</f>
        <v>Sábado 18:15</v>
      </c>
      <c r="AG87" s="376" t="str">
        <f>IFERROR(__xludf.DUMMYFUNCTION("""COMPUTED_VALUE"""),"vacio")</f>
        <v>vacio</v>
      </c>
      <c r="AH87" s="376"/>
      <c r="AI87" s="376"/>
      <c r="AJ87" s="376"/>
      <c r="AK87" s="376"/>
      <c r="AL87" s="376"/>
      <c r="AM87" s="376"/>
      <c r="AN87" s="376"/>
      <c r="AO87" s="376"/>
      <c r="AP87" s="376"/>
      <c r="AQ87" s="376"/>
      <c r="AR87" s="376"/>
      <c r="AS87" s="376"/>
      <c r="AT87" s="376"/>
      <c r="AU87" s="376"/>
      <c r="AV87" s="376"/>
      <c r="AW87" s="377"/>
      <c r="AX87" s="134"/>
      <c r="AY87" s="353"/>
      <c r="AZ87" s="392" t="str">
        <f>IFERROR(__xludf.DUMMYFUNCTION("TRANSPOSE( IFNA(FILTER($B:$B, MONTH(IF($A:$A&lt;&gt;"""",$A:$A,""null""))=MONTH(IF('DATOS PERSONALES'!$H85&lt;&gt;"""",'DATOS PERSONALES'!$H85,""null""))),""Ingrese mes contratacion primero""))"),"MENSUAL 1")</f>
        <v>MENSUAL 1</v>
      </c>
      <c r="BA87" s="376" t="str">
        <f>IFERROR(__xludf.DUMMYFUNCTION("""COMPUTED_VALUE"""),"MENSUAL 2")</f>
        <v>MENSUAL 2</v>
      </c>
      <c r="BB87" s="376" t="str">
        <f>IFERROR(__xludf.DUMMYFUNCTION("""COMPUTED_VALUE"""),"MENSUAL 3")</f>
        <v>MENSUAL 3</v>
      </c>
      <c r="BC87" s="376" t="str">
        <f>IFERROR(__xludf.DUMMYFUNCTION("""COMPUTED_VALUE"""),"MENSUAL PILETA LIBRE 1")</f>
        <v>MENSUAL PILETA LIBRE 1</v>
      </c>
      <c r="BD87" s="376" t="str">
        <f>IFERROR(__xludf.DUMMYFUNCTION("""COMPUTED_VALUE"""),"MENSUAL PILETA LIBRE 2")</f>
        <v>MENSUAL PILETA LIBRE 2</v>
      </c>
      <c r="BE87" s="376" t="str">
        <f>IFERROR(__xludf.DUMMYFUNCTION("""COMPUTED_VALUE"""),"MENSUAL PILETA LIBRE 3")</f>
        <v>MENSUAL PILETA LIBRE 3</v>
      </c>
      <c r="BF87" s="376" t="str">
        <f>IFERROR(__xludf.DUMMYFUNCTION("""COMPUTED_VALUE"""),"MENSUAL COMBINADO")</f>
        <v>MENSUAL COMBINADO</v>
      </c>
      <c r="BG87" s="376" t="str">
        <f>IFERROR(__xludf.DUMMYFUNCTION("""COMPUTED_VALUE"""),"TRIMESTRAL 1")</f>
        <v>TRIMESTRAL 1</v>
      </c>
      <c r="BH87" s="376" t="str">
        <f>IFERROR(__xludf.DUMMYFUNCTION("""COMPUTED_VALUE"""),"TRIMESTRAL 2")</f>
        <v>TRIMESTRAL 2</v>
      </c>
      <c r="BI87" s="376" t="str">
        <f>IFERROR(__xludf.DUMMYFUNCTION("""COMPUTED_VALUE"""),"TRIMESTRAL 3")</f>
        <v>TRIMESTRAL 3</v>
      </c>
      <c r="BJ87" s="376" t="str">
        <f>IFERROR(__xludf.DUMMYFUNCTION("""COMPUTED_VALUE"""),"TRIMESTRAL PILETA LIBRE 1")</f>
        <v>TRIMESTRAL PILETA LIBRE 1</v>
      </c>
      <c r="BK87" s="376" t="str">
        <f>IFERROR(__xludf.DUMMYFUNCTION("""COMPUTED_VALUE"""),"TRIMESTRAL PILETA LIBRE 2")</f>
        <v>TRIMESTRAL PILETA LIBRE 2</v>
      </c>
      <c r="BL87" s="376" t="str">
        <f>IFERROR(__xludf.DUMMYFUNCTION("""COMPUTED_VALUE"""),"TRIMESTRAL PILETA LIBRE 3")</f>
        <v>TRIMESTRAL PILETA LIBRE 3</v>
      </c>
      <c r="BM87" s="376" t="str">
        <f>IFERROR(__xludf.DUMMYFUNCTION("""COMPUTED_VALUE"""),"TRIMESTRAL COMBINADO")</f>
        <v>TRIMESTRAL COMBINADO</v>
      </c>
      <c r="BN87" s="376" t="str">
        <f>IFERROR(__xludf.DUMMYFUNCTION("""COMPUTED_VALUE"""),"MENSUAL PROMO 1")</f>
        <v>MENSUAL PROMO 1</v>
      </c>
      <c r="BO87" s="377" t="str">
        <f>IFERROR(__xludf.DUMMYFUNCTION("""COMPUTED_VALUE"""),"TRIMESTRAL PROMO 1")</f>
        <v>TRIMESTRAL PROMO 1</v>
      </c>
      <c r="BP87" s="134" t="str">
        <f>IFERROR(__xludf.DUMMYFUNCTION("""COMPUTED_VALUE""")," ---")</f>
        <v> ---</v>
      </c>
      <c r="BQ87" s="134"/>
      <c r="BR87" s="134"/>
      <c r="BS87" s="148"/>
      <c r="BT87" s="148"/>
      <c r="BU87" s="148"/>
      <c r="BV87" s="148"/>
      <c r="BW87" s="148"/>
      <c r="BX87" s="148"/>
      <c r="BY87" s="148"/>
      <c r="BZ87" s="148"/>
      <c r="CA87" s="148"/>
      <c r="CB87" s="148"/>
      <c r="CC87" s="148"/>
      <c r="CD87" s="148"/>
      <c r="CE87" s="148"/>
      <c r="CF87" s="148" t="str">
        <f>IFERROR(__xludf.DUMMYFUNCTION("""COMPUTED_VALUE""")," ---")</f>
        <v> ---</v>
      </c>
      <c r="CG87" s="148"/>
      <c r="CH87" s="148"/>
      <c r="CI87" s="148"/>
      <c r="CJ87" s="148"/>
      <c r="CK87" s="148"/>
      <c r="CL87" s="148"/>
      <c r="CM87" s="148"/>
      <c r="CN87" s="148"/>
      <c r="CO87" s="148"/>
      <c r="CP87" s="148"/>
      <c r="CQ87" s="148"/>
      <c r="CR87" s="148"/>
    </row>
    <row r="88" ht="15.75" customHeight="1">
      <c r="A88" s="343">
        <v>45017.0</v>
      </c>
      <c r="B88" s="358" t="s">
        <v>1498</v>
      </c>
      <c r="C88" s="359">
        <f t="shared" si="1"/>
        <v>4400</v>
      </c>
      <c r="D88" s="360">
        <v>4400.0</v>
      </c>
      <c r="E88" s="360">
        <f t="shared" si="2"/>
        <v>4400</v>
      </c>
      <c r="F88" s="361">
        <v>1.0</v>
      </c>
      <c r="G88" s="474">
        <v>1.0</v>
      </c>
      <c r="H88" s="376"/>
      <c r="I88" s="376"/>
      <c r="J88" s="376"/>
      <c r="K88" s="377"/>
      <c r="L88" s="134"/>
      <c r="M88" s="134"/>
      <c r="N88" s="353"/>
      <c r="O88" s="416" t="s">
        <v>709</v>
      </c>
      <c r="P88" s="417" t="s">
        <v>710</v>
      </c>
      <c r="Q88" s="381" t="str">
        <f>IFERROR(__xludf.DUMMYFUNCTION("TRANSPOSE(FILTER($P$6:$P$329,$O$6:$O$329='DATOS PERSONALES'!$E85))"),"Lunes 15:30")</f>
        <v>Lunes 15:30</v>
      </c>
      <c r="R88" s="374" t="str">
        <f>IFERROR(__xludf.DUMMYFUNCTION("""COMPUTED_VALUE"""),"Lunes 20:00")</f>
        <v>Lunes 20:00</v>
      </c>
      <c r="S88" s="374" t="str">
        <f>IFERROR(__xludf.DUMMYFUNCTION("""COMPUTED_VALUE"""),"Martes 16:45")</f>
        <v>Martes 16:45</v>
      </c>
      <c r="T88" s="374" t="str">
        <f>IFERROR(__xludf.DUMMYFUNCTION("""COMPUTED_VALUE"""),"Martes 19:00")</f>
        <v>Martes 19:00</v>
      </c>
      <c r="U88" s="374" t="str">
        <f>IFERROR(__xludf.DUMMYFUNCTION("""COMPUTED_VALUE"""),"Miércoles 16:00")</f>
        <v>Miércoles 16:00</v>
      </c>
      <c r="V88" s="374" t="str">
        <f>IFERROR(__xludf.DUMMYFUNCTION("""COMPUTED_VALUE"""),"Miércoles 16:45")</f>
        <v>Miércoles 16:45</v>
      </c>
      <c r="W88" s="374" t="str">
        <f>IFERROR(__xludf.DUMMYFUNCTION("""COMPUTED_VALUE"""),"Miércoles 19:00")</f>
        <v>Miércoles 19:00</v>
      </c>
      <c r="X88" s="374" t="str">
        <f>IFERROR(__xludf.DUMMYFUNCTION("""COMPUTED_VALUE"""),"Jueves 15:30")</f>
        <v>Jueves 15:30</v>
      </c>
      <c r="Y88" s="374" t="str">
        <f>IFERROR(__xludf.DUMMYFUNCTION("""COMPUTED_VALUE"""),"Jueves 17:45")</f>
        <v>Jueves 17:45</v>
      </c>
      <c r="Z88" s="374" t="str">
        <f>IFERROR(__xludf.DUMMYFUNCTION("""COMPUTED_VALUE"""),"Viernes 16:00")</f>
        <v>Viernes 16:00</v>
      </c>
      <c r="AA88" s="374" t="str">
        <f>IFERROR(__xludf.DUMMYFUNCTION("""COMPUTED_VALUE"""),"Viernes 16:45")</f>
        <v>Viernes 16:45</v>
      </c>
      <c r="AB88" s="374" t="str">
        <f>IFERROR(__xludf.DUMMYFUNCTION("""COMPUTED_VALUE"""),"Viernes 19:45")</f>
        <v>Viernes 19:45</v>
      </c>
      <c r="AC88" s="374" t="str">
        <f>IFERROR(__xludf.DUMMYFUNCTION("""COMPUTED_VALUE"""),"Sábado 13:00")</f>
        <v>Sábado 13:00</v>
      </c>
      <c r="AD88" s="376" t="str">
        <f>IFERROR(__xludf.DUMMYFUNCTION("""COMPUTED_VALUE"""),"Sábado 13:45")</f>
        <v>Sábado 13:45</v>
      </c>
      <c r="AE88" s="376" t="str">
        <f>IFERROR(__xludf.DUMMYFUNCTION("""COMPUTED_VALUE"""),"Sábado 16:45")</f>
        <v>Sábado 16:45</v>
      </c>
      <c r="AF88" s="376" t="str">
        <f>IFERROR(__xludf.DUMMYFUNCTION("""COMPUTED_VALUE"""),"Sábado 18:15")</f>
        <v>Sábado 18:15</v>
      </c>
      <c r="AG88" s="376" t="str">
        <f>IFERROR(__xludf.DUMMYFUNCTION("""COMPUTED_VALUE"""),"vacio")</f>
        <v>vacio</v>
      </c>
      <c r="AH88" s="376"/>
      <c r="AI88" s="376"/>
      <c r="AJ88" s="376"/>
      <c r="AK88" s="376"/>
      <c r="AL88" s="376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7"/>
      <c r="AX88" s="134"/>
      <c r="AY88" s="353"/>
      <c r="AZ88" s="392" t="str">
        <f>IFERROR(__xludf.DUMMYFUNCTION("TRANSPOSE( IFNA(FILTER($B:$B, MONTH(IF($A:$A&lt;&gt;"""",$A:$A,""null""))=MONTH(IF('DATOS PERSONALES'!$H86&lt;&gt;"""",'DATOS PERSONALES'!$H86,""null""))),""Ingrese mes contratacion primero""))"),"MENSUAL 1")</f>
        <v>MENSUAL 1</v>
      </c>
      <c r="BA88" s="376" t="str">
        <f>IFERROR(__xludf.DUMMYFUNCTION("""COMPUTED_VALUE"""),"MENSUAL 2")</f>
        <v>MENSUAL 2</v>
      </c>
      <c r="BB88" s="376" t="str">
        <f>IFERROR(__xludf.DUMMYFUNCTION("""COMPUTED_VALUE"""),"MENSUAL 3")</f>
        <v>MENSUAL 3</v>
      </c>
      <c r="BC88" s="376" t="str">
        <f>IFERROR(__xludf.DUMMYFUNCTION("""COMPUTED_VALUE"""),"MENSUAL PILETA LIBRE 1")</f>
        <v>MENSUAL PILETA LIBRE 1</v>
      </c>
      <c r="BD88" s="376" t="str">
        <f>IFERROR(__xludf.DUMMYFUNCTION("""COMPUTED_VALUE"""),"MENSUAL PILETA LIBRE 2")</f>
        <v>MENSUAL PILETA LIBRE 2</v>
      </c>
      <c r="BE88" s="376" t="str">
        <f>IFERROR(__xludf.DUMMYFUNCTION("""COMPUTED_VALUE"""),"MENSUAL PILETA LIBRE 3")</f>
        <v>MENSUAL PILETA LIBRE 3</v>
      </c>
      <c r="BF88" s="376" t="str">
        <f>IFERROR(__xludf.DUMMYFUNCTION("""COMPUTED_VALUE"""),"MENSUAL COMBINADO")</f>
        <v>MENSUAL COMBINADO</v>
      </c>
      <c r="BG88" s="376" t="str">
        <f>IFERROR(__xludf.DUMMYFUNCTION("""COMPUTED_VALUE"""),"TRIMESTRAL 1")</f>
        <v>TRIMESTRAL 1</v>
      </c>
      <c r="BH88" s="376" t="str">
        <f>IFERROR(__xludf.DUMMYFUNCTION("""COMPUTED_VALUE"""),"TRIMESTRAL 2")</f>
        <v>TRIMESTRAL 2</v>
      </c>
      <c r="BI88" s="376" t="str">
        <f>IFERROR(__xludf.DUMMYFUNCTION("""COMPUTED_VALUE"""),"TRIMESTRAL 3")</f>
        <v>TRIMESTRAL 3</v>
      </c>
      <c r="BJ88" s="376" t="str">
        <f>IFERROR(__xludf.DUMMYFUNCTION("""COMPUTED_VALUE"""),"TRIMESTRAL PILETA LIBRE 1")</f>
        <v>TRIMESTRAL PILETA LIBRE 1</v>
      </c>
      <c r="BK88" s="376" t="str">
        <f>IFERROR(__xludf.DUMMYFUNCTION("""COMPUTED_VALUE"""),"TRIMESTRAL PILETA LIBRE 2")</f>
        <v>TRIMESTRAL PILETA LIBRE 2</v>
      </c>
      <c r="BL88" s="376" t="str">
        <f>IFERROR(__xludf.DUMMYFUNCTION("""COMPUTED_VALUE"""),"TRIMESTRAL PILETA LIBRE 3")</f>
        <v>TRIMESTRAL PILETA LIBRE 3</v>
      </c>
      <c r="BM88" s="376" t="str">
        <f>IFERROR(__xludf.DUMMYFUNCTION("""COMPUTED_VALUE"""),"TRIMESTRAL COMBINADO")</f>
        <v>TRIMESTRAL COMBINADO</v>
      </c>
      <c r="BN88" s="376" t="str">
        <f>IFERROR(__xludf.DUMMYFUNCTION("""COMPUTED_VALUE"""),"MENSUAL PROMO 1")</f>
        <v>MENSUAL PROMO 1</v>
      </c>
      <c r="BO88" s="377" t="str">
        <f>IFERROR(__xludf.DUMMYFUNCTION("""COMPUTED_VALUE"""),"TRIMESTRAL PROMO 1")</f>
        <v>TRIMESTRAL PROMO 1</v>
      </c>
      <c r="BP88" s="134" t="str">
        <f>IFERROR(__xludf.DUMMYFUNCTION("""COMPUTED_VALUE""")," ---")</f>
        <v> ---</v>
      </c>
      <c r="BQ88" s="134"/>
      <c r="BR88" s="134"/>
      <c r="BS88" s="148"/>
      <c r="BT88" s="148"/>
      <c r="BU88" s="148"/>
      <c r="BV88" s="148"/>
      <c r="BW88" s="148"/>
      <c r="BX88" s="148"/>
      <c r="BY88" s="148"/>
      <c r="BZ88" s="148"/>
      <c r="CA88" s="148"/>
      <c r="CB88" s="148"/>
      <c r="CC88" s="148"/>
      <c r="CD88" s="148"/>
      <c r="CE88" s="148"/>
      <c r="CF88" s="148"/>
      <c r="CG88" s="148"/>
      <c r="CH88" s="148"/>
      <c r="CI88" s="148"/>
      <c r="CJ88" s="148"/>
      <c r="CK88" s="148"/>
      <c r="CL88" s="148"/>
      <c r="CM88" s="148"/>
      <c r="CN88" s="148"/>
      <c r="CO88" s="148"/>
      <c r="CP88" s="148"/>
      <c r="CQ88" s="148"/>
      <c r="CR88" s="148"/>
    </row>
    <row r="89" ht="15.75" customHeight="1">
      <c r="A89" s="343">
        <v>45017.0</v>
      </c>
      <c r="B89" s="489" t="s">
        <v>1504</v>
      </c>
      <c r="C89" s="359">
        <f t="shared" si="1"/>
        <v>7500</v>
      </c>
      <c r="D89" s="346">
        <v>7500.0</v>
      </c>
      <c r="E89" s="360">
        <f t="shared" si="2"/>
        <v>7500</v>
      </c>
      <c r="F89" s="347">
        <v>1.0</v>
      </c>
      <c r="G89" s="476">
        <v>1.0</v>
      </c>
      <c r="H89" s="376"/>
      <c r="I89" s="376"/>
      <c r="J89" s="376"/>
      <c r="K89" s="377"/>
      <c r="L89" s="134"/>
      <c r="M89" s="134"/>
      <c r="N89" s="353"/>
      <c r="O89" s="422" t="s">
        <v>709</v>
      </c>
      <c r="P89" s="375" t="s">
        <v>731</v>
      </c>
      <c r="Q89" s="381" t="str">
        <f>IFERROR(__xludf.DUMMYFUNCTION("TRANSPOSE(FILTER($P$6:$P$329,$O$6:$O$329='DATOS PERSONALES'!$E86))"),"Lunes 15:30")</f>
        <v>Lunes 15:30</v>
      </c>
      <c r="R89" s="374" t="str">
        <f>IFERROR(__xludf.DUMMYFUNCTION("""COMPUTED_VALUE"""),"Lunes 20:00")</f>
        <v>Lunes 20:00</v>
      </c>
      <c r="S89" s="374" t="str">
        <f>IFERROR(__xludf.DUMMYFUNCTION("""COMPUTED_VALUE"""),"Martes 16:45")</f>
        <v>Martes 16:45</v>
      </c>
      <c r="T89" s="374" t="str">
        <f>IFERROR(__xludf.DUMMYFUNCTION("""COMPUTED_VALUE"""),"Martes 19:00")</f>
        <v>Martes 19:00</v>
      </c>
      <c r="U89" s="374" t="str">
        <f>IFERROR(__xludf.DUMMYFUNCTION("""COMPUTED_VALUE"""),"Miércoles 16:00")</f>
        <v>Miércoles 16:00</v>
      </c>
      <c r="V89" s="374" t="str">
        <f>IFERROR(__xludf.DUMMYFUNCTION("""COMPUTED_VALUE"""),"Miércoles 16:45")</f>
        <v>Miércoles 16:45</v>
      </c>
      <c r="W89" s="374" t="str">
        <f>IFERROR(__xludf.DUMMYFUNCTION("""COMPUTED_VALUE"""),"Miércoles 19:00")</f>
        <v>Miércoles 19:00</v>
      </c>
      <c r="X89" s="374" t="str">
        <f>IFERROR(__xludf.DUMMYFUNCTION("""COMPUTED_VALUE"""),"Jueves 15:30")</f>
        <v>Jueves 15:30</v>
      </c>
      <c r="Y89" s="374" t="str">
        <f>IFERROR(__xludf.DUMMYFUNCTION("""COMPUTED_VALUE"""),"Jueves 17:45")</f>
        <v>Jueves 17:45</v>
      </c>
      <c r="Z89" s="374" t="str">
        <f>IFERROR(__xludf.DUMMYFUNCTION("""COMPUTED_VALUE"""),"Viernes 16:00")</f>
        <v>Viernes 16:00</v>
      </c>
      <c r="AA89" s="374" t="str">
        <f>IFERROR(__xludf.DUMMYFUNCTION("""COMPUTED_VALUE"""),"Viernes 16:45")</f>
        <v>Viernes 16:45</v>
      </c>
      <c r="AB89" s="374" t="str">
        <f>IFERROR(__xludf.DUMMYFUNCTION("""COMPUTED_VALUE"""),"Viernes 19:45")</f>
        <v>Viernes 19:45</v>
      </c>
      <c r="AC89" s="374" t="str">
        <f>IFERROR(__xludf.DUMMYFUNCTION("""COMPUTED_VALUE"""),"Sábado 13:00")</f>
        <v>Sábado 13:00</v>
      </c>
      <c r="AD89" s="376" t="str">
        <f>IFERROR(__xludf.DUMMYFUNCTION("""COMPUTED_VALUE"""),"Sábado 13:45")</f>
        <v>Sábado 13:45</v>
      </c>
      <c r="AE89" s="376" t="str">
        <f>IFERROR(__xludf.DUMMYFUNCTION("""COMPUTED_VALUE"""),"Sábado 16:45")</f>
        <v>Sábado 16:45</v>
      </c>
      <c r="AF89" s="376" t="str">
        <f>IFERROR(__xludf.DUMMYFUNCTION("""COMPUTED_VALUE"""),"Sábado 18:15")</f>
        <v>Sábado 18:15</v>
      </c>
      <c r="AG89" s="376" t="str">
        <f>IFERROR(__xludf.DUMMYFUNCTION("""COMPUTED_VALUE"""),"vacio")</f>
        <v>vacio</v>
      </c>
      <c r="AH89" s="376"/>
      <c r="AI89" s="376"/>
      <c r="AJ89" s="376"/>
      <c r="AK89" s="376"/>
      <c r="AL89" s="376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7"/>
      <c r="AX89" s="134"/>
      <c r="AY89" s="353"/>
      <c r="AZ89" s="392" t="str">
        <f>IFERROR(__xludf.DUMMYFUNCTION("TRANSPOSE( IFNA(FILTER($B:$B, MONTH(IF($A:$A&lt;&gt;"""",$A:$A,""null""))=MONTH(IF('DATOS PERSONALES'!$H87&lt;&gt;"""",'DATOS PERSONALES'!$H87,""null""))),""Ingrese mes contratacion primero""))"),"MENSUAL 1")</f>
        <v>MENSUAL 1</v>
      </c>
      <c r="BA89" s="376" t="str">
        <f>IFERROR(__xludf.DUMMYFUNCTION("""COMPUTED_VALUE"""),"MENSUAL 2")</f>
        <v>MENSUAL 2</v>
      </c>
      <c r="BB89" s="376" t="str">
        <f>IFERROR(__xludf.DUMMYFUNCTION("""COMPUTED_VALUE"""),"MENSUAL 3")</f>
        <v>MENSUAL 3</v>
      </c>
      <c r="BC89" s="376" t="str">
        <f>IFERROR(__xludf.DUMMYFUNCTION("""COMPUTED_VALUE"""),"MENSUAL PILETA LIBRE 1")</f>
        <v>MENSUAL PILETA LIBRE 1</v>
      </c>
      <c r="BD89" s="376" t="str">
        <f>IFERROR(__xludf.DUMMYFUNCTION("""COMPUTED_VALUE"""),"MENSUAL PILETA LIBRE 2")</f>
        <v>MENSUAL PILETA LIBRE 2</v>
      </c>
      <c r="BE89" s="376" t="str">
        <f>IFERROR(__xludf.DUMMYFUNCTION("""COMPUTED_VALUE"""),"MENSUAL PILETA LIBRE 3")</f>
        <v>MENSUAL PILETA LIBRE 3</v>
      </c>
      <c r="BF89" s="376" t="str">
        <f>IFERROR(__xludf.DUMMYFUNCTION("""COMPUTED_VALUE"""),"MENSUAL COMBINADO")</f>
        <v>MENSUAL COMBINADO</v>
      </c>
      <c r="BG89" s="376" t="str">
        <f>IFERROR(__xludf.DUMMYFUNCTION("""COMPUTED_VALUE"""),"TRIMESTRAL 1")</f>
        <v>TRIMESTRAL 1</v>
      </c>
      <c r="BH89" s="376" t="str">
        <f>IFERROR(__xludf.DUMMYFUNCTION("""COMPUTED_VALUE"""),"TRIMESTRAL 2")</f>
        <v>TRIMESTRAL 2</v>
      </c>
      <c r="BI89" s="376" t="str">
        <f>IFERROR(__xludf.DUMMYFUNCTION("""COMPUTED_VALUE"""),"TRIMESTRAL 3")</f>
        <v>TRIMESTRAL 3</v>
      </c>
      <c r="BJ89" s="376" t="str">
        <f>IFERROR(__xludf.DUMMYFUNCTION("""COMPUTED_VALUE"""),"TRIMESTRAL PILETA LIBRE 1")</f>
        <v>TRIMESTRAL PILETA LIBRE 1</v>
      </c>
      <c r="BK89" s="376" t="str">
        <f>IFERROR(__xludf.DUMMYFUNCTION("""COMPUTED_VALUE"""),"TRIMESTRAL PILETA LIBRE 2")</f>
        <v>TRIMESTRAL PILETA LIBRE 2</v>
      </c>
      <c r="BL89" s="376" t="str">
        <f>IFERROR(__xludf.DUMMYFUNCTION("""COMPUTED_VALUE"""),"TRIMESTRAL PILETA LIBRE 3")</f>
        <v>TRIMESTRAL PILETA LIBRE 3</v>
      </c>
      <c r="BM89" s="376" t="str">
        <f>IFERROR(__xludf.DUMMYFUNCTION("""COMPUTED_VALUE"""),"TRIMESTRAL COMBINADO")</f>
        <v>TRIMESTRAL COMBINADO</v>
      </c>
      <c r="BN89" s="376" t="str">
        <f>IFERROR(__xludf.DUMMYFUNCTION("""COMPUTED_VALUE"""),"MENSUAL PROMO 1")</f>
        <v>MENSUAL PROMO 1</v>
      </c>
      <c r="BO89" s="377" t="str">
        <f>IFERROR(__xludf.DUMMYFUNCTION("""COMPUTED_VALUE"""),"TRIMESTRAL PROMO 1")</f>
        <v>TRIMESTRAL PROMO 1</v>
      </c>
      <c r="BP89" s="134" t="str">
        <f>IFERROR(__xludf.DUMMYFUNCTION("""COMPUTED_VALUE""")," ---")</f>
        <v> ---</v>
      </c>
      <c r="BQ89" s="134"/>
      <c r="BR89" s="134"/>
      <c r="BS89" s="148"/>
      <c r="BT89" s="148"/>
      <c r="BU89" s="148"/>
      <c r="BV89" s="148"/>
      <c r="BW89" s="148"/>
      <c r="BX89" s="148"/>
      <c r="BY89" s="148"/>
      <c r="BZ89" s="148"/>
      <c r="CA89" s="148"/>
      <c r="CB89" s="148"/>
      <c r="CC89" s="148"/>
      <c r="CD89" s="148"/>
      <c r="CE89" s="148"/>
      <c r="CF89" s="148" t="str">
        <f>IFERROR(__xludf.DUMMYFUNCTION("""COMPUTED_VALUE""")," ---")</f>
        <v> ---</v>
      </c>
      <c r="CG89" s="148"/>
      <c r="CH89" s="148"/>
      <c r="CI89" s="148"/>
      <c r="CJ89" s="148"/>
      <c r="CK89" s="148"/>
      <c r="CL89" s="148"/>
      <c r="CM89" s="148"/>
      <c r="CN89" s="148"/>
      <c r="CO89" s="148"/>
      <c r="CP89" s="148"/>
      <c r="CQ89" s="148"/>
      <c r="CR89" s="148"/>
    </row>
    <row r="90" ht="15.75" customHeight="1">
      <c r="A90" s="343">
        <v>45017.0</v>
      </c>
      <c r="B90" s="473" t="s">
        <v>1508</v>
      </c>
      <c r="C90" s="359">
        <f t="shared" si="1"/>
        <v>9300</v>
      </c>
      <c r="D90" s="360">
        <v>9300.0</v>
      </c>
      <c r="E90" s="360">
        <f t="shared" si="2"/>
        <v>9300</v>
      </c>
      <c r="F90" s="361">
        <v>1.0</v>
      </c>
      <c r="G90" s="474">
        <v>1.0</v>
      </c>
      <c r="H90" s="376"/>
      <c r="I90" s="376"/>
      <c r="J90" s="376"/>
      <c r="K90" s="377"/>
      <c r="L90" s="134"/>
      <c r="M90" s="134"/>
      <c r="N90" s="353"/>
      <c r="O90" s="422" t="s">
        <v>709</v>
      </c>
      <c r="P90" s="375" t="s">
        <v>742</v>
      </c>
      <c r="Q90" s="381" t="str">
        <f>IFERROR(__xludf.DUMMYFUNCTION("TRANSPOSE(FILTER($P$6:$P$329,$O$6:$O$329='DATOS PERSONALES'!$E87))"),"Lunes 15:30")</f>
        <v>Lunes 15:30</v>
      </c>
      <c r="R90" s="374" t="str">
        <f>IFERROR(__xludf.DUMMYFUNCTION("""COMPUTED_VALUE"""),"Lunes 20:00")</f>
        <v>Lunes 20:00</v>
      </c>
      <c r="S90" s="374" t="str">
        <f>IFERROR(__xludf.DUMMYFUNCTION("""COMPUTED_VALUE"""),"Martes 16:45")</f>
        <v>Martes 16:45</v>
      </c>
      <c r="T90" s="374" t="str">
        <f>IFERROR(__xludf.DUMMYFUNCTION("""COMPUTED_VALUE"""),"Martes 19:00")</f>
        <v>Martes 19:00</v>
      </c>
      <c r="U90" s="374" t="str">
        <f>IFERROR(__xludf.DUMMYFUNCTION("""COMPUTED_VALUE"""),"Miércoles 16:00")</f>
        <v>Miércoles 16:00</v>
      </c>
      <c r="V90" s="374" t="str">
        <f>IFERROR(__xludf.DUMMYFUNCTION("""COMPUTED_VALUE"""),"Miércoles 16:45")</f>
        <v>Miércoles 16:45</v>
      </c>
      <c r="W90" s="374" t="str">
        <f>IFERROR(__xludf.DUMMYFUNCTION("""COMPUTED_VALUE"""),"Miércoles 19:00")</f>
        <v>Miércoles 19:00</v>
      </c>
      <c r="X90" s="374" t="str">
        <f>IFERROR(__xludf.DUMMYFUNCTION("""COMPUTED_VALUE"""),"Jueves 15:30")</f>
        <v>Jueves 15:30</v>
      </c>
      <c r="Y90" s="374" t="str">
        <f>IFERROR(__xludf.DUMMYFUNCTION("""COMPUTED_VALUE"""),"Jueves 17:45")</f>
        <v>Jueves 17:45</v>
      </c>
      <c r="Z90" s="374" t="str">
        <f>IFERROR(__xludf.DUMMYFUNCTION("""COMPUTED_VALUE"""),"Viernes 16:00")</f>
        <v>Viernes 16:00</v>
      </c>
      <c r="AA90" s="374" t="str">
        <f>IFERROR(__xludf.DUMMYFUNCTION("""COMPUTED_VALUE"""),"Viernes 16:45")</f>
        <v>Viernes 16:45</v>
      </c>
      <c r="AB90" s="374" t="str">
        <f>IFERROR(__xludf.DUMMYFUNCTION("""COMPUTED_VALUE"""),"Viernes 19:45")</f>
        <v>Viernes 19:45</v>
      </c>
      <c r="AC90" s="374" t="str">
        <f>IFERROR(__xludf.DUMMYFUNCTION("""COMPUTED_VALUE"""),"Sábado 13:00")</f>
        <v>Sábado 13:00</v>
      </c>
      <c r="AD90" s="376" t="str">
        <f>IFERROR(__xludf.DUMMYFUNCTION("""COMPUTED_VALUE"""),"Sábado 13:45")</f>
        <v>Sábado 13:45</v>
      </c>
      <c r="AE90" s="376" t="str">
        <f>IFERROR(__xludf.DUMMYFUNCTION("""COMPUTED_VALUE"""),"Sábado 16:45")</f>
        <v>Sábado 16:45</v>
      </c>
      <c r="AF90" s="376" t="str">
        <f>IFERROR(__xludf.DUMMYFUNCTION("""COMPUTED_VALUE"""),"Sábado 18:15")</f>
        <v>Sábado 18:15</v>
      </c>
      <c r="AG90" s="376" t="str">
        <f>IFERROR(__xludf.DUMMYFUNCTION("""COMPUTED_VALUE"""),"vacio")</f>
        <v>vacio</v>
      </c>
      <c r="AH90" s="376"/>
      <c r="AI90" s="376"/>
      <c r="AJ90" s="376"/>
      <c r="AK90" s="376"/>
      <c r="AL90" s="376"/>
      <c r="AM90" s="376"/>
      <c r="AN90" s="376"/>
      <c r="AO90" s="376"/>
      <c r="AP90" s="376"/>
      <c r="AQ90" s="376"/>
      <c r="AR90" s="376"/>
      <c r="AS90" s="376"/>
      <c r="AT90" s="376"/>
      <c r="AU90" s="376"/>
      <c r="AV90" s="376"/>
      <c r="AW90" s="377"/>
      <c r="AX90" s="134"/>
      <c r="AY90" s="353"/>
      <c r="AZ90" s="392" t="str">
        <f>IFERROR(__xludf.DUMMYFUNCTION("TRANSPOSE( IFNA(FILTER($B:$B, MONTH(IF($A:$A&lt;&gt;"""",$A:$A,""null""))=MONTH(IF('DATOS PERSONALES'!$H88&lt;&gt;"""",'DATOS PERSONALES'!$H88,""null""))),""Ingrese mes contratacion primero""))"),"MENSUAL 1")</f>
        <v>MENSUAL 1</v>
      </c>
      <c r="BA90" s="376" t="str">
        <f>IFERROR(__xludf.DUMMYFUNCTION("""COMPUTED_VALUE"""),"MENSUAL 2")</f>
        <v>MENSUAL 2</v>
      </c>
      <c r="BB90" s="376" t="str">
        <f>IFERROR(__xludf.DUMMYFUNCTION("""COMPUTED_VALUE"""),"MENSUAL 3")</f>
        <v>MENSUAL 3</v>
      </c>
      <c r="BC90" s="376" t="str">
        <f>IFERROR(__xludf.DUMMYFUNCTION("""COMPUTED_VALUE"""),"MENSUAL PILETA LIBRE 1")</f>
        <v>MENSUAL PILETA LIBRE 1</v>
      </c>
      <c r="BD90" s="376" t="str">
        <f>IFERROR(__xludf.DUMMYFUNCTION("""COMPUTED_VALUE"""),"MENSUAL PILETA LIBRE 2")</f>
        <v>MENSUAL PILETA LIBRE 2</v>
      </c>
      <c r="BE90" s="376" t="str">
        <f>IFERROR(__xludf.DUMMYFUNCTION("""COMPUTED_VALUE"""),"MENSUAL PILETA LIBRE 3")</f>
        <v>MENSUAL PILETA LIBRE 3</v>
      </c>
      <c r="BF90" s="376" t="str">
        <f>IFERROR(__xludf.DUMMYFUNCTION("""COMPUTED_VALUE"""),"MENSUAL COMBINADO")</f>
        <v>MENSUAL COMBINADO</v>
      </c>
      <c r="BG90" s="376" t="str">
        <f>IFERROR(__xludf.DUMMYFUNCTION("""COMPUTED_VALUE"""),"TRIMESTRAL 1")</f>
        <v>TRIMESTRAL 1</v>
      </c>
      <c r="BH90" s="376" t="str">
        <f>IFERROR(__xludf.DUMMYFUNCTION("""COMPUTED_VALUE"""),"TRIMESTRAL 2")</f>
        <v>TRIMESTRAL 2</v>
      </c>
      <c r="BI90" s="376" t="str">
        <f>IFERROR(__xludf.DUMMYFUNCTION("""COMPUTED_VALUE"""),"TRIMESTRAL 3")</f>
        <v>TRIMESTRAL 3</v>
      </c>
      <c r="BJ90" s="376" t="str">
        <f>IFERROR(__xludf.DUMMYFUNCTION("""COMPUTED_VALUE"""),"TRIMESTRAL PILETA LIBRE 1")</f>
        <v>TRIMESTRAL PILETA LIBRE 1</v>
      </c>
      <c r="BK90" s="376" t="str">
        <f>IFERROR(__xludf.DUMMYFUNCTION("""COMPUTED_VALUE"""),"TRIMESTRAL PILETA LIBRE 2")</f>
        <v>TRIMESTRAL PILETA LIBRE 2</v>
      </c>
      <c r="BL90" s="376" t="str">
        <f>IFERROR(__xludf.DUMMYFUNCTION("""COMPUTED_VALUE"""),"TRIMESTRAL PILETA LIBRE 3")</f>
        <v>TRIMESTRAL PILETA LIBRE 3</v>
      </c>
      <c r="BM90" s="376" t="str">
        <f>IFERROR(__xludf.DUMMYFUNCTION("""COMPUTED_VALUE"""),"TRIMESTRAL COMBINADO")</f>
        <v>TRIMESTRAL COMBINADO</v>
      </c>
      <c r="BN90" s="376" t="str">
        <f>IFERROR(__xludf.DUMMYFUNCTION("""COMPUTED_VALUE"""),"MENSUAL PROMO 1")</f>
        <v>MENSUAL PROMO 1</v>
      </c>
      <c r="BO90" s="377" t="str">
        <f>IFERROR(__xludf.DUMMYFUNCTION("""COMPUTED_VALUE"""),"TRIMESTRAL PROMO 1")</f>
        <v>TRIMESTRAL PROMO 1</v>
      </c>
      <c r="BP90" s="134" t="str">
        <f>IFERROR(__xludf.DUMMYFUNCTION("""COMPUTED_VALUE""")," ---")</f>
        <v> ---</v>
      </c>
      <c r="BQ90" s="134"/>
      <c r="BR90" s="134"/>
      <c r="BS90" s="148"/>
      <c r="BT90" s="148"/>
      <c r="BU90" s="148"/>
      <c r="BV90" s="148"/>
      <c r="BW90" s="148"/>
      <c r="BX90" s="148"/>
      <c r="BY90" s="148"/>
      <c r="BZ90" s="148"/>
      <c r="CA90" s="148"/>
      <c r="CB90" s="148"/>
      <c r="CC90" s="148"/>
      <c r="CD90" s="148"/>
      <c r="CE90" s="148"/>
      <c r="CF90" s="148" t="str">
        <f>IFERROR(__xludf.DUMMYFUNCTION("""COMPUTED_VALUE""")," ---")</f>
        <v> ---</v>
      </c>
      <c r="CG90" s="148"/>
      <c r="CH90" s="148"/>
      <c r="CI90" s="148"/>
      <c r="CJ90" s="148"/>
      <c r="CK90" s="148"/>
      <c r="CL90" s="148"/>
      <c r="CM90" s="148"/>
      <c r="CN90" s="148"/>
      <c r="CO90" s="148"/>
      <c r="CP90" s="148"/>
      <c r="CQ90" s="148"/>
      <c r="CR90" s="148"/>
    </row>
    <row r="91" ht="15.75" customHeight="1">
      <c r="A91" s="343">
        <v>45017.0</v>
      </c>
      <c r="B91" s="475" t="s">
        <v>1511</v>
      </c>
      <c r="C91" s="359">
        <f t="shared" si="1"/>
        <v>10000</v>
      </c>
      <c r="D91" s="346">
        <v>10000.0</v>
      </c>
      <c r="E91" s="360">
        <f t="shared" si="2"/>
        <v>10000</v>
      </c>
      <c r="F91" s="347">
        <v>1.0</v>
      </c>
      <c r="G91" s="476">
        <v>1.0</v>
      </c>
      <c r="H91" s="376"/>
      <c r="I91" s="376"/>
      <c r="J91" s="376"/>
      <c r="K91" s="377"/>
      <c r="L91" s="134"/>
      <c r="M91" s="134"/>
      <c r="N91" s="353"/>
      <c r="O91" s="422" t="s">
        <v>709</v>
      </c>
      <c r="P91" s="375" t="s">
        <v>752</v>
      </c>
      <c r="Q91" s="381" t="str">
        <f>IFERROR(__xludf.DUMMYFUNCTION("TRANSPOSE(FILTER($P$6:$P$329,$O$6:$O$329='DATOS PERSONALES'!$E88))"),"Lunes 15:30")</f>
        <v>Lunes 15:30</v>
      </c>
      <c r="R91" s="374" t="str">
        <f>IFERROR(__xludf.DUMMYFUNCTION("""COMPUTED_VALUE"""),"Lunes 20:00")</f>
        <v>Lunes 20:00</v>
      </c>
      <c r="S91" s="374" t="str">
        <f>IFERROR(__xludf.DUMMYFUNCTION("""COMPUTED_VALUE"""),"Martes 16:45")</f>
        <v>Martes 16:45</v>
      </c>
      <c r="T91" s="374" t="str">
        <f>IFERROR(__xludf.DUMMYFUNCTION("""COMPUTED_VALUE"""),"Martes 19:00")</f>
        <v>Martes 19:00</v>
      </c>
      <c r="U91" s="374" t="str">
        <f>IFERROR(__xludf.DUMMYFUNCTION("""COMPUTED_VALUE"""),"Miércoles 16:00")</f>
        <v>Miércoles 16:00</v>
      </c>
      <c r="V91" s="374" t="str">
        <f>IFERROR(__xludf.DUMMYFUNCTION("""COMPUTED_VALUE"""),"Miércoles 16:45")</f>
        <v>Miércoles 16:45</v>
      </c>
      <c r="W91" s="374" t="str">
        <f>IFERROR(__xludf.DUMMYFUNCTION("""COMPUTED_VALUE"""),"Miércoles 19:00")</f>
        <v>Miércoles 19:00</v>
      </c>
      <c r="X91" s="374" t="str">
        <f>IFERROR(__xludf.DUMMYFUNCTION("""COMPUTED_VALUE"""),"Jueves 15:30")</f>
        <v>Jueves 15:30</v>
      </c>
      <c r="Y91" s="374" t="str">
        <f>IFERROR(__xludf.DUMMYFUNCTION("""COMPUTED_VALUE"""),"Jueves 17:45")</f>
        <v>Jueves 17:45</v>
      </c>
      <c r="Z91" s="374" t="str">
        <f>IFERROR(__xludf.DUMMYFUNCTION("""COMPUTED_VALUE"""),"Viernes 16:00")</f>
        <v>Viernes 16:00</v>
      </c>
      <c r="AA91" s="374" t="str">
        <f>IFERROR(__xludf.DUMMYFUNCTION("""COMPUTED_VALUE"""),"Viernes 16:45")</f>
        <v>Viernes 16:45</v>
      </c>
      <c r="AB91" s="374" t="str">
        <f>IFERROR(__xludf.DUMMYFUNCTION("""COMPUTED_VALUE"""),"Viernes 19:45")</f>
        <v>Viernes 19:45</v>
      </c>
      <c r="AC91" s="374" t="str">
        <f>IFERROR(__xludf.DUMMYFUNCTION("""COMPUTED_VALUE"""),"Sábado 13:00")</f>
        <v>Sábado 13:00</v>
      </c>
      <c r="AD91" s="376" t="str">
        <f>IFERROR(__xludf.DUMMYFUNCTION("""COMPUTED_VALUE"""),"Sábado 13:45")</f>
        <v>Sábado 13:45</v>
      </c>
      <c r="AE91" s="376" t="str">
        <f>IFERROR(__xludf.DUMMYFUNCTION("""COMPUTED_VALUE"""),"Sábado 16:45")</f>
        <v>Sábado 16:45</v>
      </c>
      <c r="AF91" s="376" t="str">
        <f>IFERROR(__xludf.DUMMYFUNCTION("""COMPUTED_VALUE"""),"Sábado 18:15")</f>
        <v>Sábado 18:15</v>
      </c>
      <c r="AG91" s="376" t="str">
        <f>IFERROR(__xludf.DUMMYFUNCTION("""COMPUTED_VALUE"""),"vacio")</f>
        <v>vacio</v>
      </c>
      <c r="AH91" s="376"/>
      <c r="AI91" s="376"/>
      <c r="AJ91" s="376"/>
      <c r="AK91" s="376"/>
      <c r="AL91" s="376"/>
      <c r="AM91" s="376"/>
      <c r="AN91" s="376"/>
      <c r="AO91" s="376"/>
      <c r="AP91" s="376"/>
      <c r="AQ91" s="376"/>
      <c r="AR91" s="376"/>
      <c r="AS91" s="376"/>
      <c r="AT91" s="376"/>
      <c r="AU91" s="376"/>
      <c r="AV91" s="376"/>
      <c r="AW91" s="377"/>
      <c r="AX91" s="134"/>
      <c r="AY91" s="353"/>
      <c r="AZ91" s="392" t="str">
        <f>IFERROR(__xludf.DUMMYFUNCTION("TRANSPOSE( IFNA(FILTER($B:$B, MONTH(IF($A:$A&lt;&gt;"""",$A:$A,""null""))=MONTH(IF('DATOS PERSONALES'!$H89&lt;&gt;"""",'DATOS PERSONALES'!$H89,""null""))),""Ingrese mes contratacion primero""))"),"MENSUAL 1")</f>
        <v>MENSUAL 1</v>
      </c>
      <c r="BA91" s="376" t="str">
        <f>IFERROR(__xludf.DUMMYFUNCTION("""COMPUTED_VALUE"""),"MENSUAL 2")</f>
        <v>MENSUAL 2</v>
      </c>
      <c r="BB91" s="376" t="str">
        <f>IFERROR(__xludf.DUMMYFUNCTION("""COMPUTED_VALUE"""),"MENSUAL 3")</f>
        <v>MENSUAL 3</v>
      </c>
      <c r="BC91" s="376" t="str">
        <f>IFERROR(__xludf.DUMMYFUNCTION("""COMPUTED_VALUE"""),"MENSUAL PILETA LIBRE 1")</f>
        <v>MENSUAL PILETA LIBRE 1</v>
      </c>
      <c r="BD91" s="376" t="str">
        <f>IFERROR(__xludf.DUMMYFUNCTION("""COMPUTED_VALUE"""),"MENSUAL PILETA LIBRE 2")</f>
        <v>MENSUAL PILETA LIBRE 2</v>
      </c>
      <c r="BE91" s="376" t="str">
        <f>IFERROR(__xludf.DUMMYFUNCTION("""COMPUTED_VALUE"""),"MENSUAL PILETA LIBRE 3")</f>
        <v>MENSUAL PILETA LIBRE 3</v>
      </c>
      <c r="BF91" s="376" t="str">
        <f>IFERROR(__xludf.DUMMYFUNCTION("""COMPUTED_VALUE"""),"MENSUAL COMBINADO")</f>
        <v>MENSUAL COMBINADO</v>
      </c>
      <c r="BG91" s="376" t="str">
        <f>IFERROR(__xludf.DUMMYFUNCTION("""COMPUTED_VALUE"""),"TRIMESTRAL 1")</f>
        <v>TRIMESTRAL 1</v>
      </c>
      <c r="BH91" s="376" t="str">
        <f>IFERROR(__xludf.DUMMYFUNCTION("""COMPUTED_VALUE"""),"TRIMESTRAL 2")</f>
        <v>TRIMESTRAL 2</v>
      </c>
      <c r="BI91" s="376" t="str">
        <f>IFERROR(__xludf.DUMMYFUNCTION("""COMPUTED_VALUE"""),"TRIMESTRAL 3")</f>
        <v>TRIMESTRAL 3</v>
      </c>
      <c r="BJ91" s="376" t="str">
        <f>IFERROR(__xludf.DUMMYFUNCTION("""COMPUTED_VALUE"""),"TRIMESTRAL PILETA LIBRE 1")</f>
        <v>TRIMESTRAL PILETA LIBRE 1</v>
      </c>
      <c r="BK91" s="376" t="str">
        <f>IFERROR(__xludf.DUMMYFUNCTION("""COMPUTED_VALUE"""),"TRIMESTRAL PILETA LIBRE 2")</f>
        <v>TRIMESTRAL PILETA LIBRE 2</v>
      </c>
      <c r="BL91" s="376" t="str">
        <f>IFERROR(__xludf.DUMMYFUNCTION("""COMPUTED_VALUE"""),"TRIMESTRAL PILETA LIBRE 3")</f>
        <v>TRIMESTRAL PILETA LIBRE 3</v>
      </c>
      <c r="BM91" s="376" t="str">
        <f>IFERROR(__xludf.DUMMYFUNCTION("""COMPUTED_VALUE"""),"TRIMESTRAL COMBINADO")</f>
        <v>TRIMESTRAL COMBINADO</v>
      </c>
      <c r="BN91" s="376" t="str">
        <f>IFERROR(__xludf.DUMMYFUNCTION("""COMPUTED_VALUE"""),"MENSUAL PROMO 1")</f>
        <v>MENSUAL PROMO 1</v>
      </c>
      <c r="BO91" s="377" t="str">
        <f>IFERROR(__xludf.DUMMYFUNCTION("""COMPUTED_VALUE"""),"TRIMESTRAL PROMO 1")</f>
        <v>TRIMESTRAL PROMO 1</v>
      </c>
      <c r="BP91" s="134" t="str">
        <f>IFERROR(__xludf.DUMMYFUNCTION("""COMPUTED_VALUE""")," ---")</f>
        <v> ---</v>
      </c>
      <c r="BQ91" s="134"/>
      <c r="BR91" s="134"/>
      <c r="BS91" s="148"/>
      <c r="BT91" s="148"/>
      <c r="BU91" s="148"/>
      <c r="BV91" s="148"/>
      <c r="BW91" s="148"/>
      <c r="BX91" s="148"/>
      <c r="BY91" s="148"/>
      <c r="BZ91" s="148"/>
      <c r="CA91" s="148"/>
      <c r="CB91" s="148"/>
      <c r="CC91" s="148"/>
      <c r="CD91" s="148"/>
      <c r="CE91" s="148"/>
      <c r="CF91" s="148"/>
      <c r="CG91" s="148"/>
      <c r="CH91" s="148"/>
      <c r="CI91" s="148"/>
      <c r="CJ91" s="148"/>
      <c r="CK91" s="148"/>
      <c r="CL91" s="148"/>
      <c r="CM91" s="148"/>
      <c r="CN91" s="148"/>
      <c r="CO91" s="148"/>
      <c r="CP91" s="148"/>
      <c r="CQ91" s="148"/>
      <c r="CR91" s="148"/>
    </row>
    <row r="92" ht="15.75" customHeight="1">
      <c r="A92" s="343">
        <v>45017.0</v>
      </c>
      <c r="B92" s="358" t="s">
        <v>25</v>
      </c>
      <c r="C92" s="359">
        <f t="shared" si="1"/>
        <v>2200</v>
      </c>
      <c r="D92" s="360">
        <v>6600.0</v>
      </c>
      <c r="E92" s="360">
        <f t="shared" si="2"/>
        <v>13200</v>
      </c>
      <c r="F92" s="361">
        <v>2.0</v>
      </c>
      <c r="G92" s="474">
        <v>3.0</v>
      </c>
      <c r="H92" s="376"/>
      <c r="I92" s="376"/>
      <c r="J92" s="376"/>
      <c r="K92" s="377"/>
      <c r="L92" s="134"/>
      <c r="M92" s="134"/>
      <c r="N92" s="353"/>
      <c r="O92" s="422" t="s">
        <v>709</v>
      </c>
      <c r="P92" s="375" t="s">
        <v>767</v>
      </c>
      <c r="Q92" s="381" t="str">
        <f>IFERROR(__xludf.DUMMYFUNCTION("TRANSPOSE(FILTER($P$6:$P$329,$O$6:$O$329='DATOS PERSONALES'!$E89))"),"Lunes 15:30")</f>
        <v>Lunes 15:30</v>
      </c>
      <c r="R92" s="374" t="str">
        <f>IFERROR(__xludf.DUMMYFUNCTION("""COMPUTED_VALUE"""),"Lunes 20:00")</f>
        <v>Lunes 20:00</v>
      </c>
      <c r="S92" s="374" t="str">
        <f>IFERROR(__xludf.DUMMYFUNCTION("""COMPUTED_VALUE"""),"Martes 16:45")</f>
        <v>Martes 16:45</v>
      </c>
      <c r="T92" s="374" t="str">
        <f>IFERROR(__xludf.DUMMYFUNCTION("""COMPUTED_VALUE"""),"Martes 19:00")</f>
        <v>Martes 19:00</v>
      </c>
      <c r="U92" s="374" t="str">
        <f>IFERROR(__xludf.DUMMYFUNCTION("""COMPUTED_VALUE"""),"Miércoles 16:00")</f>
        <v>Miércoles 16:00</v>
      </c>
      <c r="V92" s="374" t="str">
        <f>IFERROR(__xludf.DUMMYFUNCTION("""COMPUTED_VALUE"""),"Miércoles 16:45")</f>
        <v>Miércoles 16:45</v>
      </c>
      <c r="W92" s="374" t="str">
        <f>IFERROR(__xludf.DUMMYFUNCTION("""COMPUTED_VALUE"""),"Miércoles 19:00")</f>
        <v>Miércoles 19:00</v>
      </c>
      <c r="X92" s="374" t="str">
        <f>IFERROR(__xludf.DUMMYFUNCTION("""COMPUTED_VALUE"""),"Jueves 15:30")</f>
        <v>Jueves 15:30</v>
      </c>
      <c r="Y92" s="374" t="str">
        <f>IFERROR(__xludf.DUMMYFUNCTION("""COMPUTED_VALUE"""),"Jueves 17:45")</f>
        <v>Jueves 17:45</v>
      </c>
      <c r="Z92" s="374" t="str">
        <f>IFERROR(__xludf.DUMMYFUNCTION("""COMPUTED_VALUE"""),"Viernes 16:00")</f>
        <v>Viernes 16:00</v>
      </c>
      <c r="AA92" s="374" t="str">
        <f>IFERROR(__xludf.DUMMYFUNCTION("""COMPUTED_VALUE"""),"Viernes 16:45")</f>
        <v>Viernes 16:45</v>
      </c>
      <c r="AB92" s="374" t="str">
        <f>IFERROR(__xludf.DUMMYFUNCTION("""COMPUTED_VALUE"""),"Viernes 19:45")</f>
        <v>Viernes 19:45</v>
      </c>
      <c r="AC92" s="374" t="str">
        <f>IFERROR(__xludf.DUMMYFUNCTION("""COMPUTED_VALUE"""),"Sábado 13:00")</f>
        <v>Sábado 13:00</v>
      </c>
      <c r="AD92" s="376" t="str">
        <f>IFERROR(__xludf.DUMMYFUNCTION("""COMPUTED_VALUE"""),"Sábado 13:45")</f>
        <v>Sábado 13:45</v>
      </c>
      <c r="AE92" s="376" t="str">
        <f>IFERROR(__xludf.DUMMYFUNCTION("""COMPUTED_VALUE"""),"Sábado 16:45")</f>
        <v>Sábado 16:45</v>
      </c>
      <c r="AF92" s="376" t="str">
        <f>IFERROR(__xludf.DUMMYFUNCTION("""COMPUTED_VALUE"""),"Sábado 18:15")</f>
        <v>Sábado 18:15</v>
      </c>
      <c r="AG92" s="376" t="str">
        <f>IFERROR(__xludf.DUMMYFUNCTION("""COMPUTED_VALUE"""),"vacio")</f>
        <v>vacio</v>
      </c>
      <c r="AH92" s="376"/>
      <c r="AI92" s="376"/>
      <c r="AJ92" s="376"/>
      <c r="AK92" s="376"/>
      <c r="AL92" s="376"/>
      <c r="AM92" s="376"/>
      <c r="AN92" s="376"/>
      <c r="AO92" s="376"/>
      <c r="AP92" s="376"/>
      <c r="AQ92" s="376"/>
      <c r="AR92" s="376"/>
      <c r="AS92" s="376"/>
      <c r="AT92" s="376"/>
      <c r="AU92" s="376"/>
      <c r="AV92" s="376"/>
      <c r="AW92" s="377"/>
      <c r="AX92" s="134"/>
      <c r="AY92" s="353"/>
      <c r="AZ92" s="392" t="str">
        <f>IFERROR(__xludf.DUMMYFUNCTION("TRANSPOSE( IFNA(FILTER($B:$B, MONTH(IF($A:$A&lt;&gt;"""",$A:$A,""null""))=MONTH(IF('DATOS PERSONALES'!$H90&lt;&gt;"""",'DATOS PERSONALES'!$H90,""null""))),""Ingrese mes contratacion primero""))"),"MENSUAL 1")</f>
        <v>MENSUAL 1</v>
      </c>
      <c r="BA92" s="376" t="str">
        <f>IFERROR(__xludf.DUMMYFUNCTION("""COMPUTED_VALUE"""),"MENSUAL 2")</f>
        <v>MENSUAL 2</v>
      </c>
      <c r="BB92" s="376" t="str">
        <f>IFERROR(__xludf.DUMMYFUNCTION("""COMPUTED_VALUE"""),"MENSUAL 3")</f>
        <v>MENSUAL 3</v>
      </c>
      <c r="BC92" s="376" t="str">
        <f>IFERROR(__xludf.DUMMYFUNCTION("""COMPUTED_VALUE"""),"MENSUAL PILETA LIBRE 1")</f>
        <v>MENSUAL PILETA LIBRE 1</v>
      </c>
      <c r="BD92" s="376" t="str">
        <f>IFERROR(__xludf.DUMMYFUNCTION("""COMPUTED_VALUE"""),"MENSUAL PILETA LIBRE 2")</f>
        <v>MENSUAL PILETA LIBRE 2</v>
      </c>
      <c r="BE92" s="376" t="str">
        <f>IFERROR(__xludf.DUMMYFUNCTION("""COMPUTED_VALUE"""),"MENSUAL PILETA LIBRE 3")</f>
        <v>MENSUAL PILETA LIBRE 3</v>
      </c>
      <c r="BF92" s="376" t="str">
        <f>IFERROR(__xludf.DUMMYFUNCTION("""COMPUTED_VALUE"""),"MENSUAL COMBINADO")</f>
        <v>MENSUAL COMBINADO</v>
      </c>
      <c r="BG92" s="376" t="str">
        <f>IFERROR(__xludf.DUMMYFUNCTION("""COMPUTED_VALUE"""),"TRIMESTRAL 1")</f>
        <v>TRIMESTRAL 1</v>
      </c>
      <c r="BH92" s="376" t="str">
        <f>IFERROR(__xludf.DUMMYFUNCTION("""COMPUTED_VALUE"""),"TRIMESTRAL 2")</f>
        <v>TRIMESTRAL 2</v>
      </c>
      <c r="BI92" s="376" t="str">
        <f>IFERROR(__xludf.DUMMYFUNCTION("""COMPUTED_VALUE"""),"TRIMESTRAL 3")</f>
        <v>TRIMESTRAL 3</v>
      </c>
      <c r="BJ92" s="376" t="str">
        <f>IFERROR(__xludf.DUMMYFUNCTION("""COMPUTED_VALUE"""),"TRIMESTRAL PILETA LIBRE 1")</f>
        <v>TRIMESTRAL PILETA LIBRE 1</v>
      </c>
      <c r="BK92" s="376" t="str">
        <f>IFERROR(__xludf.DUMMYFUNCTION("""COMPUTED_VALUE"""),"TRIMESTRAL PILETA LIBRE 2")</f>
        <v>TRIMESTRAL PILETA LIBRE 2</v>
      </c>
      <c r="BL92" s="376" t="str">
        <f>IFERROR(__xludf.DUMMYFUNCTION("""COMPUTED_VALUE"""),"TRIMESTRAL PILETA LIBRE 3")</f>
        <v>TRIMESTRAL PILETA LIBRE 3</v>
      </c>
      <c r="BM92" s="376" t="str">
        <f>IFERROR(__xludf.DUMMYFUNCTION("""COMPUTED_VALUE"""),"TRIMESTRAL COMBINADO")</f>
        <v>TRIMESTRAL COMBINADO</v>
      </c>
      <c r="BN92" s="376" t="str">
        <f>IFERROR(__xludf.DUMMYFUNCTION("""COMPUTED_VALUE"""),"MENSUAL PROMO 1")</f>
        <v>MENSUAL PROMO 1</v>
      </c>
      <c r="BO92" s="377" t="str">
        <f>IFERROR(__xludf.DUMMYFUNCTION("""COMPUTED_VALUE"""),"TRIMESTRAL PROMO 1")</f>
        <v>TRIMESTRAL PROMO 1</v>
      </c>
      <c r="BP92" s="134" t="str">
        <f>IFERROR(__xludf.DUMMYFUNCTION("""COMPUTED_VALUE""")," ---")</f>
        <v> ---</v>
      </c>
      <c r="BQ92" s="134"/>
      <c r="BR92" s="134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48"/>
      <c r="CE92" s="148"/>
      <c r="CF92" s="148"/>
      <c r="CG92" s="148"/>
      <c r="CH92" s="148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</row>
    <row r="93" ht="15.75" customHeight="1">
      <c r="A93" s="343">
        <v>45017.0</v>
      </c>
      <c r="B93" s="372" t="s">
        <v>29</v>
      </c>
      <c r="C93" s="359">
        <f t="shared" si="1"/>
        <v>4100</v>
      </c>
      <c r="D93" s="346">
        <v>12300.0</v>
      </c>
      <c r="E93" s="360">
        <f t="shared" si="2"/>
        <v>24600</v>
      </c>
      <c r="F93" s="347">
        <v>2.0</v>
      </c>
      <c r="G93" s="476">
        <v>3.0</v>
      </c>
      <c r="H93" s="376"/>
      <c r="I93" s="376"/>
      <c r="J93" s="376"/>
      <c r="K93" s="377"/>
      <c r="L93" s="134"/>
      <c r="M93" s="134"/>
      <c r="N93" s="353"/>
      <c r="O93" s="422" t="s">
        <v>709</v>
      </c>
      <c r="P93" s="375" t="s">
        <v>774</v>
      </c>
      <c r="Q93" s="381" t="str">
        <f>IFERROR(__xludf.DUMMYFUNCTION("TRANSPOSE(FILTER($P$6:$P$329,$O$6:$O$329='DATOS PERSONALES'!$E90))"),"Lunes 15:30")</f>
        <v>Lunes 15:30</v>
      </c>
      <c r="R93" s="374" t="str">
        <f>IFERROR(__xludf.DUMMYFUNCTION("""COMPUTED_VALUE"""),"Lunes 20:00")</f>
        <v>Lunes 20:00</v>
      </c>
      <c r="S93" s="374" t="str">
        <f>IFERROR(__xludf.DUMMYFUNCTION("""COMPUTED_VALUE"""),"Martes 16:45")</f>
        <v>Martes 16:45</v>
      </c>
      <c r="T93" s="374" t="str">
        <f>IFERROR(__xludf.DUMMYFUNCTION("""COMPUTED_VALUE"""),"Martes 19:00")</f>
        <v>Martes 19:00</v>
      </c>
      <c r="U93" s="374" t="str">
        <f>IFERROR(__xludf.DUMMYFUNCTION("""COMPUTED_VALUE"""),"Miércoles 16:00")</f>
        <v>Miércoles 16:00</v>
      </c>
      <c r="V93" s="374" t="str">
        <f>IFERROR(__xludf.DUMMYFUNCTION("""COMPUTED_VALUE"""),"Miércoles 16:45")</f>
        <v>Miércoles 16:45</v>
      </c>
      <c r="W93" s="374" t="str">
        <f>IFERROR(__xludf.DUMMYFUNCTION("""COMPUTED_VALUE"""),"Miércoles 19:00")</f>
        <v>Miércoles 19:00</v>
      </c>
      <c r="X93" s="374" t="str">
        <f>IFERROR(__xludf.DUMMYFUNCTION("""COMPUTED_VALUE"""),"Jueves 15:30")</f>
        <v>Jueves 15:30</v>
      </c>
      <c r="Y93" s="374" t="str">
        <f>IFERROR(__xludf.DUMMYFUNCTION("""COMPUTED_VALUE"""),"Jueves 17:45")</f>
        <v>Jueves 17:45</v>
      </c>
      <c r="Z93" s="374" t="str">
        <f>IFERROR(__xludf.DUMMYFUNCTION("""COMPUTED_VALUE"""),"Viernes 16:00")</f>
        <v>Viernes 16:00</v>
      </c>
      <c r="AA93" s="374" t="str">
        <f>IFERROR(__xludf.DUMMYFUNCTION("""COMPUTED_VALUE"""),"Viernes 16:45")</f>
        <v>Viernes 16:45</v>
      </c>
      <c r="AB93" s="374" t="str">
        <f>IFERROR(__xludf.DUMMYFUNCTION("""COMPUTED_VALUE"""),"Viernes 19:45")</f>
        <v>Viernes 19:45</v>
      </c>
      <c r="AC93" s="374" t="str">
        <f>IFERROR(__xludf.DUMMYFUNCTION("""COMPUTED_VALUE"""),"Sábado 13:00")</f>
        <v>Sábado 13:00</v>
      </c>
      <c r="AD93" s="376" t="str">
        <f>IFERROR(__xludf.DUMMYFUNCTION("""COMPUTED_VALUE"""),"Sábado 13:45")</f>
        <v>Sábado 13:45</v>
      </c>
      <c r="AE93" s="376" t="str">
        <f>IFERROR(__xludf.DUMMYFUNCTION("""COMPUTED_VALUE"""),"Sábado 16:45")</f>
        <v>Sábado 16:45</v>
      </c>
      <c r="AF93" s="376" t="str">
        <f>IFERROR(__xludf.DUMMYFUNCTION("""COMPUTED_VALUE"""),"Sábado 18:15")</f>
        <v>Sábado 18:15</v>
      </c>
      <c r="AG93" s="376" t="str">
        <f>IFERROR(__xludf.DUMMYFUNCTION("""COMPUTED_VALUE"""),"vacio")</f>
        <v>vacio</v>
      </c>
      <c r="AH93" s="376"/>
      <c r="AI93" s="376"/>
      <c r="AJ93" s="376"/>
      <c r="AK93" s="376"/>
      <c r="AL93" s="376"/>
      <c r="AM93" s="376"/>
      <c r="AN93" s="376"/>
      <c r="AO93" s="376"/>
      <c r="AP93" s="376"/>
      <c r="AQ93" s="376"/>
      <c r="AR93" s="376"/>
      <c r="AS93" s="376"/>
      <c r="AT93" s="376"/>
      <c r="AU93" s="376"/>
      <c r="AV93" s="376"/>
      <c r="AW93" s="377"/>
      <c r="AX93" s="134"/>
      <c r="AY93" s="353"/>
      <c r="AZ93" s="392" t="str">
        <f>IFERROR(__xludf.DUMMYFUNCTION("TRANSPOSE( IFNA(FILTER($B:$B, MONTH(IF($A:$A&lt;&gt;"""",$A:$A,""null""))=MONTH(IF('DATOS PERSONALES'!$H91&lt;&gt;"""",'DATOS PERSONALES'!$H91,""null""))),""Ingrese mes contratacion primero""))"),"MENSUAL 1")</f>
        <v>MENSUAL 1</v>
      </c>
      <c r="BA93" s="376" t="str">
        <f>IFERROR(__xludf.DUMMYFUNCTION("""COMPUTED_VALUE"""),"MENSUAL 2")</f>
        <v>MENSUAL 2</v>
      </c>
      <c r="BB93" s="376" t="str">
        <f>IFERROR(__xludf.DUMMYFUNCTION("""COMPUTED_VALUE"""),"MENSUAL 3")</f>
        <v>MENSUAL 3</v>
      </c>
      <c r="BC93" s="376" t="str">
        <f>IFERROR(__xludf.DUMMYFUNCTION("""COMPUTED_VALUE"""),"MENSUAL PILETA LIBRE 1")</f>
        <v>MENSUAL PILETA LIBRE 1</v>
      </c>
      <c r="BD93" s="376" t="str">
        <f>IFERROR(__xludf.DUMMYFUNCTION("""COMPUTED_VALUE"""),"MENSUAL PILETA LIBRE 2")</f>
        <v>MENSUAL PILETA LIBRE 2</v>
      </c>
      <c r="BE93" s="376" t="str">
        <f>IFERROR(__xludf.DUMMYFUNCTION("""COMPUTED_VALUE"""),"MENSUAL PILETA LIBRE 3")</f>
        <v>MENSUAL PILETA LIBRE 3</v>
      </c>
      <c r="BF93" s="376" t="str">
        <f>IFERROR(__xludf.DUMMYFUNCTION("""COMPUTED_VALUE"""),"MENSUAL COMBINADO")</f>
        <v>MENSUAL COMBINADO</v>
      </c>
      <c r="BG93" s="376" t="str">
        <f>IFERROR(__xludf.DUMMYFUNCTION("""COMPUTED_VALUE"""),"TRIMESTRAL 1")</f>
        <v>TRIMESTRAL 1</v>
      </c>
      <c r="BH93" s="376" t="str">
        <f>IFERROR(__xludf.DUMMYFUNCTION("""COMPUTED_VALUE"""),"TRIMESTRAL 2")</f>
        <v>TRIMESTRAL 2</v>
      </c>
      <c r="BI93" s="376" t="str">
        <f>IFERROR(__xludf.DUMMYFUNCTION("""COMPUTED_VALUE"""),"TRIMESTRAL 3")</f>
        <v>TRIMESTRAL 3</v>
      </c>
      <c r="BJ93" s="376" t="str">
        <f>IFERROR(__xludf.DUMMYFUNCTION("""COMPUTED_VALUE"""),"TRIMESTRAL PILETA LIBRE 1")</f>
        <v>TRIMESTRAL PILETA LIBRE 1</v>
      </c>
      <c r="BK93" s="376" t="str">
        <f>IFERROR(__xludf.DUMMYFUNCTION("""COMPUTED_VALUE"""),"TRIMESTRAL PILETA LIBRE 2")</f>
        <v>TRIMESTRAL PILETA LIBRE 2</v>
      </c>
      <c r="BL93" s="376" t="str">
        <f>IFERROR(__xludf.DUMMYFUNCTION("""COMPUTED_VALUE"""),"TRIMESTRAL PILETA LIBRE 3")</f>
        <v>TRIMESTRAL PILETA LIBRE 3</v>
      </c>
      <c r="BM93" s="376" t="str">
        <f>IFERROR(__xludf.DUMMYFUNCTION("""COMPUTED_VALUE"""),"TRIMESTRAL COMBINADO")</f>
        <v>TRIMESTRAL COMBINADO</v>
      </c>
      <c r="BN93" s="376" t="str">
        <f>IFERROR(__xludf.DUMMYFUNCTION("""COMPUTED_VALUE"""),"MENSUAL PROMO 1")</f>
        <v>MENSUAL PROMO 1</v>
      </c>
      <c r="BO93" s="377" t="str">
        <f>IFERROR(__xludf.DUMMYFUNCTION("""COMPUTED_VALUE"""),"TRIMESTRAL PROMO 1")</f>
        <v>TRIMESTRAL PROMO 1</v>
      </c>
      <c r="BP93" s="134" t="str">
        <f>IFERROR(__xludf.DUMMYFUNCTION("""COMPUTED_VALUE""")," ---")</f>
        <v> ---</v>
      </c>
      <c r="BQ93" s="134"/>
      <c r="BR93" s="134"/>
      <c r="BS93" s="148"/>
      <c r="BT93" s="148"/>
      <c r="BU93" s="148"/>
      <c r="BV93" s="148"/>
      <c r="BW93" s="148"/>
      <c r="BX93" s="148"/>
      <c r="BY93" s="148"/>
      <c r="BZ93" s="148"/>
      <c r="CA93" s="148"/>
      <c r="CB93" s="148"/>
      <c r="CC93" s="148"/>
      <c r="CD93" s="148"/>
      <c r="CE93" s="148"/>
      <c r="CF93" s="148" t="str">
        <f>IFERROR(__xludf.DUMMYFUNCTION("""COMPUTED_VALUE""")," ---")</f>
        <v> ---</v>
      </c>
      <c r="CG93" s="148"/>
      <c r="CH93" s="148"/>
      <c r="CI93" s="148"/>
      <c r="CJ93" s="148"/>
      <c r="CK93" s="148"/>
      <c r="CL93" s="148"/>
      <c r="CM93" s="148"/>
      <c r="CN93" s="148"/>
      <c r="CO93" s="148"/>
      <c r="CP93" s="148"/>
      <c r="CQ93" s="148"/>
      <c r="CR93" s="148"/>
    </row>
    <row r="94" ht="15.75" customHeight="1">
      <c r="A94" s="343">
        <v>45017.0</v>
      </c>
      <c r="B94" s="358" t="s">
        <v>1516</v>
      </c>
      <c r="C94" s="359">
        <f t="shared" si="1"/>
        <v>6183.333333</v>
      </c>
      <c r="D94" s="360">
        <v>18550.0</v>
      </c>
      <c r="E94" s="360">
        <f t="shared" si="2"/>
        <v>37100</v>
      </c>
      <c r="F94" s="361">
        <v>2.0</v>
      </c>
      <c r="G94" s="474">
        <v>3.0</v>
      </c>
      <c r="H94" s="376"/>
      <c r="I94" s="376"/>
      <c r="J94" s="376"/>
      <c r="K94" s="377"/>
      <c r="L94" s="134"/>
      <c r="M94" s="134"/>
      <c r="N94" s="353"/>
      <c r="O94" s="422" t="s">
        <v>709</v>
      </c>
      <c r="P94" s="375" t="s">
        <v>719</v>
      </c>
      <c r="Q94" s="381" t="str">
        <f>IFERROR(__xludf.DUMMYFUNCTION("TRANSPOSE(FILTER($P$6:$P$329,$O$6:$O$329='DATOS PERSONALES'!$E91))"),"Lunes 15:30")</f>
        <v>Lunes 15:30</v>
      </c>
      <c r="R94" s="374" t="str">
        <f>IFERROR(__xludf.DUMMYFUNCTION("""COMPUTED_VALUE"""),"Lunes 20:00")</f>
        <v>Lunes 20:00</v>
      </c>
      <c r="S94" s="374" t="str">
        <f>IFERROR(__xludf.DUMMYFUNCTION("""COMPUTED_VALUE"""),"Martes 16:45")</f>
        <v>Martes 16:45</v>
      </c>
      <c r="T94" s="374" t="str">
        <f>IFERROR(__xludf.DUMMYFUNCTION("""COMPUTED_VALUE"""),"Martes 19:00")</f>
        <v>Martes 19:00</v>
      </c>
      <c r="U94" s="374" t="str">
        <f>IFERROR(__xludf.DUMMYFUNCTION("""COMPUTED_VALUE"""),"Miércoles 16:00")</f>
        <v>Miércoles 16:00</v>
      </c>
      <c r="V94" s="374" t="str">
        <f>IFERROR(__xludf.DUMMYFUNCTION("""COMPUTED_VALUE"""),"Miércoles 16:45")</f>
        <v>Miércoles 16:45</v>
      </c>
      <c r="W94" s="374" t="str">
        <f>IFERROR(__xludf.DUMMYFUNCTION("""COMPUTED_VALUE"""),"Miércoles 19:00")</f>
        <v>Miércoles 19:00</v>
      </c>
      <c r="X94" s="374" t="str">
        <f>IFERROR(__xludf.DUMMYFUNCTION("""COMPUTED_VALUE"""),"Jueves 15:30")</f>
        <v>Jueves 15:30</v>
      </c>
      <c r="Y94" s="374" t="str">
        <f>IFERROR(__xludf.DUMMYFUNCTION("""COMPUTED_VALUE"""),"Jueves 17:45")</f>
        <v>Jueves 17:45</v>
      </c>
      <c r="Z94" s="374" t="str">
        <f>IFERROR(__xludf.DUMMYFUNCTION("""COMPUTED_VALUE"""),"Viernes 16:00")</f>
        <v>Viernes 16:00</v>
      </c>
      <c r="AA94" s="374" t="str">
        <f>IFERROR(__xludf.DUMMYFUNCTION("""COMPUTED_VALUE"""),"Viernes 16:45")</f>
        <v>Viernes 16:45</v>
      </c>
      <c r="AB94" s="374" t="str">
        <f>IFERROR(__xludf.DUMMYFUNCTION("""COMPUTED_VALUE"""),"Viernes 19:45")</f>
        <v>Viernes 19:45</v>
      </c>
      <c r="AC94" s="374" t="str">
        <f>IFERROR(__xludf.DUMMYFUNCTION("""COMPUTED_VALUE"""),"Sábado 13:00")</f>
        <v>Sábado 13:00</v>
      </c>
      <c r="AD94" s="376" t="str">
        <f>IFERROR(__xludf.DUMMYFUNCTION("""COMPUTED_VALUE"""),"Sábado 13:45")</f>
        <v>Sábado 13:45</v>
      </c>
      <c r="AE94" s="376" t="str">
        <f>IFERROR(__xludf.DUMMYFUNCTION("""COMPUTED_VALUE"""),"Sábado 16:45")</f>
        <v>Sábado 16:45</v>
      </c>
      <c r="AF94" s="376" t="str">
        <f>IFERROR(__xludf.DUMMYFUNCTION("""COMPUTED_VALUE"""),"Sábado 18:15")</f>
        <v>Sábado 18:15</v>
      </c>
      <c r="AG94" s="376" t="str">
        <f>IFERROR(__xludf.DUMMYFUNCTION("""COMPUTED_VALUE"""),"vacio")</f>
        <v>vacio</v>
      </c>
      <c r="AH94" s="376"/>
      <c r="AI94" s="376"/>
      <c r="AJ94" s="376"/>
      <c r="AK94" s="376"/>
      <c r="AL94" s="376"/>
      <c r="AM94" s="376"/>
      <c r="AN94" s="376"/>
      <c r="AO94" s="376"/>
      <c r="AP94" s="376"/>
      <c r="AQ94" s="376"/>
      <c r="AR94" s="376"/>
      <c r="AS94" s="376"/>
      <c r="AT94" s="376"/>
      <c r="AU94" s="376"/>
      <c r="AV94" s="376"/>
      <c r="AW94" s="377"/>
      <c r="AX94" s="134"/>
      <c r="AY94" s="353"/>
      <c r="AZ94" s="392" t="str">
        <f>IFERROR(__xludf.DUMMYFUNCTION("TRANSPOSE( IFNA(FILTER($B:$B, MONTH(IF($A:$A&lt;&gt;"""",$A:$A,""null""))=MONTH(IF('DATOS PERSONALES'!$H92&lt;&gt;"""",'DATOS PERSONALES'!$H92,""null""))),""Ingrese mes contratacion primero""))"),"MENSUAL 1")</f>
        <v>MENSUAL 1</v>
      </c>
      <c r="BA94" s="376" t="str">
        <f>IFERROR(__xludf.DUMMYFUNCTION("""COMPUTED_VALUE"""),"MENSUAL 2")</f>
        <v>MENSUAL 2</v>
      </c>
      <c r="BB94" s="376" t="str">
        <f>IFERROR(__xludf.DUMMYFUNCTION("""COMPUTED_VALUE"""),"MENSUAL 3")</f>
        <v>MENSUAL 3</v>
      </c>
      <c r="BC94" s="376" t="str">
        <f>IFERROR(__xludf.DUMMYFUNCTION("""COMPUTED_VALUE"""),"MENSUAL PILETA LIBRE 1")</f>
        <v>MENSUAL PILETA LIBRE 1</v>
      </c>
      <c r="BD94" s="376" t="str">
        <f>IFERROR(__xludf.DUMMYFUNCTION("""COMPUTED_VALUE"""),"MENSUAL PILETA LIBRE 2")</f>
        <v>MENSUAL PILETA LIBRE 2</v>
      </c>
      <c r="BE94" s="376" t="str">
        <f>IFERROR(__xludf.DUMMYFUNCTION("""COMPUTED_VALUE"""),"MENSUAL PILETA LIBRE 3")</f>
        <v>MENSUAL PILETA LIBRE 3</v>
      </c>
      <c r="BF94" s="376" t="str">
        <f>IFERROR(__xludf.DUMMYFUNCTION("""COMPUTED_VALUE"""),"MENSUAL COMBINADO")</f>
        <v>MENSUAL COMBINADO</v>
      </c>
      <c r="BG94" s="376" t="str">
        <f>IFERROR(__xludf.DUMMYFUNCTION("""COMPUTED_VALUE"""),"TRIMESTRAL 1")</f>
        <v>TRIMESTRAL 1</v>
      </c>
      <c r="BH94" s="376" t="str">
        <f>IFERROR(__xludf.DUMMYFUNCTION("""COMPUTED_VALUE"""),"TRIMESTRAL 2")</f>
        <v>TRIMESTRAL 2</v>
      </c>
      <c r="BI94" s="376" t="str">
        <f>IFERROR(__xludf.DUMMYFUNCTION("""COMPUTED_VALUE"""),"TRIMESTRAL 3")</f>
        <v>TRIMESTRAL 3</v>
      </c>
      <c r="BJ94" s="376" t="str">
        <f>IFERROR(__xludf.DUMMYFUNCTION("""COMPUTED_VALUE"""),"TRIMESTRAL PILETA LIBRE 1")</f>
        <v>TRIMESTRAL PILETA LIBRE 1</v>
      </c>
      <c r="BK94" s="376" t="str">
        <f>IFERROR(__xludf.DUMMYFUNCTION("""COMPUTED_VALUE"""),"TRIMESTRAL PILETA LIBRE 2")</f>
        <v>TRIMESTRAL PILETA LIBRE 2</v>
      </c>
      <c r="BL94" s="376" t="str">
        <f>IFERROR(__xludf.DUMMYFUNCTION("""COMPUTED_VALUE"""),"TRIMESTRAL PILETA LIBRE 3")</f>
        <v>TRIMESTRAL PILETA LIBRE 3</v>
      </c>
      <c r="BM94" s="376" t="str">
        <f>IFERROR(__xludf.DUMMYFUNCTION("""COMPUTED_VALUE"""),"TRIMESTRAL COMBINADO")</f>
        <v>TRIMESTRAL COMBINADO</v>
      </c>
      <c r="BN94" s="376" t="str">
        <f>IFERROR(__xludf.DUMMYFUNCTION("""COMPUTED_VALUE"""),"MENSUAL PROMO 1")</f>
        <v>MENSUAL PROMO 1</v>
      </c>
      <c r="BO94" s="377" t="str">
        <f>IFERROR(__xludf.DUMMYFUNCTION("""COMPUTED_VALUE"""),"TRIMESTRAL PROMO 1")</f>
        <v>TRIMESTRAL PROMO 1</v>
      </c>
      <c r="BP94" s="134" t="str">
        <f>IFERROR(__xludf.DUMMYFUNCTION("""COMPUTED_VALUE""")," ---")</f>
        <v> ---</v>
      </c>
      <c r="BQ94" s="134"/>
      <c r="BR94" s="134"/>
      <c r="BS94" s="148"/>
      <c r="BT94" s="148"/>
      <c r="BU94" s="148"/>
      <c r="BV94" s="148"/>
      <c r="BW94" s="148"/>
      <c r="BX94" s="148"/>
      <c r="BY94" s="148"/>
      <c r="BZ94" s="148"/>
      <c r="CA94" s="148"/>
      <c r="CB94" s="148"/>
      <c r="CC94" s="148"/>
      <c r="CD94" s="148"/>
      <c r="CE94" s="148"/>
      <c r="CF94" s="148" t="str">
        <f>IFERROR(__xludf.DUMMYFUNCTION("""COMPUTED_VALUE""")," ---")</f>
        <v> ---</v>
      </c>
      <c r="CG94" s="148"/>
      <c r="CH94" s="148"/>
      <c r="CI94" s="148"/>
      <c r="CJ94" s="148"/>
      <c r="CK94" s="148"/>
      <c r="CL94" s="148"/>
      <c r="CM94" s="148"/>
      <c r="CN94" s="148"/>
      <c r="CO94" s="148"/>
      <c r="CP94" s="148"/>
      <c r="CQ94" s="148"/>
      <c r="CR94" s="148"/>
    </row>
    <row r="95" ht="15.75" customHeight="1">
      <c r="A95" s="343">
        <v>45017.0</v>
      </c>
      <c r="B95" s="372" t="s">
        <v>1518</v>
      </c>
      <c r="C95" s="359">
        <f t="shared" si="1"/>
        <v>1950</v>
      </c>
      <c r="D95" s="346">
        <v>5850.0</v>
      </c>
      <c r="E95" s="360">
        <f t="shared" si="2"/>
        <v>11700</v>
      </c>
      <c r="F95" s="347">
        <v>2.0</v>
      </c>
      <c r="G95" s="476">
        <v>3.0</v>
      </c>
      <c r="H95" s="376"/>
      <c r="I95" s="376"/>
      <c r="J95" s="376"/>
      <c r="K95" s="377"/>
      <c r="L95" s="134"/>
      <c r="M95" s="134"/>
      <c r="N95" s="353"/>
      <c r="O95" s="422" t="s">
        <v>709</v>
      </c>
      <c r="P95" s="375" t="s">
        <v>725</v>
      </c>
      <c r="Q95" s="381" t="str">
        <f>IFERROR(__xludf.DUMMYFUNCTION("TRANSPOSE(FILTER($P$6:$P$329,$O$6:$O$329='DATOS PERSONALES'!$E92))"),"Lunes 15:30")</f>
        <v>Lunes 15:30</v>
      </c>
      <c r="R95" s="374" t="str">
        <f>IFERROR(__xludf.DUMMYFUNCTION("""COMPUTED_VALUE"""),"Lunes 20:00")</f>
        <v>Lunes 20:00</v>
      </c>
      <c r="S95" s="374" t="str">
        <f>IFERROR(__xludf.DUMMYFUNCTION("""COMPUTED_VALUE"""),"Martes 16:45")</f>
        <v>Martes 16:45</v>
      </c>
      <c r="T95" s="374" t="str">
        <f>IFERROR(__xludf.DUMMYFUNCTION("""COMPUTED_VALUE"""),"Martes 19:00")</f>
        <v>Martes 19:00</v>
      </c>
      <c r="U95" s="374" t="str">
        <f>IFERROR(__xludf.DUMMYFUNCTION("""COMPUTED_VALUE"""),"Miércoles 16:00")</f>
        <v>Miércoles 16:00</v>
      </c>
      <c r="V95" s="374" t="str">
        <f>IFERROR(__xludf.DUMMYFUNCTION("""COMPUTED_VALUE"""),"Miércoles 16:45")</f>
        <v>Miércoles 16:45</v>
      </c>
      <c r="W95" s="374" t="str">
        <f>IFERROR(__xludf.DUMMYFUNCTION("""COMPUTED_VALUE"""),"Miércoles 19:00")</f>
        <v>Miércoles 19:00</v>
      </c>
      <c r="X95" s="374" t="str">
        <f>IFERROR(__xludf.DUMMYFUNCTION("""COMPUTED_VALUE"""),"Jueves 15:30")</f>
        <v>Jueves 15:30</v>
      </c>
      <c r="Y95" s="374" t="str">
        <f>IFERROR(__xludf.DUMMYFUNCTION("""COMPUTED_VALUE"""),"Jueves 17:45")</f>
        <v>Jueves 17:45</v>
      </c>
      <c r="Z95" s="374" t="str">
        <f>IFERROR(__xludf.DUMMYFUNCTION("""COMPUTED_VALUE"""),"Viernes 16:00")</f>
        <v>Viernes 16:00</v>
      </c>
      <c r="AA95" s="374" t="str">
        <f>IFERROR(__xludf.DUMMYFUNCTION("""COMPUTED_VALUE"""),"Viernes 16:45")</f>
        <v>Viernes 16:45</v>
      </c>
      <c r="AB95" s="374" t="str">
        <f>IFERROR(__xludf.DUMMYFUNCTION("""COMPUTED_VALUE"""),"Viernes 19:45")</f>
        <v>Viernes 19:45</v>
      </c>
      <c r="AC95" s="374" t="str">
        <f>IFERROR(__xludf.DUMMYFUNCTION("""COMPUTED_VALUE"""),"Sábado 13:00")</f>
        <v>Sábado 13:00</v>
      </c>
      <c r="AD95" s="376" t="str">
        <f>IFERROR(__xludf.DUMMYFUNCTION("""COMPUTED_VALUE"""),"Sábado 13:45")</f>
        <v>Sábado 13:45</v>
      </c>
      <c r="AE95" s="376" t="str">
        <f>IFERROR(__xludf.DUMMYFUNCTION("""COMPUTED_VALUE"""),"Sábado 16:45")</f>
        <v>Sábado 16:45</v>
      </c>
      <c r="AF95" s="376" t="str">
        <f>IFERROR(__xludf.DUMMYFUNCTION("""COMPUTED_VALUE"""),"Sábado 18:15")</f>
        <v>Sábado 18:15</v>
      </c>
      <c r="AG95" s="376" t="str">
        <f>IFERROR(__xludf.DUMMYFUNCTION("""COMPUTED_VALUE"""),"vacio")</f>
        <v>vacio</v>
      </c>
      <c r="AH95" s="376"/>
      <c r="AI95" s="376"/>
      <c r="AJ95" s="376"/>
      <c r="AK95" s="376"/>
      <c r="AL95" s="376"/>
      <c r="AM95" s="376"/>
      <c r="AN95" s="376"/>
      <c r="AO95" s="376"/>
      <c r="AP95" s="376"/>
      <c r="AQ95" s="376"/>
      <c r="AR95" s="376"/>
      <c r="AS95" s="376"/>
      <c r="AT95" s="376"/>
      <c r="AU95" s="376"/>
      <c r="AV95" s="376"/>
      <c r="AW95" s="377"/>
      <c r="AX95" s="134"/>
      <c r="AY95" s="353"/>
      <c r="AZ95" s="392" t="str">
        <f>IFERROR(__xludf.DUMMYFUNCTION("TRANSPOSE( IFNA(FILTER($B:$B, MONTH(IF($A:$A&lt;&gt;"""",$A:$A,""null""))=MONTH(IF('DATOS PERSONALES'!$H93&lt;&gt;"""",'DATOS PERSONALES'!$H93,""null""))),""Ingrese mes contratacion primero""))"),"MENSUAL 1")</f>
        <v>MENSUAL 1</v>
      </c>
      <c r="BA95" s="376" t="str">
        <f>IFERROR(__xludf.DUMMYFUNCTION("""COMPUTED_VALUE"""),"MENSUAL 2")</f>
        <v>MENSUAL 2</v>
      </c>
      <c r="BB95" s="376" t="str">
        <f>IFERROR(__xludf.DUMMYFUNCTION("""COMPUTED_VALUE"""),"MENSUAL 3")</f>
        <v>MENSUAL 3</v>
      </c>
      <c r="BC95" s="376" t="str">
        <f>IFERROR(__xludf.DUMMYFUNCTION("""COMPUTED_VALUE"""),"MENSUAL PILETA LIBRE 1")</f>
        <v>MENSUAL PILETA LIBRE 1</v>
      </c>
      <c r="BD95" s="376" t="str">
        <f>IFERROR(__xludf.DUMMYFUNCTION("""COMPUTED_VALUE"""),"MENSUAL PILETA LIBRE 2")</f>
        <v>MENSUAL PILETA LIBRE 2</v>
      </c>
      <c r="BE95" s="376" t="str">
        <f>IFERROR(__xludf.DUMMYFUNCTION("""COMPUTED_VALUE"""),"MENSUAL PILETA LIBRE 3")</f>
        <v>MENSUAL PILETA LIBRE 3</v>
      </c>
      <c r="BF95" s="376" t="str">
        <f>IFERROR(__xludf.DUMMYFUNCTION("""COMPUTED_VALUE"""),"MENSUAL COMBINADO")</f>
        <v>MENSUAL COMBINADO</v>
      </c>
      <c r="BG95" s="376" t="str">
        <f>IFERROR(__xludf.DUMMYFUNCTION("""COMPUTED_VALUE"""),"TRIMESTRAL 1")</f>
        <v>TRIMESTRAL 1</v>
      </c>
      <c r="BH95" s="376" t="str">
        <f>IFERROR(__xludf.DUMMYFUNCTION("""COMPUTED_VALUE"""),"TRIMESTRAL 2")</f>
        <v>TRIMESTRAL 2</v>
      </c>
      <c r="BI95" s="376" t="str">
        <f>IFERROR(__xludf.DUMMYFUNCTION("""COMPUTED_VALUE"""),"TRIMESTRAL 3")</f>
        <v>TRIMESTRAL 3</v>
      </c>
      <c r="BJ95" s="376" t="str">
        <f>IFERROR(__xludf.DUMMYFUNCTION("""COMPUTED_VALUE"""),"TRIMESTRAL PILETA LIBRE 1")</f>
        <v>TRIMESTRAL PILETA LIBRE 1</v>
      </c>
      <c r="BK95" s="376" t="str">
        <f>IFERROR(__xludf.DUMMYFUNCTION("""COMPUTED_VALUE"""),"TRIMESTRAL PILETA LIBRE 2")</f>
        <v>TRIMESTRAL PILETA LIBRE 2</v>
      </c>
      <c r="BL95" s="376" t="str">
        <f>IFERROR(__xludf.DUMMYFUNCTION("""COMPUTED_VALUE"""),"TRIMESTRAL PILETA LIBRE 3")</f>
        <v>TRIMESTRAL PILETA LIBRE 3</v>
      </c>
      <c r="BM95" s="376" t="str">
        <f>IFERROR(__xludf.DUMMYFUNCTION("""COMPUTED_VALUE"""),"TRIMESTRAL COMBINADO")</f>
        <v>TRIMESTRAL COMBINADO</v>
      </c>
      <c r="BN95" s="376" t="str">
        <f>IFERROR(__xludf.DUMMYFUNCTION("""COMPUTED_VALUE"""),"MENSUAL PROMO 1")</f>
        <v>MENSUAL PROMO 1</v>
      </c>
      <c r="BO95" s="377" t="str">
        <f>IFERROR(__xludf.DUMMYFUNCTION("""COMPUTED_VALUE"""),"TRIMESTRAL PROMO 1")</f>
        <v>TRIMESTRAL PROMO 1</v>
      </c>
      <c r="BP95" s="134" t="str">
        <f>IFERROR(__xludf.DUMMYFUNCTION("""COMPUTED_VALUE""")," ---")</f>
        <v> ---</v>
      </c>
      <c r="BQ95" s="134"/>
      <c r="BR95" s="134"/>
      <c r="BS95" s="148"/>
      <c r="BT95" s="148"/>
      <c r="BU95" s="148"/>
      <c r="BV95" s="148"/>
      <c r="BW95" s="148"/>
      <c r="BX95" s="148"/>
      <c r="BY95" s="148"/>
      <c r="BZ95" s="148"/>
      <c r="CA95" s="148"/>
      <c r="CB95" s="148"/>
      <c r="CC95" s="148"/>
      <c r="CD95" s="148"/>
      <c r="CE95" s="148"/>
      <c r="CF95" s="148" t="str">
        <f>IFERROR(__xludf.DUMMYFUNCTION("""COMPUTED_VALUE""")," ---")</f>
        <v> ---</v>
      </c>
      <c r="CG95" s="148"/>
      <c r="CH95" s="148"/>
      <c r="CI95" s="148"/>
      <c r="CJ95" s="148"/>
      <c r="CK95" s="148"/>
      <c r="CL95" s="148"/>
      <c r="CM95" s="148"/>
      <c r="CN95" s="148"/>
      <c r="CO95" s="148"/>
      <c r="CP95" s="148"/>
      <c r="CQ95" s="148"/>
      <c r="CR95" s="148"/>
    </row>
    <row r="96" ht="15.75" customHeight="1">
      <c r="A96" s="343">
        <v>45017.0</v>
      </c>
      <c r="B96" s="358" t="s">
        <v>1520</v>
      </c>
      <c r="C96" s="359">
        <f t="shared" si="1"/>
        <v>3500</v>
      </c>
      <c r="D96" s="360">
        <v>10500.0</v>
      </c>
      <c r="E96" s="360">
        <f t="shared" si="2"/>
        <v>21000</v>
      </c>
      <c r="F96" s="361">
        <v>2.0</v>
      </c>
      <c r="G96" s="474">
        <v>3.0</v>
      </c>
      <c r="H96" s="376"/>
      <c r="I96" s="376"/>
      <c r="J96" s="376"/>
      <c r="K96" s="377"/>
      <c r="L96" s="134"/>
      <c r="M96" s="134"/>
      <c r="N96" s="353"/>
      <c r="O96" s="422" t="s">
        <v>709</v>
      </c>
      <c r="P96" s="398" t="s">
        <v>729</v>
      </c>
      <c r="Q96" s="381" t="str">
        <f>IFERROR(__xludf.DUMMYFUNCTION("TRANSPOSE(FILTER($P$6:$P$329,$O$6:$O$329='DATOS PERSONALES'!$E93))"),"Lunes 15:30")</f>
        <v>Lunes 15:30</v>
      </c>
      <c r="R96" s="374" t="str">
        <f>IFERROR(__xludf.DUMMYFUNCTION("""COMPUTED_VALUE"""),"Lunes 20:00")</f>
        <v>Lunes 20:00</v>
      </c>
      <c r="S96" s="374" t="str">
        <f>IFERROR(__xludf.DUMMYFUNCTION("""COMPUTED_VALUE"""),"Martes 16:45")</f>
        <v>Martes 16:45</v>
      </c>
      <c r="T96" s="374" t="str">
        <f>IFERROR(__xludf.DUMMYFUNCTION("""COMPUTED_VALUE"""),"Martes 19:00")</f>
        <v>Martes 19:00</v>
      </c>
      <c r="U96" s="374" t="str">
        <f>IFERROR(__xludf.DUMMYFUNCTION("""COMPUTED_VALUE"""),"Miércoles 16:00")</f>
        <v>Miércoles 16:00</v>
      </c>
      <c r="V96" s="374" t="str">
        <f>IFERROR(__xludf.DUMMYFUNCTION("""COMPUTED_VALUE"""),"Miércoles 16:45")</f>
        <v>Miércoles 16:45</v>
      </c>
      <c r="W96" s="374" t="str">
        <f>IFERROR(__xludf.DUMMYFUNCTION("""COMPUTED_VALUE"""),"Miércoles 19:00")</f>
        <v>Miércoles 19:00</v>
      </c>
      <c r="X96" s="374" t="str">
        <f>IFERROR(__xludf.DUMMYFUNCTION("""COMPUTED_VALUE"""),"Jueves 15:30")</f>
        <v>Jueves 15:30</v>
      </c>
      <c r="Y96" s="374" t="str">
        <f>IFERROR(__xludf.DUMMYFUNCTION("""COMPUTED_VALUE"""),"Jueves 17:45")</f>
        <v>Jueves 17:45</v>
      </c>
      <c r="Z96" s="374" t="str">
        <f>IFERROR(__xludf.DUMMYFUNCTION("""COMPUTED_VALUE"""),"Viernes 16:00")</f>
        <v>Viernes 16:00</v>
      </c>
      <c r="AA96" s="374" t="str">
        <f>IFERROR(__xludf.DUMMYFUNCTION("""COMPUTED_VALUE"""),"Viernes 16:45")</f>
        <v>Viernes 16:45</v>
      </c>
      <c r="AB96" s="374" t="str">
        <f>IFERROR(__xludf.DUMMYFUNCTION("""COMPUTED_VALUE"""),"Viernes 19:45")</f>
        <v>Viernes 19:45</v>
      </c>
      <c r="AC96" s="374" t="str">
        <f>IFERROR(__xludf.DUMMYFUNCTION("""COMPUTED_VALUE"""),"Sábado 13:00")</f>
        <v>Sábado 13:00</v>
      </c>
      <c r="AD96" s="376" t="str">
        <f>IFERROR(__xludf.DUMMYFUNCTION("""COMPUTED_VALUE"""),"Sábado 13:45")</f>
        <v>Sábado 13:45</v>
      </c>
      <c r="AE96" s="376" t="str">
        <f>IFERROR(__xludf.DUMMYFUNCTION("""COMPUTED_VALUE"""),"Sábado 16:45")</f>
        <v>Sábado 16:45</v>
      </c>
      <c r="AF96" s="376" t="str">
        <f>IFERROR(__xludf.DUMMYFUNCTION("""COMPUTED_VALUE"""),"Sábado 18:15")</f>
        <v>Sábado 18:15</v>
      </c>
      <c r="AG96" s="376" t="str">
        <f>IFERROR(__xludf.DUMMYFUNCTION("""COMPUTED_VALUE"""),"vacio")</f>
        <v>vacio</v>
      </c>
      <c r="AH96" s="376"/>
      <c r="AI96" s="376"/>
      <c r="AJ96" s="376"/>
      <c r="AK96" s="376"/>
      <c r="AL96" s="376"/>
      <c r="AM96" s="376"/>
      <c r="AN96" s="376"/>
      <c r="AO96" s="376"/>
      <c r="AP96" s="376"/>
      <c r="AQ96" s="376"/>
      <c r="AR96" s="376"/>
      <c r="AS96" s="376"/>
      <c r="AT96" s="376"/>
      <c r="AU96" s="376"/>
      <c r="AV96" s="376"/>
      <c r="AW96" s="377"/>
      <c r="AX96" s="134"/>
      <c r="AY96" s="353"/>
      <c r="AZ96" s="392" t="str">
        <f>IFERROR(__xludf.DUMMYFUNCTION("TRANSPOSE( IFNA(FILTER($B:$B, MONTH(IF($A:$A&lt;&gt;"""",$A:$A,""null""))=MONTH(IF('DATOS PERSONALES'!$H94&lt;&gt;"""",'DATOS PERSONALES'!$H94,""null""))),""Ingrese mes contratacion primero""))"),"MENSUAL 1")</f>
        <v>MENSUAL 1</v>
      </c>
      <c r="BA96" s="376" t="str">
        <f>IFERROR(__xludf.DUMMYFUNCTION("""COMPUTED_VALUE"""),"MENSUAL 2")</f>
        <v>MENSUAL 2</v>
      </c>
      <c r="BB96" s="376" t="str">
        <f>IFERROR(__xludf.DUMMYFUNCTION("""COMPUTED_VALUE"""),"MENSUAL 3")</f>
        <v>MENSUAL 3</v>
      </c>
      <c r="BC96" s="376" t="str">
        <f>IFERROR(__xludf.DUMMYFUNCTION("""COMPUTED_VALUE"""),"MENSUAL PILETA LIBRE 1")</f>
        <v>MENSUAL PILETA LIBRE 1</v>
      </c>
      <c r="BD96" s="376" t="str">
        <f>IFERROR(__xludf.DUMMYFUNCTION("""COMPUTED_VALUE"""),"MENSUAL PILETA LIBRE 2")</f>
        <v>MENSUAL PILETA LIBRE 2</v>
      </c>
      <c r="BE96" s="376" t="str">
        <f>IFERROR(__xludf.DUMMYFUNCTION("""COMPUTED_VALUE"""),"MENSUAL PILETA LIBRE 3")</f>
        <v>MENSUAL PILETA LIBRE 3</v>
      </c>
      <c r="BF96" s="376" t="str">
        <f>IFERROR(__xludf.DUMMYFUNCTION("""COMPUTED_VALUE"""),"MENSUAL COMBINADO")</f>
        <v>MENSUAL COMBINADO</v>
      </c>
      <c r="BG96" s="376" t="str">
        <f>IFERROR(__xludf.DUMMYFUNCTION("""COMPUTED_VALUE"""),"TRIMESTRAL 1")</f>
        <v>TRIMESTRAL 1</v>
      </c>
      <c r="BH96" s="376" t="str">
        <f>IFERROR(__xludf.DUMMYFUNCTION("""COMPUTED_VALUE"""),"TRIMESTRAL 2")</f>
        <v>TRIMESTRAL 2</v>
      </c>
      <c r="BI96" s="376" t="str">
        <f>IFERROR(__xludf.DUMMYFUNCTION("""COMPUTED_VALUE"""),"TRIMESTRAL 3")</f>
        <v>TRIMESTRAL 3</v>
      </c>
      <c r="BJ96" s="376" t="str">
        <f>IFERROR(__xludf.DUMMYFUNCTION("""COMPUTED_VALUE"""),"TRIMESTRAL PILETA LIBRE 1")</f>
        <v>TRIMESTRAL PILETA LIBRE 1</v>
      </c>
      <c r="BK96" s="376" t="str">
        <f>IFERROR(__xludf.DUMMYFUNCTION("""COMPUTED_VALUE"""),"TRIMESTRAL PILETA LIBRE 2")</f>
        <v>TRIMESTRAL PILETA LIBRE 2</v>
      </c>
      <c r="BL96" s="376" t="str">
        <f>IFERROR(__xludf.DUMMYFUNCTION("""COMPUTED_VALUE"""),"TRIMESTRAL PILETA LIBRE 3")</f>
        <v>TRIMESTRAL PILETA LIBRE 3</v>
      </c>
      <c r="BM96" s="376" t="str">
        <f>IFERROR(__xludf.DUMMYFUNCTION("""COMPUTED_VALUE"""),"TRIMESTRAL COMBINADO")</f>
        <v>TRIMESTRAL COMBINADO</v>
      </c>
      <c r="BN96" s="376" t="str">
        <f>IFERROR(__xludf.DUMMYFUNCTION("""COMPUTED_VALUE"""),"MENSUAL PROMO 1")</f>
        <v>MENSUAL PROMO 1</v>
      </c>
      <c r="BO96" s="377" t="str">
        <f>IFERROR(__xludf.DUMMYFUNCTION("""COMPUTED_VALUE"""),"TRIMESTRAL PROMO 1")</f>
        <v>TRIMESTRAL PROMO 1</v>
      </c>
      <c r="BP96" s="134" t="str">
        <f>IFERROR(__xludf.DUMMYFUNCTION("""COMPUTED_VALUE""")," ---")</f>
        <v> ---</v>
      </c>
      <c r="BQ96" s="134"/>
      <c r="BR96" s="134"/>
      <c r="BS96" s="148"/>
      <c r="BT96" s="148"/>
      <c r="BU96" s="148"/>
      <c r="BV96" s="148"/>
      <c r="BW96" s="148"/>
      <c r="BX96" s="148"/>
      <c r="BY96" s="148"/>
      <c r="BZ96" s="148"/>
      <c r="CA96" s="148"/>
      <c r="CB96" s="148"/>
      <c r="CC96" s="148"/>
      <c r="CD96" s="148"/>
      <c r="CE96" s="148"/>
      <c r="CF96" s="148" t="str">
        <f>IFERROR(__xludf.DUMMYFUNCTION("""COMPUTED_VALUE""")," ---")</f>
        <v> ---</v>
      </c>
      <c r="CG96" s="148"/>
      <c r="CH96" s="148"/>
      <c r="CI96" s="148"/>
      <c r="CJ96" s="148"/>
      <c r="CK96" s="148"/>
      <c r="CL96" s="148"/>
      <c r="CM96" s="148"/>
      <c r="CN96" s="148"/>
      <c r="CO96" s="148"/>
      <c r="CP96" s="148"/>
      <c r="CQ96" s="148"/>
      <c r="CR96" s="148"/>
    </row>
    <row r="97" ht="15.75" customHeight="1">
      <c r="A97" s="343">
        <v>45017.0</v>
      </c>
      <c r="B97" s="372" t="s">
        <v>1522</v>
      </c>
      <c r="C97" s="359">
        <f t="shared" si="1"/>
        <v>4200</v>
      </c>
      <c r="D97" s="346">
        <v>12600.0</v>
      </c>
      <c r="E97" s="360">
        <f t="shared" si="2"/>
        <v>25200</v>
      </c>
      <c r="F97" s="347">
        <v>2.0</v>
      </c>
      <c r="G97" s="476">
        <v>3.0</v>
      </c>
      <c r="H97" s="376"/>
      <c r="I97" s="376"/>
      <c r="J97" s="376"/>
      <c r="K97" s="377"/>
      <c r="L97" s="59"/>
      <c r="M97" s="134"/>
      <c r="N97" s="353"/>
      <c r="O97" s="422" t="s">
        <v>709</v>
      </c>
      <c r="P97" s="490" t="s">
        <v>722</v>
      </c>
      <c r="Q97" s="381" t="str">
        <f>IFERROR(__xludf.DUMMYFUNCTION("TRANSPOSE(FILTER($P$6:$P$329,$O$6:$O$329='DATOS PERSONALES'!$E94))"),"Lunes 15:30")</f>
        <v>Lunes 15:30</v>
      </c>
      <c r="R97" s="374" t="str">
        <f>IFERROR(__xludf.DUMMYFUNCTION("""COMPUTED_VALUE"""),"Lunes 20:00")</f>
        <v>Lunes 20:00</v>
      </c>
      <c r="S97" s="374" t="str">
        <f>IFERROR(__xludf.DUMMYFUNCTION("""COMPUTED_VALUE"""),"Martes 16:45")</f>
        <v>Martes 16:45</v>
      </c>
      <c r="T97" s="374" t="str">
        <f>IFERROR(__xludf.DUMMYFUNCTION("""COMPUTED_VALUE"""),"Martes 19:00")</f>
        <v>Martes 19:00</v>
      </c>
      <c r="U97" s="374" t="str">
        <f>IFERROR(__xludf.DUMMYFUNCTION("""COMPUTED_VALUE"""),"Miércoles 16:00")</f>
        <v>Miércoles 16:00</v>
      </c>
      <c r="V97" s="374" t="str">
        <f>IFERROR(__xludf.DUMMYFUNCTION("""COMPUTED_VALUE"""),"Miércoles 16:45")</f>
        <v>Miércoles 16:45</v>
      </c>
      <c r="W97" s="374" t="str">
        <f>IFERROR(__xludf.DUMMYFUNCTION("""COMPUTED_VALUE"""),"Miércoles 19:00")</f>
        <v>Miércoles 19:00</v>
      </c>
      <c r="X97" s="374" t="str">
        <f>IFERROR(__xludf.DUMMYFUNCTION("""COMPUTED_VALUE"""),"Jueves 15:30")</f>
        <v>Jueves 15:30</v>
      </c>
      <c r="Y97" s="374" t="str">
        <f>IFERROR(__xludf.DUMMYFUNCTION("""COMPUTED_VALUE"""),"Jueves 17:45")</f>
        <v>Jueves 17:45</v>
      </c>
      <c r="Z97" s="374" t="str">
        <f>IFERROR(__xludf.DUMMYFUNCTION("""COMPUTED_VALUE"""),"Viernes 16:00")</f>
        <v>Viernes 16:00</v>
      </c>
      <c r="AA97" s="374" t="str">
        <f>IFERROR(__xludf.DUMMYFUNCTION("""COMPUTED_VALUE"""),"Viernes 16:45")</f>
        <v>Viernes 16:45</v>
      </c>
      <c r="AB97" s="374" t="str">
        <f>IFERROR(__xludf.DUMMYFUNCTION("""COMPUTED_VALUE"""),"Viernes 19:45")</f>
        <v>Viernes 19:45</v>
      </c>
      <c r="AC97" s="374" t="str">
        <f>IFERROR(__xludf.DUMMYFUNCTION("""COMPUTED_VALUE"""),"Sábado 13:00")</f>
        <v>Sábado 13:00</v>
      </c>
      <c r="AD97" s="376" t="str">
        <f>IFERROR(__xludf.DUMMYFUNCTION("""COMPUTED_VALUE"""),"Sábado 13:45")</f>
        <v>Sábado 13:45</v>
      </c>
      <c r="AE97" s="376" t="str">
        <f>IFERROR(__xludf.DUMMYFUNCTION("""COMPUTED_VALUE"""),"Sábado 16:45")</f>
        <v>Sábado 16:45</v>
      </c>
      <c r="AF97" s="376" t="str">
        <f>IFERROR(__xludf.DUMMYFUNCTION("""COMPUTED_VALUE"""),"Sábado 18:15")</f>
        <v>Sábado 18:15</v>
      </c>
      <c r="AG97" s="376" t="str">
        <f>IFERROR(__xludf.DUMMYFUNCTION("""COMPUTED_VALUE"""),"vacio")</f>
        <v>vacio</v>
      </c>
      <c r="AH97" s="376"/>
      <c r="AI97" s="376"/>
      <c r="AJ97" s="376"/>
      <c r="AK97" s="376"/>
      <c r="AL97" s="376"/>
      <c r="AM97" s="376"/>
      <c r="AN97" s="376"/>
      <c r="AO97" s="376"/>
      <c r="AP97" s="376"/>
      <c r="AQ97" s="376"/>
      <c r="AR97" s="376"/>
      <c r="AS97" s="376"/>
      <c r="AT97" s="376"/>
      <c r="AU97" s="376"/>
      <c r="AV97" s="376"/>
      <c r="AW97" s="377"/>
      <c r="AX97" s="134"/>
      <c r="AY97" s="353"/>
      <c r="AZ97" s="392" t="str">
        <f>IFERROR(__xludf.DUMMYFUNCTION("TRANSPOSE( IFNA(FILTER($B:$B, MONTH(IF($A:$A&lt;&gt;"""",$A:$A,""null""))=MONTH(IF('DATOS PERSONALES'!$H95&lt;&gt;"""",'DATOS PERSONALES'!$H95,""null""))),""Ingrese mes contratacion primero""))"),"MENSUAL 1")</f>
        <v>MENSUAL 1</v>
      </c>
      <c r="BA97" s="376" t="str">
        <f>IFERROR(__xludf.DUMMYFUNCTION("""COMPUTED_VALUE"""),"MENSUAL 2")</f>
        <v>MENSUAL 2</v>
      </c>
      <c r="BB97" s="376" t="str">
        <f>IFERROR(__xludf.DUMMYFUNCTION("""COMPUTED_VALUE"""),"MENSUAL 3")</f>
        <v>MENSUAL 3</v>
      </c>
      <c r="BC97" s="376" t="str">
        <f>IFERROR(__xludf.DUMMYFUNCTION("""COMPUTED_VALUE"""),"MENSUAL PILETA LIBRE 1")</f>
        <v>MENSUAL PILETA LIBRE 1</v>
      </c>
      <c r="BD97" s="376" t="str">
        <f>IFERROR(__xludf.DUMMYFUNCTION("""COMPUTED_VALUE"""),"MENSUAL PILETA LIBRE 2")</f>
        <v>MENSUAL PILETA LIBRE 2</v>
      </c>
      <c r="BE97" s="376" t="str">
        <f>IFERROR(__xludf.DUMMYFUNCTION("""COMPUTED_VALUE"""),"MENSUAL PILETA LIBRE 3")</f>
        <v>MENSUAL PILETA LIBRE 3</v>
      </c>
      <c r="BF97" s="376" t="str">
        <f>IFERROR(__xludf.DUMMYFUNCTION("""COMPUTED_VALUE"""),"MENSUAL COMBINADO")</f>
        <v>MENSUAL COMBINADO</v>
      </c>
      <c r="BG97" s="376" t="str">
        <f>IFERROR(__xludf.DUMMYFUNCTION("""COMPUTED_VALUE"""),"TRIMESTRAL 1")</f>
        <v>TRIMESTRAL 1</v>
      </c>
      <c r="BH97" s="376" t="str">
        <f>IFERROR(__xludf.DUMMYFUNCTION("""COMPUTED_VALUE"""),"TRIMESTRAL 2")</f>
        <v>TRIMESTRAL 2</v>
      </c>
      <c r="BI97" s="376" t="str">
        <f>IFERROR(__xludf.DUMMYFUNCTION("""COMPUTED_VALUE"""),"TRIMESTRAL 3")</f>
        <v>TRIMESTRAL 3</v>
      </c>
      <c r="BJ97" s="376" t="str">
        <f>IFERROR(__xludf.DUMMYFUNCTION("""COMPUTED_VALUE"""),"TRIMESTRAL PILETA LIBRE 1")</f>
        <v>TRIMESTRAL PILETA LIBRE 1</v>
      </c>
      <c r="BK97" s="376" t="str">
        <f>IFERROR(__xludf.DUMMYFUNCTION("""COMPUTED_VALUE"""),"TRIMESTRAL PILETA LIBRE 2")</f>
        <v>TRIMESTRAL PILETA LIBRE 2</v>
      </c>
      <c r="BL97" s="376" t="str">
        <f>IFERROR(__xludf.DUMMYFUNCTION("""COMPUTED_VALUE"""),"TRIMESTRAL PILETA LIBRE 3")</f>
        <v>TRIMESTRAL PILETA LIBRE 3</v>
      </c>
      <c r="BM97" s="376" t="str">
        <f>IFERROR(__xludf.DUMMYFUNCTION("""COMPUTED_VALUE"""),"TRIMESTRAL COMBINADO")</f>
        <v>TRIMESTRAL COMBINADO</v>
      </c>
      <c r="BN97" s="376" t="str">
        <f>IFERROR(__xludf.DUMMYFUNCTION("""COMPUTED_VALUE"""),"MENSUAL PROMO 1")</f>
        <v>MENSUAL PROMO 1</v>
      </c>
      <c r="BO97" s="377" t="str">
        <f>IFERROR(__xludf.DUMMYFUNCTION("""COMPUTED_VALUE"""),"TRIMESTRAL PROMO 1")</f>
        <v>TRIMESTRAL PROMO 1</v>
      </c>
      <c r="BP97" s="134" t="str">
        <f>IFERROR(__xludf.DUMMYFUNCTION("""COMPUTED_VALUE""")," ---")</f>
        <v> ---</v>
      </c>
      <c r="BQ97" s="134"/>
      <c r="BR97" s="134"/>
      <c r="BS97" s="148"/>
      <c r="BT97" s="148"/>
      <c r="BU97" s="148"/>
      <c r="BV97" s="148"/>
      <c r="BW97" s="148"/>
      <c r="BX97" s="148"/>
      <c r="BY97" s="148"/>
      <c r="BZ97" s="148"/>
      <c r="CA97" s="148"/>
      <c r="CB97" s="148"/>
      <c r="CC97" s="148"/>
      <c r="CD97" s="148"/>
      <c r="CE97" s="148"/>
      <c r="CF97" s="148" t="str">
        <f>IFERROR(__xludf.DUMMYFUNCTION("""COMPUTED_VALUE""")," ---")</f>
        <v> ---</v>
      </c>
      <c r="CG97" s="148"/>
      <c r="CH97" s="148"/>
      <c r="CI97" s="148"/>
      <c r="CJ97" s="148"/>
      <c r="CK97" s="148"/>
      <c r="CL97" s="148"/>
      <c r="CM97" s="148"/>
      <c r="CN97" s="148"/>
      <c r="CO97" s="148"/>
      <c r="CP97" s="148"/>
      <c r="CQ97" s="148"/>
      <c r="CR97" s="148"/>
    </row>
    <row r="98" ht="15.75" customHeight="1">
      <c r="A98" s="343">
        <v>45017.0</v>
      </c>
      <c r="B98" s="477" t="s">
        <v>1525</v>
      </c>
      <c r="C98" s="359">
        <f t="shared" si="1"/>
        <v>4750</v>
      </c>
      <c r="D98" s="360">
        <v>14250.0</v>
      </c>
      <c r="E98" s="360">
        <f t="shared" si="2"/>
        <v>28500</v>
      </c>
      <c r="F98" s="361">
        <v>2.0</v>
      </c>
      <c r="G98" s="474">
        <v>3.0</v>
      </c>
      <c r="H98" s="376"/>
      <c r="I98" s="376"/>
      <c r="J98" s="376"/>
      <c r="K98" s="377"/>
      <c r="L98" s="134"/>
      <c r="M98" s="134"/>
      <c r="N98" s="353"/>
      <c r="O98" s="422" t="s">
        <v>709</v>
      </c>
      <c r="P98" s="375" t="s">
        <v>736</v>
      </c>
      <c r="Q98" s="381" t="str">
        <f>IFERROR(__xludf.DUMMYFUNCTION("TRANSPOSE(FILTER($P$6:$P$329,$O$6:$O$329='DATOS PERSONALES'!$E95))"),"Lunes 15:30")</f>
        <v>Lunes 15:30</v>
      </c>
      <c r="R98" s="374" t="str">
        <f>IFERROR(__xludf.DUMMYFUNCTION("""COMPUTED_VALUE"""),"Lunes 20:00")</f>
        <v>Lunes 20:00</v>
      </c>
      <c r="S98" s="374" t="str">
        <f>IFERROR(__xludf.DUMMYFUNCTION("""COMPUTED_VALUE"""),"Martes 16:45")</f>
        <v>Martes 16:45</v>
      </c>
      <c r="T98" s="374" t="str">
        <f>IFERROR(__xludf.DUMMYFUNCTION("""COMPUTED_VALUE"""),"Martes 19:00")</f>
        <v>Martes 19:00</v>
      </c>
      <c r="U98" s="374" t="str">
        <f>IFERROR(__xludf.DUMMYFUNCTION("""COMPUTED_VALUE"""),"Miércoles 16:00")</f>
        <v>Miércoles 16:00</v>
      </c>
      <c r="V98" s="374" t="str">
        <f>IFERROR(__xludf.DUMMYFUNCTION("""COMPUTED_VALUE"""),"Miércoles 16:45")</f>
        <v>Miércoles 16:45</v>
      </c>
      <c r="W98" s="374" t="str">
        <f>IFERROR(__xludf.DUMMYFUNCTION("""COMPUTED_VALUE"""),"Miércoles 19:00")</f>
        <v>Miércoles 19:00</v>
      </c>
      <c r="X98" s="374" t="str">
        <f>IFERROR(__xludf.DUMMYFUNCTION("""COMPUTED_VALUE"""),"Jueves 15:30")</f>
        <v>Jueves 15:30</v>
      </c>
      <c r="Y98" s="374" t="str">
        <f>IFERROR(__xludf.DUMMYFUNCTION("""COMPUTED_VALUE"""),"Jueves 17:45")</f>
        <v>Jueves 17:45</v>
      </c>
      <c r="Z98" s="374" t="str">
        <f>IFERROR(__xludf.DUMMYFUNCTION("""COMPUTED_VALUE"""),"Viernes 16:00")</f>
        <v>Viernes 16:00</v>
      </c>
      <c r="AA98" s="374" t="str">
        <f>IFERROR(__xludf.DUMMYFUNCTION("""COMPUTED_VALUE"""),"Viernes 16:45")</f>
        <v>Viernes 16:45</v>
      </c>
      <c r="AB98" s="374" t="str">
        <f>IFERROR(__xludf.DUMMYFUNCTION("""COMPUTED_VALUE"""),"Viernes 19:45")</f>
        <v>Viernes 19:45</v>
      </c>
      <c r="AC98" s="374" t="str">
        <f>IFERROR(__xludf.DUMMYFUNCTION("""COMPUTED_VALUE"""),"Sábado 13:00")</f>
        <v>Sábado 13:00</v>
      </c>
      <c r="AD98" s="376" t="str">
        <f>IFERROR(__xludf.DUMMYFUNCTION("""COMPUTED_VALUE"""),"Sábado 13:45")</f>
        <v>Sábado 13:45</v>
      </c>
      <c r="AE98" s="376" t="str">
        <f>IFERROR(__xludf.DUMMYFUNCTION("""COMPUTED_VALUE"""),"Sábado 16:45")</f>
        <v>Sábado 16:45</v>
      </c>
      <c r="AF98" s="376" t="str">
        <f>IFERROR(__xludf.DUMMYFUNCTION("""COMPUTED_VALUE"""),"Sábado 18:15")</f>
        <v>Sábado 18:15</v>
      </c>
      <c r="AG98" s="376" t="str">
        <f>IFERROR(__xludf.DUMMYFUNCTION("""COMPUTED_VALUE"""),"vacio")</f>
        <v>vacio</v>
      </c>
      <c r="AH98" s="376"/>
      <c r="AI98" s="376"/>
      <c r="AJ98" s="376"/>
      <c r="AK98" s="376"/>
      <c r="AL98" s="376"/>
      <c r="AM98" s="376"/>
      <c r="AN98" s="376"/>
      <c r="AO98" s="376"/>
      <c r="AP98" s="376"/>
      <c r="AQ98" s="376"/>
      <c r="AR98" s="376"/>
      <c r="AS98" s="376"/>
      <c r="AT98" s="376"/>
      <c r="AU98" s="376"/>
      <c r="AV98" s="376"/>
      <c r="AW98" s="377"/>
      <c r="AX98" s="134"/>
      <c r="AY98" s="353"/>
      <c r="AZ98" s="392" t="str">
        <f>IFERROR(__xludf.DUMMYFUNCTION("TRANSPOSE( IFNA(FILTER($B:$B, MONTH(IF($A:$A&lt;&gt;"""",$A:$A,""null""))=MONTH(IF('DATOS PERSONALES'!$H96&lt;&gt;"""",'DATOS PERSONALES'!$H96,""null""))),""Ingrese mes contratacion primero""))"),"MENSUAL 1")</f>
        <v>MENSUAL 1</v>
      </c>
      <c r="BA98" s="376" t="str">
        <f>IFERROR(__xludf.DUMMYFUNCTION("""COMPUTED_VALUE"""),"MENSUAL 2")</f>
        <v>MENSUAL 2</v>
      </c>
      <c r="BB98" s="376" t="str">
        <f>IFERROR(__xludf.DUMMYFUNCTION("""COMPUTED_VALUE"""),"MENSUAL 3")</f>
        <v>MENSUAL 3</v>
      </c>
      <c r="BC98" s="376" t="str">
        <f>IFERROR(__xludf.DUMMYFUNCTION("""COMPUTED_VALUE"""),"MENSUAL PILETA LIBRE 1")</f>
        <v>MENSUAL PILETA LIBRE 1</v>
      </c>
      <c r="BD98" s="376" t="str">
        <f>IFERROR(__xludf.DUMMYFUNCTION("""COMPUTED_VALUE"""),"MENSUAL PILETA LIBRE 2")</f>
        <v>MENSUAL PILETA LIBRE 2</v>
      </c>
      <c r="BE98" s="376" t="str">
        <f>IFERROR(__xludf.DUMMYFUNCTION("""COMPUTED_VALUE"""),"MENSUAL PILETA LIBRE 3")</f>
        <v>MENSUAL PILETA LIBRE 3</v>
      </c>
      <c r="BF98" s="376" t="str">
        <f>IFERROR(__xludf.DUMMYFUNCTION("""COMPUTED_VALUE"""),"MENSUAL COMBINADO")</f>
        <v>MENSUAL COMBINADO</v>
      </c>
      <c r="BG98" s="376" t="str">
        <f>IFERROR(__xludf.DUMMYFUNCTION("""COMPUTED_VALUE"""),"TRIMESTRAL 1")</f>
        <v>TRIMESTRAL 1</v>
      </c>
      <c r="BH98" s="376" t="str">
        <f>IFERROR(__xludf.DUMMYFUNCTION("""COMPUTED_VALUE"""),"TRIMESTRAL 2")</f>
        <v>TRIMESTRAL 2</v>
      </c>
      <c r="BI98" s="376" t="str">
        <f>IFERROR(__xludf.DUMMYFUNCTION("""COMPUTED_VALUE"""),"TRIMESTRAL 3")</f>
        <v>TRIMESTRAL 3</v>
      </c>
      <c r="BJ98" s="376" t="str">
        <f>IFERROR(__xludf.DUMMYFUNCTION("""COMPUTED_VALUE"""),"TRIMESTRAL PILETA LIBRE 1")</f>
        <v>TRIMESTRAL PILETA LIBRE 1</v>
      </c>
      <c r="BK98" s="376" t="str">
        <f>IFERROR(__xludf.DUMMYFUNCTION("""COMPUTED_VALUE"""),"TRIMESTRAL PILETA LIBRE 2")</f>
        <v>TRIMESTRAL PILETA LIBRE 2</v>
      </c>
      <c r="BL98" s="376" t="str">
        <f>IFERROR(__xludf.DUMMYFUNCTION("""COMPUTED_VALUE"""),"TRIMESTRAL PILETA LIBRE 3")</f>
        <v>TRIMESTRAL PILETA LIBRE 3</v>
      </c>
      <c r="BM98" s="376" t="str">
        <f>IFERROR(__xludf.DUMMYFUNCTION("""COMPUTED_VALUE"""),"TRIMESTRAL COMBINADO")</f>
        <v>TRIMESTRAL COMBINADO</v>
      </c>
      <c r="BN98" s="376" t="str">
        <f>IFERROR(__xludf.DUMMYFUNCTION("""COMPUTED_VALUE"""),"MENSUAL PROMO 1")</f>
        <v>MENSUAL PROMO 1</v>
      </c>
      <c r="BO98" s="377" t="str">
        <f>IFERROR(__xludf.DUMMYFUNCTION("""COMPUTED_VALUE"""),"TRIMESTRAL PROMO 1")</f>
        <v>TRIMESTRAL PROMO 1</v>
      </c>
      <c r="BP98" s="134" t="str">
        <f>IFERROR(__xludf.DUMMYFUNCTION("""COMPUTED_VALUE""")," ---")</f>
        <v> ---</v>
      </c>
      <c r="BQ98" s="134"/>
      <c r="BR98" s="134"/>
      <c r="BS98" s="148"/>
      <c r="BT98" s="148"/>
      <c r="BU98" s="148"/>
      <c r="BV98" s="148"/>
      <c r="BW98" s="148"/>
      <c r="BX98" s="148"/>
      <c r="BY98" s="148"/>
      <c r="BZ98" s="148"/>
      <c r="CA98" s="148"/>
      <c r="CB98" s="148"/>
      <c r="CC98" s="148"/>
      <c r="CD98" s="148"/>
      <c r="CE98" s="148"/>
      <c r="CF98" s="148" t="str">
        <f>IFERROR(__xludf.DUMMYFUNCTION("""COMPUTED_VALUE""")," ---")</f>
        <v> ---</v>
      </c>
      <c r="CG98" s="148"/>
      <c r="CH98" s="148"/>
      <c r="CI98" s="148"/>
      <c r="CJ98" s="148"/>
      <c r="CK98" s="148"/>
      <c r="CL98" s="148"/>
      <c r="CM98" s="148"/>
      <c r="CN98" s="148"/>
      <c r="CO98" s="148"/>
      <c r="CP98" s="148"/>
      <c r="CQ98" s="148"/>
      <c r="CR98" s="148"/>
    </row>
    <row r="99" ht="15.75" customHeight="1">
      <c r="A99" s="343">
        <v>45017.0</v>
      </c>
      <c r="B99" s="409" t="s">
        <v>1528</v>
      </c>
      <c r="C99" s="456">
        <v>4200.0</v>
      </c>
      <c r="D99" s="456">
        <v>4200.0</v>
      </c>
      <c r="E99" s="457">
        <v>4200.0</v>
      </c>
      <c r="F99" s="458">
        <v>1.0</v>
      </c>
      <c r="G99" s="459">
        <v>1.0</v>
      </c>
      <c r="H99" s="376"/>
      <c r="I99" s="376"/>
      <c r="J99" s="376"/>
      <c r="K99" s="377"/>
      <c r="L99" s="134"/>
      <c r="M99" s="134"/>
      <c r="N99" s="353"/>
      <c r="O99" s="422" t="s">
        <v>709</v>
      </c>
      <c r="P99" s="375" t="s">
        <v>786</v>
      </c>
      <c r="Q99" s="381" t="str">
        <f>IFERROR(__xludf.DUMMYFUNCTION("TRANSPOSE(FILTER($P$6:$P$329,$O$6:$O$329='DATOS PERSONALES'!$E96))"),"Lunes 15:30")</f>
        <v>Lunes 15:30</v>
      </c>
      <c r="R99" s="374" t="str">
        <f>IFERROR(__xludf.DUMMYFUNCTION("""COMPUTED_VALUE"""),"Lunes 20:00")</f>
        <v>Lunes 20:00</v>
      </c>
      <c r="S99" s="374" t="str">
        <f>IFERROR(__xludf.DUMMYFUNCTION("""COMPUTED_VALUE"""),"Martes 16:45")</f>
        <v>Martes 16:45</v>
      </c>
      <c r="T99" s="374" t="str">
        <f>IFERROR(__xludf.DUMMYFUNCTION("""COMPUTED_VALUE"""),"Martes 19:00")</f>
        <v>Martes 19:00</v>
      </c>
      <c r="U99" s="374" t="str">
        <f>IFERROR(__xludf.DUMMYFUNCTION("""COMPUTED_VALUE"""),"Miércoles 16:00")</f>
        <v>Miércoles 16:00</v>
      </c>
      <c r="V99" s="374" t="str">
        <f>IFERROR(__xludf.DUMMYFUNCTION("""COMPUTED_VALUE"""),"Miércoles 16:45")</f>
        <v>Miércoles 16:45</v>
      </c>
      <c r="W99" s="374" t="str">
        <f>IFERROR(__xludf.DUMMYFUNCTION("""COMPUTED_VALUE"""),"Miércoles 19:00")</f>
        <v>Miércoles 19:00</v>
      </c>
      <c r="X99" s="374" t="str">
        <f>IFERROR(__xludf.DUMMYFUNCTION("""COMPUTED_VALUE"""),"Jueves 15:30")</f>
        <v>Jueves 15:30</v>
      </c>
      <c r="Y99" s="374" t="str">
        <f>IFERROR(__xludf.DUMMYFUNCTION("""COMPUTED_VALUE"""),"Jueves 17:45")</f>
        <v>Jueves 17:45</v>
      </c>
      <c r="Z99" s="374" t="str">
        <f>IFERROR(__xludf.DUMMYFUNCTION("""COMPUTED_VALUE"""),"Viernes 16:00")</f>
        <v>Viernes 16:00</v>
      </c>
      <c r="AA99" s="374" t="str">
        <f>IFERROR(__xludf.DUMMYFUNCTION("""COMPUTED_VALUE"""),"Viernes 16:45")</f>
        <v>Viernes 16:45</v>
      </c>
      <c r="AB99" s="374" t="str">
        <f>IFERROR(__xludf.DUMMYFUNCTION("""COMPUTED_VALUE"""),"Viernes 19:45")</f>
        <v>Viernes 19:45</v>
      </c>
      <c r="AC99" s="374" t="str">
        <f>IFERROR(__xludf.DUMMYFUNCTION("""COMPUTED_VALUE"""),"Sábado 13:00")</f>
        <v>Sábado 13:00</v>
      </c>
      <c r="AD99" s="376" t="str">
        <f>IFERROR(__xludf.DUMMYFUNCTION("""COMPUTED_VALUE"""),"Sábado 13:45")</f>
        <v>Sábado 13:45</v>
      </c>
      <c r="AE99" s="376" t="str">
        <f>IFERROR(__xludf.DUMMYFUNCTION("""COMPUTED_VALUE"""),"Sábado 16:45")</f>
        <v>Sábado 16:45</v>
      </c>
      <c r="AF99" s="376" t="str">
        <f>IFERROR(__xludf.DUMMYFUNCTION("""COMPUTED_VALUE"""),"Sábado 18:15")</f>
        <v>Sábado 18:15</v>
      </c>
      <c r="AG99" s="376" t="str">
        <f>IFERROR(__xludf.DUMMYFUNCTION("""COMPUTED_VALUE"""),"vacio")</f>
        <v>vacio</v>
      </c>
      <c r="AH99" s="376"/>
      <c r="AI99" s="376"/>
      <c r="AJ99" s="376"/>
      <c r="AK99" s="376"/>
      <c r="AL99" s="376"/>
      <c r="AM99" s="376"/>
      <c r="AN99" s="376"/>
      <c r="AO99" s="376"/>
      <c r="AP99" s="376"/>
      <c r="AQ99" s="376"/>
      <c r="AR99" s="376"/>
      <c r="AS99" s="376"/>
      <c r="AT99" s="376"/>
      <c r="AU99" s="376"/>
      <c r="AV99" s="376"/>
      <c r="AW99" s="377"/>
      <c r="AX99" s="134"/>
      <c r="AY99" s="353"/>
      <c r="AZ99" s="392" t="str">
        <f>IFERROR(__xludf.DUMMYFUNCTION("TRANSPOSE( IFNA(FILTER($B:$B, MONTH(IF($A:$A&lt;&gt;"""",$A:$A,""null""))=MONTH(IF('DATOS PERSONALES'!$H97&lt;&gt;"""",'DATOS PERSONALES'!$H97,""null""))),""Ingrese mes contratacion primero""))"),"MENSUAL 1")</f>
        <v>MENSUAL 1</v>
      </c>
      <c r="BA99" s="376" t="str">
        <f>IFERROR(__xludf.DUMMYFUNCTION("""COMPUTED_VALUE"""),"MENSUAL 2")</f>
        <v>MENSUAL 2</v>
      </c>
      <c r="BB99" s="376" t="str">
        <f>IFERROR(__xludf.DUMMYFUNCTION("""COMPUTED_VALUE"""),"MENSUAL 3")</f>
        <v>MENSUAL 3</v>
      </c>
      <c r="BC99" s="376" t="str">
        <f>IFERROR(__xludf.DUMMYFUNCTION("""COMPUTED_VALUE"""),"MENSUAL PILETA LIBRE 1")</f>
        <v>MENSUAL PILETA LIBRE 1</v>
      </c>
      <c r="BD99" s="376" t="str">
        <f>IFERROR(__xludf.DUMMYFUNCTION("""COMPUTED_VALUE"""),"MENSUAL PILETA LIBRE 2")</f>
        <v>MENSUAL PILETA LIBRE 2</v>
      </c>
      <c r="BE99" s="376" t="str">
        <f>IFERROR(__xludf.DUMMYFUNCTION("""COMPUTED_VALUE"""),"MENSUAL PILETA LIBRE 3")</f>
        <v>MENSUAL PILETA LIBRE 3</v>
      </c>
      <c r="BF99" s="376" t="str">
        <f>IFERROR(__xludf.DUMMYFUNCTION("""COMPUTED_VALUE"""),"MENSUAL COMBINADO")</f>
        <v>MENSUAL COMBINADO</v>
      </c>
      <c r="BG99" s="376" t="str">
        <f>IFERROR(__xludf.DUMMYFUNCTION("""COMPUTED_VALUE"""),"TRIMESTRAL 1")</f>
        <v>TRIMESTRAL 1</v>
      </c>
      <c r="BH99" s="376" t="str">
        <f>IFERROR(__xludf.DUMMYFUNCTION("""COMPUTED_VALUE"""),"TRIMESTRAL 2")</f>
        <v>TRIMESTRAL 2</v>
      </c>
      <c r="BI99" s="376" t="str">
        <f>IFERROR(__xludf.DUMMYFUNCTION("""COMPUTED_VALUE"""),"TRIMESTRAL 3")</f>
        <v>TRIMESTRAL 3</v>
      </c>
      <c r="BJ99" s="376" t="str">
        <f>IFERROR(__xludf.DUMMYFUNCTION("""COMPUTED_VALUE"""),"TRIMESTRAL PILETA LIBRE 1")</f>
        <v>TRIMESTRAL PILETA LIBRE 1</v>
      </c>
      <c r="BK99" s="376" t="str">
        <f>IFERROR(__xludf.DUMMYFUNCTION("""COMPUTED_VALUE"""),"TRIMESTRAL PILETA LIBRE 2")</f>
        <v>TRIMESTRAL PILETA LIBRE 2</v>
      </c>
      <c r="BL99" s="376" t="str">
        <f>IFERROR(__xludf.DUMMYFUNCTION("""COMPUTED_VALUE"""),"TRIMESTRAL PILETA LIBRE 3")</f>
        <v>TRIMESTRAL PILETA LIBRE 3</v>
      </c>
      <c r="BM99" s="376" t="str">
        <f>IFERROR(__xludf.DUMMYFUNCTION("""COMPUTED_VALUE"""),"TRIMESTRAL COMBINADO")</f>
        <v>TRIMESTRAL COMBINADO</v>
      </c>
      <c r="BN99" s="376" t="str">
        <f>IFERROR(__xludf.DUMMYFUNCTION("""COMPUTED_VALUE"""),"MENSUAL PROMO 1")</f>
        <v>MENSUAL PROMO 1</v>
      </c>
      <c r="BO99" s="377" t="str">
        <f>IFERROR(__xludf.DUMMYFUNCTION("""COMPUTED_VALUE"""),"TRIMESTRAL PROMO 1")</f>
        <v>TRIMESTRAL PROMO 1</v>
      </c>
      <c r="BP99" s="134" t="str">
        <f>IFERROR(__xludf.DUMMYFUNCTION("""COMPUTED_VALUE""")," ---")</f>
        <v> ---</v>
      </c>
      <c r="BQ99" s="134"/>
      <c r="BR99" s="134"/>
      <c r="BS99" s="148"/>
      <c r="BT99" s="148"/>
      <c r="BU99" s="148"/>
      <c r="BV99" s="148"/>
      <c r="BW99" s="148"/>
      <c r="BX99" s="148"/>
      <c r="BY99" s="148"/>
      <c r="BZ99" s="148"/>
      <c r="CA99" s="148"/>
      <c r="CB99" s="148"/>
      <c r="CC99" s="148"/>
      <c r="CD99" s="148"/>
      <c r="CE99" s="148"/>
      <c r="CF99" s="148" t="str">
        <f>IFERROR(__xludf.DUMMYFUNCTION("""COMPUTED_VALUE""")," ---")</f>
        <v> ---</v>
      </c>
      <c r="CG99" s="148"/>
      <c r="CH99" s="148"/>
      <c r="CI99" s="148"/>
      <c r="CJ99" s="148"/>
      <c r="CK99" s="148"/>
      <c r="CL99" s="148"/>
      <c r="CM99" s="148"/>
      <c r="CN99" s="148"/>
      <c r="CO99" s="148"/>
      <c r="CP99" s="148"/>
      <c r="CQ99" s="148"/>
      <c r="CR99" s="148"/>
    </row>
    <row r="100" ht="15.75" customHeight="1">
      <c r="A100" s="343">
        <v>45017.0</v>
      </c>
      <c r="B100" s="418" t="s">
        <v>1530</v>
      </c>
      <c r="C100" s="461">
        <v>3670.0</v>
      </c>
      <c r="D100" s="461">
        <v>5500.0</v>
      </c>
      <c r="E100" s="461">
        <v>11000.0</v>
      </c>
      <c r="F100" s="462">
        <v>2.0</v>
      </c>
      <c r="G100" s="463">
        <v>3.0</v>
      </c>
      <c r="H100" s="376"/>
      <c r="I100" s="376"/>
      <c r="J100" s="376"/>
      <c r="K100" s="377"/>
      <c r="L100" s="134"/>
      <c r="M100" s="134"/>
      <c r="N100" s="353"/>
      <c r="O100" s="422" t="s">
        <v>709</v>
      </c>
      <c r="P100" s="375" t="s">
        <v>711</v>
      </c>
      <c r="Q100" s="381" t="str">
        <f>IFERROR(__xludf.DUMMYFUNCTION("TRANSPOSE(FILTER($P$6:$P$329,$O$6:$O$329='DATOS PERSONALES'!$E97))"),"Lunes 15:30")</f>
        <v>Lunes 15:30</v>
      </c>
      <c r="R100" s="374" t="str">
        <f>IFERROR(__xludf.DUMMYFUNCTION("""COMPUTED_VALUE"""),"Lunes 20:00")</f>
        <v>Lunes 20:00</v>
      </c>
      <c r="S100" s="374" t="str">
        <f>IFERROR(__xludf.DUMMYFUNCTION("""COMPUTED_VALUE"""),"Martes 16:45")</f>
        <v>Martes 16:45</v>
      </c>
      <c r="T100" s="374" t="str">
        <f>IFERROR(__xludf.DUMMYFUNCTION("""COMPUTED_VALUE"""),"Martes 19:00")</f>
        <v>Martes 19:00</v>
      </c>
      <c r="U100" s="374" t="str">
        <f>IFERROR(__xludf.DUMMYFUNCTION("""COMPUTED_VALUE"""),"Miércoles 16:00")</f>
        <v>Miércoles 16:00</v>
      </c>
      <c r="V100" s="374" t="str">
        <f>IFERROR(__xludf.DUMMYFUNCTION("""COMPUTED_VALUE"""),"Miércoles 16:45")</f>
        <v>Miércoles 16:45</v>
      </c>
      <c r="W100" s="374" t="str">
        <f>IFERROR(__xludf.DUMMYFUNCTION("""COMPUTED_VALUE"""),"Miércoles 19:00")</f>
        <v>Miércoles 19:00</v>
      </c>
      <c r="X100" s="374" t="str">
        <f>IFERROR(__xludf.DUMMYFUNCTION("""COMPUTED_VALUE"""),"Jueves 15:30")</f>
        <v>Jueves 15:30</v>
      </c>
      <c r="Y100" s="374" t="str">
        <f>IFERROR(__xludf.DUMMYFUNCTION("""COMPUTED_VALUE"""),"Jueves 17:45")</f>
        <v>Jueves 17:45</v>
      </c>
      <c r="Z100" s="374" t="str">
        <f>IFERROR(__xludf.DUMMYFUNCTION("""COMPUTED_VALUE"""),"Viernes 16:00")</f>
        <v>Viernes 16:00</v>
      </c>
      <c r="AA100" s="374" t="str">
        <f>IFERROR(__xludf.DUMMYFUNCTION("""COMPUTED_VALUE"""),"Viernes 16:45")</f>
        <v>Viernes 16:45</v>
      </c>
      <c r="AB100" s="374" t="str">
        <f>IFERROR(__xludf.DUMMYFUNCTION("""COMPUTED_VALUE"""),"Viernes 19:45")</f>
        <v>Viernes 19:45</v>
      </c>
      <c r="AC100" s="374" t="str">
        <f>IFERROR(__xludf.DUMMYFUNCTION("""COMPUTED_VALUE"""),"Sábado 13:00")</f>
        <v>Sábado 13:00</v>
      </c>
      <c r="AD100" s="376" t="str">
        <f>IFERROR(__xludf.DUMMYFUNCTION("""COMPUTED_VALUE"""),"Sábado 13:45")</f>
        <v>Sábado 13:45</v>
      </c>
      <c r="AE100" s="376" t="str">
        <f>IFERROR(__xludf.DUMMYFUNCTION("""COMPUTED_VALUE"""),"Sábado 16:45")</f>
        <v>Sábado 16:45</v>
      </c>
      <c r="AF100" s="376" t="str">
        <f>IFERROR(__xludf.DUMMYFUNCTION("""COMPUTED_VALUE"""),"Sábado 18:15")</f>
        <v>Sábado 18:15</v>
      </c>
      <c r="AG100" s="376" t="str">
        <f>IFERROR(__xludf.DUMMYFUNCTION("""COMPUTED_VALUE"""),"vacio")</f>
        <v>vacio</v>
      </c>
      <c r="AH100" s="376"/>
      <c r="AI100" s="376"/>
      <c r="AJ100" s="376"/>
      <c r="AK100" s="376"/>
      <c r="AL100" s="376"/>
      <c r="AM100" s="376"/>
      <c r="AN100" s="376"/>
      <c r="AO100" s="376"/>
      <c r="AP100" s="376"/>
      <c r="AQ100" s="376"/>
      <c r="AR100" s="376"/>
      <c r="AS100" s="376"/>
      <c r="AT100" s="376"/>
      <c r="AU100" s="376"/>
      <c r="AV100" s="376"/>
      <c r="AW100" s="377"/>
      <c r="AX100" s="134"/>
      <c r="AY100" s="353"/>
      <c r="AZ100" s="392" t="str">
        <f>IFERROR(__xludf.DUMMYFUNCTION("TRANSPOSE( IFNA(FILTER($B:$B, MONTH(IF($A:$A&lt;&gt;"""",$A:$A,""null""))=MONTH(IF('DATOS PERSONALES'!$H98&lt;&gt;"""",'DATOS PERSONALES'!$H98,""null""))),""Ingrese mes contratacion primero""))"),"MENSUAL 1")</f>
        <v>MENSUAL 1</v>
      </c>
      <c r="BA100" s="376" t="str">
        <f>IFERROR(__xludf.DUMMYFUNCTION("""COMPUTED_VALUE"""),"MENSUAL 2")</f>
        <v>MENSUAL 2</v>
      </c>
      <c r="BB100" s="376" t="str">
        <f>IFERROR(__xludf.DUMMYFUNCTION("""COMPUTED_VALUE"""),"MENSUAL 3")</f>
        <v>MENSUAL 3</v>
      </c>
      <c r="BC100" s="376" t="str">
        <f>IFERROR(__xludf.DUMMYFUNCTION("""COMPUTED_VALUE"""),"MENSUAL PILETA LIBRE 1")</f>
        <v>MENSUAL PILETA LIBRE 1</v>
      </c>
      <c r="BD100" s="376" t="str">
        <f>IFERROR(__xludf.DUMMYFUNCTION("""COMPUTED_VALUE"""),"MENSUAL PILETA LIBRE 2")</f>
        <v>MENSUAL PILETA LIBRE 2</v>
      </c>
      <c r="BE100" s="376" t="str">
        <f>IFERROR(__xludf.DUMMYFUNCTION("""COMPUTED_VALUE"""),"MENSUAL PILETA LIBRE 3")</f>
        <v>MENSUAL PILETA LIBRE 3</v>
      </c>
      <c r="BF100" s="376" t="str">
        <f>IFERROR(__xludf.DUMMYFUNCTION("""COMPUTED_VALUE"""),"MENSUAL COMBINADO")</f>
        <v>MENSUAL COMBINADO</v>
      </c>
      <c r="BG100" s="376" t="str">
        <f>IFERROR(__xludf.DUMMYFUNCTION("""COMPUTED_VALUE"""),"TRIMESTRAL 1")</f>
        <v>TRIMESTRAL 1</v>
      </c>
      <c r="BH100" s="376" t="str">
        <f>IFERROR(__xludf.DUMMYFUNCTION("""COMPUTED_VALUE"""),"TRIMESTRAL 2")</f>
        <v>TRIMESTRAL 2</v>
      </c>
      <c r="BI100" s="376" t="str">
        <f>IFERROR(__xludf.DUMMYFUNCTION("""COMPUTED_VALUE"""),"TRIMESTRAL 3")</f>
        <v>TRIMESTRAL 3</v>
      </c>
      <c r="BJ100" s="376" t="str">
        <f>IFERROR(__xludf.DUMMYFUNCTION("""COMPUTED_VALUE"""),"TRIMESTRAL PILETA LIBRE 1")</f>
        <v>TRIMESTRAL PILETA LIBRE 1</v>
      </c>
      <c r="BK100" s="376" t="str">
        <f>IFERROR(__xludf.DUMMYFUNCTION("""COMPUTED_VALUE"""),"TRIMESTRAL PILETA LIBRE 2")</f>
        <v>TRIMESTRAL PILETA LIBRE 2</v>
      </c>
      <c r="BL100" s="376" t="str">
        <f>IFERROR(__xludf.DUMMYFUNCTION("""COMPUTED_VALUE"""),"TRIMESTRAL PILETA LIBRE 3")</f>
        <v>TRIMESTRAL PILETA LIBRE 3</v>
      </c>
      <c r="BM100" s="376" t="str">
        <f>IFERROR(__xludf.DUMMYFUNCTION("""COMPUTED_VALUE"""),"TRIMESTRAL COMBINADO")</f>
        <v>TRIMESTRAL COMBINADO</v>
      </c>
      <c r="BN100" s="376" t="str">
        <f>IFERROR(__xludf.DUMMYFUNCTION("""COMPUTED_VALUE"""),"MENSUAL PROMO 1")</f>
        <v>MENSUAL PROMO 1</v>
      </c>
      <c r="BO100" s="377" t="str">
        <f>IFERROR(__xludf.DUMMYFUNCTION("""COMPUTED_VALUE"""),"TRIMESTRAL PROMO 1")</f>
        <v>TRIMESTRAL PROMO 1</v>
      </c>
      <c r="BP100" s="134" t="str">
        <f>IFERROR(__xludf.DUMMYFUNCTION("""COMPUTED_VALUE""")," ---")</f>
        <v> ---</v>
      </c>
      <c r="BQ100" s="134"/>
      <c r="BR100" s="134"/>
      <c r="BS100" s="148"/>
      <c r="BT100" s="148"/>
      <c r="BU100" s="148"/>
      <c r="BV100" s="148"/>
      <c r="BW100" s="148"/>
      <c r="BX100" s="148"/>
      <c r="BY100" s="148"/>
      <c r="BZ100" s="148"/>
      <c r="CA100" s="148"/>
      <c r="CB100" s="148"/>
      <c r="CC100" s="148"/>
      <c r="CD100" s="148"/>
      <c r="CE100" s="148"/>
      <c r="CF100" s="148" t="str">
        <f>IFERROR(__xludf.DUMMYFUNCTION("""COMPUTED_VALUE""")," ---")</f>
        <v> ---</v>
      </c>
      <c r="CG100" s="148"/>
      <c r="CH100" s="148"/>
      <c r="CI100" s="148"/>
      <c r="CJ100" s="148"/>
      <c r="CK100" s="148"/>
      <c r="CL100" s="148"/>
      <c r="CM100" s="148"/>
      <c r="CN100" s="148"/>
      <c r="CO100" s="148"/>
      <c r="CP100" s="148"/>
      <c r="CQ100" s="148"/>
      <c r="CR100" s="148"/>
    </row>
    <row r="101" ht="15.75" customHeight="1">
      <c r="A101" s="343">
        <v>45017.0</v>
      </c>
      <c r="B101" s="423" t="s">
        <v>1524</v>
      </c>
      <c r="C101" s="464">
        <v>0.0</v>
      </c>
      <c r="D101" s="464">
        <v>0.0</v>
      </c>
      <c r="E101" s="464">
        <v>0.0</v>
      </c>
      <c r="F101" s="464">
        <v>0.0</v>
      </c>
      <c r="G101" s="465">
        <v>0.0</v>
      </c>
      <c r="H101" s="376"/>
      <c r="I101" s="376"/>
      <c r="J101" s="376"/>
      <c r="K101" s="377"/>
      <c r="L101" s="134"/>
      <c r="M101" s="134"/>
      <c r="N101" s="353"/>
      <c r="O101" s="422" t="s">
        <v>709</v>
      </c>
      <c r="P101" s="375" t="s">
        <v>770</v>
      </c>
      <c r="Q101" s="381" t="str">
        <f>IFERROR(__xludf.DUMMYFUNCTION("TRANSPOSE(FILTER($P$6:$P$329,$O$6:$O$329='DATOS PERSONALES'!$E98))"),"Lunes 15:30")</f>
        <v>Lunes 15:30</v>
      </c>
      <c r="R101" s="374" t="str">
        <f>IFERROR(__xludf.DUMMYFUNCTION("""COMPUTED_VALUE"""),"Lunes 20:00")</f>
        <v>Lunes 20:00</v>
      </c>
      <c r="S101" s="374" t="str">
        <f>IFERROR(__xludf.DUMMYFUNCTION("""COMPUTED_VALUE"""),"Martes 16:45")</f>
        <v>Martes 16:45</v>
      </c>
      <c r="T101" s="374" t="str">
        <f>IFERROR(__xludf.DUMMYFUNCTION("""COMPUTED_VALUE"""),"Martes 19:00")</f>
        <v>Martes 19:00</v>
      </c>
      <c r="U101" s="374" t="str">
        <f>IFERROR(__xludf.DUMMYFUNCTION("""COMPUTED_VALUE"""),"Miércoles 16:00")</f>
        <v>Miércoles 16:00</v>
      </c>
      <c r="V101" s="374" t="str">
        <f>IFERROR(__xludf.DUMMYFUNCTION("""COMPUTED_VALUE"""),"Miércoles 16:45")</f>
        <v>Miércoles 16:45</v>
      </c>
      <c r="W101" s="374" t="str">
        <f>IFERROR(__xludf.DUMMYFUNCTION("""COMPUTED_VALUE"""),"Miércoles 19:00")</f>
        <v>Miércoles 19:00</v>
      </c>
      <c r="X101" s="374" t="str">
        <f>IFERROR(__xludf.DUMMYFUNCTION("""COMPUTED_VALUE"""),"Jueves 15:30")</f>
        <v>Jueves 15:30</v>
      </c>
      <c r="Y101" s="374" t="str">
        <f>IFERROR(__xludf.DUMMYFUNCTION("""COMPUTED_VALUE"""),"Jueves 17:45")</f>
        <v>Jueves 17:45</v>
      </c>
      <c r="Z101" s="374" t="str">
        <f>IFERROR(__xludf.DUMMYFUNCTION("""COMPUTED_VALUE"""),"Viernes 16:00")</f>
        <v>Viernes 16:00</v>
      </c>
      <c r="AA101" s="374" t="str">
        <f>IFERROR(__xludf.DUMMYFUNCTION("""COMPUTED_VALUE"""),"Viernes 16:45")</f>
        <v>Viernes 16:45</v>
      </c>
      <c r="AB101" s="374" t="str">
        <f>IFERROR(__xludf.DUMMYFUNCTION("""COMPUTED_VALUE"""),"Viernes 19:45")</f>
        <v>Viernes 19:45</v>
      </c>
      <c r="AC101" s="374" t="str">
        <f>IFERROR(__xludf.DUMMYFUNCTION("""COMPUTED_VALUE"""),"Sábado 13:00")</f>
        <v>Sábado 13:00</v>
      </c>
      <c r="AD101" s="376" t="str">
        <f>IFERROR(__xludf.DUMMYFUNCTION("""COMPUTED_VALUE"""),"Sábado 13:45")</f>
        <v>Sábado 13:45</v>
      </c>
      <c r="AE101" s="376" t="str">
        <f>IFERROR(__xludf.DUMMYFUNCTION("""COMPUTED_VALUE"""),"Sábado 16:45")</f>
        <v>Sábado 16:45</v>
      </c>
      <c r="AF101" s="376" t="str">
        <f>IFERROR(__xludf.DUMMYFUNCTION("""COMPUTED_VALUE"""),"Sábado 18:15")</f>
        <v>Sábado 18:15</v>
      </c>
      <c r="AG101" s="376" t="str">
        <f>IFERROR(__xludf.DUMMYFUNCTION("""COMPUTED_VALUE"""),"vacio")</f>
        <v>vacio</v>
      </c>
      <c r="AH101" s="376"/>
      <c r="AI101" s="376"/>
      <c r="AJ101" s="376"/>
      <c r="AK101" s="376"/>
      <c r="AL101" s="376"/>
      <c r="AM101" s="376"/>
      <c r="AN101" s="376"/>
      <c r="AO101" s="376"/>
      <c r="AP101" s="376"/>
      <c r="AQ101" s="376"/>
      <c r="AR101" s="376"/>
      <c r="AS101" s="376"/>
      <c r="AT101" s="376"/>
      <c r="AU101" s="376"/>
      <c r="AV101" s="376"/>
      <c r="AW101" s="377"/>
      <c r="AX101" s="134"/>
      <c r="AY101" s="353"/>
      <c r="AZ101" s="392" t="str">
        <f>IFERROR(__xludf.DUMMYFUNCTION("TRANSPOSE( IFNA(FILTER($B:$B, MONTH(IF($A:$A&lt;&gt;"""",$A:$A,""null""))=MONTH(IF('DATOS PERSONALES'!$H99&lt;&gt;"""",'DATOS PERSONALES'!$H99,""null""))),""Ingrese mes contratacion primero""))"),"MENSUAL 1")</f>
        <v>MENSUAL 1</v>
      </c>
      <c r="BA101" s="376" t="str">
        <f>IFERROR(__xludf.DUMMYFUNCTION("""COMPUTED_VALUE"""),"MENSUAL 2")</f>
        <v>MENSUAL 2</v>
      </c>
      <c r="BB101" s="376" t="str">
        <f>IFERROR(__xludf.DUMMYFUNCTION("""COMPUTED_VALUE"""),"MENSUAL 3")</f>
        <v>MENSUAL 3</v>
      </c>
      <c r="BC101" s="376" t="str">
        <f>IFERROR(__xludf.DUMMYFUNCTION("""COMPUTED_VALUE"""),"MENSUAL PILETA LIBRE 1")</f>
        <v>MENSUAL PILETA LIBRE 1</v>
      </c>
      <c r="BD101" s="376" t="str">
        <f>IFERROR(__xludf.DUMMYFUNCTION("""COMPUTED_VALUE"""),"MENSUAL PILETA LIBRE 2")</f>
        <v>MENSUAL PILETA LIBRE 2</v>
      </c>
      <c r="BE101" s="376" t="str">
        <f>IFERROR(__xludf.DUMMYFUNCTION("""COMPUTED_VALUE"""),"MENSUAL PILETA LIBRE 3")</f>
        <v>MENSUAL PILETA LIBRE 3</v>
      </c>
      <c r="BF101" s="376" t="str">
        <f>IFERROR(__xludf.DUMMYFUNCTION("""COMPUTED_VALUE"""),"MENSUAL COMBINADO")</f>
        <v>MENSUAL COMBINADO</v>
      </c>
      <c r="BG101" s="376" t="str">
        <f>IFERROR(__xludf.DUMMYFUNCTION("""COMPUTED_VALUE"""),"TRIMESTRAL 1")</f>
        <v>TRIMESTRAL 1</v>
      </c>
      <c r="BH101" s="376" t="str">
        <f>IFERROR(__xludf.DUMMYFUNCTION("""COMPUTED_VALUE"""),"TRIMESTRAL 2")</f>
        <v>TRIMESTRAL 2</v>
      </c>
      <c r="BI101" s="376" t="str">
        <f>IFERROR(__xludf.DUMMYFUNCTION("""COMPUTED_VALUE"""),"TRIMESTRAL 3")</f>
        <v>TRIMESTRAL 3</v>
      </c>
      <c r="BJ101" s="376" t="str">
        <f>IFERROR(__xludf.DUMMYFUNCTION("""COMPUTED_VALUE"""),"TRIMESTRAL PILETA LIBRE 1")</f>
        <v>TRIMESTRAL PILETA LIBRE 1</v>
      </c>
      <c r="BK101" s="376" t="str">
        <f>IFERROR(__xludf.DUMMYFUNCTION("""COMPUTED_VALUE"""),"TRIMESTRAL PILETA LIBRE 2")</f>
        <v>TRIMESTRAL PILETA LIBRE 2</v>
      </c>
      <c r="BL101" s="376" t="str">
        <f>IFERROR(__xludf.DUMMYFUNCTION("""COMPUTED_VALUE"""),"TRIMESTRAL PILETA LIBRE 3")</f>
        <v>TRIMESTRAL PILETA LIBRE 3</v>
      </c>
      <c r="BM101" s="376" t="str">
        <f>IFERROR(__xludf.DUMMYFUNCTION("""COMPUTED_VALUE"""),"TRIMESTRAL COMBINADO")</f>
        <v>TRIMESTRAL COMBINADO</v>
      </c>
      <c r="BN101" s="376" t="str">
        <f>IFERROR(__xludf.DUMMYFUNCTION("""COMPUTED_VALUE"""),"MENSUAL PROMO 1")</f>
        <v>MENSUAL PROMO 1</v>
      </c>
      <c r="BO101" s="377" t="str">
        <f>IFERROR(__xludf.DUMMYFUNCTION("""COMPUTED_VALUE"""),"TRIMESTRAL PROMO 1")</f>
        <v>TRIMESTRAL PROMO 1</v>
      </c>
      <c r="BP101" s="134" t="str">
        <f>IFERROR(__xludf.DUMMYFUNCTION("""COMPUTED_VALUE""")," ---")</f>
        <v> ---</v>
      </c>
      <c r="BQ101" s="134"/>
      <c r="BR101" s="134"/>
      <c r="BS101" s="148"/>
      <c r="BT101" s="148"/>
      <c r="BU101" s="148"/>
      <c r="BV101" s="148"/>
      <c r="BW101" s="148"/>
      <c r="BX101" s="148"/>
      <c r="BY101" s="148"/>
      <c r="BZ101" s="148"/>
      <c r="CA101" s="148"/>
      <c r="CB101" s="148"/>
      <c r="CC101" s="148"/>
      <c r="CD101" s="148"/>
      <c r="CE101" s="148"/>
      <c r="CF101" s="148" t="str">
        <f>IFERROR(__xludf.DUMMYFUNCTION("""COMPUTED_VALUE""")," ---")</f>
        <v> ---</v>
      </c>
      <c r="CG101" s="148"/>
      <c r="CH101" s="148"/>
      <c r="CI101" s="148"/>
      <c r="CJ101" s="148"/>
      <c r="CK101" s="148"/>
      <c r="CL101" s="148"/>
      <c r="CM101" s="148"/>
      <c r="CN101" s="148"/>
      <c r="CO101" s="148"/>
      <c r="CP101" s="148"/>
      <c r="CQ101" s="148"/>
      <c r="CR101" s="148"/>
    </row>
    <row r="102" ht="15.75" customHeight="1">
      <c r="A102" s="431"/>
      <c r="B102" s="432">
        <v>45047.0</v>
      </c>
      <c r="C102" s="433"/>
      <c r="D102" s="433"/>
      <c r="E102" s="433"/>
      <c r="F102" s="434"/>
      <c r="G102" s="353"/>
      <c r="H102" s="376"/>
      <c r="I102" s="376"/>
      <c r="J102" s="376"/>
      <c r="K102" s="377"/>
      <c r="L102" s="150"/>
      <c r="M102" s="150"/>
      <c r="N102" s="448"/>
      <c r="O102" s="422" t="s">
        <v>709</v>
      </c>
      <c r="P102" s="375" t="s">
        <v>713</v>
      </c>
      <c r="Q102" s="381" t="str">
        <f>IFERROR(__xludf.DUMMYFUNCTION("TRANSPOSE(FILTER($P$6:$P$329,$O$6:$O$329='DATOS PERSONALES'!$E99))"),"Lunes 15:30")</f>
        <v>Lunes 15:30</v>
      </c>
      <c r="R102" s="374" t="str">
        <f>IFERROR(__xludf.DUMMYFUNCTION("""COMPUTED_VALUE"""),"Lunes 20:00")</f>
        <v>Lunes 20:00</v>
      </c>
      <c r="S102" s="374" t="str">
        <f>IFERROR(__xludf.DUMMYFUNCTION("""COMPUTED_VALUE"""),"Martes 16:45")</f>
        <v>Martes 16:45</v>
      </c>
      <c r="T102" s="374" t="str">
        <f>IFERROR(__xludf.DUMMYFUNCTION("""COMPUTED_VALUE"""),"Martes 19:00")</f>
        <v>Martes 19:00</v>
      </c>
      <c r="U102" s="374" t="str">
        <f>IFERROR(__xludf.DUMMYFUNCTION("""COMPUTED_VALUE"""),"Miércoles 16:00")</f>
        <v>Miércoles 16:00</v>
      </c>
      <c r="V102" s="374" t="str">
        <f>IFERROR(__xludf.DUMMYFUNCTION("""COMPUTED_VALUE"""),"Miércoles 16:45")</f>
        <v>Miércoles 16:45</v>
      </c>
      <c r="W102" s="374" t="str">
        <f>IFERROR(__xludf.DUMMYFUNCTION("""COMPUTED_VALUE"""),"Miércoles 19:00")</f>
        <v>Miércoles 19:00</v>
      </c>
      <c r="X102" s="374" t="str">
        <f>IFERROR(__xludf.DUMMYFUNCTION("""COMPUTED_VALUE"""),"Jueves 15:30")</f>
        <v>Jueves 15:30</v>
      </c>
      <c r="Y102" s="374" t="str">
        <f>IFERROR(__xludf.DUMMYFUNCTION("""COMPUTED_VALUE"""),"Jueves 17:45")</f>
        <v>Jueves 17:45</v>
      </c>
      <c r="Z102" s="374" t="str">
        <f>IFERROR(__xludf.DUMMYFUNCTION("""COMPUTED_VALUE"""),"Viernes 16:00")</f>
        <v>Viernes 16:00</v>
      </c>
      <c r="AA102" s="374" t="str">
        <f>IFERROR(__xludf.DUMMYFUNCTION("""COMPUTED_VALUE"""),"Viernes 16:45")</f>
        <v>Viernes 16:45</v>
      </c>
      <c r="AB102" s="374" t="str">
        <f>IFERROR(__xludf.DUMMYFUNCTION("""COMPUTED_VALUE"""),"Viernes 19:45")</f>
        <v>Viernes 19:45</v>
      </c>
      <c r="AC102" s="374" t="str">
        <f>IFERROR(__xludf.DUMMYFUNCTION("""COMPUTED_VALUE"""),"Sábado 13:00")</f>
        <v>Sábado 13:00</v>
      </c>
      <c r="AD102" s="376" t="str">
        <f>IFERROR(__xludf.DUMMYFUNCTION("""COMPUTED_VALUE"""),"Sábado 13:45")</f>
        <v>Sábado 13:45</v>
      </c>
      <c r="AE102" s="376" t="str">
        <f>IFERROR(__xludf.DUMMYFUNCTION("""COMPUTED_VALUE"""),"Sábado 16:45")</f>
        <v>Sábado 16:45</v>
      </c>
      <c r="AF102" s="376" t="str">
        <f>IFERROR(__xludf.DUMMYFUNCTION("""COMPUTED_VALUE"""),"Sábado 18:15")</f>
        <v>Sábado 18:15</v>
      </c>
      <c r="AG102" s="376" t="str">
        <f>IFERROR(__xludf.DUMMYFUNCTION("""COMPUTED_VALUE"""),"vacio")</f>
        <v>vacio</v>
      </c>
      <c r="AH102" s="376"/>
      <c r="AI102" s="376"/>
      <c r="AJ102" s="376"/>
      <c r="AK102" s="376"/>
      <c r="AL102" s="376"/>
      <c r="AM102" s="376"/>
      <c r="AN102" s="376"/>
      <c r="AO102" s="376"/>
      <c r="AP102" s="376"/>
      <c r="AQ102" s="376"/>
      <c r="AR102" s="376"/>
      <c r="AS102" s="376"/>
      <c r="AT102" s="376"/>
      <c r="AU102" s="376"/>
      <c r="AV102" s="376"/>
      <c r="AW102" s="377"/>
      <c r="AX102" s="134"/>
      <c r="AY102" s="353"/>
      <c r="AZ102" s="392" t="str">
        <f>IFERROR(__xludf.DUMMYFUNCTION("TRANSPOSE( IFNA(FILTER($B:$B, MONTH(IF($A:$A&lt;&gt;"""",$A:$A,""null""))=MONTH(IF('DATOS PERSONALES'!$H100&lt;&gt;"""",'DATOS PERSONALES'!$H100,""null""))),""Ingrese mes contratacion primero""))"),"MENSUAL 1")</f>
        <v>MENSUAL 1</v>
      </c>
      <c r="BA102" s="376" t="str">
        <f>IFERROR(__xludf.DUMMYFUNCTION("""COMPUTED_VALUE"""),"MENSUAL 2")</f>
        <v>MENSUAL 2</v>
      </c>
      <c r="BB102" s="376" t="str">
        <f>IFERROR(__xludf.DUMMYFUNCTION("""COMPUTED_VALUE"""),"MENSUAL 3")</f>
        <v>MENSUAL 3</v>
      </c>
      <c r="BC102" s="376" t="str">
        <f>IFERROR(__xludf.DUMMYFUNCTION("""COMPUTED_VALUE"""),"MENSUAL PILETA LIBRE 1")</f>
        <v>MENSUAL PILETA LIBRE 1</v>
      </c>
      <c r="BD102" s="376" t="str">
        <f>IFERROR(__xludf.DUMMYFUNCTION("""COMPUTED_VALUE"""),"MENSUAL PILETA LIBRE 2")</f>
        <v>MENSUAL PILETA LIBRE 2</v>
      </c>
      <c r="BE102" s="376" t="str">
        <f>IFERROR(__xludf.DUMMYFUNCTION("""COMPUTED_VALUE"""),"MENSUAL PILETA LIBRE 3")</f>
        <v>MENSUAL PILETA LIBRE 3</v>
      </c>
      <c r="BF102" s="376" t="str">
        <f>IFERROR(__xludf.DUMMYFUNCTION("""COMPUTED_VALUE"""),"MENSUAL COMBINADO")</f>
        <v>MENSUAL COMBINADO</v>
      </c>
      <c r="BG102" s="376" t="str">
        <f>IFERROR(__xludf.DUMMYFUNCTION("""COMPUTED_VALUE"""),"TRIMESTRAL 1")</f>
        <v>TRIMESTRAL 1</v>
      </c>
      <c r="BH102" s="376" t="str">
        <f>IFERROR(__xludf.DUMMYFUNCTION("""COMPUTED_VALUE"""),"TRIMESTRAL 2")</f>
        <v>TRIMESTRAL 2</v>
      </c>
      <c r="BI102" s="376" t="str">
        <f>IFERROR(__xludf.DUMMYFUNCTION("""COMPUTED_VALUE"""),"TRIMESTRAL 3")</f>
        <v>TRIMESTRAL 3</v>
      </c>
      <c r="BJ102" s="376" t="str">
        <f>IFERROR(__xludf.DUMMYFUNCTION("""COMPUTED_VALUE"""),"TRIMESTRAL PILETA LIBRE 1")</f>
        <v>TRIMESTRAL PILETA LIBRE 1</v>
      </c>
      <c r="BK102" s="376" t="str">
        <f>IFERROR(__xludf.DUMMYFUNCTION("""COMPUTED_VALUE"""),"TRIMESTRAL PILETA LIBRE 2")</f>
        <v>TRIMESTRAL PILETA LIBRE 2</v>
      </c>
      <c r="BL102" s="376" t="str">
        <f>IFERROR(__xludf.DUMMYFUNCTION("""COMPUTED_VALUE"""),"TRIMESTRAL PILETA LIBRE 3")</f>
        <v>TRIMESTRAL PILETA LIBRE 3</v>
      </c>
      <c r="BM102" s="376" t="str">
        <f>IFERROR(__xludf.DUMMYFUNCTION("""COMPUTED_VALUE"""),"TRIMESTRAL COMBINADO")</f>
        <v>TRIMESTRAL COMBINADO</v>
      </c>
      <c r="BN102" s="376" t="str">
        <f>IFERROR(__xludf.DUMMYFUNCTION("""COMPUTED_VALUE"""),"MENSUAL PROMO 1")</f>
        <v>MENSUAL PROMO 1</v>
      </c>
      <c r="BO102" s="377" t="str">
        <f>IFERROR(__xludf.DUMMYFUNCTION("""COMPUTED_VALUE"""),"TRIMESTRAL PROMO 1")</f>
        <v>TRIMESTRAL PROMO 1</v>
      </c>
      <c r="BP102" s="134" t="str">
        <f>IFERROR(__xludf.DUMMYFUNCTION("""COMPUTED_VALUE""")," ---")</f>
        <v> ---</v>
      </c>
      <c r="BQ102" s="134"/>
      <c r="BR102" s="134"/>
      <c r="BS102" s="148"/>
      <c r="BT102" s="148"/>
      <c r="BU102" s="148"/>
      <c r="BV102" s="148"/>
      <c r="BW102" s="148"/>
      <c r="BX102" s="148"/>
      <c r="BY102" s="148"/>
      <c r="BZ102" s="148"/>
      <c r="CA102" s="148"/>
      <c r="CB102" s="148"/>
      <c r="CC102" s="148"/>
      <c r="CD102" s="148"/>
      <c r="CE102" s="148"/>
      <c r="CF102" s="148"/>
      <c r="CG102" s="148"/>
      <c r="CH102" s="148"/>
      <c r="CI102" s="148"/>
      <c r="CJ102" s="148"/>
      <c r="CK102" s="148"/>
      <c r="CL102" s="148"/>
      <c r="CM102" s="148"/>
      <c r="CN102" s="148"/>
      <c r="CO102" s="148"/>
      <c r="CP102" s="148"/>
      <c r="CQ102" s="148"/>
      <c r="CR102" s="148"/>
    </row>
    <row r="103" ht="15.75" customHeight="1">
      <c r="A103" s="470"/>
      <c r="B103" s="337" t="s">
        <v>1478</v>
      </c>
      <c r="C103" s="471" t="s">
        <v>1479</v>
      </c>
      <c r="D103" s="471" t="s">
        <v>1480</v>
      </c>
      <c r="E103" s="472" t="s">
        <v>1481</v>
      </c>
      <c r="F103" s="339" t="s">
        <v>1482</v>
      </c>
      <c r="G103" s="353"/>
      <c r="H103" s="376"/>
      <c r="I103" s="376"/>
      <c r="J103" s="376"/>
      <c r="K103" s="377"/>
      <c r="L103" s="150"/>
      <c r="M103" s="134"/>
      <c r="N103" s="448"/>
      <c r="O103" s="422" t="s">
        <v>709</v>
      </c>
      <c r="P103" s="375" t="s">
        <v>739</v>
      </c>
      <c r="Q103" s="381" t="str">
        <f>IFERROR(__xludf.DUMMYFUNCTION("TRANSPOSE(FILTER($P$6:$P$329,$O$6:$O$329='DATOS PERSONALES'!$E100))"),"Lunes 15:30")</f>
        <v>Lunes 15:30</v>
      </c>
      <c r="R103" s="374" t="str">
        <f>IFERROR(__xludf.DUMMYFUNCTION("""COMPUTED_VALUE"""),"Lunes 20:00")</f>
        <v>Lunes 20:00</v>
      </c>
      <c r="S103" s="374" t="str">
        <f>IFERROR(__xludf.DUMMYFUNCTION("""COMPUTED_VALUE"""),"Martes 16:45")</f>
        <v>Martes 16:45</v>
      </c>
      <c r="T103" s="374" t="str">
        <f>IFERROR(__xludf.DUMMYFUNCTION("""COMPUTED_VALUE"""),"Martes 19:00")</f>
        <v>Martes 19:00</v>
      </c>
      <c r="U103" s="374" t="str">
        <f>IFERROR(__xludf.DUMMYFUNCTION("""COMPUTED_VALUE"""),"Miércoles 16:00")</f>
        <v>Miércoles 16:00</v>
      </c>
      <c r="V103" s="374" t="str">
        <f>IFERROR(__xludf.DUMMYFUNCTION("""COMPUTED_VALUE"""),"Miércoles 16:45")</f>
        <v>Miércoles 16:45</v>
      </c>
      <c r="W103" s="374" t="str">
        <f>IFERROR(__xludf.DUMMYFUNCTION("""COMPUTED_VALUE"""),"Miércoles 19:00")</f>
        <v>Miércoles 19:00</v>
      </c>
      <c r="X103" s="374" t="str">
        <f>IFERROR(__xludf.DUMMYFUNCTION("""COMPUTED_VALUE"""),"Jueves 15:30")</f>
        <v>Jueves 15:30</v>
      </c>
      <c r="Y103" s="374" t="str">
        <f>IFERROR(__xludf.DUMMYFUNCTION("""COMPUTED_VALUE"""),"Jueves 17:45")</f>
        <v>Jueves 17:45</v>
      </c>
      <c r="Z103" s="374" t="str">
        <f>IFERROR(__xludf.DUMMYFUNCTION("""COMPUTED_VALUE"""),"Viernes 16:00")</f>
        <v>Viernes 16:00</v>
      </c>
      <c r="AA103" s="374" t="str">
        <f>IFERROR(__xludf.DUMMYFUNCTION("""COMPUTED_VALUE"""),"Viernes 16:45")</f>
        <v>Viernes 16:45</v>
      </c>
      <c r="AB103" s="374" t="str">
        <f>IFERROR(__xludf.DUMMYFUNCTION("""COMPUTED_VALUE"""),"Viernes 19:45")</f>
        <v>Viernes 19:45</v>
      </c>
      <c r="AC103" s="374" t="str">
        <f>IFERROR(__xludf.DUMMYFUNCTION("""COMPUTED_VALUE"""),"Sábado 13:00")</f>
        <v>Sábado 13:00</v>
      </c>
      <c r="AD103" s="376" t="str">
        <f>IFERROR(__xludf.DUMMYFUNCTION("""COMPUTED_VALUE"""),"Sábado 13:45")</f>
        <v>Sábado 13:45</v>
      </c>
      <c r="AE103" s="376" t="str">
        <f>IFERROR(__xludf.DUMMYFUNCTION("""COMPUTED_VALUE"""),"Sábado 16:45")</f>
        <v>Sábado 16:45</v>
      </c>
      <c r="AF103" s="376" t="str">
        <f>IFERROR(__xludf.DUMMYFUNCTION("""COMPUTED_VALUE"""),"Sábado 18:15")</f>
        <v>Sábado 18:15</v>
      </c>
      <c r="AG103" s="376" t="str">
        <f>IFERROR(__xludf.DUMMYFUNCTION("""COMPUTED_VALUE"""),"vacio")</f>
        <v>vacio</v>
      </c>
      <c r="AH103" s="376"/>
      <c r="AI103" s="376"/>
      <c r="AJ103" s="376"/>
      <c r="AK103" s="376"/>
      <c r="AL103" s="376"/>
      <c r="AM103" s="376"/>
      <c r="AN103" s="376"/>
      <c r="AO103" s="376"/>
      <c r="AP103" s="376"/>
      <c r="AQ103" s="376"/>
      <c r="AR103" s="376"/>
      <c r="AS103" s="376"/>
      <c r="AT103" s="376"/>
      <c r="AU103" s="376"/>
      <c r="AV103" s="376"/>
      <c r="AW103" s="377"/>
      <c r="AX103" s="134"/>
      <c r="AY103" s="353"/>
      <c r="AZ103" s="392" t="str">
        <f>IFERROR(__xludf.DUMMYFUNCTION("TRANSPOSE( IFNA(FILTER($B:$B, MONTH(IF($A:$A&lt;&gt;"""",$A:$A,""null""))=MONTH(IF('DATOS PERSONALES'!$H101&lt;&gt;"""",'DATOS PERSONALES'!$H101,""null""))),""Ingrese mes contratacion primero""))"),"MENSUAL 1")</f>
        <v>MENSUAL 1</v>
      </c>
      <c r="BA103" s="376" t="str">
        <f>IFERROR(__xludf.DUMMYFUNCTION("""COMPUTED_VALUE"""),"MENSUAL 2")</f>
        <v>MENSUAL 2</v>
      </c>
      <c r="BB103" s="376" t="str">
        <f>IFERROR(__xludf.DUMMYFUNCTION("""COMPUTED_VALUE"""),"MENSUAL 3")</f>
        <v>MENSUAL 3</v>
      </c>
      <c r="BC103" s="376" t="str">
        <f>IFERROR(__xludf.DUMMYFUNCTION("""COMPUTED_VALUE"""),"MENSUAL PILETA LIBRE 1")</f>
        <v>MENSUAL PILETA LIBRE 1</v>
      </c>
      <c r="BD103" s="376" t="str">
        <f>IFERROR(__xludf.DUMMYFUNCTION("""COMPUTED_VALUE"""),"MENSUAL PILETA LIBRE 2")</f>
        <v>MENSUAL PILETA LIBRE 2</v>
      </c>
      <c r="BE103" s="376" t="str">
        <f>IFERROR(__xludf.DUMMYFUNCTION("""COMPUTED_VALUE"""),"MENSUAL PILETA LIBRE 3")</f>
        <v>MENSUAL PILETA LIBRE 3</v>
      </c>
      <c r="BF103" s="376" t="str">
        <f>IFERROR(__xludf.DUMMYFUNCTION("""COMPUTED_VALUE"""),"MENSUAL COMBINADO")</f>
        <v>MENSUAL COMBINADO</v>
      </c>
      <c r="BG103" s="376" t="str">
        <f>IFERROR(__xludf.DUMMYFUNCTION("""COMPUTED_VALUE"""),"TRIMESTRAL 1")</f>
        <v>TRIMESTRAL 1</v>
      </c>
      <c r="BH103" s="376" t="str">
        <f>IFERROR(__xludf.DUMMYFUNCTION("""COMPUTED_VALUE"""),"TRIMESTRAL 2")</f>
        <v>TRIMESTRAL 2</v>
      </c>
      <c r="BI103" s="376" t="str">
        <f>IFERROR(__xludf.DUMMYFUNCTION("""COMPUTED_VALUE"""),"TRIMESTRAL 3")</f>
        <v>TRIMESTRAL 3</v>
      </c>
      <c r="BJ103" s="376" t="str">
        <f>IFERROR(__xludf.DUMMYFUNCTION("""COMPUTED_VALUE"""),"TRIMESTRAL PILETA LIBRE 1")</f>
        <v>TRIMESTRAL PILETA LIBRE 1</v>
      </c>
      <c r="BK103" s="376" t="str">
        <f>IFERROR(__xludf.DUMMYFUNCTION("""COMPUTED_VALUE"""),"TRIMESTRAL PILETA LIBRE 2")</f>
        <v>TRIMESTRAL PILETA LIBRE 2</v>
      </c>
      <c r="BL103" s="376" t="str">
        <f>IFERROR(__xludf.DUMMYFUNCTION("""COMPUTED_VALUE"""),"TRIMESTRAL PILETA LIBRE 3")</f>
        <v>TRIMESTRAL PILETA LIBRE 3</v>
      </c>
      <c r="BM103" s="376" t="str">
        <f>IFERROR(__xludf.DUMMYFUNCTION("""COMPUTED_VALUE"""),"TRIMESTRAL COMBINADO")</f>
        <v>TRIMESTRAL COMBINADO</v>
      </c>
      <c r="BN103" s="376" t="str">
        <f>IFERROR(__xludf.DUMMYFUNCTION("""COMPUTED_VALUE"""),"MENSUAL PROMO 1")</f>
        <v>MENSUAL PROMO 1</v>
      </c>
      <c r="BO103" s="377" t="str">
        <f>IFERROR(__xludf.DUMMYFUNCTION("""COMPUTED_VALUE"""),"TRIMESTRAL PROMO 1")</f>
        <v>TRIMESTRAL PROMO 1</v>
      </c>
      <c r="BP103" s="134" t="str">
        <f>IFERROR(__xludf.DUMMYFUNCTION("""COMPUTED_VALUE""")," ---")</f>
        <v> ---</v>
      </c>
      <c r="BQ103" s="134"/>
      <c r="BR103" s="134"/>
      <c r="BS103" s="148"/>
      <c r="BT103" s="148"/>
      <c r="BU103" s="148"/>
      <c r="BV103" s="148"/>
      <c r="BW103" s="148"/>
      <c r="BX103" s="148"/>
      <c r="BY103" s="148"/>
      <c r="BZ103" s="148"/>
      <c r="CA103" s="148"/>
      <c r="CB103" s="148"/>
      <c r="CC103" s="148"/>
      <c r="CD103" s="148"/>
      <c r="CE103" s="148"/>
      <c r="CF103" s="148" t="str">
        <f>IFERROR(__xludf.DUMMYFUNCTION("""COMPUTED_VALUE""")," ---")</f>
        <v> ---</v>
      </c>
      <c r="CG103" s="148"/>
      <c r="CH103" s="148"/>
      <c r="CI103" s="148"/>
      <c r="CJ103" s="148"/>
      <c r="CK103" s="148"/>
      <c r="CL103" s="148"/>
      <c r="CM103" s="148"/>
      <c r="CN103" s="148"/>
      <c r="CO103" s="148"/>
      <c r="CP103" s="148"/>
      <c r="CQ103" s="148"/>
      <c r="CR103" s="148"/>
    </row>
    <row r="104" ht="15.75" customHeight="1">
      <c r="A104" s="343">
        <v>45047.0</v>
      </c>
      <c r="B104" s="372" t="s">
        <v>55</v>
      </c>
      <c r="C104" s="359">
        <f t="shared" ref="C104:C117" si="3">D104/G104</f>
        <v>5100</v>
      </c>
      <c r="D104" s="346">
        <v>5100.0</v>
      </c>
      <c r="E104" s="360">
        <f t="shared" ref="E104:E117" si="4">D104*F104</f>
        <v>5100</v>
      </c>
      <c r="F104" s="347">
        <v>1.0</v>
      </c>
      <c r="G104" s="476">
        <v>1.0</v>
      </c>
      <c r="H104" s="376"/>
      <c r="I104" s="376"/>
      <c r="J104" s="376"/>
      <c r="K104" s="377"/>
      <c r="L104" s="150"/>
      <c r="M104" s="134"/>
      <c r="N104" s="448"/>
      <c r="O104" s="422" t="s">
        <v>709</v>
      </c>
      <c r="P104" s="375" t="s">
        <v>833</v>
      </c>
      <c r="Q104" s="381" t="str">
        <f>IFERROR(__xludf.DUMMYFUNCTION("TRANSPOSE(FILTER($P$6:$P$329,$O$6:$O$329='DATOS PERSONALES'!$E101))"),"Lunes 15:30")</f>
        <v>Lunes 15:30</v>
      </c>
      <c r="R104" s="374" t="str">
        <f>IFERROR(__xludf.DUMMYFUNCTION("""COMPUTED_VALUE"""),"Lunes 20:00")</f>
        <v>Lunes 20:00</v>
      </c>
      <c r="S104" s="374" t="str">
        <f>IFERROR(__xludf.DUMMYFUNCTION("""COMPUTED_VALUE"""),"Martes 16:45")</f>
        <v>Martes 16:45</v>
      </c>
      <c r="T104" s="374" t="str">
        <f>IFERROR(__xludf.DUMMYFUNCTION("""COMPUTED_VALUE"""),"Martes 19:00")</f>
        <v>Martes 19:00</v>
      </c>
      <c r="U104" s="374" t="str">
        <f>IFERROR(__xludf.DUMMYFUNCTION("""COMPUTED_VALUE"""),"Miércoles 16:00")</f>
        <v>Miércoles 16:00</v>
      </c>
      <c r="V104" s="374" t="str">
        <f>IFERROR(__xludf.DUMMYFUNCTION("""COMPUTED_VALUE"""),"Miércoles 16:45")</f>
        <v>Miércoles 16:45</v>
      </c>
      <c r="W104" s="374" t="str">
        <f>IFERROR(__xludf.DUMMYFUNCTION("""COMPUTED_VALUE"""),"Miércoles 19:00")</f>
        <v>Miércoles 19:00</v>
      </c>
      <c r="X104" s="374" t="str">
        <f>IFERROR(__xludf.DUMMYFUNCTION("""COMPUTED_VALUE"""),"Jueves 15:30")</f>
        <v>Jueves 15:30</v>
      </c>
      <c r="Y104" s="374" t="str">
        <f>IFERROR(__xludf.DUMMYFUNCTION("""COMPUTED_VALUE"""),"Jueves 17:45")</f>
        <v>Jueves 17:45</v>
      </c>
      <c r="Z104" s="374" t="str">
        <f>IFERROR(__xludf.DUMMYFUNCTION("""COMPUTED_VALUE"""),"Viernes 16:00")</f>
        <v>Viernes 16:00</v>
      </c>
      <c r="AA104" s="374" t="str">
        <f>IFERROR(__xludf.DUMMYFUNCTION("""COMPUTED_VALUE"""),"Viernes 16:45")</f>
        <v>Viernes 16:45</v>
      </c>
      <c r="AB104" s="374" t="str">
        <f>IFERROR(__xludf.DUMMYFUNCTION("""COMPUTED_VALUE"""),"Viernes 19:45")</f>
        <v>Viernes 19:45</v>
      </c>
      <c r="AC104" s="374" t="str">
        <f>IFERROR(__xludf.DUMMYFUNCTION("""COMPUTED_VALUE"""),"Sábado 13:00")</f>
        <v>Sábado 13:00</v>
      </c>
      <c r="AD104" s="376" t="str">
        <f>IFERROR(__xludf.DUMMYFUNCTION("""COMPUTED_VALUE"""),"Sábado 13:45")</f>
        <v>Sábado 13:45</v>
      </c>
      <c r="AE104" s="376" t="str">
        <f>IFERROR(__xludf.DUMMYFUNCTION("""COMPUTED_VALUE"""),"Sábado 16:45")</f>
        <v>Sábado 16:45</v>
      </c>
      <c r="AF104" s="376" t="str">
        <f>IFERROR(__xludf.DUMMYFUNCTION("""COMPUTED_VALUE"""),"Sábado 18:15")</f>
        <v>Sábado 18:15</v>
      </c>
      <c r="AG104" s="376" t="str">
        <f>IFERROR(__xludf.DUMMYFUNCTION("""COMPUTED_VALUE"""),"vacio")</f>
        <v>vacio</v>
      </c>
      <c r="AH104" s="376"/>
      <c r="AI104" s="376"/>
      <c r="AJ104" s="376"/>
      <c r="AK104" s="376"/>
      <c r="AL104" s="376"/>
      <c r="AM104" s="376"/>
      <c r="AN104" s="376"/>
      <c r="AO104" s="376"/>
      <c r="AP104" s="376"/>
      <c r="AQ104" s="376"/>
      <c r="AR104" s="376"/>
      <c r="AS104" s="376"/>
      <c r="AT104" s="376"/>
      <c r="AU104" s="376"/>
      <c r="AV104" s="376"/>
      <c r="AW104" s="377"/>
      <c r="AX104" s="134"/>
      <c r="AY104" s="353"/>
      <c r="AZ104" s="392" t="str">
        <f>IFERROR(__xludf.DUMMYFUNCTION("TRANSPOSE( IFNA(FILTER($B:$B, MONTH(IF($A:$A&lt;&gt;"""",$A:$A,""null""))=MONTH(IF('DATOS PERSONALES'!$H102&lt;&gt;"""",'DATOS PERSONALES'!$H102,""null""))),""Ingrese mes contratacion primero""))"),"MENSUAL 1")</f>
        <v>MENSUAL 1</v>
      </c>
      <c r="BA104" s="376" t="str">
        <f>IFERROR(__xludf.DUMMYFUNCTION("""COMPUTED_VALUE"""),"MENSUAL 2")</f>
        <v>MENSUAL 2</v>
      </c>
      <c r="BB104" s="376" t="str">
        <f>IFERROR(__xludf.DUMMYFUNCTION("""COMPUTED_VALUE"""),"MENSUAL 3")</f>
        <v>MENSUAL 3</v>
      </c>
      <c r="BC104" s="376" t="str">
        <f>IFERROR(__xludf.DUMMYFUNCTION("""COMPUTED_VALUE"""),"MENSUAL PILETA LIBRE 1")</f>
        <v>MENSUAL PILETA LIBRE 1</v>
      </c>
      <c r="BD104" s="376" t="str">
        <f>IFERROR(__xludf.DUMMYFUNCTION("""COMPUTED_VALUE"""),"MENSUAL PILETA LIBRE 2")</f>
        <v>MENSUAL PILETA LIBRE 2</v>
      </c>
      <c r="BE104" s="376" t="str">
        <f>IFERROR(__xludf.DUMMYFUNCTION("""COMPUTED_VALUE"""),"MENSUAL PILETA LIBRE 3")</f>
        <v>MENSUAL PILETA LIBRE 3</v>
      </c>
      <c r="BF104" s="376" t="str">
        <f>IFERROR(__xludf.DUMMYFUNCTION("""COMPUTED_VALUE"""),"MENSUAL COMBINADO")</f>
        <v>MENSUAL COMBINADO</v>
      </c>
      <c r="BG104" s="376" t="str">
        <f>IFERROR(__xludf.DUMMYFUNCTION("""COMPUTED_VALUE"""),"TRIMESTRAL 1")</f>
        <v>TRIMESTRAL 1</v>
      </c>
      <c r="BH104" s="376" t="str">
        <f>IFERROR(__xludf.DUMMYFUNCTION("""COMPUTED_VALUE"""),"TRIMESTRAL 2")</f>
        <v>TRIMESTRAL 2</v>
      </c>
      <c r="BI104" s="376" t="str">
        <f>IFERROR(__xludf.DUMMYFUNCTION("""COMPUTED_VALUE"""),"TRIMESTRAL 3")</f>
        <v>TRIMESTRAL 3</v>
      </c>
      <c r="BJ104" s="376" t="str">
        <f>IFERROR(__xludf.DUMMYFUNCTION("""COMPUTED_VALUE"""),"TRIMESTRAL PILETA LIBRE 1")</f>
        <v>TRIMESTRAL PILETA LIBRE 1</v>
      </c>
      <c r="BK104" s="376" t="str">
        <f>IFERROR(__xludf.DUMMYFUNCTION("""COMPUTED_VALUE"""),"TRIMESTRAL PILETA LIBRE 2")</f>
        <v>TRIMESTRAL PILETA LIBRE 2</v>
      </c>
      <c r="BL104" s="376" t="str">
        <f>IFERROR(__xludf.DUMMYFUNCTION("""COMPUTED_VALUE"""),"TRIMESTRAL PILETA LIBRE 3")</f>
        <v>TRIMESTRAL PILETA LIBRE 3</v>
      </c>
      <c r="BM104" s="376" t="str">
        <f>IFERROR(__xludf.DUMMYFUNCTION("""COMPUTED_VALUE"""),"TRIMESTRAL COMBINADO")</f>
        <v>TRIMESTRAL COMBINADO</v>
      </c>
      <c r="BN104" s="376" t="str">
        <f>IFERROR(__xludf.DUMMYFUNCTION("""COMPUTED_VALUE"""),"MENSUAL PROMO 1")</f>
        <v>MENSUAL PROMO 1</v>
      </c>
      <c r="BO104" s="377" t="str">
        <f>IFERROR(__xludf.DUMMYFUNCTION("""COMPUTED_VALUE"""),"TRIMESTRAL PROMO 1")</f>
        <v>TRIMESTRAL PROMO 1</v>
      </c>
      <c r="BP104" s="134" t="str">
        <f>IFERROR(__xludf.DUMMYFUNCTION("""COMPUTED_VALUE""")," ---")</f>
        <v> ---</v>
      </c>
      <c r="BQ104" s="134"/>
      <c r="BR104" s="134"/>
      <c r="BS104" s="148"/>
      <c r="BT104" s="148"/>
      <c r="BU104" s="148"/>
      <c r="BV104" s="148"/>
      <c r="BW104" s="148"/>
      <c r="BX104" s="148"/>
      <c r="BY104" s="148"/>
      <c r="BZ104" s="148"/>
      <c r="CA104" s="148"/>
      <c r="CB104" s="148"/>
      <c r="CC104" s="148"/>
      <c r="CD104" s="148"/>
      <c r="CE104" s="148"/>
      <c r="CF104" s="148" t="str">
        <f>IFERROR(__xludf.DUMMYFUNCTION("""COMPUTED_VALUE""")," ---")</f>
        <v> ---</v>
      </c>
      <c r="CG104" s="148"/>
      <c r="CH104" s="148"/>
      <c r="CI104" s="148"/>
      <c r="CJ104" s="148"/>
      <c r="CK104" s="148"/>
      <c r="CL104" s="148"/>
      <c r="CM104" s="148"/>
      <c r="CN104" s="148"/>
      <c r="CO104" s="148"/>
      <c r="CP104" s="148"/>
      <c r="CQ104" s="148"/>
      <c r="CR104" s="148"/>
    </row>
    <row r="105" ht="15.75" customHeight="1">
      <c r="A105" s="343">
        <v>45047.0</v>
      </c>
      <c r="B105" s="358" t="s">
        <v>62</v>
      </c>
      <c r="C105" s="359">
        <f t="shared" si="3"/>
        <v>9300</v>
      </c>
      <c r="D105" s="360">
        <v>9300.0</v>
      </c>
      <c r="E105" s="360">
        <f t="shared" si="4"/>
        <v>9300</v>
      </c>
      <c r="F105" s="361">
        <v>1.0</v>
      </c>
      <c r="G105" s="474">
        <v>1.0</v>
      </c>
      <c r="H105" s="376"/>
      <c r="I105" s="376"/>
      <c r="J105" s="376"/>
      <c r="K105" s="377"/>
      <c r="L105" s="148"/>
      <c r="M105" s="134"/>
      <c r="N105" s="448"/>
      <c r="O105" s="422" t="s">
        <v>709</v>
      </c>
      <c r="P105" s="375" t="s">
        <v>803</v>
      </c>
      <c r="Q105" s="381" t="str">
        <f>IFERROR(__xludf.DUMMYFUNCTION("TRANSPOSE(FILTER($P$6:$P$329,$O$6:$O$329='DATOS PERSONALES'!$E102))"),"Lunes 15:30")</f>
        <v>Lunes 15:30</v>
      </c>
      <c r="R105" s="374" t="str">
        <f>IFERROR(__xludf.DUMMYFUNCTION("""COMPUTED_VALUE"""),"Lunes 20:00")</f>
        <v>Lunes 20:00</v>
      </c>
      <c r="S105" s="374" t="str">
        <f>IFERROR(__xludf.DUMMYFUNCTION("""COMPUTED_VALUE"""),"Martes 16:45")</f>
        <v>Martes 16:45</v>
      </c>
      <c r="T105" s="374" t="str">
        <f>IFERROR(__xludf.DUMMYFUNCTION("""COMPUTED_VALUE"""),"Martes 19:00")</f>
        <v>Martes 19:00</v>
      </c>
      <c r="U105" s="374" t="str">
        <f>IFERROR(__xludf.DUMMYFUNCTION("""COMPUTED_VALUE"""),"Miércoles 16:00")</f>
        <v>Miércoles 16:00</v>
      </c>
      <c r="V105" s="374" t="str">
        <f>IFERROR(__xludf.DUMMYFUNCTION("""COMPUTED_VALUE"""),"Miércoles 16:45")</f>
        <v>Miércoles 16:45</v>
      </c>
      <c r="W105" s="374" t="str">
        <f>IFERROR(__xludf.DUMMYFUNCTION("""COMPUTED_VALUE"""),"Miércoles 19:00")</f>
        <v>Miércoles 19:00</v>
      </c>
      <c r="X105" s="374" t="str">
        <f>IFERROR(__xludf.DUMMYFUNCTION("""COMPUTED_VALUE"""),"Jueves 15:30")</f>
        <v>Jueves 15:30</v>
      </c>
      <c r="Y105" s="374" t="str">
        <f>IFERROR(__xludf.DUMMYFUNCTION("""COMPUTED_VALUE"""),"Jueves 17:45")</f>
        <v>Jueves 17:45</v>
      </c>
      <c r="Z105" s="374" t="str">
        <f>IFERROR(__xludf.DUMMYFUNCTION("""COMPUTED_VALUE"""),"Viernes 16:00")</f>
        <v>Viernes 16:00</v>
      </c>
      <c r="AA105" s="374" t="str">
        <f>IFERROR(__xludf.DUMMYFUNCTION("""COMPUTED_VALUE"""),"Viernes 16:45")</f>
        <v>Viernes 16:45</v>
      </c>
      <c r="AB105" s="374" t="str">
        <f>IFERROR(__xludf.DUMMYFUNCTION("""COMPUTED_VALUE"""),"Viernes 19:45")</f>
        <v>Viernes 19:45</v>
      </c>
      <c r="AC105" s="374" t="str">
        <f>IFERROR(__xludf.DUMMYFUNCTION("""COMPUTED_VALUE"""),"Sábado 13:00")</f>
        <v>Sábado 13:00</v>
      </c>
      <c r="AD105" s="376" t="str">
        <f>IFERROR(__xludf.DUMMYFUNCTION("""COMPUTED_VALUE"""),"Sábado 13:45")</f>
        <v>Sábado 13:45</v>
      </c>
      <c r="AE105" s="376" t="str">
        <f>IFERROR(__xludf.DUMMYFUNCTION("""COMPUTED_VALUE"""),"Sábado 16:45")</f>
        <v>Sábado 16:45</v>
      </c>
      <c r="AF105" s="376" t="str">
        <f>IFERROR(__xludf.DUMMYFUNCTION("""COMPUTED_VALUE"""),"Sábado 18:15")</f>
        <v>Sábado 18:15</v>
      </c>
      <c r="AG105" s="376" t="str">
        <f>IFERROR(__xludf.DUMMYFUNCTION("""COMPUTED_VALUE"""),"vacio")</f>
        <v>vacio</v>
      </c>
      <c r="AH105" s="376"/>
      <c r="AI105" s="376"/>
      <c r="AJ105" s="376"/>
      <c r="AK105" s="376"/>
      <c r="AL105" s="376"/>
      <c r="AM105" s="376"/>
      <c r="AN105" s="376"/>
      <c r="AO105" s="376"/>
      <c r="AP105" s="376"/>
      <c r="AQ105" s="376"/>
      <c r="AR105" s="376"/>
      <c r="AS105" s="376"/>
      <c r="AT105" s="376"/>
      <c r="AU105" s="376"/>
      <c r="AV105" s="376"/>
      <c r="AW105" s="377"/>
      <c r="AX105" s="134"/>
      <c r="AY105" s="353"/>
      <c r="AZ105" s="392" t="str">
        <f>IFERROR(__xludf.DUMMYFUNCTION("TRANSPOSE( IFNA(FILTER($B:$B, MONTH(IF($A:$A&lt;&gt;"""",$A:$A,""null""))=MONTH(IF('DATOS PERSONALES'!$H103&lt;&gt;"""",'DATOS PERSONALES'!$H103,""null""))),""Ingrese mes contratacion primero""))"),"MENSUAL 1")</f>
        <v>MENSUAL 1</v>
      </c>
      <c r="BA105" s="376" t="str">
        <f>IFERROR(__xludf.DUMMYFUNCTION("""COMPUTED_VALUE"""),"MENSUAL 2")</f>
        <v>MENSUAL 2</v>
      </c>
      <c r="BB105" s="376" t="str">
        <f>IFERROR(__xludf.DUMMYFUNCTION("""COMPUTED_VALUE"""),"MENSUAL 3")</f>
        <v>MENSUAL 3</v>
      </c>
      <c r="BC105" s="376" t="str">
        <f>IFERROR(__xludf.DUMMYFUNCTION("""COMPUTED_VALUE"""),"MENSUAL PILETA LIBRE 1")</f>
        <v>MENSUAL PILETA LIBRE 1</v>
      </c>
      <c r="BD105" s="376" t="str">
        <f>IFERROR(__xludf.DUMMYFUNCTION("""COMPUTED_VALUE"""),"MENSUAL PILETA LIBRE 2")</f>
        <v>MENSUAL PILETA LIBRE 2</v>
      </c>
      <c r="BE105" s="376" t="str">
        <f>IFERROR(__xludf.DUMMYFUNCTION("""COMPUTED_VALUE"""),"MENSUAL PILETA LIBRE 3")</f>
        <v>MENSUAL PILETA LIBRE 3</v>
      </c>
      <c r="BF105" s="376" t="str">
        <f>IFERROR(__xludf.DUMMYFUNCTION("""COMPUTED_VALUE"""),"MENSUAL COMBINADO")</f>
        <v>MENSUAL COMBINADO</v>
      </c>
      <c r="BG105" s="376" t="str">
        <f>IFERROR(__xludf.DUMMYFUNCTION("""COMPUTED_VALUE"""),"TRIMESTRAL 1")</f>
        <v>TRIMESTRAL 1</v>
      </c>
      <c r="BH105" s="376" t="str">
        <f>IFERROR(__xludf.DUMMYFUNCTION("""COMPUTED_VALUE"""),"TRIMESTRAL 2")</f>
        <v>TRIMESTRAL 2</v>
      </c>
      <c r="BI105" s="376" t="str">
        <f>IFERROR(__xludf.DUMMYFUNCTION("""COMPUTED_VALUE"""),"TRIMESTRAL 3")</f>
        <v>TRIMESTRAL 3</v>
      </c>
      <c r="BJ105" s="376" t="str">
        <f>IFERROR(__xludf.DUMMYFUNCTION("""COMPUTED_VALUE"""),"TRIMESTRAL PILETA LIBRE 1")</f>
        <v>TRIMESTRAL PILETA LIBRE 1</v>
      </c>
      <c r="BK105" s="376" t="str">
        <f>IFERROR(__xludf.DUMMYFUNCTION("""COMPUTED_VALUE"""),"TRIMESTRAL PILETA LIBRE 2")</f>
        <v>TRIMESTRAL PILETA LIBRE 2</v>
      </c>
      <c r="BL105" s="376" t="str">
        <f>IFERROR(__xludf.DUMMYFUNCTION("""COMPUTED_VALUE"""),"TRIMESTRAL PILETA LIBRE 3")</f>
        <v>TRIMESTRAL PILETA LIBRE 3</v>
      </c>
      <c r="BM105" s="376" t="str">
        <f>IFERROR(__xludf.DUMMYFUNCTION("""COMPUTED_VALUE"""),"TRIMESTRAL COMBINADO")</f>
        <v>TRIMESTRAL COMBINADO</v>
      </c>
      <c r="BN105" s="376" t="str">
        <f>IFERROR(__xludf.DUMMYFUNCTION("""COMPUTED_VALUE"""),"MENSUAL PROMO 1")</f>
        <v>MENSUAL PROMO 1</v>
      </c>
      <c r="BO105" s="377" t="str">
        <f>IFERROR(__xludf.DUMMYFUNCTION("""COMPUTED_VALUE"""),"TRIMESTRAL PROMO 1")</f>
        <v>TRIMESTRAL PROMO 1</v>
      </c>
      <c r="BP105" s="134" t="str">
        <f>IFERROR(__xludf.DUMMYFUNCTION("""COMPUTED_VALUE""")," ---")</f>
        <v> ---</v>
      </c>
      <c r="BQ105" s="134"/>
      <c r="BR105" s="134"/>
      <c r="BS105" s="148"/>
      <c r="BT105" s="148"/>
      <c r="BU105" s="148"/>
      <c r="BV105" s="148"/>
      <c r="BW105" s="148"/>
      <c r="BX105" s="148"/>
      <c r="BY105" s="148"/>
      <c r="BZ105" s="148"/>
      <c r="CA105" s="148"/>
      <c r="CB105" s="148"/>
      <c r="CC105" s="148"/>
      <c r="CD105" s="148"/>
      <c r="CE105" s="148"/>
      <c r="CF105" s="148"/>
      <c r="CG105" s="148"/>
      <c r="CH105" s="148"/>
      <c r="CI105" s="148"/>
      <c r="CJ105" s="148"/>
      <c r="CK105" s="148"/>
      <c r="CL105" s="148"/>
      <c r="CM105" s="148"/>
      <c r="CN105" s="148"/>
      <c r="CO105" s="148"/>
      <c r="CP105" s="148"/>
      <c r="CQ105" s="148"/>
      <c r="CR105" s="148"/>
    </row>
    <row r="106" ht="15.75" customHeight="1">
      <c r="A106" s="343">
        <v>45047.0</v>
      </c>
      <c r="B106" s="489" t="s">
        <v>1493</v>
      </c>
      <c r="C106" s="359">
        <f t="shared" si="3"/>
        <v>13800</v>
      </c>
      <c r="D106" s="346">
        <v>13800.0</v>
      </c>
      <c r="E106" s="360">
        <f t="shared" si="4"/>
        <v>13800</v>
      </c>
      <c r="F106" s="347">
        <v>1.0</v>
      </c>
      <c r="G106" s="476">
        <v>1.0</v>
      </c>
      <c r="H106" s="376"/>
      <c r="I106" s="376"/>
      <c r="J106" s="376"/>
      <c r="K106" s="377"/>
      <c r="L106" s="148"/>
      <c r="M106" s="134"/>
      <c r="N106" s="448"/>
      <c r="O106" s="422" t="s">
        <v>709</v>
      </c>
      <c r="P106" s="375" t="s">
        <v>754</v>
      </c>
      <c r="Q106" s="381" t="str">
        <f>IFERROR(__xludf.DUMMYFUNCTION("TRANSPOSE(FILTER($P$6:$P$329,$O$6:$O$329='DATOS PERSONALES'!$E103))"),"Lunes 15:30")</f>
        <v>Lunes 15:30</v>
      </c>
      <c r="R106" s="374" t="str">
        <f>IFERROR(__xludf.DUMMYFUNCTION("""COMPUTED_VALUE"""),"Lunes 20:00")</f>
        <v>Lunes 20:00</v>
      </c>
      <c r="S106" s="374" t="str">
        <f>IFERROR(__xludf.DUMMYFUNCTION("""COMPUTED_VALUE"""),"Martes 16:45")</f>
        <v>Martes 16:45</v>
      </c>
      <c r="T106" s="374" t="str">
        <f>IFERROR(__xludf.DUMMYFUNCTION("""COMPUTED_VALUE"""),"Martes 19:00")</f>
        <v>Martes 19:00</v>
      </c>
      <c r="U106" s="374" t="str">
        <f>IFERROR(__xludf.DUMMYFUNCTION("""COMPUTED_VALUE"""),"Miércoles 16:00")</f>
        <v>Miércoles 16:00</v>
      </c>
      <c r="V106" s="374" t="str">
        <f>IFERROR(__xludf.DUMMYFUNCTION("""COMPUTED_VALUE"""),"Miércoles 16:45")</f>
        <v>Miércoles 16:45</v>
      </c>
      <c r="W106" s="374" t="str">
        <f>IFERROR(__xludf.DUMMYFUNCTION("""COMPUTED_VALUE"""),"Miércoles 19:00")</f>
        <v>Miércoles 19:00</v>
      </c>
      <c r="X106" s="374" t="str">
        <f>IFERROR(__xludf.DUMMYFUNCTION("""COMPUTED_VALUE"""),"Jueves 15:30")</f>
        <v>Jueves 15:30</v>
      </c>
      <c r="Y106" s="374" t="str">
        <f>IFERROR(__xludf.DUMMYFUNCTION("""COMPUTED_VALUE"""),"Jueves 17:45")</f>
        <v>Jueves 17:45</v>
      </c>
      <c r="Z106" s="374" t="str">
        <f>IFERROR(__xludf.DUMMYFUNCTION("""COMPUTED_VALUE"""),"Viernes 16:00")</f>
        <v>Viernes 16:00</v>
      </c>
      <c r="AA106" s="374" t="str">
        <f>IFERROR(__xludf.DUMMYFUNCTION("""COMPUTED_VALUE"""),"Viernes 16:45")</f>
        <v>Viernes 16:45</v>
      </c>
      <c r="AB106" s="374" t="str">
        <f>IFERROR(__xludf.DUMMYFUNCTION("""COMPUTED_VALUE"""),"Viernes 19:45")</f>
        <v>Viernes 19:45</v>
      </c>
      <c r="AC106" s="374" t="str">
        <f>IFERROR(__xludf.DUMMYFUNCTION("""COMPUTED_VALUE"""),"Sábado 13:00")</f>
        <v>Sábado 13:00</v>
      </c>
      <c r="AD106" s="376" t="str">
        <f>IFERROR(__xludf.DUMMYFUNCTION("""COMPUTED_VALUE"""),"Sábado 13:45")</f>
        <v>Sábado 13:45</v>
      </c>
      <c r="AE106" s="376" t="str">
        <f>IFERROR(__xludf.DUMMYFUNCTION("""COMPUTED_VALUE"""),"Sábado 16:45")</f>
        <v>Sábado 16:45</v>
      </c>
      <c r="AF106" s="376" t="str">
        <f>IFERROR(__xludf.DUMMYFUNCTION("""COMPUTED_VALUE"""),"Sábado 18:15")</f>
        <v>Sábado 18:15</v>
      </c>
      <c r="AG106" s="376" t="str">
        <f>IFERROR(__xludf.DUMMYFUNCTION("""COMPUTED_VALUE"""),"vacio")</f>
        <v>vacio</v>
      </c>
      <c r="AH106" s="376"/>
      <c r="AI106" s="376"/>
      <c r="AJ106" s="376"/>
      <c r="AK106" s="376"/>
      <c r="AL106" s="376"/>
      <c r="AM106" s="376"/>
      <c r="AN106" s="376"/>
      <c r="AO106" s="376"/>
      <c r="AP106" s="376"/>
      <c r="AQ106" s="376"/>
      <c r="AR106" s="376"/>
      <c r="AS106" s="376"/>
      <c r="AT106" s="376"/>
      <c r="AU106" s="376"/>
      <c r="AV106" s="376"/>
      <c r="AW106" s="377"/>
      <c r="AX106" s="134"/>
      <c r="AY106" s="353"/>
      <c r="AZ106" s="392" t="str">
        <f>IFERROR(__xludf.DUMMYFUNCTION("TRANSPOSE( IFNA(FILTER($B:$B, MONTH(IF($A:$A&lt;&gt;"""",$A:$A,""null""))=MONTH(IF('DATOS PERSONALES'!$H104&lt;&gt;"""",'DATOS PERSONALES'!$H104,""null""))),""Ingrese mes contratacion primero""))"),"MENSUAL 1")</f>
        <v>MENSUAL 1</v>
      </c>
      <c r="BA106" s="376" t="str">
        <f>IFERROR(__xludf.DUMMYFUNCTION("""COMPUTED_VALUE"""),"MENSUAL 2")</f>
        <v>MENSUAL 2</v>
      </c>
      <c r="BB106" s="376" t="str">
        <f>IFERROR(__xludf.DUMMYFUNCTION("""COMPUTED_VALUE"""),"MENSUAL 3")</f>
        <v>MENSUAL 3</v>
      </c>
      <c r="BC106" s="376" t="str">
        <f>IFERROR(__xludf.DUMMYFUNCTION("""COMPUTED_VALUE"""),"MENSUAL PILETA LIBRE 1")</f>
        <v>MENSUAL PILETA LIBRE 1</v>
      </c>
      <c r="BD106" s="376" t="str">
        <f>IFERROR(__xludf.DUMMYFUNCTION("""COMPUTED_VALUE"""),"MENSUAL PILETA LIBRE 2")</f>
        <v>MENSUAL PILETA LIBRE 2</v>
      </c>
      <c r="BE106" s="376" t="str">
        <f>IFERROR(__xludf.DUMMYFUNCTION("""COMPUTED_VALUE"""),"MENSUAL PILETA LIBRE 3")</f>
        <v>MENSUAL PILETA LIBRE 3</v>
      </c>
      <c r="BF106" s="376" t="str">
        <f>IFERROR(__xludf.DUMMYFUNCTION("""COMPUTED_VALUE"""),"MENSUAL COMBINADO")</f>
        <v>MENSUAL COMBINADO</v>
      </c>
      <c r="BG106" s="376" t="str">
        <f>IFERROR(__xludf.DUMMYFUNCTION("""COMPUTED_VALUE"""),"TRIMESTRAL 1")</f>
        <v>TRIMESTRAL 1</v>
      </c>
      <c r="BH106" s="376" t="str">
        <f>IFERROR(__xludf.DUMMYFUNCTION("""COMPUTED_VALUE"""),"TRIMESTRAL 2")</f>
        <v>TRIMESTRAL 2</v>
      </c>
      <c r="BI106" s="376" t="str">
        <f>IFERROR(__xludf.DUMMYFUNCTION("""COMPUTED_VALUE"""),"TRIMESTRAL 3")</f>
        <v>TRIMESTRAL 3</v>
      </c>
      <c r="BJ106" s="376" t="str">
        <f>IFERROR(__xludf.DUMMYFUNCTION("""COMPUTED_VALUE"""),"TRIMESTRAL PILETA LIBRE 1")</f>
        <v>TRIMESTRAL PILETA LIBRE 1</v>
      </c>
      <c r="BK106" s="376" t="str">
        <f>IFERROR(__xludf.DUMMYFUNCTION("""COMPUTED_VALUE"""),"TRIMESTRAL PILETA LIBRE 2")</f>
        <v>TRIMESTRAL PILETA LIBRE 2</v>
      </c>
      <c r="BL106" s="376" t="str">
        <f>IFERROR(__xludf.DUMMYFUNCTION("""COMPUTED_VALUE"""),"TRIMESTRAL PILETA LIBRE 3")</f>
        <v>TRIMESTRAL PILETA LIBRE 3</v>
      </c>
      <c r="BM106" s="376" t="str">
        <f>IFERROR(__xludf.DUMMYFUNCTION("""COMPUTED_VALUE"""),"TRIMESTRAL COMBINADO")</f>
        <v>TRIMESTRAL COMBINADO</v>
      </c>
      <c r="BN106" s="376" t="str">
        <f>IFERROR(__xludf.DUMMYFUNCTION("""COMPUTED_VALUE"""),"MENSUAL PROMO 1")</f>
        <v>MENSUAL PROMO 1</v>
      </c>
      <c r="BO106" s="377" t="str">
        <f>IFERROR(__xludf.DUMMYFUNCTION("""COMPUTED_VALUE"""),"TRIMESTRAL PROMO 1")</f>
        <v>TRIMESTRAL PROMO 1</v>
      </c>
      <c r="BP106" s="134" t="str">
        <f>IFERROR(__xludf.DUMMYFUNCTION("""COMPUTED_VALUE""")," ---")</f>
        <v> ---</v>
      </c>
      <c r="BQ106" s="134"/>
      <c r="BR106" s="134"/>
      <c r="BS106" s="148"/>
      <c r="BT106" s="148"/>
      <c r="BU106" s="148"/>
      <c r="BV106" s="148"/>
      <c r="BW106" s="148"/>
      <c r="BX106" s="148"/>
      <c r="BY106" s="148"/>
      <c r="BZ106" s="148"/>
      <c r="CA106" s="148"/>
      <c r="CB106" s="148"/>
      <c r="CC106" s="148"/>
      <c r="CD106" s="148"/>
      <c r="CE106" s="148"/>
      <c r="CF106" s="148" t="str">
        <f>IFERROR(__xludf.DUMMYFUNCTION("""COMPUTED_VALUE""")," ---")</f>
        <v> ---</v>
      </c>
      <c r="CG106" s="148"/>
      <c r="CH106" s="148"/>
      <c r="CI106" s="148"/>
      <c r="CJ106" s="148"/>
      <c r="CK106" s="148"/>
      <c r="CL106" s="148"/>
      <c r="CM106" s="148"/>
      <c r="CN106" s="148"/>
      <c r="CO106" s="148"/>
      <c r="CP106" s="148"/>
      <c r="CQ106" s="148"/>
      <c r="CR106" s="148"/>
    </row>
    <row r="107" ht="15.75" customHeight="1">
      <c r="A107" s="343">
        <v>45047.0</v>
      </c>
      <c r="B107" s="473" t="s">
        <v>1498</v>
      </c>
      <c r="C107" s="359">
        <f t="shared" si="3"/>
        <v>4400</v>
      </c>
      <c r="D107" s="360">
        <v>4400.0</v>
      </c>
      <c r="E107" s="360">
        <f t="shared" si="4"/>
        <v>4400</v>
      </c>
      <c r="F107" s="361">
        <v>1.0</v>
      </c>
      <c r="G107" s="474">
        <v>1.0</v>
      </c>
      <c r="H107" s="376"/>
      <c r="I107" s="376"/>
      <c r="J107" s="376"/>
      <c r="K107" s="377"/>
      <c r="L107" s="148"/>
      <c r="M107" s="134"/>
      <c r="N107" s="448"/>
      <c r="O107" s="422" t="s">
        <v>709</v>
      </c>
      <c r="P107" s="375" t="s">
        <v>265</v>
      </c>
      <c r="Q107" s="381" t="str">
        <f>IFERROR(__xludf.DUMMYFUNCTION("TRANSPOSE(FILTER($P$6:$P$329,$O$6:$O$329='DATOS PERSONALES'!$E104))"),"Lunes 15:30")</f>
        <v>Lunes 15:30</v>
      </c>
      <c r="R107" s="374" t="str">
        <f>IFERROR(__xludf.DUMMYFUNCTION("""COMPUTED_VALUE"""),"Lunes 20:00")</f>
        <v>Lunes 20:00</v>
      </c>
      <c r="S107" s="374" t="str">
        <f>IFERROR(__xludf.DUMMYFUNCTION("""COMPUTED_VALUE"""),"Martes 16:45")</f>
        <v>Martes 16:45</v>
      </c>
      <c r="T107" s="374" t="str">
        <f>IFERROR(__xludf.DUMMYFUNCTION("""COMPUTED_VALUE"""),"Martes 19:00")</f>
        <v>Martes 19:00</v>
      </c>
      <c r="U107" s="374" t="str">
        <f>IFERROR(__xludf.DUMMYFUNCTION("""COMPUTED_VALUE"""),"Miércoles 16:00")</f>
        <v>Miércoles 16:00</v>
      </c>
      <c r="V107" s="374" t="str">
        <f>IFERROR(__xludf.DUMMYFUNCTION("""COMPUTED_VALUE"""),"Miércoles 16:45")</f>
        <v>Miércoles 16:45</v>
      </c>
      <c r="W107" s="374" t="str">
        <f>IFERROR(__xludf.DUMMYFUNCTION("""COMPUTED_VALUE"""),"Miércoles 19:00")</f>
        <v>Miércoles 19:00</v>
      </c>
      <c r="X107" s="374" t="str">
        <f>IFERROR(__xludf.DUMMYFUNCTION("""COMPUTED_VALUE"""),"Jueves 15:30")</f>
        <v>Jueves 15:30</v>
      </c>
      <c r="Y107" s="374" t="str">
        <f>IFERROR(__xludf.DUMMYFUNCTION("""COMPUTED_VALUE"""),"Jueves 17:45")</f>
        <v>Jueves 17:45</v>
      </c>
      <c r="Z107" s="374" t="str">
        <f>IFERROR(__xludf.DUMMYFUNCTION("""COMPUTED_VALUE"""),"Viernes 16:00")</f>
        <v>Viernes 16:00</v>
      </c>
      <c r="AA107" s="374" t="str">
        <f>IFERROR(__xludf.DUMMYFUNCTION("""COMPUTED_VALUE"""),"Viernes 16:45")</f>
        <v>Viernes 16:45</v>
      </c>
      <c r="AB107" s="374" t="str">
        <f>IFERROR(__xludf.DUMMYFUNCTION("""COMPUTED_VALUE"""),"Viernes 19:45")</f>
        <v>Viernes 19:45</v>
      </c>
      <c r="AC107" s="374" t="str">
        <f>IFERROR(__xludf.DUMMYFUNCTION("""COMPUTED_VALUE"""),"Sábado 13:00")</f>
        <v>Sábado 13:00</v>
      </c>
      <c r="AD107" s="376" t="str">
        <f>IFERROR(__xludf.DUMMYFUNCTION("""COMPUTED_VALUE"""),"Sábado 13:45")</f>
        <v>Sábado 13:45</v>
      </c>
      <c r="AE107" s="376" t="str">
        <f>IFERROR(__xludf.DUMMYFUNCTION("""COMPUTED_VALUE"""),"Sábado 16:45")</f>
        <v>Sábado 16:45</v>
      </c>
      <c r="AF107" s="376" t="str">
        <f>IFERROR(__xludf.DUMMYFUNCTION("""COMPUTED_VALUE"""),"Sábado 18:15")</f>
        <v>Sábado 18:15</v>
      </c>
      <c r="AG107" s="376" t="str">
        <f>IFERROR(__xludf.DUMMYFUNCTION("""COMPUTED_VALUE"""),"vacio")</f>
        <v>vacio</v>
      </c>
      <c r="AH107" s="376"/>
      <c r="AI107" s="376"/>
      <c r="AJ107" s="376"/>
      <c r="AK107" s="376"/>
      <c r="AL107" s="376"/>
      <c r="AM107" s="376"/>
      <c r="AN107" s="376"/>
      <c r="AO107" s="376"/>
      <c r="AP107" s="376"/>
      <c r="AQ107" s="376"/>
      <c r="AR107" s="376"/>
      <c r="AS107" s="376"/>
      <c r="AT107" s="376"/>
      <c r="AU107" s="376"/>
      <c r="AV107" s="376"/>
      <c r="AW107" s="377"/>
      <c r="AX107" s="134"/>
      <c r="AY107" s="353"/>
      <c r="AZ107" s="392" t="str">
        <f>IFERROR(__xludf.DUMMYFUNCTION("TRANSPOSE( IFNA(FILTER($B:$B, MONTH(IF($A:$A&lt;&gt;"""",$A:$A,""null""))=MONTH(IF('DATOS PERSONALES'!$H105&lt;&gt;"""",'DATOS PERSONALES'!$H105,""null""))),""Ingrese mes contratacion primero""))"),"MENSUAL 1")</f>
        <v>MENSUAL 1</v>
      </c>
      <c r="BA107" s="376" t="str">
        <f>IFERROR(__xludf.DUMMYFUNCTION("""COMPUTED_VALUE"""),"MENSUAL 2")</f>
        <v>MENSUAL 2</v>
      </c>
      <c r="BB107" s="376" t="str">
        <f>IFERROR(__xludf.DUMMYFUNCTION("""COMPUTED_VALUE"""),"MENSUAL 3")</f>
        <v>MENSUAL 3</v>
      </c>
      <c r="BC107" s="376" t="str">
        <f>IFERROR(__xludf.DUMMYFUNCTION("""COMPUTED_VALUE"""),"MENSUAL PILETA LIBRE 1")</f>
        <v>MENSUAL PILETA LIBRE 1</v>
      </c>
      <c r="BD107" s="376" t="str">
        <f>IFERROR(__xludf.DUMMYFUNCTION("""COMPUTED_VALUE"""),"MENSUAL PILETA LIBRE 2")</f>
        <v>MENSUAL PILETA LIBRE 2</v>
      </c>
      <c r="BE107" s="376" t="str">
        <f>IFERROR(__xludf.DUMMYFUNCTION("""COMPUTED_VALUE"""),"MENSUAL PILETA LIBRE 3")</f>
        <v>MENSUAL PILETA LIBRE 3</v>
      </c>
      <c r="BF107" s="376" t="str">
        <f>IFERROR(__xludf.DUMMYFUNCTION("""COMPUTED_VALUE"""),"MENSUAL COMBINADO")</f>
        <v>MENSUAL COMBINADO</v>
      </c>
      <c r="BG107" s="376" t="str">
        <f>IFERROR(__xludf.DUMMYFUNCTION("""COMPUTED_VALUE"""),"TRIMESTRAL 1")</f>
        <v>TRIMESTRAL 1</v>
      </c>
      <c r="BH107" s="376" t="str">
        <f>IFERROR(__xludf.DUMMYFUNCTION("""COMPUTED_VALUE"""),"TRIMESTRAL 2")</f>
        <v>TRIMESTRAL 2</v>
      </c>
      <c r="BI107" s="376" t="str">
        <f>IFERROR(__xludf.DUMMYFUNCTION("""COMPUTED_VALUE"""),"TRIMESTRAL 3")</f>
        <v>TRIMESTRAL 3</v>
      </c>
      <c r="BJ107" s="376" t="str">
        <f>IFERROR(__xludf.DUMMYFUNCTION("""COMPUTED_VALUE"""),"TRIMESTRAL PILETA LIBRE 1")</f>
        <v>TRIMESTRAL PILETA LIBRE 1</v>
      </c>
      <c r="BK107" s="376" t="str">
        <f>IFERROR(__xludf.DUMMYFUNCTION("""COMPUTED_VALUE"""),"TRIMESTRAL PILETA LIBRE 2")</f>
        <v>TRIMESTRAL PILETA LIBRE 2</v>
      </c>
      <c r="BL107" s="376" t="str">
        <f>IFERROR(__xludf.DUMMYFUNCTION("""COMPUTED_VALUE"""),"TRIMESTRAL PILETA LIBRE 3")</f>
        <v>TRIMESTRAL PILETA LIBRE 3</v>
      </c>
      <c r="BM107" s="376" t="str">
        <f>IFERROR(__xludf.DUMMYFUNCTION("""COMPUTED_VALUE"""),"TRIMESTRAL COMBINADO")</f>
        <v>TRIMESTRAL COMBINADO</v>
      </c>
      <c r="BN107" s="376" t="str">
        <f>IFERROR(__xludf.DUMMYFUNCTION("""COMPUTED_VALUE"""),"MENSUAL PROMO 1")</f>
        <v>MENSUAL PROMO 1</v>
      </c>
      <c r="BO107" s="377" t="str">
        <f>IFERROR(__xludf.DUMMYFUNCTION("""COMPUTED_VALUE"""),"TRIMESTRAL PROMO 1")</f>
        <v>TRIMESTRAL PROMO 1</v>
      </c>
      <c r="BP107" s="134" t="str">
        <f>IFERROR(__xludf.DUMMYFUNCTION("""COMPUTED_VALUE""")," ---")</f>
        <v> ---</v>
      </c>
      <c r="BQ107" s="134"/>
      <c r="BR107" s="134"/>
      <c r="BS107" s="148"/>
      <c r="BT107" s="148"/>
      <c r="BU107" s="148"/>
      <c r="BV107" s="148"/>
      <c r="BW107" s="148"/>
      <c r="BX107" s="148"/>
      <c r="BY107" s="148"/>
      <c r="BZ107" s="148"/>
      <c r="CA107" s="148"/>
      <c r="CB107" s="148"/>
      <c r="CC107" s="148"/>
      <c r="CD107" s="148"/>
      <c r="CE107" s="148"/>
      <c r="CF107" s="148" t="str">
        <f>IFERROR(__xludf.DUMMYFUNCTION("""COMPUTED_VALUE""")," ---")</f>
        <v> ---</v>
      </c>
      <c r="CG107" s="148"/>
      <c r="CH107" s="148"/>
      <c r="CI107" s="148"/>
      <c r="CJ107" s="148"/>
      <c r="CK107" s="148"/>
      <c r="CL107" s="148"/>
      <c r="CM107" s="148"/>
      <c r="CN107" s="148"/>
      <c r="CO107" s="148"/>
      <c r="CP107" s="148"/>
      <c r="CQ107" s="148"/>
      <c r="CR107" s="148"/>
    </row>
    <row r="108" ht="15.75" customHeight="1">
      <c r="A108" s="343">
        <v>45047.0</v>
      </c>
      <c r="B108" s="475" t="s">
        <v>1504</v>
      </c>
      <c r="C108" s="359">
        <f t="shared" si="3"/>
        <v>7500</v>
      </c>
      <c r="D108" s="346">
        <v>7500.0</v>
      </c>
      <c r="E108" s="360">
        <f t="shared" si="4"/>
        <v>7500</v>
      </c>
      <c r="F108" s="347">
        <v>1.0</v>
      </c>
      <c r="G108" s="476">
        <v>1.0</v>
      </c>
      <c r="H108" s="376"/>
      <c r="I108" s="376"/>
      <c r="J108" s="376"/>
      <c r="K108" s="377"/>
      <c r="L108" s="148"/>
      <c r="M108" s="134"/>
      <c r="N108" s="448"/>
      <c r="O108" s="491"/>
      <c r="P108" s="375"/>
      <c r="Q108" s="381" t="str">
        <f>IFERROR(__xludf.DUMMYFUNCTION("TRANSPOSE(FILTER($P$6:$P$329,$O$6:$O$329='DATOS PERSONALES'!$E105))"),"Lunes 15:30")</f>
        <v>Lunes 15:30</v>
      </c>
      <c r="R108" s="374" t="str">
        <f>IFERROR(__xludf.DUMMYFUNCTION("""COMPUTED_VALUE"""),"Lunes 20:00")</f>
        <v>Lunes 20:00</v>
      </c>
      <c r="S108" s="374" t="str">
        <f>IFERROR(__xludf.DUMMYFUNCTION("""COMPUTED_VALUE"""),"Martes 16:45")</f>
        <v>Martes 16:45</v>
      </c>
      <c r="T108" s="374" t="str">
        <f>IFERROR(__xludf.DUMMYFUNCTION("""COMPUTED_VALUE"""),"Martes 19:00")</f>
        <v>Martes 19:00</v>
      </c>
      <c r="U108" s="374" t="str">
        <f>IFERROR(__xludf.DUMMYFUNCTION("""COMPUTED_VALUE"""),"Miércoles 16:00")</f>
        <v>Miércoles 16:00</v>
      </c>
      <c r="V108" s="374" t="str">
        <f>IFERROR(__xludf.DUMMYFUNCTION("""COMPUTED_VALUE"""),"Miércoles 16:45")</f>
        <v>Miércoles 16:45</v>
      </c>
      <c r="W108" s="374" t="str">
        <f>IFERROR(__xludf.DUMMYFUNCTION("""COMPUTED_VALUE"""),"Miércoles 19:00")</f>
        <v>Miércoles 19:00</v>
      </c>
      <c r="X108" s="374" t="str">
        <f>IFERROR(__xludf.DUMMYFUNCTION("""COMPUTED_VALUE"""),"Jueves 15:30")</f>
        <v>Jueves 15:30</v>
      </c>
      <c r="Y108" s="374" t="str">
        <f>IFERROR(__xludf.DUMMYFUNCTION("""COMPUTED_VALUE"""),"Jueves 17:45")</f>
        <v>Jueves 17:45</v>
      </c>
      <c r="Z108" s="374" t="str">
        <f>IFERROR(__xludf.DUMMYFUNCTION("""COMPUTED_VALUE"""),"Viernes 16:00")</f>
        <v>Viernes 16:00</v>
      </c>
      <c r="AA108" s="374" t="str">
        <f>IFERROR(__xludf.DUMMYFUNCTION("""COMPUTED_VALUE"""),"Viernes 16:45")</f>
        <v>Viernes 16:45</v>
      </c>
      <c r="AB108" s="374" t="str">
        <f>IFERROR(__xludf.DUMMYFUNCTION("""COMPUTED_VALUE"""),"Viernes 19:45")</f>
        <v>Viernes 19:45</v>
      </c>
      <c r="AC108" s="374" t="str">
        <f>IFERROR(__xludf.DUMMYFUNCTION("""COMPUTED_VALUE"""),"Sábado 13:00")</f>
        <v>Sábado 13:00</v>
      </c>
      <c r="AD108" s="376" t="str">
        <f>IFERROR(__xludf.DUMMYFUNCTION("""COMPUTED_VALUE"""),"Sábado 13:45")</f>
        <v>Sábado 13:45</v>
      </c>
      <c r="AE108" s="376" t="str">
        <f>IFERROR(__xludf.DUMMYFUNCTION("""COMPUTED_VALUE"""),"Sábado 16:45")</f>
        <v>Sábado 16:45</v>
      </c>
      <c r="AF108" s="376" t="str">
        <f>IFERROR(__xludf.DUMMYFUNCTION("""COMPUTED_VALUE"""),"Sábado 18:15")</f>
        <v>Sábado 18:15</v>
      </c>
      <c r="AG108" s="376" t="str">
        <f>IFERROR(__xludf.DUMMYFUNCTION("""COMPUTED_VALUE"""),"vacio")</f>
        <v>vacio</v>
      </c>
      <c r="AH108" s="376"/>
      <c r="AI108" s="376"/>
      <c r="AJ108" s="376"/>
      <c r="AK108" s="376"/>
      <c r="AL108" s="376"/>
      <c r="AM108" s="376"/>
      <c r="AN108" s="376"/>
      <c r="AO108" s="376"/>
      <c r="AP108" s="376"/>
      <c r="AQ108" s="376"/>
      <c r="AR108" s="376"/>
      <c r="AS108" s="376"/>
      <c r="AT108" s="376"/>
      <c r="AU108" s="376"/>
      <c r="AV108" s="376"/>
      <c r="AW108" s="377"/>
      <c r="AX108" s="134"/>
      <c r="AY108" s="353"/>
      <c r="AZ108" s="392" t="str">
        <f>IFERROR(__xludf.DUMMYFUNCTION("TRANSPOSE( IFNA(FILTER($B:$B, MONTH(IF($A:$A&lt;&gt;"""",$A:$A,""null""))=MONTH(IF('DATOS PERSONALES'!$H106&lt;&gt;"""",'DATOS PERSONALES'!$H106,""null""))),""Ingrese mes contratacion primero""))"),"MENSUAL 1")</f>
        <v>MENSUAL 1</v>
      </c>
      <c r="BA108" s="376" t="str">
        <f>IFERROR(__xludf.DUMMYFUNCTION("""COMPUTED_VALUE"""),"MENSUAL 2")</f>
        <v>MENSUAL 2</v>
      </c>
      <c r="BB108" s="376" t="str">
        <f>IFERROR(__xludf.DUMMYFUNCTION("""COMPUTED_VALUE"""),"MENSUAL 3")</f>
        <v>MENSUAL 3</v>
      </c>
      <c r="BC108" s="376" t="str">
        <f>IFERROR(__xludf.DUMMYFUNCTION("""COMPUTED_VALUE"""),"MENSUAL PILETA LIBRE 1")</f>
        <v>MENSUAL PILETA LIBRE 1</v>
      </c>
      <c r="BD108" s="376" t="str">
        <f>IFERROR(__xludf.DUMMYFUNCTION("""COMPUTED_VALUE"""),"MENSUAL PILETA LIBRE 2")</f>
        <v>MENSUAL PILETA LIBRE 2</v>
      </c>
      <c r="BE108" s="376" t="str">
        <f>IFERROR(__xludf.DUMMYFUNCTION("""COMPUTED_VALUE"""),"MENSUAL PILETA LIBRE 3")</f>
        <v>MENSUAL PILETA LIBRE 3</v>
      </c>
      <c r="BF108" s="376" t="str">
        <f>IFERROR(__xludf.DUMMYFUNCTION("""COMPUTED_VALUE"""),"MENSUAL COMBINADO")</f>
        <v>MENSUAL COMBINADO</v>
      </c>
      <c r="BG108" s="376" t="str">
        <f>IFERROR(__xludf.DUMMYFUNCTION("""COMPUTED_VALUE"""),"TRIMESTRAL 1")</f>
        <v>TRIMESTRAL 1</v>
      </c>
      <c r="BH108" s="376" t="str">
        <f>IFERROR(__xludf.DUMMYFUNCTION("""COMPUTED_VALUE"""),"TRIMESTRAL 2")</f>
        <v>TRIMESTRAL 2</v>
      </c>
      <c r="BI108" s="376" t="str">
        <f>IFERROR(__xludf.DUMMYFUNCTION("""COMPUTED_VALUE"""),"TRIMESTRAL 3")</f>
        <v>TRIMESTRAL 3</v>
      </c>
      <c r="BJ108" s="376" t="str">
        <f>IFERROR(__xludf.DUMMYFUNCTION("""COMPUTED_VALUE"""),"TRIMESTRAL PILETA LIBRE 1")</f>
        <v>TRIMESTRAL PILETA LIBRE 1</v>
      </c>
      <c r="BK108" s="376" t="str">
        <f>IFERROR(__xludf.DUMMYFUNCTION("""COMPUTED_VALUE"""),"TRIMESTRAL PILETA LIBRE 2")</f>
        <v>TRIMESTRAL PILETA LIBRE 2</v>
      </c>
      <c r="BL108" s="376" t="str">
        <f>IFERROR(__xludf.DUMMYFUNCTION("""COMPUTED_VALUE"""),"TRIMESTRAL PILETA LIBRE 3")</f>
        <v>TRIMESTRAL PILETA LIBRE 3</v>
      </c>
      <c r="BM108" s="376" t="str">
        <f>IFERROR(__xludf.DUMMYFUNCTION("""COMPUTED_VALUE"""),"TRIMESTRAL COMBINADO")</f>
        <v>TRIMESTRAL COMBINADO</v>
      </c>
      <c r="BN108" s="376" t="str">
        <f>IFERROR(__xludf.DUMMYFUNCTION("""COMPUTED_VALUE"""),"MENSUAL PROMO 1")</f>
        <v>MENSUAL PROMO 1</v>
      </c>
      <c r="BO108" s="377" t="str">
        <f>IFERROR(__xludf.DUMMYFUNCTION("""COMPUTED_VALUE"""),"TRIMESTRAL PROMO 1")</f>
        <v>TRIMESTRAL PROMO 1</v>
      </c>
      <c r="BP108" s="134" t="str">
        <f>IFERROR(__xludf.DUMMYFUNCTION("""COMPUTED_VALUE""")," ---")</f>
        <v> ---</v>
      </c>
      <c r="BQ108" s="134"/>
      <c r="BR108" s="134"/>
      <c r="BS108" s="148"/>
      <c r="BT108" s="148"/>
      <c r="BU108" s="148"/>
      <c r="BV108" s="148"/>
      <c r="BW108" s="148"/>
      <c r="BX108" s="148"/>
      <c r="BY108" s="148"/>
      <c r="BZ108" s="148"/>
      <c r="CA108" s="148"/>
      <c r="CB108" s="148"/>
      <c r="CC108" s="148"/>
      <c r="CD108" s="148"/>
      <c r="CE108" s="148"/>
      <c r="CF108" s="148" t="str">
        <f>IFERROR(__xludf.DUMMYFUNCTION("""COMPUTED_VALUE""")," ---")</f>
        <v> ---</v>
      </c>
      <c r="CG108" s="148"/>
      <c r="CH108" s="148"/>
      <c r="CI108" s="148"/>
      <c r="CJ108" s="148"/>
      <c r="CK108" s="148"/>
      <c r="CL108" s="148"/>
      <c r="CM108" s="148"/>
      <c r="CN108" s="148"/>
      <c r="CO108" s="148"/>
      <c r="CP108" s="148"/>
      <c r="CQ108" s="148"/>
      <c r="CR108" s="148"/>
    </row>
    <row r="109" ht="15.75" customHeight="1">
      <c r="A109" s="343">
        <v>45047.0</v>
      </c>
      <c r="B109" s="358" t="s">
        <v>1508</v>
      </c>
      <c r="C109" s="359">
        <f t="shared" si="3"/>
        <v>9300</v>
      </c>
      <c r="D109" s="360">
        <v>9300.0</v>
      </c>
      <c r="E109" s="360">
        <f t="shared" si="4"/>
        <v>9300</v>
      </c>
      <c r="F109" s="361">
        <v>1.0</v>
      </c>
      <c r="G109" s="474">
        <v>1.0</v>
      </c>
      <c r="H109" s="376"/>
      <c r="I109" s="376"/>
      <c r="J109" s="376"/>
      <c r="K109" s="377"/>
      <c r="L109" s="148"/>
      <c r="M109" s="134"/>
      <c r="N109" s="448"/>
      <c r="O109" s="491"/>
      <c r="P109" s="375"/>
      <c r="Q109" s="381" t="str">
        <f>IFERROR(__xludf.DUMMYFUNCTION("TRANSPOSE(FILTER($P$6:$P$329,$O$6:$O$329='DATOS PERSONALES'!$E106))"),"Lunes 15:30")</f>
        <v>Lunes 15:30</v>
      </c>
      <c r="R109" s="374" t="str">
        <f>IFERROR(__xludf.DUMMYFUNCTION("""COMPUTED_VALUE"""),"Lunes 20:00")</f>
        <v>Lunes 20:00</v>
      </c>
      <c r="S109" s="374" t="str">
        <f>IFERROR(__xludf.DUMMYFUNCTION("""COMPUTED_VALUE"""),"Martes 16:45")</f>
        <v>Martes 16:45</v>
      </c>
      <c r="T109" s="374" t="str">
        <f>IFERROR(__xludf.DUMMYFUNCTION("""COMPUTED_VALUE"""),"Martes 19:00")</f>
        <v>Martes 19:00</v>
      </c>
      <c r="U109" s="374" t="str">
        <f>IFERROR(__xludf.DUMMYFUNCTION("""COMPUTED_VALUE"""),"Miércoles 16:00")</f>
        <v>Miércoles 16:00</v>
      </c>
      <c r="V109" s="374" t="str">
        <f>IFERROR(__xludf.DUMMYFUNCTION("""COMPUTED_VALUE"""),"Miércoles 16:45")</f>
        <v>Miércoles 16:45</v>
      </c>
      <c r="W109" s="374" t="str">
        <f>IFERROR(__xludf.DUMMYFUNCTION("""COMPUTED_VALUE"""),"Miércoles 19:00")</f>
        <v>Miércoles 19:00</v>
      </c>
      <c r="X109" s="374" t="str">
        <f>IFERROR(__xludf.DUMMYFUNCTION("""COMPUTED_VALUE"""),"Jueves 15:30")</f>
        <v>Jueves 15:30</v>
      </c>
      <c r="Y109" s="374" t="str">
        <f>IFERROR(__xludf.DUMMYFUNCTION("""COMPUTED_VALUE"""),"Jueves 17:45")</f>
        <v>Jueves 17:45</v>
      </c>
      <c r="Z109" s="374" t="str">
        <f>IFERROR(__xludf.DUMMYFUNCTION("""COMPUTED_VALUE"""),"Viernes 16:00")</f>
        <v>Viernes 16:00</v>
      </c>
      <c r="AA109" s="374" t="str">
        <f>IFERROR(__xludf.DUMMYFUNCTION("""COMPUTED_VALUE"""),"Viernes 16:45")</f>
        <v>Viernes 16:45</v>
      </c>
      <c r="AB109" s="374" t="str">
        <f>IFERROR(__xludf.DUMMYFUNCTION("""COMPUTED_VALUE"""),"Viernes 19:45")</f>
        <v>Viernes 19:45</v>
      </c>
      <c r="AC109" s="374" t="str">
        <f>IFERROR(__xludf.DUMMYFUNCTION("""COMPUTED_VALUE"""),"Sábado 13:00")</f>
        <v>Sábado 13:00</v>
      </c>
      <c r="AD109" s="376" t="str">
        <f>IFERROR(__xludf.DUMMYFUNCTION("""COMPUTED_VALUE"""),"Sábado 13:45")</f>
        <v>Sábado 13:45</v>
      </c>
      <c r="AE109" s="376" t="str">
        <f>IFERROR(__xludf.DUMMYFUNCTION("""COMPUTED_VALUE"""),"Sábado 16:45")</f>
        <v>Sábado 16:45</v>
      </c>
      <c r="AF109" s="376" t="str">
        <f>IFERROR(__xludf.DUMMYFUNCTION("""COMPUTED_VALUE"""),"Sábado 18:15")</f>
        <v>Sábado 18:15</v>
      </c>
      <c r="AG109" s="376" t="str">
        <f>IFERROR(__xludf.DUMMYFUNCTION("""COMPUTED_VALUE"""),"vacio")</f>
        <v>vacio</v>
      </c>
      <c r="AH109" s="376"/>
      <c r="AI109" s="376"/>
      <c r="AJ109" s="376"/>
      <c r="AK109" s="376"/>
      <c r="AL109" s="376"/>
      <c r="AM109" s="376"/>
      <c r="AN109" s="376"/>
      <c r="AO109" s="376"/>
      <c r="AP109" s="376"/>
      <c r="AQ109" s="376"/>
      <c r="AR109" s="376"/>
      <c r="AS109" s="376"/>
      <c r="AT109" s="376"/>
      <c r="AU109" s="376"/>
      <c r="AV109" s="376"/>
      <c r="AW109" s="377"/>
      <c r="AX109" s="134"/>
      <c r="AY109" s="353"/>
      <c r="AZ109" s="392" t="str">
        <f>IFERROR(__xludf.DUMMYFUNCTION("TRANSPOSE( IFNA(FILTER($B:$B, MONTH(IF($A:$A&lt;&gt;"""",$A:$A,""null""))=MONTH(IF('DATOS PERSONALES'!$H107&lt;&gt;"""",'DATOS PERSONALES'!$H107,""null""))),""Ingrese mes contratacion primero""))"),"MENSUAL 1")</f>
        <v>MENSUAL 1</v>
      </c>
      <c r="BA109" s="376" t="str">
        <f>IFERROR(__xludf.DUMMYFUNCTION("""COMPUTED_VALUE"""),"MENSUAL 2")</f>
        <v>MENSUAL 2</v>
      </c>
      <c r="BB109" s="376" t="str">
        <f>IFERROR(__xludf.DUMMYFUNCTION("""COMPUTED_VALUE"""),"MENSUAL 3")</f>
        <v>MENSUAL 3</v>
      </c>
      <c r="BC109" s="376" t="str">
        <f>IFERROR(__xludf.DUMMYFUNCTION("""COMPUTED_VALUE"""),"MENSUAL PILETA LIBRE 1")</f>
        <v>MENSUAL PILETA LIBRE 1</v>
      </c>
      <c r="BD109" s="376" t="str">
        <f>IFERROR(__xludf.DUMMYFUNCTION("""COMPUTED_VALUE"""),"MENSUAL PILETA LIBRE 2")</f>
        <v>MENSUAL PILETA LIBRE 2</v>
      </c>
      <c r="BE109" s="376" t="str">
        <f>IFERROR(__xludf.DUMMYFUNCTION("""COMPUTED_VALUE"""),"MENSUAL PILETA LIBRE 3")</f>
        <v>MENSUAL PILETA LIBRE 3</v>
      </c>
      <c r="BF109" s="376" t="str">
        <f>IFERROR(__xludf.DUMMYFUNCTION("""COMPUTED_VALUE"""),"MENSUAL COMBINADO")</f>
        <v>MENSUAL COMBINADO</v>
      </c>
      <c r="BG109" s="376" t="str">
        <f>IFERROR(__xludf.DUMMYFUNCTION("""COMPUTED_VALUE"""),"TRIMESTRAL 1")</f>
        <v>TRIMESTRAL 1</v>
      </c>
      <c r="BH109" s="376" t="str">
        <f>IFERROR(__xludf.DUMMYFUNCTION("""COMPUTED_VALUE"""),"TRIMESTRAL 2")</f>
        <v>TRIMESTRAL 2</v>
      </c>
      <c r="BI109" s="376" t="str">
        <f>IFERROR(__xludf.DUMMYFUNCTION("""COMPUTED_VALUE"""),"TRIMESTRAL 3")</f>
        <v>TRIMESTRAL 3</v>
      </c>
      <c r="BJ109" s="376" t="str">
        <f>IFERROR(__xludf.DUMMYFUNCTION("""COMPUTED_VALUE"""),"TRIMESTRAL PILETA LIBRE 1")</f>
        <v>TRIMESTRAL PILETA LIBRE 1</v>
      </c>
      <c r="BK109" s="376" t="str">
        <f>IFERROR(__xludf.DUMMYFUNCTION("""COMPUTED_VALUE"""),"TRIMESTRAL PILETA LIBRE 2")</f>
        <v>TRIMESTRAL PILETA LIBRE 2</v>
      </c>
      <c r="BL109" s="376" t="str">
        <f>IFERROR(__xludf.DUMMYFUNCTION("""COMPUTED_VALUE"""),"TRIMESTRAL PILETA LIBRE 3")</f>
        <v>TRIMESTRAL PILETA LIBRE 3</v>
      </c>
      <c r="BM109" s="376" t="str">
        <f>IFERROR(__xludf.DUMMYFUNCTION("""COMPUTED_VALUE"""),"TRIMESTRAL COMBINADO")</f>
        <v>TRIMESTRAL COMBINADO</v>
      </c>
      <c r="BN109" s="376" t="str">
        <f>IFERROR(__xludf.DUMMYFUNCTION("""COMPUTED_VALUE"""),"MENSUAL PROMO 1")</f>
        <v>MENSUAL PROMO 1</v>
      </c>
      <c r="BO109" s="377" t="str">
        <f>IFERROR(__xludf.DUMMYFUNCTION("""COMPUTED_VALUE"""),"TRIMESTRAL PROMO 1")</f>
        <v>TRIMESTRAL PROMO 1</v>
      </c>
      <c r="BP109" s="134" t="str">
        <f>IFERROR(__xludf.DUMMYFUNCTION("""COMPUTED_VALUE""")," ---")</f>
        <v> ---</v>
      </c>
      <c r="BQ109" s="134"/>
      <c r="BR109" s="134"/>
      <c r="BS109" s="148"/>
      <c r="BT109" s="148"/>
      <c r="BU109" s="148"/>
      <c r="BV109" s="148"/>
      <c r="BW109" s="148"/>
      <c r="BX109" s="148"/>
      <c r="BY109" s="148"/>
      <c r="BZ109" s="148"/>
      <c r="CA109" s="148"/>
      <c r="CB109" s="148"/>
      <c r="CC109" s="148"/>
      <c r="CD109" s="148"/>
      <c r="CE109" s="148"/>
      <c r="CF109" s="148" t="str">
        <f>IFERROR(__xludf.DUMMYFUNCTION("""COMPUTED_VALUE""")," ---")</f>
        <v> ---</v>
      </c>
      <c r="CG109" s="148"/>
      <c r="CH109" s="148"/>
      <c r="CI109" s="148"/>
      <c r="CJ109" s="148"/>
      <c r="CK109" s="148"/>
      <c r="CL109" s="148"/>
      <c r="CM109" s="148"/>
      <c r="CN109" s="148"/>
      <c r="CO109" s="148"/>
      <c r="CP109" s="148"/>
      <c r="CQ109" s="148"/>
      <c r="CR109" s="148"/>
    </row>
    <row r="110" ht="15.75" customHeight="1">
      <c r="A110" s="343">
        <v>45047.0</v>
      </c>
      <c r="B110" s="372" t="s">
        <v>1511</v>
      </c>
      <c r="C110" s="359">
        <f t="shared" si="3"/>
        <v>10000</v>
      </c>
      <c r="D110" s="346">
        <v>10000.0</v>
      </c>
      <c r="E110" s="360">
        <f t="shared" si="4"/>
        <v>10000</v>
      </c>
      <c r="F110" s="347">
        <v>1.0</v>
      </c>
      <c r="G110" s="476">
        <v>1.0</v>
      </c>
      <c r="H110" s="376"/>
      <c r="I110" s="376"/>
      <c r="J110" s="376"/>
      <c r="K110" s="377"/>
      <c r="L110" s="148"/>
      <c r="M110" s="134"/>
      <c r="N110" s="448"/>
      <c r="O110" s="492" t="s">
        <v>1028</v>
      </c>
      <c r="P110" s="417" t="s">
        <v>1469</v>
      </c>
      <c r="Q110" s="381" t="str">
        <f>IFERROR(__xludf.DUMMYFUNCTION("TRANSPOSE(FILTER($P$6:$P$329,$O$6:$O$329='DATOS PERSONALES'!$E107))"),"Lunes 15:30")</f>
        <v>Lunes 15:30</v>
      </c>
      <c r="R110" s="374" t="str">
        <f>IFERROR(__xludf.DUMMYFUNCTION("""COMPUTED_VALUE"""),"Lunes 20:00")</f>
        <v>Lunes 20:00</v>
      </c>
      <c r="S110" s="374" t="str">
        <f>IFERROR(__xludf.DUMMYFUNCTION("""COMPUTED_VALUE"""),"Martes 16:45")</f>
        <v>Martes 16:45</v>
      </c>
      <c r="T110" s="374" t="str">
        <f>IFERROR(__xludf.DUMMYFUNCTION("""COMPUTED_VALUE"""),"Martes 19:00")</f>
        <v>Martes 19:00</v>
      </c>
      <c r="U110" s="374" t="str">
        <f>IFERROR(__xludf.DUMMYFUNCTION("""COMPUTED_VALUE"""),"Miércoles 16:00")</f>
        <v>Miércoles 16:00</v>
      </c>
      <c r="V110" s="374" t="str">
        <f>IFERROR(__xludf.DUMMYFUNCTION("""COMPUTED_VALUE"""),"Miércoles 16:45")</f>
        <v>Miércoles 16:45</v>
      </c>
      <c r="W110" s="374" t="str">
        <f>IFERROR(__xludf.DUMMYFUNCTION("""COMPUTED_VALUE"""),"Miércoles 19:00")</f>
        <v>Miércoles 19:00</v>
      </c>
      <c r="X110" s="374" t="str">
        <f>IFERROR(__xludf.DUMMYFUNCTION("""COMPUTED_VALUE"""),"Jueves 15:30")</f>
        <v>Jueves 15:30</v>
      </c>
      <c r="Y110" s="374" t="str">
        <f>IFERROR(__xludf.DUMMYFUNCTION("""COMPUTED_VALUE"""),"Jueves 17:45")</f>
        <v>Jueves 17:45</v>
      </c>
      <c r="Z110" s="374" t="str">
        <f>IFERROR(__xludf.DUMMYFUNCTION("""COMPUTED_VALUE"""),"Viernes 16:00")</f>
        <v>Viernes 16:00</v>
      </c>
      <c r="AA110" s="374" t="str">
        <f>IFERROR(__xludf.DUMMYFUNCTION("""COMPUTED_VALUE"""),"Viernes 16:45")</f>
        <v>Viernes 16:45</v>
      </c>
      <c r="AB110" s="374" t="str">
        <f>IFERROR(__xludf.DUMMYFUNCTION("""COMPUTED_VALUE"""),"Viernes 19:45")</f>
        <v>Viernes 19:45</v>
      </c>
      <c r="AC110" s="374" t="str">
        <f>IFERROR(__xludf.DUMMYFUNCTION("""COMPUTED_VALUE"""),"Sábado 13:00")</f>
        <v>Sábado 13:00</v>
      </c>
      <c r="AD110" s="376" t="str">
        <f>IFERROR(__xludf.DUMMYFUNCTION("""COMPUTED_VALUE"""),"Sábado 13:45")</f>
        <v>Sábado 13:45</v>
      </c>
      <c r="AE110" s="376" t="str">
        <f>IFERROR(__xludf.DUMMYFUNCTION("""COMPUTED_VALUE"""),"Sábado 16:45")</f>
        <v>Sábado 16:45</v>
      </c>
      <c r="AF110" s="376" t="str">
        <f>IFERROR(__xludf.DUMMYFUNCTION("""COMPUTED_VALUE"""),"Sábado 18:15")</f>
        <v>Sábado 18:15</v>
      </c>
      <c r="AG110" s="376" t="str">
        <f>IFERROR(__xludf.DUMMYFUNCTION("""COMPUTED_VALUE"""),"vacio")</f>
        <v>vacio</v>
      </c>
      <c r="AH110" s="376"/>
      <c r="AI110" s="376"/>
      <c r="AJ110" s="376"/>
      <c r="AK110" s="376"/>
      <c r="AL110" s="376"/>
      <c r="AM110" s="376"/>
      <c r="AN110" s="376"/>
      <c r="AO110" s="376"/>
      <c r="AP110" s="376"/>
      <c r="AQ110" s="376"/>
      <c r="AR110" s="376"/>
      <c r="AS110" s="376"/>
      <c r="AT110" s="376"/>
      <c r="AU110" s="376"/>
      <c r="AV110" s="376"/>
      <c r="AW110" s="377"/>
      <c r="AX110" s="134"/>
      <c r="AY110" s="353"/>
      <c r="AZ110" s="392" t="str">
        <f>IFERROR(__xludf.DUMMYFUNCTION("TRANSPOSE( IFNA(FILTER($B:$B, MONTH(IF($A:$A&lt;&gt;"""",$A:$A,""null""))=MONTH(IF('DATOS PERSONALES'!$H108&lt;&gt;"""",'DATOS PERSONALES'!$H108,""null""))),""Ingrese mes contratacion primero""))"),"MENSUAL 1")</f>
        <v>MENSUAL 1</v>
      </c>
      <c r="BA110" s="376" t="str">
        <f>IFERROR(__xludf.DUMMYFUNCTION("""COMPUTED_VALUE"""),"MENSUAL 2")</f>
        <v>MENSUAL 2</v>
      </c>
      <c r="BB110" s="376" t="str">
        <f>IFERROR(__xludf.DUMMYFUNCTION("""COMPUTED_VALUE"""),"MENSUAL 3")</f>
        <v>MENSUAL 3</v>
      </c>
      <c r="BC110" s="376" t="str">
        <f>IFERROR(__xludf.DUMMYFUNCTION("""COMPUTED_VALUE"""),"MENSUAL PILETA LIBRE 1")</f>
        <v>MENSUAL PILETA LIBRE 1</v>
      </c>
      <c r="BD110" s="376" t="str">
        <f>IFERROR(__xludf.DUMMYFUNCTION("""COMPUTED_VALUE"""),"MENSUAL PILETA LIBRE 2")</f>
        <v>MENSUAL PILETA LIBRE 2</v>
      </c>
      <c r="BE110" s="376" t="str">
        <f>IFERROR(__xludf.DUMMYFUNCTION("""COMPUTED_VALUE"""),"MENSUAL PILETA LIBRE 3")</f>
        <v>MENSUAL PILETA LIBRE 3</v>
      </c>
      <c r="BF110" s="376" t="str">
        <f>IFERROR(__xludf.DUMMYFUNCTION("""COMPUTED_VALUE"""),"MENSUAL COMBINADO")</f>
        <v>MENSUAL COMBINADO</v>
      </c>
      <c r="BG110" s="376" t="str">
        <f>IFERROR(__xludf.DUMMYFUNCTION("""COMPUTED_VALUE"""),"TRIMESTRAL 1")</f>
        <v>TRIMESTRAL 1</v>
      </c>
      <c r="BH110" s="376" t="str">
        <f>IFERROR(__xludf.DUMMYFUNCTION("""COMPUTED_VALUE"""),"TRIMESTRAL 2")</f>
        <v>TRIMESTRAL 2</v>
      </c>
      <c r="BI110" s="376" t="str">
        <f>IFERROR(__xludf.DUMMYFUNCTION("""COMPUTED_VALUE"""),"TRIMESTRAL 3")</f>
        <v>TRIMESTRAL 3</v>
      </c>
      <c r="BJ110" s="376" t="str">
        <f>IFERROR(__xludf.DUMMYFUNCTION("""COMPUTED_VALUE"""),"TRIMESTRAL PILETA LIBRE 1")</f>
        <v>TRIMESTRAL PILETA LIBRE 1</v>
      </c>
      <c r="BK110" s="376" t="str">
        <f>IFERROR(__xludf.DUMMYFUNCTION("""COMPUTED_VALUE"""),"TRIMESTRAL PILETA LIBRE 2")</f>
        <v>TRIMESTRAL PILETA LIBRE 2</v>
      </c>
      <c r="BL110" s="376" t="str">
        <f>IFERROR(__xludf.DUMMYFUNCTION("""COMPUTED_VALUE"""),"TRIMESTRAL PILETA LIBRE 3")</f>
        <v>TRIMESTRAL PILETA LIBRE 3</v>
      </c>
      <c r="BM110" s="376" t="str">
        <f>IFERROR(__xludf.DUMMYFUNCTION("""COMPUTED_VALUE"""),"TRIMESTRAL COMBINADO")</f>
        <v>TRIMESTRAL COMBINADO</v>
      </c>
      <c r="BN110" s="376" t="str">
        <f>IFERROR(__xludf.DUMMYFUNCTION("""COMPUTED_VALUE"""),"MENSUAL PROMO 1")</f>
        <v>MENSUAL PROMO 1</v>
      </c>
      <c r="BO110" s="377" t="str">
        <f>IFERROR(__xludf.DUMMYFUNCTION("""COMPUTED_VALUE"""),"TRIMESTRAL PROMO 1")</f>
        <v>TRIMESTRAL PROMO 1</v>
      </c>
      <c r="BP110" s="134" t="str">
        <f>IFERROR(__xludf.DUMMYFUNCTION("""COMPUTED_VALUE""")," ---")</f>
        <v> ---</v>
      </c>
      <c r="BQ110" s="134"/>
      <c r="BR110" s="134"/>
      <c r="BS110" s="148"/>
      <c r="BT110" s="148"/>
      <c r="BU110" s="148"/>
      <c r="BV110" s="148"/>
      <c r="BW110" s="148"/>
      <c r="BX110" s="148"/>
      <c r="BY110" s="148"/>
      <c r="BZ110" s="148"/>
      <c r="CA110" s="148"/>
      <c r="CB110" s="148"/>
      <c r="CC110" s="148"/>
      <c r="CD110" s="148"/>
      <c r="CE110" s="148"/>
      <c r="CF110" s="148"/>
      <c r="CG110" s="148"/>
      <c r="CH110" s="148"/>
      <c r="CI110" s="148"/>
      <c r="CJ110" s="148"/>
      <c r="CK110" s="148"/>
      <c r="CL110" s="148"/>
      <c r="CM110" s="148"/>
      <c r="CN110" s="148"/>
      <c r="CO110" s="148"/>
      <c r="CP110" s="148"/>
      <c r="CQ110" s="148"/>
      <c r="CR110" s="148"/>
    </row>
    <row r="111" ht="15.75" customHeight="1">
      <c r="A111" s="343">
        <v>45047.0</v>
      </c>
      <c r="B111" s="358" t="s">
        <v>25</v>
      </c>
      <c r="C111" s="359">
        <f t="shared" si="3"/>
        <v>2200</v>
      </c>
      <c r="D111" s="360">
        <v>6600.0</v>
      </c>
      <c r="E111" s="360">
        <f t="shared" si="4"/>
        <v>13200</v>
      </c>
      <c r="F111" s="361">
        <v>2.0</v>
      </c>
      <c r="G111" s="474">
        <v>3.0</v>
      </c>
      <c r="H111" s="376"/>
      <c r="I111" s="376"/>
      <c r="J111" s="376"/>
      <c r="K111" s="377"/>
      <c r="L111" s="148"/>
      <c r="M111" s="134"/>
      <c r="N111" s="448"/>
      <c r="O111" s="493" t="s">
        <v>1028</v>
      </c>
      <c r="P111" s="375" t="s">
        <v>1029</v>
      </c>
      <c r="Q111" s="381" t="str">
        <f>IFERROR(__xludf.DUMMYFUNCTION("TRANSPOSE(FILTER($P$6:$P$329,$O$6:$O$329='DATOS PERSONALES'!$E108))"),"Lunes 15:30")</f>
        <v>Lunes 15:30</v>
      </c>
      <c r="R111" s="374" t="str">
        <f>IFERROR(__xludf.DUMMYFUNCTION("""COMPUTED_VALUE"""),"Lunes 20:00")</f>
        <v>Lunes 20:00</v>
      </c>
      <c r="S111" s="374" t="str">
        <f>IFERROR(__xludf.DUMMYFUNCTION("""COMPUTED_VALUE"""),"Martes 16:45")</f>
        <v>Martes 16:45</v>
      </c>
      <c r="T111" s="374" t="str">
        <f>IFERROR(__xludf.DUMMYFUNCTION("""COMPUTED_VALUE"""),"Martes 19:00")</f>
        <v>Martes 19:00</v>
      </c>
      <c r="U111" s="374" t="str">
        <f>IFERROR(__xludf.DUMMYFUNCTION("""COMPUTED_VALUE"""),"Miércoles 16:00")</f>
        <v>Miércoles 16:00</v>
      </c>
      <c r="V111" s="374" t="str">
        <f>IFERROR(__xludf.DUMMYFUNCTION("""COMPUTED_VALUE"""),"Miércoles 16:45")</f>
        <v>Miércoles 16:45</v>
      </c>
      <c r="W111" s="374" t="str">
        <f>IFERROR(__xludf.DUMMYFUNCTION("""COMPUTED_VALUE"""),"Miércoles 19:00")</f>
        <v>Miércoles 19:00</v>
      </c>
      <c r="X111" s="374" t="str">
        <f>IFERROR(__xludf.DUMMYFUNCTION("""COMPUTED_VALUE"""),"Jueves 15:30")</f>
        <v>Jueves 15:30</v>
      </c>
      <c r="Y111" s="374" t="str">
        <f>IFERROR(__xludf.DUMMYFUNCTION("""COMPUTED_VALUE"""),"Jueves 17:45")</f>
        <v>Jueves 17:45</v>
      </c>
      <c r="Z111" s="374" t="str">
        <f>IFERROR(__xludf.DUMMYFUNCTION("""COMPUTED_VALUE"""),"Viernes 16:00")</f>
        <v>Viernes 16:00</v>
      </c>
      <c r="AA111" s="374" t="str">
        <f>IFERROR(__xludf.DUMMYFUNCTION("""COMPUTED_VALUE"""),"Viernes 16:45")</f>
        <v>Viernes 16:45</v>
      </c>
      <c r="AB111" s="374" t="str">
        <f>IFERROR(__xludf.DUMMYFUNCTION("""COMPUTED_VALUE"""),"Viernes 19:45")</f>
        <v>Viernes 19:45</v>
      </c>
      <c r="AC111" s="374" t="str">
        <f>IFERROR(__xludf.DUMMYFUNCTION("""COMPUTED_VALUE"""),"Sábado 13:00")</f>
        <v>Sábado 13:00</v>
      </c>
      <c r="AD111" s="376" t="str">
        <f>IFERROR(__xludf.DUMMYFUNCTION("""COMPUTED_VALUE"""),"Sábado 13:45")</f>
        <v>Sábado 13:45</v>
      </c>
      <c r="AE111" s="376" t="str">
        <f>IFERROR(__xludf.DUMMYFUNCTION("""COMPUTED_VALUE"""),"Sábado 16:45")</f>
        <v>Sábado 16:45</v>
      </c>
      <c r="AF111" s="376" t="str">
        <f>IFERROR(__xludf.DUMMYFUNCTION("""COMPUTED_VALUE"""),"Sábado 18:15")</f>
        <v>Sábado 18:15</v>
      </c>
      <c r="AG111" s="376" t="str">
        <f>IFERROR(__xludf.DUMMYFUNCTION("""COMPUTED_VALUE"""),"vacio")</f>
        <v>vacio</v>
      </c>
      <c r="AH111" s="376"/>
      <c r="AI111" s="376"/>
      <c r="AJ111" s="376"/>
      <c r="AK111" s="376"/>
      <c r="AL111" s="376"/>
      <c r="AM111" s="376"/>
      <c r="AN111" s="376"/>
      <c r="AO111" s="376"/>
      <c r="AP111" s="376"/>
      <c r="AQ111" s="376"/>
      <c r="AR111" s="376"/>
      <c r="AS111" s="376"/>
      <c r="AT111" s="376"/>
      <c r="AU111" s="376"/>
      <c r="AV111" s="376"/>
      <c r="AW111" s="377"/>
      <c r="AX111" s="134"/>
      <c r="AY111" s="353"/>
      <c r="AZ111" s="392" t="str">
        <f>IFERROR(__xludf.DUMMYFUNCTION("TRANSPOSE( IFNA(FILTER($B:$B, MONTH(IF($A:$A&lt;&gt;"""",$A:$A,""null""))=MONTH(IF('DATOS PERSONALES'!$H109&lt;&gt;"""",'DATOS PERSONALES'!$H109,""null""))),""Ingrese mes contratacion primero""))"),"MENSUAL 1")</f>
        <v>MENSUAL 1</v>
      </c>
      <c r="BA111" s="376" t="str">
        <f>IFERROR(__xludf.DUMMYFUNCTION("""COMPUTED_VALUE"""),"MENSUAL 2")</f>
        <v>MENSUAL 2</v>
      </c>
      <c r="BB111" s="376" t="str">
        <f>IFERROR(__xludf.DUMMYFUNCTION("""COMPUTED_VALUE"""),"MENSUAL 3")</f>
        <v>MENSUAL 3</v>
      </c>
      <c r="BC111" s="376" t="str">
        <f>IFERROR(__xludf.DUMMYFUNCTION("""COMPUTED_VALUE"""),"MENSUAL PILETA LIBRE 1")</f>
        <v>MENSUAL PILETA LIBRE 1</v>
      </c>
      <c r="BD111" s="376" t="str">
        <f>IFERROR(__xludf.DUMMYFUNCTION("""COMPUTED_VALUE"""),"MENSUAL PILETA LIBRE 2")</f>
        <v>MENSUAL PILETA LIBRE 2</v>
      </c>
      <c r="BE111" s="376" t="str">
        <f>IFERROR(__xludf.DUMMYFUNCTION("""COMPUTED_VALUE"""),"MENSUAL PILETA LIBRE 3")</f>
        <v>MENSUAL PILETA LIBRE 3</v>
      </c>
      <c r="BF111" s="376" t="str">
        <f>IFERROR(__xludf.DUMMYFUNCTION("""COMPUTED_VALUE"""),"MENSUAL COMBINADO")</f>
        <v>MENSUAL COMBINADO</v>
      </c>
      <c r="BG111" s="376" t="str">
        <f>IFERROR(__xludf.DUMMYFUNCTION("""COMPUTED_VALUE"""),"TRIMESTRAL 1")</f>
        <v>TRIMESTRAL 1</v>
      </c>
      <c r="BH111" s="376" t="str">
        <f>IFERROR(__xludf.DUMMYFUNCTION("""COMPUTED_VALUE"""),"TRIMESTRAL 2")</f>
        <v>TRIMESTRAL 2</v>
      </c>
      <c r="BI111" s="376" t="str">
        <f>IFERROR(__xludf.DUMMYFUNCTION("""COMPUTED_VALUE"""),"TRIMESTRAL 3")</f>
        <v>TRIMESTRAL 3</v>
      </c>
      <c r="BJ111" s="376" t="str">
        <f>IFERROR(__xludf.DUMMYFUNCTION("""COMPUTED_VALUE"""),"TRIMESTRAL PILETA LIBRE 1")</f>
        <v>TRIMESTRAL PILETA LIBRE 1</v>
      </c>
      <c r="BK111" s="376" t="str">
        <f>IFERROR(__xludf.DUMMYFUNCTION("""COMPUTED_VALUE"""),"TRIMESTRAL PILETA LIBRE 2")</f>
        <v>TRIMESTRAL PILETA LIBRE 2</v>
      </c>
      <c r="BL111" s="376" t="str">
        <f>IFERROR(__xludf.DUMMYFUNCTION("""COMPUTED_VALUE"""),"TRIMESTRAL PILETA LIBRE 3")</f>
        <v>TRIMESTRAL PILETA LIBRE 3</v>
      </c>
      <c r="BM111" s="376" t="str">
        <f>IFERROR(__xludf.DUMMYFUNCTION("""COMPUTED_VALUE"""),"TRIMESTRAL COMBINADO")</f>
        <v>TRIMESTRAL COMBINADO</v>
      </c>
      <c r="BN111" s="376" t="str">
        <f>IFERROR(__xludf.DUMMYFUNCTION("""COMPUTED_VALUE"""),"MENSUAL PROMO 1")</f>
        <v>MENSUAL PROMO 1</v>
      </c>
      <c r="BO111" s="377" t="str">
        <f>IFERROR(__xludf.DUMMYFUNCTION("""COMPUTED_VALUE"""),"TRIMESTRAL PROMO 1")</f>
        <v>TRIMESTRAL PROMO 1</v>
      </c>
      <c r="BP111" s="134" t="str">
        <f>IFERROR(__xludf.DUMMYFUNCTION("""COMPUTED_VALUE""")," ---")</f>
        <v> ---</v>
      </c>
      <c r="BQ111" s="134"/>
      <c r="BR111" s="134"/>
      <c r="BS111" s="148"/>
      <c r="BT111" s="148"/>
      <c r="BU111" s="148"/>
      <c r="BV111" s="148"/>
      <c r="BW111" s="148"/>
      <c r="BX111" s="148"/>
      <c r="BY111" s="148"/>
      <c r="BZ111" s="148"/>
      <c r="CA111" s="148"/>
      <c r="CB111" s="148"/>
      <c r="CC111" s="148"/>
      <c r="CD111" s="148"/>
      <c r="CE111" s="148"/>
      <c r="CF111" s="148"/>
      <c r="CG111" s="148"/>
      <c r="CH111" s="148"/>
      <c r="CI111" s="148"/>
      <c r="CJ111" s="148"/>
      <c r="CK111" s="148"/>
      <c r="CL111" s="148"/>
      <c r="CM111" s="148"/>
      <c r="CN111" s="148"/>
      <c r="CO111" s="148"/>
      <c r="CP111" s="148"/>
      <c r="CQ111" s="148"/>
      <c r="CR111" s="148"/>
    </row>
    <row r="112" ht="15.75" customHeight="1">
      <c r="A112" s="343">
        <v>45047.0</v>
      </c>
      <c r="B112" s="372" t="s">
        <v>29</v>
      </c>
      <c r="C112" s="359">
        <f t="shared" si="3"/>
        <v>4100</v>
      </c>
      <c r="D112" s="346">
        <v>12300.0</v>
      </c>
      <c r="E112" s="360">
        <f t="shared" si="4"/>
        <v>24600</v>
      </c>
      <c r="F112" s="347">
        <v>2.0</v>
      </c>
      <c r="G112" s="476">
        <v>3.0</v>
      </c>
      <c r="H112" s="376"/>
      <c r="I112" s="376"/>
      <c r="J112" s="376"/>
      <c r="K112" s="377"/>
      <c r="L112" s="148"/>
      <c r="M112" s="134"/>
      <c r="N112" s="448"/>
      <c r="O112" s="493" t="s">
        <v>1028</v>
      </c>
      <c r="P112" s="375" t="s">
        <v>1050</v>
      </c>
      <c r="Q112" s="381" t="str">
        <f>IFERROR(__xludf.DUMMYFUNCTION("TRANSPOSE(FILTER($P$6:$P$329,$O$6:$O$329='DATOS PERSONALES'!$E109))"),"Lunes 15:30")</f>
        <v>Lunes 15:30</v>
      </c>
      <c r="R112" s="374" t="str">
        <f>IFERROR(__xludf.DUMMYFUNCTION("""COMPUTED_VALUE"""),"Lunes 20:00")</f>
        <v>Lunes 20:00</v>
      </c>
      <c r="S112" s="374" t="str">
        <f>IFERROR(__xludf.DUMMYFUNCTION("""COMPUTED_VALUE"""),"Martes 16:45")</f>
        <v>Martes 16:45</v>
      </c>
      <c r="T112" s="374" t="str">
        <f>IFERROR(__xludf.DUMMYFUNCTION("""COMPUTED_VALUE"""),"Martes 19:00")</f>
        <v>Martes 19:00</v>
      </c>
      <c r="U112" s="374" t="str">
        <f>IFERROR(__xludf.DUMMYFUNCTION("""COMPUTED_VALUE"""),"Miércoles 16:00")</f>
        <v>Miércoles 16:00</v>
      </c>
      <c r="V112" s="374" t="str">
        <f>IFERROR(__xludf.DUMMYFUNCTION("""COMPUTED_VALUE"""),"Miércoles 16:45")</f>
        <v>Miércoles 16:45</v>
      </c>
      <c r="W112" s="374" t="str">
        <f>IFERROR(__xludf.DUMMYFUNCTION("""COMPUTED_VALUE"""),"Miércoles 19:00")</f>
        <v>Miércoles 19:00</v>
      </c>
      <c r="X112" s="374" t="str">
        <f>IFERROR(__xludf.DUMMYFUNCTION("""COMPUTED_VALUE"""),"Jueves 15:30")</f>
        <v>Jueves 15:30</v>
      </c>
      <c r="Y112" s="374" t="str">
        <f>IFERROR(__xludf.DUMMYFUNCTION("""COMPUTED_VALUE"""),"Jueves 17:45")</f>
        <v>Jueves 17:45</v>
      </c>
      <c r="Z112" s="374" t="str">
        <f>IFERROR(__xludf.DUMMYFUNCTION("""COMPUTED_VALUE"""),"Viernes 16:00")</f>
        <v>Viernes 16:00</v>
      </c>
      <c r="AA112" s="374" t="str">
        <f>IFERROR(__xludf.DUMMYFUNCTION("""COMPUTED_VALUE"""),"Viernes 16:45")</f>
        <v>Viernes 16:45</v>
      </c>
      <c r="AB112" s="374" t="str">
        <f>IFERROR(__xludf.DUMMYFUNCTION("""COMPUTED_VALUE"""),"Viernes 19:45")</f>
        <v>Viernes 19:45</v>
      </c>
      <c r="AC112" s="374" t="str">
        <f>IFERROR(__xludf.DUMMYFUNCTION("""COMPUTED_VALUE"""),"Sábado 13:00")</f>
        <v>Sábado 13:00</v>
      </c>
      <c r="AD112" s="376" t="str">
        <f>IFERROR(__xludf.DUMMYFUNCTION("""COMPUTED_VALUE"""),"Sábado 13:45")</f>
        <v>Sábado 13:45</v>
      </c>
      <c r="AE112" s="376" t="str">
        <f>IFERROR(__xludf.DUMMYFUNCTION("""COMPUTED_VALUE"""),"Sábado 16:45")</f>
        <v>Sábado 16:45</v>
      </c>
      <c r="AF112" s="376" t="str">
        <f>IFERROR(__xludf.DUMMYFUNCTION("""COMPUTED_VALUE"""),"Sábado 18:15")</f>
        <v>Sábado 18:15</v>
      </c>
      <c r="AG112" s="376" t="str">
        <f>IFERROR(__xludf.DUMMYFUNCTION("""COMPUTED_VALUE"""),"vacio")</f>
        <v>vacio</v>
      </c>
      <c r="AH112" s="376"/>
      <c r="AI112" s="376"/>
      <c r="AJ112" s="376"/>
      <c r="AK112" s="376"/>
      <c r="AL112" s="376"/>
      <c r="AM112" s="376"/>
      <c r="AN112" s="376"/>
      <c r="AO112" s="376"/>
      <c r="AP112" s="376"/>
      <c r="AQ112" s="376"/>
      <c r="AR112" s="376"/>
      <c r="AS112" s="376"/>
      <c r="AT112" s="376"/>
      <c r="AU112" s="376"/>
      <c r="AV112" s="376"/>
      <c r="AW112" s="377"/>
      <c r="AX112" s="134"/>
      <c r="AY112" s="353"/>
      <c r="AZ112" s="392" t="str">
        <f>IFERROR(__xludf.DUMMYFUNCTION("TRANSPOSE( IFNA(FILTER($B:$B, MONTH(IF($A:$A&lt;&gt;"""",$A:$A,""null""))=MONTH(IF('DATOS PERSONALES'!$H110&lt;&gt;"""",'DATOS PERSONALES'!$H110,""null""))),""Ingrese mes contratacion primero""))"),"MENSUAL 1")</f>
        <v>MENSUAL 1</v>
      </c>
      <c r="BA112" s="376" t="str">
        <f>IFERROR(__xludf.DUMMYFUNCTION("""COMPUTED_VALUE"""),"MENSUAL 2")</f>
        <v>MENSUAL 2</v>
      </c>
      <c r="BB112" s="376" t="str">
        <f>IFERROR(__xludf.DUMMYFUNCTION("""COMPUTED_VALUE"""),"MENSUAL 3")</f>
        <v>MENSUAL 3</v>
      </c>
      <c r="BC112" s="376" t="str">
        <f>IFERROR(__xludf.DUMMYFUNCTION("""COMPUTED_VALUE"""),"MENSUAL PILETA LIBRE 1")</f>
        <v>MENSUAL PILETA LIBRE 1</v>
      </c>
      <c r="BD112" s="376" t="str">
        <f>IFERROR(__xludf.DUMMYFUNCTION("""COMPUTED_VALUE"""),"MENSUAL PILETA LIBRE 2")</f>
        <v>MENSUAL PILETA LIBRE 2</v>
      </c>
      <c r="BE112" s="376" t="str">
        <f>IFERROR(__xludf.DUMMYFUNCTION("""COMPUTED_VALUE"""),"MENSUAL PILETA LIBRE 3")</f>
        <v>MENSUAL PILETA LIBRE 3</v>
      </c>
      <c r="BF112" s="376" t="str">
        <f>IFERROR(__xludf.DUMMYFUNCTION("""COMPUTED_VALUE"""),"MENSUAL COMBINADO")</f>
        <v>MENSUAL COMBINADO</v>
      </c>
      <c r="BG112" s="376" t="str">
        <f>IFERROR(__xludf.DUMMYFUNCTION("""COMPUTED_VALUE"""),"TRIMESTRAL 1")</f>
        <v>TRIMESTRAL 1</v>
      </c>
      <c r="BH112" s="376" t="str">
        <f>IFERROR(__xludf.DUMMYFUNCTION("""COMPUTED_VALUE"""),"TRIMESTRAL 2")</f>
        <v>TRIMESTRAL 2</v>
      </c>
      <c r="BI112" s="376" t="str">
        <f>IFERROR(__xludf.DUMMYFUNCTION("""COMPUTED_VALUE"""),"TRIMESTRAL 3")</f>
        <v>TRIMESTRAL 3</v>
      </c>
      <c r="BJ112" s="376" t="str">
        <f>IFERROR(__xludf.DUMMYFUNCTION("""COMPUTED_VALUE"""),"TRIMESTRAL PILETA LIBRE 1")</f>
        <v>TRIMESTRAL PILETA LIBRE 1</v>
      </c>
      <c r="BK112" s="376" t="str">
        <f>IFERROR(__xludf.DUMMYFUNCTION("""COMPUTED_VALUE"""),"TRIMESTRAL PILETA LIBRE 2")</f>
        <v>TRIMESTRAL PILETA LIBRE 2</v>
      </c>
      <c r="BL112" s="376" t="str">
        <f>IFERROR(__xludf.DUMMYFUNCTION("""COMPUTED_VALUE"""),"TRIMESTRAL PILETA LIBRE 3")</f>
        <v>TRIMESTRAL PILETA LIBRE 3</v>
      </c>
      <c r="BM112" s="376" t="str">
        <f>IFERROR(__xludf.DUMMYFUNCTION("""COMPUTED_VALUE"""),"TRIMESTRAL COMBINADO")</f>
        <v>TRIMESTRAL COMBINADO</v>
      </c>
      <c r="BN112" s="376" t="str">
        <f>IFERROR(__xludf.DUMMYFUNCTION("""COMPUTED_VALUE"""),"MENSUAL PROMO 1")</f>
        <v>MENSUAL PROMO 1</v>
      </c>
      <c r="BO112" s="377" t="str">
        <f>IFERROR(__xludf.DUMMYFUNCTION("""COMPUTED_VALUE"""),"TRIMESTRAL PROMO 1")</f>
        <v>TRIMESTRAL PROMO 1</v>
      </c>
      <c r="BP112" s="134" t="str">
        <f>IFERROR(__xludf.DUMMYFUNCTION("""COMPUTED_VALUE""")," ---")</f>
        <v> ---</v>
      </c>
      <c r="BQ112" s="134"/>
      <c r="BR112" s="134"/>
      <c r="BS112" s="148"/>
      <c r="BT112" s="148"/>
      <c r="BU112" s="148"/>
      <c r="BV112" s="148"/>
      <c r="BW112" s="148"/>
      <c r="BX112" s="148"/>
      <c r="BY112" s="148"/>
      <c r="BZ112" s="148"/>
      <c r="CA112" s="148"/>
      <c r="CB112" s="148"/>
      <c r="CC112" s="148"/>
      <c r="CD112" s="148"/>
      <c r="CE112" s="148"/>
      <c r="CF112" s="148" t="str">
        <f>IFERROR(__xludf.DUMMYFUNCTION("""COMPUTED_VALUE""")," ---")</f>
        <v> ---</v>
      </c>
      <c r="CG112" s="148"/>
      <c r="CH112" s="148"/>
      <c r="CI112" s="148"/>
      <c r="CJ112" s="148"/>
      <c r="CK112" s="148"/>
      <c r="CL112" s="148"/>
      <c r="CM112" s="148"/>
      <c r="CN112" s="148"/>
      <c r="CO112" s="148"/>
      <c r="CP112" s="148"/>
      <c r="CQ112" s="148"/>
      <c r="CR112" s="148"/>
    </row>
    <row r="113" ht="15.75" customHeight="1">
      <c r="A113" s="343">
        <v>45047.0</v>
      </c>
      <c r="B113" s="358" t="s">
        <v>1516</v>
      </c>
      <c r="C113" s="359">
        <f t="shared" si="3"/>
        <v>6183.333333</v>
      </c>
      <c r="D113" s="360">
        <v>18550.0</v>
      </c>
      <c r="E113" s="360">
        <f t="shared" si="4"/>
        <v>37100</v>
      </c>
      <c r="F113" s="361">
        <v>2.0</v>
      </c>
      <c r="G113" s="474">
        <v>3.0</v>
      </c>
      <c r="H113" s="376"/>
      <c r="I113" s="376"/>
      <c r="J113" s="376"/>
      <c r="K113" s="377"/>
      <c r="L113" s="148"/>
      <c r="M113" s="134"/>
      <c r="N113" s="448"/>
      <c r="O113" s="493" t="s">
        <v>1028</v>
      </c>
      <c r="P113" s="375" t="s">
        <v>1070</v>
      </c>
      <c r="Q113" s="381" t="str">
        <f>IFERROR(__xludf.DUMMYFUNCTION("TRANSPOSE(FILTER($P$6:$P$329,$O$6:$O$329='DATOS PERSONALES'!$E110))"),"Lunes 15:30")</f>
        <v>Lunes 15:30</v>
      </c>
      <c r="R113" s="374" t="str">
        <f>IFERROR(__xludf.DUMMYFUNCTION("""COMPUTED_VALUE"""),"Lunes 20:00")</f>
        <v>Lunes 20:00</v>
      </c>
      <c r="S113" s="374" t="str">
        <f>IFERROR(__xludf.DUMMYFUNCTION("""COMPUTED_VALUE"""),"Martes 16:45")</f>
        <v>Martes 16:45</v>
      </c>
      <c r="T113" s="374" t="str">
        <f>IFERROR(__xludf.DUMMYFUNCTION("""COMPUTED_VALUE"""),"Martes 19:00")</f>
        <v>Martes 19:00</v>
      </c>
      <c r="U113" s="374" t="str">
        <f>IFERROR(__xludf.DUMMYFUNCTION("""COMPUTED_VALUE"""),"Miércoles 16:00")</f>
        <v>Miércoles 16:00</v>
      </c>
      <c r="V113" s="374" t="str">
        <f>IFERROR(__xludf.DUMMYFUNCTION("""COMPUTED_VALUE"""),"Miércoles 16:45")</f>
        <v>Miércoles 16:45</v>
      </c>
      <c r="W113" s="374" t="str">
        <f>IFERROR(__xludf.DUMMYFUNCTION("""COMPUTED_VALUE"""),"Miércoles 19:00")</f>
        <v>Miércoles 19:00</v>
      </c>
      <c r="X113" s="374" t="str">
        <f>IFERROR(__xludf.DUMMYFUNCTION("""COMPUTED_VALUE"""),"Jueves 15:30")</f>
        <v>Jueves 15:30</v>
      </c>
      <c r="Y113" s="374" t="str">
        <f>IFERROR(__xludf.DUMMYFUNCTION("""COMPUTED_VALUE"""),"Jueves 17:45")</f>
        <v>Jueves 17:45</v>
      </c>
      <c r="Z113" s="374" t="str">
        <f>IFERROR(__xludf.DUMMYFUNCTION("""COMPUTED_VALUE"""),"Viernes 16:00")</f>
        <v>Viernes 16:00</v>
      </c>
      <c r="AA113" s="374" t="str">
        <f>IFERROR(__xludf.DUMMYFUNCTION("""COMPUTED_VALUE"""),"Viernes 16:45")</f>
        <v>Viernes 16:45</v>
      </c>
      <c r="AB113" s="374" t="str">
        <f>IFERROR(__xludf.DUMMYFUNCTION("""COMPUTED_VALUE"""),"Viernes 19:45")</f>
        <v>Viernes 19:45</v>
      </c>
      <c r="AC113" s="374" t="str">
        <f>IFERROR(__xludf.DUMMYFUNCTION("""COMPUTED_VALUE"""),"Sábado 13:00")</f>
        <v>Sábado 13:00</v>
      </c>
      <c r="AD113" s="376" t="str">
        <f>IFERROR(__xludf.DUMMYFUNCTION("""COMPUTED_VALUE"""),"Sábado 13:45")</f>
        <v>Sábado 13:45</v>
      </c>
      <c r="AE113" s="376" t="str">
        <f>IFERROR(__xludf.DUMMYFUNCTION("""COMPUTED_VALUE"""),"Sábado 16:45")</f>
        <v>Sábado 16:45</v>
      </c>
      <c r="AF113" s="376" t="str">
        <f>IFERROR(__xludf.DUMMYFUNCTION("""COMPUTED_VALUE"""),"Sábado 18:15")</f>
        <v>Sábado 18:15</v>
      </c>
      <c r="AG113" s="376" t="str">
        <f>IFERROR(__xludf.DUMMYFUNCTION("""COMPUTED_VALUE"""),"vacio")</f>
        <v>vacio</v>
      </c>
      <c r="AH113" s="376"/>
      <c r="AI113" s="376"/>
      <c r="AJ113" s="376"/>
      <c r="AK113" s="376"/>
      <c r="AL113" s="376"/>
      <c r="AM113" s="376"/>
      <c r="AN113" s="376"/>
      <c r="AO113" s="376"/>
      <c r="AP113" s="376"/>
      <c r="AQ113" s="376"/>
      <c r="AR113" s="376"/>
      <c r="AS113" s="376"/>
      <c r="AT113" s="376"/>
      <c r="AU113" s="376"/>
      <c r="AV113" s="376"/>
      <c r="AW113" s="377"/>
      <c r="AX113" s="134"/>
      <c r="AY113" s="353"/>
      <c r="AZ113" s="392" t="str">
        <f>IFERROR(__xludf.DUMMYFUNCTION("TRANSPOSE( IFNA(FILTER($B:$B, MONTH(IF($A:$A&lt;&gt;"""",$A:$A,""null""))=MONTH(IF('DATOS PERSONALES'!$H111&lt;&gt;"""",'DATOS PERSONALES'!$H111,""null""))),""Ingrese mes contratacion primero""))"),"MENSUAL 1")</f>
        <v>MENSUAL 1</v>
      </c>
      <c r="BA113" s="376" t="str">
        <f>IFERROR(__xludf.DUMMYFUNCTION("""COMPUTED_VALUE"""),"MENSUAL 2")</f>
        <v>MENSUAL 2</v>
      </c>
      <c r="BB113" s="376" t="str">
        <f>IFERROR(__xludf.DUMMYFUNCTION("""COMPUTED_VALUE"""),"MENSUAL 3")</f>
        <v>MENSUAL 3</v>
      </c>
      <c r="BC113" s="376" t="str">
        <f>IFERROR(__xludf.DUMMYFUNCTION("""COMPUTED_VALUE"""),"MENSUAL PILETA LIBRE 1")</f>
        <v>MENSUAL PILETA LIBRE 1</v>
      </c>
      <c r="BD113" s="376" t="str">
        <f>IFERROR(__xludf.DUMMYFUNCTION("""COMPUTED_VALUE"""),"MENSUAL PILETA LIBRE 2")</f>
        <v>MENSUAL PILETA LIBRE 2</v>
      </c>
      <c r="BE113" s="376" t="str">
        <f>IFERROR(__xludf.DUMMYFUNCTION("""COMPUTED_VALUE"""),"MENSUAL PILETA LIBRE 3")</f>
        <v>MENSUAL PILETA LIBRE 3</v>
      </c>
      <c r="BF113" s="376" t="str">
        <f>IFERROR(__xludf.DUMMYFUNCTION("""COMPUTED_VALUE"""),"MENSUAL COMBINADO")</f>
        <v>MENSUAL COMBINADO</v>
      </c>
      <c r="BG113" s="376" t="str">
        <f>IFERROR(__xludf.DUMMYFUNCTION("""COMPUTED_VALUE"""),"TRIMESTRAL 1")</f>
        <v>TRIMESTRAL 1</v>
      </c>
      <c r="BH113" s="376" t="str">
        <f>IFERROR(__xludf.DUMMYFUNCTION("""COMPUTED_VALUE"""),"TRIMESTRAL 2")</f>
        <v>TRIMESTRAL 2</v>
      </c>
      <c r="BI113" s="376" t="str">
        <f>IFERROR(__xludf.DUMMYFUNCTION("""COMPUTED_VALUE"""),"TRIMESTRAL 3")</f>
        <v>TRIMESTRAL 3</v>
      </c>
      <c r="BJ113" s="376" t="str">
        <f>IFERROR(__xludf.DUMMYFUNCTION("""COMPUTED_VALUE"""),"TRIMESTRAL PILETA LIBRE 1")</f>
        <v>TRIMESTRAL PILETA LIBRE 1</v>
      </c>
      <c r="BK113" s="376" t="str">
        <f>IFERROR(__xludf.DUMMYFUNCTION("""COMPUTED_VALUE"""),"TRIMESTRAL PILETA LIBRE 2")</f>
        <v>TRIMESTRAL PILETA LIBRE 2</v>
      </c>
      <c r="BL113" s="376" t="str">
        <f>IFERROR(__xludf.DUMMYFUNCTION("""COMPUTED_VALUE"""),"TRIMESTRAL PILETA LIBRE 3")</f>
        <v>TRIMESTRAL PILETA LIBRE 3</v>
      </c>
      <c r="BM113" s="376" t="str">
        <f>IFERROR(__xludf.DUMMYFUNCTION("""COMPUTED_VALUE"""),"TRIMESTRAL COMBINADO")</f>
        <v>TRIMESTRAL COMBINADO</v>
      </c>
      <c r="BN113" s="376" t="str">
        <f>IFERROR(__xludf.DUMMYFUNCTION("""COMPUTED_VALUE"""),"MENSUAL PROMO 1")</f>
        <v>MENSUAL PROMO 1</v>
      </c>
      <c r="BO113" s="377" t="str">
        <f>IFERROR(__xludf.DUMMYFUNCTION("""COMPUTED_VALUE"""),"TRIMESTRAL PROMO 1")</f>
        <v>TRIMESTRAL PROMO 1</v>
      </c>
      <c r="BP113" s="134" t="str">
        <f>IFERROR(__xludf.DUMMYFUNCTION("""COMPUTED_VALUE""")," ---")</f>
        <v> ---</v>
      </c>
      <c r="BQ113" s="134"/>
      <c r="BR113" s="134"/>
      <c r="BS113" s="148"/>
      <c r="BT113" s="148"/>
      <c r="BU113" s="148"/>
      <c r="BV113" s="148"/>
      <c r="BW113" s="148"/>
      <c r="BX113" s="148"/>
      <c r="BY113" s="148"/>
      <c r="BZ113" s="148"/>
      <c r="CA113" s="148"/>
      <c r="CB113" s="148"/>
      <c r="CC113" s="148"/>
      <c r="CD113" s="148"/>
      <c r="CE113" s="148"/>
      <c r="CF113" s="148" t="str">
        <f>IFERROR(__xludf.DUMMYFUNCTION("""COMPUTED_VALUE""")," ---")</f>
        <v> ---</v>
      </c>
      <c r="CG113" s="148"/>
      <c r="CH113" s="148"/>
      <c r="CI113" s="148"/>
      <c r="CJ113" s="148"/>
      <c r="CK113" s="148"/>
      <c r="CL113" s="148"/>
      <c r="CM113" s="148"/>
      <c r="CN113" s="148"/>
      <c r="CO113" s="148"/>
      <c r="CP113" s="148"/>
      <c r="CQ113" s="148"/>
      <c r="CR113" s="148"/>
    </row>
    <row r="114" ht="15.75" customHeight="1">
      <c r="A114" s="343">
        <v>45047.0</v>
      </c>
      <c r="B114" s="372" t="s">
        <v>1518</v>
      </c>
      <c r="C114" s="359">
        <f t="shared" si="3"/>
        <v>1950</v>
      </c>
      <c r="D114" s="346">
        <v>5850.0</v>
      </c>
      <c r="E114" s="360">
        <f t="shared" si="4"/>
        <v>11700</v>
      </c>
      <c r="F114" s="347">
        <v>2.0</v>
      </c>
      <c r="G114" s="476">
        <v>3.0</v>
      </c>
      <c r="H114" s="376"/>
      <c r="I114" s="376"/>
      <c r="J114" s="376"/>
      <c r="K114" s="377"/>
      <c r="L114" s="148"/>
      <c r="M114" s="134"/>
      <c r="N114" s="448"/>
      <c r="O114" s="493" t="s">
        <v>1028</v>
      </c>
      <c r="P114" s="375" t="s">
        <v>1089</v>
      </c>
      <c r="Q114" s="381" t="str">
        <f>IFERROR(__xludf.DUMMYFUNCTION("TRANSPOSE(FILTER($P$6:$P$329,$O$6:$O$329='DATOS PERSONALES'!$E111))"),"Lunes 15:30")</f>
        <v>Lunes 15:30</v>
      </c>
      <c r="R114" s="374" t="str">
        <f>IFERROR(__xludf.DUMMYFUNCTION("""COMPUTED_VALUE"""),"Lunes 20:00")</f>
        <v>Lunes 20:00</v>
      </c>
      <c r="S114" s="374" t="str">
        <f>IFERROR(__xludf.DUMMYFUNCTION("""COMPUTED_VALUE"""),"Martes 16:45")</f>
        <v>Martes 16:45</v>
      </c>
      <c r="T114" s="374" t="str">
        <f>IFERROR(__xludf.DUMMYFUNCTION("""COMPUTED_VALUE"""),"Martes 19:00")</f>
        <v>Martes 19:00</v>
      </c>
      <c r="U114" s="374" t="str">
        <f>IFERROR(__xludf.DUMMYFUNCTION("""COMPUTED_VALUE"""),"Miércoles 16:00")</f>
        <v>Miércoles 16:00</v>
      </c>
      <c r="V114" s="374" t="str">
        <f>IFERROR(__xludf.DUMMYFUNCTION("""COMPUTED_VALUE"""),"Miércoles 16:45")</f>
        <v>Miércoles 16:45</v>
      </c>
      <c r="W114" s="374" t="str">
        <f>IFERROR(__xludf.DUMMYFUNCTION("""COMPUTED_VALUE"""),"Miércoles 19:00")</f>
        <v>Miércoles 19:00</v>
      </c>
      <c r="X114" s="374" t="str">
        <f>IFERROR(__xludf.DUMMYFUNCTION("""COMPUTED_VALUE"""),"Jueves 15:30")</f>
        <v>Jueves 15:30</v>
      </c>
      <c r="Y114" s="374" t="str">
        <f>IFERROR(__xludf.DUMMYFUNCTION("""COMPUTED_VALUE"""),"Jueves 17:45")</f>
        <v>Jueves 17:45</v>
      </c>
      <c r="Z114" s="374" t="str">
        <f>IFERROR(__xludf.DUMMYFUNCTION("""COMPUTED_VALUE"""),"Viernes 16:00")</f>
        <v>Viernes 16:00</v>
      </c>
      <c r="AA114" s="374" t="str">
        <f>IFERROR(__xludf.DUMMYFUNCTION("""COMPUTED_VALUE"""),"Viernes 16:45")</f>
        <v>Viernes 16:45</v>
      </c>
      <c r="AB114" s="374" t="str">
        <f>IFERROR(__xludf.DUMMYFUNCTION("""COMPUTED_VALUE"""),"Viernes 19:45")</f>
        <v>Viernes 19:45</v>
      </c>
      <c r="AC114" s="374" t="str">
        <f>IFERROR(__xludf.DUMMYFUNCTION("""COMPUTED_VALUE"""),"Sábado 13:00")</f>
        <v>Sábado 13:00</v>
      </c>
      <c r="AD114" s="376" t="str">
        <f>IFERROR(__xludf.DUMMYFUNCTION("""COMPUTED_VALUE"""),"Sábado 13:45")</f>
        <v>Sábado 13:45</v>
      </c>
      <c r="AE114" s="376" t="str">
        <f>IFERROR(__xludf.DUMMYFUNCTION("""COMPUTED_VALUE"""),"Sábado 16:45")</f>
        <v>Sábado 16:45</v>
      </c>
      <c r="AF114" s="376" t="str">
        <f>IFERROR(__xludf.DUMMYFUNCTION("""COMPUTED_VALUE"""),"Sábado 18:15")</f>
        <v>Sábado 18:15</v>
      </c>
      <c r="AG114" s="376" t="str">
        <f>IFERROR(__xludf.DUMMYFUNCTION("""COMPUTED_VALUE"""),"vacio")</f>
        <v>vacio</v>
      </c>
      <c r="AH114" s="376"/>
      <c r="AI114" s="376"/>
      <c r="AJ114" s="376"/>
      <c r="AK114" s="376"/>
      <c r="AL114" s="376"/>
      <c r="AM114" s="376"/>
      <c r="AN114" s="376"/>
      <c r="AO114" s="376"/>
      <c r="AP114" s="376"/>
      <c r="AQ114" s="376"/>
      <c r="AR114" s="376"/>
      <c r="AS114" s="376"/>
      <c r="AT114" s="376"/>
      <c r="AU114" s="376"/>
      <c r="AV114" s="376"/>
      <c r="AW114" s="377"/>
      <c r="AX114" s="134"/>
      <c r="AY114" s="353"/>
      <c r="AZ114" s="392" t="str">
        <f>IFERROR(__xludf.DUMMYFUNCTION("TRANSPOSE( IFNA(FILTER($B:$B, MONTH(IF($A:$A&lt;&gt;"""",$A:$A,""null""))=MONTH(IF('DATOS PERSONALES'!$H112&lt;&gt;"""",'DATOS PERSONALES'!$H112,""null""))),""Ingrese mes contratacion primero""))"),"MENSUAL 1")</f>
        <v>MENSUAL 1</v>
      </c>
      <c r="BA114" s="376" t="str">
        <f>IFERROR(__xludf.DUMMYFUNCTION("""COMPUTED_VALUE"""),"MENSUAL 2")</f>
        <v>MENSUAL 2</v>
      </c>
      <c r="BB114" s="376" t="str">
        <f>IFERROR(__xludf.DUMMYFUNCTION("""COMPUTED_VALUE"""),"MENSUAL 3")</f>
        <v>MENSUAL 3</v>
      </c>
      <c r="BC114" s="376" t="str">
        <f>IFERROR(__xludf.DUMMYFUNCTION("""COMPUTED_VALUE"""),"MENSUAL PILETA LIBRE 1")</f>
        <v>MENSUAL PILETA LIBRE 1</v>
      </c>
      <c r="BD114" s="376" t="str">
        <f>IFERROR(__xludf.DUMMYFUNCTION("""COMPUTED_VALUE"""),"MENSUAL PILETA LIBRE 2")</f>
        <v>MENSUAL PILETA LIBRE 2</v>
      </c>
      <c r="BE114" s="376" t="str">
        <f>IFERROR(__xludf.DUMMYFUNCTION("""COMPUTED_VALUE"""),"MENSUAL PILETA LIBRE 3")</f>
        <v>MENSUAL PILETA LIBRE 3</v>
      </c>
      <c r="BF114" s="376" t="str">
        <f>IFERROR(__xludf.DUMMYFUNCTION("""COMPUTED_VALUE"""),"MENSUAL COMBINADO")</f>
        <v>MENSUAL COMBINADO</v>
      </c>
      <c r="BG114" s="376" t="str">
        <f>IFERROR(__xludf.DUMMYFUNCTION("""COMPUTED_VALUE"""),"TRIMESTRAL 1")</f>
        <v>TRIMESTRAL 1</v>
      </c>
      <c r="BH114" s="376" t="str">
        <f>IFERROR(__xludf.DUMMYFUNCTION("""COMPUTED_VALUE"""),"TRIMESTRAL 2")</f>
        <v>TRIMESTRAL 2</v>
      </c>
      <c r="BI114" s="376" t="str">
        <f>IFERROR(__xludf.DUMMYFUNCTION("""COMPUTED_VALUE"""),"TRIMESTRAL 3")</f>
        <v>TRIMESTRAL 3</v>
      </c>
      <c r="BJ114" s="376" t="str">
        <f>IFERROR(__xludf.DUMMYFUNCTION("""COMPUTED_VALUE"""),"TRIMESTRAL PILETA LIBRE 1")</f>
        <v>TRIMESTRAL PILETA LIBRE 1</v>
      </c>
      <c r="BK114" s="376" t="str">
        <f>IFERROR(__xludf.DUMMYFUNCTION("""COMPUTED_VALUE"""),"TRIMESTRAL PILETA LIBRE 2")</f>
        <v>TRIMESTRAL PILETA LIBRE 2</v>
      </c>
      <c r="BL114" s="376" t="str">
        <f>IFERROR(__xludf.DUMMYFUNCTION("""COMPUTED_VALUE"""),"TRIMESTRAL PILETA LIBRE 3")</f>
        <v>TRIMESTRAL PILETA LIBRE 3</v>
      </c>
      <c r="BM114" s="376" t="str">
        <f>IFERROR(__xludf.DUMMYFUNCTION("""COMPUTED_VALUE"""),"TRIMESTRAL COMBINADO")</f>
        <v>TRIMESTRAL COMBINADO</v>
      </c>
      <c r="BN114" s="376" t="str">
        <f>IFERROR(__xludf.DUMMYFUNCTION("""COMPUTED_VALUE"""),"MENSUAL PROMO 1")</f>
        <v>MENSUAL PROMO 1</v>
      </c>
      <c r="BO114" s="377" t="str">
        <f>IFERROR(__xludf.DUMMYFUNCTION("""COMPUTED_VALUE"""),"TRIMESTRAL PROMO 1")</f>
        <v>TRIMESTRAL PROMO 1</v>
      </c>
      <c r="BP114" s="134" t="str">
        <f>IFERROR(__xludf.DUMMYFUNCTION("""COMPUTED_VALUE""")," ---")</f>
        <v> ---</v>
      </c>
      <c r="BQ114" s="134"/>
      <c r="BR114" s="134"/>
      <c r="BS114" s="148"/>
      <c r="BT114" s="148"/>
      <c r="BU114" s="148"/>
      <c r="BV114" s="148"/>
      <c r="BW114" s="148"/>
      <c r="BX114" s="148"/>
      <c r="BY114" s="148"/>
      <c r="BZ114" s="148"/>
      <c r="CA114" s="148"/>
      <c r="CB114" s="148"/>
      <c r="CC114" s="148"/>
      <c r="CD114" s="148"/>
      <c r="CE114" s="148"/>
      <c r="CF114" s="148" t="str">
        <f>IFERROR(__xludf.DUMMYFUNCTION("""COMPUTED_VALUE""")," ---")</f>
        <v> ---</v>
      </c>
      <c r="CG114" s="148"/>
      <c r="CH114" s="148"/>
      <c r="CI114" s="148"/>
      <c r="CJ114" s="148"/>
      <c r="CK114" s="148"/>
      <c r="CL114" s="148"/>
      <c r="CM114" s="148"/>
      <c r="CN114" s="148"/>
      <c r="CO114" s="148"/>
      <c r="CP114" s="148"/>
      <c r="CQ114" s="148"/>
      <c r="CR114" s="148"/>
    </row>
    <row r="115" ht="15.75" customHeight="1">
      <c r="A115" s="343">
        <v>45047.0</v>
      </c>
      <c r="B115" s="358" t="s">
        <v>1520</v>
      </c>
      <c r="C115" s="359">
        <f t="shared" si="3"/>
        <v>3500</v>
      </c>
      <c r="D115" s="360">
        <v>10500.0</v>
      </c>
      <c r="E115" s="360">
        <f t="shared" si="4"/>
        <v>21000</v>
      </c>
      <c r="F115" s="361">
        <v>2.0</v>
      </c>
      <c r="G115" s="474">
        <v>3.0</v>
      </c>
      <c r="H115" s="376"/>
      <c r="I115" s="376"/>
      <c r="J115" s="376"/>
      <c r="K115" s="377"/>
      <c r="L115" s="134"/>
      <c r="M115" s="134"/>
      <c r="N115" s="353"/>
      <c r="O115" s="493" t="s">
        <v>1028</v>
      </c>
      <c r="P115" s="375" t="s">
        <v>1103</v>
      </c>
      <c r="Q115" s="381" t="str">
        <f>IFERROR(__xludf.DUMMYFUNCTION("TRANSPOSE(FILTER($P$6:$P$329,$O$6:$O$329='DATOS PERSONALES'!$E112))"),"Lunes 15:30")</f>
        <v>Lunes 15:30</v>
      </c>
      <c r="R115" s="374" t="str">
        <f>IFERROR(__xludf.DUMMYFUNCTION("""COMPUTED_VALUE"""),"Lunes 20:00")</f>
        <v>Lunes 20:00</v>
      </c>
      <c r="S115" s="374" t="str">
        <f>IFERROR(__xludf.DUMMYFUNCTION("""COMPUTED_VALUE"""),"Martes 16:45")</f>
        <v>Martes 16:45</v>
      </c>
      <c r="T115" s="374" t="str">
        <f>IFERROR(__xludf.DUMMYFUNCTION("""COMPUTED_VALUE"""),"Martes 19:00")</f>
        <v>Martes 19:00</v>
      </c>
      <c r="U115" s="374" t="str">
        <f>IFERROR(__xludf.DUMMYFUNCTION("""COMPUTED_VALUE"""),"Miércoles 16:00")</f>
        <v>Miércoles 16:00</v>
      </c>
      <c r="V115" s="374" t="str">
        <f>IFERROR(__xludf.DUMMYFUNCTION("""COMPUTED_VALUE"""),"Miércoles 16:45")</f>
        <v>Miércoles 16:45</v>
      </c>
      <c r="W115" s="374" t="str">
        <f>IFERROR(__xludf.DUMMYFUNCTION("""COMPUTED_VALUE"""),"Miércoles 19:00")</f>
        <v>Miércoles 19:00</v>
      </c>
      <c r="X115" s="374" t="str">
        <f>IFERROR(__xludf.DUMMYFUNCTION("""COMPUTED_VALUE"""),"Jueves 15:30")</f>
        <v>Jueves 15:30</v>
      </c>
      <c r="Y115" s="374" t="str">
        <f>IFERROR(__xludf.DUMMYFUNCTION("""COMPUTED_VALUE"""),"Jueves 17:45")</f>
        <v>Jueves 17:45</v>
      </c>
      <c r="Z115" s="374" t="str">
        <f>IFERROR(__xludf.DUMMYFUNCTION("""COMPUTED_VALUE"""),"Viernes 16:00")</f>
        <v>Viernes 16:00</v>
      </c>
      <c r="AA115" s="374" t="str">
        <f>IFERROR(__xludf.DUMMYFUNCTION("""COMPUTED_VALUE"""),"Viernes 16:45")</f>
        <v>Viernes 16:45</v>
      </c>
      <c r="AB115" s="374" t="str">
        <f>IFERROR(__xludf.DUMMYFUNCTION("""COMPUTED_VALUE"""),"Viernes 19:45")</f>
        <v>Viernes 19:45</v>
      </c>
      <c r="AC115" s="374" t="str">
        <f>IFERROR(__xludf.DUMMYFUNCTION("""COMPUTED_VALUE"""),"Sábado 13:00")</f>
        <v>Sábado 13:00</v>
      </c>
      <c r="AD115" s="376" t="str">
        <f>IFERROR(__xludf.DUMMYFUNCTION("""COMPUTED_VALUE"""),"Sábado 13:45")</f>
        <v>Sábado 13:45</v>
      </c>
      <c r="AE115" s="376" t="str">
        <f>IFERROR(__xludf.DUMMYFUNCTION("""COMPUTED_VALUE"""),"Sábado 16:45")</f>
        <v>Sábado 16:45</v>
      </c>
      <c r="AF115" s="376" t="str">
        <f>IFERROR(__xludf.DUMMYFUNCTION("""COMPUTED_VALUE"""),"Sábado 18:15")</f>
        <v>Sábado 18:15</v>
      </c>
      <c r="AG115" s="376" t="str">
        <f>IFERROR(__xludf.DUMMYFUNCTION("""COMPUTED_VALUE"""),"vacio")</f>
        <v>vacio</v>
      </c>
      <c r="AH115" s="376"/>
      <c r="AI115" s="376"/>
      <c r="AJ115" s="376"/>
      <c r="AK115" s="376"/>
      <c r="AL115" s="376"/>
      <c r="AM115" s="376"/>
      <c r="AN115" s="376"/>
      <c r="AO115" s="376"/>
      <c r="AP115" s="376"/>
      <c r="AQ115" s="376"/>
      <c r="AR115" s="376"/>
      <c r="AS115" s="376"/>
      <c r="AT115" s="376"/>
      <c r="AU115" s="376"/>
      <c r="AV115" s="376"/>
      <c r="AW115" s="377"/>
      <c r="AX115" s="134"/>
      <c r="AY115" s="353"/>
      <c r="AZ115" s="392" t="str">
        <f>IFERROR(__xludf.DUMMYFUNCTION("TRANSPOSE( IFNA(FILTER($B:$B, MONTH(IF($A:$A&lt;&gt;"""",$A:$A,""null""))=MONTH(IF('DATOS PERSONALES'!$H113&lt;&gt;"""",'DATOS PERSONALES'!$H113,""null""))),""Ingrese mes contratacion primero""))"),"MENSUAL 1")</f>
        <v>MENSUAL 1</v>
      </c>
      <c r="BA115" s="376" t="str">
        <f>IFERROR(__xludf.DUMMYFUNCTION("""COMPUTED_VALUE"""),"MENSUAL 2")</f>
        <v>MENSUAL 2</v>
      </c>
      <c r="BB115" s="376" t="str">
        <f>IFERROR(__xludf.DUMMYFUNCTION("""COMPUTED_VALUE"""),"MENSUAL 3")</f>
        <v>MENSUAL 3</v>
      </c>
      <c r="BC115" s="376" t="str">
        <f>IFERROR(__xludf.DUMMYFUNCTION("""COMPUTED_VALUE"""),"MENSUAL PILETA LIBRE 1")</f>
        <v>MENSUAL PILETA LIBRE 1</v>
      </c>
      <c r="BD115" s="376" t="str">
        <f>IFERROR(__xludf.DUMMYFUNCTION("""COMPUTED_VALUE"""),"MENSUAL PILETA LIBRE 2")</f>
        <v>MENSUAL PILETA LIBRE 2</v>
      </c>
      <c r="BE115" s="376" t="str">
        <f>IFERROR(__xludf.DUMMYFUNCTION("""COMPUTED_VALUE"""),"MENSUAL PILETA LIBRE 3")</f>
        <v>MENSUAL PILETA LIBRE 3</v>
      </c>
      <c r="BF115" s="376" t="str">
        <f>IFERROR(__xludf.DUMMYFUNCTION("""COMPUTED_VALUE"""),"MENSUAL COMBINADO")</f>
        <v>MENSUAL COMBINADO</v>
      </c>
      <c r="BG115" s="376" t="str">
        <f>IFERROR(__xludf.DUMMYFUNCTION("""COMPUTED_VALUE"""),"TRIMESTRAL 1")</f>
        <v>TRIMESTRAL 1</v>
      </c>
      <c r="BH115" s="376" t="str">
        <f>IFERROR(__xludf.DUMMYFUNCTION("""COMPUTED_VALUE"""),"TRIMESTRAL 2")</f>
        <v>TRIMESTRAL 2</v>
      </c>
      <c r="BI115" s="376" t="str">
        <f>IFERROR(__xludf.DUMMYFUNCTION("""COMPUTED_VALUE"""),"TRIMESTRAL 3")</f>
        <v>TRIMESTRAL 3</v>
      </c>
      <c r="BJ115" s="376" t="str">
        <f>IFERROR(__xludf.DUMMYFUNCTION("""COMPUTED_VALUE"""),"TRIMESTRAL PILETA LIBRE 1")</f>
        <v>TRIMESTRAL PILETA LIBRE 1</v>
      </c>
      <c r="BK115" s="376" t="str">
        <f>IFERROR(__xludf.DUMMYFUNCTION("""COMPUTED_VALUE"""),"TRIMESTRAL PILETA LIBRE 2")</f>
        <v>TRIMESTRAL PILETA LIBRE 2</v>
      </c>
      <c r="BL115" s="376" t="str">
        <f>IFERROR(__xludf.DUMMYFUNCTION("""COMPUTED_VALUE"""),"TRIMESTRAL PILETA LIBRE 3")</f>
        <v>TRIMESTRAL PILETA LIBRE 3</v>
      </c>
      <c r="BM115" s="376" t="str">
        <f>IFERROR(__xludf.DUMMYFUNCTION("""COMPUTED_VALUE"""),"TRIMESTRAL COMBINADO")</f>
        <v>TRIMESTRAL COMBINADO</v>
      </c>
      <c r="BN115" s="376" t="str">
        <f>IFERROR(__xludf.DUMMYFUNCTION("""COMPUTED_VALUE"""),"MENSUAL PROMO 1")</f>
        <v>MENSUAL PROMO 1</v>
      </c>
      <c r="BO115" s="377" t="str">
        <f>IFERROR(__xludf.DUMMYFUNCTION("""COMPUTED_VALUE"""),"TRIMESTRAL PROMO 1")</f>
        <v>TRIMESTRAL PROMO 1</v>
      </c>
      <c r="BP115" s="134" t="str">
        <f>IFERROR(__xludf.DUMMYFUNCTION("""COMPUTED_VALUE""")," ---")</f>
        <v> ---</v>
      </c>
      <c r="BQ115" s="134"/>
      <c r="BR115" s="134"/>
      <c r="BS115" s="148"/>
      <c r="BT115" s="148"/>
      <c r="BU115" s="148"/>
      <c r="BV115" s="148"/>
      <c r="BW115" s="148"/>
      <c r="BX115" s="148"/>
      <c r="BY115" s="148"/>
      <c r="BZ115" s="148"/>
      <c r="CA115" s="148"/>
      <c r="CB115" s="148"/>
      <c r="CC115" s="148"/>
      <c r="CD115" s="148"/>
      <c r="CE115" s="148"/>
      <c r="CF115" s="148" t="str">
        <f>IFERROR(__xludf.DUMMYFUNCTION("""COMPUTED_VALUE""")," ---")</f>
        <v> ---</v>
      </c>
      <c r="CG115" s="148"/>
      <c r="CH115" s="148"/>
      <c r="CI115" s="148"/>
      <c r="CJ115" s="148"/>
      <c r="CK115" s="148"/>
      <c r="CL115" s="148"/>
      <c r="CM115" s="148"/>
      <c r="CN115" s="148"/>
      <c r="CO115" s="148"/>
      <c r="CP115" s="148"/>
      <c r="CQ115" s="148"/>
      <c r="CR115" s="148"/>
    </row>
    <row r="116" ht="15.75" customHeight="1">
      <c r="A116" s="343">
        <v>45047.0</v>
      </c>
      <c r="B116" s="372" t="s">
        <v>1522</v>
      </c>
      <c r="C116" s="359">
        <f t="shared" si="3"/>
        <v>4200</v>
      </c>
      <c r="D116" s="346">
        <v>12600.0</v>
      </c>
      <c r="E116" s="360">
        <f t="shared" si="4"/>
        <v>25200</v>
      </c>
      <c r="F116" s="347">
        <v>2.0</v>
      </c>
      <c r="G116" s="476">
        <v>3.0</v>
      </c>
      <c r="H116" s="376"/>
      <c r="I116" s="376"/>
      <c r="J116" s="376"/>
      <c r="K116" s="377"/>
      <c r="L116" s="134"/>
      <c r="M116" s="134"/>
      <c r="N116" s="353"/>
      <c r="O116" s="493" t="s">
        <v>1028</v>
      </c>
      <c r="P116" s="375" t="s">
        <v>1125</v>
      </c>
      <c r="Q116" s="381" t="str">
        <f>IFERROR(__xludf.DUMMYFUNCTION("TRANSPOSE(FILTER($P$6:$P$329,$O$6:$O$329='DATOS PERSONALES'!$E113))"),"Lunes 15:30")</f>
        <v>Lunes 15:30</v>
      </c>
      <c r="R116" s="374" t="str">
        <f>IFERROR(__xludf.DUMMYFUNCTION("""COMPUTED_VALUE"""),"Lunes 20:00")</f>
        <v>Lunes 20:00</v>
      </c>
      <c r="S116" s="374" t="str">
        <f>IFERROR(__xludf.DUMMYFUNCTION("""COMPUTED_VALUE"""),"Martes 16:45")</f>
        <v>Martes 16:45</v>
      </c>
      <c r="T116" s="374" t="str">
        <f>IFERROR(__xludf.DUMMYFUNCTION("""COMPUTED_VALUE"""),"Martes 19:00")</f>
        <v>Martes 19:00</v>
      </c>
      <c r="U116" s="374" t="str">
        <f>IFERROR(__xludf.DUMMYFUNCTION("""COMPUTED_VALUE"""),"Miércoles 16:00")</f>
        <v>Miércoles 16:00</v>
      </c>
      <c r="V116" s="374" t="str">
        <f>IFERROR(__xludf.DUMMYFUNCTION("""COMPUTED_VALUE"""),"Miércoles 16:45")</f>
        <v>Miércoles 16:45</v>
      </c>
      <c r="W116" s="374" t="str">
        <f>IFERROR(__xludf.DUMMYFUNCTION("""COMPUTED_VALUE"""),"Miércoles 19:00")</f>
        <v>Miércoles 19:00</v>
      </c>
      <c r="X116" s="374" t="str">
        <f>IFERROR(__xludf.DUMMYFUNCTION("""COMPUTED_VALUE"""),"Jueves 15:30")</f>
        <v>Jueves 15:30</v>
      </c>
      <c r="Y116" s="374" t="str">
        <f>IFERROR(__xludf.DUMMYFUNCTION("""COMPUTED_VALUE"""),"Jueves 17:45")</f>
        <v>Jueves 17:45</v>
      </c>
      <c r="Z116" s="374" t="str">
        <f>IFERROR(__xludf.DUMMYFUNCTION("""COMPUTED_VALUE"""),"Viernes 16:00")</f>
        <v>Viernes 16:00</v>
      </c>
      <c r="AA116" s="374" t="str">
        <f>IFERROR(__xludf.DUMMYFUNCTION("""COMPUTED_VALUE"""),"Viernes 16:45")</f>
        <v>Viernes 16:45</v>
      </c>
      <c r="AB116" s="374" t="str">
        <f>IFERROR(__xludf.DUMMYFUNCTION("""COMPUTED_VALUE"""),"Viernes 19:45")</f>
        <v>Viernes 19:45</v>
      </c>
      <c r="AC116" s="374" t="str">
        <f>IFERROR(__xludf.DUMMYFUNCTION("""COMPUTED_VALUE"""),"Sábado 13:00")</f>
        <v>Sábado 13:00</v>
      </c>
      <c r="AD116" s="376" t="str">
        <f>IFERROR(__xludf.DUMMYFUNCTION("""COMPUTED_VALUE"""),"Sábado 13:45")</f>
        <v>Sábado 13:45</v>
      </c>
      <c r="AE116" s="376" t="str">
        <f>IFERROR(__xludf.DUMMYFUNCTION("""COMPUTED_VALUE"""),"Sábado 16:45")</f>
        <v>Sábado 16:45</v>
      </c>
      <c r="AF116" s="376" t="str">
        <f>IFERROR(__xludf.DUMMYFUNCTION("""COMPUTED_VALUE"""),"Sábado 18:15")</f>
        <v>Sábado 18:15</v>
      </c>
      <c r="AG116" s="376" t="str">
        <f>IFERROR(__xludf.DUMMYFUNCTION("""COMPUTED_VALUE"""),"vacio")</f>
        <v>vacio</v>
      </c>
      <c r="AH116" s="376"/>
      <c r="AI116" s="376"/>
      <c r="AJ116" s="376"/>
      <c r="AK116" s="376"/>
      <c r="AL116" s="376"/>
      <c r="AM116" s="376"/>
      <c r="AN116" s="376"/>
      <c r="AO116" s="376"/>
      <c r="AP116" s="376"/>
      <c r="AQ116" s="376"/>
      <c r="AR116" s="376"/>
      <c r="AS116" s="376"/>
      <c r="AT116" s="376"/>
      <c r="AU116" s="376"/>
      <c r="AV116" s="376"/>
      <c r="AW116" s="377"/>
      <c r="AX116" s="134"/>
      <c r="AY116" s="353"/>
      <c r="AZ116" s="392" t="str">
        <f>IFERROR(__xludf.DUMMYFUNCTION("TRANSPOSE( IFNA(FILTER($B:$B, MONTH(IF($A:$A&lt;&gt;"""",$A:$A,""null""))=MONTH(IF('DATOS PERSONALES'!$H114&lt;&gt;"""",'DATOS PERSONALES'!$H114,""null""))),""Ingrese mes contratacion primero""))"),"MENSUAL 1")</f>
        <v>MENSUAL 1</v>
      </c>
      <c r="BA116" s="376" t="str">
        <f>IFERROR(__xludf.DUMMYFUNCTION("""COMPUTED_VALUE"""),"MENSUAL 2")</f>
        <v>MENSUAL 2</v>
      </c>
      <c r="BB116" s="376" t="str">
        <f>IFERROR(__xludf.DUMMYFUNCTION("""COMPUTED_VALUE"""),"MENSUAL 3")</f>
        <v>MENSUAL 3</v>
      </c>
      <c r="BC116" s="376" t="str">
        <f>IFERROR(__xludf.DUMMYFUNCTION("""COMPUTED_VALUE"""),"MENSUAL PILETA LIBRE 1")</f>
        <v>MENSUAL PILETA LIBRE 1</v>
      </c>
      <c r="BD116" s="376" t="str">
        <f>IFERROR(__xludf.DUMMYFUNCTION("""COMPUTED_VALUE"""),"MENSUAL PILETA LIBRE 2")</f>
        <v>MENSUAL PILETA LIBRE 2</v>
      </c>
      <c r="BE116" s="376" t="str">
        <f>IFERROR(__xludf.DUMMYFUNCTION("""COMPUTED_VALUE"""),"MENSUAL PILETA LIBRE 3")</f>
        <v>MENSUAL PILETA LIBRE 3</v>
      </c>
      <c r="BF116" s="376" t="str">
        <f>IFERROR(__xludf.DUMMYFUNCTION("""COMPUTED_VALUE"""),"MENSUAL COMBINADO")</f>
        <v>MENSUAL COMBINADO</v>
      </c>
      <c r="BG116" s="376" t="str">
        <f>IFERROR(__xludf.DUMMYFUNCTION("""COMPUTED_VALUE"""),"TRIMESTRAL 1")</f>
        <v>TRIMESTRAL 1</v>
      </c>
      <c r="BH116" s="376" t="str">
        <f>IFERROR(__xludf.DUMMYFUNCTION("""COMPUTED_VALUE"""),"TRIMESTRAL 2")</f>
        <v>TRIMESTRAL 2</v>
      </c>
      <c r="BI116" s="376" t="str">
        <f>IFERROR(__xludf.DUMMYFUNCTION("""COMPUTED_VALUE"""),"TRIMESTRAL 3")</f>
        <v>TRIMESTRAL 3</v>
      </c>
      <c r="BJ116" s="376" t="str">
        <f>IFERROR(__xludf.DUMMYFUNCTION("""COMPUTED_VALUE"""),"TRIMESTRAL PILETA LIBRE 1")</f>
        <v>TRIMESTRAL PILETA LIBRE 1</v>
      </c>
      <c r="BK116" s="376" t="str">
        <f>IFERROR(__xludf.DUMMYFUNCTION("""COMPUTED_VALUE"""),"TRIMESTRAL PILETA LIBRE 2")</f>
        <v>TRIMESTRAL PILETA LIBRE 2</v>
      </c>
      <c r="BL116" s="376" t="str">
        <f>IFERROR(__xludf.DUMMYFUNCTION("""COMPUTED_VALUE"""),"TRIMESTRAL PILETA LIBRE 3")</f>
        <v>TRIMESTRAL PILETA LIBRE 3</v>
      </c>
      <c r="BM116" s="376" t="str">
        <f>IFERROR(__xludf.DUMMYFUNCTION("""COMPUTED_VALUE"""),"TRIMESTRAL COMBINADO")</f>
        <v>TRIMESTRAL COMBINADO</v>
      </c>
      <c r="BN116" s="376" t="str">
        <f>IFERROR(__xludf.DUMMYFUNCTION("""COMPUTED_VALUE"""),"MENSUAL PROMO 1")</f>
        <v>MENSUAL PROMO 1</v>
      </c>
      <c r="BO116" s="377" t="str">
        <f>IFERROR(__xludf.DUMMYFUNCTION("""COMPUTED_VALUE"""),"TRIMESTRAL PROMO 1")</f>
        <v>TRIMESTRAL PROMO 1</v>
      </c>
      <c r="BP116" s="134" t="str">
        <f>IFERROR(__xludf.DUMMYFUNCTION("""COMPUTED_VALUE""")," ---")</f>
        <v> ---</v>
      </c>
      <c r="BQ116" s="134"/>
      <c r="BR116" s="134"/>
      <c r="BS116" s="148"/>
      <c r="BT116" s="148"/>
      <c r="BU116" s="148"/>
      <c r="BV116" s="148"/>
      <c r="BW116" s="148"/>
      <c r="BX116" s="148"/>
      <c r="BY116" s="148"/>
      <c r="BZ116" s="148"/>
      <c r="CA116" s="148"/>
      <c r="CB116" s="148"/>
      <c r="CC116" s="148"/>
      <c r="CD116" s="148"/>
      <c r="CE116" s="148"/>
      <c r="CF116" s="148" t="str">
        <f>IFERROR(__xludf.DUMMYFUNCTION("""COMPUTED_VALUE""")," ---")</f>
        <v> ---</v>
      </c>
      <c r="CG116" s="148"/>
      <c r="CH116" s="148"/>
      <c r="CI116" s="148"/>
      <c r="CJ116" s="148"/>
      <c r="CK116" s="148"/>
      <c r="CL116" s="148"/>
      <c r="CM116" s="148"/>
      <c r="CN116" s="148"/>
      <c r="CO116" s="148"/>
      <c r="CP116" s="148"/>
      <c r="CQ116" s="148"/>
      <c r="CR116" s="148"/>
    </row>
    <row r="117" ht="15.75" customHeight="1">
      <c r="A117" s="343">
        <v>45047.0</v>
      </c>
      <c r="B117" s="477" t="s">
        <v>1525</v>
      </c>
      <c r="C117" s="359">
        <f t="shared" si="3"/>
        <v>4750</v>
      </c>
      <c r="D117" s="360">
        <v>14250.0</v>
      </c>
      <c r="E117" s="360">
        <f t="shared" si="4"/>
        <v>28500</v>
      </c>
      <c r="F117" s="361">
        <v>2.0</v>
      </c>
      <c r="G117" s="474">
        <v>3.0</v>
      </c>
      <c r="H117" s="376"/>
      <c r="I117" s="376"/>
      <c r="J117" s="376"/>
      <c r="K117" s="377"/>
      <c r="L117" s="134"/>
      <c r="M117" s="134"/>
      <c r="N117" s="353"/>
      <c r="O117" s="493" t="s">
        <v>1028</v>
      </c>
      <c r="P117" s="375" t="s">
        <v>1153</v>
      </c>
      <c r="Q117" s="381" t="str">
        <f>IFERROR(__xludf.DUMMYFUNCTION("TRANSPOSE(FILTER($P$6:$P$329,$O$6:$O$329='DATOS PERSONALES'!$E114))"),"Lunes 15:30")</f>
        <v>Lunes 15:30</v>
      </c>
      <c r="R117" s="374" t="str">
        <f>IFERROR(__xludf.DUMMYFUNCTION("""COMPUTED_VALUE"""),"Lunes 20:00")</f>
        <v>Lunes 20:00</v>
      </c>
      <c r="S117" s="374" t="str">
        <f>IFERROR(__xludf.DUMMYFUNCTION("""COMPUTED_VALUE"""),"Martes 16:45")</f>
        <v>Martes 16:45</v>
      </c>
      <c r="T117" s="374" t="str">
        <f>IFERROR(__xludf.DUMMYFUNCTION("""COMPUTED_VALUE"""),"Martes 19:00")</f>
        <v>Martes 19:00</v>
      </c>
      <c r="U117" s="374" t="str">
        <f>IFERROR(__xludf.DUMMYFUNCTION("""COMPUTED_VALUE"""),"Miércoles 16:00")</f>
        <v>Miércoles 16:00</v>
      </c>
      <c r="V117" s="374" t="str">
        <f>IFERROR(__xludf.DUMMYFUNCTION("""COMPUTED_VALUE"""),"Miércoles 16:45")</f>
        <v>Miércoles 16:45</v>
      </c>
      <c r="W117" s="374" t="str">
        <f>IFERROR(__xludf.DUMMYFUNCTION("""COMPUTED_VALUE"""),"Miércoles 19:00")</f>
        <v>Miércoles 19:00</v>
      </c>
      <c r="X117" s="374" t="str">
        <f>IFERROR(__xludf.DUMMYFUNCTION("""COMPUTED_VALUE"""),"Jueves 15:30")</f>
        <v>Jueves 15:30</v>
      </c>
      <c r="Y117" s="374" t="str">
        <f>IFERROR(__xludf.DUMMYFUNCTION("""COMPUTED_VALUE"""),"Jueves 17:45")</f>
        <v>Jueves 17:45</v>
      </c>
      <c r="Z117" s="374" t="str">
        <f>IFERROR(__xludf.DUMMYFUNCTION("""COMPUTED_VALUE"""),"Viernes 16:00")</f>
        <v>Viernes 16:00</v>
      </c>
      <c r="AA117" s="374" t="str">
        <f>IFERROR(__xludf.DUMMYFUNCTION("""COMPUTED_VALUE"""),"Viernes 16:45")</f>
        <v>Viernes 16:45</v>
      </c>
      <c r="AB117" s="374" t="str">
        <f>IFERROR(__xludf.DUMMYFUNCTION("""COMPUTED_VALUE"""),"Viernes 19:45")</f>
        <v>Viernes 19:45</v>
      </c>
      <c r="AC117" s="374" t="str">
        <f>IFERROR(__xludf.DUMMYFUNCTION("""COMPUTED_VALUE"""),"Sábado 13:00")</f>
        <v>Sábado 13:00</v>
      </c>
      <c r="AD117" s="376" t="str">
        <f>IFERROR(__xludf.DUMMYFUNCTION("""COMPUTED_VALUE"""),"Sábado 13:45")</f>
        <v>Sábado 13:45</v>
      </c>
      <c r="AE117" s="376" t="str">
        <f>IFERROR(__xludf.DUMMYFUNCTION("""COMPUTED_VALUE"""),"Sábado 16:45")</f>
        <v>Sábado 16:45</v>
      </c>
      <c r="AF117" s="376" t="str">
        <f>IFERROR(__xludf.DUMMYFUNCTION("""COMPUTED_VALUE"""),"Sábado 18:15")</f>
        <v>Sábado 18:15</v>
      </c>
      <c r="AG117" s="376" t="str">
        <f>IFERROR(__xludf.DUMMYFUNCTION("""COMPUTED_VALUE"""),"vacio")</f>
        <v>vacio</v>
      </c>
      <c r="AH117" s="376"/>
      <c r="AI117" s="376"/>
      <c r="AJ117" s="376"/>
      <c r="AK117" s="376"/>
      <c r="AL117" s="376"/>
      <c r="AM117" s="376"/>
      <c r="AN117" s="376"/>
      <c r="AO117" s="376"/>
      <c r="AP117" s="376"/>
      <c r="AQ117" s="376"/>
      <c r="AR117" s="376"/>
      <c r="AS117" s="376"/>
      <c r="AT117" s="376"/>
      <c r="AU117" s="376"/>
      <c r="AV117" s="376"/>
      <c r="AW117" s="377"/>
      <c r="AX117" s="134"/>
      <c r="AY117" s="353"/>
      <c r="AZ117" s="392" t="str">
        <f>IFERROR(__xludf.DUMMYFUNCTION("TRANSPOSE( IFNA(FILTER($B:$B, MONTH(IF($A:$A&lt;&gt;"""",$A:$A,""null""))=MONTH(IF('DATOS PERSONALES'!$H115&lt;&gt;"""",'DATOS PERSONALES'!$H115,""null""))),""Ingrese mes contratacion primero""))"),"MENSUAL 1")</f>
        <v>MENSUAL 1</v>
      </c>
      <c r="BA117" s="376" t="str">
        <f>IFERROR(__xludf.DUMMYFUNCTION("""COMPUTED_VALUE"""),"MENSUAL 2")</f>
        <v>MENSUAL 2</v>
      </c>
      <c r="BB117" s="376" t="str">
        <f>IFERROR(__xludf.DUMMYFUNCTION("""COMPUTED_VALUE"""),"MENSUAL 3")</f>
        <v>MENSUAL 3</v>
      </c>
      <c r="BC117" s="376" t="str">
        <f>IFERROR(__xludf.DUMMYFUNCTION("""COMPUTED_VALUE"""),"MENSUAL PILETA LIBRE 1")</f>
        <v>MENSUAL PILETA LIBRE 1</v>
      </c>
      <c r="BD117" s="376" t="str">
        <f>IFERROR(__xludf.DUMMYFUNCTION("""COMPUTED_VALUE"""),"MENSUAL PILETA LIBRE 2")</f>
        <v>MENSUAL PILETA LIBRE 2</v>
      </c>
      <c r="BE117" s="376" t="str">
        <f>IFERROR(__xludf.DUMMYFUNCTION("""COMPUTED_VALUE"""),"MENSUAL PILETA LIBRE 3")</f>
        <v>MENSUAL PILETA LIBRE 3</v>
      </c>
      <c r="BF117" s="376" t="str">
        <f>IFERROR(__xludf.DUMMYFUNCTION("""COMPUTED_VALUE"""),"MENSUAL COMBINADO")</f>
        <v>MENSUAL COMBINADO</v>
      </c>
      <c r="BG117" s="376" t="str">
        <f>IFERROR(__xludf.DUMMYFUNCTION("""COMPUTED_VALUE"""),"TRIMESTRAL 1")</f>
        <v>TRIMESTRAL 1</v>
      </c>
      <c r="BH117" s="376" t="str">
        <f>IFERROR(__xludf.DUMMYFUNCTION("""COMPUTED_VALUE"""),"TRIMESTRAL 2")</f>
        <v>TRIMESTRAL 2</v>
      </c>
      <c r="BI117" s="376" t="str">
        <f>IFERROR(__xludf.DUMMYFUNCTION("""COMPUTED_VALUE"""),"TRIMESTRAL 3")</f>
        <v>TRIMESTRAL 3</v>
      </c>
      <c r="BJ117" s="376" t="str">
        <f>IFERROR(__xludf.DUMMYFUNCTION("""COMPUTED_VALUE"""),"TRIMESTRAL PILETA LIBRE 1")</f>
        <v>TRIMESTRAL PILETA LIBRE 1</v>
      </c>
      <c r="BK117" s="376" t="str">
        <f>IFERROR(__xludf.DUMMYFUNCTION("""COMPUTED_VALUE"""),"TRIMESTRAL PILETA LIBRE 2")</f>
        <v>TRIMESTRAL PILETA LIBRE 2</v>
      </c>
      <c r="BL117" s="376" t="str">
        <f>IFERROR(__xludf.DUMMYFUNCTION("""COMPUTED_VALUE"""),"TRIMESTRAL PILETA LIBRE 3")</f>
        <v>TRIMESTRAL PILETA LIBRE 3</v>
      </c>
      <c r="BM117" s="376" t="str">
        <f>IFERROR(__xludf.DUMMYFUNCTION("""COMPUTED_VALUE"""),"TRIMESTRAL COMBINADO")</f>
        <v>TRIMESTRAL COMBINADO</v>
      </c>
      <c r="BN117" s="376" t="str">
        <f>IFERROR(__xludf.DUMMYFUNCTION("""COMPUTED_VALUE"""),"MENSUAL PROMO 1")</f>
        <v>MENSUAL PROMO 1</v>
      </c>
      <c r="BO117" s="377" t="str">
        <f>IFERROR(__xludf.DUMMYFUNCTION("""COMPUTED_VALUE"""),"TRIMESTRAL PROMO 1")</f>
        <v>TRIMESTRAL PROMO 1</v>
      </c>
      <c r="BP117" s="134" t="str">
        <f>IFERROR(__xludf.DUMMYFUNCTION("""COMPUTED_VALUE""")," ---")</f>
        <v> ---</v>
      </c>
      <c r="BQ117" s="134"/>
      <c r="BR117" s="134"/>
      <c r="BS117" s="148"/>
      <c r="BT117" s="148"/>
      <c r="BU117" s="148"/>
      <c r="BV117" s="148"/>
      <c r="BW117" s="148"/>
      <c r="BX117" s="148"/>
      <c r="BY117" s="148"/>
      <c r="BZ117" s="148"/>
      <c r="CA117" s="148"/>
      <c r="CB117" s="148"/>
      <c r="CC117" s="148"/>
      <c r="CD117" s="148"/>
      <c r="CE117" s="148"/>
      <c r="CF117" s="148"/>
      <c r="CG117" s="148"/>
      <c r="CH117" s="148"/>
      <c r="CI117" s="148"/>
      <c r="CJ117" s="148"/>
      <c r="CK117" s="148"/>
      <c r="CL117" s="148"/>
      <c r="CM117" s="148"/>
      <c r="CN117" s="148"/>
      <c r="CO117" s="148"/>
      <c r="CP117" s="148"/>
      <c r="CQ117" s="148"/>
      <c r="CR117" s="148"/>
    </row>
    <row r="118" ht="15.75" customHeight="1">
      <c r="A118" s="343">
        <v>45047.0</v>
      </c>
      <c r="B118" s="409" t="s">
        <v>1528</v>
      </c>
      <c r="C118" s="456">
        <v>4200.0</v>
      </c>
      <c r="D118" s="456">
        <v>4200.0</v>
      </c>
      <c r="E118" s="457">
        <v>4200.0</v>
      </c>
      <c r="F118" s="458">
        <v>1.0</v>
      </c>
      <c r="G118" s="459">
        <v>1.0</v>
      </c>
      <c r="H118" s="376"/>
      <c r="I118" s="376"/>
      <c r="J118" s="376"/>
      <c r="K118" s="377"/>
      <c r="L118" s="134"/>
      <c r="M118" s="134"/>
      <c r="N118" s="353"/>
      <c r="O118" s="493" t="s">
        <v>1028</v>
      </c>
      <c r="P118" s="375" t="s">
        <v>1054</v>
      </c>
      <c r="Q118" s="381" t="str">
        <f>IFERROR(__xludf.DUMMYFUNCTION("TRANSPOSE(FILTER($P$6:$P$329,$O$6:$O$329='DATOS PERSONALES'!$E115))"),"Lunes 15:30")</f>
        <v>Lunes 15:30</v>
      </c>
      <c r="R118" s="374" t="str">
        <f>IFERROR(__xludf.DUMMYFUNCTION("""COMPUTED_VALUE"""),"Lunes 20:00")</f>
        <v>Lunes 20:00</v>
      </c>
      <c r="S118" s="374" t="str">
        <f>IFERROR(__xludf.DUMMYFUNCTION("""COMPUTED_VALUE"""),"Martes 16:45")</f>
        <v>Martes 16:45</v>
      </c>
      <c r="T118" s="374" t="str">
        <f>IFERROR(__xludf.DUMMYFUNCTION("""COMPUTED_VALUE"""),"Martes 19:00")</f>
        <v>Martes 19:00</v>
      </c>
      <c r="U118" s="374" t="str">
        <f>IFERROR(__xludf.DUMMYFUNCTION("""COMPUTED_VALUE"""),"Miércoles 16:00")</f>
        <v>Miércoles 16:00</v>
      </c>
      <c r="V118" s="374" t="str">
        <f>IFERROR(__xludf.DUMMYFUNCTION("""COMPUTED_VALUE"""),"Miércoles 16:45")</f>
        <v>Miércoles 16:45</v>
      </c>
      <c r="W118" s="374" t="str">
        <f>IFERROR(__xludf.DUMMYFUNCTION("""COMPUTED_VALUE"""),"Miércoles 19:00")</f>
        <v>Miércoles 19:00</v>
      </c>
      <c r="X118" s="374" t="str">
        <f>IFERROR(__xludf.DUMMYFUNCTION("""COMPUTED_VALUE"""),"Jueves 15:30")</f>
        <v>Jueves 15:30</v>
      </c>
      <c r="Y118" s="374" t="str">
        <f>IFERROR(__xludf.DUMMYFUNCTION("""COMPUTED_VALUE"""),"Jueves 17:45")</f>
        <v>Jueves 17:45</v>
      </c>
      <c r="Z118" s="374" t="str">
        <f>IFERROR(__xludf.DUMMYFUNCTION("""COMPUTED_VALUE"""),"Viernes 16:00")</f>
        <v>Viernes 16:00</v>
      </c>
      <c r="AA118" s="374" t="str">
        <f>IFERROR(__xludf.DUMMYFUNCTION("""COMPUTED_VALUE"""),"Viernes 16:45")</f>
        <v>Viernes 16:45</v>
      </c>
      <c r="AB118" s="374" t="str">
        <f>IFERROR(__xludf.DUMMYFUNCTION("""COMPUTED_VALUE"""),"Viernes 19:45")</f>
        <v>Viernes 19:45</v>
      </c>
      <c r="AC118" s="374" t="str">
        <f>IFERROR(__xludf.DUMMYFUNCTION("""COMPUTED_VALUE"""),"Sábado 13:00")</f>
        <v>Sábado 13:00</v>
      </c>
      <c r="AD118" s="376" t="str">
        <f>IFERROR(__xludf.DUMMYFUNCTION("""COMPUTED_VALUE"""),"Sábado 13:45")</f>
        <v>Sábado 13:45</v>
      </c>
      <c r="AE118" s="376" t="str">
        <f>IFERROR(__xludf.DUMMYFUNCTION("""COMPUTED_VALUE"""),"Sábado 16:45")</f>
        <v>Sábado 16:45</v>
      </c>
      <c r="AF118" s="376" t="str">
        <f>IFERROR(__xludf.DUMMYFUNCTION("""COMPUTED_VALUE"""),"Sábado 18:15")</f>
        <v>Sábado 18:15</v>
      </c>
      <c r="AG118" s="376" t="str">
        <f>IFERROR(__xludf.DUMMYFUNCTION("""COMPUTED_VALUE"""),"vacio")</f>
        <v>vacio</v>
      </c>
      <c r="AH118" s="376"/>
      <c r="AI118" s="376"/>
      <c r="AJ118" s="376"/>
      <c r="AK118" s="376"/>
      <c r="AL118" s="376"/>
      <c r="AM118" s="376"/>
      <c r="AN118" s="376"/>
      <c r="AO118" s="376"/>
      <c r="AP118" s="376"/>
      <c r="AQ118" s="376"/>
      <c r="AR118" s="376"/>
      <c r="AS118" s="376"/>
      <c r="AT118" s="376"/>
      <c r="AU118" s="376"/>
      <c r="AV118" s="376"/>
      <c r="AW118" s="377"/>
      <c r="AX118" s="134"/>
      <c r="AY118" s="353"/>
      <c r="AZ118" s="392" t="str">
        <f>IFERROR(__xludf.DUMMYFUNCTION("TRANSPOSE( IFNA(FILTER($B:$B, MONTH(IF($A:$A&lt;&gt;"""",$A:$A,""null""))=MONTH(IF('DATOS PERSONALES'!$H116&lt;&gt;"""",'DATOS PERSONALES'!$H116,""null""))),""Ingrese mes contratacion primero""))"),"MENSUAL 1")</f>
        <v>MENSUAL 1</v>
      </c>
      <c r="BA118" s="376" t="str">
        <f>IFERROR(__xludf.DUMMYFUNCTION("""COMPUTED_VALUE"""),"MENSUAL 2")</f>
        <v>MENSUAL 2</v>
      </c>
      <c r="BB118" s="376" t="str">
        <f>IFERROR(__xludf.DUMMYFUNCTION("""COMPUTED_VALUE"""),"MENSUAL 3")</f>
        <v>MENSUAL 3</v>
      </c>
      <c r="BC118" s="376" t="str">
        <f>IFERROR(__xludf.DUMMYFUNCTION("""COMPUTED_VALUE"""),"MENSUAL PILETA LIBRE 1")</f>
        <v>MENSUAL PILETA LIBRE 1</v>
      </c>
      <c r="BD118" s="376" t="str">
        <f>IFERROR(__xludf.DUMMYFUNCTION("""COMPUTED_VALUE"""),"MENSUAL PILETA LIBRE 2")</f>
        <v>MENSUAL PILETA LIBRE 2</v>
      </c>
      <c r="BE118" s="376" t="str">
        <f>IFERROR(__xludf.DUMMYFUNCTION("""COMPUTED_VALUE"""),"MENSUAL PILETA LIBRE 3")</f>
        <v>MENSUAL PILETA LIBRE 3</v>
      </c>
      <c r="BF118" s="376" t="str">
        <f>IFERROR(__xludf.DUMMYFUNCTION("""COMPUTED_VALUE"""),"MENSUAL COMBINADO")</f>
        <v>MENSUAL COMBINADO</v>
      </c>
      <c r="BG118" s="376" t="str">
        <f>IFERROR(__xludf.DUMMYFUNCTION("""COMPUTED_VALUE"""),"TRIMESTRAL 1")</f>
        <v>TRIMESTRAL 1</v>
      </c>
      <c r="BH118" s="376" t="str">
        <f>IFERROR(__xludf.DUMMYFUNCTION("""COMPUTED_VALUE"""),"TRIMESTRAL 2")</f>
        <v>TRIMESTRAL 2</v>
      </c>
      <c r="BI118" s="376" t="str">
        <f>IFERROR(__xludf.DUMMYFUNCTION("""COMPUTED_VALUE"""),"TRIMESTRAL 3")</f>
        <v>TRIMESTRAL 3</v>
      </c>
      <c r="BJ118" s="376" t="str">
        <f>IFERROR(__xludf.DUMMYFUNCTION("""COMPUTED_VALUE"""),"TRIMESTRAL PILETA LIBRE 1")</f>
        <v>TRIMESTRAL PILETA LIBRE 1</v>
      </c>
      <c r="BK118" s="376" t="str">
        <f>IFERROR(__xludf.DUMMYFUNCTION("""COMPUTED_VALUE"""),"TRIMESTRAL PILETA LIBRE 2")</f>
        <v>TRIMESTRAL PILETA LIBRE 2</v>
      </c>
      <c r="BL118" s="376" t="str">
        <f>IFERROR(__xludf.DUMMYFUNCTION("""COMPUTED_VALUE"""),"TRIMESTRAL PILETA LIBRE 3")</f>
        <v>TRIMESTRAL PILETA LIBRE 3</v>
      </c>
      <c r="BM118" s="376" t="str">
        <f>IFERROR(__xludf.DUMMYFUNCTION("""COMPUTED_VALUE"""),"TRIMESTRAL COMBINADO")</f>
        <v>TRIMESTRAL COMBINADO</v>
      </c>
      <c r="BN118" s="376" t="str">
        <f>IFERROR(__xludf.DUMMYFUNCTION("""COMPUTED_VALUE"""),"MENSUAL PROMO 1")</f>
        <v>MENSUAL PROMO 1</v>
      </c>
      <c r="BO118" s="377" t="str">
        <f>IFERROR(__xludf.DUMMYFUNCTION("""COMPUTED_VALUE"""),"TRIMESTRAL PROMO 1")</f>
        <v>TRIMESTRAL PROMO 1</v>
      </c>
      <c r="BP118" s="134" t="str">
        <f>IFERROR(__xludf.DUMMYFUNCTION("""COMPUTED_VALUE""")," ---")</f>
        <v> ---</v>
      </c>
      <c r="BQ118" s="134"/>
      <c r="BR118" s="134"/>
      <c r="BS118" s="148"/>
      <c r="BT118" s="148"/>
      <c r="BU118" s="148"/>
      <c r="BV118" s="148"/>
      <c r="BW118" s="148"/>
      <c r="BX118" s="148"/>
      <c r="BY118" s="148"/>
      <c r="BZ118" s="148"/>
      <c r="CA118" s="148"/>
      <c r="CB118" s="148"/>
      <c r="CC118" s="148"/>
      <c r="CD118" s="148"/>
      <c r="CE118" s="148"/>
      <c r="CF118" s="148" t="str">
        <f>IFERROR(__xludf.DUMMYFUNCTION("""COMPUTED_VALUE""")," ---")</f>
        <v> ---</v>
      </c>
      <c r="CG118" s="148"/>
      <c r="CH118" s="148"/>
      <c r="CI118" s="148"/>
      <c r="CJ118" s="148"/>
      <c r="CK118" s="148"/>
      <c r="CL118" s="148"/>
      <c r="CM118" s="148"/>
      <c r="CN118" s="148"/>
      <c r="CO118" s="148"/>
      <c r="CP118" s="148"/>
      <c r="CQ118" s="148"/>
      <c r="CR118" s="148"/>
    </row>
    <row r="119" ht="15.75" customHeight="1">
      <c r="A119" s="343">
        <v>45047.0</v>
      </c>
      <c r="B119" s="418" t="s">
        <v>1530</v>
      </c>
      <c r="C119" s="461">
        <v>3670.0</v>
      </c>
      <c r="D119" s="461">
        <v>5500.0</v>
      </c>
      <c r="E119" s="461">
        <v>11000.0</v>
      </c>
      <c r="F119" s="462">
        <v>2.0</v>
      </c>
      <c r="G119" s="463">
        <v>3.0</v>
      </c>
      <c r="H119" s="376"/>
      <c r="I119" s="376"/>
      <c r="J119" s="376"/>
      <c r="K119" s="377"/>
      <c r="L119" s="134"/>
      <c r="M119" s="134"/>
      <c r="N119" s="353"/>
      <c r="O119" s="493" t="s">
        <v>1028</v>
      </c>
      <c r="P119" s="490" t="s">
        <v>1048</v>
      </c>
      <c r="Q119" s="381" t="str">
        <f>IFERROR(__xludf.DUMMYFUNCTION("TRANSPOSE(FILTER($P$6:$P$329,$O$6:$O$329='DATOS PERSONALES'!$E116))"),"Lunes 15:30")</f>
        <v>Lunes 15:30</v>
      </c>
      <c r="R119" s="374" t="str">
        <f>IFERROR(__xludf.DUMMYFUNCTION("""COMPUTED_VALUE"""),"Lunes 20:00")</f>
        <v>Lunes 20:00</v>
      </c>
      <c r="S119" s="374" t="str">
        <f>IFERROR(__xludf.DUMMYFUNCTION("""COMPUTED_VALUE"""),"Martes 16:45")</f>
        <v>Martes 16:45</v>
      </c>
      <c r="T119" s="374" t="str">
        <f>IFERROR(__xludf.DUMMYFUNCTION("""COMPUTED_VALUE"""),"Martes 19:00")</f>
        <v>Martes 19:00</v>
      </c>
      <c r="U119" s="374" t="str">
        <f>IFERROR(__xludf.DUMMYFUNCTION("""COMPUTED_VALUE"""),"Miércoles 16:00")</f>
        <v>Miércoles 16:00</v>
      </c>
      <c r="V119" s="374" t="str">
        <f>IFERROR(__xludf.DUMMYFUNCTION("""COMPUTED_VALUE"""),"Miércoles 16:45")</f>
        <v>Miércoles 16:45</v>
      </c>
      <c r="W119" s="374" t="str">
        <f>IFERROR(__xludf.DUMMYFUNCTION("""COMPUTED_VALUE"""),"Miércoles 19:00")</f>
        <v>Miércoles 19:00</v>
      </c>
      <c r="X119" s="374" t="str">
        <f>IFERROR(__xludf.DUMMYFUNCTION("""COMPUTED_VALUE"""),"Jueves 15:30")</f>
        <v>Jueves 15:30</v>
      </c>
      <c r="Y119" s="374" t="str">
        <f>IFERROR(__xludf.DUMMYFUNCTION("""COMPUTED_VALUE"""),"Jueves 17:45")</f>
        <v>Jueves 17:45</v>
      </c>
      <c r="Z119" s="374" t="str">
        <f>IFERROR(__xludf.DUMMYFUNCTION("""COMPUTED_VALUE"""),"Viernes 16:00")</f>
        <v>Viernes 16:00</v>
      </c>
      <c r="AA119" s="374" t="str">
        <f>IFERROR(__xludf.DUMMYFUNCTION("""COMPUTED_VALUE"""),"Viernes 16:45")</f>
        <v>Viernes 16:45</v>
      </c>
      <c r="AB119" s="374" t="str">
        <f>IFERROR(__xludf.DUMMYFUNCTION("""COMPUTED_VALUE"""),"Viernes 19:45")</f>
        <v>Viernes 19:45</v>
      </c>
      <c r="AC119" s="374" t="str">
        <f>IFERROR(__xludf.DUMMYFUNCTION("""COMPUTED_VALUE"""),"Sábado 13:00")</f>
        <v>Sábado 13:00</v>
      </c>
      <c r="AD119" s="376" t="str">
        <f>IFERROR(__xludf.DUMMYFUNCTION("""COMPUTED_VALUE"""),"Sábado 13:45")</f>
        <v>Sábado 13:45</v>
      </c>
      <c r="AE119" s="376" t="str">
        <f>IFERROR(__xludf.DUMMYFUNCTION("""COMPUTED_VALUE"""),"Sábado 16:45")</f>
        <v>Sábado 16:45</v>
      </c>
      <c r="AF119" s="376" t="str">
        <f>IFERROR(__xludf.DUMMYFUNCTION("""COMPUTED_VALUE"""),"Sábado 18:15")</f>
        <v>Sábado 18:15</v>
      </c>
      <c r="AG119" s="376" t="str">
        <f>IFERROR(__xludf.DUMMYFUNCTION("""COMPUTED_VALUE"""),"vacio")</f>
        <v>vacio</v>
      </c>
      <c r="AH119" s="376"/>
      <c r="AI119" s="376"/>
      <c r="AJ119" s="376"/>
      <c r="AK119" s="376"/>
      <c r="AL119" s="376"/>
      <c r="AM119" s="376"/>
      <c r="AN119" s="376"/>
      <c r="AO119" s="376"/>
      <c r="AP119" s="376"/>
      <c r="AQ119" s="376"/>
      <c r="AR119" s="376"/>
      <c r="AS119" s="376"/>
      <c r="AT119" s="376"/>
      <c r="AU119" s="376"/>
      <c r="AV119" s="376"/>
      <c r="AW119" s="377"/>
      <c r="AX119" s="134"/>
      <c r="AY119" s="353"/>
      <c r="AZ119" s="392" t="str">
        <f>IFERROR(__xludf.DUMMYFUNCTION("TRANSPOSE( IFNA(FILTER($B:$B, MONTH(IF($A:$A&lt;&gt;"""",$A:$A,""null""))=MONTH(IF('DATOS PERSONALES'!$H117&lt;&gt;"""",'DATOS PERSONALES'!$H117,""null""))),""Ingrese mes contratacion primero""))"),"MENSUAL 1")</f>
        <v>MENSUAL 1</v>
      </c>
      <c r="BA119" s="376" t="str">
        <f>IFERROR(__xludf.DUMMYFUNCTION("""COMPUTED_VALUE"""),"MENSUAL 2")</f>
        <v>MENSUAL 2</v>
      </c>
      <c r="BB119" s="376" t="str">
        <f>IFERROR(__xludf.DUMMYFUNCTION("""COMPUTED_VALUE"""),"MENSUAL 3")</f>
        <v>MENSUAL 3</v>
      </c>
      <c r="BC119" s="376" t="str">
        <f>IFERROR(__xludf.DUMMYFUNCTION("""COMPUTED_VALUE"""),"MENSUAL PILETA LIBRE 1")</f>
        <v>MENSUAL PILETA LIBRE 1</v>
      </c>
      <c r="BD119" s="376" t="str">
        <f>IFERROR(__xludf.DUMMYFUNCTION("""COMPUTED_VALUE"""),"MENSUAL PILETA LIBRE 2")</f>
        <v>MENSUAL PILETA LIBRE 2</v>
      </c>
      <c r="BE119" s="376" t="str">
        <f>IFERROR(__xludf.DUMMYFUNCTION("""COMPUTED_VALUE"""),"MENSUAL PILETA LIBRE 3")</f>
        <v>MENSUAL PILETA LIBRE 3</v>
      </c>
      <c r="BF119" s="376" t="str">
        <f>IFERROR(__xludf.DUMMYFUNCTION("""COMPUTED_VALUE"""),"MENSUAL COMBINADO")</f>
        <v>MENSUAL COMBINADO</v>
      </c>
      <c r="BG119" s="376" t="str">
        <f>IFERROR(__xludf.DUMMYFUNCTION("""COMPUTED_VALUE"""),"TRIMESTRAL 1")</f>
        <v>TRIMESTRAL 1</v>
      </c>
      <c r="BH119" s="376" t="str">
        <f>IFERROR(__xludf.DUMMYFUNCTION("""COMPUTED_VALUE"""),"TRIMESTRAL 2")</f>
        <v>TRIMESTRAL 2</v>
      </c>
      <c r="BI119" s="376" t="str">
        <f>IFERROR(__xludf.DUMMYFUNCTION("""COMPUTED_VALUE"""),"TRIMESTRAL 3")</f>
        <v>TRIMESTRAL 3</v>
      </c>
      <c r="BJ119" s="376" t="str">
        <f>IFERROR(__xludf.DUMMYFUNCTION("""COMPUTED_VALUE"""),"TRIMESTRAL PILETA LIBRE 1")</f>
        <v>TRIMESTRAL PILETA LIBRE 1</v>
      </c>
      <c r="BK119" s="376" t="str">
        <f>IFERROR(__xludf.DUMMYFUNCTION("""COMPUTED_VALUE"""),"TRIMESTRAL PILETA LIBRE 2")</f>
        <v>TRIMESTRAL PILETA LIBRE 2</v>
      </c>
      <c r="BL119" s="376" t="str">
        <f>IFERROR(__xludf.DUMMYFUNCTION("""COMPUTED_VALUE"""),"TRIMESTRAL PILETA LIBRE 3")</f>
        <v>TRIMESTRAL PILETA LIBRE 3</v>
      </c>
      <c r="BM119" s="376" t="str">
        <f>IFERROR(__xludf.DUMMYFUNCTION("""COMPUTED_VALUE"""),"TRIMESTRAL COMBINADO")</f>
        <v>TRIMESTRAL COMBINADO</v>
      </c>
      <c r="BN119" s="376" t="str">
        <f>IFERROR(__xludf.DUMMYFUNCTION("""COMPUTED_VALUE"""),"MENSUAL PROMO 1")</f>
        <v>MENSUAL PROMO 1</v>
      </c>
      <c r="BO119" s="377" t="str">
        <f>IFERROR(__xludf.DUMMYFUNCTION("""COMPUTED_VALUE"""),"TRIMESTRAL PROMO 1")</f>
        <v>TRIMESTRAL PROMO 1</v>
      </c>
      <c r="BP119" s="134" t="str">
        <f>IFERROR(__xludf.DUMMYFUNCTION("""COMPUTED_VALUE""")," ---")</f>
        <v> ---</v>
      </c>
      <c r="BQ119" s="134"/>
      <c r="BR119" s="134"/>
      <c r="BS119" s="148"/>
      <c r="BT119" s="148"/>
      <c r="BU119" s="148"/>
      <c r="BV119" s="148"/>
      <c r="BW119" s="148"/>
      <c r="BX119" s="148"/>
      <c r="BY119" s="148"/>
      <c r="BZ119" s="148"/>
      <c r="CA119" s="148"/>
      <c r="CB119" s="148"/>
      <c r="CC119" s="148"/>
      <c r="CD119" s="148"/>
      <c r="CE119" s="148"/>
      <c r="CF119" s="148" t="str">
        <f>IFERROR(__xludf.DUMMYFUNCTION("""COMPUTED_VALUE""")," ---")</f>
        <v> ---</v>
      </c>
      <c r="CG119" s="148"/>
      <c r="CH119" s="148"/>
      <c r="CI119" s="148"/>
      <c r="CJ119" s="148"/>
      <c r="CK119" s="148"/>
      <c r="CL119" s="148"/>
      <c r="CM119" s="148"/>
      <c r="CN119" s="148"/>
      <c r="CO119" s="148"/>
      <c r="CP119" s="148"/>
      <c r="CQ119" s="148"/>
      <c r="CR119" s="148"/>
    </row>
    <row r="120" ht="15.75" customHeight="1">
      <c r="A120" s="343">
        <v>45047.0</v>
      </c>
      <c r="B120" s="423" t="s">
        <v>1524</v>
      </c>
      <c r="C120" s="464">
        <v>0.0</v>
      </c>
      <c r="D120" s="464">
        <v>0.0</v>
      </c>
      <c r="E120" s="464">
        <v>0.0</v>
      </c>
      <c r="F120" s="464">
        <v>0.0</v>
      </c>
      <c r="G120" s="465">
        <v>0.0</v>
      </c>
      <c r="H120" s="376"/>
      <c r="I120" s="376"/>
      <c r="J120" s="376"/>
      <c r="K120" s="377"/>
      <c r="L120" s="134"/>
      <c r="M120" s="134"/>
      <c r="N120" s="353"/>
      <c r="O120" s="493" t="s">
        <v>1028</v>
      </c>
      <c r="P120" s="375" t="s">
        <v>1041</v>
      </c>
      <c r="Q120" s="381" t="str">
        <f>IFERROR(__xludf.DUMMYFUNCTION("TRANSPOSE(FILTER($P$6:$P$329,$O$6:$O$329='DATOS PERSONALES'!$E117))"),"Lunes 16:15")</f>
        <v>Lunes 16:15</v>
      </c>
      <c r="R120" s="374" t="str">
        <f>IFERROR(__xludf.DUMMYFUNCTION("""COMPUTED_VALUE"""),"Lunes 19:15")</f>
        <v>Lunes 19:15</v>
      </c>
      <c r="S120" s="374" t="str">
        <f>IFERROR(__xludf.DUMMYFUNCTION("""COMPUTED_VALUE"""),"Martes 16:00")</f>
        <v>Martes 16:00</v>
      </c>
      <c r="T120" s="374" t="str">
        <f>IFERROR(__xludf.DUMMYFUNCTION("""COMPUTED_VALUE"""),"Martes 17:30")</f>
        <v>Martes 17:30</v>
      </c>
      <c r="U120" s="374" t="str">
        <f>IFERROR(__xludf.DUMMYFUNCTION("""COMPUTED_VALUE"""),"Martes 18:15")</f>
        <v>Martes 18:15</v>
      </c>
      <c r="V120" s="374" t="str">
        <f>IFERROR(__xludf.DUMMYFUNCTION("""COMPUTED_VALUE"""),"Martes 19:45")</f>
        <v>Martes 19:45</v>
      </c>
      <c r="W120" s="374" t="str">
        <f>IFERROR(__xludf.DUMMYFUNCTION("""COMPUTED_VALUE"""),"Miércoles 18:15")</f>
        <v>Miércoles 18:15</v>
      </c>
      <c r="X120" s="374" t="str">
        <f>IFERROR(__xludf.DUMMYFUNCTION("""COMPUTED_VALUE"""),"Miércoles 19:45")</f>
        <v>Miércoles 19:45</v>
      </c>
      <c r="Y120" s="374" t="str">
        <f>IFERROR(__xludf.DUMMYFUNCTION("""COMPUTED_VALUE"""),"Jueves 14:45")</f>
        <v>Jueves 14:45</v>
      </c>
      <c r="Z120" s="374" t="str">
        <f>IFERROR(__xludf.DUMMYFUNCTION("""COMPUTED_VALUE"""),"Jueves 14:45")</f>
        <v>Jueves 14:45</v>
      </c>
      <c r="AA120" s="374" t="str">
        <f>IFERROR(__xludf.DUMMYFUNCTION("""COMPUTED_VALUE"""),"Jueves 17:00")</f>
        <v>Jueves 17:00</v>
      </c>
      <c r="AB120" s="374" t="str">
        <f>IFERROR(__xludf.DUMMYFUNCTION("""COMPUTED_VALUE"""),"Jueves 19:15")</f>
        <v>Jueves 19:15</v>
      </c>
      <c r="AC120" s="374" t="str">
        <f>IFERROR(__xludf.DUMMYFUNCTION("""COMPUTED_VALUE"""),"Viernes 15:15")</f>
        <v>Viernes 15:15</v>
      </c>
      <c r="AD120" s="376" t="str">
        <f>IFERROR(__xludf.DUMMYFUNCTION("""COMPUTED_VALUE"""),"Sábado 11:30")</f>
        <v>Sábado 11:30</v>
      </c>
      <c r="AE120" s="376" t="str">
        <f>IFERROR(__xludf.DUMMYFUNCTION("""COMPUTED_VALUE"""),"Sábado 12:15")</f>
        <v>Sábado 12:15</v>
      </c>
      <c r="AF120" s="376" t="str">
        <f>IFERROR(__xludf.DUMMYFUNCTION("""COMPUTED_VALUE"""),"Sábado 16:00")</f>
        <v>Sábado 16:00</v>
      </c>
      <c r="AG120" s="376" t="str">
        <f>IFERROR(__xludf.DUMMYFUNCTION("""COMPUTED_VALUE"""),"Sábado 17:30")</f>
        <v>Sábado 17:30</v>
      </c>
      <c r="AH120" s="376" t="str">
        <f>IFERROR(__xludf.DUMMYFUNCTION("""COMPUTED_VALUE"""),"Sábado 19:00")</f>
        <v>Sábado 19:00</v>
      </c>
      <c r="AI120" s="376" t="str">
        <f>IFERROR(__xludf.DUMMYFUNCTION("""COMPUTED_VALUE"""),"vacio")</f>
        <v>vacio</v>
      </c>
      <c r="AJ120" s="376"/>
      <c r="AK120" s="376"/>
      <c r="AL120" s="376"/>
      <c r="AM120" s="376"/>
      <c r="AN120" s="376"/>
      <c r="AO120" s="376"/>
      <c r="AP120" s="376"/>
      <c r="AQ120" s="376"/>
      <c r="AR120" s="376"/>
      <c r="AS120" s="376"/>
      <c r="AT120" s="376"/>
      <c r="AU120" s="376"/>
      <c r="AV120" s="376"/>
      <c r="AW120" s="377"/>
      <c r="AX120" s="134"/>
      <c r="AY120" s="353"/>
      <c r="AZ120" s="392" t="str">
        <f>IFERROR(__xludf.DUMMYFUNCTION("TRANSPOSE( IFNA(FILTER($B:$B, MONTH(IF($A:$A&lt;&gt;"""",$A:$A,""null""))=MONTH(IF('DATOS PERSONALES'!$H118&lt;&gt;"""",'DATOS PERSONALES'!$H118,""null""))),""Ingrese mes contratacion primero""))"),"MENSUAL 1")</f>
        <v>MENSUAL 1</v>
      </c>
      <c r="BA120" s="376" t="str">
        <f>IFERROR(__xludf.DUMMYFUNCTION("""COMPUTED_VALUE"""),"MENSUAL 2")</f>
        <v>MENSUAL 2</v>
      </c>
      <c r="BB120" s="376" t="str">
        <f>IFERROR(__xludf.DUMMYFUNCTION("""COMPUTED_VALUE"""),"MENSUAL 3")</f>
        <v>MENSUAL 3</v>
      </c>
      <c r="BC120" s="376" t="str">
        <f>IFERROR(__xludf.DUMMYFUNCTION("""COMPUTED_VALUE"""),"MENSUAL PILETA LIBRE 1")</f>
        <v>MENSUAL PILETA LIBRE 1</v>
      </c>
      <c r="BD120" s="376" t="str">
        <f>IFERROR(__xludf.DUMMYFUNCTION("""COMPUTED_VALUE"""),"MENSUAL PILETA LIBRE 2")</f>
        <v>MENSUAL PILETA LIBRE 2</v>
      </c>
      <c r="BE120" s="376" t="str">
        <f>IFERROR(__xludf.DUMMYFUNCTION("""COMPUTED_VALUE"""),"MENSUAL PILETA LIBRE 3")</f>
        <v>MENSUAL PILETA LIBRE 3</v>
      </c>
      <c r="BF120" s="376" t="str">
        <f>IFERROR(__xludf.DUMMYFUNCTION("""COMPUTED_VALUE"""),"MENSUAL COMBINADO")</f>
        <v>MENSUAL COMBINADO</v>
      </c>
      <c r="BG120" s="376" t="str">
        <f>IFERROR(__xludf.DUMMYFUNCTION("""COMPUTED_VALUE"""),"TRIMESTRAL 1")</f>
        <v>TRIMESTRAL 1</v>
      </c>
      <c r="BH120" s="376" t="str">
        <f>IFERROR(__xludf.DUMMYFUNCTION("""COMPUTED_VALUE"""),"TRIMESTRAL 2")</f>
        <v>TRIMESTRAL 2</v>
      </c>
      <c r="BI120" s="376" t="str">
        <f>IFERROR(__xludf.DUMMYFUNCTION("""COMPUTED_VALUE"""),"TRIMESTRAL 3")</f>
        <v>TRIMESTRAL 3</v>
      </c>
      <c r="BJ120" s="376" t="str">
        <f>IFERROR(__xludf.DUMMYFUNCTION("""COMPUTED_VALUE"""),"TRIMESTRAL PILETA LIBRE 1")</f>
        <v>TRIMESTRAL PILETA LIBRE 1</v>
      </c>
      <c r="BK120" s="376" t="str">
        <f>IFERROR(__xludf.DUMMYFUNCTION("""COMPUTED_VALUE"""),"TRIMESTRAL PILETA LIBRE 2")</f>
        <v>TRIMESTRAL PILETA LIBRE 2</v>
      </c>
      <c r="BL120" s="376" t="str">
        <f>IFERROR(__xludf.DUMMYFUNCTION("""COMPUTED_VALUE"""),"TRIMESTRAL PILETA LIBRE 3")</f>
        <v>TRIMESTRAL PILETA LIBRE 3</v>
      </c>
      <c r="BM120" s="376" t="str">
        <f>IFERROR(__xludf.DUMMYFUNCTION("""COMPUTED_VALUE"""),"TRIMESTRAL COMBINADO")</f>
        <v>TRIMESTRAL COMBINADO</v>
      </c>
      <c r="BN120" s="376" t="str">
        <f>IFERROR(__xludf.DUMMYFUNCTION("""COMPUTED_VALUE"""),"MENSUAL PROMO 1")</f>
        <v>MENSUAL PROMO 1</v>
      </c>
      <c r="BO120" s="377" t="str">
        <f>IFERROR(__xludf.DUMMYFUNCTION("""COMPUTED_VALUE"""),"TRIMESTRAL PROMO 1")</f>
        <v>TRIMESTRAL PROMO 1</v>
      </c>
      <c r="BP120" s="134" t="str">
        <f>IFERROR(__xludf.DUMMYFUNCTION("""COMPUTED_VALUE""")," ---")</f>
        <v> ---</v>
      </c>
      <c r="BQ120" s="134"/>
      <c r="BR120" s="134"/>
      <c r="BS120" s="148"/>
      <c r="BT120" s="148"/>
      <c r="BU120" s="148"/>
      <c r="BV120" s="148"/>
      <c r="BW120" s="148"/>
      <c r="BX120" s="148"/>
      <c r="BY120" s="148"/>
      <c r="BZ120" s="148"/>
      <c r="CA120" s="148"/>
      <c r="CB120" s="148"/>
      <c r="CC120" s="148"/>
      <c r="CD120" s="148"/>
      <c r="CE120" s="148"/>
      <c r="CF120" s="148" t="str">
        <f>IFERROR(__xludf.DUMMYFUNCTION("""COMPUTED_VALUE""")," ---")</f>
        <v> ---</v>
      </c>
      <c r="CG120" s="148"/>
      <c r="CH120" s="148"/>
      <c r="CI120" s="148"/>
      <c r="CJ120" s="148"/>
      <c r="CK120" s="148"/>
      <c r="CL120" s="148"/>
      <c r="CM120" s="148"/>
      <c r="CN120" s="148"/>
      <c r="CO120" s="148"/>
      <c r="CP120" s="148"/>
      <c r="CQ120" s="148"/>
      <c r="CR120" s="148"/>
    </row>
    <row r="121" ht="15.75" customHeight="1">
      <c r="A121" s="494"/>
      <c r="B121" s="335"/>
      <c r="C121" s="404"/>
      <c r="D121" s="404"/>
      <c r="E121" s="404"/>
      <c r="F121" s="335"/>
      <c r="G121" s="353"/>
      <c r="H121" s="376"/>
      <c r="I121" s="376"/>
      <c r="J121" s="376"/>
      <c r="K121" s="377"/>
      <c r="L121" s="134"/>
      <c r="M121" s="134"/>
      <c r="N121" s="353"/>
      <c r="O121" s="493" t="s">
        <v>1028</v>
      </c>
      <c r="P121" s="375" t="s">
        <v>1190</v>
      </c>
      <c r="Q121" s="381" t="str">
        <f>IFERROR(__xludf.DUMMYFUNCTION("TRANSPOSE(FILTER($P$6:$P$329,$O$6:$O$329='DATOS PERSONALES'!$E118))"),"Lunes 16:15")</f>
        <v>Lunes 16:15</v>
      </c>
      <c r="R121" s="374" t="str">
        <f>IFERROR(__xludf.DUMMYFUNCTION("""COMPUTED_VALUE"""),"Lunes 19:15")</f>
        <v>Lunes 19:15</v>
      </c>
      <c r="S121" s="374" t="str">
        <f>IFERROR(__xludf.DUMMYFUNCTION("""COMPUTED_VALUE"""),"Martes 16:00")</f>
        <v>Martes 16:00</v>
      </c>
      <c r="T121" s="374" t="str">
        <f>IFERROR(__xludf.DUMMYFUNCTION("""COMPUTED_VALUE"""),"Martes 17:30")</f>
        <v>Martes 17:30</v>
      </c>
      <c r="U121" s="374" t="str">
        <f>IFERROR(__xludf.DUMMYFUNCTION("""COMPUTED_VALUE"""),"Martes 18:15")</f>
        <v>Martes 18:15</v>
      </c>
      <c r="V121" s="374" t="str">
        <f>IFERROR(__xludf.DUMMYFUNCTION("""COMPUTED_VALUE"""),"Martes 19:45")</f>
        <v>Martes 19:45</v>
      </c>
      <c r="W121" s="374" t="str">
        <f>IFERROR(__xludf.DUMMYFUNCTION("""COMPUTED_VALUE"""),"Miércoles 18:15")</f>
        <v>Miércoles 18:15</v>
      </c>
      <c r="X121" s="374" t="str">
        <f>IFERROR(__xludf.DUMMYFUNCTION("""COMPUTED_VALUE"""),"Miércoles 19:45")</f>
        <v>Miércoles 19:45</v>
      </c>
      <c r="Y121" s="374" t="str">
        <f>IFERROR(__xludf.DUMMYFUNCTION("""COMPUTED_VALUE"""),"Jueves 14:45")</f>
        <v>Jueves 14:45</v>
      </c>
      <c r="Z121" s="374" t="str">
        <f>IFERROR(__xludf.DUMMYFUNCTION("""COMPUTED_VALUE"""),"Jueves 14:45")</f>
        <v>Jueves 14:45</v>
      </c>
      <c r="AA121" s="374" t="str">
        <f>IFERROR(__xludf.DUMMYFUNCTION("""COMPUTED_VALUE"""),"Jueves 17:00")</f>
        <v>Jueves 17:00</v>
      </c>
      <c r="AB121" s="374" t="str">
        <f>IFERROR(__xludf.DUMMYFUNCTION("""COMPUTED_VALUE"""),"Jueves 19:15")</f>
        <v>Jueves 19:15</v>
      </c>
      <c r="AC121" s="374" t="str">
        <f>IFERROR(__xludf.DUMMYFUNCTION("""COMPUTED_VALUE"""),"Viernes 15:15")</f>
        <v>Viernes 15:15</v>
      </c>
      <c r="AD121" s="376" t="str">
        <f>IFERROR(__xludf.DUMMYFUNCTION("""COMPUTED_VALUE"""),"Sábado 11:30")</f>
        <v>Sábado 11:30</v>
      </c>
      <c r="AE121" s="376" t="str">
        <f>IFERROR(__xludf.DUMMYFUNCTION("""COMPUTED_VALUE"""),"Sábado 12:15")</f>
        <v>Sábado 12:15</v>
      </c>
      <c r="AF121" s="376" t="str">
        <f>IFERROR(__xludf.DUMMYFUNCTION("""COMPUTED_VALUE"""),"Sábado 16:00")</f>
        <v>Sábado 16:00</v>
      </c>
      <c r="AG121" s="376" t="str">
        <f>IFERROR(__xludf.DUMMYFUNCTION("""COMPUTED_VALUE"""),"Sábado 17:30")</f>
        <v>Sábado 17:30</v>
      </c>
      <c r="AH121" s="376" t="str">
        <f>IFERROR(__xludf.DUMMYFUNCTION("""COMPUTED_VALUE"""),"Sábado 19:00")</f>
        <v>Sábado 19:00</v>
      </c>
      <c r="AI121" s="376" t="str">
        <f>IFERROR(__xludf.DUMMYFUNCTION("""COMPUTED_VALUE"""),"vacio")</f>
        <v>vacio</v>
      </c>
      <c r="AJ121" s="376"/>
      <c r="AK121" s="376"/>
      <c r="AL121" s="376"/>
      <c r="AM121" s="376"/>
      <c r="AN121" s="376"/>
      <c r="AO121" s="376"/>
      <c r="AP121" s="376"/>
      <c r="AQ121" s="376"/>
      <c r="AR121" s="376"/>
      <c r="AS121" s="376"/>
      <c r="AT121" s="376"/>
      <c r="AU121" s="376"/>
      <c r="AV121" s="376"/>
      <c r="AW121" s="377"/>
      <c r="AX121" s="134"/>
      <c r="AY121" s="353"/>
      <c r="AZ121" s="392" t="str">
        <f>IFERROR(__xludf.DUMMYFUNCTION("TRANSPOSE( IFNA(FILTER($B:$B, MONTH(IF($A:$A&lt;&gt;"""",$A:$A,""null""))=MONTH(IF('DATOS PERSONALES'!$H119&lt;&gt;"""",'DATOS PERSONALES'!$H119,""null""))),""Ingrese mes contratacion primero""))"),"MENSUAL 1")</f>
        <v>MENSUAL 1</v>
      </c>
      <c r="BA121" s="376" t="str">
        <f>IFERROR(__xludf.DUMMYFUNCTION("""COMPUTED_VALUE"""),"MENSUAL 2")</f>
        <v>MENSUAL 2</v>
      </c>
      <c r="BB121" s="376" t="str">
        <f>IFERROR(__xludf.DUMMYFUNCTION("""COMPUTED_VALUE"""),"MENSUAL 3")</f>
        <v>MENSUAL 3</v>
      </c>
      <c r="BC121" s="376" t="str">
        <f>IFERROR(__xludf.DUMMYFUNCTION("""COMPUTED_VALUE"""),"MENSUAL PILETA LIBRE 1")</f>
        <v>MENSUAL PILETA LIBRE 1</v>
      </c>
      <c r="BD121" s="376" t="str">
        <f>IFERROR(__xludf.DUMMYFUNCTION("""COMPUTED_VALUE"""),"MENSUAL PILETA LIBRE 2")</f>
        <v>MENSUAL PILETA LIBRE 2</v>
      </c>
      <c r="BE121" s="376" t="str">
        <f>IFERROR(__xludf.DUMMYFUNCTION("""COMPUTED_VALUE"""),"MENSUAL PILETA LIBRE 3")</f>
        <v>MENSUAL PILETA LIBRE 3</v>
      </c>
      <c r="BF121" s="376" t="str">
        <f>IFERROR(__xludf.DUMMYFUNCTION("""COMPUTED_VALUE"""),"MENSUAL COMBINADO")</f>
        <v>MENSUAL COMBINADO</v>
      </c>
      <c r="BG121" s="376" t="str">
        <f>IFERROR(__xludf.DUMMYFUNCTION("""COMPUTED_VALUE"""),"TRIMESTRAL 1")</f>
        <v>TRIMESTRAL 1</v>
      </c>
      <c r="BH121" s="376" t="str">
        <f>IFERROR(__xludf.DUMMYFUNCTION("""COMPUTED_VALUE"""),"TRIMESTRAL 2")</f>
        <v>TRIMESTRAL 2</v>
      </c>
      <c r="BI121" s="376" t="str">
        <f>IFERROR(__xludf.DUMMYFUNCTION("""COMPUTED_VALUE"""),"TRIMESTRAL 3")</f>
        <v>TRIMESTRAL 3</v>
      </c>
      <c r="BJ121" s="376" t="str">
        <f>IFERROR(__xludf.DUMMYFUNCTION("""COMPUTED_VALUE"""),"TRIMESTRAL PILETA LIBRE 1")</f>
        <v>TRIMESTRAL PILETA LIBRE 1</v>
      </c>
      <c r="BK121" s="376" t="str">
        <f>IFERROR(__xludf.DUMMYFUNCTION("""COMPUTED_VALUE"""),"TRIMESTRAL PILETA LIBRE 2")</f>
        <v>TRIMESTRAL PILETA LIBRE 2</v>
      </c>
      <c r="BL121" s="376" t="str">
        <f>IFERROR(__xludf.DUMMYFUNCTION("""COMPUTED_VALUE"""),"TRIMESTRAL PILETA LIBRE 3")</f>
        <v>TRIMESTRAL PILETA LIBRE 3</v>
      </c>
      <c r="BM121" s="376" t="str">
        <f>IFERROR(__xludf.DUMMYFUNCTION("""COMPUTED_VALUE"""),"TRIMESTRAL COMBINADO")</f>
        <v>TRIMESTRAL COMBINADO</v>
      </c>
      <c r="BN121" s="376" t="str">
        <f>IFERROR(__xludf.DUMMYFUNCTION("""COMPUTED_VALUE"""),"MENSUAL PROMO 1")</f>
        <v>MENSUAL PROMO 1</v>
      </c>
      <c r="BO121" s="377" t="str">
        <f>IFERROR(__xludf.DUMMYFUNCTION("""COMPUTED_VALUE"""),"TRIMESTRAL PROMO 1")</f>
        <v>TRIMESTRAL PROMO 1</v>
      </c>
      <c r="BP121" s="134" t="str">
        <f>IFERROR(__xludf.DUMMYFUNCTION("""COMPUTED_VALUE""")," ---")</f>
        <v> ---</v>
      </c>
      <c r="BQ121" s="134"/>
      <c r="BR121" s="134"/>
      <c r="BS121" s="148"/>
      <c r="BT121" s="148"/>
      <c r="BU121" s="148"/>
      <c r="BV121" s="148"/>
      <c r="BW121" s="148"/>
      <c r="BX121" s="148"/>
      <c r="BY121" s="148"/>
      <c r="BZ121" s="148"/>
      <c r="CA121" s="148"/>
      <c r="CB121" s="148"/>
      <c r="CC121" s="148"/>
      <c r="CD121" s="148"/>
      <c r="CE121" s="148"/>
      <c r="CF121" s="148" t="str">
        <f>IFERROR(__xludf.DUMMYFUNCTION("""COMPUTED_VALUE""")," ---")</f>
        <v> ---</v>
      </c>
      <c r="CG121" s="148"/>
      <c r="CH121" s="148"/>
      <c r="CI121" s="148"/>
      <c r="CJ121" s="148"/>
      <c r="CK121" s="148"/>
      <c r="CL121" s="148"/>
      <c r="CM121" s="148"/>
      <c r="CN121" s="148"/>
      <c r="CO121" s="148"/>
      <c r="CP121" s="148"/>
      <c r="CQ121" s="148"/>
      <c r="CR121" s="148"/>
    </row>
    <row r="122" ht="15.75" customHeight="1">
      <c r="A122" s="431"/>
      <c r="B122" s="432">
        <v>45078.0</v>
      </c>
      <c r="C122" s="433"/>
      <c r="D122" s="433"/>
      <c r="E122" s="433"/>
      <c r="F122" s="434"/>
      <c r="G122" s="353"/>
      <c r="H122" s="376"/>
      <c r="I122" s="376"/>
      <c r="J122" s="376"/>
      <c r="K122" s="377"/>
      <c r="L122" s="134"/>
      <c r="M122" s="134"/>
      <c r="N122" s="353"/>
      <c r="O122" s="493" t="s">
        <v>1028</v>
      </c>
      <c r="P122" s="375" t="s">
        <v>1209</v>
      </c>
      <c r="Q122" s="381" t="str">
        <f>IFERROR(__xludf.DUMMYFUNCTION("TRANSPOSE(FILTER($P$6:$P$329,$O$6:$O$329='DATOS PERSONALES'!$E119))"),"Lunes 16:15")</f>
        <v>Lunes 16:15</v>
      </c>
      <c r="R122" s="374" t="str">
        <f>IFERROR(__xludf.DUMMYFUNCTION("""COMPUTED_VALUE"""),"Lunes 19:15")</f>
        <v>Lunes 19:15</v>
      </c>
      <c r="S122" s="374" t="str">
        <f>IFERROR(__xludf.DUMMYFUNCTION("""COMPUTED_VALUE"""),"Martes 16:00")</f>
        <v>Martes 16:00</v>
      </c>
      <c r="T122" s="374" t="str">
        <f>IFERROR(__xludf.DUMMYFUNCTION("""COMPUTED_VALUE"""),"Martes 17:30")</f>
        <v>Martes 17:30</v>
      </c>
      <c r="U122" s="374" t="str">
        <f>IFERROR(__xludf.DUMMYFUNCTION("""COMPUTED_VALUE"""),"Martes 18:15")</f>
        <v>Martes 18:15</v>
      </c>
      <c r="V122" s="374" t="str">
        <f>IFERROR(__xludf.DUMMYFUNCTION("""COMPUTED_VALUE"""),"Martes 19:45")</f>
        <v>Martes 19:45</v>
      </c>
      <c r="W122" s="374" t="str">
        <f>IFERROR(__xludf.DUMMYFUNCTION("""COMPUTED_VALUE"""),"Miércoles 18:15")</f>
        <v>Miércoles 18:15</v>
      </c>
      <c r="X122" s="374" t="str">
        <f>IFERROR(__xludf.DUMMYFUNCTION("""COMPUTED_VALUE"""),"Miércoles 19:45")</f>
        <v>Miércoles 19:45</v>
      </c>
      <c r="Y122" s="374" t="str">
        <f>IFERROR(__xludf.DUMMYFUNCTION("""COMPUTED_VALUE"""),"Jueves 14:45")</f>
        <v>Jueves 14:45</v>
      </c>
      <c r="Z122" s="374" t="str">
        <f>IFERROR(__xludf.DUMMYFUNCTION("""COMPUTED_VALUE"""),"Jueves 14:45")</f>
        <v>Jueves 14:45</v>
      </c>
      <c r="AA122" s="374" t="str">
        <f>IFERROR(__xludf.DUMMYFUNCTION("""COMPUTED_VALUE"""),"Jueves 17:00")</f>
        <v>Jueves 17:00</v>
      </c>
      <c r="AB122" s="374" t="str">
        <f>IFERROR(__xludf.DUMMYFUNCTION("""COMPUTED_VALUE"""),"Jueves 19:15")</f>
        <v>Jueves 19:15</v>
      </c>
      <c r="AC122" s="374" t="str">
        <f>IFERROR(__xludf.DUMMYFUNCTION("""COMPUTED_VALUE"""),"Viernes 15:15")</f>
        <v>Viernes 15:15</v>
      </c>
      <c r="AD122" s="376" t="str">
        <f>IFERROR(__xludf.DUMMYFUNCTION("""COMPUTED_VALUE"""),"Sábado 11:30")</f>
        <v>Sábado 11:30</v>
      </c>
      <c r="AE122" s="376" t="str">
        <f>IFERROR(__xludf.DUMMYFUNCTION("""COMPUTED_VALUE"""),"Sábado 12:15")</f>
        <v>Sábado 12:15</v>
      </c>
      <c r="AF122" s="376" t="str">
        <f>IFERROR(__xludf.DUMMYFUNCTION("""COMPUTED_VALUE"""),"Sábado 16:00")</f>
        <v>Sábado 16:00</v>
      </c>
      <c r="AG122" s="376" t="str">
        <f>IFERROR(__xludf.DUMMYFUNCTION("""COMPUTED_VALUE"""),"Sábado 17:30")</f>
        <v>Sábado 17:30</v>
      </c>
      <c r="AH122" s="376" t="str">
        <f>IFERROR(__xludf.DUMMYFUNCTION("""COMPUTED_VALUE"""),"Sábado 19:00")</f>
        <v>Sábado 19:00</v>
      </c>
      <c r="AI122" s="376" t="str">
        <f>IFERROR(__xludf.DUMMYFUNCTION("""COMPUTED_VALUE"""),"vacio")</f>
        <v>vacio</v>
      </c>
      <c r="AJ122" s="376"/>
      <c r="AK122" s="376"/>
      <c r="AL122" s="376"/>
      <c r="AM122" s="376"/>
      <c r="AN122" s="376"/>
      <c r="AO122" s="376"/>
      <c r="AP122" s="376"/>
      <c r="AQ122" s="376"/>
      <c r="AR122" s="376"/>
      <c r="AS122" s="376"/>
      <c r="AT122" s="376"/>
      <c r="AU122" s="376"/>
      <c r="AV122" s="376"/>
      <c r="AW122" s="377"/>
      <c r="AX122" s="134"/>
      <c r="AY122" s="353"/>
      <c r="AZ122" s="392" t="str">
        <f>IFERROR(__xludf.DUMMYFUNCTION("TRANSPOSE( IFNA(FILTER($B:$B, MONTH(IF($A:$A&lt;&gt;"""",$A:$A,""null""))=MONTH(IF('DATOS PERSONALES'!$H120&lt;&gt;"""",'DATOS PERSONALES'!$H120,""null""))),""Ingrese mes contratacion primero""))"),"MENSUAL 1")</f>
        <v>MENSUAL 1</v>
      </c>
      <c r="BA122" s="376" t="str">
        <f>IFERROR(__xludf.DUMMYFUNCTION("""COMPUTED_VALUE"""),"MENSUAL 2")</f>
        <v>MENSUAL 2</v>
      </c>
      <c r="BB122" s="376" t="str">
        <f>IFERROR(__xludf.DUMMYFUNCTION("""COMPUTED_VALUE"""),"MENSUAL 3")</f>
        <v>MENSUAL 3</v>
      </c>
      <c r="BC122" s="376" t="str">
        <f>IFERROR(__xludf.DUMMYFUNCTION("""COMPUTED_VALUE"""),"MENSUAL PILETA LIBRE 1")</f>
        <v>MENSUAL PILETA LIBRE 1</v>
      </c>
      <c r="BD122" s="376" t="str">
        <f>IFERROR(__xludf.DUMMYFUNCTION("""COMPUTED_VALUE"""),"MENSUAL PILETA LIBRE 2")</f>
        <v>MENSUAL PILETA LIBRE 2</v>
      </c>
      <c r="BE122" s="376" t="str">
        <f>IFERROR(__xludf.DUMMYFUNCTION("""COMPUTED_VALUE"""),"MENSUAL PILETA LIBRE 3")</f>
        <v>MENSUAL PILETA LIBRE 3</v>
      </c>
      <c r="BF122" s="376" t="str">
        <f>IFERROR(__xludf.DUMMYFUNCTION("""COMPUTED_VALUE"""),"MENSUAL COMBINADO")</f>
        <v>MENSUAL COMBINADO</v>
      </c>
      <c r="BG122" s="376" t="str">
        <f>IFERROR(__xludf.DUMMYFUNCTION("""COMPUTED_VALUE"""),"TRIMESTRAL 1")</f>
        <v>TRIMESTRAL 1</v>
      </c>
      <c r="BH122" s="376" t="str">
        <f>IFERROR(__xludf.DUMMYFUNCTION("""COMPUTED_VALUE"""),"TRIMESTRAL 2")</f>
        <v>TRIMESTRAL 2</v>
      </c>
      <c r="BI122" s="376" t="str">
        <f>IFERROR(__xludf.DUMMYFUNCTION("""COMPUTED_VALUE"""),"TRIMESTRAL 3")</f>
        <v>TRIMESTRAL 3</v>
      </c>
      <c r="BJ122" s="376" t="str">
        <f>IFERROR(__xludf.DUMMYFUNCTION("""COMPUTED_VALUE"""),"TRIMESTRAL PILETA LIBRE 1")</f>
        <v>TRIMESTRAL PILETA LIBRE 1</v>
      </c>
      <c r="BK122" s="376" t="str">
        <f>IFERROR(__xludf.DUMMYFUNCTION("""COMPUTED_VALUE"""),"TRIMESTRAL PILETA LIBRE 2")</f>
        <v>TRIMESTRAL PILETA LIBRE 2</v>
      </c>
      <c r="BL122" s="376" t="str">
        <f>IFERROR(__xludf.DUMMYFUNCTION("""COMPUTED_VALUE"""),"TRIMESTRAL PILETA LIBRE 3")</f>
        <v>TRIMESTRAL PILETA LIBRE 3</v>
      </c>
      <c r="BM122" s="376" t="str">
        <f>IFERROR(__xludf.DUMMYFUNCTION("""COMPUTED_VALUE"""),"TRIMESTRAL COMBINADO")</f>
        <v>TRIMESTRAL COMBINADO</v>
      </c>
      <c r="BN122" s="376" t="str">
        <f>IFERROR(__xludf.DUMMYFUNCTION("""COMPUTED_VALUE"""),"MENSUAL PROMO 1")</f>
        <v>MENSUAL PROMO 1</v>
      </c>
      <c r="BO122" s="377" t="str">
        <f>IFERROR(__xludf.DUMMYFUNCTION("""COMPUTED_VALUE"""),"TRIMESTRAL PROMO 1")</f>
        <v>TRIMESTRAL PROMO 1</v>
      </c>
      <c r="BP122" s="134" t="str">
        <f>IFERROR(__xludf.DUMMYFUNCTION("""COMPUTED_VALUE""")," ---")</f>
        <v> ---</v>
      </c>
      <c r="BQ122" s="134"/>
      <c r="BR122" s="134"/>
      <c r="BS122" s="148"/>
      <c r="BT122" s="148"/>
      <c r="BU122" s="148"/>
      <c r="BV122" s="148"/>
      <c r="BW122" s="148"/>
      <c r="BX122" s="148"/>
      <c r="BY122" s="148"/>
      <c r="BZ122" s="148"/>
      <c r="CA122" s="148"/>
      <c r="CB122" s="148"/>
      <c r="CC122" s="148"/>
      <c r="CD122" s="148"/>
      <c r="CE122" s="148"/>
      <c r="CF122" s="148" t="str">
        <f>IFERROR(__xludf.DUMMYFUNCTION("""COMPUTED_VALUE""")," ---")</f>
        <v> ---</v>
      </c>
      <c r="CG122" s="148"/>
      <c r="CH122" s="148"/>
      <c r="CI122" s="148"/>
      <c r="CJ122" s="148"/>
      <c r="CK122" s="148"/>
      <c r="CL122" s="148"/>
      <c r="CM122" s="148"/>
      <c r="CN122" s="148"/>
      <c r="CO122" s="148"/>
      <c r="CP122" s="148"/>
      <c r="CQ122" s="148"/>
      <c r="CR122" s="148"/>
    </row>
    <row r="123" ht="15.75" customHeight="1">
      <c r="A123" s="470"/>
      <c r="B123" s="495" t="s">
        <v>1478</v>
      </c>
      <c r="C123" s="471" t="s">
        <v>1479</v>
      </c>
      <c r="D123" s="471" t="s">
        <v>1480</v>
      </c>
      <c r="E123" s="472" t="s">
        <v>1481</v>
      </c>
      <c r="F123" s="496" t="s">
        <v>1482</v>
      </c>
      <c r="G123" s="353"/>
      <c r="H123" s="376"/>
      <c r="I123" s="376"/>
      <c r="J123" s="376"/>
      <c r="K123" s="377"/>
      <c r="L123" s="134"/>
      <c r="M123" s="134"/>
      <c r="N123" s="353"/>
      <c r="O123" s="493" t="s">
        <v>1028</v>
      </c>
      <c r="P123" s="375" t="s">
        <v>1071</v>
      </c>
      <c r="Q123" s="381" t="str">
        <f>IFERROR(__xludf.DUMMYFUNCTION("TRANSPOSE(FILTER($P$6:$P$329,$O$6:$O$329='DATOS PERSONALES'!$E120))"),"Lunes 16:15")</f>
        <v>Lunes 16:15</v>
      </c>
      <c r="R123" s="374" t="str">
        <f>IFERROR(__xludf.DUMMYFUNCTION("""COMPUTED_VALUE"""),"Lunes 19:15")</f>
        <v>Lunes 19:15</v>
      </c>
      <c r="S123" s="374" t="str">
        <f>IFERROR(__xludf.DUMMYFUNCTION("""COMPUTED_VALUE"""),"Martes 16:00")</f>
        <v>Martes 16:00</v>
      </c>
      <c r="T123" s="374" t="str">
        <f>IFERROR(__xludf.DUMMYFUNCTION("""COMPUTED_VALUE"""),"Martes 17:30")</f>
        <v>Martes 17:30</v>
      </c>
      <c r="U123" s="374" t="str">
        <f>IFERROR(__xludf.DUMMYFUNCTION("""COMPUTED_VALUE"""),"Martes 18:15")</f>
        <v>Martes 18:15</v>
      </c>
      <c r="V123" s="374" t="str">
        <f>IFERROR(__xludf.DUMMYFUNCTION("""COMPUTED_VALUE"""),"Martes 19:45")</f>
        <v>Martes 19:45</v>
      </c>
      <c r="W123" s="374" t="str">
        <f>IFERROR(__xludf.DUMMYFUNCTION("""COMPUTED_VALUE"""),"Miércoles 18:15")</f>
        <v>Miércoles 18:15</v>
      </c>
      <c r="X123" s="374" t="str">
        <f>IFERROR(__xludf.DUMMYFUNCTION("""COMPUTED_VALUE"""),"Miércoles 19:45")</f>
        <v>Miércoles 19:45</v>
      </c>
      <c r="Y123" s="374" t="str">
        <f>IFERROR(__xludf.DUMMYFUNCTION("""COMPUTED_VALUE"""),"Jueves 14:45")</f>
        <v>Jueves 14:45</v>
      </c>
      <c r="Z123" s="374" t="str">
        <f>IFERROR(__xludf.DUMMYFUNCTION("""COMPUTED_VALUE"""),"Jueves 14:45")</f>
        <v>Jueves 14:45</v>
      </c>
      <c r="AA123" s="374" t="str">
        <f>IFERROR(__xludf.DUMMYFUNCTION("""COMPUTED_VALUE"""),"Jueves 17:00")</f>
        <v>Jueves 17:00</v>
      </c>
      <c r="AB123" s="374" t="str">
        <f>IFERROR(__xludf.DUMMYFUNCTION("""COMPUTED_VALUE"""),"Jueves 19:15")</f>
        <v>Jueves 19:15</v>
      </c>
      <c r="AC123" s="374" t="str">
        <f>IFERROR(__xludf.DUMMYFUNCTION("""COMPUTED_VALUE"""),"Viernes 15:15")</f>
        <v>Viernes 15:15</v>
      </c>
      <c r="AD123" s="376" t="str">
        <f>IFERROR(__xludf.DUMMYFUNCTION("""COMPUTED_VALUE"""),"Sábado 11:30")</f>
        <v>Sábado 11:30</v>
      </c>
      <c r="AE123" s="376" t="str">
        <f>IFERROR(__xludf.DUMMYFUNCTION("""COMPUTED_VALUE"""),"Sábado 12:15")</f>
        <v>Sábado 12:15</v>
      </c>
      <c r="AF123" s="376" t="str">
        <f>IFERROR(__xludf.DUMMYFUNCTION("""COMPUTED_VALUE"""),"Sábado 16:00")</f>
        <v>Sábado 16:00</v>
      </c>
      <c r="AG123" s="376" t="str">
        <f>IFERROR(__xludf.DUMMYFUNCTION("""COMPUTED_VALUE"""),"Sábado 17:30")</f>
        <v>Sábado 17:30</v>
      </c>
      <c r="AH123" s="376" t="str">
        <f>IFERROR(__xludf.DUMMYFUNCTION("""COMPUTED_VALUE"""),"Sábado 19:00")</f>
        <v>Sábado 19:00</v>
      </c>
      <c r="AI123" s="376" t="str">
        <f>IFERROR(__xludf.DUMMYFUNCTION("""COMPUTED_VALUE"""),"vacio")</f>
        <v>vacio</v>
      </c>
      <c r="AJ123" s="376"/>
      <c r="AK123" s="376"/>
      <c r="AL123" s="376"/>
      <c r="AM123" s="376"/>
      <c r="AN123" s="376"/>
      <c r="AO123" s="376"/>
      <c r="AP123" s="376"/>
      <c r="AQ123" s="376"/>
      <c r="AR123" s="376"/>
      <c r="AS123" s="376"/>
      <c r="AT123" s="376"/>
      <c r="AU123" s="376"/>
      <c r="AV123" s="376"/>
      <c r="AW123" s="377"/>
      <c r="AX123" s="134"/>
      <c r="AY123" s="353"/>
      <c r="AZ123" s="392" t="str">
        <f>IFERROR(__xludf.DUMMYFUNCTION("TRANSPOSE( IFNA(FILTER($B:$B, MONTH(IF($A:$A&lt;&gt;"""",$A:$A,""null""))=MONTH(IF('DATOS PERSONALES'!$H121&lt;&gt;"""",'DATOS PERSONALES'!$H121,""null""))),""Ingrese mes contratacion primero""))"),"MENSUAL 1")</f>
        <v>MENSUAL 1</v>
      </c>
      <c r="BA123" s="376" t="str">
        <f>IFERROR(__xludf.DUMMYFUNCTION("""COMPUTED_VALUE"""),"MENSUAL 2")</f>
        <v>MENSUAL 2</v>
      </c>
      <c r="BB123" s="376" t="str">
        <f>IFERROR(__xludf.DUMMYFUNCTION("""COMPUTED_VALUE"""),"MENSUAL 3")</f>
        <v>MENSUAL 3</v>
      </c>
      <c r="BC123" s="376" t="str">
        <f>IFERROR(__xludf.DUMMYFUNCTION("""COMPUTED_VALUE"""),"MENSUAL PILETA LIBRE 1")</f>
        <v>MENSUAL PILETA LIBRE 1</v>
      </c>
      <c r="BD123" s="376" t="str">
        <f>IFERROR(__xludf.DUMMYFUNCTION("""COMPUTED_VALUE"""),"MENSUAL PILETA LIBRE 2")</f>
        <v>MENSUAL PILETA LIBRE 2</v>
      </c>
      <c r="BE123" s="376" t="str">
        <f>IFERROR(__xludf.DUMMYFUNCTION("""COMPUTED_VALUE"""),"MENSUAL PILETA LIBRE 3")</f>
        <v>MENSUAL PILETA LIBRE 3</v>
      </c>
      <c r="BF123" s="376" t="str">
        <f>IFERROR(__xludf.DUMMYFUNCTION("""COMPUTED_VALUE"""),"MENSUAL COMBINADO")</f>
        <v>MENSUAL COMBINADO</v>
      </c>
      <c r="BG123" s="376" t="str">
        <f>IFERROR(__xludf.DUMMYFUNCTION("""COMPUTED_VALUE"""),"TRIMESTRAL 1")</f>
        <v>TRIMESTRAL 1</v>
      </c>
      <c r="BH123" s="376" t="str">
        <f>IFERROR(__xludf.DUMMYFUNCTION("""COMPUTED_VALUE"""),"TRIMESTRAL 2")</f>
        <v>TRIMESTRAL 2</v>
      </c>
      <c r="BI123" s="376" t="str">
        <f>IFERROR(__xludf.DUMMYFUNCTION("""COMPUTED_VALUE"""),"TRIMESTRAL 3")</f>
        <v>TRIMESTRAL 3</v>
      </c>
      <c r="BJ123" s="376" t="str">
        <f>IFERROR(__xludf.DUMMYFUNCTION("""COMPUTED_VALUE"""),"TRIMESTRAL PILETA LIBRE 1")</f>
        <v>TRIMESTRAL PILETA LIBRE 1</v>
      </c>
      <c r="BK123" s="376" t="str">
        <f>IFERROR(__xludf.DUMMYFUNCTION("""COMPUTED_VALUE"""),"TRIMESTRAL PILETA LIBRE 2")</f>
        <v>TRIMESTRAL PILETA LIBRE 2</v>
      </c>
      <c r="BL123" s="376" t="str">
        <f>IFERROR(__xludf.DUMMYFUNCTION("""COMPUTED_VALUE"""),"TRIMESTRAL PILETA LIBRE 3")</f>
        <v>TRIMESTRAL PILETA LIBRE 3</v>
      </c>
      <c r="BM123" s="376" t="str">
        <f>IFERROR(__xludf.DUMMYFUNCTION("""COMPUTED_VALUE"""),"TRIMESTRAL COMBINADO")</f>
        <v>TRIMESTRAL COMBINADO</v>
      </c>
      <c r="BN123" s="376" t="str">
        <f>IFERROR(__xludf.DUMMYFUNCTION("""COMPUTED_VALUE"""),"MENSUAL PROMO 1")</f>
        <v>MENSUAL PROMO 1</v>
      </c>
      <c r="BO123" s="377" t="str">
        <f>IFERROR(__xludf.DUMMYFUNCTION("""COMPUTED_VALUE"""),"TRIMESTRAL PROMO 1")</f>
        <v>TRIMESTRAL PROMO 1</v>
      </c>
      <c r="BP123" s="134" t="str">
        <f>IFERROR(__xludf.DUMMYFUNCTION("""COMPUTED_VALUE""")," ---")</f>
        <v> ---</v>
      </c>
      <c r="BQ123" s="134"/>
      <c r="BR123" s="134"/>
      <c r="BS123" s="148"/>
      <c r="BT123" s="148"/>
      <c r="BU123" s="148"/>
      <c r="BV123" s="148"/>
      <c r="BW123" s="148"/>
      <c r="BX123" s="148"/>
      <c r="BY123" s="148"/>
      <c r="BZ123" s="148"/>
      <c r="CA123" s="148"/>
      <c r="CB123" s="148"/>
      <c r="CC123" s="148"/>
      <c r="CD123" s="148"/>
      <c r="CE123" s="148"/>
      <c r="CF123" s="148" t="str">
        <f>IFERROR(__xludf.DUMMYFUNCTION("""COMPUTED_VALUE""")," ---")</f>
        <v> ---</v>
      </c>
      <c r="CG123" s="148"/>
      <c r="CH123" s="148"/>
      <c r="CI123" s="148"/>
      <c r="CJ123" s="148"/>
      <c r="CK123" s="148"/>
      <c r="CL123" s="148"/>
      <c r="CM123" s="148"/>
      <c r="CN123" s="148"/>
      <c r="CO123" s="148"/>
      <c r="CP123" s="148"/>
      <c r="CQ123" s="148"/>
      <c r="CR123" s="148"/>
    </row>
    <row r="124" ht="15.75" customHeight="1">
      <c r="A124" s="343">
        <v>45078.0</v>
      </c>
      <c r="B124" s="489" t="s">
        <v>55</v>
      </c>
      <c r="C124" s="359">
        <f t="shared" ref="C124:C137" si="5">D124/G124</f>
        <v>5100</v>
      </c>
      <c r="D124" s="346">
        <v>5100.0</v>
      </c>
      <c r="E124" s="360">
        <f t="shared" ref="E124:E137" si="6">D124*F124</f>
        <v>5100</v>
      </c>
      <c r="F124" s="347">
        <v>1.0</v>
      </c>
      <c r="G124" s="476">
        <v>1.0</v>
      </c>
      <c r="H124" s="376"/>
      <c r="I124" s="376"/>
      <c r="J124" s="376"/>
      <c r="K124" s="377"/>
      <c r="L124" s="134"/>
      <c r="M124" s="134"/>
      <c r="N124" s="353"/>
      <c r="O124" s="493" t="s">
        <v>1028</v>
      </c>
      <c r="P124" s="375" t="s">
        <v>1104</v>
      </c>
      <c r="Q124" s="381" t="str">
        <f>IFERROR(__xludf.DUMMYFUNCTION("TRANSPOSE(FILTER($P$6:$P$329,$O$6:$O$329='DATOS PERSONALES'!$E121))"),"Lunes 16:15")</f>
        <v>Lunes 16:15</v>
      </c>
      <c r="R124" s="374" t="str">
        <f>IFERROR(__xludf.DUMMYFUNCTION("""COMPUTED_VALUE"""),"Lunes 19:15")</f>
        <v>Lunes 19:15</v>
      </c>
      <c r="S124" s="374" t="str">
        <f>IFERROR(__xludf.DUMMYFUNCTION("""COMPUTED_VALUE"""),"Martes 16:00")</f>
        <v>Martes 16:00</v>
      </c>
      <c r="T124" s="374" t="str">
        <f>IFERROR(__xludf.DUMMYFUNCTION("""COMPUTED_VALUE"""),"Martes 17:30")</f>
        <v>Martes 17:30</v>
      </c>
      <c r="U124" s="374" t="str">
        <f>IFERROR(__xludf.DUMMYFUNCTION("""COMPUTED_VALUE"""),"Martes 18:15")</f>
        <v>Martes 18:15</v>
      </c>
      <c r="V124" s="374" t="str">
        <f>IFERROR(__xludf.DUMMYFUNCTION("""COMPUTED_VALUE"""),"Martes 19:45")</f>
        <v>Martes 19:45</v>
      </c>
      <c r="W124" s="374" t="str">
        <f>IFERROR(__xludf.DUMMYFUNCTION("""COMPUTED_VALUE"""),"Miércoles 18:15")</f>
        <v>Miércoles 18:15</v>
      </c>
      <c r="X124" s="374" t="str">
        <f>IFERROR(__xludf.DUMMYFUNCTION("""COMPUTED_VALUE"""),"Miércoles 19:45")</f>
        <v>Miércoles 19:45</v>
      </c>
      <c r="Y124" s="374" t="str">
        <f>IFERROR(__xludf.DUMMYFUNCTION("""COMPUTED_VALUE"""),"Jueves 14:45")</f>
        <v>Jueves 14:45</v>
      </c>
      <c r="Z124" s="374" t="str">
        <f>IFERROR(__xludf.DUMMYFUNCTION("""COMPUTED_VALUE"""),"Jueves 14:45")</f>
        <v>Jueves 14:45</v>
      </c>
      <c r="AA124" s="374" t="str">
        <f>IFERROR(__xludf.DUMMYFUNCTION("""COMPUTED_VALUE"""),"Jueves 17:00")</f>
        <v>Jueves 17:00</v>
      </c>
      <c r="AB124" s="374" t="str">
        <f>IFERROR(__xludf.DUMMYFUNCTION("""COMPUTED_VALUE"""),"Jueves 19:15")</f>
        <v>Jueves 19:15</v>
      </c>
      <c r="AC124" s="374" t="str">
        <f>IFERROR(__xludf.DUMMYFUNCTION("""COMPUTED_VALUE"""),"Viernes 15:15")</f>
        <v>Viernes 15:15</v>
      </c>
      <c r="AD124" s="376" t="str">
        <f>IFERROR(__xludf.DUMMYFUNCTION("""COMPUTED_VALUE"""),"Sábado 11:30")</f>
        <v>Sábado 11:30</v>
      </c>
      <c r="AE124" s="376" t="str">
        <f>IFERROR(__xludf.DUMMYFUNCTION("""COMPUTED_VALUE"""),"Sábado 12:15")</f>
        <v>Sábado 12:15</v>
      </c>
      <c r="AF124" s="376" t="str">
        <f>IFERROR(__xludf.DUMMYFUNCTION("""COMPUTED_VALUE"""),"Sábado 16:00")</f>
        <v>Sábado 16:00</v>
      </c>
      <c r="AG124" s="376" t="str">
        <f>IFERROR(__xludf.DUMMYFUNCTION("""COMPUTED_VALUE"""),"Sábado 17:30")</f>
        <v>Sábado 17:30</v>
      </c>
      <c r="AH124" s="376" t="str">
        <f>IFERROR(__xludf.DUMMYFUNCTION("""COMPUTED_VALUE"""),"Sábado 19:00")</f>
        <v>Sábado 19:00</v>
      </c>
      <c r="AI124" s="376" t="str">
        <f>IFERROR(__xludf.DUMMYFUNCTION("""COMPUTED_VALUE"""),"vacio")</f>
        <v>vacio</v>
      </c>
      <c r="AJ124" s="376"/>
      <c r="AK124" s="376"/>
      <c r="AL124" s="376"/>
      <c r="AM124" s="376"/>
      <c r="AN124" s="376"/>
      <c r="AO124" s="376"/>
      <c r="AP124" s="376"/>
      <c r="AQ124" s="376"/>
      <c r="AR124" s="376"/>
      <c r="AS124" s="376"/>
      <c r="AT124" s="376"/>
      <c r="AU124" s="376"/>
      <c r="AV124" s="376"/>
      <c r="AW124" s="377"/>
      <c r="AX124" s="134"/>
      <c r="AY124" s="353"/>
      <c r="AZ124" s="392" t="str">
        <f>IFERROR(__xludf.DUMMYFUNCTION("TRANSPOSE( IFNA(FILTER($B:$B, MONTH(IF($A:$A&lt;&gt;"""",$A:$A,""null""))=MONTH(IF('DATOS PERSONALES'!$H122&lt;&gt;"""",'DATOS PERSONALES'!$H122,""null""))),""Ingrese mes contratacion primero""))"),"MENSUAL 1")</f>
        <v>MENSUAL 1</v>
      </c>
      <c r="BA124" s="376" t="str">
        <f>IFERROR(__xludf.DUMMYFUNCTION("""COMPUTED_VALUE"""),"MENSUAL 2")</f>
        <v>MENSUAL 2</v>
      </c>
      <c r="BB124" s="376" t="str">
        <f>IFERROR(__xludf.DUMMYFUNCTION("""COMPUTED_VALUE"""),"MENSUAL 3")</f>
        <v>MENSUAL 3</v>
      </c>
      <c r="BC124" s="376" t="str">
        <f>IFERROR(__xludf.DUMMYFUNCTION("""COMPUTED_VALUE"""),"MENSUAL PILETA LIBRE 1")</f>
        <v>MENSUAL PILETA LIBRE 1</v>
      </c>
      <c r="BD124" s="376" t="str">
        <f>IFERROR(__xludf.DUMMYFUNCTION("""COMPUTED_VALUE"""),"MENSUAL PILETA LIBRE 2")</f>
        <v>MENSUAL PILETA LIBRE 2</v>
      </c>
      <c r="BE124" s="376" t="str">
        <f>IFERROR(__xludf.DUMMYFUNCTION("""COMPUTED_VALUE"""),"MENSUAL PILETA LIBRE 3")</f>
        <v>MENSUAL PILETA LIBRE 3</v>
      </c>
      <c r="BF124" s="376" t="str">
        <f>IFERROR(__xludf.DUMMYFUNCTION("""COMPUTED_VALUE"""),"MENSUAL COMBINADO")</f>
        <v>MENSUAL COMBINADO</v>
      </c>
      <c r="BG124" s="376" t="str">
        <f>IFERROR(__xludf.DUMMYFUNCTION("""COMPUTED_VALUE"""),"TRIMESTRAL 1")</f>
        <v>TRIMESTRAL 1</v>
      </c>
      <c r="BH124" s="376" t="str">
        <f>IFERROR(__xludf.DUMMYFUNCTION("""COMPUTED_VALUE"""),"TRIMESTRAL 2")</f>
        <v>TRIMESTRAL 2</v>
      </c>
      <c r="BI124" s="376" t="str">
        <f>IFERROR(__xludf.DUMMYFUNCTION("""COMPUTED_VALUE"""),"TRIMESTRAL 3")</f>
        <v>TRIMESTRAL 3</v>
      </c>
      <c r="BJ124" s="376" t="str">
        <f>IFERROR(__xludf.DUMMYFUNCTION("""COMPUTED_VALUE"""),"TRIMESTRAL PILETA LIBRE 1")</f>
        <v>TRIMESTRAL PILETA LIBRE 1</v>
      </c>
      <c r="BK124" s="376" t="str">
        <f>IFERROR(__xludf.DUMMYFUNCTION("""COMPUTED_VALUE"""),"TRIMESTRAL PILETA LIBRE 2")</f>
        <v>TRIMESTRAL PILETA LIBRE 2</v>
      </c>
      <c r="BL124" s="376" t="str">
        <f>IFERROR(__xludf.DUMMYFUNCTION("""COMPUTED_VALUE"""),"TRIMESTRAL PILETA LIBRE 3")</f>
        <v>TRIMESTRAL PILETA LIBRE 3</v>
      </c>
      <c r="BM124" s="376" t="str">
        <f>IFERROR(__xludf.DUMMYFUNCTION("""COMPUTED_VALUE"""),"TRIMESTRAL COMBINADO")</f>
        <v>TRIMESTRAL COMBINADO</v>
      </c>
      <c r="BN124" s="376" t="str">
        <f>IFERROR(__xludf.DUMMYFUNCTION("""COMPUTED_VALUE"""),"MENSUAL PROMO 1")</f>
        <v>MENSUAL PROMO 1</v>
      </c>
      <c r="BO124" s="377" t="str">
        <f>IFERROR(__xludf.DUMMYFUNCTION("""COMPUTED_VALUE"""),"TRIMESTRAL PROMO 1")</f>
        <v>TRIMESTRAL PROMO 1</v>
      </c>
      <c r="BP124" s="134" t="str">
        <f>IFERROR(__xludf.DUMMYFUNCTION("""COMPUTED_VALUE""")," ---")</f>
        <v> ---</v>
      </c>
      <c r="BQ124" s="134"/>
      <c r="BR124" s="134"/>
      <c r="BS124" s="148"/>
      <c r="BT124" s="148"/>
      <c r="BU124" s="148"/>
      <c r="BV124" s="148"/>
      <c r="BW124" s="148"/>
      <c r="BX124" s="148"/>
      <c r="BY124" s="148"/>
      <c r="BZ124" s="148"/>
      <c r="CA124" s="148"/>
      <c r="CB124" s="148"/>
      <c r="CC124" s="148"/>
      <c r="CD124" s="148"/>
      <c r="CE124" s="148"/>
      <c r="CF124" s="148" t="str">
        <f>IFERROR(__xludf.DUMMYFUNCTION("""COMPUTED_VALUE""")," ---")</f>
        <v> ---</v>
      </c>
      <c r="CG124" s="148"/>
      <c r="CH124" s="148"/>
      <c r="CI124" s="148"/>
      <c r="CJ124" s="148"/>
      <c r="CK124" s="148"/>
      <c r="CL124" s="148"/>
      <c r="CM124" s="148"/>
      <c r="CN124" s="148"/>
      <c r="CO124" s="148"/>
      <c r="CP124" s="148"/>
      <c r="CQ124" s="148"/>
      <c r="CR124" s="148"/>
    </row>
    <row r="125" ht="15.75" customHeight="1">
      <c r="A125" s="343">
        <v>45078.0</v>
      </c>
      <c r="B125" s="497" t="s">
        <v>62</v>
      </c>
      <c r="C125" s="359">
        <f t="shared" si="5"/>
        <v>9300</v>
      </c>
      <c r="D125" s="360">
        <v>9300.0</v>
      </c>
      <c r="E125" s="360">
        <f t="shared" si="6"/>
        <v>9300</v>
      </c>
      <c r="F125" s="361">
        <v>1.0</v>
      </c>
      <c r="G125" s="474">
        <v>1.0</v>
      </c>
      <c r="H125" s="376"/>
      <c r="I125" s="376"/>
      <c r="J125" s="376"/>
      <c r="K125" s="377"/>
      <c r="L125" s="134"/>
      <c r="M125" s="134"/>
      <c r="N125" s="353"/>
      <c r="O125" s="493" t="s">
        <v>1028</v>
      </c>
      <c r="P125" s="398" t="s">
        <v>1113</v>
      </c>
      <c r="Q125" s="381" t="str">
        <f>IFERROR(__xludf.DUMMYFUNCTION("TRANSPOSE(FILTER($P$6:$P$329,$O$6:$O$329='DATOS PERSONALES'!$E122))"),"Lunes 16:15")</f>
        <v>Lunes 16:15</v>
      </c>
      <c r="R125" s="374" t="str">
        <f>IFERROR(__xludf.DUMMYFUNCTION("""COMPUTED_VALUE"""),"Lunes 19:15")</f>
        <v>Lunes 19:15</v>
      </c>
      <c r="S125" s="374" t="str">
        <f>IFERROR(__xludf.DUMMYFUNCTION("""COMPUTED_VALUE"""),"Martes 16:00")</f>
        <v>Martes 16:00</v>
      </c>
      <c r="T125" s="374" t="str">
        <f>IFERROR(__xludf.DUMMYFUNCTION("""COMPUTED_VALUE"""),"Martes 17:30")</f>
        <v>Martes 17:30</v>
      </c>
      <c r="U125" s="374" t="str">
        <f>IFERROR(__xludf.DUMMYFUNCTION("""COMPUTED_VALUE"""),"Martes 18:15")</f>
        <v>Martes 18:15</v>
      </c>
      <c r="V125" s="374" t="str">
        <f>IFERROR(__xludf.DUMMYFUNCTION("""COMPUTED_VALUE"""),"Martes 19:45")</f>
        <v>Martes 19:45</v>
      </c>
      <c r="W125" s="374" t="str">
        <f>IFERROR(__xludf.DUMMYFUNCTION("""COMPUTED_VALUE"""),"Miércoles 18:15")</f>
        <v>Miércoles 18:15</v>
      </c>
      <c r="X125" s="374" t="str">
        <f>IFERROR(__xludf.DUMMYFUNCTION("""COMPUTED_VALUE"""),"Miércoles 19:45")</f>
        <v>Miércoles 19:45</v>
      </c>
      <c r="Y125" s="374" t="str">
        <f>IFERROR(__xludf.DUMMYFUNCTION("""COMPUTED_VALUE"""),"Jueves 14:45")</f>
        <v>Jueves 14:45</v>
      </c>
      <c r="Z125" s="374" t="str">
        <f>IFERROR(__xludf.DUMMYFUNCTION("""COMPUTED_VALUE"""),"Jueves 14:45")</f>
        <v>Jueves 14:45</v>
      </c>
      <c r="AA125" s="374" t="str">
        <f>IFERROR(__xludf.DUMMYFUNCTION("""COMPUTED_VALUE"""),"Jueves 17:00")</f>
        <v>Jueves 17:00</v>
      </c>
      <c r="AB125" s="374" t="str">
        <f>IFERROR(__xludf.DUMMYFUNCTION("""COMPUTED_VALUE"""),"Jueves 19:15")</f>
        <v>Jueves 19:15</v>
      </c>
      <c r="AC125" s="374" t="str">
        <f>IFERROR(__xludf.DUMMYFUNCTION("""COMPUTED_VALUE"""),"Viernes 15:15")</f>
        <v>Viernes 15:15</v>
      </c>
      <c r="AD125" s="376" t="str">
        <f>IFERROR(__xludf.DUMMYFUNCTION("""COMPUTED_VALUE"""),"Sábado 11:30")</f>
        <v>Sábado 11:30</v>
      </c>
      <c r="AE125" s="376" t="str">
        <f>IFERROR(__xludf.DUMMYFUNCTION("""COMPUTED_VALUE"""),"Sábado 12:15")</f>
        <v>Sábado 12:15</v>
      </c>
      <c r="AF125" s="376" t="str">
        <f>IFERROR(__xludf.DUMMYFUNCTION("""COMPUTED_VALUE"""),"Sábado 16:00")</f>
        <v>Sábado 16:00</v>
      </c>
      <c r="AG125" s="376" t="str">
        <f>IFERROR(__xludf.DUMMYFUNCTION("""COMPUTED_VALUE"""),"Sábado 17:30")</f>
        <v>Sábado 17:30</v>
      </c>
      <c r="AH125" s="376" t="str">
        <f>IFERROR(__xludf.DUMMYFUNCTION("""COMPUTED_VALUE"""),"Sábado 19:00")</f>
        <v>Sábado 19:00</v>
      </c>
      <c r="AI125" s="376" t="str">
        <f>IFERROR(__xludf.DUMMYFUNCTION("""COMPUTED_VALUE"""),"vacio")</f>
        <v>vacio</v>
      </c>
      <c r="AJ125" s="376"/>
      <c r="AK125" s="376"/>
      <c r="AL125" s="376"/>
      <c r="AM125" s="376"/>
      <c r="AN125" s="376"/>
      <c r="AO125" s="376"/>
      <c r="AP125" s="376"/>
      <c r="AQ125" s="376"/>
      <c r="AR125" s="376"/>
      <c r="AS125" s="376"/>
      <c r="AT125" s="376"/>
      <c r="AU125" s="376"/>
      <c r="AV125" s="376"/>
      <c r="AW125" s="377"/>
      <c r="AX125" s="134"/>
      <c r="AY125" s="353"/>
      <c r="AZ125" s="392" t="str">
        <f>IFERROR(__xludf.DUMMYFUNCTION("TRANSPOSE( IFNA(FILTER($B:$B, MONTH(IF($A:$A&lt;&gt;"""",$A:$A,""null""))=MONTH(IF('DATOS PERSONALES'!$H123&lt;&gt;"""",'DATOS PERSONALES'!$H123,""null""))),""Ingrese mes contratacion primero""))"),"MENSUAL 1")</f>
        <v>MENSUAL 1</v>
      </c>
      <c r="BA125" s="376" t="str">
        <f>IFERROR(__xludf.DUMMYFUNCTION("""COMPUTED_VALUE"""),"MENSUAL 2")</f>
        <v>MENSUAL 2</v>
      </c>
      <c r="BB125" s="376" t="str">
        <f>IFERROR(__xludf.DUMMYFUNCTION("""COMPUTED_VALUE"""),"MENSUAL 3")</f>
        <v>MENSUAL 3</v>
      </c>
      <c r="BC125" s="376" t="str">
        <f>IFERROR(__xludf.DUMMYFUNCTION("""COMPUTED_VALUE"""),"MENSUAL PILETA LIBRE 1")</f>
        <v>MENSUAL PILETA LIBRE 1</v>
      </c>
      <c r="BD125" s="376" t="str">
        <f>IFERROR(__xludf.DUMMYFUNCTION("""COMPUTED_VALUE"""),"MENSUAL PILETA LIBRE 2")</f>
        <v>MENSUAL PILETA LIBRE 2</v>
      </c>
      <c r="BE125" s="376" t="str">
        <f>IFERROR(__xludf.DUMMYFUNCTION("""COMPUTED_VALUE"""),"MENSUAL PILETA LIBRE 3")</f>
        <v>MENSUAL PILETA LIBRE 3</v>
      </c>
      <c r="BF125" s="376" t="str">
        <f>IFERROR(__xludf.DUMMYFUNCTION("""COMPUTED_VALUE"""),"MENSUAL COMBINADO")</f>
        <v>MENSUAL COMBINADO</v>
      </c>
      <c r="BG125" s="376" t="str">
        <f>IFERROR(__xludf.DUMMYFUNCTION("""COMPUTED_VALUE"""),"TRIMESTRAL 1")</f>
        <v>TRIMESTRAL 1</v>
      </c>
      <c r="BH125" s="376" t="str">
        <f>IFERROR(__xludf.DUMMYFUNCTION("""COMPUTED_VALUE"""),"TRIMESTRAL 2")</f>
        <v>TRIMESTRAL 2</v>
      </c>
      <c r="BI125" s="376" t="str">
        <f>IFERROR(__xludf.DUMMYFUNCTION("""COMPUTED_VALUE"""),"TRIMESTRAL 3")</f>
        <v>TRIMESTRAL 3</v>
      </c>
      <c r="BJ125" s="376" t="str">
        <f>IFERROR(__xludf.DUMMYFUNCTION("""COMPUTED_VALUE"""),"TRIMESTRAL PILETA LIBRE 1")</f>
        <v>TRIMESTRAL PILETA LIBRE 1</v>
      </c>
      <c r="BK125" s="376" t="str">
        <f>IFERROR(__xludf.DUMMYFUNCTION("""COMPUTED_VALUE"""),"TRIMESTRAL PILETA LIBRE 2")</f>
        <v>TRIMESTRAL PILETA LIBRE 2</v>
      </c>
      <c r="BL125" s="376" t="str">
        <f>IFERROR(__xludf.DUMMYFUNCTION("""COMPUTED_VALUE"""),"TRIMESTRAL PILETA LIBRE 3")</f>
        <v>TRIMESTRAL PILETA LIBRE 3</v>
      </c>
      <c r="BM125" s="376" t="str">
        <f>IFERROR(__xludf.DUMMYFUNCTION("""COMPUTED_VALUE"""),"TRIMESTRAL COMBINADO")</f>
        <v>TRIMESTRAL COMBINADO</v>
      </c>
      <c r="BN125" s="376" t="str">
        <f>IFERROR(__xludf.DUMMYFUNCTION("""COMPUTED_VALUE"""),"MENSUAL PROMO 1")</f>
        <v>MENSUAL PROMO 1</v>
      </c>
      <c r="BO125" s="377" t="str">
        <f>IFERROR(__xludf.DUMMYFUNCTION("""COMPUTED_VALUE"""),"TRIMESTRAL PROMO 1")</f>
        <v>TRIMESTRAL PROMO 1</v>
      </c>
      <c r="BP125" s="134" t="str">
        <f>IFERROR(__xludf.DUMMYFUNCTION("""COMPUTED_VALUE""")," ---")</f>
        <v> ---</v>
      </c>
      <c r="BQ125" s="134"/>
      <c r="BR125" s="134"/>
      <c r="BS125" s="148"/>
      <c r="BT125" s="148"/>
      <c r="BU125" s="148"/>
      <c r="BV125" s="148"/>
      <c r="BW125" s="148"/>
      <c r="BX125" s="148"/>
      <c r="BY125" s="148"/>
      <c r="BZ125" s="148"/>
      <c r="CA125" s="148"/>
      <c r="CB125" s="148"/>
      <c r="CC125" s="148"/>
      <c r="CD125" s="148"/>
      <c r="CE125" s="148"/>
      <c r="CF125" s="148" t="str">
        <f>IFERROR(__xludf.DUMMYFUNCTION("""COMPUTED_VALUE""")," ---")</f>
        <v> ---</v>
      </c>
      <c r="CG125" s="148"/>
      <c r="CH125" s="148"/>
      <c r="CI125" s="148"/>
      <c r="CJ125" s="148"/>
      <c r="CK125" s="148"/>
      <c r="CL125" s="148"/>
      <c r="CM125" s="148"/>
      <c r="CN125" s="148"/>
      <c r="CO125" s="148"/>
      <c r="CP125" s="148"/>
      <c r="CQ125" s="148"/>
      <c r="CR125" s="148"/>
    </row>
    <row r="126" ht="15.75" customHeight="1">
      <c r="A126" s="343">
        <v>45078.0</v>
      </c>
      <c r="B126" s="372" t="s">
        <v>1493</v>
      </c>
      <c r="C126" s="359">
        <f t="shared" si="5"/>
        <v>13800</v>
      </c>
      <c r="D126" s="346">
        <v>13800.0</v>
      </c>
      <c r="E126" s="360">
        <f t="shared" si="6"/>
        <v>13800</v>
      </c>
      <c r="F126" s="347">
        <v>1.0</v>
      </c>
      <c r="G126" s="476">
        <v>1.0</v>
      </c>
      <c r="H126" s="376"/>
      <c r="I126" s="376"/>
      <c r="J126" s="376"/>
      <c r="K126" s="377"/>
      <c r="L126" s="134"/>
      <c r="M126" s="134"/>
      <c r="N126" s="353"/>
      <c r="O126" s="493" t="s">
        <v>1028</v>
      </c>
      <c r="P126" s="375" t="s">
        <v>1128</v>
      </c>
      <c r="Q126" s="381" t="str">
        <f>IFERROR(__xludf.DUMMYFUNCTION("TRANSPOSE(FILTER($P$6:$P$329,$O$6:$O$329='DATOS PERSONALES'!$E123))"),"Lunes 16:15")</f>
        <v>Lunes 16:15</v>
      </c>
      <c r="R126" s="374" t="str">
        <f>IFERROR(__xludf.DUMMYFUNCTION("""COMPUTED_VALUE"""),"Lunes 19:15")</f>
        <v>Lunes 19:15</v>
      </c>
      <c r="S126" s="374" t="str">
        <f>IFERROR(__xludf.DUMMYFUNCTION("""COMPUTED_VALUE"""),"Martes 16:00")</f>
        <v>Martes 16:00</v>
      </c>
      <c r="T126" s="374" t="str">
        <f>IFERROR(__xludf.DUMMYFUNCTION("""COMPUTED_VALUE"""),"Martes 17:30")</f>
        <v>Martes 17:30</v>
      </c>
      <c r="U126" s="374" t="str">
        <f>IFERROR(__xludf.DUMMYFUNCTION("""COMPUTED_VALUE"""),"Martes 18:15")</f>
        <v>Martes 18:15</v>
      </c>
      <c r="V126" s="374" t="str">
        <f>IFERROR(__xludf.DUMMYFUNCTION("""COMPUTED_VALUE"""),"Martes 19:45")</f>
        <v>Martes 19:45</v>
      </c>
      <c r="W126" s="374" t="str">
        <f>IFERROR(__xludf.DUMMYFUNCTION("""COMPUTED_VALUE"""),"Miércoles 18:15")</f>
        <v>Miércoles 18:15</v>
      </c>
      <c r="X126" s="374" t="str">
        <f>IFERROR(__xludf.DUMMYFUNCTION("""COMPUTED_VALUE"""),"Miércoles 19:45")</f>
        <v>Miércoles 19:45</v>
      </c>
      <c r="Y126" s="374" t="str">
        <f>IFERROR(__xludf.DUMMYFUNCTION("""COMPUTED_VALUE"""),"Jueves 14:45")</f>
        <v>Jueves 14:45</v>
      </c>
      <c r="Z126" s="374" t="str">
        <f>IFERROR(__xludf.DUMMYFUNCTION("""COMPUTED_VALUE"""),"Jueves 14:45")</f>
        <v>Jueves 14:45</v>
      </c>
      <c r="AA126" s="374" t="str">
        <f>IFERROR(__xludf.DUMMYFUNCTION("""COMPUTED_VALUE"""),"Jueves 17:00")</f>
        <v>Jueves 17:00</v>
      </c>
      <c r="AB126" s="374" t="str">
        <f>IFERROR(__xludf.DUMMYFUNCTION("""COMPUTED_VALUE"""),"Jueves 19:15")</f>
        <v>Jueves 19:15</v>
      </c>
      <c r="AC126" s="374" t="str">
        <f>IFERROR(__xludf.DUMMYFUNCTION("""COMPUTED_VALUE"""),"Viernes 15:15")</f>
        <v>Viernes 15:15</v>
      </c>
      <c r="AD126" s="376" t="str">
        <f>IFERROR(__xludf.DUMMYFUNCTION("""COMPUTED_VALUE"""),"Sábado 11:30")</f>
        <v>Sábado 11:30</v>
      </c>
      <c r="AE126" s="376" t="str">
        <f>IFERROR(__xludf.DUMMYFUNCTION("""COMPUTED_VALUE"""),"Sábado 12:15")</f>
        <v>Sábado 12:15</v>
      </c>
      <c r="AF126" s="376" t="str">
        <f>IFERROR(__xludf.DUMMYFUNCTION("""COMPUTED_VALUE"""),"Sábado 16:00")</f>
        <v>Sábado 16:00</v>
      </c>
      <c r="AG126" s="376" t="str">
        <f>IFERROR(__xludf.DUMMYFUNCTION("""COMPUTED_VALUE"""),"Sábado 17:30")</f>
        <v>Sábado 17:30</v>
      </c>
      <c r="AH126" s="376" t="str">
        <f>IFERROR(__xludf.DUMMYFUNCTION("""COMPUTED_VALUE"""),"Sábado 19:00")</f>
        <v>Sábado 19:00</v>
      </c>
      <c r="AI126" s="376" t="str">
        <f>IFERROR(__xludf.DUMMYFUNCTION("""COMPUTED_VALUE"""),"vacio")</f>
        <v>vacio</v>
      </c>
      <c r="AJ126" s="376"/>
      <c r="AK126" s="376"/>
      <c r="AL126" s="376"/>
      <c r="AM126" s="376"/>
      <c r="AN126" s="376"/>
      <c r="AO126" s="376"/>
      <c r="AP126" s="376"/>
      <c r="AQ126" s="376"/>
      <c r="AR126" s="376"/>
      <c r="AS126" s="376"/>
      <c r="AT126" s="376"/>
      <c r="AU126" s="376"/>
      <c r="AV126" s="376"/>
      <c r="AW126" s="377"/>
      <c r="AX126" s="134"/>
      <c r="AY126" s="353"/>
      <c r="AZ126" s="392" t="str">
        <f>IFERROR(__xludf.DUMMYFUNCTION("TRANSPOSE( IFNA(FILTER($B:$B, MONTH(IF($A:$A&lt;&gt;"""",$A:$A,""null""))=MONTH(IF('DATOS PERSONALES'!$H124&lt;&gt;"""",'DATOS PERSONALES'!$H124,""null""))),""Ingrese mes contratacion primero""))"),"MENSUAL 1")</f>
        <v>MENSUAL 1</v>
      </c>
      <c r="BA126" s="376" t="str">
        <f>IFERROR(__xludf.DUMMYFUNCTION("""COMPUTED_VALUE"""),"MENSUAL 2")</f>
        <v>MENSUAL 2</v>
      </c>
      <c r="BB126" s="376" t="str">
        <f>IFERROR(__xludf.DUMMYFUNCTION("""COMPUTED_VALUE"""),"MENSUAL 3")</f>
        <v>MENSUAL 3</v>
      </c>
      <c r="BC126" s="376" t="str">
        <f>IFERROR(__xludf.DUMMYFUNCTION("""COMPUTED_VALUE"""),"MENSUAL PILETA LIBRE 1")</f>
        <v>MENSUAL PILETA LIBRE 1</v>
      </c>
      <c r="BD126" s="376" t="str">
        <f>IFERROR(__xludf.DUMMYFUNCTION("""COMPUTED_VALUE"""),"MENSUAL PILETA LIBRE 2")</f>
        <v>MENSUAL PILETA LIBRE 2</v>
      </c>
      <c r="BE126" s="376" t="str">
        <f>IFERROR(__xludf.DUMMYFUNCTION("""COMPUTED_VALUE"""),"MENSUAL PILETA LIBRE 3")</f>
        <v>MENSUAL PILETA LIBRE 3</v>
      </c>
      <c r="BF126" s="376" t="str">
        <f>IFERROR(__xludf.DUMMYFUNCTION("""COMPUTED_VALUE"""),"MENSUAL COMBINADO")</f>
        <v>MENSUAL COMBINADO</v>
      </c>
      <c r="BG126" s="376" t="str">
        <f>IFERROR(__xludf.DUMMYFUNCTION("""COMPUTED_VALUE"""),"TRIMESTRAL 1")</f>
        <v>TRIMESTRAL 1</v>
      </c>
      <c r="BH126" s="376" t="str">
        <f>IFERROR(__xludf.DUMMYFUNCTION("""COMPUTED_VALUE"""),"TRIMESTRAL 2")</f>
        <v>TRIMESTRAL 2</v>
      </c>
      <c r="BI126" s="376" t="str">
        <f>IFERROR(__xludf.DUMMYFUNCTION("""COMPUTED_VALUE"""),"TRIMESTRAL 3")</f>
        <v>TRIMESTRAL 3</v>
      </c>
      <c r="BJ126" s="376" t="str">
        <f>IFERROR(__xludf.DUMMYFUNCTION("""COMPUTED_VALUE"""),"TRIMESTRAL PILETA LIBRE 1")</f>
        <v>TRIMESTRAL PILETA LIBRE 1</v>
      </c>
      <c r="BK126" s="376" t="str">
        <f>IFERROR(__xludf.DUMMYFUNCTION("""COMPUTED_VALUE"""),"TRIMESTRAL PILETA LIBRE 2")</f>
        <v>TRIMESTRAL PILETA LIBRE 2</v>
      </c>
      <c r="BL126" s="376" t="str">
        <f>IFERROR(__xludf.DUMMYFUNCTION("""COMPUTED_VALUE"""),"TRIMESTRAL PILETA LIBRE 3")</f>
        <v>TRIMESTRAL PILETA LIBRE 3</v>
      </c>
      <c r="BM126" s="376" t="str">
        <f>IFERROR(__xludf.DUMMYFUNCTION("""COMPUTED_VALUE"""),"TRIMESTRAL COMBINADO")</f>
        <v>TRIMESTRAL COMBINADO</v>
      </c>
      <c r="BN126" s="376" t="str">
        <f>IFERROR(__xludf.DUMMYFUNCTION("""COMPUTED_VALUE"""),"MENSUAL PROMO 1")</f>
        <v>MENSUAL PROMO 1</v>
      </c>
      <c r="BO126" s="377" t="str">
        <f>IFERROR(__xludf.DUMMYFUNCTION("""COMPUTED_VALUE"""),"TRIMESTRAL PROMO 1")</f>
        <v>TRIMESTRAL PROMO 1</v>
      </c>
      <c r="BP126" s="134" t="str">
        <f>IFERROR(__xludf.DUMMYFUNCTION("""COMPUTED_VALUE""")," ---")</f>
        <v> ---</v>
      </c>
      <c r="BQ126" s="134"/>
      <c r="BR126" s="134"/>
      <c r="BS126" s="148"/>
      <c r="BT126" s="148"/>
      <c r="BU126" s="148"/>
      <c r="BV126" s="148"/>
      <c r="BW126" s="148"/>
      <c r="BX126" s="148"/>
      <c r="BY126" s="148"/>
      <c r="BZ126" s="148"/>
      <c r="CA126" s="148"/>
      <c r="CB126" s="148"/>
      <c r="CC126" s="148"/>
      <c r="CD126" s="148"/>
      <c r="CE126" s="148"/>
      <c r="CF126" s="148" t="str">
        <f>IFERROR(__xludf.DUMMYFUNCTION("""COMPUTED_VALUE""")," ---")</f>
        <v> ---</v>
      </c>
      <c r="CG126" s="148"/>
      <c r="CH126" s="148"/>
      <c r="CI126" s="148"/>
      <c r="CJ126" s="148"/>
      <c r="CK126" s="148"/>
      <c r="CL126" s="148"/>
      <c r="CM126" s="148"/>
      <c r="CN126" s="148"/>
      <c r="CO126" s="148"/>
      <c r="CP126" s="148"/>
      <c r="CQ126" s="148"/>
      <c r="CR126" s="148"/>
    </row>
    <row r="127" ht="15.75" customHeight="1">
      <c r="A127" s="343">
        <v>45078.0</v>
      </c>
      <c r="B127" s="358" t="s">
        <v>1498</v>
      </c>
      <c r="C127" s="359">
        <f t="shared" si="5"/>
        <v>4400</v>
      </c>
      <c r="D127" s="360">
        <v>4400.0</v>
      </c>
      <c r="E127" s="360">
        <f t="shared" si="6"/>
        <v>4400</v>
      </c>
      <c r="F127" s="361">
        <v>1.0</v>
      </c>
      <c r="G127" s="474">
        <v>1.0</v>
      </c>
      <c r="H127" s="376"/>
      <c r="I127" s="376"/>
      <c r="J127" s="376"/>
      <c r="K127" s="377"/>
      <c r="L127" s="134"/>
      <c r="M127" s="134"/>
      <c r="N127" s="353"/>
      <c r="O127" s="493" t="s">
        <v>1028</v>
      </c>
      <c r="P127" s="375" t="s">
        <v>1036</v>
      </c>
      <c r="Q127" s="381" t="str">
        <f>IFERROR(__xludf.DUMMYFUNCTION("TRANSPOSE(FILTER($P$6:$P$329,$O$6:$O$329='DATOS PERSONALES'!$E124))"),"Lunes 16:15")</f>
        <v>Lunes 16:15</v>
      </c>
      <c r="R127" s="374" t="str">
        <f>IFERROR(__xludf.DUMMYFUNCTION("""COMPUTED_VALUE"""),"Lunes 19:15")</f>
        <v>Lunes 19:15</v>
      </c>
      <c r="S127" s="374" t="str">
        <f>IFERROR(__xludf.DUMMYFUNCTION("""COMPUTED_VALUE"""),"Martes 16:00")</f>
        <v>Martes 16:00</v>
      </c>
      <c r="T127" s="374" t="str">
        <f>IFERROR(__xludf.DUMMYFUNCTION("""COMPUTED_VALUE"""),"Martes 17:30")</f>
        <v>Martes 17:30</v>
      </c>
      <c r="U127" s="374" t="str">
        <f>IFERROR(__xludf.DUMMYFUNCTION("""COMPUTED_VALUE"""),"Martes 18:15")</f>
        <v>Martes 18:15</v>
      </c>
      <c r="V127" s="374" t="str">
        <f>IFERROR(__xludf.DUMMYFUNCTION("""COMPUTED_VALUE"""),"Martes 19:45")</f>
        <v>Martes 19:45</v>
      </c>
      <c r="W127" s="374" t="str">
        <f>IFERROR(__xludf.DUMMYFUNCTION("""COMPUTED_VALUE"""),"Miércoles 18:15")</f>
        <v>Miércoles 18:15</v>
      </c>
      <c r="X127" s="374" t="str">
        <f>IFERROR(__xludf.DUMMYFUNCTION("""COMPUTED_VALUE"""),"Miércoles 19:45")</f>
        <v>Miércoles 19:45</v>
      </c>
      <c r="Y127" s="374" t="str">
        <f>IFERROR(__xludf.DUMMYFUNCTION("""COMPUTED_VALUE"""),"Jueves 14:45")</f>
        <v>Jueves 14:45</v>
      </c>
      <c r="Z127" s="374" t="str">
        <f>IFERROR(__xludf.DUMMYFUNCTION("""COMPUTED_VALUE"""),"Jueves 14:45")</f>
        <v>Jueves 14:45</v>
      </c>
      <c r="AA127" s="374" t="str">
        <f>IFERROR(__xludf.DUMMYFUNCTION("""COMPUTED_VALUE"""),"Jueves 17:00")</f>
        <v>Jueves 17:00</v>
      </c>
      <c r="AB127" s="374" t="str">
        <f>IFERROR(__xludf.DUMMYFUNCTION("""COMPUTED_VALUE"""),"Jueves 19:15")</f>
        <v>Jueves 19:15</v>
      </c>
      <c r="AC127" s="374" t="str">
        <f>IFERROR(__xludf.DUMMYFUNCTION("""COMPUTED_VALUE"""),"Viernes 15:15")</f>
        <v>Viernes 15:15</v>
      </c>
      <c r="AD127" s="376" t="str">
        <f>IFERROR(__xludf.DUMMYFUNCTION("""COMPUTED_VALUE"""),"Sábado 11:30")</f>
        <v>Sábado 11:30</v>
      </c>
      <c r="AE127" s="376" t="str">
        <f>IFERROR(__xludf.DUMMYFUNCTION("""COMPUTED_VALUE"""),"Sábado 12:15")</f>
        <v>Sábado 12:15</v>
      </c>
      <c r="AF127" s="376" t="str">
        <f>IFERROR(__xludf.DUMMYFUNCTION("""COMPUTED_VALUE"""),"Sábado 16:00")</f>
        <v>Sábado 16:00</v>
      </c>
      <c r="AG127" s="376" t="str">
        <f>IFERROR(__xludf.DUMMYFUNCTION("""COMPUTED_VALUE"""),"Sábado 17:30")</f>
        <v>Sábado 17:30</v>
      </c>
      <c r="AH127" s="376" t="str">
        <f>IFERROR(__xludf.DUMMYFUNCTION("""COMPUTED_VALUE"""),"Sábado 19:00")</f>
        <v>Sábado 19:00</v>
      </c>
      <c r="AI127" s="376" t="str">
        <f>IFERROR(__xludf.DUMMYFUNCTION("""COMPUTED_VALUE"""),"vacio")</f>
        <v>vacio</v>
      </c>
      <c r="AJ127" s="376"/>
      <c r="AK127" s="376"/>
      <c r="AL127" s="376"/>
      <c r="AM127" s="376"/>
      <c r="AN127" s="376"/>
      <c r="AO127" s="376"/>
      <c r="AP127" s="376"/>
      <c r="AQ127" s="376"/>
      <c r="AR127" s="376"/>
      <c r="AS127" s="376"/>
      <c r="AT127" s="376"/>
      <c r="AU127" s="376"/>
      <c r="AV127" s="376"/>
      <c r="AW127" s="377"/>
      <c r="AX127" s="134"/>
      <c r="AY127" s="353"/>
      <c r="AZ127" s="392" t="str">
        <f>IFERROR(__xludf.DUMMYFUNCTION("TRANSPOSE( IFNA(FILTER($B:$B, MONTH(IF($A:$A&lt;&gt;"""",$A:$A,""null""))=MONTH(IF('DATOS PERSONALES'!$H125&lt;&gt;"""",'DATOS PERSONALES'!$H125,""null""))),""Ingrese mes contratacion primero""))"),"MENSUAL 1")</f>
        <v>MENSUAL 1</v>
      </c>
      <c r="BA127" s="376" t="str">
        <f>IFERROR(__xludf.DUMMYFUNCTION("""COMPUTED_VALUE"""),"MENSUAL 2")</f>
        <v>MENSUAL 2</v>
      </c>
      <c r="BB127" s="376" t="str">
        <f>IFERROR(__xludf.DUMMYFUNCTION("""COMPUTED_VALUE"""),"MENSUAL 3")</f>
        <v>MENSUAL 3</v>
      </c>
      <c r="BC127" s="376" t="str">
        <f>IFERROR(__xludf.DUMMYFUNCTION("""COMPUTED_VALUE"""),"MENSUAL PILETA LIBRE 1")</f>
        <v>MENSUAL PILETA LIBRE 1</v>
      </c>
      <c r="BD127" s="376" t="str">
        <f>IFERROR(__xludf.DUMMYFUNCTION("""COMPUTED_VALUE"""),"MENSUAL PILETA LIBRE 2")</f>
        <v>MENSUAL PILETA LIBRE 2</v>
      </c>
      <c r="BE127" s="376" t="str">
        <f>IFERROR(__xludf.DUMMYFUNCTION("""COMPUTED_VALUE"""),"MENSUAL PILETA LIBRE 3")</f>
        <v>MENSUAL PILETA LIBRE 3</v>
      </c>
      <c r="BF127" s="376" t="str">
        <f>IFERROR(__xludf.DUMMYFUNCTION("""COMPUTED_VALUE"""),"MENSUAL COMBINADO")</f>
        <v>MENSUAL COMBINADO</v>
      </c>
      <c r="BG127" s="376" t="str">
        <f>IFERROR(__xludf.DUMMYFUNCTION("""COMPUTED_VALUE"""),"TRIMESTRAL 1")</f>
        <v>TRIMESTRAL 1</v>
      </c>
      <c r="BH127" s="376" t="str">
        <f>IFERROR(__xludf.DUMMYFUNCTION("""COMPUTED_VALUE"""),"TRIMESTRAL 2")</f>
        <v>TRIMESTRAL 2</v>
      </c>
      <c r="BI127" s="376" t="str">
        <f>IFERROR(__xludf.DUMMYFUNCTION("""COMPUTED_VALUE"""),"TRIMESTRAL 3")</f>
        <v>TRIMESTRAL 3</v>
      </c>
      <c r="BJ127" s="376" t="str">
        <f>IFERROR(__xludf.DUMMYFUNCTION("""COMPUTED_VALUE"""),"TRIMESTRAL PILETA LIBRE 1")</f>
        <v>TRIMESTRAL PILETA LIBRE 1</v>
      </c>
      <c r="BK127" s="376" t="str">
        <f>IFERROR(__xludf.DUMMYFUNCTION("""COMPUTED_VALUE"""),"TRIMESTRAL PILETA LIBRE 2")</f>
        <v>TRIMESTRAL PILETA LIBRE 2</v>
      </c>
      <c r="BL127" s="376" t="str">
        <f>IFERROR(__xludf.DUMMYFUNCTION("""COMPUTED_VALUE"""),"TRIMESTRAL PILETA LIBRE 3")</f>
        <v>TRIMESTRAL PILETA LIBRE 3</v>
      </c>
      <c r="BM127" s="376" t="str">
        <f>IFERROR(__xludf.DUMMYFUNCTION("""COMPUTED_VALUE"""),"TRIMESTRAL COMBINADO")</f>
        <v>TRIMESTRAL COMBINADO</v>
      </c>
      <c r="BN127" s="376" t="str">
        <f>IFERROR(__xludf.DUMMYFUNCTION("""COMPUTED_VALUE"""),"MENSUAL PROMO 1")</f>
        <v>MENSUAL PROMO 1</v>
      </c>
      <c r="BO127" s="377" t="str">
        <f>IFERROR(__xludf.DUMMYFUNCTION("""COMPUTED_VALUE"""),"TRIMESTRAL PROMO 1")</f>
        <v>TRIMESTRAL PROMO 1</v>
      </c>
      <c r="BP127" s="134" t="str">
        <f>IFERROR(__xludf.DUMMYFUNCTION("""COMPUTED_VALUE""")," ---")</f>
        <v> ---</v>
      </c>
      <c r="BQ127" s="134"/>
      <c r="BR127" s="134"/>
      <c r="BS127" s="148"/>
      <c r="BT127" s="148"/>
      <c r="BU127" s="148"/>
      <c r="BV127" s="148"/>
      <c r="BW127" s="148"/>
      <c r="BX127" s="148"/>
      <c r="BY127" s="148"/>
      <c r="BZ127" s="148"/>
      <c r="CA127" s="148"/>
      <c r="CB127" s="148"/>
      <c r="CC127" s="148"/>
      <c r="CD127" s="148"/>
      <c r="CE127" s="148"/>
      <c r="CF127" s="148" t="str">
        <f>IFERROR(__xludf.DUMMYFUNCTION("""COMPUTED_VALUE""")," ---")</f>
        <v> ---</v>
      </c>
      <c r="CG127" s="148"/>
      <c r="CH127" s="148"/>
      <c r="CI127" s="148"/>
      <c r="CJ127" s="148"/>
      <c r="CK127" s="148"/>
      <c r="CL127" s="148"/>
      <c r="CM127" s="148"/>
      <c r="CN127" s="148"/>
      <c r="CO127" s="148"/>
      <c r="CP127" s="148"/>
      <c r="CQ127" s="148"/>
      <c r="CR127" s="148"/>
    </row>
    <row r="128" ht="15.75" customHeight="1">
      <c r="A128" s="343">
        <v>45078.0</v>
      </c>
      <c r="B128" s="372" t="s">
        <v>1504</v>
      </c>
      <c r="C128" s="359">
        <f t="shared" si="5"/>
        <v>7500</v>
      </c>
      <c r="D128" s="346">
        <v>7500.0</v>
      </c>
      <c r="E128" s="360">
        <f t="shared" si="6"/>
        <v>7500</v>
      </c>
      <c r="F128" s="347">
        <v>1.0</v>
      </c>
      <c r="G128" s="476">
        <v>1.0</v>
      </c>
      <c r="H128" s="376"/>
      <c r="I128" s="376"/>
      <c r="J128" s="376"/>
      <c r="K128" s="377"/>
      <c r="L128" s="134"/>
      <c r="M128" s="134"/>
      <c r="N128" s="353"/>
      <c r="O128" s="493" t="s">
        <v>1028</v>
      </c>
      <c r="P128" s="375" t="s">
        <v>1256</v>
      </c>
      <c r="Q128" s="381" t="str">
        <f>IFERROR(__xludf.DUMMYFUNCTION("TRANSPOSE(FILTER($P$6:$P$329,$O$6:$O$329='DATOS PERSONALES'!$E125))"),"Lunes 16:15")</f>
        <v>Lunes 16:15</v>
      </c>
      <c r="R128" s="374" t="str">
        <f>IFERROR(__xludf.DUMMYFUNCTION("""COMPUTED_VALUE"""),"Lunes 19:15")</f>
        <v>Lunes 19:15</v>
      </c>
      <c r="S128" s="374" t="str">
        <f>IFERROR(__xludf.DUMMYFUNCTION("""COMPUTED_VALUE"""),"Martes 16:00")</f>
        <v>Martes 16:00</v>
      </c>
      <c r="T128" s="374" t="str">
        <f>IFERROR(__xludf.DUMMYFUNCTION("""COMPUTED_VALUE"""),"Martes 17:30")</f>
        <v>Martes 17:30</v>
      </c>
      <c r="U128" s="374" t="str">
        <f>IFERROR(__xludf.DUMMYFUNCTION("""COMPUTED_VALUE"""),"Martes 18:15")</f>
        <v>Martes 18:15</v>
      </c>
      <c r="V128" s="374" t="str">
        <f>IFERROR(__xludf.DUMMYFUNCTION("""COMPUTED_VALUE"""),"Martes 19:45")</f>
        <v>Martes 19:45</v>
      </c>
      <c r="W128" s="374" t="str">
        <f>IFERROR(__xludf.DUMMYFUNCTION("""COMPUTED_VALUE"""),"Miércoles 18:15")</f>
        <v>Miércoles 18:15</v>
      </c>
      <c r="X128" s="374" t="str">
        <f>IFERROR(__xludf.DUMMYFUNCTION("""COMPUTED_VALUE"""),"Miércoles 19:45")</f>
        <v>Miércoles 19:45</v>
      </c>
      <c r="Y128" s="374" t="str">
        <f>IFERROR(__xludf.DUMMYFUNCTION("""COMPUTED_VALUE"""),"Jueves 14:45")</f>
        <v>Jueves 14:45</v>
      </c>
      <c r="Z128" s="374" t="str">
        <f>IFERROR(__xludf.DUMMYFUNCTION("""COMPUTED_VALUE"""),"Jueves 14:45")</f>
        <v>Jueves 14:45</v>
      </c>
      <c r="AA128" s="374" t="str">
        <f>IFERROR(__xludf.DUMMYFUNCTION("""COMPUTED_VALUE"""),"Jueves 17:00")</f>
        <v>Jueves 17:00</v>
      </c>
      <c r="AB128" s="374" t="str">
        <f>IFERROR(__xludf.DUMMYFUNCTION("""COMPUTED_VALUE"""),"Jueves 19:15")</f>
        <v>Jueves 19:15</v>
      </c>
      <c r="AC128" s="374" t="str">
        <f>IFERROR(__xludf.DUMMYFUNCTION("""COMPUTED_VALUE"""),"Viernes 15:15")</f>
        <v>Viernes 15:15</v>
      </c>
      <c r="AD128" s="376" t="str">
        <f>IFERROR(__xludf.DUMMYFUNCTION("""COMPUTED_VALUE"""),"Sábado 11:30")</f>
        <v>Sábado 11:30</v>
      </c>
      <c r="AE128" s="376" t="str">
        <f>IFERROR(__xludf.DUMMYFUNCTION("""COMPUTED_VALUE"""),"Sábado 12:15")</f>
        <v>Sábado 12:15</v>
      </c>
      <c r="AF128" s="376" t="str">
        <f>IFERROR(__xludf.DUMMYFUNCTION("""COMPUTED_VALUE"""),"Sábado 16:00")</f>
        <v>Sábado 16:00</v>
      </c>
      <c r="AG128" s="376" t="str">
        <f>IFERROR(__xludf.DUMMYFUNCTION("""COMPUTED_VALUE"""),"Sábado 17:30")</f>
        <v>Sábado 17:30</v>
      </c>
      <c r="AH128" s="376" t="str">
        <f>IFERROR(__xludf.DUMMYFUNCTION("""COMPUTED_VALUE"""),"Sábado 19:00")</f>
        <v>Sábado 19:00</v>
      </c>
      <c r="AI128" s="376" t="str">
        <f>IFERROR(__xludf.DUMMYFUNCTION("""COMPUTED_VALUE"""),"vacio")</f>
        <v>vacio</v>
      </c>
      <c r="AJ128" s="376"/>
      <c r="AK128" s="376"/>
      <c r="AL128" s="376"/>
      <c r="AM128" s="376"/>
      <c r="AN128" s="376"/>
      <c r="AO128" s="376"/>
      <c r="AP128" s="376"/>
      <c r="AQ128" s="376"/>
      <c r="AR128" s="376"/>
      <c r="AS128" s="376"/>
      <c r="AT128" s="376"/>
      <c r="AU128" s="376"/>
      <c r="AV128" s="376"/>
      <c r="AW128" s="377"/>
      <c r="AX128" s="134"/>
      <c r="AY128" s="353"/>
      <c r="AZ128" s="392" t="str">
        <f>IFERROR(__xludf.DUMMYFUNCTION("TRANSPOSE( IFNA(FILTER($B:$B, MONTH(IF($A:$A&lt;&gt;"""",$A:$A,""null""))=MONTH(IF('DATOS PERSONALES'!$H126&lt;&gt;"""",'DATOS PERSONALES'!$H126,""null""))),""Ingrese mes contratacion primero""))"),"MENSUAL 1")</f>
        <v>MENSUAL 1</v>
      </c>
      <c r="BA128" s="376" t="str">
        <f>IFERROR(__xludf.DUMMYFUNCTION("""COMPUTED_VALUE"""),"MENSUAL 2")</f>
        <v>MENSUAL 2</v>
      </c>
      <c r="BB128" s="376" t="str">
        <f>IFERROR(__xludf.DUMMYFUNCTION("""COMPUTED_VALUE"""),"MENSUAL 3")</f>
        <v>MENSUAL 3</v>
      </c>
      <c r="BC128" s="376" t="str">
        <f>IFERROR(__xludf.DUMMYFUNCTION("""COMPUTED_VALUE"""),"MENSUAL PILETA LIBRE 1")</f>
        <v>MENSUAL PILETA LIBRE 1</v>
      </c>
      <c r="BD128" s="376" t="str">
        <f>IFERROR(__xludf.DUMMYFUNCTION("""COMPUTED_VALUE"""),"MENSUAL PILETA LIBRE 2")</f>
        <v>MENSUAL PILETA LIBRE 2</v>
      </c>
      <c r="BE128" s="376" t="str">
        <f>IFERROR(__xludf.DUMMYFUNCTION("""COMPUTED_VALUE"""),"MENSUAL PILETA LIBRE 3")</f>
        <v>MENSUAL PILETA LIBRE 3</v>
      </c>
      <c r="BF128" s="376" t="str">
        <f>IFERROR(__xludf.DUMMYFUNCTION("""COMPUTED_VALUE"""),"MENSUAL COMBINADO")</f>
        <v>MENSUAL COMBINADO</v>
      </c>
      <c r="BG128" s="376" t="str">
        <f>IFERROR(__xludf.DUMMYFUNCTION("""COMPUTED_VALUE"""),"TRIMESTRAL 1")</f>
        <v>TRIMESTRAL 1</v>
      </c>
      <c r="BH128" s="376" t="str">
        <f>IFERROR(__xludf.DUMMYFUNCTION("""COMPUTED_VALUE"""),"TRIMESTRAL 2")</f>
        <v>TRIMESTRAL 2</v>
      </c>
      <c r="BI128" s="376" t="str">
        <f>IFERROR(__xludf.DUMMYFUNCTION("""COMPUTED_VALUE"""),"TRIMESTRAL 3")</f>
        <v>TRIMESTRAL 3</v>
      </c>
      <c r="BJ128" s="376" t="str">
        <f>IFERROR(__xludf.DUMMYFUNCTION("""COMPUTED_VALUE"""),"TRIMESTRAL PILETA LIBRE 1")</f>
        <v>TRIMESTRAL PILETA LIBRE 1</v>
      </c>
      <c r="BK128" s="376" t="str">
        <f>IFERROR(__xludf.DUMMYFUNCTION("""COMPUTED_VALUE"""),"TRIMESTRAL PILETA LIBRE 2")</f>
        <v>TRIMESTRAL PILETA LIBRE 2</v>
      </c>
      <c r="BL128" s="376" t="str">
        <f>IFERROR(__xludf.DUMMYFUNCTION("""COMPUTED_VALUE"""),"TRIMESTRAL PILETA LIBRE 3")</f>
        <v>TRIMESTRAL PILETA LIBRE 3</v>
      </c>
      <c r="BM128" s="376" t="str">
        <f>IFERROR(__xludf.DUMMYFUNCTION("""COMPUTED_VALUE"""),"TRIMESTRAL COMBINADO")</f>
        <v>TRIMESTRAL COMBINADO</v>
      </c>
      <c r="BN128" s="376" t="str">
        <f>IFERROR(__xludf.DUMMYFUNCTION("""COMPUTED_VALUE"""),"MENSUAL PROMO 1")</f>
        <v>MENSUAL PROMO 1</v>
      </c>
      <c r="BO128" s="377" t="str">
        <f>IFERROR(__xludf.DUMMYFUNCTION("""COMPUTED_VALUE"""),"TRIMESTRAL PROMO 1")</f>
        <v>TRIMESTRAL PROMO 1</v>
      </c>
      <c r="BP128" s="134" t="str">
        <f>IFERROR(__xludf.DUMMYFUNCTION("""COMPUTED_VALUE""")," ---")</f>
        <v> ---</v>
      </c>
      <c r="BQ128" s="134"/>
      <c r="BR128" s="134"/>
      <c r="BS128" s="148"/>
      <c r="BT128" s="148"/>
      <c r="BU128" s="148"/>
      <c r="BV128" s="148"/>
      <c r="BW128" s="148"/>
      <c r="BX128" s="148"/>
      <c r="BY128" s="148"/>
      <c r="BZ128" s="148"/>
      <c r="CA128" s="148"/>
      <c r="CB128" s="148"/>
      <c r="CC128" s="148"/>
      <c r="CD128" s="148"/>
      <c r="CE128" s="148"/>
      <c r="CF128" s="148" t="str">
        <f>IFERROR(__xludf.DUMMYFUNCTION("""COMPUTED_VALUE""")," ---")</f>
        <v> ---</v>
      </c>
      <c r="CG128" s="148"/>
      <c r="CH128" s="148"/>
      <c r="CI128" s="148"/>
      <c r="CJ128" s="148"/>
      <c r="CK128" s="148"/>
      <c r="CL128" s="148"/>
      <c r="CM128" s="148"/>
      <c r="CN128" s="148"/>
      <c r="CO128" s="148"/>
      <c r="CP128" s="148"/>
      <c r="CQ128" s="148"/>
      <c r="CR128" s="148"/>
    </row>
    <row r="129" ht="15.75" customHeight="1">
      <c r="A129" s="343">
        <v>45078.0</v>
      </c>
      <c r="B129" s="358" t="s">
        <v>1508</v>
      </c>
      <c r="C129" s="359">
        <f t="shared" si="5"/>
        <v>9300</v>
      </c>
      <c r="D129" s="360">
        <v>9300.0</v>
      </c>
      <c r="E129" s="360">
        <f t="shared" si="6"/>
        <v>9300</v>
      </c>
      <c r="F129" s="361">
        <v>1.0</v>
      </c>
      <c r="G129" s="474">
        <v>1.0</v>
      </c>
      <c r="H129" s="376"/>
      <c r="I129" s="376"/>
      <c r="J129" s="376"/>
      <c r="K129" s="377"/>
      <c r="L129" s="134"/>
      <c r="M129" s="134"/>
      <c r="N129" s="353"/>
      <c r="O129" s="493" t="s">
        <v>1028</v>
      </c>
      <c r="P129" s="375" t="s">
        <v>1076</v>
      </c>
      <c r="Q129" s="381" t="str">
        <f>IFERROR(__xludf.DUMMYFUNCTION("TRANSPOSE(FILTER($P$6:$P$329,$O$6:$O$329='DATOS PERSONALES'!$E126))"),"Lunes 16:15")</f>
        <v>Lunes 16:15</v>
      </c>
      <c r="R129" s="374" t="str">
        <f>IFERROR(__xludf.DUMMYFUNCTION("""COMPUTED_VALUE"""),"Lunes 19:15")</f>
        <v>Lunes 19:15</v>
      </c>
      <c r="S129" s="374" t="str">
        <f>IFERROR(__xludf.DUMMYFUNCTION("""COMPUTED_VALUE"""),"Martes 16:00")</f>
        <v>Martes 16:00</v>
      </c>
      <c r="T129" s="374" t="str">
        <f>IFERROR(__xludf.DUMMYFUNCTION("""COMPUTED_VALUE"""),"Martes 17:30")</f>
        <v>Martes 17:30</v>
      </c>
      <c r="U129" s="374" t="str">
        <f>IFERROR(__xludf.DUMMYFUNCTION("""COMPUTED_VALUE"""),"Martes 18:15")</f>
        <v>Martes 18:15</v>
      </c>
      <c r="V129" s="374" t="str">
        <f>IFERROR(__xludf.DUMMYFUNCTION("""COMPUTED_VALUE"""),"Martes 19:45")</f>
        <v>Martes 19:45</v>
      </c>
      <c r="W129" s="374" t="str">
        <f>IFERROR(__xludf.DUMMYFUNCTION("""COMPUTED_VALUE"""),"Miércoles 18:15")</f>
        <v>Miércoles 18:15</v>
      </c>
      <c r="X129" s="374" t="str">
        <f>IFERROR(__xludf.DUMMYFUNCTION("""COMPUTED_VALUE"""),"Miércoles 19:45")</f>
        <v>Miércoles 19:45</v>
      </c>
      <c r="Y129" s="374" t="str">
        <f>IFERROR(__xludf.DUMMYFUNCTION("""COMPUTED_VALUE"""),"Jueves 14:45")</f>
        <v>Jueves 14:45</v>
      </c>
      <c r="Z129" s="374" t="str">
        <f>IFERROR(__xludf.DUMMYFUNCTION("""COMPUTED_VALUE"""),"Jueves 14:45")</f>
        <v>Jueves 14:45</v>
      </c>
      <c r="AA129" s="374" t="str">
        <f>IFERROR(__xludf.DUMMYFUNCTION("""COMPUTED_VALUE"""),"Jueves 17:00")</f>
        <v>Jueves 17:00</v>
      </c>
      <c r="AB129" s="374" t="str">
        <f>IFERROR(__xludf.DUMMYFUNCTION("""COMPUTED_VALUE"""),"Jueves 19:15")</f>
        <v>Jueves 19:15</v>
      </c>
      <c r="AC129" s="374" t="str">
        <f>IFERROR(__xludf.DUMMYFUNCTION("""COMPUTED_VALUE"""),"Viernes 15:15")</f>
        <v>Viernes 15:15</v>
      </c>
      <c r="AD129" s="376" t="str">
        <f>IFERROR(__xludf.DUMMYFUNCTION("""COMPUTED_VALUE"""),"Sábado 11:30")</f>
        <v>Sábado 11:30</v>
      </c>
      <c r="AE129" s="376" t="str">
        <f>IFERROR(__xludf.DUMMYFUNCTION("""COMPUTED_VALUE"""),"Sábado 12:15")</f>
        <v>Sábado 12:15</v>
      </c>
      <c r="AF129" s="376" t="str">
        <f>IFERROR(__xludf.DUMMYFUNCTION("""COMPUTED_VALUE"""),"Sábado 16:00")</f>
        <v>Sábado 16:00</v>
      </c>
      <c r="AG129" s="376" t="str">
        <f>IFERROR(__xludf.DUMMYFUNCTION("""COMPUTED_VALUE"""),"Sábado 17:30")</f>
        <v>Sábado 17:30</v>
      </c>
      <c r="AH129" s="376" t="str">
        <f>IFERROR(__xludf.DUMMYFUNCTION("""COMPUTED_VALUE"""),"Sábado 19:00")</f>
        <v>Sábado 19:00</v>
      </c>
      <c r="AI129" s="376" t="str">
        <f>IFERROR(__xludf.DUMMYFUNCTION("""COMPUTED_VALUE"""),"vacio")</f>
        <v>vacio</v>
      </c>
      <c r="AJ129" s="376"/>
      <c r="AK129" s="376"/>
      <c r="AL129" s="376"/>
      <c r="AM129" s="376"/>
      <c r="AN129" s="376"/>
      <c r="AO129" s="376"/>
      <c r="AP129" s="376"/>
      <c r="AQ129" s="376"/>
      <c r="AR129" s="376"/>
      <c r="AS129" s="376"/>
      <c r="AT129" s="376"/>
      <c r="AU129" s="376"/>
      <c r="AV129" s="376"/>
      <c r="AW129" s="377"/>
      <c r="AX129" s="134"/>
      <c r="AY129" s="353"/>
      <c r="AZ129" s="392" t="str">
        <f>IFERROR(__xludf.DUMMYFUNCTION("TRANSPOSE( IFNA(FILTER($B:$B, MONTH(IF($A:$A&lt;&gt;"""",$A:$A,""null""))=MONTH(IF('DATOS PERSONALES'!$H127&lt;&gt;"""",'DATOS PERSONALES'!$H127,""null""))),""Ingrese mes contratacion primero""))"),"MENSUAL 1")</f>
        <v>MENSUAL 1</v>
      </c>
      <c r="BA129" s="376" t="str">
        <f>IFERROR(__xludf.DUMMYFUNCTION("""COMPUTED_VALUE"""),"MENSUAL 2")</f>
        <v>MENSUAL 2</v>
      </c>
      <c r="BB129" s="376" t="str">
        <f>IFERROR(__xludf.DUMMYFUNCTION("""COMPUTED_VALUE"""),"MENSUAL 3")</f>
        <v>MENSUAL 3</v>
      </c>
      <c r="BC129" s="376" t="str">
        <f>IFERROR(__xludf.DUMMYFUNCTION("""COMPUTED_VALUE"""),"MENSUAL PILETA LIBRE 1")</f>
        <v>MENSUAL PILETA LIBRE 1</v>
      </c>
      <c r="BD129" s="376" t="str">
        <f>IFERROR(__xludf.DUMMYFUNCTION("""COMPUTED_VALUE"""),"MENSUAL PILETA LIBRE 2")</f>
        <v>MENSUAL PILETA LIBRE 2</v>
      </c>
      <c r="BE129" s="376" t="str">
        <f>IFERROR(__xludf.DUMMYFUNCTION("""COMPUTED_VALUE"""),"MENSUAL PILETA LIBRE 3")</f>
        <v>MENSUAL PILETA LIBRE 3</v>
      </c>
      <c r="BF129" s="376" t="str">
        <f>IFERROR(__xludf.DUMMYFUNCTION("""COMPUTED_VALUE"""),"MENSUAL COMBINADO")</f>
        <v>MENSUAL COMBINADO</v>
      </c>
      <c r="BG129" s="376" t="str">
        <f>IFERROR(__xludf.DUMMYFUNCTION("""COMPUTED_VALUE"""),"TRIMESTRAL 1")</f>
        <v>TRIMESTRAL 1</v>
      </c>
      <c r="BH129" s="376" t="str">
        <f>IFERROR(__xludf.DUMMYFUNCTION("""COMPUTED_VALUE"""),"TRIMESTRAL 2")</f>
        <v>TRIMESTRAL 2</v>
      </c>
      <c r="BI129" s="376" t="str">
        <f>IFERROR(__xludf.DUMMYFUNCTION("""COMPUTED_VALUE"""),"TRIMESTRAL 3")</f>
        <v>TRIMESTRAL 3</v>
      </c>
      <c r="BJ129" s="376" t="str">
        <f>IFERROR(__xludf.DUMMYFUNCTION("""COMPUTED_VALUE"""),"TRIMESTRAL PILETA LIBRE 1")</f>
        <v>TRIMESTRAL PILETA LIBRE 1</v>
      </c>
      <c r="BK129" s="376" t="str">
        <f>IFERROR(__xludf.DUMMYFUNCTION("""COMPUTED_VALUE"""),"TRIMESTRAL PILETA LIBRE 2")</f>
        <v>TRIMESTRAL PILETA LIBRE 2</v>
      </c>
      <c r="BL129" s="376" t="str">
        <f>IFERROR(__xludf.DUMMYFUNCTION("""COMPUTED_VALUE"""),"TRIMESTRAL PILETA LIBRE 3")</f>
        <v>TRIMESTRAL PILETA LIBRE 3</v>
      </c>
      <c r="BM129" s="376" t="str">
        <f>IFERROR(__xludf.DUMMYFUNCTION("""COMPUTED_VALUE"""),"TRIMESTRAL COMBINADO")</f>
        <v>TRIMESTRAL COMBINADO</v>
      </c>
      <c r="BN129" s="376" t="str">
        <f>IFERROR(__xludf.DUMMYFUNCTION("""COMPUTED_VALUE"""),"MENSUAL PROMO 1")</f>
        <v>MENSUAL PROMO 1</v>
      </c>
      <c r="BO129" s="377" t="str">
        <f>IFERROR(__xludf.DUMMYFUNCTION("""COMPUTED_VALUE"""),"TRIMESTRAL PROMO 1")</f>
        <v>TRIMESTRAL PROMO 1</v>
      </c>
      <c r="BP129" s="134" t="str">
        <f>IFERROR(__xludf.DUMMYFUNCTION("""COMPUTED_VALUE""")," ---")</f>
        <v> ---</v>
      </c>
      <c r="BQ129" s="134"/>
      <c r="BR129" s="134"/>
      <c r="BS129" s="148"/>
      <c r="BT129" s="148"/>
      <c r="BU129" s="148"/>
      <c r="BV129" s="148"/>
      <c r="BW129" s="148"/>
      <c r="BX129" s="148"/>
      <c r="BY129" s="148"/>
      <c r="BZ129" s="148"/>
      <c r="CA129" s="148"/>
      <c r="CB129" s="148"/>
      <c r="CC129" s="148"/>
      <c r="CD129" s="148"/>
      <c r="CE129" s="148"/>
      <c r="CF129" s="148" t="str">
        <f>IFERROR(__xludf.DUMMYFUNCTION("""COMPUTED_VALUE""")," ---")</f>
        <v> ---</v>
      </c>
      <c r="CG129" s="148"/>
      <c r="CH129" s="148"/>
      <c r="CI129" s="148"/>
      <c r="CJ129" s="148"/>
      <c r="CK129" s="148"/>
      <c r="CL129" s="148"/>
      <c r="CM129" s="148"/>
      <c r="CN129" s="148"/>
      <c r="CO129" s="148"/>
      <c r="CP129" s="148"/>
      <c r="CQ129" s="148"/>
      <c r="CR129" s="148"/>
    </row>
    <row r="130" ht="15.75" customHeight="1">
      <c r="A130" s="343">
        <v>45078.0</v>
      </c>
      <c r="B130" s="372" t="s">
        <v>1511</v>
      </c>
      <c r="C130" s="359">
        <f t="shared" si="5"/>
        <v>10000</v>
      </c>
      <c r="D130" s="346">
        <v>10000.0</v>
      </c>
      <c r="E130" s="360">
        <f t="shared" si="6"/>
        <v>10000</v>
      </c>
      <c r="F130" s="347">
        <v>1.0</v>
      </c>
      <c r="G130" s="476">
        <v>1.0</v>
      </c>
      <c r="H130" s="376"/>
      <c r="I130" s="376"/>
      <c r="J130" s="376"/>
      <c r="K130" s="377"/>
      <c r="L130" s="134"/>
      <c r="M130" s="134"/>
      <c r="N130" s="353"/>
      <c r="O130" s="493" t="s">
        <v>1028</v>
      </c>
      <c r="P130" s="375" t="s">
        <v>1234</v>
      </c>
      <c r="Q130" s="381" t="str">
        <f>IFERROR(__xludf.DUMMYFUNCTION("TRANSPOSE(FILTER($P$6:$P$329,$O$6:$O$329='DATOS PERSONALES'!$E127))"),"Lunes 16:15")</f>
        <v>Lunes 16:15</v>
      </c>
      <c r="R130" s="374" t="str">
        <f>IFERROR(__xludf.DUMMYFUNCTION("""COMPUTED_VALUE"""),"Lunes 19:15")</f>
        <v>Lunes 19:15</v>
      </c>
      <c r="S130" s="374" t="str">
        <f>IFERROR(__xludf.DUMMYFUNCTION("""COMPUTED_VALUE"""),"Martes 16:00")</f>
        <v>Martes 16:00</v>
      </c>
      <c r="T130" s="374" t="str">
        <f>IFERROR(__xludf.DUMMYFUNCTION("""COMPUTED_VALUE"""),"Martes 17:30")</f>
        <v>Martes 17:30</v>
      </c>
      <c r="U130" s="374" t="str">
        <f>IFERROR(__xludf.DUMMYFUNCTION("""COMPUTED_VALUE"""),"Martes 18:15")</f>
        <v>Martes 18:15</v>
      </c>
      <c r="V130" s="374" t="str">
        <f>IFERROR(__xludf.DUMMYFUNCTION("""COMPUTED_VALUE"""),"Martes 19:45")</f>
        <v>Martes 19:45</v>
      </c>
      <c r="W130" s="374" t="str">
        <f>IFERROR(__xludf.DUMMYFUNCTION("""COMPUTED_VALUE"""),"Miércoles 18:15")</f>
        <v>Miércoles 18:15</v>
      </c>
      <c r="X130" s="374" t="str">
        <f>IFERROR(__xludf.DUMMYFUNCTION("""COMPUTED_VALUE"""),"Miércoles 19:45")</f>
        <v>Miércoles 19:45</v>
      </c>
      <c r="Y130" s="374" t="str">
        <f>IFERROR(__xludf.DUMMYFUNCTION("""COMPUTED_VALUE"""),"Jueves 14:45")</f>
        <v>Jueves 14:45</v>
      </c>
      <c r="Z130" s="374" t="str">
        <f>IFERROR(__xludf.DUMMYFUNCTION("""COMPUTED_VALUE"""),"Jueves 14:45")</f>
        <v>Jueves 14:45</v>
      </c>
      <c r="AA130" s="374" t="str">
        <f>IFERROR(__xludf.DUMMYFUNCTION("""COMPUTED_VALUE"""),"Jueves 17:00")</f>
        <v>Jueves 17:00</v>
      </c>
      <c r="AB130" s="374" t="str">
        <f>IFERROR(__xludf.DUMMYFUNCTION("""COMPUTED_VALUE"""),"Jueves 19:15")</f>
        <v>Jueves 19:15</v>
      </c>
      <c r="AC130" s="374" t="str">
        <f>IFERROR(__xludf.DUMMYFUNCTION("""COMPUTED_VALUE"""),"Viernes 15:15")</f>
        <v>Viernes 15:15</v>
      </c>
      <c r="AD130" s="376" t="str">
        <f>IFERROR(__xludf.DUMMYFUNCTION("""COMPUTED_VALUE"""),"Sábado 11:30")</f>
        <v>Sábado 11:30</v>
      </c>
      <c r="AE130" s="376" t="str">
        <f>IFERROR(__xludf.DUMMYFUNCTION("""COMPUTED_VALUE"""),"Sábado 12:15")</f>
        <v>Sábado 12:15</v>
      </c>
      <c r="AF130" s="376" t="str">
        <f>IFERROR(__xludf.DUMMYFUNCTION("""COMPUTED_VALUE"""),"Sábado 16:00")</f>
        <v>Sábado 16:00</v>
      </c>
      <c r="AG130" s="376" t="str">
        <f>IFERROR(__xludf.DUMMYFUNCTION("""COMPUTED_VALUE"""),"Sábado 17:30")</f>
        <v>Sábado 17:30</v>
      </c>
      <c r="AH130" s="376" t="str">
        <f>IFERROR(__xludf.DUMMYFUNCTION("""COMPUTED_VALUE"""),"Sábado 19:00")</f>
        <v>Sábado 19:00</v>
      </c>
      <c r="AI130" s="376" t="str">
        <f>IFERROR(__xludf.DUMMYFUNCTION("""COMPUTED_VALUE"""),"vacio")</f>
        <v>vacio</v>
      </c>
      <c r="AJ130" s="376"/>
      <c r="AK130" s="376"/>
      <c r="AL130" s="376"/>
      <c r="AM130" s="376"/>
      <c r="AN130" s="376"/>
      <c r="AO130" s="376"/>
      <c r="AP130" s="376"/>
      <c r="AQ130" s="376"/>
      <c r="AR130" s="376"/>
      <c r="AS130" s="376"/>
      <c r="AT130" s="376"/>
      <c r="AU130" s="376"/>
      <c r="AV130" s="376"/>
      <c r="AW130" s="377"/>
      <c r="AX130" s="134"/>
      <c r="AY130" s="353"/>
      <c r="AZ130" s="392" t="str">
        <f>IFERROR(__xludf.DUMMYFUNCTION("TRANSPOSE( IFNA(FILTER($B:$B, MONTH(IF($A:$A&lt;&gt;"""",$A:$A,""null""))=MONTH(IF('DATOS PERSONALES'!$H128&lt;&gt;"""",'DATOS PERSONALES'!$H128,""null""))),""Ingrese mes contratacion primero""))"),"MENSUAL 1")</f>
        <v>MENSUAL 1</v>
      </c>
      <c r="BA130" s="376" t="str">
        <f>IFERROR(__xludf.DUMMYFUNCTION("""COMPUTED_VALUE"""),"MENSUAL 2")</f>
        <v>MENSUAL 2</v>
      </c>
      <c r="BB130" s="376" t="str">
        <f>IFERROR(__xludf.DUMMYFUNCTION("""COMPUTED_VALUE"""),"MENSUAL 3")</f>
        <v>MENSUAL 3</v>
      </c>
      <c r="BC130" s="376" t="str">
        <f>IFERROR(__xludf.DUMMYFUNCTION("""COMPUTED_VALUE"""),"MENSUAL PILETA LIBRE 1")</f>
        <v>MENSUAL PILETA LIBRE 1</v>
      </c>
      <c r="BD130" s="376" t="str">
        <f>IFERROR(__xludf.DUMMYFUNCTION("""COMPUTED_VALUE"""),"MENSUAL PILETA LIBRE 2")</f>
        <v>MENSUAL PILETA LIBRE 2</v>
      </c>
      <c r="BE130" s="376" t="str">
        <f>IFERROR(__xludf.DUMMYFUNCTION("""COMPUTED_VALUE"""),"MENSUAL PILETA LIBRE 3")</f>
        <v>MENSUAL PILETA LIBRE 3</v>
      </c>
      <c r="BF130" s="376" t="str">
        <f>IFERROR(__xludf.DUMMYFUNCTION("""COMPUTED_VALUE"""),"MENSUAL COMBINADO")</f>
        <v>MENSUAL COMBINADO</v>
      </c>
      <c r="BG130" s="376" t="str">
        <f>IFERROR(__xludf.DUMMYFUNCTION("""COMPUTED_VALUE"""),"TRIMESTRAL 1")</f>
        <v>TRIMESTRAL 1</v>
      </c>
      <c r="BH130" s="376" t="str">
        <f>IFERROR(__xludf.DUMMYFUNCTION("""COMPUTED_VALUE"""),"TRIMESTRAL 2")</f>
        <v>TRIMESTRAL 2</v>
      </c>
      <c r="BI130" s="376" t="str">
        <f>IFERROR(__xludf.DUMMYFUNCTION("""COMPUTED_VALUE"""),"TRIMESTRAL 3")</f>
        <v>TRIMESTRAL 3</v>
      </c>
      <c r="BJ130" s="376" t="str">
        <f>IFERROR(__xludf.DUMMYFUNCTION("""COMPUTED_VALUE"""),"TRIMESTRAL PILETA LIBRE 1")</f>
        <v>TRIMESTRAL PILETA LIBRE 1</v>
      </c>
      <c r="BK130" s="376" t="str">
        <f>IFERROR(__xludf.DUMMYFUNCTION("""COMPUTED_VALUE"""),"TRIMESTRAL PILETA LIBRE 2")</f>
        <v>TRIMESTRAL PILETA LIBRE 2</v>
      </c>
      <c r="BL130" s="376" t="str">
        <f>IFERROR(__xludf.DUMMYFUNCTION("""COMPUTED_VALUE"""),"TRIMESTRAL PILETA LIBRE 3")</f>
        <v>TRIMESTRAL PILETA LIBRE 3</v>
      </c>
      <c r="BM130" s="376" t="str">
        <f>IFERROR(__xludf.DUMMYFUNCTION("""COMPUTED_VALUE"""),"TRIMESTRAL COMBINADO")</f>
        <v>TRIMESTRAL COMBINADO</v>
      </c>
      <c r="BN130" s="376" t="str">
        <f>IFERROR(__xludf.DUMMYFUNCTION("""COMPUTED_VALUE"""),"MENSUAL PROMO 1")</f>
        <v>MENSUAL PROMO 1</v>
      </c>
      <c r="BO130" s="377" t="str">
        <f>IFERROR(__xludf.DUMMYFUNCTION("""COMPUTED_VALUE"""),"TRIMESTRAL PROMO 1")</f>
        <v>TRIMESTRAL PROMO 1</v>
      </c>
      <c r="BP130" s="134" t="str">
        <f>IFERROR(__xludf.DUMMYFUNCTION("""COMPUTED_VALUE""")," ---")</f>
        <v> ---</v>
      </c>
      <c r="BQ130" s="134"/>
      <c r="BR130" s="134"/>
      <c r="BS130" s="148"/>
      <c r="BT130" s="148"/>
      <c r="BU130" s="148"/>
      <c r="BV130" s="148"/>
      <c r="BW130" s="148"/>
      <c r="BX130" s="148"/>
      <c r="BY130" s="148"/>
      <c r="BZ130" s="148"/>
      <c r="CA130" s="148"/>
      <c r="CB130" s="148"/>
      <c r="CC130" s="148"/>
      <c r="CD130" s="148"/>
      <c r="CE130" s="148"/>
      <c r="CF130" s="148"/>
      <c r="CG130" s="148"/>
      <c r="CH130" s="148"/>
      <c r="CI130" s="148"/>
      <c r="CJ130" s="148"/>
      <c r="CK130" s="148"/>
      <c r="CL130" s="148"/>
      <c r="CM130" s="148"/>
      <c r="CN130" s="148"/>
      <c r="CO130" s="148"/>
      <c r="CP130" s="148"/>
      <c r="CQ130" s="148"/>
      <c r="CR130" s="148"/>
    </row>
    <row r="131" ht="15.75" customHeight="1">
      <c r="A131" s="343">
        <v>45078.0</v>
      </c>
      <c r="B131" s="358" t="s">
        <v>25</v>
      </c>
      <c r="C131" s="359">
        <f t="shared" si="5"/>
        <v>2200</v>
      </c>
      <c r="D131" s="360">
        <v>6600.0</v>
      </c>
      <c r="E131" s="360">
        <f t="shared" si="6"/>
        <v>13200</v>
      </c>
      <c r="F131" s="361">
        <v>2.0</v>
      </c>
      <c r="G131" s="474">
        <v>3.0</v>
      </c>
      <c r="H131" s="376"/>
      <c r="I131" s="376"/>
      <c r="J131" s="376"/>
      <c r="K131" s="377"/>
      <c r="L131" s="134"/>
      <c r="M131" s="134"/>
      <c r="N131" s="353"/>
      <c r="O131" s="493" t="s">
        <v>1028</v>
      </c>
      <c r="P131" s="375" t="s">
        <v>1126</v>
      </c>
      <c r="Q131" s="381" t="str">
        <f>IFERROR(__xludf.DUMMYFUNCTION("TRANSPOSE(FILTER($P$6:$P$329,$O$6:$O$329='DATOS PERSONALES'!$E128))"),"Lunes 16:15")</f>
        <v>Lunes 16:15</v>
      </c>
      <c r="R131" s="374" t="str">
        <f>IFERROR(__xludf.DUMMYFUNCTION("""COMPUTED_VALUE"""),"Lunes 19:15")</f>
        <v>Lunes 19:15</v>
      </c>
      <c r="S131" s="374" t="str">
        <f>IFERROR(__xludf.DUMMYFUNCTION("""COMPUTED_VALUE"""),"Martes 16:00")</f>
        <v>Martes 16:00</v>
      </c>
      <c r="T131" s="374" t="str">
        <f>IFERROR(__xludf.DUMMYFUNCTION("""COMPUTED_VALUE"""),"Martes 17:30")</f>
        <v>Martes 17:30</v>
      </c>
      <c r="U131" s="374" t="str">
        <f>IFERROR(__xludf.DUMMYFUNCTION("""COMPUTED_VALUE"""),"Martes 18:15")</f>
        <v>Martes 18:15</v>
      </c>
      <c r="V131" s="374" t="str">
        <f>IFERROR(__xludf.DUMMYFUNCTION("""COMPUTED_VALUE"""),"Martes 19:45")</f>
        <v>Martes 19:45</v>
      </c>
      <c r="W131" s="374" t="str">
        <f>IFERROR(__xludf.DUMMYFUNCTION("""COMPUTED_VALUE"""),"Miércoles 18:15")</f>
        <v>Miércoles 18:15</v>
      </c>
      <c r="X131" s="374" t="str">
        <f>IFERROR(__xludf.DUMMYFUNCTION("""COMPUTED_VALUE"""),"Miércoles 19:45")</f>
        <v>Miércoles 19:45</v>
      </c>
      <c r="Y131" s="374" t="str">
        <f>IFERROR(__xludf.DUMMYFUNCTION("""COMPUTED_VALUE"""),"Jueves 14:45")</f>
        <v>Jueves 14:45</v>
      </c>
      <c r="Z131" s="374" t="str">
        <f>IFERROR(__xludf.DUMMYFUNCTION("""COMPUTED_VALUE"""),"Jueves 14:45")</f>
        <v>Jueves 14:45</v>
      </c>
      <c r="AA131" s="374" t="str">
        <f>IFERROR(__xludf.DUMMYFUNCTION("""COMPUTED_VALUE"""),"Jueves 17:00")</f>
        <v>Jueves 17:00</v>
      </c>
      <c r="AB131" s="374" t="str">
        <f>IFERROR(__xludf.DUMMYFUNCTION("""COMPUTED_VALUE"""),"Jueves 19:15")</f>
        <v>Jueves 19:15</v>
      </c>
      <c r="AC131" s="374" t="str">
        <f>IFERROR(__xludf.DUMMYFUNCTION("""COMPUTED_VALUE"""),"Viernes 15:15")</f>
        <v>Viernes 15:15</v>
      </c>
      <c r="AD131" s="376" t="str">
        <f>IFERROR(__xludf.DUMMYFUNCTION("""COMPUTED_VALUE"""),"Sábado 11:30")</f>
        <v>Sábado 11:30</v>
      </c>
      <c r="AE131" s="376" t="str">
        <f>IFERROR(__xludf.DUMMYFUNCTION("""COMPUTED_VALUE"""),"Sábado 12:15")</f>
        <v>Sábado 12:15</v>
      </c>
      <c r="AF131" s="376" t="str">
        <f>IFERROR(__xludf.DUMMYFUNCTION("""COMPUTED_VALUE"""),"Sábado 16:00")</f>
        <v>Sábado 16:00</v>
      </c>
      <c r="AG131" s="376" t="str">
        <f>IFERROR(__xludf.DUMMYFUNCTION("""COMPUTED_VALUE"""),"Sábado 17:30")</f>
        <v>Sábado 17:30</v>
      </c>
      <c r="AH131" s="376" t="str">
        <f>IFERROR(__xludf.DUMMYFUNCTION("""COMPUTED_VALUE"""),"Sábado 19:00")</f>
        <v>Sábado 19:00</v>
      </c>
      <c r="AI131" s="376" t="str">
        <f>IFERROR(__xludf.DUMMYFUNCTION("""COMPUTED_VALUE"""),"vacio")</f>
        <v>vacio</v>
      </c>
      <c r="AJ131" s="376"/>
      <c r="AK131" s="376"/>
      <c r="AL131" s="376"/>
      <c r="AM131" s="376"/>
      <c r="AN131" s="376"/>
      <c r="AO131" s="376"/>
      <c r="AP131" s="376"/>
      <c r="AQ131" s="376"/>
      <c r="AR131" s="376"/>
      <c r="AS131" s="376"/>
      <c r="AT131" s="376"/>
      <c r="AU131" s="376"/>
      <c r="AV131" s="376"/>
      <c r="AW131" s="377"/>
      <c r="AX131" s="134"/>
      <c r="AY131" s="353"/>
      <c r="AZ131" s="392" t="str">
        <f>IFERROR(__xludf.DUMMYFUNCTION("TRANSPOSE( IFNA(FILTER($B:$B, MONTH(IF($A:$A&lt;&gt;"""",$A:$A,""null""))=MONTH(IF('DATOS PERSONALES'!$H129&lt;&gt;"""",'DATOS PERSONALES'!$H129,""null""))),""Ingrese mes contratacion primero""))"),"MENSUAL 1")</f>
        <v>MENSUAL 1</v>
      </c>
      <c r="BA131" s="376" t="str">
        <f>IFERROR(__xludf.DUMMYFUNCTION("""COMPUTED_VALUE"""),"MENSUAL 2")</f>
        <v>MENSUAL 2</v>
      </c>
      <c r="BB131" s="376" t="str">
        <f>IFERROR(__xludf.DUMMYFUNCTION("""COMPUTED_VALUE"""),"MENSUAL 3")</f>
        <v>MENSUAL 3</v>
      </c>
      <c r="BC131" s="376" t="str">
        <f>IFERROR(__xludf.DUMMYFUNCTION("""COMPUTED_VALUE"""),"MENSUAL PILETA LIBRE 1")</f>
        <v>MENSUAL PILETA LIBRE 1</v>
      </c>
      <c r="BD131" s="376" t="str">
        <f>IFERROR(__xludf.DUMMYFUNCTION("""COMPUTED_VALUE"""),"MENSUAL PILETA LIBRE 2")</f>
        <v>MENSUAL PILETA LIBRE 2</v>
      </c>
      <c r="BE131" s="376" t="str">
        <f>IFERROR(__xludf.DUMMYFUNCTION("""COMPUTED_VALUE"""),"MENSUAL PILETA LIBRE 3")</f>
        <v>MENSUAL PILETA LIBRE 3</v>
      </c>
      <c r="BF131" s="376" t="str">
        <f>IFERROR(__xludf.DUMMYFUNCTION("""COMPUTED_VALUE"""),"MENSUAL COMBINADO")</f>
        <v>MENSUAL COMBINADO</v>
      </c>
      <c r="BG131" s="376" t="str">
        <f>IFERROR(__xludf.DUMMYFUNCTION("""COMPUTED_VALUE"""),"TRIMESTRAL 1")</f>
        <v>TRIMESTRAL 1</v>
      </c>
      <c r="BH131" s="376" t="str">
        <f>IFERROR(__xludf.DUMMYFUNCTION("""COMPUTED_VALUE"""),"TRIMESTRAL 2")</f>
        <v>TRIMESTRAL 2</v>
      </c>
      <c r="BI131" s="376" t="str">
        <f>IFERROR(__xludf.DUMMYFUNCTION("""COMPUTED_VALUE"""),"TRIMESTRAL 3")</f>
        <v>TRIMESTRAL 3</v>
      </c>
      <c r="BJ131" s="376" t="str">
        <f>IFERROR(__xludf.DUMMYFUNCTION("""COMPUTED_VALUE"""),"TRIMESTRAL PILETA LIBRE 1")</f>
        <v>TRIMESTRAL PILETA LIBRE 1</v>
      </c>
      <c r="BK131" s="376" t="str">
        <f>IFERROR(__xludf.DUMMYFUNCTION("""COMPUTED_VALUE"""),"TRIMESTRAL PILETA LIBRE 2")</f>
        <v>TRIMESTRAL PILETA LIBRE 2</v>
      </c>
      <c r="BL131" s="376" t="str">
        <f>IFERROR(__xludf.DUMMYFUNCTION("""COMPUTED_VALUE"""),"TRIMESTRAL PILETA LIBRE 3")</f>
        <v>TRIMESTRAL PILETA LIBRE 3</v>
      </c>
      <c r="BM131" s="376" t="str">
        <f>IFERROR(__xludf.DUMMYFUNCTION("""COMPUTED_VALUE"""),"TRIMESTRAL COMBINADO")</f>
        <v>TRIMESTRAL COMBINADO</v>
      </c>
      <c r="BN131" s="376" t="str">
        <f>IFERROR(__xludf.DUMMYFUNCTION("""COMPUTED_VALUE"""),"MENSUAL PROMO 1")</f>
        <v>MENSUAL PROMO 1</v>
      </c>
      <c r="BO131" s="377" t="str">
        <f>IFERROR(__xludf.DUMMYFUNCTION("""COMPUTED_VALUE"""),"TRIMESTRAL PROMO 1")</f>
        <v>TRIMESTRAL PROMO 1</v>
      </c>
      <c r="BP131" s="134" t="str">
        <f>IFERROR(__xludf.DUMMYFUNCTION("""COMPUTED_VALUE""")," ---")</f>
        <v> ---</v>
      </c>
      <c r="BQ131" s="134"/>
      <c r="BR131" s="134"/>
      <c r="BS131" s="148"/>
      <c r="BT131" s="148"/>
      <c r="BU131" s="148"/>
      <c r="BV131" s="148"/>
      <c r="BW131" s="148"/>
      <c r="BX131" s="148"/>
      <c r="BY131" s="148"/>
      <c r="BZ131" s="148"/>
      <c r="CA131" s="148"/>
      <c r="CB131" s="148"/>
      <c r="CC131" s="148"/>
      <c r="CD131" s="148"/>
      <c r="CE131" s="148"/>
      <c r="CF131" s="148"/>
      <c r="CG131" s="148"/>
      <c r="CH131" s="148"/>
      <c r="CI131" s="148"/>
      <c r="CJ131" s="148"/>
      <c r="CK131" s="148"/>
      <c r="CL131" s="148"/>
      <c r="CM131" s="148"/>
      <c r="CN131" s="148"/>
      <c r="CO131" s="148"/>
      <c r="CP131" s="148"/>
      <c r="CQ131" s="148"/>
      <c r="CR131" s="148"/>
    </row>
    <row r="132" ht="15.75" customHeight="1">
      <c r="A132" s="343">
        <v>45078.0</v>
      </c>
      <c r="B132" s="372" t="s">
        <v>29</v>
      </c>
      <c r="C132" s="359">
        <f t="shared" si="5"/>
        <v>4100</v>
      </c>
      <c r="D132" s="346">
        <v>12300.0</v>
      </c>
      <c r="E132" s="360">
        <f t="shared" si="6"/>
        <v>24600</v>
      </c>
      <c r="F132" s="347">
        <v>2.0</v>
      </c>
      <c r="G132" s="476">
        <v>3.0</v>
      </c>
      <c r="H132" s="376"/>
      <c r="I132" s="376"/>
      <c r="J132" s="376"/>
      <c r="K132" s="377"/>
      <c r="L132" s="134"/>
      <c r="M132" s="134"/>
      <c r="N132" s="353"/>
      <c r="O132" s="493" t="s">
        <v>1028</v>
      </c>
      <c r="P132" s="375" t="s">
        <v>1030</v>
      </c>
      <c r="Q132" s="381" t="str">
        <f>IFERROR(__xludf.DUMMYFUNCTION("TRANSPOSE(FILTER($P$6:$P$329,$O$6:$O$329='DATOS PERSONALES'!$E129))"),"Lunes 16:15")</f>
        <v>Lunes 16:15</v>
      </c>
      <c r="R132" s="374" t="str">
        <f>IFERROR(__xludf.DUMMYFUNCTION("""COMPUTED_VALUE"""),"Lunes 19:15")</f>
        <v>Lunes 19:15</v>
      </c>
      <c r="S132" s="374" t="str">
        <f>IFERROR(__xludf.DUMMYFUNCTION("""COMPUTED_VALUE"""),"Martes 16:00")</f>
        <v>Martes 16:00</v>
      </c>
      <c r="T132" s="374" t="str">
        <f>IFERROR(__xludf.DUMMYFUNCTION("""COMPUTED_VALUE"""),"Martes 17:30")</f>
        <v>Martes 17:30</v>
      </c>
      <c r="U132" s="374" t="str">
        <f>IFERROR(__xludf.DUMMYFUNCTION("""COMPUTED_VALUE"""),"Martes 18:15")</f>
        <v>Martes 18:15</v>
      </c>
      <c r="V132" s="374" t="str">
        <f>IFERROR(__xludf.DUMMYFUNCTION("""COMPUTED_VALUE"""),"Martes 19:45")</f>
        <v>Martes 19:45</v>
      </c>
      <c r="W132" s="374" t="str">
        <f>IFERROR(__xludf.DUMMYFUNCTION("""COMPUTED_VALUE"""),"Miércoles 18:15")</f>
        <v>Miércoles 18:15</v>
      </c>
      <c r="X132" s="374" t="str">
        <f>IFERROR(__xludf.DUMMYFUNCTION("""COMPUTED_VALUE"""),"Miércoles 19:45")</f>
        <v>Miércoles 19:45</v>
      </c>
      <c r="Y132" s="374" t="str">
        <f>IFERROR(__xludf.DUMMYFUNCTION("""COMPUTED_VALUE"""),"Jueves 14:45")</f>
        <v>Jueves 14:45</v>
      </c>
      <c r="Z132" s="374" t="str">
        <f>IFERROR(__xludf.DUMMYFUNCTION("""COMPUTED_VALUE"""),"Jueves 14:45")</f>
        <v>Jueves 14:45</v>
      </c>
      <c r="AA132" s="374" t="str">
        <f>IFERROR(__xludf.DUMMYFUNCTION("""COMPUTED_VALUE"""),"Jueves 17:00")</f>
        <v>Jueves 17:00</v>
      </c>
      <c r="AB132" s="374" t="str">
        <f>IFERROR(__xludf.DUMMYFUNCTION("""COMPUTED_VALUE"""),"Jueves 19:15")</f>
        <v>Jueves 19:15</v>
      </c>
      <c r="AC132" s="374" t="str">
        <f>IFERROR(__xludf.DUMMYFUNCTION("""COMPUTED_VALUE"""),"Viernes 15:15")</f>
        <v>Viernes 15:15</v>
      </c>
      <c r="AD132" s="376" t="str">
        <f>IFERROR(__xludf.DUMMYFUNCTION("""COMPUTED_VALUE"""),"Sábado 11:30")</f>
        <v>Sábado 11:30</v>
      </c>
      <c r="AE132" s="376" t="str">
        <f>IFERROR(__xludf.DUMMYFUNCTION("""COMPUTED_VALUE"""),"Sábado 12:15")</f>
        <v>Sábado 12:15</v>
      </c>
      <c r="AF132" s="376" t="str">
        <f>IFERROR(__xludf.DUMMYFUNCTION("""COMPUTED_VALUE"""),"Sábado 16:00")</f>
        <v>Sábado 16:00</v>
      </c>
      <c r="AG132" s="376" t="str">
        <f>IFERROR(__xludf.DUMMYFUNCTION("""COMPUTED_VALUE"""),"Sábado 17:30")</f>
        <v>Sábado 17:30</v>
      </c>
      <c r="AH132" s="376" t="str">
        <f>IFERROR(__xludf.DUMMYFUNCTION("""COMPUTED_VALUE"""),"Sábado 19:00")</f>
        <v>Sábado 19:00</v>
      </c>
      <c r="AI132" s="376" t="str">
        <f>IFERROR(__xludf.DUMMYFUNCTION("""COMPUTED_VALUE"""),"vacio")</f>
        <v>vacio</v>
      </c>
      <c r="AJ132" s="376"/>
      <c r="AK132" s="376"/>
      <c r="AL132" s="376"/>
      <c r="AM132" s="376"/>
      <c r="AN132" s="376"/>
      <c r="AO132" s="376"/>
      <c r="AP132" s="376"/>
      <c r="AQ132" s="376"/>
      <c r="AR132" s="376"/>
      <c r="AS132" s="376"/>
      <c r="AT132" s="376"/>
      <c r="AU132" s="376"/>
      <c r="AV132" s="376"/>
      <c r="AW132" s="377"/>
      <c r="AX132" s="134"/>
      <c r="AY132" s="353"/>
      <c r="AZ132" s="392" t="str">
        <f>IFERROR(__xludf.DUMMYFUNCTION("TRANSPOSE( IFNA(FILTER($B:$B, MONTH(IF($A:$A&lt;&gt;"""",$A:$A,""null""))=MONTH(IF('DATOS PERSONALES'!$H130&lt;&gt;"""",'DATOS PERSONALES'!$H130,""null""))),""Ingrese mes contratacion primero""))"),"MENSUAL 1")</f>
        <v>MENSUAL 1</v>
      </c>
      <c r="BA132" s="376" t="str">
        <f>IFERROR(__xludf.DUMMYFUNCTION("""COMPUTED_VALUE"""),"MENSUAL 2")</f>
        <v>MENSUAL 2</v>
      </c>
      <c r="BB132" s="376" t="str">
        <f>IFERROR(__xludf.DUMMYFUNCTION("""COMPUTED_VALUE"""),"MENSUAL 3")</f>
        <v>MENSUAL 3</v>
      </c>
      <c r="BC132" s="376" t="str">
        <f>IFERROR(__xludf.DUMMYFUNCTION("""COMPUTED_VALUE"""),"MENSUAL PILETA LIBRE 1")</f>
        <v>MENSUAL PILETA LIBRE 1</v>
      </c>
      <c r="BD132" s="376" t="str">
        <f>IFERROR(__xludf.DUMMYFUNCTION("""COMPUTED_VALUE"""),"MENSUAL PILETA LIBRE 2")</f>
        <v>MENSUAL PILETA LIBRE 2</v>
      </c>
      <c r="BE132" s="376" t="str">
        <f>IFERROR(__xludf.DUMMYFUNCTION("""COMPUTED_VALUE"""),"MENSUAL PILETA LIBRE 3")</f>
        <v>MENSUAL PILETA LIBRE 3</v>
      </c>
      <c r="BF132" s="376" t="str">
        <f>IFERROR(__xludf.DUMMYFUNCTION("""COMPUTED_VALUE"""),"MENSUAL COMBINADO")</f>
        <v>MENSUAL COMBINADO</v>
      </c>
      <c r="BG132" s="376" t="str">
        <f>IFERROR(__xludf.DUMMYFUNCTION("""COMPUTED_VALUE"""),"TRIMESTRAL 1")</f>
        <v>TRIMESTRAL 1</v>
      </c>
      <c r="BH132" s="376" t="str">
        <f>IFERROR(__xludf.DUMMYFUNCTION("""COMPUTED_VALUE"""),"TRIMESTRAL 2")</f>
        <v>TRIMESTRAL 2</v>
      </c>
      <c r="BI132" s="376" t="str">
        <f>IFERROR(__xludf.DUMMYFUNCTION("""COMPUTED_VALUE"""),"TRIMESTRAL 3")</f>
        <v>TRIMESTRAL 3</v>
      </c>
      <c r="BJ132" s="376" t="str">
        <f>IFERROR(__xludf.DUMMYFUNCTION("""COMPUTED_VALUE"""),"TRIMESTRAL PILETA LIBRE 1")</f>
        <v>TRIMESTRAL PILETA LIBRE 1</v>
      </c>
      <c r="BK132" s="376" t="str">
        <f>IFERROR(__xludf.DUMMYFUNCTION("""COMPUTED_VALUE"""),"TRIMESTRAL PILETA LIBRE 2")</f>
        <v>TRIMESTRAL PILETA LIBRE 2</v>
      </c>
      <c r="BL132" s="376" t="str">
        <f>IFERROR(__xludf.DUMMYFUNCTION("""COMPUTED_VALUE"""),"TRIMESTRAL PILETA LIBRE 3")</f>
        <v>TRIMESTRAL PILETA LIBRE 3</v>
      </c>
      <c r="BM132" s="376" t="str">
        <f>IFERROR(__xludf.DUMMYFUNCTION("""COMPUTED_VALUE"""),"TRIMESTRAL COMBINADO")</f>
        <v>TRIMESTRAL COMBINADO</v>
      </c>
      <c r="BN132" s="376" t="str">
        <f>IFERROR(__xludf.DUMMYFUNCTION("""COMPUTED_VALUE"""),"MENSUAL PROMO 1")</f>
        <v>MENSUAL PROMO 1</v>
      </c>
      <c r="BO132" s="377" t="str">
        <f>IFERROR(__xludf.DUMMYFUNCTION("""COMPUTED_VALUE"""),"TRIMESTRAL PROMO 1")</f>
        <v>TRIMESTRAL PROMO 1</v>
      </c>
      <c r="BP132" s="134" t="str">
        <f>IFERROR(__xludf.DUMMYFUNCTION("""COMPUTED_VALUE""")," ---")</f>
        <v> ---</v>
      </c>
      <c r="BQ132" s="134"/>
      <c r="BR132" s="134"/>
      <c r="BS132" s="148"/>
      <c r="BT132" s="148"/>
      <c r="BU132" s="148"/>
      <c r="BV132" s="148"/>
      <c r="BW132" s="148"/>
      <c r="BX132" s="148"/>
      <c r="BY132" s="148"/>
      <c r="BZ132" s="148"/>
      <c r="CA132" s="148"/>
      <c r="CB132" s="148"/>
      <c r="CC132" s="148"/>
      <c r="CD132" s="148"/>
      <c r="CE132" s="148"/>
      <c r="CF132" s="148"/>
      <c r="CG132" s="148"/>
      <c r="CH132" s="148"/>
      <c r="CI132" s="148"/>
      <c r="CJ132" s="148"/>
      <c r="CK132" s="148"/>
      <c r="CL132" s="148"/>
      <c r="CM132" s="148"/>
      <c r="CN132" s="148"/>
      <c r="CO132" s="148"/>
      <c r="CP132" s="148"/>
      <c r="CQ132" s="148"/>
      <c r="CR132" s="148"/>
    </row>
    <row r="133" ht="15.75" customHeight="1">
      <c r="A133" s="343">
        <v>45078.0</v>
      </c>
      <c r="B133" s="358" t="s">
        <v>1516</v>
      </c>
      <c r="C133" s="359">
        <f t="shared" si="5"/>
        <v>6183.333333</v>
      </c>
      <c r="D133" s="360">
        <v>18550.0</v>
      </c>
      <c r="E133" s="360">
        <f t="shared" si="6"/>
        <v>37100</v>
      </c>
      <c r="F133" s="361">
        <v>2.0</v>
      </c>
      <c r="G133" s="474">
        <v>3.0</v>
      </c>
      <c r="H133" s="376"/>
      <c r="I133" s="376"/>
      <c r="J133" s="376"/>
      <c r="K133" s="377"/>
      <c r="L133" s="134"/>
      <c r="M133" s="134"/>
      <c r="N133" s="353"/>
      <c r="O133" s="493" t="s">
        <v>1028</v>
      </c>
      <c r="P133" s="375" t="s">
        <v>1051</v>
      </c>
      <c r="Q133" s="381" t="str">
        <f>IFERROR(__xludf.DUMMYFUNCTION("TRANSPOSE(FILTER($P$6:$P$329,$O$6:$O$329='DATOS PERSONALES'!$E130))"),"Lunes 16:15")</f>
        <v>Lunes 16:15</v>
      </c>
      <c r="R133" s="374" t="str">
        <f>IFERROR(__xludf.DUMMYFUNCTION("""COMPUTED_VALUE"""),"Lunes 19:15")</f>
        <v>Lunes 19:15</v>
      </c>
      <c r="S133" s="374" t="str">
        <f>IFERROR(__xludf.DUMMYFUNCTION("""COMPUTED_VALUE"""),"Martes 16:00")</f>
        <v>Martes 16:00</v>
      </c>
      <c r="T133" s="374" t="str">
        <f>IFERROR(__xludf.DUMMYFUNCTION("""COMPUTED_VALUE"""),"Martes 17:30")</f>
        <v>Martes 17:30</v>
      </c>
      <c r="U133" s="374" t="str">
        <f>IFERROR(__xludf.DUMMYFUNCTION("""COMPUTED_VALUE"""),"Martes 18:15")</f>
        <v>Martes 18:15</v>
      </c>
      <c r="V133" s="374" t="str">
        <f>IFERROR(__xludf.DUMMYFUNCTION("""COMPUTED_VALUE"""),"Martes 19:45")</f>
        <v>Martes 19:45</v>
      </c>
      <c r="W133" s="374" t="str">
        <f>IFERROR(__xludf.DUMMYFUNCTION("""COMPUTED_VALUE"""),"Miércoles 18:15")</f>
        <v>Miércoles 18:15</v>
      </c>
      <c r="X133" s="374" t="str">
        <f>IFERROR(__xludf.DUMMYFUNCTION("""COMPUTED_VALUE"""),"Miércoles 19:45")</f>
        <v>Miércoles 19:45</v>
      </c>
      <c r="Y133" s="374" t="str">
        <f>IFERROR(__xludf.DUMMYFUNCTION("""COMPUTED_VALUE"""),"Jueves 14:45")</f>
        <v>Jueves 14:45</v>
      </c>
      <c r="Z133" s="374" t="str">
        <f>IFERROR(__xludf.DUMMYFUNCTION("""COMPUTED_VALUE"""),"Jueves 14:45")</f>
        <v>Jueves 14:45</v>
      </c>
      <c r="AA133" s="374" t="str">
        <f>IFERROR(__xludf.DUMMYFUNCTION("""COMPUTED_VALUE"""),"Jueves 17:00")</f>
        <v>Jueves 17:00</v>
      </c>
      <c r="AB133" s="374" t="str">
        <f>IFERROR(__xludf.DUMMYFUNCTION("""COMPUTED_VALUE"""),"Jueves 19:15")</f>
        <v>Jueves 19:15</v>
      </c>
      <c r="AC133" s="374" t="str">
        <f>IFERROR(__xludf.DUMMYFUNCTION("""COMPUTED_VALUE"""),"Viernes 15:15")</f>
        <v>Viernes 15:15</v>
      </c>
      <c r="AD133" s="376" t="str">
        <f>IFERROR(__xludf.DUMMYFUNCTION("""COMPUTED_VALUE"""),"Sábado 11:30")</f>
        <v>Sábado 11:30</v>
      </c>
      <c r="AE133" s="376" t="str">
        <f>IFERROR(__xludf.DUMMYFUNCTION("""COMPUTED_VALUE"""),"Sábado 12:15")</f>
        <v>Sábado 12:15</v>
      </c>
      <c r="AF133" s="376" t="str">
        <f>IFERROR(__xludf.DUMMYFUNCTION("""COMPUTED_VALUE"""),"Sábado 16:00")</f>
        <v>Sábado 16:00</v>
      </c>
      <c r="AG133" s="376" t="str">
        <f>IFERROR(__xludf.DUMMYFUNCTION("""COMPUTED_VALUE"""),"Sábado 17:30")</f>
        <v>Sábado 17:30</v>
      </c>
      <c r="AH133" s="376" t="str">
        <f>IFERROR(__xludf.DUMMYFUNCTION("""COMPUTED_VALUE"""),"Sábado 19:00")</f>
        <v>Sábado 19:00</v>
      </c>
      <c r="AI133" s="376" t="str">
        <f>IFERROR(__xludf.DUMMYFUNCTION("""COMPUTED_VALUE"""),"vacio")</f>
        <v>vacio</v>
      </c>
      <c r="AJ133" s="376"/>
      <c r="AK133" s="376"/>
      <c r="AL133" s="376"/>
      <c r="AM133" s="376"/>
      <c r="AN133" s="376"/>
      <c r="AO133" s="376"/>
      <c r="AP133" s="376"/>
      <c r="AQ133" s="376"/>
      <c r="AR133" s="376"/>
      <c r="AS133" s="376"/>
      <c r="AT133" s="376"/>
      <c r="AU133" s="376"/>
      <c r="AV133" s="376"/>
      <c r="AW133" s="377"/>
      <c r="AX133" s="134"/>
      <c r="AY133" s="353"/>
      <c r="AZ133" s="392" t="str">
        <f>IFERROR(__xludf.DUMMYFUNCTION("TRANSPOSE( IFNA(FILTER($B:$B, MONTH(IF($A:$A&lt;&gt;"""",$A:$A,""null""))=MONTH(IF('DATOS PERSONALES'!$H131&lt;&gt;"""",'DATOS PERSONALES'!$H131,""null""))),""Ingrese mes contratacion primero""))"),"MENSUAL 1")</f>
        <v>MENSUAL 1</v>
      </c>
      <c r="BA133" s="376" t="str">
        <f>IFERROR(__xludf.DUMMYFUNCTION("""COMPUTED_VALUE"""),"MENSUAL 2")</f>
        <v>MENSUAL 2</v>
      </c>
      <c r="BB133" s="376" t="str">
        <f>IFERROR(__xludf.DUMMYFUNCTION("""COMPUTED_VALUE"""),"MENSUAL 3")</f>
        <v>MENSUAL 3</v>
      </c>
      <c r="BC133" s="376" t="str">
        <f>IFERROR(__xludf.DUMMYFUNCTION("""COMPUTED_VALUE"""),"MENSUAL PILETA LIBRE 1")</f>
        <v>MENSUAL PILETA LIBRE 1</v>
      </c>
      <c r="BD133" s="376" t="str">
        <f>IFERROR(__xludf.DUMMYFUNCTION("""COMPUTED_VALUE"""),"MENSUAL PILETA LIBRE 2")</f>
        <v>MENSUAL PILETA LIBRE 2</v>
      </c>
      <c r="BE133" s="376" t="str">
        <f>IFERROR(__xludf.DUMMYFUNCTION("""COMPUTED_VALUE"""),"MENSUAL PILETA LIBRE 3")</f>
        <v>MENSUAL PILETA LIBRE 3</v>
      </c>
      <c r="BF133" s="376" t="str">
        <f>IFERROR(__xludf.DUMMYFUNCTION("""COMPUTED_VALUE"""),"MENSUAL COMBINADO")</f>
        <v>MENSUAL COMBINADO</v>
      </c>
      <c r="BG133" s="376" t="str">
        <f>IFERROR(__xludf.DUMMYFUNCTION("""COMPUTED_VALUE"""),"TRIMESTRAL 1")</f>
        <v>TRIMESTRAL 1</v>
      </c>
      <c r="BH133" s="376" t="str">
        <f>IFERROR(__xludf.DUMMYFUNCTION("""COMPUTED_VALUE"""),"TRIMESTRAL 2")</f>
        <v>TRIMESTRAL 2</v>
      </c>
      <c r="BI133" s="376" t="str">
        <f>IFERROR(__xludf.DUMMYFUNCTION("""COMPUTED_VALUE"""),"TRIMESTRAL 3")</f>
        <v>TRIMESTRAL 3</v>
      </c>
      <c r="BJ133" s="376" t="str">
        <f>IFERROR(__xludf.DUMMYFUNCTION("""COMPUTED_VALUE"""),"TRIMESTRAL PILETA LIBRE 1")</f>
        <v>TRIMESTRAL PILETA LIBRE 1</v>
      </c>
      <c r="BK133" s="376" t="str">
        <f>IFERROR(__xludf.DUMMYFUNCTION("""COMPUTED_VALUE"""),"TRIMESTRAL PILETA LIBRE 2")</f>
        <v>TRIMESTRAL PILETA LIBRE 2</v>
      </c>
      <c r="BL133" s="376" t="str">
        <f>IFERROR(__xludf.DUMMYFUNCTION("""COMPUTED_VALUE"""),"TRIMESTRAL PILETA LIBRE 3")</f>
        <v>TRIMESTRAL PILETA LIBRE 3</v>
      </c>
      <c r="BM133" s="376" t="str">
        <f>IFERROR(__xludf.DUMMYFUNCTION("""COMPUTED_VALUE"""),"TRIMESTRAL COMBINADO")</f>
        <v>TRIMESTRAL COMBINADO</v>
      </c>
      <c r="BN133" s="376" t="str">
        <f>IFERROR(__xludf.DUMMYFUNCTION("""COMPUTED_VALUE"""),"MENSUAL PROMO 1")</f>
        <v>MENSUAL PROMO 1</v>
      </c>
      <c r="BO133" s="377" t="str">
        <f>IFERROR(__xludf.DUMMYFUNCTION("""COMPUTED_VALUE"""),"TRIMESTRAL PROMO 1")</f>
        <v>TRIMESTRAL PROMO 1</v>
      </c>
      <c r="BP133" s="134" t="str">
        <f>IFERROR(__xludf.DUMMYFUNCTION("""COMPUTED_VALUE""")," ---")</f>
        <v> ---</v>
      </c>
      <c r="BQ133" s="134"/>
      <c r="BR133" s="134"/>
      <c r="BS133" s="148"/>
      <c r="BT133" s="148"/>
      <c r="BU133" s="148"/>
      <c r="BV133" s="148"/>
      <c r="BW133" s="148"/>
      <c r="BX133" s="148"/>
      <c r="BY133" s="148"/>
      <c r="BZ133" s="148"/>
      <c r="CA133" s="148"/>
      <c r="CB133" s="148"/>
      <c r="CC133" s="148"/>
      <c r="CD133" s="148"/>
      <c r="CE133" s="148"/>
      <c r="CF133" s="148" t="str">
        <f>IFERROR(__xludf.DUMMYFUNCTION("""COMPUTED_VALUE""")," ---")</f>
        <v> ---</v>
      </c>
      <c r="CG133" s="148"/>
      <c r="CH133" s="148"/>
      <c r="CI133" s="148"/>
      <c r="CJ133" s="148"/>
      <c r="CK133" s="148"/>
      <c r="CL133" s="148"/>
      <c r="CM133" s="148"/>
      <c r="CN133" s="148"/>
      <c r="CO133" s="148"/>
      <c r="CP133" s="148"/>
      <c r="CQ133" s="148"/>
      <c r="CR133" s="148"/>
    </row>
    <row r="134" ht="15.75" customHeight="1">
      <c r="A134" s="343">
        <v>45078.0</v>
      </c>
      <c r="B134" s="372" t="s">
        <v>1518</v>
      </c>
      <c r="C134" s="359">
        <f t="shared" si="5"/>
        <v>1950</v>
      </c>
      <c r="D134" s="346">
        <v>5850.0</v>
      </c>
      <c r="E134" s="360">
        <f t="shared" si="6"/>
        <v>11700</v>
      </c>
      <c r="F134" s="347">
        <v>2.0</v>
      </c>
      <c r="G134" s="476">
        <v>3.0</v>
      </c>
      <c r="H134" s="376"/>
      <c r="I134" s="376"/>
      <c r="J134" s="376"/>
      <c r="K134" s="377"/>
      <c r="L134" s="134"/>
      <c r="M134" s="134"/>
      <c r="N134" s="353"/>
      <c r="O134" s="493" t="s">
        <v>1028</v>
      </c>
      <c r="P134" s="375" t="s">
        <v>1164</v>
      </c>
      <c r="Q134" s="381" t="str">
        <f>IFERROR(__xludf.DUMMYFUNCTION("TRANSPOSE(FILTER($P$6:$P$329,$O$6:$O$329='DATOS PERSONALES'!$E131))"),"Lunes 16:15")</f>
        <v>Lunes 16:15</v>
      </c>
      <c r="R134" s="374" t="str">
        <f>IFERROR(__xludf.DUMMYFUNCTION("""COMPUTED_VALUE"""),"Lunes 19:15")</f>
        <v>Lunes 19:15</v>
      </c>
      <c r="S134" s="374" t="str">
        <f>IFERROR(__xludf.DUMMYFUNCTION("""COMPUTED_VALUE"""),"Martes 16:00")</f>
        <v>Martes 16:00</v>
      </c>
      <c r="T134" s="374" t="str">
        <f>IFERROR(__xludf.DUMMYFUNCTION("""COMPUTED_VALUE"""),"Martes 17:30")</f>
        <v>Martes 17:30</v>
      </c>
      <c r="U134" s="374" t="str">
        <f>IFERROR(__xludf.DUMMYFUNCTION("""COMPUTED_VALUE"""),"Martes 18:15")</f>
        <v>Martes 18:15</v>
      </c>
      <c r="V134" s="374" t="str">
        <f>IFERROR(__xludf.DUMMYFUNCTION("""COMPUTED_VALUE"""),"Martes 19:45")</f>
        <v>Martes 19:45</v>
      </c>
      <c r="W134" s="374" t="str">
        <f>IFERROR(__xludf.DUMMYFUNCTION("""COMPUTED_VALUE"""),"Miércoles 18:15")</f>
        <v>Miércoles 18:15</v>
      </c>
      <c r="X134" s="374" t="str">
        <f>IFERROR(__xludf.DUMMYFUNCTION("""COMPUTED_VALUE"""),"Miércoles 19:45")</f>
        <v>Miércoles 19:45</v>
      </c>
      <c r="Y134" s="374" t="str">
        <f>IFERROR(__xludf.DUMMYFUNCTION("""COMPUTED_VALUE"""),"Jueves 14:45")</f>
        <v>Jueves 14:45</v>
      </c>
      <c r="Z134" s="374" t="str">
        <f>IFERROR(__xludf.DUMMYFUNCTION("""COMPUTED_VALUE"""),"Jueves 14:45")</f>
        <v>Jueves 14:45</v>
      </c>
      <c r="AA134" s="374" t="str">
        <f>IFERROR(__xludf.DUMMYFUNCTION("""COMPUTED_VALUE"""),"Jueves 17:00")</f>
        <v>Jueves 17:00</v>
      </c>
      <c r="AB134" s="374" t="str">
        <f>IFERROR(__xludf.DUMMYFUNCTION("""COMPUTED_VALUE"""),"Jueves 19:15")</f>
        <v>Jueves 19:15</v>
      </c>
      <c r="AC134" s="374" t="str">
        <f>IFERROR(__xludf.DUMMYFUNCTION("""COMPUTED_VALUE"""),"Viernes 15:15")</f>
        <v>Viernes 15:15</v>
      </c>
      <c r="AD134" s="376" t="str">
        <f>IFERROR(__xludf.DUMMYFUNCTION("""COMPUTED_VALUE"""),"Sábado 11:30")</f>
        <v>Sábado 11:30</v>
      </c>
      <c r="AE134" s="376" t="str">
        <f>IFERROR(__xludf.DUMMYFUNCTION("""COMPUTED_VALUE"""),"Sábado 12:15")</f>
        <v>Sábado 12:15</v>
      </c>
      <c r="AF134" s="376" t="str">
        <f>IFERROR(__xludf.DUMMYFUNCTION("""COMPUTED_VALUE"""),"Sábado 16:00")</f>
        <v>Sábado 16:00</v>
      </c>
      <c r="AG134" s="376" t="str">
        <f>IFERROR(__xludf.DUMMYFUNCTION("""COMPUTED_VALUE"""),"Sábado 17:30")</f>
        <v>Sábado 17:30</v>
      </c>
      <c r="AH134" s="376" t="str">
        <f>IFERROR(__xludf.DUMMYFUNCTION("""COMPUTED_VALUE"""),"Sábado 19:00")</f>
        <v>Sábado 19:00</v>
      </c>
      <c r="AI134" s="376" t="str">
        <f>IFERROR(__xludf.DUMMYFUNCTION("""COMPUTED_VALUE"""),"vacio")</f>
        <v>vacio</v>
      </c>
      <c r="AJ134" s="376"/>
      <c r="AK134" s="376"/>
      <c r="AL134" s="376"/>
      <c r="AM134" s="376"/>
      <c r="AN134" s="376"/>
      <c r="AO134" s="376"/>
      <c r="AP134" s="376"/>
      <c r="AQ134" s="376"/>
      <c r="AR134" s="376"/>
      <c r="AS134" s="376"/>
      <c r="AT134" s="376"/>
      <c r="AU134" s="376"/>
      <c r="AV134" s="376"/>
      <c r="AW134" s="377"/>
      <c r="AX134" s="134"/>
      <c r="AY134" s="353"/>
      <c r="AZ134" s="392" t="str">
        <f>IFERROR(__xludf.DUMMYFUNCTION("TRANSPOSE( IFNA(FILTER($B:$B, MONTH(IF($A:$A&lt;&gt;"""",$A:$A,""null""))=MONTH(IF('DATOS PERSONALES'!$H132&lt;&gt;"""",'DATOS PERSONALES'!$H132,""null""))),""Ingrese mes contratacion primero""))"),"MENSUAL 1")</f>
        <v>MENSUAL 1</v>
      </c>
      <c r="BA134" s="376" t="str">
        <f>IFERROR(__xludf.DUMMYFUNCTION("""COMPUTED_VALUE"""),"MENSUAL 2")</f>
        <v>MENSUAL 2</v>
      </c>
      <c r="BB134" s="376" t="str">
        <f>IFERROR(__xludf.DUMMYFUNCTION("""COMPUTED_VALUE"""),"MENSUAL 3")</f>
        <v>MENSUAL 3</v>
      </c>
      <c r="BC134" s="376" t="str">
        <f>IFERROR(__xludf.DUMMYFUNCTION("""COMPUTED_VALUE"""),"MENSUAL PILETA LIBRE 1")</f>
        <v>MENSUAL PILETA LIBRE 1</v>
      </c>
      <c r="BD134" s="376" t="str">
        <f>IFERROR(__xludf.DUMMYFUNCTION("""COMPUTED_VALUE"""),"MENSUAL PILETA LIBRE 2")</f>
        <v>MENSUAL PILETA LIBRE 2</v>
      </c>
      <c r="BE134" s="376" t="str">
        <f>IFERROR(__xludf.DUMMYFUNCTION("""COMPUTED_VALUE"""),"MENSUAL PILETA LIBRE 3")</f>
        <v>MENSUAL PILETA LIBRE 3</v>
      </c>
      <c r="BF134" s="376" t="str">
        <f>IFERROR(__xludf.DUMMYFUNCTION("""COMPUTED_VALUE"""),"MENSUAL COMBINADO")</f>
        <v>MENSUAL COMBINADO</v>
      </c>
      <c r="BG134" s="376" t="str">
        <f>IFERROR(__xludf.DUMMYFUNCTION("""COMPUTED_VALUE"""),"TRIMESTRAL 1")</f>
        <v>TRIMESTRAL 1</v>
      </c>
      <c r="BH134" s="376" t="str">
        <f>IFERROR(__xludf.DUMMYFUNCTION("""COMPUTED_VALUE"""),"TRIMESTRAL 2")</f>
        <v>TRIMESTRAL 2</v>
      </c>
      <c r="BI134" s="376" t="str">
        <f>IFERROR(__xludf.DUMMYFUNCTION("""COMPUTED_VALUE"""),"TRIMESTRAL 3")</f>
        <v>TRIMESTRAL 3</v>
      </c>
      <c r="BJ134" s="376" t="str">
        <f>IFERROR(__xludf.DUMMYFUNCTION("""COMPUTED_VALUE"""),"TRIMESTRAL PILETA LIBRE 1")</f>
        <v>TRIMESTRAL PILETA LIBRE 1</v>
      </c>
      <c r="BK134" s="376" t="str">
        <f>IFERROR(__xludf.DUMMYFUNCTION("""COMPUTED_VALUE"""),"TRIMESTRAL PILETA LIBRE 2")</f>
        <v>TRIMESTRAL PILETA LIBRE 2</v>
      </c>
      <c r="BL134" s="376" t="str">
        <f>IFERROR(__xludf.DUMMYFUNCTION("""COMPUTED_VALUE"""),"TRIMESTRAL PILETA LIBRE 3")</f>
        <v>TRIMESTRAL PILETA LIBRE 3</v>
      </c>
      <c r="BM134" s="376" t="str">
        <f>IFERROR(__xludf.DUMMYFUNCTION("""COMPUTED_VALUE"""),"TRIMESTRAL COMBINADO")</f>
        <v>TRIMESTRAL COMBINADO</v>
      </c>
      <c r="BN134" s="376" t="str">
        <f>IFERROR(__xludf.DUMMYFUNCTION("""COMPUTED_VALUE"""),"MENSUAL PROMO 1")</f>
        <v>MENSUAL PROMO 1</v>
      </c>
      <c r="BO134" s="377" t="str">
        <f>IFERROR(__xludf.DUMMYFUNCTION("""COMPUTED_VALUE"""),"TRIMESTRAL PROMO 1")</f>
        <v>TRIMESTRAL PROMO 1</v>
      </c>
      <c r="BP134" s="134" t="str">
        <f>IFERROR(__xludf.DUMMYFUNCTION("""COMPUTED_VALUE""")," ---")</f>
        <v> ---</v>
      </c>
      <c r="BQ134" s="134"/>
      <c r="BR134" s="134"/>
      <c r="BS134" s="148"/>
      <c r="BT134" s="148"/>
      <c r="BU134" s="148"/>
      <c r="BV134" s="148"/>
      <c r="BW134" s="148"/>
      <c r="BX134" s="148"/>
      <c r="BY134" s="148"/>
      <c r="BZ134" s="148"/>
      <c r="CA134" s="148"/>
      <c r="CB134" s="148"/>
      <c r="CC134" s="148"/>
      <c r="CD134" s="148"/>
      <c r="CE134" s="148"/>
      <c r="CF134" s="148" t="str">
        <f>IFERROR(__xludf.DUMMYFUNCTION("""COMPUTED_VALUE""")," ---")</f>
        <v> ---</v>
      </c>
      <c r="CG134" s="148"/>
      <c r="CH134" s="148"/>
      <c r="CI134" s="148"/>
      <c r="CJ134" s="148"/>
      <c r="CK134" s="148"/>
      <c r="CL134" s="148"/>
      <c r="CM134" s="148"/>
      <c r="CN134" s="148"/>
      <c r="CO134" s="148"/>
      <c r="CP134" s="148"/>
      <c r="CQ134" s="148"/>
      <c r="CR134" s="148"/>
    </row>
    <row r="135" ht="15.75" customHeight="1">
      <c r="A135" s="343">
        <v>45078.0</v>
      </c>
      <c r="B135" s="358" t="s">
        <v>1520</v>
      </c>
      <c r="C135" s="359">
        <f t="shared" si="5"/>
        <v>3500</v>
      </c>
      <c r="D135" s="360">
        <v>10500.0</v>
      </c>
      <c r="E135" s="360">
        <f t="shared" si="6"/>
        <v>21000</v>
      </c>
      <c r="F135" s="361">
        <v>2.0</v>
      </c>
      <c r="G135" s="474">
        <v>3.0</v>
      </c>
      <c r="H135" s="376"/>
      <c r="I135" s="376"/>
      <c r="J135" s="376"/>
      <c r="K135" s="377"/>
      <c r="L135" s="134"/>
      <c r="M135" s="134"/>
      <c r="N135" s="353"/>
      <c r="O135" s="493" t="s">
        <v>1028</v>
      </c>
      <c r="P135" s="375" t="s">
        <v>1225</v>
      </c>
      <c r="Q135" s="381" t="str">
        <f>IFERROR(__xludf.DUMMYFUNCTION("TRANSPOSE(FILTER($P$6:$P$329,$O$6:$O$329='DATOS PERSONALES'!$E132))"),"Lunes 16:15")</f>
        <v>Lunes 16:15</v>
      </c>
      <c r="R135" s="374" t="str">
        <f>IFERROR(__xludf.DUMMYFUNCTION("""COMPUTED_VALUE"""),"Lunes 19:15")</f>
        <v>Lunes 19:15</v>
      </c>
      <c r="S135" s="374" t="str">
        <f>IFERROR(__xludf.DUMMYFUNCTION("""COMPUTED_VALUE"""),"Martes 16:00")</f>
        <v>Martes 16:00</v>
      </c>
      <c r="T135" s="374" t="str">
        <f>IFERROR(__xludf.DUMMYFUNCTION("""COMPUTED_VALUE"""),"Martes 17:30")</f>
        <v>Martes 17:30</v>
      </c>
      <c r="U135" s="374" t="str">
        <f>IFERROR(__xludf.DUMMYFUNCTION("""COMPUTED_VALUE"""),"Martes 18:15")</f>
        <v>Martes 18:15</v>
      </c>
      <c r="V135" s="374" t="str">
        <f>IFERROR(__xludf.DUMMYFUNCTION("""COMPUTED_VALUE"""),"Martes 19:45")</f>
        <v>Martes 19:45</v>
      </c>
      <c r="W135" s="374" t="str">
        <f>IFERROR(__xludf.DUMMYFUNCTION("""COMPUTED_VALUE"""),"Miércoles 18:15")</f>
        <v>Miércoles 18:15</v>
      </c>
      <c r="X135" s="374" t="str">
        <f>IFERROR(__xludf.DUMMYFUNCTION("""COMPUTED_VALUE"""),"Miércoles 19:45")</f>
        <v>Miércoles 19:45</v>
      </c>
      <c r="Y135" s="374" t="str">
        <f>IFERROR(__xludf.DUMMYFUNCTION("""COMPUTED_VALUE"""),"Jueves 14:45")</f>
        <v>Jueves 14:45</v>
      </c>
      <c r="Z135" s="374" t="str">
        <f>IFERROR(__xludf.DUMMYFUNCTION("""COMPUTED_VALUE"""),"Jueves 14:45")</f>
        <v>Jueves 14:45</v>
      </c>
      <c r="AA135" s="374" t="str">
        <f>IFERROR(__xludf.DUMMYFUNCTION("""COMPUTED_VALUE"""),"Jueves 17:00")</f>
        <v>Jueves 17:00</v>
      </c>
      <c r="AB135" s="374" t="str">
        <f>IFERROR(__xludf.DUMMYFUNCTION("""COMPUTED_VALUE"""),"Jueves 19:15")</f>
        <v>Jueves 19:15</v>
      </c>
      <c r="AC135" s="374" t="str">
        <f>IFERROR(__xludf.DUMMYFUNCTION("""COMPUTED_VALUE"""),"Viernes 15:15")</f>
        <v>Viernes 15:15</v>
      </c>
      <c r="AD135" s="376" t="str">
        <f>IFERROR(__xludf.DUMMYFUNCTION("""COMPUTED_VALUE"""),"Sábado 11:30")</f>
        <v>Sábado 11:30</v>
      </c>
      <c r="AE135" s="376" t="str">
        <f>IFERROR(__xludf.DUMMYFUNCTION("""COMPUTED_VALUE"""),"Sábado 12:15")</f>
        <v>Sábado 12:15</v>
      </c>
      <c r="AF135" s="376" t="str">
        <f>IFERROR(__xludf.DUMMYFUNCTION("""COMPUTED_VALUE"""),"Sábado 16:00")</f>
        <v>Sábado 16:00</v>
      </c>
      <c r="AG135" s="376" t="str">
        <f>IFERROR(__xludf.DUMMYFUNCTION("""COMPUTED_VALUE"""),"Sábado 17:30")</f>
        <v>Sábado 17:30</v>
      </c>
      <c r="AH135" s="376" t="str">
        <f>IFERROR(__xludf.DUMMYFUNCTION("""COMPUTED_VALUE"""),"Sábado 19:00")</f>
        <v>Sábado 19:00</v>
      </c>
      <c r="AI135" s="376" t="str">
        <f>IFERROR(__xludf.DUMMYFUNCTION("""COMPUTED_VALUE"""),"vacio")</f>
        <v>vacio</v>
      </c>
      <c r="AJ135" s="376"/>
      <c r="AK135" s="376"/>
      <c r="AL135" s="376"/>
      <c r="AM135" s="376"/>
      <c r="AN135" s="376"/>
      <c r="AO135" s="376"/>
      <c r="AP135" s="376"/>
      <c r="AQ135" s="376"/>
      <c r="AR135" s="376"/>
      <c r="AS135" s="376"/>
      <c r="AT135" s="376"/>
      <c r="AU135" s="376"/>
      <c r="AV135" s="376"/>
      <c r="AW135" s="377"/>
      <c r="AX135" s="134"/>
      <c r="AY135" s="353"/>
      <c r="AZ135" s="392" t="str">
        <f>IFERROR(__xludf.DUMMYFUNCTION("TRANSPOSE( IFNA(FILTER($B:$B, MONTH(IF($A:$A&lt;&gt;"""",$A:$A,""null""))=MONTH(IF('DATOS PERSONALES'!$H133&lt;&gt;"""",'DATOS PERSONALES'!$H133,""null""))),""Ingrese mes contratacion primero""))"),"MENSUAL 1")</f>
        <v>MENSUAL 1</v>
      </c>
      <c r="BA135" s="376" t="str">
        <f>IFERROR(__xludf.DUMMYFUNCTION("""COMPUTED_VALUE"""),"MENSUAL 2")</f>
        <v>MENSUAL 2</v>
      </c>
      <c r="BB135" s="376" t="str">
        <f>IFERROR(__xludf.DUMMYFUNCTION("""COMPUTED_VALUE"""),"MENSUAL 3")</f>
        <v>MENSUAL 3</v>
      </c>
      <c r="BC135" s="376" t="str">
        <f>IFERROR(__xludf.DUMMYFUNCTION("""COMPUTED_VALUE"""),"MENSUAL PILETA LIBRE 1")</f>
        <v>MENSUAL PILETA LIBRE 1</v>
      </c>
      <c r="BD135" s="376" t="str">
        <f>IFERROR(__xludf.DUMMYFUNCTION("""COMPUTED_VALUE"""),"MENSUAL PILETA LIBRE 2")</f>
        <v>MENSUAL PILETA LIBRE 2</v>
      </c>
      <c r="BE135" s="376" t="str">
        <f>IFERROR(__xludf.DUMMYFUNCTION("""COMPUTED_VALUE"""),"MENSUAL PILETA LIBRE 3")</f>
        <v>MENSUAL PILETA LIBRE 3</v>
      </c>
      <c r="BF135" s="376" t="str">
        <f>IFERROR(__xludf.DUMMYFUNCTION("""COMPUTED_VALUE"""),"MENSUAL COMBINADO")</f>
        <v>MENSUAL COMBINADO</v>
      </c>
      <c r="BG135" s="376" t="str">
        <f>IFERROR(__xludf.DUMMYFUNCTION("""COMPUTED_VALUE"""),"TRIMESTRAL 1")</f>
        <v>TRIMESTRAL 1</v>
      </c>
      <c r="BH135" s="376" t="str">
        <f>IFERROR(__xludf.DUMMYFUNCTION("""COMPUTED_VALUE"""),"TRIMESTRAL 2")</f>
        <v>TRIMESTRAL 2</v>
      </c>
      <c r="BI135" s="376" t="str">
        <f>IFERROR(__xludf.DUMMYFUNCTION("""COMPUTED_VALUE"""),"TRIMESTRAL 3")</f>
        <v>TRIMESTRAL 3</v>
      </c>
      <c r="BJ135" s="376" t="str">
        <f>IFERROR(__xludf.DUMMYFUNCTION("""COMPUTED_VALUE"""),"TRIMESTRAL PILETA LIBRE 1")</f>
        <v>TRIMESTRAL PILETA LIBRE 1</v>
      </c>
      <c r="BK135" s="376" t="str">
        <f>IFERROR(__xludf.DUMMYFUNCTION("""COMPUTED_VALUE"""),"TRIMESTRAL PILETA LIBRE 2")</f>
        <v>TRIMESTRAL PILETA LIBRE 2</v>
      </c>
      <c r="BL135" s="376" t="str">
        <f>IFERROR(__xludf.DUMMYFUNCTION("""COMPUTED_VALUE"""),"TRIMESTRAL PILETA LIBRE 3")</f>
        <v>TRIMESTRAL PILETA LIBRE 3</v>
      </c>
      <c r="BM135" s="376" t="str">
        <f>IFERROR(__xludf.DUMMYFUNCTION("""COMPUTED_VALUE"""),"TRIMESTRAL COMBINADO")</f>
        <v>TRIMESTRAL COMBINADO</v>
      </c>
      <c r="BN135" s="376" t="str">
        <f>IFERROR(__xludf.DUMMYFUNCTION("""COMPUTED_VALUE"""),"MENSUAL PROMO 1")</f>
        <v>MENSUAL PROMO 1</v>
      </c>
      <c r="BO135" s="377" t="str">
        <f>IFERROR(__xludf.DUMMYFUNCTION("""COMPUTED_VALUE"""),"TRIMESTRAL PROMO 1")</f>
        <v>TRIMESTRAL PROMO 1</v>
      </c>
      <c r="BP135" s="134" t="str">
        <f>IFERROR(__xludf.DUMMYFUNCTION("""COMPUTED_VALUE""")," ---")</f>
        <v> ---</v>
      </c>
      <c r="BQ135" s="134"/>
      <c r="BR135" s="134"/>
      <c r="BS135" s="148"/>
      <c r="BT135" s="148"/>
      <c r="BU135" s="148"/>
      <c r="BV135" s="148"/>
      <c r="BW135" s="148"/>
      <c r="BX135" s="148"/>
      <c r="BY135" s="148"/>
      <c r="BZ135" s="148"/>
      <c r="CA135" s="148"/>
      <c r="CB135" s="148"/>
      <c r="CC135" s="148"/>
      <c r="CD135" s="148"/>
      <c r="CE135" s="148"/>
      <c r="CF135" s="148" t="str">
        <f>IFERROR(__xludf.DUMMYFUNCTION("""COMPUTED_VALUE""")," ---")</f>
        <v> ---</v>
      </c>
      <c r="CG135" s="148"/>
      <c r="CH135" s="148"/>
      <c r="CI135" s="148"/>
      <c r="CJ135" s="148"/>
      <c r="CK135" s="148"/>
      <c r="CL135" s="148"/>
      <c r="CM135" s="148"/>
      <c r="CN135" s="148"/>
      <c r="CO135" s="148"/>
      <c r="CP135" s="148"/>
      <c r="CQ135" s="148"/>
      <c r="CR135" s="148"/>
    </row>
    <row r="136" ht="15.75" customHeight="1">
      <c r="A136" s="343">
        <v>45078.0</v>
      </c>
      <c r="B136" s="372" t="s">
        <v>1522</v>
      </c>
      <c r="C136" s="359">
        <f t="shared" si="5"/>
        <v>4200</v>
      </c>
      <c r="D136" s="346">
        <v>12600.0</v>
      </c>
      <c r="E136" s="360">
        <f t="shared" si="6"/>
        <v>25200</v>
      </c>
      <c r="F136" s="347">
        <v>2.0</v>
      </c>
      <c r="G136" s="476">
        <v>3.0</v>
      </c>
      <c r="H136" s="376"/>
      <c r="I136" s="376"/>
      <c r="J136" s="376"/>
      <c r="K136" s="377"/>
      <c r="L136" s="134"/>
      <c r="M136" s="134"/>
      <c r="N136" s="353"/>
      <c r="O136" s="493" t="s">
        <v>1028</v>
      </c>
      <c r="P136" s="375" t="s">
        <v>1145</v>
      </c>
      <c r="Q136" s="381" t="str">
        <f>IFERROR(__xludf.DUMMYFUNCTION("TRANSPOSE(FILTER($P$6:$P$329,$O$6:$O$329='DATOS PERSONALES'!$E133))"),"Lunes 16:15")</f>
        <v>Lunes 16:15</v>
      </c>
      <c r="R136" s="374" t="str">
        <f>IFERROR(__xludf.DUMMYFUNCTION("""COMPUTED_VALUE"""),"Lunes 19:15")</f>
        <v>Lunes 19:15</v>
      </c>
      <c r="S136" s="374" t="str">
        <f>IFERROR(__xludf.DUMMYFUNCTION("""COMPUTED_VALUE"""),"Martes 16:00")</f>
        <v>Martes 16:00</v>
      </c>
      <c r="T136" s="374" t="str">
        <f>IFERROR(__xludf.DUMMYFUNCTION("""COMPUTED_VALUE"""),"Martes 17:30")</f>
        <v>Martes 17:30</v>
      </c>
      <c r="U136" s="374" t="str">
        <f>IFERROR(__xludf.DUMMYFUNCTION("""COMPUTED_VALUE"""),"Martes 18:15")</f>
        <v>Martes 18:15</v>
      </c>
      <c r="V136" s="374" t="str">
        <f>IFERROR(__xludf.DUMMYFUNCTION("""COMPUTED_VALUE"""),"Martes 19:45")</f>
        <v>Martes 19:45</v>
      </c>
      <c r="W136" s="374" t="str">
        <f>IFERROR(__xludf.DUMMYFUNCTION("""COMPUTED_VALUE"""),"Miércoles 18:15")</f>
        <v>Miércoles 18:15</v>
      </c>
      <c r="X136" s="374" t="str">
        <f>IFERROR(__xludf.DUMMYFUNCTION("""COMPUTED_VALUE"""),"Miércoles 19:45")</f>
        <v>Miércoles 19:45</v>
      </c>
      <c r="Y136" s="374" t="str">
        <f>IFERROR(__xludf.DUMMYFUNCTION("""COMPUTED_VALUE"""),"Jueves 14:45")</f>
        <v>Jueves 14:45</v>
      </c>
      <c r="Z136" s="374" t="str">
        <f>IFERROR(__xludf.DUMMYFUNCTION("""COMPUTED_VALUE"""),"Jueves 14:45")</f>
        <v>Jueves 14:45</v>
      </c>
      <c r="AA136" s="374" t="str">
        <f>IFERROR(__xludf.DUMMYFUNCTION("""COMPUTED_VALUE"""),"Jueves 17:00")</f>
        <v>Jueves 17:00</v>
      </c>
      <c r="AB136" s="374" t="str">
        <f>IFERROR(__xludf.DUMMYFUNCTION("""COMPUTED_VALUE"""),"Jueves 19:15")</f>
        <v>Jueves 19:15</v>
      </c>
      <c r="AC136" s="374" t="str">
        <f>IFERROR(__xludf.DUMMYFUNCTION("""COMPUTED_VALUE"""),"Viernes 15:15")</f>
        <v>Viernes 15:15</v>
      </c>
      <c r="AD136" s="376" t="str">
        <f>IFERROR(__xludf.DUMMYFUNCTION("""COMPUTED_VALUE"""),"Sábado 11:30")</f>
        <v>Sábado 11:30</v>
      </c>
      <c r="AE136" s="376" t="str">
        <f>IFERROR(__xludf.DUMMYFUNCTION("""COMPUTED_VALUE"""),"Sábado 12:15")</f>
        <v>Sábado 12:15</v>
      </c>
      <c r="AF136" s="376" t="str">
        <f>IFERROR(__xludf.DUMMYFUNCTION("""COMPUTED_VALUE"""),"Sábado 16:00")</f>
        <v>Sábado 16:00</v>
      </c>
      <c r="AG136" s="376" t="str">
        <f>IFERROR(__xludf.DUMMYFUNCTION("""COMPUTED_VALUE"""),"Sábado 17:30")</f>
        <v>Sábado 17:30</v>
      </c>
      <c r="AH136" s="376" t="str">
        <f>IFERROR(__xludf.DUMMYFUNCTION("""COMPUTED_VALUE"""),"Sábado 19:00")</f>
        <v>Sábado 19:00</v>
      </c>
      <c r="AI136" s="376" t="str">
        <f>IFERROR(__xludf.DUMMYFUNCTION("""COMPUTED_VALUE"""),"vacio")</f>
        <v>vacio</v>
      </c>
      <c r="AJ136" s="376"/>
      <c r="AK136" s="376"/>
      <c r="AL136" s="376"/>
      <c r="AM136" s="376"/>
      <c r="AN136" s="376"/>
      <c r="AO136" s="376"/>
      <c r="AP136" s="376"/>
      <c r="AQ136" s="376"/>
      <c r="AR136" s="376"/>
      <c r="AS136" s="376"/>
      <c r="AT136" s="376"/>
      <c r="AU136" s="376"/>
      <c r="AV136" s="376"/>
      <c r="AW136" s="377"/>
      <c r="AX136" s="134"/>
      <c r="AY136" s="353"/>
      <c r="AZ136" s="392" t="str">
        <f>IFERROR(__xludf.DUMMYFUNCTION("TRANSPOSE( IFNA(FILTER($B:$B, MONTH(IF($A:$A&lt;&gt;"""",$A:$A,""null""))=MONTH(IF('DATOS PERSONALES'!$H134&lt;&gt;"""",'DATOS PERSONALES'!$H134,""null""))),""Ingrese mes contratacion primero""))"),"MENSUAL 1")</f>
        <v>MENSUAL 1</v>
      </c>
      <c r="BA136" s="376" t="str">
        <f>IFERROR(__xludf.DUMMYFUNCTION("""COMPUTED_VALUE"""),"MENSUAL 2")</f>
        <v>MENSUAL 2</v>
      </c>
      <c r="BB136" s="376" t="str">
        <f>IFERROR(__xludf.DUMMYFUNCTION("""COMPUTED_VALUE"""),"MENSUAL 3")</f>
        <v>MENSUAL 3</v>
      </c>
      <c r="BC136" s="376" t="str">
        <f>IFERROR(__xludf.DUMMYFUNCTION("""COMPUTED_VALUE"""),"MENSUAL PILETA LIBRE 1")</f>
        <v>MENSUAL PILETA LIBRE 1</v>
      </c>
      <c r="BD136" s="376" t="str">
        <f>IFERROR(__xludf.DUMMYFUNCTION("""COMPUTED_VALUE"""),"MENSUAL PILETA LIBRE 2")</f>
        <v>MENSUAL PILETA LIBRE 2</v>
      </c>
      <c r="BE136" s="376" t="str">
        <f>IFERROR(__xludf.DUMMYFUNCTION("""COMPUTED_VALUE"""),"MENSUAL PILETA LIBRE 3")</f>
        <v>MENSUAL PILETA LIBRE 3</v>
      </c>
      <c r="BF136" s="376" t="str">
        <f>IFERROR(__xludf.DUMMYFUNCTION("""COMPUTED_VALUE"""),"MENSUAL COMBINADO")</f>
        <v>MENSUAL COMBINADO</v>
      </c>
      <c r="BG136" s="376" t="str">
        <f>IFERROR(__xludf.DUMMYFUNCTION("""COMPUTED_VALUE"""),"TRIMESTRAL 1")</f>
        <v>TRIMESTRAL 1</v>
      </c>
      <c r="BH136" s="376" t="str">
        <f>IFERROR(__xludf.DUMMYFUNCTION("""COMPUTED_VALUE"""),"TRIMESTRAL 2")</f>
        <v>TRIMESTRAL 2</v>
      </c>
      <c r="BI136" s="376" t="str">
        <f>IFERROR(__xludf.DUMMYFUNCTION("""COMPUTED_VALUE"""),"TRIMESTRAL 3")</f>
        <v>TRIMESTRAL 3</v>
      </c>
      <c r="BJ136" s="376" t="str">
        <f>IFERROR(__xludf.DUMMYFUNCTION("""COMPUTED_VALUE"""),"TRIMESTRAL PILETA LIBRE 1")</f>
        <v>TRIMESTRAL PILETA LIBRE 1</v>
      </c>
      <c r="BK136" s="376" t="str">
        <f>IFERROR(__xludf.DUMMYFUNCTION("""COMPUTED_VALUE"""),"TRIMESTRAL PILETA LIBRE 2")</f>
        <v>TRIMESTRAL PILETA LIBRE 2</v>
      </c>
      <c r="BL136" s="376" t="str">
        <f>IFERROR(__xludf.DUMMYFUNCTION("""COMPUTED_VALUE"""),"TRIMESTRAL PILETA LIBRE 3")</f>
        <v>TRIMESTRAL PILETA LIBRE 3</v>
      </c>
      <c r="BM136" s="376" t="str">
        <f>IFERROR(__xludf.DUMMYFUNCTION("""COMPUTED_VALUE"""),"TRIMESTRAL COMBINADO")</f>
        <v>TRIMESTRAL COMBINADO</v>
      </c>
      <c r="BN136" s="376" t="str">
        <f>IFERROR(__xludf.DUMMYFUNCTION("""COMPUTED_VALUE"""),"MENSUAL PROMO 1")</f>
        <v>MENSUAL PROMO 1</v>
      </c>
      <c r="BO136" s="377" t="str">
        <f>IFERROR(__xludf.DUMMYFUNCTION("""COMPUTED_VALUE"""),"TRIMESTRAL PROMO 1")</f>
        <v>TRIMESTRAL PROMO 1</v>
      </c>
      <c r="BP136" s="134" t="str">
        <f>IFERROR(__xludf.DUMMYFUNCTION("""COMPUTED_VALUE""")," ---")</f>
        <v> ---</v>
      </c>
      <c r="BQ136" s="134"/>
      <c r="BR136" s="134"/>
      <c r="BS136" s="148"/>
      <c r="BT136" s="148"/>
      <c r="BU136" s="148"/>
      <c r="BV136" s="148"/>
      <c r="BW136" s="148"/>
      <c r="BX136" s="148"/>
      <c r="BY136" s="148"/>
      <c r="BZ136" s="148"/>
      <c r="CA136" s="148"/>
      <c r="CB136" s="148"/>
      <c r="CC136" s="148"/>
      <c r="CD136" s="148"/>
      <c r="CE136" s="148"/>
      <c r="CF136" s="148" t="str">
        <f>IFERROR(__xludf.DUMMYFUNCTION("""COMPUTED_VALUE""")," ---")</f>
        <v> ---</v>
      </c>
      <c r="CG136" s="148"/>
      <c r="CH136" s="148"/>
      <c r="CI136" s="148"/>
      <c r="CJ136" s="148"/>
      <c r="CK136" s="148"/>
      <c r="CL136" s="148"/>
      <c r="CM136" s="148"/>
      <c r="CN136" s="148"/>
      <c r="CO136" s="148"/>
      <c r="CP136" s="148"/>
      <c r="CQ136" s="148"/>
      <c r="CR136" s="148"/>
    </row>
    <row r="137" ht="15.75" customHeight="1">
      <c r="A137" s="343">
        <v>45078.0</v>
      </c>
      <c r="B137" s="477" t="s">
        <v>1525</v>
      </c>
      <c r="C137" s="359">
        <f t="shared" si="5"/>
        <v>4750</v>
      </c>
      <c r="D137" s="360">
        <v>14250.0</v>
      </c>
      <c r="E137" s="360">
        <f t="shared" si="6"/>
        <v>28500</v>
      </c>
      <c r="F137" s="361">
        <v>2.0</v>
      </c>
      <c r="G137" s="474">
        <v>3.0</v>
      </c>
      <c r="H137" s="376"/>
      <c r="I137" s="376"/>
      <c r="J137" s="376"/>
      <c r="K137" s="377"/>
      <c r="L137" s="134"/>
      <c r="M137" s="134"/>
      <c r="N137" s="353"/>
      <c r="O137" s="493" t="s">
        <v>1028</v>
      </c>
      <c r="P137" s="375" t="s">
        <v>1100</v>
      </c>
      <c r="Q137" s="381" t="str">
        <f>IFERROR(__xludf.DUMMYFUNCTION("TRANSPOSE(FILTER($P$6:$P$329,$O$6:$O$329='DATOS PERSONALES'!$E134))"),"Lunes 16:15")</f>
        <v>Lunes 16:15</v>
      </c>
      <c r="R137" s="374" t="str">
        <f>IFERROR(__xludf.DUMMYFUNCTION("""COMPUTED_VALUE"""),"Lunes 19:15")</f>
        <v>Lunes 19:15</v>
      </c>
      <c r="S137" s="374" t="str">
        <f>IFERROR(__xludf.DUMMYFUNCTION("""COMPUTED_VALUE"""),"Martes 16:00")</f>
        <v>Martes 16:00</v>
      </c>
      <c r="T137" s="374" t="str">
        <f>IFERROR(__xludf.DUMMYFUNCTION("""COMPUTED_VALUE"""),"Martes 17:30")</f>
        <v>Martes 17:30</v>
      </c>
      <c r="U137" s="374" t="str">
        <f>IFERROR(__xludf.DUMMYFUNCTION("""COMPUTED_VALUE"""),"Martes 18:15")</f>
        <v>Martes 18:15</v>
      </c>
      <c r="V137" s="374" t="str">
        <f>IFERROR(__xludf.DUMMYFUNCTION("""COMPUTED_VALUE"""),"Martes 19:45")</f>
        <v>Martes 19:45</v>
      </c>
      <c r="W137" s="374" t="str">
        <f>IFERROR(__xludf.DUMMYFUNCTION("""COMPUTED_VALUE"""),"Miércoles 18:15")</f>
        <v>Miércoles 18:15</v>
      </c>
      <c r="X137" s="374" t="str">
        <f>IFERROR(__xludf.DUMMYFUNCTION("""COMPUTED_VALUE"""),"Miércoles 19:45")</f>
        <v>Miércoles 19:45</v>
      </c>
      <c r="Y137" s="374" t="str">
        <f>IFERROR(__xludf.DUMMYFUNCTION("""COMPUTED_VALUE"""),"Jueves 14:45")</f>
        <v>Jueves 14:45</v>
      </c>
      <c r="Z137" s="374" t="str">
        <f>IFERROR(__xludf.DUMMYFUNCTION("""COMPUTED_VALUE"""),"Jueves 14:45")</f>
        <v>Jueves 14:45</v>
      </c>
      <c r="AA137" s="374" t="str">
        <f>IFERROR(__xludf.DUMMYFUNCTION("""COMPUTED_VALUE"""),"Jueves 17:00")</f>
        <v>Jueves 17:00</v>
      </c>
      <c r="AB137" s="374" t="str">
        <f>IFERROR(__xludf.DUMMYFUNCTION("""COMPUTED_VALUE"""),"Jueves 19:15")</f>
        <v>Jueves 19:15</v>
      </c>
      <c r="AC137" s="374" t="str">
        <f>IFERROR(__xludf.DUMMYFUNCTION("""COMPUTED_VALUE"""),"Viernes 15:15")</f>
        <v>Viernes 15:15</v>
      </c>
      <c r="AD137" s="376" t="str">
        <f>IFERROR(__xludf.DUMMYFUNCTION("""COMPUTED_VALUE"""),"Sábado 11:30")</f>
        <v>Sábado 11:30</v>
      </c>
      <c r="AE137" s="376" t="str">
        <f>IFERROR(__xludf.DUMMYFUNCTION("""COMPUTED_VALUE"""),"Sábado 12:15")</f>
        <v>Sábado 12:15</v>
      </c>
      <c r="AF137" s="376" t="str">
        <f>IFERROR(__xludf.DUMMYFUNCTION("""COMPUTED_VALUE"""),"Sábado 16:00")</f>
        <v>Sábado 16:00</v>
      </c>
      <c r="AG137" s="376" t="str">
        <f>IFERROR(__xludf.DUMMYFUNCTION("""COMPUTED_VALUE"""),"Sábado 17:30")</f>
        <v>Sábado 17:30</v>
      </c>
      <c r="AH137" s="376" t="str">
        <f>IFERROR(__xludf.DUMMYFUNCTION("""COMPUTED_VALUE"""),"Sábado 19:00")</f>
        <v>Sábado 19:00</v>
      </c>
      <c r="AI137" s="376" t="str">
        <f>IFERROR(__xludf.DUMMYFUNCTION("""COMPUTED_VALUE"""),"vacio")</f>
        <v>vacio</v>
      </c>
      <c r="AJ137" s="376"/>
      <c r="AK137" s="376"/>
      <c r="AL137" s="376"/>
      <c r="AM137" s="376"/>
      <c r="AN137" s="376"/>
      <c r="AO137" s="376"/>
      <c r="AP137" s="376"/>
      <c r="AQ137" s="376"/>
      <c r="AR137" s="376"/>
      <c r="AS137" s="376"/>
      <c r="AT137" s="376"/>
      <c r="AU137" s="376"/>
      <c r="AV137" s="376"/>
      <c r="AW137" s="377"/>
      <c r="AX137" s="134"/>
      <c r="AY137" s="353"/>
      <c r="AZ137" s="392" t="str">
        <f>IFERROR(__xludf.DUMMYFUNCTION("TRANSPOSE( IFNA(FILTER($B:$B, MONTH(IF($A:$A&lt;&gt;"""",$A:$A,""null""))=MONTH(IF('DATOS PERSONALES'!$H135&lt;&gt;"""",'DATOS PERSONALES'!$H135,""null""))),""Ingrese mes contratacion primero""))"),"MENSUAL 1")</f>
        <v>MENSUAL 1</v>
      </c>
      <c r="BA137" s="376" t="str">
        <f>IFERROR(__xludf.DUMMYFUNCTION("""COMPUTED_VALUE"""),"MENSUAL 2")</f>
        <v>MENSUAL 2</v>
      </c>
      <c r="BB137" s="376" t="str">
        <f>IFERROR(__xludf.DUMMYFUNCTION("""COMPUTED_VALUE"""),"MENSUAL 3")</f>
        <v>MENSUAL 3</v>
      </c>
      <c r="BC137" s="376" t="str">
        <f>IFERROR(__xludf.DUMMYFUNCTION("""COMPUTED_VALUE"""),"MENSUAL PILETA LIBRE 1")</f>
        <v>MENSUAL PILETA LIBRE 1</v>
      </c>
      <c r="BD137" s="376" t="str">
        <f>IFERROR(__xludf.DUMMYFUNCTION("""COMPUTED_VALUE"""),"MENSUAL PILETA LIBRE 2")</f>
        <v>MENSUAL PILETA LIBRE 2</v>
      </c>
      <c r="BE137" s="376" t="str">
        <f>IFERROR(__xludf.DUMMYFUNCTION("""COMPUTED_VALUE"""),"MENSUAL PILETA LIBRE 3")</f>
        <v>MENSUAL PILETA LIBRE 3</v>
      </c>
      <c r="BF137" s="376" t="str">
        <f>IFERROR(__xludf.DUMMYFUNCTION("""COMPUTED_VALUE"""),"MENSUAL COMBINADO")</f>
        <v>MENSUAL COMBINADO</v>
      </c>
      <c r="BG137" s="376" t="str">
        <f>IFERROR(__xludf.DUMMYFUNCTION("""COMPUTED_VALUE"""),"TRIMESTRAL 1")</f>
        <v>TRIMESTRAL 1</v>
      </c>
      <c r="BH137" s="376" t="str">
        <f>IFERROR(__xludf.DUMMYFUNCTION("""COMPUTED_VALUE"""),"TRIMESTRAL 2")</f>
        <v>TRIMESTRAL 2</v>
      </c>
      <c r="BI137" s="376" t="str">
        <f>IFERROR(__xludf.DUMMYFUNCTION("""COMPUTED_VALUE"""),"TRIMESTRAL 3")</f>
        <v>TRIMESTRAL 3</v>
      </c>
      <c r="BJ137" s="376" t="str">
        <f>IFERROR(__xludf.DUMMYFUNCTION("""COMPUTED_VALUE"""),"TRIMESTRAL PILETA LIBRE 1")</f>
        <v>TRIMESTRAL PILETA LIBRE 1</v>
      </c>
      <c r="BK137" s="376" t="str">
        <f>IFERROR(__xludf.DUMMYFUNCTION("""COMPUTED_VALUE"""),"TRIMESTRAL PILETA LIBRE 2")</f>
        <v>TRIMESTRAL PILETA LIBRE 2</v>
      </c>
      <c r="BL137" s="376" t="str">
        <f>IFERROR(__xludf.DUMMYFUNCTION("""COMPUTED_VALUE"""),"TRIMESTRAL PILETA LIBRE 3")</f>
        <v>TRIMESTRAL PILETA LIBRE 3</v>
      </c>
      <c r="BM137" s="376" t="str">
        <f>IFERROR(__xludf.DUMMYFUNCTION("""COMPUTED_VALUE"""),"TRIMESTRAL COMBINADO")</f>
        <v>TRIMESTRAL COMBINADO</v>
      </c>
      <c r="BN137" s="376" t="str">
        <f>IFERROR(__xludf.DUMMYFUNCTION("""COMPUTED_VALUE"""),"MENSUAL PROMO 1")</f>
        <v>MENSUAL PROMO 1</v>
      </c>
      <c r="BO137" s="377" t="str">
        <f>IFERROR(__xludf.DUMMYFUNCTION("""COMPUTED_VALUE"""),"TRIMESTRAL PROMO 1")</f>
        <v>TRIMESTRAL PROMO 1</v>
      </c>
      <c r="BP137" s="134" t="str">
        <f>IFERROR(__xludf.DUMMYFUNCTION("""COMPUTED_VALUE""")," ---")</f>
        <v> ---</v>
      </c>
      <c r="BQ137" s="134"/>
      <c r="BR137" s="134"/>
      <c r="BS137" s="148"/>
      <c r="BT137" s="148"/>
      <c r="BU137" s="148"/>
      <c r="BV137" s="148"/>
      <c r="BW137" s="148"/>
      <c r="BX137" s="148"/>
      <c r="BY137" s="148"/>
      <c r="BZ137" s="148"/>
      <c r="CA137" s="148"/>
      <c r="CB137" s="148"/>
      <c r="CC137" s="148"/>
      <c r="CD137" s="148"/>
      <c r="CE137" s="148"/>
      <c r="CF137" s="148" t="str">
        <f>IFERROR(__xludf.DUMMYFUNCTION("""COMPUTED_VALUE""")," ---")</f>
        <v> ---</v>
      </c>
      <c r="CG137" s="148"/>
      <c r="CH137" s="148"/>
      <c r="CI137" s="148"/>
      <c r="CJ137" s="148"/>
      <c r="CK137" s="148"/>
      <c r="CL137" s="148"/>
      <c r="CM137" s="148"/>
      <c r="CN137" s="148"/>
      <c r="CO137" s="148"/>
      <c r="CP137" s="148"/>
      <c r="CQ137" s="148"/>
      <c r="CR137" s="148"/>
    </row>
    <row r="138" ht="15.75" customHeight="1">
      <c r="A138" s="343">
        <v>45078.0</v>
      </c>
      <c r="B138" s="409" t="s">
        <v>1528</v>
      </c>
      <c r="C138" s="456">
        <v>4200.0</v>
      </c>
      <c r="D138" s="456">
        <v>4200.0</v>
      </c>
      <c r="E138" s="457">
        <v>4200.0</v>
      </c>
      <c r="F138" s="458">
        <v>1.0</v>
      </c>
      <c r="G138" s="459">
        <v>1.0</v>
      </c>
      <c r="H138" s="376"/>
      <c r="I138" s="376"/>
      <c r="J138" s="376"/>
      <c r="K138" s="377"/>
      <c r="L138" s="134"/>
      <c r="M138" s="134"/>
      <c r="N138" s="353"/>
      <c r="O138" s="493" t="s">
        <v>1028</v>
      </c>
      <c r="P138" s="375" t="s">
        <v>265</v>
      </c>
      <c r="Q138" s="381" t="str">
        <f>IFERROR(__xludf.DUMMYFUNCTION("TRANSPOSE(FILTER($P$6:$P$329,$O$6:$O$329='DATOS PERSONALES'!$E135))"),"Lunes 16:15")</f>
        <v>Lunes 16:15</v>
      </c>
      <c r="R138" s="374" t="str">
        <f>IFERROR(__xludf.DUMMYFUNCTION("""COMPUTED_VALUE"""),"Lunes 19:15")</f>
        <v>Lunes 19:15</v>
      </c>
      <c r="S138" s="374" t="str">
        <f>IFERROR(__xludf.DUMMYFUNCTION("""COMPUTED_VALUE"""),"Martes 16:00")</f>
        <v>Martes 16:00</v>
      </c>
      <c r="T138" s="374" t="str">
        <f>IFERROR(__xludf.DUMMYFUNCTION("""COMPUTED_VALUE"""),"Martes 17:30")</f>
        <v>Martes 17:30</v>
      </c>
      <c r="U138" s="374" t="str">
        <f>IFERROR(__xludf.DUMMYFUNCTION("""COMPUTED_VALUE"""),"Martes 18:15")</f>
        <v>Martes 18:15</v>
      </c>
      <c r="V138" s="374" t="str">
        <f>IFERROR(__xludf.DUMMYFUNCTION("""COMPUTED_VALUE"""),"Martes 19:45")</f>
        <v>Martes 19:45</v>
      </c>
      <c r="W138" s="374" t="str">
        <f>IFERROR(__xludf.DUMMYFUNCTION("""COMPUTED_VALUE"""),"Miércoles 18:15")</f>
        <v>Miércoles 18:15</v>
      </c>
      <c r="X138" s="374" t="str">
        <f>IFERROR(__xludf.DUMMYFUNCTION("""COMPUTED_VALUE"""),"Miércoles 19:45")</f>
        <v>Miércoles 19:45</v>
      </c>
      <c r="Y138" s="374" t="str">
        <f>IFERROR(__xludf.DUMMYFUNCTION("""COMPUTED_VALUE"""),"Jueves 14:45")</f>
        <v>Jueves 14:45</v>
      </c>
      <c r="Z138" s="374" t="str">
        <f>IFERROR(__xludf.DUMMYFUNCTION("""COMPUTED_VALUE"""),"Jueves 14:45")</f>
        <v>Jueves 14:45</v>
      </c>
      <c r="AA138" s="374" t="str">
        <f>IFERROR(__xludf.DUMMYFUNCTION("""COMPUTED_VALUE"""),"Jueves 17:00")</f>
        <v>Jueves 17:00</v>
      </c>
      <c r="AB138" s="374" t="str">
        <f>IFERROR(__xludf.DUMMYFUNCTION("""COMPUTED_VALUE"""),"Jueves 19:15")</f>
        <v>Jueves 19:15</v>
      </c>
      <c r="AC138" s="374" t="str">
        <f>IFERROR(__xludf.DUMMYFUNCTION("""COMPUTED_VALUE"""),"Viernes 15:15")</f>
        <v>Viernes 15:15</v>
      </c>
      <c r="AD138" s="376" t="str">
        <f>IFERROR(__xludf.DUMMYFUNCTION("""COMPUTED_VALUE"""),"Sábado 11:30")</f>
        <v>Sábado 11:30</v>
      </c>
      <c r="AE138" s="376" t="str">
        <f>IFERROR(__xludf.DUMMYFUNCTION("""COMPUTED_VALUE"""),"Sábado 12:15")</f>
        <v>Sábado 12:15</v>
      </c>
      <c r="AF138" s="376" t="str">
        <f>IFERROR(__xludf.DUMMYFUNCTION("""COMPUTED_VALUE"""),"Sábado 16:00")</f>
        <v>Sábado 16:00</v>
      </c>
      <c r="AG138" s="376" t="str">
        <f>IFERROR(__xludf.DUMMYFUNCTION("""COMPUTED_VALUE"""),"Sábado 17:30")</f>
        <v>Sábado 17:30</v>
      </c>
      <c r="AH138" s="376" t="str">
        <f>IFERROR(__xludf.DUMMYFUNCTION("""COMPUTED_VALUE"""),"Sábado 19:00")</f>
        <v>Sábado 19:00</v>
      </c>
      <c r="AI138" s="376" t="str">
        <f>IFERROR(__xludf.DUMMYFUNCTION("""COMPUTED_VALUE"""),"vacio")</f>
        <v>vacio</v>
      </c>
      <c r="AJ138" s="376"/>
      <c r="AK138" s="376"/>
      <c r="AL138" s="376"/>
      <c r="AM138" s="376"/>
      <c r="AN138" s="376"/>
      <c r="AO138" s="376"/>
      <c r="AP138" s="376"/>
      <c r="AQ138" s="376"/>
      <c r="AR138" s="376"/>
      <c r="AS138" s="376"/>
      <c r="AT138" s="376"/>
      <c r="AU138" s="376"/>
      <c r="AV138" s="376"/>
      <c r="AW138" s="377"/>
      <c r="AX138" s="134"/>
      <c r="AY138" s="353"/>
      <c r="AZ138" s="392" t="str">
        <f>IFERROR(__xludf.DUMMYFUNCTION("TRANSPOSE( IFNA(FILTER($B:$B, MONTH(IF($A:$A&lt;&gt;"""",$A:$A,""null""))=MONTH(IF('DATOS PERSONALES'!$H136&lt;&gt;"""",'DATOS PERSONALES'!$H136,""null""))),""Ingrese mes contratacion primero""))"),"MENSUAL 1")</f>
        <v>MENSUAL 1</v>
      </c>
      <c r="BA138" s="376" t="str">
        <f>IFERROR(__xludf.DUMMYFUNCTION("""COMPUTED_VALUE"""),"MENSUAL 2")</f>
        <v>MENSUAL 2</v>
      </c>
      <c r="BB138" s="376" t="str">
        <f>IFERROR(__xludf.DUMMYFUNCTION("""COMPUTED_VALUE"""),"MENSUAL 3")</f>
        <v>MENSUAL 3</v>
      </c>
      <c r="BC138" s="376" t="str">
        <f>IFERROR(__xludf.DUMMYFUNCTION("""COMPUTED_VALUE"""),"MENSUAL PILETA LIBRE 1")</f>
        <v>MENSUAL PILETA LIBRE 1</v>
      </c>
      <c r="BD138" s="376" t="str">
        <f>IFERROR(__xludf.DUMMYFUNCTION("""COMPUTED_VALUE"""),"MENSUAL PILETA LIBRE 2")</f>
        <v>MENSUAL PILETA LIBRE 2</v>
      </c>
      <c r="BE138" s="376" t="str">
        <f>IFERROR(__xludf.DUMMYFUNCTION("""COMPUTED_VALUE"""),"MENSUAL PILETA LIBRE 3")</f>
        <v>MENSUAL PILETA LIBRE 3</v>
      </c>
      <c r="BF138" s="376" t="str">
        <f>IFERROR(__xludf.DUMMYFUNCTION("""COMPUTED_VALUE"""),"MENSUAL COMBINADO")</f>
        <v>MENSUAL COMBINADO</v>
      </c>
      <c r="BG138" s="376" t="str">
        <f>IFERROR(__xludf.DUMMYFUNCTION("""COMPUTED_VALUE"""),"TRIMESTRAL 1")</f>
        <v>TRIMESTRAL 1</v>
      </c>
      <c r="BH138" s="376" t="str">
        <f>IFERROR(__xludf.DUMMYFUNCTION("""COMPUTED_VALUE"""),"TRIMESTRAL 2")</f>
        <v>TRIMESTRAL 2</v>
      </c>
      <c r="BI138" s="376" t="str">
        <f>IFERROR(__xludf.DUMMYFUNCTION("""COMPUTED_VALUE"""),"TRIMESTRAL 3")</f>
        <v>TRIMESTRAL 3</v>
      </c>
      <c r="BJ138" s="376" t="str">
        <f>IFERROR(__xludf.DUMMYFUNCTION("""COMPUTED_VALUE"""),"TRIMESTRAL PILETA LIBRE 1")</f>
        <v>TRIMESTRAL PILETA LIBRE 1</v>
      </c>
      <c r="BK138" s="376" t="str">
        <f>IFERROR(__xludf.DUMMYFUNCTION("""COMPUTED_VALUE"""),"TRIMESTRAL PILETA LIBRE 2")</f>
        <v>TRIMESTRAL PILETA LIBRE 2</v>
      </c>
      <c r="BL138" s="376" t="str">
        <f>IFERROR(__xludf.DUMMYFUNCTION("""COMPUTED_VALUE"""),"TRIMESTRAL PILETA LIBRE 3")</f>
        <v>TRIMESTRAL PILETA LIBRE 3</v>
      </c>
      <c r="BM138" s="376" t="str">
        <f>IFERROR(__xludf.DUMMYFUNCTION("""COMPUTED_VALUE"""),"TRIMESTRAL COMBINADO")</f>
        <v>TRIMESTRAL COMBINADO</v>
      </c>
      <c r="BN138" s="376" t="str">
        <f>IFERROR(__xludf.DUMMYFUNCTION("""COMPUTED_VALUE"""),"MENSUAL PROMO 1")</f>
        <v>MENSUAL PROMO 1</v>
      </c>
      <c r="BO138" s="377" t="str">
        <f>IFERROR(__xludf.DUMMYFUNCTION("""COMPUTED_VALUE"""),"TRIMESTRAL PROMO 1")</f>
        <v>TRIMESTRAL PROMO 1</v>
      </c>
      <c r="BP138" s="134" t="str">
        <f>IFERROR(__xludf.DUMMYFUNCTION("""COMPUTED_VALUE""")," ---")</f>
        <v> ---</v>
      </c>
      <c r="BQ138" s="134"/>
      <c r="BR138" s="134"/>
      <c r="BS138" s="148"/>
      <c r="BT138" s="148"/>
      <c r="BU138" s="148"/>
      <c r="BV138" s="148"/>
      <c r="BW138" s="148"/>
      <c r="BX138" s="148"/>
      <c r="BY138" s="148"/>
      <c r="BZ138" s="148"/>
      <c r="CA138" s="148"/>
      <c r="CB138" s="148"/>
      <c r="CC138" s="148"/>
      <c r="CD138" s="148"/>
      <c r="CE138" s="148"/>
      <c r="CF138" s="148" t="str">
        <f>IFERROR(__xludf.DUMMYFUNCTION("""COMPUTED_VALUE""")," ---")</f>
        <v> ---</v>
      </c>
      <c r="CG138" s="148"/>
      <c r="CH138" s="148"/>
      <c r="CI138" s="148"/>
      <c r="CJ138" s="148"/>
      <c r="CK138" s="148"/>
      <c r="CL138" s="148"/>
      <c r="CM138" s="148"/>
      <c r="CN138" s="148"/>
      <c r="CO138" s="148"/>
      <c r="CP138" s="148"/>
      <c r="CQ138" s="148"/>
      <c r="CR138" s="148"/>
    </row>
    <row r="139" ht="15.75" customHeight="1">
      <c r="A139" s="343">
        <v>45078.0</v>
      </c>
      <c r="B139" s="418" t="s">
        <v>1530</v>
      </c>
      <c r="C139" s="461">
        <v>3670.0</v>
      </c>
      <c r="D139" s="461">
        <v>5500.0</v>
      </c>
      <c r="E139" s="461">
        <v>11000.0</v>
      </c>
      <c r="F139" s="462">
        <v>2.0</v>
      </c>
      <c r="G139" s="463">
        <v>3.0</v>
      </c>
      <c r="H139" s="376"/>
      <c r="I139" s="376"/>
      <c r="J139" s="376"/>
      <c r="K139" s="377"/>
      <c r="L139" s="134"/>
      <c r="M139" s="134"/>
      <c r="N139" s="353"/>
      <c r="O139" s="379"/>
      <c r="P139" s="375"/>
      <c r="Q139" s="381" t="str">
        <f>IFERROR(__xludf.DUMMYFUNCTION("TRANSPOSE(FILTER($P$6:$P$329,$O$6:$O$329='DATOS PERSONALES'!$E136))"),"Lunes 16:15")</f>
        <v>Lunes 16:15</v>
      </c>
      <c r="R139" s="374" t="str">
        <f>IFERROR(__xludf.DUMMYFUNCTION("""COMPUTED_VALUE"""),"Lunes 19:15")</f>
        <v>Lunes 19:15</v>
      </c>
      <c r="S139" s="374" t="str">
        <f>IFERROR(__xludf.DUMMYFUNCTION("""COMPUTED_VALUE"""),"Martes 16:00")</f>
        <v>Martes 16:00</v>
      </c>
      <c r="T139" s="374" t="str">
        <f>IFERROR(__xludf.DUMMYFUNCTION("""COMPUTED_VALUE"""),"Martes 17:30")</f>
        <v>Martes 17:30</v>
      </c>
      <c r="U139" s="374" t="str">
        <f>IFERROR(__xludf.DUMMYFUNCTION("""COMPUTED_VALUE"""),"Martes 18:15")</f>
        <v>Martes 18:15</v>
      </c>
      <c r="V139" s="374" t="str">
        <f>IFERROR(__xludf.DUMMYFUNCTION("""COMPUTED_VALUE"""),"Martes 19:45")</f>
        <v>Martes 19:45</v>
      </c>
      <c r="W139" s="374" t="str">
        <f>IFERROR(__xludf.DUMMYFUNCTION("""COMPUTED_VALUE"""),"Miércoles 18:15")</f>
        <v>Miércoles 18:15</v>
      </c>
      <c r="X139" s="374" t="str">
        <f>IFERROR(__xludf.DUMMYFUNCTION("""COMPUTED_VALUE"""),"Miércoles 19:45")</f>
        <v>Miércoles 19:45</v>
      </c>
      <c r="Y139" s="374" t="str">
        <f>IFERROR(__xludf.DUMMYFUNCTION("""COMPUTED_VALUE"""),"Jueves 14:45")</f>
        <v>Jueves 14:45</v>
      </c>
      <c r="Z139" s="374" t="str">
        <f>IFERROR(__xludf.DUMMYFUNCTION("""COMPUTED_VALUE"""),"Jueves 14:45")</f>
        <v>Jueves 14:45</v>
      </c>
      <c r="AA139" s="374" t="str">
        <f>IFERROR(__xludf.DUMMYFUNCTION("""COMPUTED_VALUE"""),"Jueves 17:00")</f>
        <v>Jueves 17:00</v>
      </c>
      <c r="AB139" s="374" t="str">
        <f>IFERROR(__xludf.DUMMYFUNCTION("""COMPUTED_VALUE"""),"Jueves 19:15")</f>
        <v>Jueves 19:15</v>
      </c>
      <c r="AC139" s="374" t="str">
        <f>IFERROR(__xludf.DUMMYFUNCTION("""COMPUTED_VALUE"""),"Viernes 15:15")</f>
        <v>Viernes 15:15</v>
      </c>
      <c r="AD139" s="376" t="str">
        <f>IFERROR(__xludf.DUMMYFUNCTION("""COMPUTED_VALUE"""),"Sábado 11:30")</f>
        <v>Sábado 11:30</v>
      </c>
      <c r="AE139" s="376" t="str">
        <f>IFERROR(__xludf.DUMMYFUNCTION("""COMPUTED_VALUE"""),"Sábado 12:15")</f>
        <v>Sábado 12:15</v>
      </c>
      <c r="AF139" s="376" t="str">
        <f>IFERROR(__xludf.DUMMYFUNCTION("""COMPUTED_VALUE"""),"Sábado 16:00")</f>
        <v>Sábado 16:00</v>
      </c>
      <c r="AG139" s="376" t="str">
        <f>IFERROR(__xludf.DUMMYFUNCTION("""COMPUTED_VALUE"""),"Sábado 17:30")</f>
        <v>Sábado 17:30</v>
      </c>
      <c r="AH139" s="376" t="str">
        <f>IFERROR(__xludf.DUMMYFUNCTION("""COMPUTED_VALUE"""),"Sábado 19:00")</f>
        <v>Sábado 19:00</v>
      </c>
      <c r="AI139" s="376" t="str">
        <f>IFERROR(__xludf.DUMMYFUNCTION("""COMPUTED_VALUE"""),"vacio")</f>
        <v>vacio</v>
      </c>
      <c r="AJ139" s="376"/>
      <c r="AK139" s="376"/>
      <c r="AL139" s="376"/>
      <c r="AM139" s="376"/>
      <c r="AN139" s="376"/>
      <c r="AO139" s="376"/>
      <c r="AP139" s="376"/>
      <c r="AQ139" s="376"/>
      <c r="AR139" s="376"/>
      <c r="AS139" s="376"/>
      <c r="AT139" s="376"/>
      <c r="AU139" s="376"/>
      <c r="AV139" s="376"/>
      <c r="AW139" s="377"/>
      <c r="AX139" s="134"/>
      <c r="AY139" s="353"/>
      <c r="AZ139" s="392" t="str">
        <f>IFERROR(__xludf.DUMMYFUNCTION("TRANSPOSE( IFNA(FILTER($B:$B, MONTH(IF($A:$A&lt;&gt;"""",$A:$A,""null""))=MONTH(IF('DATOS PERSONALES'!$H137&lt;&gt;"""",'DATOS PERSONALES'!$H137,""null""))),""Ingrese mes contratacion primero""))"),"MENSUAL 1")</f>
        <v>MENSUAL 1</v>
      </c>
      <c r="BA139" s="376" t="str">
        <f>IFERROR(__xludf.DUMMYFUNCTION("""COMPUTED_VALUE"""),"MENSUAL 2")</f>
        <v>MENSUAL 2</v>
      </c>
      <c r="BB139" s="376" t="str">
        <f>IFERROR(__xludf.DUMMYFUNCTION("""COMPUTED_VALUE"""),"MENSUAL 3")</f>
        <v>MENSUAL 3</v>
      </c>
      <c r="BC139" s="376" t="str">
        <f>IFERROR(__xludf.DUMMYFUNCTION("""COMPUTED_VALUE"""),"MENSUAL PILETA LIBRE 1")</f>
        <v>MENSUAL PILETA LIBRE 1</v>
      </c>
      <c r="BD139" s="376" t="str">
        <f>IFERROR(__xludf.DUMMYFUNCTION("""COMPUTED_VALUE"""),"MENSUAL PILETA LIBRE 2")</f>
        <v>MENSUAL PILETA LIBRE 2</v>
      </c>
      <c r="BE139" s="376" t="str">
        <f>IFERROR(__xludf.DUMMYFUNCTION("""COMPUTED_VALUE"""),"MENSUAL PILETA LIBRE 3")</f>
        <v>MENSUAL PILETA LIBRE 3</v>
      </c>
      <c r="BF139" s="376" t="str">
        <f>IFERROR(__xludf.DUMMYFUNCTION("""COMPUTED_VALUE"""),"MENSUAL COMBINADO")</f>
        <v>MENSUAL COMBINADO</v>
      </c>
      <c r="BG139" s="376" t="str">
        <f>IFERROR(__xludf.DUMMYFUNCTION("""COMPUTED_VALUE"""),"TRIMESTRAL 1")</f>
        <v>TRIMESTRAL 1</v>
      </c>
      <c r="BH139" s="376" t="str">
        <f>IFERROR(__xludf.DUMMYFUNCTION("""COMPUTED_VALUE"""),"TRIMESTRAL 2")</f>
        <v>TRIMESTRAL 2</v>
      </c>
      <c r="BI139" s="376" t="str">
        <f>IFERROR(__xludf.DUMMYFUNCTION("""COMPUTED_VALUE"""),"TRIMESTRAL 3")</f>
        <v>TRIMESTRAL 3</v>
      </c>
      <c r="BJ139" s="376" t="str">
        <f>IFERROR(__xludf.DUMMYFUNCTION("""COMPUTED_VALUE"""),"TRIMESTRAL PILETA LIBRE 1")</f>
        <v>TRIMESTRAL PILETA LIBRE 1</v>
      </c>
      <c r="BK139" s="376" t="str">
        <f>IFERROR(__xludf.DUMMYFUNCTION("""COMPUTED_VALUE"""),"TRIMESTRAL PILETA LIBRE 2")</f>
        <v>TRIMESTRAL PILETA LIBRE 2</v>
      </c>
      <c r="BL139" s="376" t="str">
        <f>IFERROR(__xludf.DUMMYFUNCTION("""COMPUTED_VALUE"""),"TRIMESTRAL PILETA LIBRE 3")</f>
        <v>TRIMESTRAL PILETA LIBRE 3</v>
      </c>
      <c r="BM139" s="376" t="str">
        <f>IFERROR(__xludf.DUMMYFUNCTION("""COMPUTED_VALUE"""),"TRIMESTRAL COMBINADO")</f>
        <v>TRIMESTRAL COMBINADO</v>
      </c>
      <c r="BN139" s="376" t="str">
        <f>IFERROR(__xludf.DUMMYFUNCTION("""COMPUTED_VALUE"""),"MENSUAL PROMO 1")</f>
        <v>MENSUAL PROMO 1</v>
      </c>
      <c r="BO139" s="377" t="str">
        <f>IFERROR(__xludf.DUMMYFUNCTION("""COMPUTED_VALUE"""),"TRIMESTRAL PROMO 1")</f>
        <v>TRIMESTRAL PROMO 1</v>
      </c>
      <c r="BP139" s="134" t="str">
        <f>IFERROR(__xludf.DUMMYFUNCTION("""COMPUTED_VALUE""")," ---")</f>
        <v> ---</v>
      </c>
      <c r="BQ139" s="134"/>
      <c r="BR139" s="134"/>
      <c r="BS139" s="148"/>
      <c r="BT139" s="148"/>
      <c r="BU139" s="148"/>
      <c r="BV139" s="148"/>
      <c r="BW139" s="148"/>
      <c r="BX139" s="148"/>
      <c r="BY139" s="148"/>
      <c r="BZ139" s="148"/>
      <c r="CA139" s="148"/>
      <c r="CB139" s="148"/>
      <c r="CC139" s="148"/>
      <c r="CD139" s="148"/>
      <c r="CE139" s="148"/>
      <c r="CF139" s="148"/>
      <c r="CG139" s="148"/>
      <c r="CH139" s="148"/>
      <c r="CI139" s="148"/>
      <c r="CJ139" s="148"/>
      <c r="CK139" s="148"/>
      <c r="CL139" s="148"/>
      <c r="CM139" s="148"/>
      <c r="CN139" s="148"/>
      <c r="CO139" s="148"/>
      <c r="CP139" s="148"/>
      <c r="CQ139" s="148"/>
      <c r="CR139" s="148"/>
    </row>
    <row r="140" ht="15.75" customHeight="1">
      <c r="A140" s="343">
        <v>45078.0</v>
      </c>
      <c r="B140" s="423" t="s">
        <v>1524</v>
      </c>
      <c r="C140" s="464">
        <v>0.0</v>
      </c>
      <c r="D140" s="464">
        <v>0.0</v>
      </c>
      <c r="E140" s="464">
        <v>0.0</v>
      </c>
      <c r="F140" s="464">
        <v>0.0</v>
      </c>
      <c r="G140" s="465">
        <v>0.0</v>
      </c>
      <c r="H140" s="376"/>
      <c r="I140" s="376"/>
      <c r="J140" s="376"/>
      <c r="K140" s="377"/>
      <c r="L140" s="134"/>
      <c r="M140" s="134"/>
      <c r="N140" s="353"/>
      <c r="O140" s="379"/>
      <c r="P140" s="375"/>
      <c r="Q140" s="381" t="str">
        <f>IFERROR(__xludf.DUMMYFUNCTION("TRANSPOSE(FILTER($P$6:$P$329,$O$6:$O$329='DATOS PERSONALES'!$E137))"),"Lunes 16:15")</f>
        <v>Lunes 16:15</v>
      </c>
      <c r="R140" s="374" t="str">
        <f>IFERROR(__xludf.DUMMYFUNCTION("""COMPUTED_VALUE"""),"Lunes 19:15")</f>
        <v>Lunes 19:15</v>
      </c>
      <c r="S140" s="374" t="str">
        <f>IFERROR(__xludf.DUMMYFUNCTION("""COMPUTED_VALUE"""),"Martes 16:00")</f>
        <v>Martes 16:00</v>
      </c>
      <c r="T140" s="374" t="str">
        <f>IFERROR(__xludf.DUMMYFUNCTION("""COMPUTED_VALUE"""),"Martes 17:30")</f>
        <v>Martes 17:30</v>
      </c>
      <c r="U140" s="374" t="str">
        <f>IFERROR(__xludf.DUMMYFUNCTION("""COMPUTED_VALUE"""),"Martes 18:15")</f>
        <v>Martes 18:15</v>
      </c>
      <c r="V140" s="374" t="str">
        <f>IFERROR(__xludf.DUMMYFUNCTION("""COMPUTED_VALUE"""),"Martes 19:45")</f>
        <v>Martes 19:45</v>
      </c>
      <c r="W140" s="374" t="str">
        <f>IFERROR(__xludf.DUMMYFUNCTION("""COMPUTED_VALUE"""),"Miércoles 18:15")</f>
        <v>Miércoles 18:15</v>
      </c>
      <c r="X140" s="374" t="str">
        <f>IFERROR(__xludf.DUMMYFUNCTION("""COMPUTED_VALUE"""),"Miércoles 19:45")</f>
        <v>Miércoles 19:45</v>
      </c>
      <c r="Y140" s="374" t="str">
        <f>IFERROR(__xludf.DUMMYFUNCTION("""COMPUTED_VALUE"""),"Jueves 14:45")</f>
        <v>Jueves 14:45</v>
      </c>
      <c r="Z140" s="374" t="str">
        <f>IFERROR(__xludf.DUMMYFUNCTION("""COMPUTED_VALUE"""),"Jueves 14:45")</f>
        <v>Jueves 14:45</v>
      </c>
      <c r="AA140" s="374" t="str">
        <f>IFERROR(__xludf.DUMMYFUNCTION("""COMPUTED_VALUE"""),"Jueves 17:00")</f>
        <v>Jueves 17:00</v>
      </c>
      <c r="AB140" s="374" t="str">
        <f>IFERROR(__xludf.DUMMYFUNCTION("""COMPUTED_VALUE"""),"Jueves 19:15")</f>
        <v>Jueves 19:15</v>
      </c>
      <c r="AC140" s="374" t="str">
        <f>IFERROR(__xludf.DUMMYFUNCTION("""COMPUTED_VALUE"""),"Viernes 15:15")</f>
        <v>Viernes 15:15</v>
      </c>
      <c r="AD140" s="376" t="str">
        <f>IFERROR(__xludf.DUMMYFUNCTION("""COMPUTED_VALUE"""),"Sábado 11:30")</f>
        <v>Sábado 11:30</v>
      </c>
      <c r="AE140" s="376" t="str">
        <f>IFERROR(__xludf.DUMMYFUNCTION("""COMPUTED_VALUE"""),"Sábado 12:15")</f>
        <v>Sábado 12:15</v>
      </c>
      <c r="AF140" s="376" t="str">
        <f>IFERROR(__xludf.DUMMYFUNCTION("""COMPUTED_VALUE"""),"Sábado 16:00")</f>
        <v>Sábado 16:00</v>
      </c>
      <c r="AG140" s="376" t="str">
        <f>IFERROR(__xludf.DUMMYFUNCTION("""COMPUTED_VALUE"""),"Sábado 17:30")</f>
        <v>Sábado 17:30</v>
      </c>
      <c r="AH140" s="376" t="str">
        <f>IFERROR(__xludf.DUMMYFUNCTION("""COMPUTED_VALUE"""),"Sábado 19:00")</f>
        <v>Sábado 19:00</v>
      </c>
      <c r="AI140" s="376" t="str">
        <f>IFERROR(__xludf.DUMMYFUNCTION("""COMPUTED_VALUE"""),"vacio")</f>
        <v>vacio</v>
      </c>
      <c r="AJ140" s="376"/>
      <c r="AK140" s="376"/>
      <c r="AL140" s="376"/>
      <c r="AM140" s="376"/>
      <c r="AN140" s="376"/>
      <c r="AO140" s="376"/>
      <c r="AP140" s="376"/>
      <c r="AQ140" s="376"/>
      <c r="AR140" s="376"/>
      <c r="AS140" s="376"/>
      <c r="AT140" s="376"/>
      <c r="AU140" s="376"/>
      <c r="AV140" s="376"/>
      <c r="AW140" s="377"/>
      <c r="AX140" s="134"/>
      <c r="AY140" s="353"/>
      <c r="AZ140" s="392" t="str">
        <f>IFERROR(__xludf.DUMMYFUNCTION("TRANSPOSE( IFNA(FILTER($B:$B, MONTH(IF($A:$A&lt;&gt;"""",$A:$A,""null""))=MONTH(IF('DATOS PERSONALES'!$H138&lt;&gt;"""",'DATOS PERSONALES'!$H138,""null""))),""Ingrese mes contratacion primero""))"),"MENSUAL 1")</f>
        <v>MENSUAL 1</v>
      </c>
      <c r="BA140" s="376" t="str">
        <f>IFERROR(__xludf.DUMMYFUNCTION("""COMPUTED_VALUE"""),"MENSUAL 2")</f>
        <v>MENSUAL 2</v>
      </c>
      <c r="BB140" s="376" t="str">
        <f>IFERROR(__xludf.DUMMYFUNCTION("""COMPUTED_VALUE"""),"MENSUAL 3")</f>
        <v>MENSUAL 3</v>
      </c>
      <c r="BC140" s="376" t="str">
        <f>IFERROR(__xludf.DUMMYFUNCTION("""COMPUTED_VALUE"""),"MENSUAL PILETA LIBRE 1")</f>
        <v>MENSUAL PILETA LIBRE 1</v>
      </c>
      <c r="BD140" s="376" t="str">
        <f>IFERROR(__xludf.DUMMYFUNCTION("""COMPUTED_VALUE"""),"MENSUAL PILETA LIBRE 2")</f>
        <v>MENSUAL PILETA LIBRE 2</v>
      </c>
      <c r="BE140" s="376" t="str">
        <f>IFERROR(__xludf.DUMMYFUNCTION("""COMPUTED_VALUE"""),"MENSUAL PILETA LIBRE 3")</f>
        <v>MENSUAL PILETA LIBRE 3</v>
      </c>
      <c r="BF140" s="376" t="str">
        <f>IFERROR(__xludf.DUMMYFUNCTION("""COMPUTED_VALUE"""),"MENSUAL COMBINADO")</f>
        <v>MENSUAL COMBINADO</v>
      </c>
      <c r="BG140" s="376" t="str">
        <f>IFERROR(__xludf.DUMMYFUNCTION("""COMPUTED_VALUE"""),"TRIMESTRAL 1")</f>
        <v>TRIMESTRAL 1</v>
      </c>
      <c r="BH140" s="376" t="str">
        <f>IFERROR(__xludf.DUMMYFUNCTION("""COMPUTED_VALUE"""),"TRIMESTRAL 2")</f>
        <v>TRIMESTRAL 2</v>
      </c>
      <c r="BI140" s="376" t="str">
        <f>IFERROR(__xludf.DUMMYFUNCTION("""COMPUTED_VALUE"""),"TRIMESTRAL 3")</f>
        <v>TRIMESTRAL 3</v>
      </c>
      <c r="BJ140" s="376" t="str">
        <f>IFERROR(__xludf.DUMMYFUNCTION("""COMPUTED_VALUE"""),"TRIMESTRAL PILETA LIBRE 1")</f>
        <v>TRIMESTRAL PILETA LIBRE 1</v>
      </c>
      <c r="BK140" s="376" t="str">
        <f>IFERROR(__xludf.DUMMYFUNCTION("""COMPUTED_VALUE"""),"TRIMESTRAL PILETA LIBRE 2")</f>
        <v>TRIMESTRAL PILETA LIBRE 2</v>
      </c>
      <c r="BL140" s="376" t="str">
        <f>IFERROR(__xludf.DUMMYFUNCTION("""COMPUTED_VALUE"""),"TRIMESTRAL PILETA LIBRE 3")</f>
        <v>TRIMESTRAL PILETA LIBRE 3</v>
      </c>
      <c r="BM140" s="376" t="str">
        <f>IFERROR(__xludf.DUMMYFUNCTION("""COMPUTED_VALUE"""),"TRIMESTRAL COMBINADO")</f>
        <v>TRIMESTRAL COMBINADO</v>
      </c>
      <c r="BN140" s="376" t="str">
        <f>IFERROR(__xludf.DUMMYFUNCTION("""COMPUTED_VALUE"""),"MENSUAL PROMO 1")</f>
        <v>MENSUAL PROMO 1</v>
      </c>
      <c r="BO140" s="377" t="str">
        <f>IFERROR(__xludf.DUMMYFUNCTION("""COMPUTED_VALUE"""),"TRIMESTRAL PROMO 1")</f>
        <v>TRIMESTRAL PROMO 1</v>
      </c>
      <c r="BP140" s="134" t="str">
        <f>IFERROR(__xludf.DUMMYFUNCTION("""COMPUTED_VALUE""")," ---")</f>
        <v> ---</v>
      </c>
      <c r="BQ140" s="134"/>
      <c r="BR140" s="134"/>
      <c r="BS140" s="148"/>
      <c r="BT140" s="148"/>
      <c r="BU140" s="148"/>
      <c r="BV140" s="148"/>
      <c r="BW140" s="148"/>
      <c r="BX140" s="148"/>
      <c r="BY140" s="148"/>
      <c r="BZ140" s="148"/>
      <c r="CA140" s="148"/>
      <c r="CB140" s="148"/>
      <c r="CC140" s="148"/>
      <c r="CD140" s="148"/>
      <c r="CE140" s="148"/>
      <c r="CF140" s="148" t="str">
        <f>IFERROR(__xludf.DUMMYFUNCTION("""COMPUTED_VALUE""")," ---")</f>
        <v> ---</v>
      </c>
      <c r="CG140" s="148"/>
      <c r="CH140" s="148"/>
      <c r="CI140" s="148"/>
      <c r="CJ140" s="148"/>
      <c r="CK140" s="148"/>
      <c r="CL140" s="148"/>
      <c r="CM140" s="148"/>
      <c r="CN140" s="148"/>
      <c r="CO140" s="148"/>
      <c r="CP140" s="148"/>
      <c r="CQ140" s="148"/>
      <c r="CR140" s="148"/>
    </row>
    <row r="141" ht="15.75" customHeight="1">
      <c r="A141" s="494"/>
      <c r="B141" s="498"/>
      <c r="C141" s="498"/>
      <c r="D141" s="498"/>
      <c r="E141" s="498"/>
      <c r="F141" s="498"/>
      <c r="G141" s="353"/>
      <c r="H141" s="376"/>
      <c r="I141" s="376"/>
      <c r="J141" s="376"/>
      <c r="K141" s="377"/>
      <c r="L141" s="134"/>
      <c r="M141" s="134"/>
      <c r="N141" s="353"/>
      <c r="O141" s="379"/>
      <c r="P141" s="375"/>
      <c r="Q141" s="381" t="str">
        <f>IFERROR(__xludf.DUMMYFUNCTION("TRANSPOSE(FILTER($P$6:$P$329,$O$6:$O$329='DATOS PERSONALES'!$E138))"),"Lunes 16:15")</f>
        <v>Lunes 16:15</v>
      </c>
      <c r="R141" s="374" t="str">
        <f>IFERROR(__xludf.DUMMYFUNCTION("""COMPUTED_VALUE"""),"Lunes 19:15")</f>
        <v>Lunes 19:15</v>
      </c>
      <c r="S141" s="374" t="str">
        <f>IFERROR(__xludf.DUMMYFUNCTION("""COMPUTED_VALUE"""),"Martes 16:00")</f>
        <v>Martes 16:00</v>
      </c>
      <c r="T141" s="374" t="str">
        <f>IFERROR(__xludf.DUMMYFUNCTION("""COMPUTED_VALUE"""),"Martes 17:30")</f>
        <v>Martes 17:30</v>
      </c>
      <c r="U141" s="374" t="str">
        <f>IFERROR(__xludf.DUMMYFUNCTION("""COMPUTED_VALUE"""),"Martes 18:15")</f>
        <v>Martes 18:15</v>
      </c>
      <c r="V141" s="374" t="str">
        <f>IFERROR(__xludf.DUMMYFUNCTION("""COMPUTED_VALUE"""),"Martes 19:45")</f>
        <v>Martes 19:45</v>
      </c>
      <c r="W141" s="374" t="str">
        <f>IFERROR(__xludf.DUMMYFUNCTION("""COMPUTED_VALUE"""),"Miércoles 18:15")</f>
        <v>Miércoles 18:15</v>
      </c>
      <c r="X141" s="374" t="str">
        <f>IFERROR(__xludf.DUMMYFUNCTION("""COMPUTED_VALUE"""),"Miércoles 19:45")</f>
        <v>Miércoles 19:45</v>
      </c>
      <c r="Y141" s="374" t="str">
        <f>IFERROR(__xludf.DUMMYFUNCTION("""COMPUTED_VALUE"""),"Jueves 14:45")</f>
        <v>Jueves 14:45</v>
      </c>
      <c r="Z141" s="374" t="str">
        <f>IFERROR(__xludf.DUMMYFUNCTION("""COMPUTED_VALUE"""),"Jueves 14:45")</f>
        <v>Jueves 14:45</v>
      </c>
      <c r="AA141" s="374" t="str">
        <f>IFERROR(__xludf.DUMMYFUNCTION("""COMPUTED_VALUE"""),"Jueves 17:00")</f>
        <v>Jueves 17:00</v>
      </c>
      <c r="AB141" s="374" t="str">
        <f>IFERROR(__xludf.DUMMYFUNCTION("""COMPUTED_VALUE"""),"Jueves 19:15")</f>
        <v>Jueves 19:15</v>
      </c>
      <c r="AC141" s="374" t="str">
        <f>IFERROR(__xludf.DUMMYFUNCTION("""COMPUTED_VALUE"""),"Viernes 15:15")</f>
        <v>Viernes 15:15</v>
      </c>
      <c r="AD141" s="376" t="str">
        <f>IFERROR(__xludf.DUMMYFUNCTION("""COMPUTED_VALUE"""),"Sábado 11:30")</f>
        <v>Sábado 11:30</v>
      </c>
      <c r="AE141" s="376" t="str">
        <f>IFERROR(__xludf.DUMMYFUNCTION("""COMPUTED_VALUE"""),"Sábado 12:15")</f>
        <v>Sábado 12:15</v>
      </c>
      <c r="AF141" s="376" t="str">
        <f>IFERROR(__xludf.DUMMYFUNCTION("""COMPUTED_VALUE"""),"Sábado 16:00")</f>
        <v>Sábado 16:00</v>
      </c>
      <c r="AG141" s="376" t="str">
        <f>IFERROR(__xludf.DUMMYFUNCTION("""COMPUTED_VALUE"""),"Sábado 17:30")</f>
        <v>Sábado 17:30</v>
      </c>
      <c r="AH141" s="376" t="str">
        <f>IFERROR(__xludf.DUMMYFUNCTION("""COMPUTED_VALUE"""),"Sábado 19:00")</f>
        <v>Sábado 19:00</v>
      </c>
      <c r="AI141" s="376" t="str">
        <f>IFERROR(__xludf.DUMMYFUNCTION("""COMPUTED_VALUE"""),"vacio")</f>
        <v>vacio</v>
      </c>
      <c r="AJ141" s="376"/>
      <c r="AK141" s="376"/>
      <c r="AL141" s="376"/>
      <c r="AM141" s="376"/>
      <c r="AN141" s="376"/>
      <c r="AO141" s="376"/>
      <c r="AP141" s="376"/>
      <c r="AQ141" s="376"/>
      <c r="AR141" s="376"/>
      <c r="AS141" s="376"/>
      <c r="AT141" s="376"/>
      <c r="AU141" s="376"/>
      <c r="AV141" s="376"/>
      <c r="AW141" s="377"/>
      <c r="AX141" s="134"/>
      <c r="AY141" s="353"/>
      <c r="AZ141" s="392" t="str">
        <f>IFERROR(__xludf.DUMMYFUNCTION("TRANSPOSE( IFNA(FILTER($B:$B, MONTH(IF($A:$A&lt;&gt;"""",$A:$A,""null""))=MONTH(IF('DATOS PERSONALES'!$H139&lt;&gt;"""",'DATOS PERSONALES'!$H139,""null""))),""Ingrese mes contratacion primero""))"),"MENSUAL 1")</f>
        <v>MENSUAL 1</v>
      </c>
      <c r="BA141" s="376" t="str">
        <f>IFERROR(__xludf.DUMMYFUNCTION("""COMPUTED_VALUE"""),"MENSUAL 2")</f>
        <v>MENSUAL 2</v>
      </c>
      <c r="BB141" s="376" t="str">
        <f>IFERROR(__xludf.DUMMYFUNCTION("""COMPUTED_VALUE"""),"MENSUAL 3")</f>
        <v>MENSUAL 3</v>
      </c>
      <c r="BC141" s="376" t="str">
        <f>IFERROR(__xludf.DUMMYFUNCTION("""COMPUTED_VALUE"""),"MENSUAL PILETA LIBRE 1")</f>
        <v>MENSUAL PILETA LIBRE 1</v>
      </c>
      <c r="BD141" s="376" t="str">
        <f>IFERROR(__xludf.DUMMYFUNCTION("""COMPUTED_VALUE"""),"MENSUAL PILETA LIBRE 2")</f>
        <v>MENSUAL PILETA LIBRE 2</v>
      </c>
      <c r="BE141" s="376" t="str">
        <f>IFERROR(__xludf.DUMMYFUNCTION("""COMPUTED_VALUE"""),"MENSUAL PILETA LIBRE 3")</f>
        <v>MENSUAL PILETA LIBRE 3</v>
      </c>
      <c r="BF141" s="376" t="str">
        <f>IFERROR(__xludf.DUMMYFUNCTION("""COMPUTED_VALUE"""),"MENSUAL COMBINADO")</f>
        <v>MENSUAL COMBINADO</v>
      </c>
      <c r="BG141" s="376" t="str">
        <f>IFERROR(__xludf.DUMMYFUNCTION("""COMPUTED_VALUE"""),"TRIMESTRAL 1")</f>
        <v>TRIMESTRAL 1</v>
      </c>
      <c r="BH141" s="376" t="str">
        <f>IFERROR(__xludf.DUMMYFUNCTION("""COMPUTED_VALUE"""),"TRIMESTRAL 2")</f>
        <v>TRIMESTRAL 2</v>
      </c>
      <c r="BI141" s="376" t="str">
        <f>IFERROR(__xludf.DUMMYFUNCTION("""COMPUTED_VALUE"""),"TRIMESTRAL 3")</f>
        <v>TRIMESTRAL 3</v>
      </c>
      <c r="BJ141" s="376" t="str">
        <f>IFERROR(__xludf.DUMMYFUNCTION("""COMPUTED_VALUE"""),"TRIMESTRAL PILETA LIBRE 1")</f>
        <v>TRIMESTRAL PILETA LIBRE 1</v>
      </c>
      <c r="BK141" s="376" t="str">
        <f>IFERROR(__xludf.DUMMYFUNCTION("""COMPUTED_VALUE"""),"TRIMESTRAL PILETA LIBRE 2")</f>
        <v>TRIMESTRAL PILETA LIBRE 2</v>
      </c>
      <c r="BL141" s="376" t="str">
        <f>IFERROR(__xludf.DUMMYFUNCTION("""COMPUTED_VALUE"""),"TRIMESTRAL PILETA LIBRE 3")</f>
        <v>TRIMESTRAL PILETA LIBRE 3</v>
      </c>
      <c r="BM141" s="376" t="str">
        <f>IFERROR(__xludf.DUMMYFUNCTION("""COMPUTED_VALUE"""),"TRIMESTRAL COMBINADO")</f>
        <v>TRIMESTRAL COMBINADO</v>
      </c>
      <c r="BN141" s="376" t="str">
        <f>IFERROR(__xludf.DUMMYFUNCTION("""COMPUTED_VALUE"""),"MENSUAL PROMO 1")</f>
        <v>MENSUAL PROMO 1</v>
      </c>
      <c r="BO141" s="377" t="str">
        <f>IFERROR(__xludf.DUMMYFUNCTION("""COMPUTED_VALUE"""),"TRIMESTRAL PROMO 1")</f>
        <v>TRIMESTRAL PROMO 1</v>
      </c>
      <c r="BP141" s="134" t="str">
        <f>IFERROR(__xludf.DUMMYFUNCTION("""COMPUTED_VALUE""")," ---")</f>
        <v> ---</v>
      </c>
      <c r="BQ141" s="134"/>
      <c r="BR141" s="134"/>
      <c r="BS141" s="148"/>
      <c r="BT141" s="148"/>
      <c r="BU141" s="148"/>
      <c r="BV141" s="148"/>
      <c r="BW141" s="148"/>
      <c r="BX141" s="148"/>
      <c r="BY141" s="148"/>
      <c r="BZ141" s="148"/>
      <c r="CA141" s="148"/>
      <c r="CB141" s="148"/>
      <c r="CC141" s="148"/>
      <c r="CD141" s="148"/>
      <c r="CE141" s="148"/>
      <c r="CF141" s="148" t="str">
        <f>IFERROR(__xludf.DUMMYFUNCTION("""COMPUTED_VALUE""")," ---")</f>
        <v> ---</v>
      </c>
      <c r="CG141" s="148"/>
      <c r="CH141" s="148"/>
      <c r="CI141" s="148"/>
      <c r="CJ141" s="148"/>
      <c r="CK141" s="148"/>
      <c r="CL141" s="148"/>
      <c r="CM141" s="148"/>
      <c r="CN141" s="148"/>
      <c r="CO141" s="148"/>
      <c r="CP141" s="148"/>
      <c r="CQ141" s="148"/>
      <c r="CR141" s="148"/>
    </row>
    <row r="142" ht="15.75" customHeight="1">
      <c r="A142" s="431"/>
      <c r="B142" s="432">
        <v>45108.0</v>
      </c>
      <c r="C142" s="433"/>
      <c r="D142" s="433"/>
      <c r="E142" s="433"/>
      <c r="F142" s="434"/>
      <c r="G142" s="353"/>
      <c r="H142" s="376"/>
      <c r="I142" s="376"/>
      <c r="J142" s="376"/>
      <c r="K142" s="377"/>
      <c r="L142" s="134"/>
      <c r="M142" s="134"/>
      <c r="N142" s="353"/>
      <c r="O142" s="416" t="s">
        <v>918</v>
      </c>
      <c r="P142" s="417" t="s">
        <v>919</v>
      </c>
      <c r="Q142" s="381" t="str">
        <f>IFERROR(__xludf.DUMMYFUNCTION("TRANSPOSE(FILTER($P$6:$P$329,$O$6:$O$329='DATOS PERSONALES'!$E139))"),"Lunes 16:15")</f>
        <v>Lunes 16:15</v>
      </c>
      <c r="R142" s="374" t="str">
        <f>IFERROR(__xludf.DUMMYFUNCTION("""COMPUTED_VALUE"""),"Lunes 19:15")</f>
        <v>Lunes 19:15</v>
      </c>
      <c r="S142" s="374" t="str">
        <f>IFERROR(__xludf.DUMMYFUNCTION("""COMPUTED_VALUE"""),"Martes 16:00")</f>
        <v>Martes 16:00</v>
      </c>
      <c r="T142" s="374" t="str">
        <f>IFERROR(__xludf.DUMMYFUNCTION("""COMPUTED_VALUE"""),"Martes 17:30")</f>
        <v>Martes 17:30</v>
      </c>
      <c r="U142" s="374" t="str">
        <f>IFERROR(__xludf.DUMMYFUNCTION("""COMPUTED_VALUE"""),"Martes 18:15")</f>
        <v>Martes 18:15</v>
      </c>
      <c r="V142" s="374" t="str">
        <f>IFERROR(__xludf.DUMMYFUNCTION("""COMPUTED_VALUE"""),"Martes 19:45")</f>
        <v>Martes 19:45</v>
      </c>
      <c r="W142" s="374" t="str">
        <f>IFERROR(__xludf.DUMMYFUNCTION("""COMPUTED_VALUE"""),"Miércoles 18:15")</f>
        <v>Miércoles 18:15</v>
      </c>
      <c r="X142" s="374" t="str">
        <f>IFERROR(__xludf.DUMMYFUNCTION("""COMPUTED_VALUE"""),"Miércoles 19:45")</f>
        <v>Miércoles 19:45</v>
      </c>
      <c r="Y142" s="374" t="str">
        <f>IFERROR(__xludf.DUMMYFUNCTION("""COMPUTED_VALUE"""),"Jueves 14:45")</f>
        <v>Jueves 14:45</v>
      </c>
      <c r="Z142" s="374" t="str">
        <f>IFERROR(__xludf.DUMMYFUNCTION("""COMPUTED_VALUE"""),"Jueves 14:45")</f>
        <v>Jueves 14:45</v>
      </c>
      <c r="AA142" s="374" t="str">
        <f>IFERROR(__xludf.DUMMYFUNCTION("""COMPUTED_VALUE"""),"Jueves 17:00")</f>
        <v>Jueves 17:00</v>
      </c>
      <c r="AB142" s="374" t="str">
        <f>IFERROR(__xludf.DUMMYFUNCTION("""COMPUTED_VALUE"""),"Jueves 19:15")</f>
        <v>Jueves 19:15</v>
      </c>
      <c r="AC142" s="374" t="str">
        <f>IFERROR(__xludf.DUMMYFUNCTION("""COMPUTED_VALUE"""),"Viernes 15:15")</f>
        <v>Viernes 15:15</v>
      </c>
      <c r="AD142" s="376" t="str">
        <f>IFERROR(__xludf.DUMMYFUNCTION("""COMPUTED_VALUE"""),"Sábado 11:30")</f>
        <v>Sábado 11:30</v>
      </c>
      <c r="AE142" s="376" t="str">
        <f>IFERROR(__xludf.DUMMYFUNCTION("""COMPUTED_VALUE"""),"Sábado 12:15")</f>
        <v>Sábado 12:15</v>
      </c>
      <c r="AF142" s="376" t="str">
        <f>IFERROR(__xludf.DUMMYFUNCTION("""COMPUTED_VALUE"""),"Sábado 16:00")</f>
        <v>Sábado 16:00</v>
      </c>
      <c r="AG142" s="376" t="str">
        <f>IFERROR(__xludf.DUMMYFUNCTION("""COMPUTED_VALUE"""),"Sábado 17:30")</f>
        <v>Sábado 17:30</v>
      </c>
      <c r="AH142" s="376" t="str">
        <f>IFERROR(__xludf.DUMMYFUNCTION("""COMPUTED_VALUE"""),"Sábado 19:00")</f>
        <v>Sábado 19:00</v>
      </c>
      <c r="AI142" s="376" t="str">
        <f>IFERROR(__xludf.DUMMYFUNCTION("""COMPUTED_VALUE"""),"vacio")</f>
        <v>vacio</v>
      </c>
      <c r="AJ142" s="376"/>
      <c r="AK142" s="376"/>
      <c r="AL142" s="376"/>
      <c r="AM142" s="376"/>
      <c r="AN142" s="376"/>
      <c r="AO142" s="376"/>
      <c r="AP142" s="376"/>
      <c r="AQ142" s="376"/>
      <c r="AR142" s="376"/>
      <c r="AS142" s="376"/>
      <c r="AT142" s="376"/>
      <c r="AU142" s="376"/>
      <c r="AV142" s="376"/>
      <c r="AW142" s="377"/>
      <c r="AX142" s="134"/>
      <c r="AY142" s="353"/>
      <c r="AZ142" s="392" t="str">
        <f>IFERROR(__xludf.DUMMYFUNCTION("TRANSPOSE( IFNA(FILTER($B:$B, MONTH(IF($A:$A&lt;&gt;"""",$A:$A,""null""))=MONTH(IF('DATOS PERSONALES'!$H140&lt;&gt;"""",'DATOS PERSONALES'!$H140,""null""))),""Ingrese mes contratacion primero""))"),"MENSUAL 1")</f>
        <v>MENSUAL 1</v>
      </c>
      <c r="BA142" s="376" t="str">
        <f>IFERROR(__xludf.DUMMYFUNCTION("""COMPUTED_VALUE"""),"MENSUAL 2")</f>
        <v>MENSUAL 2</v>
      </c>
      <c r="BB142" s="376" t="str">
        <f>IFERROR(__xludf.DUMMYFUNCTION("""COMPUTED_VALUE"""),"MENSUAL 3")</f>
        <v>MENSUAL 3</v>
      </c>
      <c r="BC142" s="376" t="str">
        <f>IFERROR(__xludf.DUMMYFUNCTION("""COMPUTED_VALUE"""),"MENSUAL PILETA LIBRE 1")</f>
        <v>MENSUAL PILETA LIBRE 1</v>
      </c>
      <c r="BD142" s="376" t="str">
        <f>IFERROR(__xludf.DUMMYFUNCTION("""COMPUTED_VALUE"""),"MENSUAL PILETA LIBRE 2")</f>
        <v>MENSUAL PILETA LIBRE 2</v>
      </c>
      <c r="BE142" s="376" t="str">
        <f>IFERROR(__xludf.DUMMYFUNCTION("""COMPUTED_VALUE"""),"MENSUAL PILETA LIBRE 3")</f>
        <v>MENSUAL PILETA LIBRE 3</v>
      </c>
      <c r="BF142" s="376" t="str">
        <f>IFERROR(__xludf.DUMMYFUNCTION("""COMPUTED_VALUE"""),"MENSUAL COMBINADO")</f>
        <v>MENSUAL COMBINADO</v>
      </c>
      <c r="BG142" s="376" t="str">
        <f>IFERROR(__xludf.DUMMYFUNCTION("""COMPUTED_VALUE"""),"TRIMESTRAL 1")</f>
        <v>TRIMESTRAL 1</v>
      </c>
      <c r="BH142" s="376" t="str">
        <f>IFERROR(__xludf.DUMMYFUNCTION("""COMPUTED_VALUE"""),"TRIMESTRAL 2")</f>
        <v>TRIMESTRAL 2</v>
      </c>
      <c r="BI142" s="376" t="str">
        <f>IFERROR(__xludf.DUMMYFUNCTION("""COMPUTED_VALUE"""),"TRIMESTRAL 3")</f>
        <v>TRIMESTRAL 3</v>
      </c>
      <c r="BJ142" s="376" t="str">
        <f>IFERROR(__xludf.DUMMYFUNCTION("""COMPUTED_VALUE"""),"TRIMESTRAL PILETA LIBRE 1")</f>
        <v>TRIMESTRAL PILETA LIBRE 1</v>
      </c>
      <c r="BK142" s="376" t="str">
        <f>IFERROR(__xludf.DUMMYFUNCTION("""COMPUTED_VALUE"""),"TRIMESTRAL PILETA LIBRE 2")</f>
        <v>TRIMESTRAL PILETA LIBRE 2</v>
      </c>
      <c r="BL142" s="376" t="str">
        <f>IFERROR(__xludf.DUMMYFUNCTION("""COMPUTED_VALUE"""),"TRIMESTRAL PILETA LIBRE 3")</f>
        <v>TRIMESTRAL PILETA LIBRE 3</v>
      </c>
      <c r="BM142" s="376" t="str">
        <f>IFERROR(__xludf.DUMMYFUNCTION("""COMPUTED_VALUE"""),"TRIMESTRAL COMBINADO")</f>
        <v>TRIMESTRAL COMBINADO</v>
      </c>
      <c r="BN142" s="376" t="str">
        <f>IFERROR(__xludf.DUMMYFUNCTION("""COMPUTED_VALUE"""),"MENSUAL PROMO 1")</f>
        <v>MENSUAL PROMO 1</v>
      </c>
      <c r="BO142" s="377" t="str">
        <f>IFERROR(__xludf.DUMMYFUNCTION("""COMPUTED_VALUE"""),"TRIMESTRAL PROMO 1")</f>
        <v>TRIMESTRAL PROMO 1</v>
      </c>
      <c r="BP142" s="134" t="str">
        <f>IFERROR(__xludf.DUMMYFUNCTION("""COMPUTED_VALUE""")," ---")</f>
        <v> ---</v>
      </c>
      <c r="BQ142" s="134"/>
      <c r="BR142" s="134"/>
      <c r="BS142" s="148"/>
      <c r="BT142" s="148"/>
      <c r="BU142" s="148"/>
      <c r="BV142" s="148"/>
      <c r="BW142" s="148"/>
      <c r="BX142" s="148"/>
      <c r="BY142" s="148"/>
      <c r="BZ142" s="148"/>
      <c r="CA142" s="148"/>
      <c r="CB142" s="148"/>
      <c r="CC142" s="148"/>
      <c r="CD142" s="148"/>
      <c r="CE142" s="148"/>
      <c r="CF142" s="148" t="str">
        <f>IFERROR(__xludf.DUMMYFUNCTION("""COMPUTED_VALUE""")," ---")</f>
        <v> ---</v>
      </c>
      <c r="CG142" s="148"/>
      <c r="CH142" s="148"/>
      <c r="CI142" s="148"/>
      <c r="CJ142" s="148"/>
      <c r="CK142" s="148"/>
      <c r="CL142" s="148"/>
      <c r="CM142" s="148"/>
      <c r="CN142" s="148"/>
      <c r="CO142" s="148"/>
      <c r="CP142" s="148"/>
      <c r="CQ142" s="148"/>
      <c r="CR142" s="148"/>
    </row>
    <row r="143" ht="15.75" customHeight="1">
      <c r="A143" s="336"/>
      <c r="B143" s="337" t="s">
        <v>1478</v>
      </c>
      <c r="C143" s="337" t="s">
        <v>1479</v>
      </c>
      <c r="D143" s="337" t="s">
        <v>1480</v>
      </c>
      <c r="E143" s="338" t="s">
        <v>1481</v>
      </c>
      <c r="F143" s="339" t="s">
        <v>1482</v>
      </c>
      <c r="G143" s="353"/>
      <c r="H143" s="376"/>
      <c r="I143" s="376"/>
      <c r="J143" s="376"/>
      <c r="K143" s="377"/>
      <c r="L143" s="134"/>
      <c r="M143" s="134"/>
      <c r="N143" s="353"/>
      <c r="O143" s="499" t="s">
        <v>918</v>
      </c>
      <c r="P143" s="375" t="s">
        <v>938</v>
      </c>
      <c r="Q143" s="381" t="str">
        <f>IFERROR(__xludf.DUMMYFUNCTION("TRANSPOSE(FILTER($P$6:$P$329,$O$6:$O$329='DATOS PERSONALES'!$E140))"),"Lunes 16:15")</f>
        <v>Lunes 16:15</v>
      </c>
      <c r="R143" s="374" t="str">
        <f>IFERROR(__xludf.DUMMYFUNCTION("""COMPUTED_VALUE"""),"Lunes 19:15")</f>
        <v>Lunes 19:15</v>
      </c>
      <c r="S143" s="374" t="str">
        <f>IFERROR(__xludf.DUMMYFUNCTION("""COMPUTED_VALUE"""),"Martes 16:00")</f>
        <v>Martes 16:00</v>
      </c>
      <c r="T143" s="374" t="str">
        <f>IFERROR(__xludf.DUMMYFUNCTION("""COMPUTED_VALUE"""),"Martes 17:30")</f>
        <v>Martes 17:30</v>
      </c>
      <c r="U143" s="374" t="str">
        <f>IFERROR(__xludf.DUMMYFUNCTION("""COMPUTED_VALUE"""),"Martes 18:15")</f>
        <v>Martes 18:15</v>
      </c>
      <c r="V143" s="374" t="str">
        <f>IFERROR(__xludf.DUMMYFUNCTION("""COMPUTED_VALUE"""),"Martes 19:45")</f>
        <v>Martes 19:45</v>
      </c>
      <c r="W143" s="374" t="str">
        <f>IFERROR(__xludf.DUMMYFUNCTION("""COMPUTED_VALUE"""),"Miércoles 18:15")</f>
        <v>Miércoles 18:15</v>
      </c>
      <c r="X143" s="374" t="str">
        <f>IFERROR(__xludf.DUMMYFUNCTION("""COMPUTED_VALUE"""),"Miércoles 19:45")</f>
        <v>Miércoles 19:45</v>
      </c>
      <c r="Y143" s="374" t="str">
        <f>IFERROR(__xludf.DUMMYFUNCTION("""COMPUTED_VALUE"""),"Jueves 14:45")</f>
        <v>Jueves 14:45</v>
      </c>
      <c r="Z143" s="374" t="str">
        <f>IFERROR(__xludf.DUMMYFUNCTION("""COMPUTED_VALUE"""),"Jueves 14:45")</f>
        <v>Jueves 14:45</v>
      </c>
      <c r="AA143" s="374" t="str">
        <f>IFERROR(__xludf.DUMMYFUNCTION("""COMPUTED_VALUE"""),"Jueves 17:00")</f>
        <v>Jueves 17:00</v>
      </c>
      <c r="AB143" s="374" t="str">
        <f>IFERROR(__xludf.DUMMYFUNCTION("""COMPUTED_VALUE"""),"Jueves 19:15")</f>
        <v>Jueves 19:15</v>
      </c>
      <c r="AC143" s="374" t="str">
        <f>IFERROR(__xludf.DUMMYFUNCTION("""COMPUTED_VALUE"""),"Viernes 15:15")</f>
        <v>Viernes 15:15</v>
      </c>
      <c r="AD143" s="376" t="str">
        <f>IFERROR(__xludf.DUMMYFUNCTION("""COMPUTED_VALUE"""),"Sábado 11:30")</f>
        <v>Sábado 11:30</v>
      </c>
      <c r="AE143" s="376" t="str">
        <f>IFERROR(__xludf.DUMMYFUNCTION("""COMPUTED_VALUE"""),"Sábado 12:15")</f>
        <v>Sábado 12:15</v>
      </c>
      <c r="AF143" s="376" t="str">
        <f>IFERROR(__xludf.DUMMYFUNCTION("""COMPUTED_VALUE"""),"Sábado 16:00")</f>
        <v>Sábado 16:00</v>
      </c>
      <c r="AG143" s="376" t="str">
        <f>IFERROR(__xludf.DUMMYFUNCTION("""COMPUTED_VALUE"""),"Sábado 17:30")</f>
        <v>Sábado 17:30</v>
      </c>
      <c r="AH143" s="376" t="str">
        <f>IFERROR(__xludf.DUMMYFUNCTION("""COMPUTED_VALUE"""),"Sábado 19:00")</f>
        <v>Sábado 19:00</v>
      </c>
      <c r="AI143" s="376" t="str">
        <f>IFERROR(__xludf.DUMMYFUNCTION("""COMPUTED_VALUE"""),"vacio")</f>
        <v>vacio</v>
      </c>
      <c r="AJ143" s="376"/>
      <c r="AK143" s="376"/>
      <c r="AL143" s="376"/>
      <c r="AM143" s="376"/>
      <c r="AN143" s="376"/>
      <c r="AO143" s="376"/>
      <c r="AP143" s="376"/>
      <c r="AQ143" s="376"/>
      <c r="AR143" s="376"/>
      <c r="AS143" s="376"/>
      <c r="AT143" s="376"/>
      <c r="AU143" s="376"/>
      <c r="AV143" s="376"/>
      <c r="AW143" s="377"/>
      <c r="AX143" s="134"/>
      <c r="AY143" s="353"/>
      <c r="AZ143" s="392" t="str">
        <f>IFERROR(__xludf.DUMMYFUNCTION("TRANSPOSE( IFNA(FILTER($B:$B, MONTH(IF($A:$A&lt;&gt;"""",$A:$A,""null""))=MONTH(IF('DATOS PERSONALES'!$H141&lt;&gt;"""",'DATOS PERSONALES'!$H141,""null""))),""Ingrese mes contratacion primero""))"),"MENSUAL 1")</f>
        <v>MENSUAL 1</v>
      </c>
      <c r="BA143" s="376" t="str">
        <f>IFERROR(__xludf.DUMMYFUNCTION("""COMPUTED_VALUE"""),"MENSUAL 2")</f>
        <v>MENSUAL 2</v>
      </c>
      <c r="BB143" s="376" t="str">
        <f>IFERROR(__xludf.DUMMYFUNCTION("""COMPUTED_VALUE"""),"MENSUAL 3")</f>
        <v>MENSUAL 3</v>
      </c>
      <c r="BC143" s="376" t="str">
        <f>IFERROR(__xludf.DUMMYFUNCTION("""COMPUTED_VALUE"""),"MENSUAL PILETA LIBRE 1")</f>
        <v>MENSUAL PILETA LIBRE 1</v>
      </c>
      <c r="BD143" s="376" t="str">
        <f>IFERROR(__xludf.DUMMYFUNCTION("""COMPUTED_VALUE"""),"MENSUAL PILETA LIBRE 2")</f>
        <v>MENSUAL PILETA LIBRE 2</v>
      </c>
      <c r="BE143" s="376" t="str">
        <f>IFERROR(__xludf.DUMMYFUNCTION("""COMPUTED_VALUE"""),"MENSUAL PILETA LIBRE 3")</f>
        <v>MENSUAL PILETA LIBRE 3</v>
      </c>
      <c r="BF143" s="376" t="str">
        <f>IFERROR(__xludf.DUMMYFUNCTION("""COMPUTED_VALUE"""),"MENSUAL COMBINADO")</f>
        <v>MENSUAL COMBINADO</v>
      </c>
      <c r="BG143" s="376" t="str">
        <f>IFERROR(__xludf.DUMMYFUNCTION("""COMPUTED_VALUE"""),"TRIMESTRAL 1")</f>
        <v>TRIMESTRAL 1</v>
      </c>
      <c r="BH143" s="376" t="str">
        <f>IFERROR(__xludf.DUMMYFUNCTION("""COMPUTED_VALUE"""),"TRIMESTRAL 2")</f>
        <v>TRIMESTRAL 2</v>
      </c>
      <c r="BI143" s="376" t="str">
        <f>IFERROR(__xludf.DUMMYFUNCTION("""COMPUTED_VALUE"""),"TRIMESTRAL 3")</f>
        <v>TRIMESTRAL 3</v>
      </c>
      <c r="BJ143" s="376" t="str">
        <f>IFERROR(__xludf.DUMMYFUNCTION("""COMPUTED_VALUE"""),"TRIMESTRAL PILETA LIBRE 1")</f>
        <v>TRIMESTRAL PILETA LIBRE 1</v>
      </c>
      <c r="BK143" s="376" t="str">
        <f>IFERROR(__xludf.DUMMYFUNCTION("""COMPUTED_VALUE"""),"TRIMESTRAL PILETA LIBRE 2")</f>
        <v>TRIMESTRAL PILETA LIBRE 2</v>
      </c>
      <c r="BL143" s="376" t="str">
        <f>IFERROR(__xludf.DUMMYFUNCTION("""COMPUTED_VALUE"""),"TRIMESTRAL PILETA LIBRE 3")</f>
        <v>TRIMESTRAL PILETA LIBRE 3</v>
      </c>
      <c r="BM143" s="376" t="str">
        <f>IFERROR(__xludf.DUMMYFUNCTION("""COMPUTED_VALUE"""),"TRIMESTRAL COMBINADO")</f>
        <v>TRIMESTRAL COMBINADO</v>
      </c>
      <c r="BN143" s="376" t="str">
        <f>IFERROR(__xludf.DUMMYFUNCTION("""COMPUTED_VALUE"""),"MENSUAL PROMO 1")</f>
        <v>MENSUAL PROMO 1</v>
      </c>
      <c r="BO143" s="377" t="str">
        <f>IFERROR(__xludf.DUMMYFUNCTION("""COMPUTED_VALUE"""),"TRIMESTRAL PROMO 1")</f>
        <v>TRIMESTRAL PROMO 1</v>
      </c>
      <c r="BP143" s="134" t="str">
        <f>IFERROR(__xludf.DUMMYFUNCTION("""COMPUTED_VALUE""")," ---")</f>
        <v> ---</v>
      </c>
      <c r="BQ143" s="134"/>
      <c r="BR143" s="134"/>
      <c r="BS143" s="148"/>
      <c r="BT143" s="148"/>
      <c r="BU143" s="148"/>
      <c r="BV143" s="148"/>
      <c r="BW143" s="148"/>
      <c r="BX143" s="148"/>
      <c r="BY143" s="148"/>
      <c r="BZ143" s="148"/>
      <c r="CA143" s="148"/>
      <c r="CB143" s="148"/>
      <c r="CC143" s="148"/>
      <c r="CD143" s="148"/>
      <c r="CE143" s="148"/>
      <c r="CF143" s="148" t="str">
        <f>IFERROR(__xludf.DUMMYFUNCTION("""COMPUTED_VALUE""")," ---")</f>
        <v> ---</v>
      </c>
      <c r="CG143" s="148"/>
      <c r="CH143" s="148"/>
      <c r="CI143" s="148"/>
      <c r="CJ143" s="148"/>
      <c r="CK143" s="148"/>
      <c r="CL143" s="148"/>
      <c r="CM143" s="148"/>
      <c r="CN143" s="148"/>
      <c r="CO143" s="148"/>
      <c r="CP143" s="148"/>
      <c r="CQ143" s="148"/>
      <c r="CR143" s="148"/>
    </row>
    <row r="144" ht="15.75" customHeight="1">
      <c r="A144" s="408">
        <v>45108.0</v>
      </c>
      <c r="B144" s="349"/>
      <c r="C144" s="500"/>
      <c r="D144" s="500"/>
      <c r="E144" s="500"/>
      <c r="F144" s="500"/>
      <c r="G144" s="353"/>
      <c r="H144" s="376"/>
      <c r="I144" s="376"/>
      <c r="J144" s="376"/>
      <c r="K144" s="377"/>
      <c r="L144" s="134"/>
      <c r="M144" s="134"/>
      <c r="N144" s="353"/>
      <c r="O144" s="499" t="s">
        <v>918</v>
      </c>
      <c r="P144" s="375" t="s">
        <v>946</v>
      </c>
      <c r="Q144" s="381" t="str">
        <f>IFERROR(__xludf.DUMMYFUNCTION("TRANSPOSE(FILTER($P$6:$P$329,$O$6:$O$329='DATOS PERSONALES'!$E141))"),"Lunes 16:15")</f>
        <v>Lunes 16:15</v>
      </c>
      <c r="R144" s="374" t="str">
        <f>IFERROR(__xludf.DUMMYFUNCTION("""COMPUTED_VALUE"""),"Lunes 19:15")</f>
        <v>Lunes 19:15</v>
      </c>
      <c r="S144" s="374" t="str">
        <f>IFERROR(__xludf.DUMMYFUNCTION("""COMPUTED_VALUE"""),"Martes 16:00")</f>
        <v>Martes 16:00</v>
      </c>
      <c r="T144" s="374" t="str">
        <f>IFERROR(__xludf.DUMMYFUNCTION("""COMPUTED_VALUE"""),"Martes 17:30")</f>
        <v>Martes 17:30</v>
      </c>
      <c r="U144" s="374" t="str">
        <f>IFERROR(__xludf.DUMMYFUNCTION("""COMPUTED_VALUE"""),"Martes 18:15")</f>
        <v>Martes 18:15</v>
      </c>
      <c r="V144" s="374" t="str">
        <f>IFERROR(__xludf.DUMMYFUNCTION("""COMPUTED_VALUE"""),"Martes 19:45")</f>
        <v>Martes 19:45</v>
      </c>
      <c r="W144" s="374" t="str">
        <f>IFERROR(__xludf.DUMMYFUNCTION("""COMPUTED_VALUE"""),"Miércoles 18:15")</f>
        <v>Miércoles 18:15</v>
      </c>
      <c r="X144" s="374" t="str">
        <f>IFERROR(__xludf.DUMMYFUNCTION("""COMPUTED_VALUE"""),"Miércoles 19:45")</f>
        <v>Miércoles 19:45</v>
      </c>
      <c r="Y144" s="374" t="str">
        <f>IFERROR(__xludf.DUMMYFUNCTION("""COMPUTED_VALUE"""),"Jueves 14:45")</f>
        <v>Jueves 14:45</v>
      </c>
      <c r="Z144" s="374" t="str">
        <f>IFERROR(__xludf.DUMMYFUNCTION("""COMPUTED_VALUE"""),"Jueves 14:45")</f>
        <v>Jueves 14:45</v>
      </c>
      <c r="AA144" s="374" t="str">
        <f>IFERROR(__xludf.DUMMYFUNCTION("""COMPUTED_VALUE"""),"Jueves 17:00")</f>
        <v>Jueves 17:00</v>
      </c>
      <c r="AB144" s="374" t="str">
        <f>IFERROR(__xludf.DUMMYFUNCTION("""COMPUTED_VALUE"""),"Jueves 19:15")</f>
        <v>Jueves 19:15</v>
      </c>
      <c r="AC144" s="374" t="str">
        <f>IFERROR(__xludf.DUMMYFUNCTION("""COMPUTED_VALUE"""),"Viernes 15:15")</f>
        <v>Viernes 15:15</v>
      </c>
      <c r="AD144" s="376" t="str">
        <f>IFERROR(__xludf.DUMMYFUNCTION("""COMPUTED_VALUE"""),"Sábado 11:30")</f>
        <v>Sábado 11:30</v>
      </c>
      <c r="AE144" s="376" t="str">
        <f>IFERROR(__xludf.DUMMYFUNCTION("""COMPUTED_VALUE"""),"Sábado 12:15")</f>
        <v>Sábado 12:15</v>
      </c>
      <c r="AF144" s="376" t="str">
        <f>IFERROR(__xludf.DUMMYFUNCTION("""COMPUTED_VALUE"""),"Sábado 16:00")</f>
        <v>Sábado 16:00</v>
      </c>
      <c r="AG144" s="376" t="str">
        <f>IFERROR(__xludf.DUMMYFUNCTION("""COMPUTED_VALUE"""),"Sábado 17:30")</f>
        <v>Sábado 17:30</v>
      </c>
      <c r="AH144" s="376" t="str">
        <f>IFERROR(__xludf.DUMMYFUNCTION("""COMPUTED_VALUE"""),"Sábado 19:00")</f>
        <v>Sábado 19:00</v>
      </c>
      <c r="AI144" s="376" t="str">
        <f>IFERROR(__xludf.DUMMYFUNCTION("""COMPUTED_VALUE"""),"vacio")</f>
        <v>vacio</v>
      </c>
      <c r="AJ144" s="376"/>
      <c r="AK144" s="376"/>
      <c r="AL144" s="376"/>
      <c r="AM144" s="376"/>
      <c r="AN144" s="376"/>
      <c r="AO144" s="376"/>
      <c r="AP144" s="376"/>
      <c r="AQ144" s="376"/>
      <c r="AR144" s="376"/>
      <c r="AS144" s="376"/>
      <c r="AT144" s="376"/>
      <c r="AU144" s="376"/>
      <c r="AV144" s="376"/>
      <c r="AW144" s="377"/>
      <c r="AX144" s="134"/>
      <c r="AY144" s="353"/>
      <c r="AZ144" s="392" t="str">
        <f>IFERROR(__xludf.DUMMYFUNCTION("TRANSPOSE( IFNA(FILTER($B:$B, MONTH(IF($A:$A&lt;&gt;"""",$A:$A,""null""))=MONTH(IF('DATOS PERSONALES'!$H142&lt;&gt;"""",'DATOS PERSONALES'!$H142,""null""))),""Ingrese mes contratacion primero""))"),"MENSUAL 1")</f>
        <v>MENSUAL 1</v>
      </c>
      <c r="BA144" s="376" t="str">
        <f>IFERROR(__xludf.DUMMYFUNCTION("""COMPUTED_VALUE"""),"MENSUAL 2")</f>
        <v>MENSUAL 2</v>
      </c>
      <c r="BB144" s="376" t="str">
        <f>IFERROR(__xludf.DUMMYFUNCTION("""COMPUTED_VALUE"""),"MENSUAL 3")</f>
        <v>MENSUAL 3</v>
      </c>
      <c r="BC144" s="376" t="str">
        <f>IFERROR(__xludf.DUMMYFUNCTION("""COMPUTED_VALUE"""),"MENSUAL PILETA LIBRE 1")</f>
        <v>MENSUAL PILETA LIBRE 1</v>
      </c>
      <c r="BD144" s="376" t="str">
        <f>IFERROR(__xludf.DUMMYFUNCTION("""COMPUTED_VALUE"""),"MENSUAL PILETA LIBRE 2")</f>
        <v>MENSUAL PILETA LIBRE 2</v>
      </c>
      <c r="BE144" s="376" t="str">
        <f>IFERROR(__xludf.DUMMYFUNCTION("""COMPUTED_VALUE"""),"MENSUAL PILETA LIBRE 3")</f>
        <v>MENSUAL PILETA LIBRE 3</v>
      </c>
      <c r="BF144" s="376" t="str">
        <f>IFERROR(__xludf.DUMMYFUNCTION("""COMPUTED_VALUE"""),"MENSUAL COMBINADO")</f>
        <v>MENSUAL COMBINADO</v>
      </c>
      <c r="BG144" s="376" t="str">
        <f>IFERROR(__xludf.DUMMYFUNCTION("""COMPUTED_VALUE"""),"TRIMESTRAL 1")</f>
        <v>TRIMESTRAL 1</v>
      </c>
      <c r="BH144" s="376" t="str">
        <f>IFERROR(__xludf.DUMMYFUNCTION("""COMPUTED_VALUE"""),"TRIMESTRAL 2")</f>
        <v>TRIMESTRAL 2</v>
      </c>
      <c r="BI144" s="376" t="str">
        <f>IFERROR(__xludf.DUMMYFUNCTION("""COMPUTED_VALUE"""),"TRIMESTRAL 3")</f>
        <v>TRIMESTRAL 3</v>
      </c>
      <c r="BJ144" s="376" t="str">
        <f>IFERROR(__xludf.DUMMYFUNCTION("""COMPUTED_VALUE"""),"TRIMESTRAL PILETA LIBRE 1")</f>
        <v>TRIMESTRAL PILETA LIBRE 1</v>
      </c>
      <c r="BK144" s="376" t="str">
        <f>IFERROR(__xludf.DUMMYFUNCTION("""COMPUTED_VALUE"""),"TRIMESTRAL PILETA LIBRE 2")</f>
        <v>TRIMESTRAL PILETA LIBRE 2</v>
      </c>
      <c r="BL144" s="376" t="str">
        <f>IFERROR(__xludf.DUMMYFUNCTION("""COMPUTED_VALUE"""),"TRIMESTRAL PILETA LIBRE 3")</f>
        <v>TRIMESTRAL PILETA LIBRE 3</v>
      </c>
      <c r="BM144" s="376" t="str">
        <f>IFERROR(__xludf.DUMMYFUNCTION("""COMPUTED_VALUE"""),"TRIMESTRAL COMBINADO")</f>
        <v>TRIMESTRAL COMBINADO</v>
      </c>
      <c r="BN144" s="376" t="str">
        <f>IFERROR(__xludf.DUMMYFUNCTION("""COMPUTED_VALUE"""),"MENSUAL PROMO 1")</f>
        <v>MENSUAL PROMO 1</v>
      </c>
      <c r="BO144" s="377" t="str">
        <f>IFERROR(__xludf.DUMMYFUNCTION("""COMPUTED_VALUE"""),"TRIMESTRAL PROMO 1")</f>
        <v>TRIMESTRAL PROMO 1</v>
      </c>
      <c r="BP144" s="134" t="str">
        <f>IFERROR(__xludf.DUMMYFUNCTION("""COMPUTED_VALUE""")," ---")</f>
        <v> ---</v>
      </c>
      <c r="BQ144" s="134"/>
      <c r="BR144" s="134"/>
      <c r="BS144" s="148"/>
      <c r="BT144" s="148"/>
      <c r="BU144" s="148"/>
      <c r="BV144" s="148"/>
      <c r="BW144" s="148"/>
      <c r="BX144" s="148"/>
      <c r="BY144" s="148"/>
      <c r="BZ144" s="148"/>
      <c r="CA144" s="148"/>
      <c r="CB144" s="148"/>
      <c r="CC144" s="148"/>
      <c r="CD144" s="148"/>
      <c r="CE144" s="148"/>
      <c r="CF144" s="148" t="str">
        <f>IFERROR(__xludf.DUMMYFUNCTION("""COMPUTED_VALUE""")," ---")</f>
        <v> ---</v>
      </c>
      <c r="CG144" s="148"/>
      <c r="CH144" s="148"/>
      <c r="CI144" s="148"/>
      <c r="CJ144" s="148"/>
      <c r="CK144" s="148"/>
      <c r="CL144" s="148"/>
      <c r="CM144" s="148"/>
      <c r="CN144" s="148"/>
      <c r="CO144" s="148"/>
      <c r="CP144" s="148"/>
      <c r="CQ144" s="148"/>
      <c r="CR144" s="148"/>
    </row>
    <row r="145" ht="15.75" customHeight="1">
      <c r="A145" s="408">
        <v>45108.0</v>
      </c>
      <c r="B145" s="349"/>
      <c r="C145" s="349"/>
      <c r="D145" s="349"/>
      <c r="E145" s="500"/>
      <c r="F145" s="500"/>
      <c r="G145" s="353"/>
      <c r="H145" s="376"/>
      <c r="I145" s="376"/>
      <c r="J145" s="376"/>
      <c r="K145" s="377"/>
      <c r="L145" s="134"/>
      <c r="M145" s="134"/>
      <c r="N145" s="353"/>
      <c r="O145" s="499" t="s">
        <v>918</v>
      </c>
      <c r="P145" s="375" t="s">
        <v>961</v>
      </c>
      <c r="Q145" s="381" t="str">
        <f>IFERROR(__xludf.DUMMYFUNCTION("TRANSPOSE(FILTER($P$6:$P$329,$O$6:$O$329='DATOS PERSONALES'!$E142))"),"Lunes 16:15")</f>
        <v>Lunes 16:15</v>
      </c>
      <c r="R145" s="374" t="str">
        <f>IFERROR(__xludf.DUMMYFUNCTION("""COMPUTED_VALUE"""),"Lunes 19:15")</f>
        <v>Lunes 19:15</v>
      </c>
      <c r="S145" s="374" t="str">
        <f>IFERROR(__xludf.DUMMYFUNCTION("""COMPUTED_VALUE"""),"Martes 16:00")</f>
        <v>Martes 16:00</v>
      </c>
      <c r="T145" s="374" t="str">
        <f>IFERROR(__xludf.DUMMYFUNCTION("""COMPUTED_VALUE"""),"Martes 17:30")</f>
        <v>Martes 17:30</v>
      </c>
      <c r="U145" s="374" t="str">
        <f>IFERROR(__xludf.DUMMYFUNCTION("""COMPUTED_VALUE"""),"Martes 18:15")</f>
        <v>Martes 18:15</v>
      </c>
      <c r="V145" s="374" t="str">
        <f>IFERROR(__xludf.DUMMYFUNCTION("""COMPUTED_VALUE"""),"Martes 19:45")</f>
        <v>Martes 19:45</v>
      </c>
      <c r="W145" s="374" t="str">
        <f>IFERROR(__xludf.DUMMYFUNCTION("""COMPUTED_VALUE"""),"Miércoles 18:15")</f>
        <v>Miércoles 18:15</v>
      </c>
      <c r="X145" s="374" t="str">
        <f>IFERROR(__xludf.DUMMYFUNCTION("""COMPUTED_VALUE"""),"Miércoles 19:45")</f>
        <v>Miércoles 19:45</v>
      </c>
      <c r="Y145" s="374" t="str">
        <f>IFERROR(__xludf.DUMMYFUNCTION("""COMPUTED_VALUE"""),"Jueves 14:45")</f>
        <v>Jueves 14:45</v>
      </c>
      <c r="Z145" s="374" t="str">
        <f>IFERROR(__xludf.DUMMYFUNCTION("""COMPUTED_VALUE"""),"Jueves 14:45")</f>
        <v>Jueves 14:45</v>
      </c>
      <c r="AA145" s="374" t="str">
        <f>IFERROR(__xludf.DUMMYFUNCTION("""COMPUTED_VALUE"""),"Jueves 17:00")</f>
        <v>Jueves 17:00</v>
      </c>
      <c r="AB145" s="374" t="str">
        <f>IFERROR(__xludf.DUMMYFUNCTION("""COMPUTED_VALUE"""),"Jueves 19:15")</f>
        <v>Jueves 19:15</v>
      </c>
      <c r="AC145" s="374" t="str">
        <f>IFERROR(__xludf.DUMMYFUNCTION("""COMPUTED_VALUE"""),"Viernes 15:15")</f>
        <v>Viernes 15:15</v>
      </c>
      <c r="AD145" s="376" t="str">
        <f>IFERROR(__xludf.DUMMYFUNCTION("""COMPUTED_VALUE"""),"Sábado 11:30")</f>
        <v>Sábado 11:30</v>
      </c>
      <c r="AE145" s="376" t="str">
        <f>IFERROR(__xludf.DUMMYFUNCTION("""COMPUTED_VALUE"""),"Sábado 12:15")</f>
        <v>Sábado 12:15</v>
      </c>
      <c r="AF145" s="376" t="str">
        <f>IFERROR(__xludf.DUMMYFUNCTION("""COMPUTED_VALUE"""),"Sábado 16:00")</f>
        <v>Sábado 16:00</v>
      </c>
      <c r="AG145" s="376" t="str">
        <f>IFERROR(__xludf.DUMMYFUNCTION("""COMPUTED_VALUE"""),"Sábado 17:30")</f>
        <v>Sábado 17:30</v>
      </c>
      <c r="AH145" s="376" t="str">
        <f>IFERROR(__xludf.DUMMYFUNCTION("""COMPUTED_VALUE"""),"Sábado 19:00")</f>
        <v>Sábado 19:00</v>
      </c>
      <c r="AI145" s="376" t="str">
        <f>IFERROR(__xludf.DUMMYFUNCTION("""COMPUTED_VALUE"""),"vacio")</f>
        <v>vacio</v>
      </c>
      <c r="AJ145" s="376"/>
      <c r="AK145" s="376"/>
      <c r="AL145" s="376"/>
      <c r="AM145" s="376"/>
      <c r="AN145" s="376"/>
      <c r="AO145" s="376"/>
      <c r="AP145" s="376"/>
      <c r="AQ145" s="376"/>
      <c r="AR145" s="376"/>
      <c r="AS145" s="376"/>
      <c r="AT145" s="376"/>
      <c r="AU145" s="376"/>
      <c r="AV145" s="376"/>
      <c r="AW145" s="377"/>
      <c r="AX145" s="134"/>
      <c r="AY145" s="353"/>
      <c r="AZ145" s="392" t="str">
        <f>IFERROR(__xludf.DUMMYFUNCTION("TRANSPOSE( IFNA(FILTER($B:$B, MONTH(IF($A:$A&lt;&gt;"""",$A:$A,""null""))=MONTH(IF('DATOS PERSONALES'!$H143&lt;&gt;"""",'DATOS PERSONALES'!$H143,""null""))),""Ingrese mes contratacion primero""))"),"MENSUAL 1")</f>
        <v>MENSUAL 1</v>
      </c>
      <c r="BA145" s="376" t="str">
        <f>IFERROR(__xludf.DUMMYFUNCTION("""COMPUTED_VALUE"""),"MENSUAL 2")</f>
        <v>MENSUAL 2</v>
      </c>
      <c r="BB145" s="376" t="str">
        <f>IFERROR(__xludf.DUMMYFUNCTION("""COMPUTED_VALUE"""),"MENSUAL 3")</f>
        <v>MENSUAL 3</v>
      </c>
      <c r="BC145" s="376" t="str">
        <f>IFERROR(__xludf.DUMMYFUNCTION("""COMPUTED_VALUE"""),"MENSUAL PILETA LIBRE 1")</f>
        <v>MENSUAL PILETA LIBRE 1</v>
      </c>
      <c r="BD145" s="376" t="str">
        <f>IFERROR(__xludf.DUMMYFUNCTION("""COMPUTED_VALUE"""),"MENSUAL PILETA LIBRE 2")</f>
        <v>MENSUAL PILETA LIBRE 2</v>
      </c>
      <c r="BE145" s="376" t="str">
        <f>IFERROR(__xludf.DUMMYFUNCTION("""COMPUTED_VALUE"""),"MENSUAL PILETA LIBRE 3")</f>
        <v>MENSUAL PILETA LIBRE 3</v>
      </c>
      <c r="BF145" s="376" t="str">
        <f>IFERROR(__xludf.DUMMYFUNCTION("""COMPUTED_VALUE"""),"MENSUAL COMBINADO")</f>
        <v>MENSUAL COMBINADO</v>
      </c>
      <c r="BG145" s="376" t="str">
        <f>IFERROR(__xludf.DUMMYFUNCTION("""COMPUTED_VALUE"""),"TRIMESTRAL 1")</f>
        <v>TRIMESTRAL 1</v>
      </c>
      <c r="BH145" s="376" t="str">
        <f>IFERROR(__xludf.DUMMYFUNCTION("""COMPUTED_VALUE"""),"TRIMESTRAL 2")</f>
        <v>TRIMESTRAL 2</v>
      </c>
      <c r="BI145" s="376" t="str">
        <f>IFERROR(__xludf.DUMMYFUNCTION("""COMPUTED_VALUE"""),"TRIMESTRAL 3")</f>
        <v>TRIMESTRAL 3</v>
      </c>
      <c r="BJ145" s="376" t="str">
        <f>IFERROR(__xludf.DUMMYFUNCTION("""COMPUTED_VALUE"""),"TRIMESTRAL PILETA LIBRE 1")</f>
        <v>TRIMESTRAL PILETA LIBRE 1</v>
      </c>
      <c r="BK145" s="376" t="str">
        <f>IFERROR(__xludf.DUMMYFUNCTION("""COMPUTED_VALUE"""),"TRIMESTRAL PILETA LIBRE 2")</f>
        <v>TRIMESTRAL PILETA LIBRE 2</v>
      </c>
      <c r="BL145" s="376" t="str">
        <f>IFERROR(__xludf.DUMMYFUNCTION("""COMPUTED_VALUE"""),"TRIMESTRAL PILETA LIBRE 3")</f>
        <v>TRIMESTRAL PILETA LIBRE 3</v>
      </c>
      <c r="BM145" s="376" t="str">
        <f>IFERROR(__xludf.DUMMYFUNCTION("""COMPUTED_VALUE"""),"TRIMESTRAL COMBINADO")</f>
        <v>TRIMESTRAL COMBINADO</v>
      </c>
      <c r="BN145" s="376" t="str">
        <f>IFERROR(__xludf.DUMMYFUNCTION("""COMPUTED_VALUE"""),"MENSUAL PROMO 1")</f>
        <v>MENSUAL PROMO 1</v>
      </c>
      <c r="BO145" s="377" t="str">
        <f>IFERROR(__xludf.DUMMYFUNCTION("""COMPUTED_VALUE"""),"TRIMESTRAL PROMO 1")</f>
        <v>TRIMESTRAL PROMO 1</v>
      </c>
      <c r="BP145" s="134" t="str">
        <f>IFERROR(__xludf.DUMMYFUNCTION("""COMPUTED_VALUE""")," ---")</f>
        <v> ---</v>
      </c>
      <c r="BQ145" s="134"/>
      <c r="BR145" s="134"/>
      <c r="BS145" s="148"/>
      <c r="BT145" s="148"/>
      <c r="BU145" s="148"/>
      <c r="BV145" s="148"/>
      <c r="BW145" s="148"/>
      <c r="BX145" s="148"/>
      <c r="BY145" s="148"/>
      <c r="BZ145" s="148"/>
      <c r="CA145" s="148"/>
      <c r="CB145" s="148"/>
      <c r="CC145" s="148"/>
      <c r="CD145" s="148"/>
      <c r="CE145" s="148"/>
      <c r="CF145" s="148" t="str">
        <f>IFERROR(__xludf.DUMMYFUNCTION("""COMPUTED_VALUE""")," ---")</f>
        <v> ---</v>
      </c>
      <c r="CG145" s="148"/>
      <c r="CH145" s="148"/>
      <c r="CI145" s="148"/>
      <c r="CJ145" s="148"/>
      <c r="CK145" s="148"/>
      <c r="CL145" s="148"/>
      <c r="CM145" s="148"/>
      <c r="CN145" s="148"/>
      <c r="CO145" s="148"/>
      <c r="CP145" s="148"/>
      <c r="CQ145" s="148"/>
      <c r="CR145" s="148"/>
    </row>
    <row r="146" ht="15.75" customHeight="1">
      <c r="A146" s="408">
        <v>45108.0</v>
      </c>
      <c r="B146" s="335"/>
      <c r="C146" s="335"/>
      <c r="D146" s="335"/>
      <c r="E146" s="500"/>
      <c r="F146" s="148"/>
      <c r="G146" s="353"/>
      <c r="H146" s="376"/>
      <c r="I146" s="376"/>
      <c r="J146" s="376"/>
      <c r="K146" s="377"/>
      <c r="L146" s="134"/>
      <c r="M146" s="134"/>
      <c r="N146" s="353"/>
      <c r="O146" s="499" t="s">
        <v>918</v>
      </c>
      <c r="P146" s="375" t="s">
        <v>979</v>
      </c>
      <c r="Q146" s="381" t="str">
        <f>IFERROR(__xludf.DUMMYFUNCTION("TRANSPOSE(FILTER($P$6:$P$329,$O$6:$O$329='DATOS PERSONALES'!$E143))"),"Lunes 16:15")</f>
        <v>Lunes 16:15</v>
      </c>
      <c r="R146" s="374" t="str">
        <f>IFERROR(__xludf.DUMMYFUNCTION("""COMPUTED_VALUE"""),"Lunes 19:15")</f>
        <v>Lunes 19:15</v>
      </c>
      <c r="S146" s="374" t="str">
        <f>IFERROR(__xludf.DUMMYFUNCTION("""COMPUTED_VALUE"""),"Martes 16:00")</f>
        <v>Martes 16:00</v>
      </c>
      <c r="T146" s="374" t="str">
        <f>IFERROR(__xludf.DUMMYFUNCTION("""COMPUTED_VALUE"""),"Martes 17:30")</f>
        <v>Martes 17:30</v>
      </c>
      <c r="U146" s="374" t="str">
        <f>IFERROR(__xludf.DUMMYFUNCTION("""COMPUTED_VALUE"""),"Martes 18:15")</f>
        <v>Martes 18:15</v>
      </c>
      <c r="V146" s="374" t="str">
        <f>IFERROR(__xludf.DUMMYFUNCTION("""COMPUTED_VALUE"""),"Martes 19:45")</f>
        <v>Martes 19:45</v>
      </c>
      <c r="W146" s="374" t="str">
        <f>IFERROR(__xludf.DUMMYFUNCTION("""COMPUTED_VALUE"""),"Miércoles 18:15")</f>
        <v>Miércoles 18:15</v>
      </c>
      <c r="X146" s="374" t="str">
        <f>IFERROR(__xludf.DUMMYFUNCTION("""COMPUTED_VALUE"""),"Miércoles 19:45")</f>
        <v>Miércoles 19:45</v>
      </c>
      <c r="Y146" s="374" t="str">
        <f>IFERROR(__xludf.DUMMYFUNCTION("""COMPUTED_VALUE"""),"Jueves 14:45")</f>
        <v>Jueves 14:45</v>
      </c>
      <c r="Z146" s="374" t="str">
        <f>IFERROR(__xludf.DUMMYFUNCTION("""COMPUTED_VALUE"""),"Jueves 14:45")</f>
        <v>Jueves 14:45</v>
      </c>
      <c r="AA146" s="374" t="str">
        <f>IFERROR(__xludf.DUMMYFUNCTION("""COMPUTED_VALUE"""),"Jueves 17:00")</f>
        <v>Jueves 17:00</v>
      </c>
      <c r="AB146" s="374" t="str">
        <f>IFERROR(__xludf.DUMMYFUNCTION("""COMPUTED_VALUE"""),"Jueves 19:15")</f>
        <v>Jueves 19:15</v>
      </c>
      <c r="AC146" s="374" t="str">
        <f>IFERROR(__xludf.DUMMYFUNCTION("""COMPUTED_VALUE"""),"Viernes 15:15")</f>
        <v>Viernes 15:15</v>
      </c>
      <c r="AD146" s="376" t="str">
        <f>IFERROR(__xludf.DUMMYFUNCTION("""COMPUTED_VALUE"""),"Sábado 11:30")</f>
        <v>Sábado 11:30</v>
      </c>
      <c r="AE146" s="376" t="str">
        <f>IFERROR(__xludf.DUMMYFUNCTION("""COMPUTED_VALUE"""),"Sábado 12:15")</f>
        <v>Sábado 12:15</v>
      </c>
      <c r="AF146" s="376" t="str">
        <f>IFERROR(__xludf.DUMMYFUNCTION("""COMPUTED_VALUE"""),"Sábado 16:00")</f>
        <v>Sábado 16:00</v>
      </c>
      <c r="AG146" s="376" t="str">
        <f>IFERROR(__xludf.DUMMYFUNCTION("""COMPUTED_VALUE"""),"Sábado 17:30")</f>
        <v>Sábado 17:30</v>
      </c>
      <c r="AH146" s="376" t="str">
        <f>IFERROR(__xludf.DUMMYFUNCTION("""COMPUTED_VALUE"""),"Sábado 19:00")</f>
        <v>Sábado 19:00</v>
      </c>
      <c r="AI146" s="376" t="str">
        <f>IFERROR(__xludf.DUMMYFUNCTION("""COMPUTED_VALUE"""),"vacio")</f>
        <v>vacio</v>
      </c>
      <c r="AJ146" s="376"/>
      <c r="AK146" s="376"/>
      <c r="AL146" s="376"/>
      <c r="AM146" s="376"/>
      <c r="AN146" s="376"/>
      <c r="AO146" s="376"/>
      <c r="AP146" s="376"/>
      <c r="AQ146" s="376"/>
      <c r="AR146" s="376"/>
      <c r="AS146" s="376"/>
      <c r="AT146" s="376"/>
      <c r="AU146" s="376"/>
      <c r="AV146" s="376"/>
      <c r="AW146" s="377"/>
      <c r="AX146" s="134"/>
      <c r="AY146" s="353"/>
      <c r="AZ146" s="392" t="str">
        <f>IFERROR(__xludf.DUMMYFUNCTION("TRANSPOSE( IFNA(FILTER($B:$B, MONTH(IF($A:$A&lt;&gt;"""",$A:$A,""null""))=MONTH(IF('DATOS PERSONALES'!$H144&lt;&gt;"""",'DATOS PERSONALES'!$H144,""null""))),""Ingrese mes contratacion primero""))"),"MENSUAL 1")</f>
        <v>MENSUAL 1</v>
      </c>
      <c r="BA146" s="376" t="str">
        <f>IFERROR(__xludf.DUMMYFUNCTION("""COMPUTED_VALUE"""),"MENSUAL 2")</f>
        <v>MENSUAL 2</v>
      </c>
      <c r="BB146" s="376" t="str">
        <f>IFERROR(__xludf.DUMMYFUNCTION("""COMPUTED_VALUE"""),"MENSUAL 3")</f>
        <v>MENSUAL 3</v>
      </c>
      <c r="BC146" s="376" t="str">
        <f>IFERROR(__xludf.DUMMYFUNCTION("""COMPUTED_VALUE"""),"MENSUAL PILETA LIBRE 1")</f>
        <v>MENSUAL PILETA LIBRE 1</v>
      </c>
      <c r="BD146" s="376" t="str">
        <f>IFERROR(__xludf.DUMMYFUNCTION("""COMPUTED_VALUE"""),"MENSUAL PILETA LIBRE 2")</f>
        <v>MENSUAL PILETA LIBRE 2</v>
      </c>
      <c r="BE146" s="376" t="str">
        <f>IFERROR(__xludf.DUMMYFUNCTION("""COMPUTED_VALUE"""),"MENSUAL PILETA LIBRE 3")</f>
        <v>MENSUAL PILETA LIBRE 3</v>
      </c>
      <c r="BF146" s="376" t="str">
        <f>IFERROR(__xludf.DUMMYFUNCTION("""COMPUTED_VALUE"""),"MENSUAL COMBINADO")</f>
        <v>MENSUAL COMBINADO</v>
      </c>
      <c r="BG146" s="376" t="str">
        <f>IFERROR(__xludf.DUMMYFUNCTION("""COMPUTED_VALUE"""),"TRIMESTRAL 1")</f>
        <v>TRIMESTRAL 1</v>
      </c>
      <c r="BH146" s="376" t="str">
        <f>IFERROR(__xludf.DUMMYFUNCTION("""COMPUTED_VALUE"""),"TRIMESTRAL 2")</f>
        <v>TRIMESTRAL 2</v>
      </c>
      <c r="BI146" s="376" t="str">
        <f>IFERROR(__xludf.DUMMYFUNCTION("""COMPUTED_VALUE"""),"TRIMESTRAL 3")</f>
        <v>TRIMESTRAL 3</v>
      </c>
      <c r="BJ146" s="376" t="str">
        <f>IFERROR(__xludf.DUMMYFUNCTION("""COMPUTED_VALUE"""),"TRIMESTRAL PILETA LIBRE 1")</f>
        <v>TRIMESTRAL PILETA LIBRE 1</v>
      </c>
      <c r="BK146" s="376" t="str">
        <f>IFERROR(__xludf.DUMMYFUNCTION("""COMPUTED_VALUE"""),"TRIMESTRAL PILETA LIBRE 2")</f>
        <v>TRIMESTRAL PILETA LIBRE 2</v>
      </c>
      <c r="BL146" s="376" t="str">
        <f>IFERROR(__xludf.DUMMYFUNCTION("""COMPUTED_VALUE"""),"TRIMESTRAL PILETA LIBRE 3")</f>
        <v>TRIMESTRAL PILETA LIBRE 3</v>
      </c>
      <c r="BM146" s="376" t="str">
        <f>IFERROR(__xludf.DUMMYFUNCTION("""COMPUTED_VALUE"""),"TRIMESTRAL COMBINADO")</f>
        <v>TRIMESTRAL COMBINADO</v>
      </c>
      <c r="BN146" s="376" t="str">
        <f>IFERROR(__xludf.DUMMYFUNCTION("""COMPUTED_VALUE"""),"MENSUAL PROMO 1")</f>
        <v>MENSUAL PROMO 1</v>
      </c>
      <c r="BO146" s="377" t="str">
        <f>IFERROR(__xludf.DUMMYFUNCTION("""COMPUTED_VALUE"""),"TRIMESTRAL PROMO 1")</f>
        <v>TRIMESTRAL PROMO 1</v>
      </c>
      <c r="BP146" s="134" t="str">
        <f>IFERROR(__xludf.DUMMYFUNCTION("""COMPUTED_VALUE""")," ---")</f>
        <v> ---</v>
      </c>
      <c r="BQ146" s="134"/>
      <c r="BR146" s="134"/>
      <c r="BS146" s="148"/>
      <c r="BT146" s="148"/>
      <c r="BU146" s="148"/>
      <c r="BV146" s="148"/>
      <c r="BW146" s="148"/>
      <c r="BX146" s="148"/>
      <c r="BY146" s="148"/>
      <c r="BZ146" s="148"/>
      <c r="CA146" s="148"/>
      <c r="CB146" s="148"/>
      <c r="CC146" s="148"/>
      <c r="CD146" s="148"/>
      <c r="CE146" s="148"/>
      <c r="CF146" s="148" t="str">
        <f>IFERROR(__xludf.DUMMYFUNCTION("""COMPUTED_VALUE""")," ---")</f>
        <v> ---</v>
      </c>
      <c r="CG146" s="148"/>
      <c r="CH146" s="148"/>
      <c r="CI146" s="148"/>
      <c r="CJ146" s="148"/>
      <c r="CK146" s="148"/>
      <c r="CL146" s="148"/>
      <c r="CM146" s="148"/>
      <c r="CN146" s="148"/>
      <c r="CO146" s="148"/>
      <c r="CP146" s="148"/>
      <c r="CQ146" s="148"/>
      <c r="CR146" s="148"/>
    </row>
    <row r="147" ht="15.75" customHeight="1">
      <c r="A147" s="408">
        <v>45108.0</v>
      </c>
      <c r="B147" s="349"/>
      <c r="C147" s="349"/>
      <c r="D147" s="349"/>
      <c r="E147" s="500"/>
      <c r="F147" s="500"/>
      <c r="G147" s="353"/>
      <c r="H147" s="376"/>
      <c r="I147" s="376"/>
      <c r="J147" s="376"/>
      <c r="K147" s="377"/>
      <c r="L147" s="134"/>
      <c r="M147" s="134"/>
      <c r="N147" s="353"/>
      <c r="O147" s="499" t="s">
        <v>918</v>
      </c>
      <c r="P147" s="375" t="s">
        <v>989</v>
      </c>
      <c r="Q147" s="381" t="str">
        <f>IFERROR(__xludf.DUMMYFUNCTION("TRANSPOSE(FILTER($P$6:$P$329,$O$6:$O$329='DATOS PERSONALES'!$E144))"),"Lunes 16:15")</f>
        <v>Lunes 16:15</v>
      </c>
      <c r="R147" s="374" t="str">
        <f>IFERROR(__xludf.DUMMYFUNCTION("""COMPUTED_VALUE"""),"Lunes 19:15")</f>
        <v>Lunes 19:15</v>
      </c>
      <c r="S147" s="374" t="str">
        <f>IFERROR(__xludf.DUMMYFUNCTION("""COMPUTED_VALUE"""),"Martes 16:00")</f>
        <v>Martes 16:00</v>
      </c>
      <c r="T147" s="374" t="str">
        <f>IFERROR(__xludf.DUMMYFUNCTION("""COMPUTED_VALUE"""),"Martes 17:30")</f>
        <v>Martes 17:30</v>
      </c>
      <c r="U147" s="374" t="str">
        <f>IFERROR(__xludf.DUMMYFUNCTION("""COMPUTED_VALUE"""),"Martes 18:15")</f>
        <v>Martes 18:15</v>
      </c>
      <c r="V147" s="374" t="str">
        <f>IFERROR(__xludf.DUMMYFUNCTION("""COMPUTED_VALUE"""),"Martes 19:45")</f>
        <v>Martes 19:45</v>
      </c>
      <c r="W147" s="374" t="str">
        <f>IFERROR(__xludf.DUMMYFUNCTION("""COMPUTED_VALUE"""),"Miércoles 18:15")</f>
        <v>Miércoles 18:15</v>
      </c>
      <c r="X147" s="374" t="str">
        <f>IFERROR(__xludf.DUMMYFUNCTION("""COMPUTED_VALUE"""),"Miércoles 19:45")</f>
        <v>Miércoles 19:45</v>
      </c>
      <c r="Y147" s="374" t="str">
        <f>IFERROR(__xludf.DUMMYFUNCTION("""COMPUTED_VALUE"""),"Jueves 14:45")</f>
        <v>Jueves 14:45</v>
      </c>
      <c r="Z147" s="374" t="str">
        <f>IFERROR(__xludf.DUMMYFUNCTION("""COMPUTED_VALUE"""),"Jueves 14:45")</f>
        <v>Jueves 14:45</v>
      </c>
      <c r="AA147" s="374" t="str">
        <f>IFERROR(__xludf.DUMMYFUNCTION("""COMPUTED_VALUE"""),"Jueves 17:00")</f>
        <v>Jueves 17:00</v>
      </c>
      <c r="AB147" s="374" t="str">
        <f>IFERROR(__xludf.DUMMYFUNCTION("""COMPUTED_VALUE"""),"Jueves 19:15")</f>
        <v>Jueves 19:15</v>
      </c>
      <c r="AC147" s="374" t="str">
        <f>IFERROR(__xludf.DUMMYFUNCTION("""COMPUTED_VALUE"""),"Viernes 15:15")</f>
        <v>Viernes 15:15</v>
      </c>
      <c r="AD147" s="376" t="str">
        <f>IFERROR(__xludf.DUMMYFUNCTION("""COMPUTED_VALUE"""),"Sábado 11:30")</f>
        <v>Sábado 11:30</v>
      </c>
      <c r="AE147" s="376" t="str">
        <f>IFERROR(__xludf.DUMMYFUNCTION("""COMPUTED_VALUE"""),"Sábado 12:15")</f>
        <v>Sábado 12:15</v>
      </c>
      <c r="AF147" s="376" t="str">
        <f>IFERROR(__xludf.DUMMYFUNCTION("""COMPUTED_VALUE"""),"Sábado 16:00")</f>
        <v>Sábado 16:00</v>
      </c>
      <c r="AG147" s="376" t="str">
        <f>IFERROR(__xludf.DUMMYFUNCTION("""COMPUTED_VALUE"""),"Sábado 17:30")</f>
        <v>Sábado 17:30</v>
      </c>
      <c r="AH147" s="376" t="str">
        <f>IFERROR(__xludf.DUMMYFUNCTION("""COMPUTED_VALUE"""),"Sábado 19:00")</f>
        <v>Sábado 19:00</v>
      </c>
      <c r="AI147" s="376" t="str">
        <f>IFERROR(__xludf.DUMMYFUNCTION("""COMPUTED_VALUE"""),"vacio")</f>
        <v>vacio</v>
      </c>
      <c r="AJ147" s="376"/>
      <c r="AK147" s="376"/>
      <c r="AL147" s="376"/>
      <c r="AM147" s="376"/>
      <c r="AN147" s="376"/>
      <c r="AO147" s="376"/>
      <c r="AP147" s="376"/>
      <c r="AQ147" s="376"/>
      <c r="AR147" s="376"/>
      <c r="AS147" s="376"/>
      <c r="AT147" s="376"/>
      <c r="AU147" s="376"/>
      <c r="AV147" s="376"/>
      <c r="AW147" s="377"/>
      <c r="AX147" s="134"/>
      <c r="AY147" s="353"/>
      <c r="AZ147" s="392" t="str">
        <f>IFERROR(__xludf.DUMMYFUNCTION("TRANSPOSE( IFNA(FILTER($B:$B, MONTH(IF($A:$A&lt;&gt;"""",$A:$A,""null""))=MONTH(IF('DATOS PERSONALES'!$H145&lt;&gt;"""",'DATOS PERSONALES'!$H145,""null""))),""Ingrese mes contratacion primero""))"),"MENSUAL 1")</f>
        <v>MENSUAL 1</v>
      </c>
      <c r="BA147" s="376" t="str">
        <f>IFERROR(__xludf.DUMMYFUNCTION("""COMPUTED_VALUE"""),"MENSUAL 2")</f>
        <v>MENSUAL 2</v>
      </c>
      <c r="BB147" s="376" t="str">
        <f>IFERROR(__xludf.DUMMYFUNCTION("""COMPUTED_VALUE"""),"MENSUAL 3")</f>
        <v>MENSUAL 3</v>
      </c>
      <c r="BC147" s="376" t="str">
        <f>IFERROR(__xludf.DUMMYFUNCTION("""COMPUTED_VALUE"""),"MENSUAL PILETA LIBRE 1")</f>
        <v>MENSUAL PILETA LIBRE 1</v>
      </c>
      <c r="BD147" s="376" t="str">
        <f>IFERROR(__xludf.DUMMYFUNCTION("""COMPUTED_VALUE"""),"MENSUAL PILETA LIBRE 2")</f>
        <v>MENSUAL PILETA LIBRE 2</v>
      </c>
      <c r="BE147" s="376" t="str">
        <f>IFERROR(__xludf.DUMMYFUNCTION("""COMPUTED_VALUE"""),"MENSUAL PILETA LIBRE 3")</f>
        <v>MENSUAL PILETA LIBRE 3</v>
      </c>
      <c r="BF147" s="376" t="str">
        <f>IFERROR(__xludf.DUMMYFUNCTION("""COMPUTED_VALUE"""),"MENSUAL COMBINADO")</f>
        <v>MENSUAL COMBINADO</v>
      </c>
      <c r="BG147" s="376" t="str">
        <f>IFERROR(__xludf.DUMMYFUNCTION("""COMPUTED_VALUE"""),"TRIMESTRAL 1")</f>
        <v>TRIMESTRAL 1</v>
      </c>
      <c r="BH147" s="376" t="str">
        <f>IFERROR(__xludf.DUMMYFUNCTION("""COMPUTED_VALUE"""),"TRIMESTRAL 2")</f>
        <v>TRIMESTRAL 2</v>
      </c>
      <c r="BI147" s="376" t="str">
        <f>IFERROR(__xludf.DUMMYFUNCTION("""COMPUTED_VALUE"""),"TRIMESTRAL 3")</f>
        <v>TRIMESTRAL 3</v>
      </c>
      <c r="BJ147" s="376" t="str">
        <f>IFERROR(__xludf.DUMMYFUNCTION("""COMPUTED_VALUE"""),"TRIMESTRAL PILETA LIBRE 1")</f>
        <v>TRIMESTRAL PILETA LIBRE 1</v>
      </c>
      <c r="BK147" s="376" t="str">
        <f>IFERROR(__xludf.DUMMYFUNCTION("""COMPUTED_VALUE"""),"TRIMESTRAL PILETA LIBRE 2")</f>
        <v>TRIMESTRAL PILETA LIBRE 2</v>
      </c>
      <c r="BL147" s="376" t="str">
        <f>IFERROR(__xludf.DUMMYFUNCTION("""COMPUTED_VALUE"""),"TRIMESTRAL PILETA LIBRE 3")</f>
        <v>TRIMESTRAL PILETA LIBRE 3</v>
      </c>
      <c r="BM147" s="376" t="str">
        <f>IFERROR(__xludf.DUMMYFUNCTION("""COMPUTED_VALUE"""),"TRIMESTRAL COMBINADO")</f>
        <v>TRIMESTRAL COMBINADO</v>
      </c>
      <c r="BN147" s="376" t="str">
        <f>IFERROR(__xludf.DUMMYFUNCTION("""COMPUTED_VALUE"""),"MENSUAL PROMO 1")</f>
        <v>MENSUAL PROMO 1</v>
      </c>
      <c r="BO147" s="377" t="str">
        <f>IFERROR(__xludf.DUMMYFUNCTION("""COMPUTED_VALUE"""),"TRIMESTRAL PROMO 1")</f>
        <v>TRIMESTRAL PROMO 1</v>
      </c>
      <c r="BP147" s="134" t="str">
        <f>IFERROR(__xludf.DUMMYFUNCTION("""COMPUTED_VALUE""")," ---")</f>
        <v> ---</v>
      </c>
      <c r="BQ147" s="134"/>
      <c r="BR147" s="134"/>
      <c r="BS147" s="148"/>
      <c r="BT147" s="148"/>
      <c r="BU147" s="148"/>
      <c r="BV147" s="148"/>
      <c r="BW147" s="148"/>
      <c r="BX147" s="148"/>
      <c r="BY147" s="148"/>
      <c r="BZ147" s="148"/>
      <c r="CA147" s="148"/>
      <c r="CB147" s="148"/>
      <c r="CC147" s="148"/>
      <c r="CD147" s="148"/>
      <c r="CE147" s="148"/>
      <c r="CF147" s="148" t="str">
        <f>IFERROR(__xludf.DUMMYFUNCTION("""COMPUTED_VALUE""")," ---")</f>
        <v> ---</v>
      </c>
      <c r="CG147" s="148"/>
      <c r="CH147" s="148"/>
      <c r="CI147" s="148"/>
      <c r="CJ147" s="148"/>
      <c r="CK147" s="148"/>
      <c r="CL147" s="148"/>
      <c r="CM147" s="148"/>
      <c r="CN147" s="148"/>
      <c r="CO147" s="148"/>
      <c r="CP147" s="148"/>
      <c r="CQ147" s="148"/>
      <c r="CR147" s="148"/>
    </row>
    <row r="148" ht="15.75" customHeight="1">
      <c r="A148" s="408">
        <v>45108.0</v>
      </c>
      <c r="B148" s="335"/>
      <c r="C148" s="335"/>
      <c r="D148" s="335"/>
      <c r="E148" s="500"/>
      <c r="F148" s="148"/>
      <c r="G148" s="353"/>
      <c r="H148" s="376"/>
      <c r="I148" s="376"/>
      <c r="J148" s="376"/>
      <c r="K148" s="377"/>
      <c r="L148" s="134"/>
      <c r="M148" s="134"/>
      <c r="N148" s="353"/>
      <c r="O148" s="499" t="s">
        <v>918</v>
      </c>
      <c r="P148" s="375" t="s">
        <v>928</v>
      </c>
      <c r="Q148" s="381" t="str">
        <f>IFERROR(__xludf.DUMMYFUNCTION("TRANSPOSE(FILTER($P$6:$P$329,$O$6:$O$329='DATOS PERSONALES'!$E145))"),"Lunes 16:15")</f>
        <v>Lunes 16:15</v>
      </c>
      <c r="R148" s="374" t="str">
        <f>IFERROR(__xludf.DUMMYFUNCTION("""COMPUTED_VALUE"""),"Lunes 19:15")</f>
        <v>Lunes 19:15</v>
      </c>
      <c r="S148" s="374" t="str">
        <f>IFERROR(__xludf.DUMMYFUNCTION("""COMPUTED_VALUE"""),"Martes 16:00")</f>
        <v>Martes 16:00</v>
      </c>
      <c r="T148" s="374" t="str">
        <f>IFERROR(__xludf.DUMMYFUNCTION("""COMPUTED_VALUE"""),"Martes 17:30")</f>
        <v>Martes 17:30</v>
      </c>
      <c r="U148" s="374" t="str">
        <f>IFERROR(__xludf.DUMMYFUNCTION("""COMPUTED_VALUE"""),"Martes 18:15")</f>
        <v>Martes 18:15</v>
      </c>
      <c r="V148" s="374" t="str">
        <f>IFERROR(__xludf.DUMMYFUNCTION("""COMPUTED_VALUE"""),"Martes 19:45")</f>
        <v>Martes 19:45</v>
      </c>
      <c r="W148" s="374" t="str">
        <f>IFERROR(__xludf.DUMMYFUNCTION("""COMPUTED_VALUE"""),"Miércoles 18:15")</f>
        <v>Miércoles 18:15</v>
      </c>
      <c r="X148" s="374" t="str">
        <f>IFERROR(__xludf.DUMMYFUNCTION("""COMPUTED_VALUE"""),"Miércoles 19:45")</f>
        <v>Miércoles 19:45</v>
      </c>
      <c r="Y148" s="374" t="str">
        <f>IFERROR(__xludf.DUMMYFUNCTION("""COMPUTED_VALUE"""),"Jueves 14:45")</f>
        <v>Jueves 14:45</v>
      </c>
      <c r="Z148" s="374" t="str">
        <f>IFERROR(__xludf.DUMMYFUNCTION("""COMPUTED_VALUE"""),"Jueves 14:45")</f>
        <v>Jueves 14:45</v>
      </c>
      <c r="AA148" s="374" t="str">
        <f>IFERROR(__xludf.DUMMYFUNCTION("""COMPUTED_VALUE"""),"Jueves 17:00")</f>
        <v>Jueves 17:00</v>
      </c>
      <c r="AB148" s="374" t="str">
        <f>IFERROR(__xludf.DUMMYFUNCTION("""COMPUTED_VALUE"""),"Jueves 19:15")</f>
        <v>Jueves 19:15</v>
      </c>
      <c r="AC148" s="374" t="str">
        <f>IFERROR(__xludf.DUMMYFUNCTION("""COMPUTED_VALUE"""),"Viernes 15:15")</f>
        <v>Viernes 15:15</v>
      </c>
      <c r="AD148" s="376" t="str">
        <f>IFERROR(__xludf.DUMMYFUNCTION("""COMPUTED_VALUE"""),"Sábado 11:30")</f>
        <v>Sábado 11:30</v>
      </c>
      <c r="AE148" s="376" t="str">
        <f>IFERROR(__xludf.DUMMYFUNCTION("""COMPUTED_VALUE"""),"Sábado 12:15")</f>
        <v>Sábado 12:15</v>
      </c>
      <c r="AF148" s="376" t="str">
        <f>IFERROR(__xludf.DUMMYFUNCTION("""COMPUTED_VALUE"""),"Sábado 16:00")</f>
        <v>Sábado 16:00</v>
      </c>
      <c r="AG148" s="376" t="str">
        <f>IFERROR(__xludf.DUMMYFUNCTION("""COMPUTED_VALUE"""),"Sábado 17:30")</f>
        <v>Sábado 17:30</v>
      </c>
      <c r="AH148" s="376" t="str">
        <f>IFERROR(__xludf.DUMMYFUNCTION("""COMPUTED_VALUE"""),"Sábado 19:00")</f>
        <v>Sábado 19:00</v>
      </c>
      <c r="AI148" s="376" t="str">
        <f>IFERROR(__xludf.DUMMYFUNCTION("""COMPUTED_VALUE"""),"vacio")</f>
        <v>vacio</v>
      </c>
      <c r="AJ148" s="376"/>
      <c r="AK148" s="376"/>
      <c r="AL148" s="376"/>
      <c r="AM148" s="376"/>
      <c r="AN148" s="376"/>
      <c r="AO148" s="376"/>
      <c r="AP148" s="376"/>
      <c r="AQ148" s="376"/>
      <c r="AR148" s="376"/>
      <c r="AS148" s="376"/>
      <c r="AT148" s="376"/>
      <c r="AU148" s="376"/>
      <c r="AV148" s="376"/>
      <c r="AW148" s="377"/>
      <c r="AX148" s="134"/>
      <c r="AY148" s="353"/>
      <c r="AZ148" s="392" t="str">
        <f>IFERROR(__xludf.DUMMYFUNCTION("TRANSPOSE( IFNA(FILTER($B:$B, MONTH(IF($A:$A&lt;&gt;"""",$A:$A,""null""))=MONTH(IF('DATOS PERSONALES'!$H146&lt;&gt;"""",'DATOS PERSONALES'!$H146,""null""))),""Ingrese mes contratacion primero""))"),"MENSUAL 1")</f>
        <v>MENSUAL 1</v>
      </c>
      <c r="BA148" s="376" t="str">
        <f>IFERROR(__xludf.DUMMYFUNCTION("""COMPUTED_VALUE"""),"MENSUAL 2")</f>
        <v>MENSUAL 2</v>
      </c>
      <c r="BB148" s="376" t="str">
        <f>IFERROR(__xludf.DUMMYFUNCTION("""COMPUTED_VALUE"""),"MENSUAL 3")</f>
        <v>MENSUAL 3</v>
      </c>
      <c r="BC148" s="376" t="str">
        <f>IFERROR(__xludf.DUMMYFUNCTION("""COMPUTED_VALUE"""),"MENSUAL PILETA LIBRE 1")</f>
        <v>MENSUAL PILETA LIBRE 1</v>
      </c>
      <c r="BD148" s="376" t="str">
        <f>IFERROR(__xludf.DUMMYFUNCTION("""COMPUTED_VALUE"""),"MENSUAL PILETA LIBRE 2")</f>
        <v>MENSUAL PILETA LIBRE 2</v>
      </c>
      <c r="BE148" s="376" t="str">
        <f>IFERROR(__xludf.DUMMYFUNCTION("""COMPUTED_VALUE"""),"MENSUAL PILETA LIBRE 3")</f>
        <v>MENSUAL PILETA LIBRE 3</v>
      </c>
      <c r="BF148" s="376" t="str">
        <f>IFERROR(__xludf.DUMMYFUNCTION("""COMPUTED_VALUE"""),"MENSUAL COMBINADO")</f>
        <v>MENSUAL COMBINADO</v>
      </c>
      <c r="BG148" s="376" t="str">
        <f>IFERROR(__xludf.DUMMYFUNCTION("""COMPUTED_VALUE"""),"TRIMESTRAL 1")</f>
        <v>TRIMESTRAL 1</v>
      </c>
      <c r="BH148" s="376" t="str">
        <f>IFERROR(__xludf.DUMMYFUNCTION("""COMPUTED_VALUE"""),"TRIMESTRAL 2")</f>
        <v>TRIMESTRAL 2</v>
      </c>
      <c r="BI148" s="376" t="str">
        <f>IFERROR(__xludf.DUMMYFUNCTION("""COMPUTED_VALUE"""),"TRIMESTRAL 3")</f>
        <v>TRIMESTRAL 3</v>
      </c>
      <c r="BJ148" s="376" t="str">
        <f>IFERROR(__xludf.DUMMYFUNCTION("""COMPUTED_VALUE"""),"TRIMESTRAL PILETA LIBRE 1")</f>
        <v>TRIMESTRAL PILETA LIBRE 1</v>
      </c>
      <c r="BK148" s="376" t="str">
        <f>IFERROR(__xludf.DUMMYFUNCTION("""COMPUTED_VALUE"""),"TRIMESTRAL PILETA LIBRE 2")</f>
        <v>TRIMESTRAL PILETA LIBRE 2</v>
      </c>
      <c r="BL148" s="376" t="str">
        <f>IFERROR(__xludf.DUMMYFUNCTION("""COMPUTED_VALUE"""),"TRIMESTRAL PILETA LIBRE 3")</f>
        <v>TRIMESTRAL PILETA LIBRE 3</v>
      </c>
      <c r="BM148" s="376" t="str">
        <f>IFERROR(__xludf.DUMMYFUNCTION("""COMPUTED_VALUE"""),"TRIMESTRAL COMBINADO")</f>
        <v>TRIMESTRAL COMBINADO</v>
      </c>
      <c r="BN148" s="376" t="str">
        <f>IFERROR(__xludf.DUMMYFUNCTION("""COMPUTED_VALUE"""),"MENSUAL PROMO 1")</f>
        <v>MENSUAL PROMO 1</v>
      </c>
      <c r="BO148" s="377" t="str">
        <f>IFERROR(__xludf.DUMMYFUNCTION("""COMPUTED_VALUE"""),"TRIMESTRAL PROMO 1")</f>
        <v>TRIMESTRAL PROMO 1</v>
      </c>
      <c r="BP148" s="134" t="str">
        <f>IFERROR(__xludf.DUMMYFUNCTION("""COMPUTED_VALUE""")," ---")</f>
        <v> ---</v>
      </c>
      <c r="BQ148" s="134"/>
      <c r="BR148" s="134"/>
      <c r="BS148" s="148"/>
      <c r="BT148" s="148"/>
      <c r="BU148" s="148"/>
      <c r="BV148" s="148"/>
      <c r="BW148" s="148"/>
      <c r="BX148" s="148"/>
      <c r="BY148" s="148"/>
      <c r="BZ148" s="148"/>
      <c r="CA148" s="148"/>
      <c r="CB148" s="148"/>
      <c r="CC148" s="148"/>
      <c r="CD148" s="148"/>
      <c r="CE148" s="148"/>
      <c r="CF148" s="148" t="str">
        <f>IFERROR(__xludf.DUMMYFUNCTION("""COMPUTED_VALUE""")," ---")</f>
        <v> ---</v>
      </c>
      <c r="CG148" s="148"/>
      <c r="CH148" s="148"/>
      <c r="CI148" s="148"/>
      <c r="CJ148" s="148"/>
      <c r="CK148" s="148"/>
      <c r="CL148" s="148"/>
      <c r="CM148" s="148"/>
      <c r="CN148" s="148"/>
      <c r="CO148" s="148"/>
      <c r="CP148" s="148"/>
      <c r="CQ148" s="148"/>
      <c r="CR148" s="148"/>
    </row>
    <row r="149" ht="15.75" customHeight="1">
      <c r="A149" s="408">
        <v>45108.0</v>
      </c>
      <c r="B149" s="349"/>
      <c r="C149" s="349"/>
      <c r="D149" s="349"/>
      <c r="E149" s="500"/>
      <c r="F149" s="500"/>
      <c r="G149" s="353"/>
      <c r="H149" s="376"/>
      <c r="I149" s="376"/>
      <c r="J149" s="376"/>
      <c r="K149" s="377"/>
      <c r="L149" s="134"/>
      <c r="M149" s="134"/>
      <c r="N149" s="353"/>
      <c r="O149" s="499" t="s">
        <v>918</v>
      </c>
      <c r="P149" s="375" t="s">
        <v>947</v>
      </c>
      <c r="Q149" s="381" t="str">
        <f>IFERROR(__xludf.DUMMYFUNCTION("TRANSPOSE(FILTER($P$6:$P$329,$O$6:$O$329='DATOS PERSONALES'!$E146))"),"Lunes 16:15")</f>
        <v>Lunes 16:15</v>
      </c>
      <c r="R149" s="374" t="str">
        <f>IFERROR(__xludf.DUMMYFUNCTION("""COMPUTED_VALUE"""),"Lunes 19:15")</f>
        <v>Lunes 19:15</v>
      </c>
      <c r="S149" s="374" t="str">
        <f>IFERROR(__xludf.DUMMYFUNCTION("""COMPUTED_VALUE"""),"Martes 16:00")</f>
        <v>Martes 16:00</v>
      </c>
      <c r="T149" s="374" t="str">
        <f>IFERROR(__xludf.DUMMYFUNCTION("""COMPUTED_VALUE"""),"Martes 17:30")</f>
        <v>Martes 17:30</v>
      </c>
      <c r="U149" s="374" t="str">
        <f>IFERROR(__xludf.DUMMYFUNCTION("""COMPUTED_VALUE"""),"Martes 18:15")</f>
        <v>Martes 18:15</v>
      </c>
      <c r="V149" s="374" t="str">
        <f>IFERROR(__xludf.DUMMYFUNCTION("""COMPUTED_VALUE"""),"Martes 19:45")</f>
        <v>Martes 19:45</v>
      </c>
      <c r="W149" s="374" t="str">
        <f>IFERROR(__xludf.DUMMYFUNCTION("""COMPUTED_VALUE"""),"Miércoles 18:15")</f>
        <v>Miércoles 18:15</v>
      </c>
      <c r="X149" s="374" t="str">
        <f>IFERROR(__xludf.DUMMYFUNCTION("""COMPUTED_VALUE"""),"Miércoles 19:45")</f>
        <v>Miércoles 19:45</v>
      </c>
      <c r="Y149" s="374" t="str">
        <f>IFERROR(__xludf.DUMMYFUNCTION("""COMPUTED_VALUE"""),"Jueves 14:45")</f>
        <v>Jueves 14:45</v>
      </c>
      <c r="Z149" s="374" t="str">
        <f>IFERROR(__xludf.DUMMYFUNCTION("""COMPUTED_VALUE"""),"Jueves 14:45")</f>
        <v>Jueves 14:45</v>
      </c>
      <c r="AA149" s="374" t="str">
        <f>IFERROR(__xludf.DUMMYFUNCTION("""COMPUTED_VALUE"""),"Jueves 17:00")</f>
        <v>Jueves 17:00</v>
      </c>
      <c r="AB149" s="374" t="str">
        <f>IFERROR(__xludf.DUMMYFUNCTION("""COMPUTED_VALUE"""),"Jueves 19:15")</f>
        <v>Jueves 19:15</v>
      </c>
      <c r="AC149" s="374" t="str">
        <f>IFERROR(__xludf.DUMMYFUNCTION("""COMPUTED_VALUE"""),"Viernes 15:15")</f>
        <v>Viernes 15:15</v>
      </c>
      <c r="AD149" s="376" t="str">
        <f>IFERROR(__xludf.DUMMYFUNCTION("""COMPUTED_VALUE"""),"Sábado 11:30")</f>
        <v>Sábado 11:30</v>
      </c>
      <c r="AE149" s="376" t="str">
        <f>IFERROR(__xludf.DUMMYFUNCTION("""COMPUTED_VALUE"""),"Sábado 12:15")</f>
        <v>Sábado 12:15</v>
      </c>
      <c r="AF149" s="376" t="str">
        <f>IFERROR(__xludf.DUMMYFUNCTION("""COMPUTED_VALUE"""),"Sábado 16:00")</f>
        <v>Sábado 16:00</v>
      </c>
      <c r="AG149" s="376" t="str">
        <f>IFERROR(__xludf.DUMMYFUNCTION("""COMPUTED_VALUE"""),"Sábado 17:30")</f>
        <v>Sábado 17:30</v>
      </c>
      <c r="AH149" s="376" t="str">
        <f>IFERROR(__xludf.DUMMYFUNCTION("""COMPUTED_VALUE"""),"Sábado 19:00")</f>
        <v>Sábado 19:00</v>
      </c>
      <c r="AI149" s="376" t="str">
        <f>IFERROR(__xludf.DUMMYFUNCTION("""COMPUTED_VALUE"""),"vacio")</f>
        <v>vacio</v>
      </c>
      <c r="AJ149" s="376"/>
      <c r="AK149" s="376"/>
      <c r="AL149" s="376"/>
      <c r="AM149" s="376"/>
      <c r="AN149" s="376"/>
      <c r="AO149" s="376"/>
      <c r="AP149" s="376"/>
      <c r="AQ149" s="376"/>
      <c r="AR149" s="376"/>
      <c r="AS149" s="376"/>
      <c r="AT149" s="376"/>
      <c r="AU149" s="376"/>
      <c r="AV149" s="376"/>
      <c r="AW149" s="377"/>
      <c r="AX149" s="134"/>
      <c r="AY149" s="353"/>
      <c r="AZ149" s="392" t="str">
        <f>IFERROR(__xludf.DUMMYFUNCTION("TRANSPOSE( IFNA(FILTER($B:$B, MONTH(IF($A:$A&lt;&gt;"""",$A:$A,""null""))=MONTH(IF('DATOS PERSONALES'!$H147&lt;&gt;"""",'DATOS PERSONALES'!$H147,""null""))),""Ingrese mes contratacion primero""))"),"MENSUAL 1")</f>
        <v>MENSUAL 1</v>
      </c>
      <c r="BA149" s="376" t="str">
        <f>IFERROR(__xludf.DUMMYFUNCTION("""COMPUTED_VALUE"""),"MENSUAL 2")</f>
        <v>MENSUAL 2</v>
      </c>
      <c r="BB149" s="376" t="str">
        <f>IFERROR(__xludf.DUMMYFUNCTION("""COMPUTED_VALUE"""),"MENSUAL 3")</f>
        <v>MENSUAL 3</v>
      </c>
      <c r="BC149" s="376" t="str">
        <f>IFERROR(__xludf.DUMMYFUNCTION("""COMPUTED_VALUE"""),"MENSUAL PILETA LIBRE 1")</f>
        <v>MENSUAL PILETA LIBRE 1</v>
      </c>
      <c r="BD149" s="376" t="str">
        <f>IFERROR(__xludf.DUMMYFUNCTION("""COMPUTED_VALUE"""),"MENSUAL PILETA LIBRE 2")</f>
        <v>MENSUAL PILETA LIBRE 2</v>
      </c>
      <c r="BE149" s="376" t="str">
        <f>IFERROR(__xludf.DUMMYFUNCTION("""COMPUTED_VALUE"""),"MENSUAL PILETA LIBRE 3")</f>
        <v>MENSUAL PILETA LIBRE 3</v>
      </c>
      <c r="BF149" s="376" t="str">
        <f>IFERROR(__xludf.DUMMYFUNCTION("""COMPUTED_VALUE"""),"MENSUAL COMBINADO")</f>
        <v>MENSUAL COMBINADO</v>
      </c>
      <c r="BG149" s="376" t="str">
        <f>IFERROR(__xludf.DUMMYFUNCTION("""COMPUTED_VALUE"""),"TRIMESTRAL 1")</f>
        <v>TRIMESTRAL 1</v>
      </c>
      <c r="BH149" s="376" t="str">
        <f>IFERROR(__xludf.DUMMYFUNCTION("""COMPUTED_VALUE"""),"TRIMESTRAL 2")</f>
        <v>TRIMESTRAL 2</v>
      </c>
      <c r="BI149" s="376" t="str">
        <f>IFERROR(__xludf.DUMMYFUNCTION("""COMPUTED_VALUE"""),"TRIMESTRAL 3")</f>
        <v>TRIMESTRAL 3</v>
      </c>
      <c r="BJ149" s="376" t="str">
        <f>IFERROR(__xludf.DUMMYFUNCTION("""COMPUTED_VALUE"""),"TRIMESTRAL PILETA LIBRE 1")</f>
        <v>TRIMESTRAL PILETA LIBRE 1</v>
      </c>
      <c r="BK149" s="376" t="str">
        <f>IFERROR(__xludf.DUMMYFUNCTION("""COMPUTED_VALUE"""),"TRIMESTRAL PILETA LIBRE 2")</f>
        <v>TRIMESTRAL PILETA LIBRE 2</v>
      </c>
      <c r="BL149" s="376" t="str">
        <f>IFERROR(__xludf.DUMMYFUNCTION("""COMPUTED_VALUE"""),"TRIMESTRAL PILETA LIBRE 3")</f>
        <v>TRIMESTRAL PILETA LIBRE 3</v>
      </c>
      <c r="BM149" s="376" t="str">
        <f>IFERROR(__xludf.DUMMYFUNCTION("""COMPUTED_VALUE"""),"TRIMESTRAL COMBINADO")</f>
        <v>TRIMESTRAL COMBINADO</v>
      </c>
      <c r="BN149" s="376" t="str">
        <f>IFERROR(__xludf.DUMMYFUNCTION("""COMPUTED_VALUE"""),"MENSUAL PROMO 1")</f>
        <v>MENSUAL PROMO 1</v>
      </c>
      <c r="BO149" s="377" t="str">
        <f>IFERROR(__xludf.DUMMYFUNCTION("""COMPUTED_VALUE"""),"TRIMESTRAL PROMO 1")</f>
        <v>TRIMESTRAL PROMO 1</v>
      </c>
      <c r="BP149" s="134" t="str">
        <f>IFERROR(__xludf.DUMMYFUNCTION("""COMPUTED_VALUE""")," ---")</f>
        <v> ---</v>
      </c>
      <c r="BQ149" s="134"/>
      <c r="BR149" s="134"/>
      <c r="BS149" s="148"/>
      <c r="BT149" s="148"/>
      <c r="BU149" s="148"/>
      <c r="BV149" s="148"/>
      <c r="BW149" s="148"/>
      <c r="BX149" s="148"/>
      <c r="BY149" s="148"/>
      <c r="BZ149" s="148"/>
      <c r="CA149" s="148"/>
      <c r="CB149" s="148"/>
      <c r="CC149" s="148"/>
      <c r="CD149" s="148"/>
      <c r="CE149" s="148"/>
      <c r="CF149" s="148" t="str">
        <f>IFERROR(__xludf.DUMMYFUNCTION("""COMPUTED_VALUE""")," ---")</f>
        <v> ---</v>
      </c>
      <c r="CG149" s="148"/>
      <c r="CH149" s="148"/>
      <c r="CI149" s="148"/>
      <c r="CJ149" s="148"/>
      <c r="CK149" s="148"/>
      <c r="CL149" s="148"/>
      <c r="CM149" s="148"/>
      <c r="CN149" s="148"/>
      <c r="CO149" s="148"/>
      <c r="CP149" s="148"/>
      <c r="CQ149" s="148"/>
      <c r="CR149" s="148"/>
    </row>
    <row r="150" ht="15.75" customHeight="1">
      <c r="A150" s="408">
        <v>45108.0</v>
      </c>
      <c r="B150" s="335"/>
      <c r="C150" s="335"/>
      <c r="D150" s="335"/>
      <c r="E150" s="500"/>
      <c r="F150" s="148"/>
      <c r="G150" s="353"/>
      <c r="H150" s="376"/>
      <c r="I150" s="376"/>
      <c r="J150" s="376"/>
      <c r="K150" s="377"/>
      <c r="L150" s="134"/>
      <c r="M150" s="134"/>
      <c r="N150" s="353"/>
      <c r="O150" s="499" t="s">
        <v>918</v>
      </c>
      <c r="P150" s="398" t="s">
        <v>922</v>
      </c>
      <c r="Q150" s="381" t="str">
        <f>IFERROR(__xludf.DUMMYFUNCTION("TRANSPOSE(FILTER($P$6:$P$329,$O$6:$O$329='DATOS PERSONALES'!$E147))"),"Lunes 16:15")</f>
        <v>Lunes 16:15</v>
      </c>
      <c r="R150" s="374" t="str">
        <f>IFERROR(__xludf.DUMMYFUNCTION("""COMPUTED_VALUE"""),"Lunes 19:15")</f>
        <v>Lunes 19:15</v>
      </c>
      <c r="S150" s="374" t="str">
        <f>IFERROR(__xludf.DUMMYFUNCTION("""COMPUTED_VALUE"""),"Martes 16:00")</f>
        <v>Martes 16:00</v>
      </c>
      <c r="T150" s="374" t="str">
        <f>IFERROR(__xludf.DUMMYFUNCTION("""COMPUTED_VALUE"""),"Martes 17:30")</f>
        <v>Martes 17:30</v>
      </c>
      <c r="U150" s="374" t="str">
        <f>IFERROR(__xludf.DUMMYFUNCTION("""COMPUTED_VALUE"""),"Martes 18:15")</f>
        <v>Martes 18:15</v>
      </c>
      <c r="V150" s="374" t="str">
        <f>IFERROR(__xludf.DUMMYFUNCTION("""COMPUTED_VALUE"""),"Martes 19:45")</f>
        <v>Martes 19:45</v>
      </c>
      <c r="W150" s="374" t="str">
        <f>IFERROR(__xludf.DUMMYFUNCTION("""COMPUTED_VALUE"""),"Miércoles 18:15")</f>
        <v>Miércoles 18:15</v>
      </c>
      <c r="X150" s="374" t="str">
        <f>IFERROR(__xludf.DUMMYFUNCTION("""COMPUTED_VALUE"""),"Miércoles 19:45")</f>
        <v>Miércoles 19:45</v>
      </c>
      <c r="Y150" s="374" t="str">
        <f>IFERROR(__xludf.DUMMYFUNCTION("""COMPUTED_VALUE"""),"Jueves 14:45")</f>
        <v>Jueves 14:45</v>
      </c>
      <c r="Z150" s="374" t="str">
        <f>IFERROR(__xludf.DUMMYFUNCTION("""COMPUTED_VALUE"""),"Jueves 14:45")</f>
        <v>Jueves 14:45</v>
      </c>
      <c r="AA150" s="374" t="str">
        <f>IFERROR(__xludf.DUMMYFUNCTION("""COMPUTED_VALUE"""),"Jueves 17:00")</f>
        <v>Jueves 17:00</v>
      </c>
      <c r="AB150" s="374" t="str">
        <f>IFERROR(__xludf.DUMMYFUNCTION("""COMPUTED_VALUE"""),"Jueves 19:15")</f>
        <v>Jueves 19:15</v>
      </c>
      <c r="AC150" s="374" t="str">
        <f>IFERROR(__xludf.DUMMYFUNCTION("""COMPUTED_VALUE"""),"Viernes 15:15")</f>
        <v>Viernes 15:15</v>
      </c>
      <c r="AD150" s="376" t="str">
        <f>IFERROR(__xludf.DUMMYFUNCTION("""COMPUTED_VALUE"""),"Sábado 11:30")</f>
        <v>Sábado 11:30</v>
      </c>
      <c r="AE150" s="376" t="str">
        <f>IFERROR(__xludf.DUMMYFUNCTION("""COMPUTED_VALUE"""),"Sábado 12:15")</f>
        <v>Sábado 12:15</v>
      </c>
      <c r="AF150" s="376" t="str">
        <f>IFERROR(__xludf.DUMMYFUNCTION("""COMPUTED_VALUE"""),"Sábado 16:00")</f>
        <v>Sábado 16:00</v>
      </c>
      <c r="AG150" s="376" t="str">
        <f>IFERROR(__xludf.DUMMYFUNCTION("""COMPUTED_VALUE"""),"Sábado 17:30")</f>
        <v>Sábado 17:30</v>
      </c>
      <c r="AH150" s="376" t="str">
        <f>IFERROR(__xludf.DUMMYFUNCTION("""COMPUTED_VALUE"""),"Sábado 19:00")</f>
        <v>Sábado 19:00</v>
      </c>
      <c r="AI150" s="376" t="str">
        <f>IFERROR(__xludf.DUMMYFUNCTION("""COMPUTED_VALUE"""),"vacio")</f>
        <v>vacio</v>
      </c>
      <c r="AJ150" s="376"/>
      <c r="AK150" s="376"/>
      <c r="AL150" s="376"/>
      <c r="AM150" s="376"/>
      <c r="AN150" s="376"/>
      <c r="AO150" s="376"/>
      <c r="AP150" s="376"/>
      <c r="AQ150" s="376"/>
      <c r="AR150" s="376"/>
      <c r="AS150" s="376"/>
      <c r="AT150" s="376"/>
      <c r="AU150" s="376"/>
      <c r="AV150" s="376"/>
      <c r="AW150" s="377"/>
      <c r="AX150" s="134"/>
      <c r="AY150" s="353"/>
      <c r="AZ150" s="392" t="str">
        <f>IFERROR(__xludf.DUMMYFUNCTION("TRANSPOSE( IFNA(FILTER($B:$B, MONTH(IF($A:$A&lt;&gt;"""",$A:$A,""null""))=MONTH(IF('DATOS PERSONALES'!$H148&lt;&gt;"""",'DATOS PERSONALES'!$H148,""null""))),""Ingrese mes contratacion primero""))"),"MENSUAL 1")</f>
        <v>MENSUAL 1</v>
      </c>
      <c r="BA150" s="376" t="str">
        <f>IFERROR(__xludf.DUMMYFUNCTION("""COMPUTED_VALUE"""),"MENSUAL 2")</f>
        <v>MENSUAL 2</v>
      </c>
      <c r="BB150" s="376" t="str">
        <f>IFERROR(__xludf.DUMMYFUNCTION("""COMPUTED_VALUE"""),"MENSUAL 3")</f>
        <v>MENSUAL 3</v>
      </c>
      <c r="BC150" s="376" t="str">
        <f>IFERROR(__xludf.DUMMYFUNCTION("""COMPUTED_VALUE"""),"MENSUAL PILETA LIBRE 1")</f>
        <v>MENSUAL PILETA LIBRE 1</v>
      </c>
      <c r="BD150" s="376" t="str">
        <f>IFERROR(__xludf.DUMMYFUNCTION("""COMPUTED_VALUE"""),"MENSUAL PILETA LIBRE 2")</f>
        <v>MENSUAL PILETA LIBRE 2</v>
      </c>
      <c r="BE150" s="376" t="str">
        <f>IFERROR(__xludf.DUMMYFUNCTION("""COMPUTED_VALUE"""),"MENSUAL PILETA LIBRE 3")</f>
        <v>MENSUAL PILETA LIBRE 3</v>
      </c>
      <c r="BF150" s="376" t="str">
        <f>IFERROR(__xludf.DUMMYFUNCTION("""COMPUTED_VALUE"""),"MENSUAL COMBINADO")</f>
        <v>MENSUAL COMBINADO</v>
      </c>
      <c r="BG150" s="376" t="str">
        <f>IFERROR(__xludf.DUMMYFUNCTION("""COMPUTED_VALUE"""),"TRIMESTRAL 1")</f>
        <v>TRIMESTRAL 1</v>
      </c>
      <c r="BH150" s="376" t="str">
        <f>IFERROR(__xludf.DUMMYFUNCTION("""COMPUTED_VALUE"""),"TRIMESTRAL 2")</f>
        <v>TRIMESTRAL 2</v>
      </c>
      <c r="BI150" s="376" t="str">
        <f>IFERROR(__xludf.DUMMYFUNCTION("""COMPUTED_VALUE"""),"TRIMESTRAL 3")</f>
        <v>TRIMESTRAL 3</v>
      </c>
      <c r="BJ150" s="376" t="str">
        <f>IFERROR(__xludf.DUMMYFUNCTION("""COMPUTED_VALUE"""),"TRIMESTRAL PILETA LIBRE 1")</f>
        <v>TRIMESTRAL PILETA LIBRE 1</v>
      </c>
      <c r="BK150" s="376" t="str">
        <f>IFERROR(__xludf.DUMMYFUNCTION("""COMPUTED_VALUE"""),"TRIMESTRAL PILETA LIBRE 2")</f>
        <v>TRIMESTRAL PILETA LIBRE 2</v>
      </c>
      <c r="BL150" s="376" t="str">
        <f>IFERROR(__xludf.DUMMYFUNCTION("""COMPUTED_VALUE"""),"TRIMESTRAL PILETA LIBRE 3")</f>
        <v>TRIMESTRAL PILETA LIBRE 3</v>
      </c>
      <c r="BM150" s="376" t="str">
        <f>IFERROR(__xludf.DUMMYFUNCTION("""COMPUTED_VALUE"""),"TRIMESTRAL COMBINADO")</f>
        <v>TRIMESTRAL COMBINADO</v>
      </c>
      <c r="BN150" s="376" t="str">
        <f>IFERROR(__xludf.DUMMYFUNCTION("""COMPUTED_VALUE"""),"MENSUAL PROMO 1")</f>
        <v>MENSUAL PROMO 1</v>
      </c>
      <c r="BO150" s="377" t="str">
        <f>IFERROR(__xludf.DUMMYFUNCTION("""COMPUTED_VALUE"""),"TRIMESTRAL PROMO 1")</f>
        <v>TRIMESTRAL PROMO 1</v>
      </c>
      <c r="BP150" s="134" t="str">
        <f>IFERROR(__xludf.DUMMYFUNCTION("""COMPUTED_VALUE""")," ---")</f>
        <v> ---</v>
      </c>
      <c r="BQ150" s="134"/>
      <c r="BR150" s="134"/>
      <c r="BS150" s="148"/>
      <c r="BT150" s="148"/>
      <c r="BU150" s="148"/>
      <c r="BV150" s="148"/>
      <c r="BW150" s="148"/>
      <c r="BX150" s="148"/>
      <c r="BY150" s="148"/>
      <c r="BZ150" s="148"/>
      <c r="CA150" s="148"/>
      <c r="CB150" s="148"/>
      <c r="CC150" s="148"/>
      <c r="CD150" s="148"/>
      <c r="CE150" s="148"/>
      <c r="CF150" s="148" t="str">
        <f>IFERROR(__xludf.DUMMYFUNCTION("""COMPUTED_VALUE""")," ---")</f>
        <v> ---</v>
      </c>
      <c r="CG150" s="148"/>
      <c r="CH150" s="148"/>
      <c r="CI150" s="148"/>
      <c r="CJ150" s="148"/>
      <c r="CK150" s="148"/>
      <c r="CL150" s="148"/>
      <c r="CM150" s="148"/>
      <c r="CN150" s="148"/>
      <c r="CO150" s="148"/>
      <c r="CP150" s="148"/>
      <c r="CQ150" s="148"/>
      <c r="CR150" s="148"/>
    </row>
    <row r="151" ht="15.75" customHeight="1">
      <c r="A151" s="408">
        <v>45108.0</v>
      </c>
      <c r="B151" s="349"/>
      <c r="C151" s="349"/>
      <c r="D151" s="349"/>
      <c r="E151" s="500"/>
      <c r="F151" s="500"/>
      <c r="G151" s="353"/>
      <c r="H151" s="376"/>
      <c r="I151" s="376"/>
      <c r="J151" s="376"/>
      <c r="K151" s="377"/>
      <c r="L151" s="134"/>
      <c r="M151" s="134"/>
      <c r="N151" s="353"/>
      <c r="O151" s="499" t="s">
        <v>918</v>
      </c>
      <c r="P151" s="490" t="s">
        <v>994</v>
      </c>
      <c r="Q151" s="381" t="str">
        <f>IFERROR(__xludf.DUMMYFUNCTION("TRANSPOSE(FILTER($P$6:$P$329,$O$6:$O$329='DATOS PERSONALES'!$E148))"),"Lunes 16:15")</f>
        <v>Lunes 16:15</v>
      </c>
      <c r="R151" s="374" t="str">
        <f>IFERROR(__xludf.DUMMYFUNCTION("""COMPUTED_VALUE"""),"Lunes 19:15")</f>
        <v>Lunes 19:15</v>
      </c>
      <c r="S151" s="374" t="str">
        <f>IFERROR(__xludf.DUMMYFUNCTION("""COMPUTED_VALUE"""),"Martes 16:00")</f>
        <v>Martes 16:00</v>
      </c>
      <c r="T151" s="374" t="str">
        <f>IFERROR(__xludf.DUMMYFUNCTION("""COMPUTED_VALUE"""),"Martes 17:30")</f>
        <v>Martes 17:30</v>
      </c>
      <c r="U151" s="374" t="str">
        <f>IFERROR(__xludf.DUMMYFUNCTION("""COMPUTED_VALUE"""),"Martes 18:15")</f>
        <v>Martes 18:15</v>
      </c>
      <c r="V151" s="374" t="str">
        <f>IFERROR(__xludf.DUMMYFUNCTION("""COMPUTED_VALUE"""),"Martes 19:45")</f>
        <v>Martes 19:45</v>
      </c>
      <c r="W151" s="374" t="str">
        <f>IFERROR(__xludf.DUMMYFUNCTION("""COMPUTED_VALUE"""),"Miércoles 18:15")</f>
        <v>Miércoles 18:15</v>
      </c>
      <c r="X151" s="374" t="str">
        <f>IFERROR(__xludf.DUMMYFUNCTION("""COMPUTED_VALUE"""),"Miércoles 19:45")</f>
        <v>Miércoles 19:45</v>
      </c>
      <c r="Y151" s="374" t="str">
        <f>IFERROR(__xludf.DUMMYFUNCTION("""COMPUTED_VALUE"""),"Jueves 14:45")</f>
        <v>Jueves 14:45</v>
      </c>
      <c r="Z151" s="374" t="str">
        <f>IFERROR(__xludf.DUMMYFUNCTION("""COMPUTED_VALUE"""),"Jueves 14:45")</f>
        <v>Jueves 14:45</v>
      </c>
      <c r="AA151" s="374" t="str">
        <f>IFERROR(__xludf.DUMMYFUNCTION("""COMPUTED_VALUE"""),"Jueves 17:00")</f>
        <v>Jueves 17:00</v>
      </c>
      <c r="AB151" s="374" t="str">
        <f>IFERROR(__xludf.DUMMYFUNCTION("""COMPUTED_VALUE"""),"Jueves 19:15")</f>
        <v>Jueves 19:15</v>
      </c>
      <c r="AC151" s="374" t="str">
        <f>IFERROR(__xludf.DUMMYFUNCTION("""COMPUTED_VALUE"""),"Viernes 15:15")</f>
        <v>Viernes 15:15</v>
      </c>
      <c r="AD151" s="376" t="str">
        <f>IFERROR(__xludf.DUMMYFUNCTION("""COMPUTED_VALUE"""),"Sábado 11:30")</f>
        <v>Sábado 11:30</v>
      </c>
      <c r="AE151" s="376" t="str">
        <f>IFERROR(__xludf.DUMMYFUNCTION("""COMPUTED_VALUE"""),"Sábado 12:15")</f>
        <v>Sábado 12:15</v>
      </c>
      <c r="AF151" s="376" t="str">
        <f>IFERROR(__xludf.DUMMYFUNCTION("""COMPUTED_VALUE"""),"Sábado 16:00")</f>
        <v>Sábado 16:00</v>
      </c>
      <c r="AG151" s="376" t="str">
        <f>IFERROR(__xludf.DUMMYFUNCTION("""COMPUTED_VALUE"""),"Sábado 17:30")</f>
        <v>Sábado 17:30</v>
      </c>
      <c r="AH151" s="376" t="str">
        <f>IFERROR(__xludf.DUMMYFUNCTION("""COMPUTED_VALUE"""),"Sábado 19:00")</f>
        <v>Sábado 19:00</v>
      </c>
      <c r="AI151" s="376" t="str">
        <f>IFERROR(__xludf.DUMMYFUNCTION("""COMPUTED_VALUE"""),"vacio")</f>
        <v>vacio</v>
      </c>
      <c r="AJ151" s="376"/>
      <c r="AK151" s="376"/>
      <c r="AL151" s="376"/>
      <c r="AM151" s="376"/>
      <c r="AN151" s="376"/>
      <c r="AO151" s="376"/>
      <c r="AP151" s="376"/>
      <c r="AQ151" s="376"/>
      <c r="AR151" s="376"/>
      <c r="AS151" s="376"/>
      <c r="AT151" s="376"/>
      <c r="AU151" s="376"/>
      <c r="AV151" s="376"/>
      <c r="AW151" s="377"/>
      <c r="AX151" s="134"/>
      <c r="AY151" s="353"/>
      <c r="AZ151" s="392" t="str">
        <f>IFERROR(__xludf.DUMMYFUNCTION("TRANSPOSE( IFNA(FILTER($B:$B, MONTH(IF($A:$A&lt;&gt;"""",$A:$A,""null""))=MONTH(IF('DATOS PERSONALES'!$H149&lt;&gt;"""",'DATOS PERSONALES'!$H149,""null""))),""Ingrese mes contratacion primero""))"),"MENSUAL 1")</f>
        <v>MENSUAL 1</v>
      </c>
      <c r="BA151" s="376" t="str">
        <f>IFERROR(__xludf.DUMMYFUNCTION("""COMPUTED_VALUE"""),"MENSUAL 2")</f>
        <v>MENSUAL 2</v>
      </c>
      <c r="BB151" s="376" t="str">
        <f>IFERROR(__xludf.DUMMYFUNCTION("""COMPUTED_VALUE"""),"MENSUAL 3")</f>
        <v>MENSUAL 3</v>
      </c>
      <c r="BC151" s="376" t="str">
        <f>IFERROR(__xludf.DUMMYFUNCTION("""COMPUTED_VALUE"""),"MENSUAL PILETA LIBRE 1")</f>
        <v>MENSUAL PILETA LIBRE 1</v>
      </c>
      <c r="BD151" s="376" t="str">
        <f>IFERROR(__xludf.DUMMYFUNCTION("""COMPUTED_VALUE"""),"MENSUAL PILETA LIBRE 2")</f>
        <v>MENSUAL PILETA LIBRE 2</v>
      </c>
      <c r="BE151" s="376" t="str">
        <f>IFERROR(__xludf.DUMMYFUNCTION("""COMPUTED_VALUE"""),"MENSUAL PILETA LIBRE 3")</f>
        <v>MENSUAL PILETA LIBRE 3</v>
      </c>
      <c r="BF151" s="376" t="str">
        <f>IFERROR(__xludf.DUMMYFUNCTION("""COMPUTED_VALUE"""),"MENSUAL COMBINADO")</f>
        <v>MENSUAL COMBINADO</v>
      </c>
      <c r="BG151" s="376" t="str">
        <f>IFERROR(__xludf.DUMMYFUNCTION("""COMPUTED_VALUE"""),"TRIMESTRAL 1")</f>
        <v>TRIMESTRAL 1</v>
      </c>
      <c r="BH151" s="376" t="str">
        <f>IFERROR(__xludf.DUMMYFUNCTION("""COMPUTED_VALUE"""),"TRIMESTRAL 2")</f>
        <v>TRIMESTRAL 2</v>
      </c>
      <c r="BI151" s="376" t="str">
        <f>IFERROR(__xludf.DUMMYFUNCTION("""COMPUTED_VALUE"""),"TRIMESTRAL 3")</f>
        <v>TRIMESTRAL 3</v>
      </c>
      <c r="BJ151" s="376" t="str">
        <f>IFERROR(__xludf.DUMMYFUNCTION("""COMPUTED_VALUE"""),"TRIMESTRAL PILETA LIBRE 1")</f>
        <v>TRIMESTRAL PILETA LIBRE 1</v>
      </c>
      <c r="BK151" s="376" t="str">
        <f>IFERROR(__xludf.DUMMYFUNCTION("""COMPUTED_VALUE"""),"TRIMESTRAL PILETA LIBRE 2")</f>
        <v>TRIMESTRAL PILETA LIBRE 2</v>
      </c>
      <c r="BL151" s="376" t="str">
        <f>IFERROR(__xludf.DUMMYFUNCTION("""COMPUTED_VALUE"""),"TRIMESTRAL PILETA LIBRE 3")</f>
        <v>TRIMESTRAL PILETA LIBRE 3</v>
      </c>
      <c r="BM151" s="376" t="str">
        <f>IFERROR(__xludf.DUMMYFUNCTION("""COMPUTED_VALUE"""),"TRIMESTRAL COMBINADO")</f>
        <v>TRIMESTRAL COMBINADO</v>
      </c>
      <c r="BN151" s="376" t="str">
        <f>IFERROR(__xludf.DUMMYFUNCTION("""COMPUTED_VALUE"""),"MENSUAL PROMO 1")</f>
        <v>MENSUAL PROMO 1</v>
      </c>
      <c r="BO151" s="377" t="str">
        <f>IFERROR(__xludf.DUMMYFUNCTION("""COMPUTED_VALUE"""),"TRIMESTRAL PROMO 1")</f>
        <v>TRIMESTRAL PROMO 1</v>
      </c>
      <c r="BP151" s="134" t="str">
        <f>IFERROR(__xludf.DUMMYFUNCTION("""COMPUTED_VALUE""")," ---")</f>
        <v> ---</v>
      </c>
      <c r="BQ151" s="134"/>
      <c r="BR151" s="134"/>
      <c r="BS151" s="148"/>
      <c r="BT151" s="148"/>
      <c r="BU151" s="148"/>
      <c r="BV151" s="148"/>
      <c r="BW151" s="148"/>
      <c r="BX151" s="148"/>
      <c r="BY151" s="148"/>
      <c r="BZ151" s="148"/>
      <c r="CA151" s="148"/>
      <c r="CB151" s="148"/>
      <c r="CC151" s="148"/>
      <c r="CD151" s="148"/>
      <c r="CE151" s="148"/>
      <c r="CF151" s="148" t="str">
        <f>IFERROR(__xludf.DUMMYFUNCTION("""COMPUTED_VALUE""")," ---")</f>
        <v> ---</v>
      </c>
      <c r="CG151" s="148"/>
      <c r="CH151" s="148"/>
      <c r="CI151" s="148"/>
      <c r="CJ151" s="148"/>
      <c r="CK151" s="148"/>
      <c r="CL151" s="148"/>
      <c r="CM151" s="148"/>
      <c r="CN151" s="148"/>
      <c r="CO151" s="148"/>
      <c r="CP151" s="148"/>
      <c r="CQ151" s="148"/>
      <c r="CR151" s="148"/>
    </row>
    <row r="152" ht="15.75" customHeight="1">
      <c r="A152" s="408">
        <v>45108.0</v>
      </c>
      <c r="B152" s="349"/>
      <c r="C152" s="349"/>
      <c r="D152" s="349"/>
      <c r="E152" s="500"/>
      <c r="F152" s="500"/>
      <c r="G152" s="353"/>
      <c r="H152" s="376"/>
      <c r="I152" s="376"/>
      <c r="J152" s="376"/>
      <c r="K152" s="377"/>
      <c r="L152" s="134"/>
      <c r="M152" s="134"/>
      <c r="N152" s="353"/>
      <c r="O152" s="499" t="s">
        <v>918</v>
      </c>
      <c r="P152" s="375" t="s">
        <v>924</v>
      </c>
      <c r="Q152" s="381" t="str">
        <f>IFERROR(__xludf.DUMMYFUNCTION("TRANSPOSE(FILTER($P$6:$P$329,$O$6:$O$329='DATOS PERSONALES'!$E149))"),"Lunes 16:15")</f>
        <v>Lunes 16:15</v>
      </c>
      <c r="R152" s="374" t="str">
        <f>IFERROR(__xludf.DUMMYFUNCTION("""COMPUTED_VALUE"""),"Lunes 19:15")</f>
        <v>Lunes 19:15</v>
      </c>
      <c r="S152" s="374" t="str">
        <f>IFERROR(__xludf.DUMMYFUNCTION("""COMPUTED_VALUE"""),"Martes 16:00")</f>
        <v>Martes 16:00</v>
      </c>
      <c r="T152" s="374" t="str">
        <f>IFERROR(__xludf.DUMMYFUNCTION("""COMPUTED_VALUE"""),"Martes 17:30")</f>
        <v>Martes 17:30</v>
      </c>
      <c r="U152" s="374" t="str">
        <f>IFERROR(__xludf.DUMMYFUNCTION("""COMPUTED_VALUE"""),"Martes 18:15")</f>
        <v>Martes 18:15</v>
      </c>
      <c r="V152" s="374" t="str">
        <f>IFERROR(__xludf.DUMMYFUNCTION("""COMPUTED_VALUE"""),"Martes 19:45")</f>
        <v>Martes 19:45</v>
      </c>
      <c r="W152" s="374" t="str">
        <f>IFERROR(__xludf.DUMMYFUNCTION("""COMPUTED_VALUE"""),"Miércoles 18:15")</f>
        <v>Miércoles 18:15</v>
      </c>
      <c r="X152" s="374" t="str">
        <f>IFERROR(__xludf.DUMMYFUNCTION("""COMPUTED_VALUE"""),"Miércoles 19:45")</f>
        <v>Miércoles 19:45</v>
      </c>
      <c r="Y152" s="374" t="str">
        <f>IFERROR(__xludf.DUMMYFUNCTION("""COMPUTED_VALUE"""),"Jueves 14:45")</f>
        <v>Jueves 14:45</v>
      </c>
      <c r="Z152" s="374" t="str">
        <f>IFERROR(__xludf.DUMMYFUNCTION("""COMPUTED_VALUE"""),"Jueves 14:45")</f>
        <v>Jueves 14:45</v>
      </c>
      <c r="AA152" s="374" t="str">
        <f>IFERROR(__xludf.DUMMYFUNCTION("""COMPUTED_VALUE"""),"Jueves 17:00")</f>
        <v>Jueves 17:00</v>
      </c>
      <c r="AB152" s="374" t="str">
        <f>IFERROR(__xludf.DUMMYFUNCTION("""COMPUTED_VALUE"""),"Jueves 19:15")</f>
        <v>Jueves 19:15</v>
      </c>
      <c r="AC152" s="374" t="str">
        <f>IFERROR(__xludf.DUMMYFUNCTION("""COMPUTED_VALUE"""),"Viernes 15:15")</f>
        <v>Viernes 15:15</v>
      </c>
      <c r="AD152" s="376" t="str">
        <f>IFERROR(__xludf.DUMMYFUNCTION("""COMPUTED_VALUE"""),"Sábado 11:30")</f>
        <v>Sábado 11:30</v>
      </c>
      <c r="AE152" s="376" t="str">
        <f>IFERROR(__xludf.DUMMYFUNCTION("""COMPUTED_VALUE"""),"Sábado 12:15")</f>
        <v>Sábado 12:15</v>
      </c>
      <c r="AF152" s="376" t="str">
        <f>IFERROR(__xludf.DUMMYFUNCTION("""COMPUTED_VALUE"""),"Sábado 16:00")</f>
        <v>Sábado 16:00</v>
      </c>
      <c r="AG152" s="376" t="str">
        <f>IFERROR(__xludf.DUMMYFUNCTION("""COMPUTED_VALUE"""),"Sábado 17:30")</f>
        <v>Sábado 17:30</v>
      </c>
      <c r="AH152" s="376" t="str">
        <f>IFERROR(__xludf.DUMMYFUNCTION("""COMPUTED_VALUE"""),"Sábado 19:00")</f>
        <v>Sábado 19:00</v>
      </c>
      <c r="AI152" s="376" t="str">
        <f>IFERROR(__xludf.DUMMYFUNCTION("""COMPUTED_VALUE"""),"vacio")</f>
        <v>vacio</v>
      </c>
      <c r="AJ152" s="376"/>
      <c r="AK152" s="376"/>
      <c r="AL152" s="376"/>
      <c r="AM152" s="376"/>
      <c r="AN152" s="376"/>
      <c r="AO152" s="376"/>
      <c r="AP152" s="376"/>
      <c r="AQ152" s="376"/>
      <c r="AR152" s="376"/>
      <c r="AS152" s="376"/>
      <c r="AT152" s="376"/>
      <c r="AU152" s="376"/>
      <c r="AV152" s="376"/>
      <c r="AW152" s="377"/>
      <c r="AX152" s="134"/>
      <c r="AY152" s="353"/>
      <c r="AZ152" s="392" t="str">
        <f>IFERROR(__xludf.DUMMYFUNCTION("TRANSPOSE( IFNA(FILTER($B:$B, MONTH(IF($A:$A&lt;&gt;"""",$A:$A,""null""))=MONTH(IF('DATOS PERSONALES'!$H150&lt;&gt;"""",'DATOS PERSONALES'!$H150,""null""))),""Ingrese mes contratacion primero""))"),"MENSUAL 1")</f>
        <v>MENSUAL 1</v>
      </c>
      <c r="BA152" s="376" t="str">
        <f>IFERROR(__xludf.DUMMYFUNCTION("""COMPUTED_VALUE"""),"MENSUAL 2")</f>
        <v>MENSUAL 2</v>
      </c>
      <c r="BB152" s="376" t="str">
        <f>IFERROR(__xludf.DUMMYFUNCTION("""COMPUTED_VALUE"""),"MENSUAL 3")</f>
        <v>MENSUAL 3</v>
      </c>
      <c r="BC152" s="376" t="str">
        <f>IFERROR(__xludf.DUMMYFUNCTION("""COMPUTED_VALUE"""),"MENSUAL PILETA LIBRE 1")</f>
        <v>MENSUAL PILETA LIBRE 1</v>
      </c>
      <c r="BD152" s="376" t="str">
        <f>IFERROR(__xludf.DUMMYFUNCTION("""COMPUTED_VALUE"""),"MENSUAL PILETA LIBRE 2")</f>
        <v>MENSUAL PILETA LIBRE 2</v>
      </c>
      <c r="BE152" s="376" t="str">
        <f>IFERROR(__xludf.DUMMYFUNCTION("""COMPUTED_VALUE"""),"MENSUAL PILETA LIBRE 3")</f>
        <v>MENSUAL PILETA LIBRE 3</v>
      </c>
      <c r="BF152" s="376" t="str">
        <f>IFERROR(__xludf.DUMMYFUNCTION("""COMPUTED_VALUE"""),"MENSUAL COMBINADO")</f>
        <v>MENSUAL COMBINADO</v>
      </c>
      <c r="BG152" s="376" t="str">
        <f>IFERROR(__xludf.DUMMYFUNCTION("""COMPUTED_VALUE"""),"TRIMESTRAL 1")</f>
        <v>TRIMESTRAL 1</v>
      </c>
      <c r="BH152" s="376" t="str">
        <f>IFERROR(__xludf.DUMMYFUNCTION("""COMPUTED_VALUE"""),"TRIMESTRAL 2")</f>
        <v>TRIMESTRAL 2</v>
      </c>
      <c r="BI152" s="376" t="str">
        <f>IFERROR(__xludf.DUMMYFUNCTION("""COMPUTED_VALUE"""),"TRIMESTRAL 3")</f>
        <v>TRIMESTRAL 3</v>
      </c>
      <c r="BJ152" s="376" t="str">
        <f>IFERROR(__xludf.DUMMYFUNCTION("""COMPUTED_VALUE"""),"TRIMESTRAL PILETA LIBRE 1")</f>
        <v>TRIMESTRAL PILETA LIBRE 1</v>
      </c>
      <c r="BK152" s="376" t="str">
        <f>IFERROR(__xludf.DUMMYFUNCTION("""COMPUTED_VALUE"""),"TRIMESTRAL PILETA LIBRE 2")</f>
        <v>TRIMESTRAL PILETA LIBRE 2</v>
      </c>
      <c r="BL152" s="376" t="str">
        <f>IFERROR(__xludf.DUMMYFUNCTION("""COMPUTED_VALUE"""),"TRIMESTRAL PILETA LIBRE 3")</f>
        <v>TRIMESTRAL PILETA LIBRE 3</v>
      </c>
      <c r="BM152" s="376" t="str">
        <f>IFERROR(__xludf.DUMMYFUNCTION("""COMPUTED_VALUE"""),"TRIMESTRAL COMBINADO")</f>
        <v>TRIMESTRAL COMBINADO</v>
      </c>
      <c r="BN152" s="376" t="str">
        <f>IFERROR(__xludf.DUMMYFUNCTION("""COMPUTED_VALUE"""),"MENSUAL PROMO 1")</f>
        <v>MENSUAL PROMO 1</v>
      </c>
      <c r="BO152" s="377" t="str">
        <f>IFERROR(__xludf.DUMMYFUNCTION("""COMPUTED_VALUE"""),"TRIMESTRAL PROMO 1")</f>
        <v>TRIMESTRAL PROMO 1</v>
      </c>
      <c r="BP152" s="134" t="str">
        <f>IFERROR(__xludf.DUMMYFUNCTION("""COMPUTED_VALUE""")," ---")</f>
        <v> ---</v>
      </c>
      <c r="BQ152" s="134"/>
      <c r="BR152" s="134"/>
      <c r="BS152" s="148"/>
      <c r="BT152" s="148"/>
      <c r="BU152" s="148"/>
      <c r="BV152" s="148"/>
      <c r="BW152" s="148"/>
      <c r="BX152" s="148"/>
      <c r="BY152" s="148"/>
      <c r="BZ152" s="148"/>
      <c r="CA152" s="148"/>
      <c r="CB152" s="148"/>
      <c r="CC152" s="148"/>
      <c r="CD152" s="148"/>
      <c r="CE152" s="148"/>
      <c r="CF152" s="148"/>
      <c r="CG152" s="148"/>
      <c r="CH152" s="148"/>
      <c r="CI152" s="148"/>
      <c r="CJ152" s="148"/>
      <c r="CK152" s="148"/>
      <c r="CL152" s="148"/>
      <c r="CM152" s="148"/>
      <c r="CN152" s="148"/>
      <c r="CO152" s="148"/>
      <c r="CP152" s="148"/>
      <c r="CQ152" s="148"/>
      <c r="CR152" s="148"/>
    </row>
    <row r="153" ht="15.75" customHeight="1">
      <c r="A153" s="408">
        <v>45108.0</v>
      </c>
      <c r="B153" s="335"/>
      <c r="C153" s="335"/>
      <c r="D153" s="335"/>
      <c r="E153" s="500"/>
      <c r="F153" s="500"/>
      <c r="G153" s="353"/>
      <c r="H153" s="376"/>
      <c r="I153" s="376"/>
      <c r="J153" s="376"/>
      <c r="K153" s="377"/>
      <c r="L153" s="134"/>
      <c r="M153" s="134"/>
      <c r="N153" s="353"/>
      <c r="O153" s="499" t="s">
        <v>918</v>
      </c>
      <c r="P153" s="398" t="s">
        <v>972</v>
      </c>
      <c r="Q153" s="381" t="str">
        <f>IFERROR(__xludf.DUMMYFUNCTION("TRANSPOSE(FILTER($P$6:$P$329,$O$6:$O$329='DATOS PERSONALES'!$E150))"),"Lunes 16:15")</f>
        <v>Lunes 16:15</v>
      </c>
      <c r="R153" s="374" t="str">
        <f>IFERROR(__xludf.DUMMYFUNCTION("""COMPUTED_VALUE"""),"Lunes 19:15")</f>
        <v>Lunes 19:15</v>
      </c>
      <c r="S153" s="374" t="str">
        <f>IFERROR(__xludf.DUMMYFUNCTION("""COMPUTED_VALUE"""),"Martes 16:00")</f>
        <v>Martes 16:00</v>
      </c>
      <c r="T153" s="374" t="str">
        <f>IFERROR(__xludf.DUMMYFUNCTION("""COMPUTED_VALUE"""),"Martes 17:30")</f>
        <v>Martes 17:30</v>
      </c>
      <c r="U153" s="374" t="str">
        <f>IFERROR(__xludf.DUMMYFUNCTION("""COMPUTED_VALUE"""),"Martes 18:15")</f>
        <v>Martes 18:15</v>
      </c>
      <c r="V153" s="374" t="str">
        <f>IFERROR(__xludf.DUMMYFUNCTION("""COMPUTED_VALUE"""),"Martes 19:45")</f>
        <v>Martes 19:45</v>
      </c>
      <c r="W153" s="374" t="str">
        <f>IFERROR(__xludf.DUMMYFUNCTION("""COMPUTED_VALUE"""),"Miércoles 18:15")</f>
        <v>Miércoles 18:15</v>
      </c>
      <c r="X153" s="374" t="str">
        <f>IFERROR(__xludf.DUMMYFUNCTION("""COMPUTED_VALUE"""),"Miércoles 19:45")</f>
        <v>Miércoles 19:45</v>
      </c>
      <c r="Y153" s="374" t="str">
        <f>IFERROR(__xludf.DUMMYFUNCTION("""COMPUTED_VALUE"""),"Jueves 14:45")</f>
        <v>Jueves 14:45</v>
      </c>
      <c r="Z153" s="374" t="str">
        <f>IFERROR(__xludf.DUMMYFUNCTION("""COMPUTED_VALUE"""),"Jueves 14:45")</f>
        <v>Jueves 14:45</v>
      </c>
      <c r="AA153" s="374" t="str">
        <f>IFERROR(__xludf.DUMMYFUNCTION("""COMPUTED_VALUE"""),"Jueves 17:00")</f>
        <v>Jueves 17:00</v>
      </c>
      <c r="AB153" s="374" t="str">
        <f>IFERROR(__xludf.DUMMYFUNCTION("""COMPUTED_VALUE"""),"Jueves 19:15")</f>
        <v>Jueves 19:15</v>
      </c>
      <c r="AC153" s="374" t="str">
        <f>IFERROR(__xludf.DUMMYFUNCTION("""COMPUTED_VALUE"""),"Viernes 15:15")</f>
        <v>Viernes 15:15</v>
      </c>
      <c r="AD153" s="376" t="str">
        <f>IFERROR(__xludf.DUMMYFUNCTION("""COMPUTED_VALUE"""),"Sábado 11:30")</f>
        <v>Sábado 11:30</v>
      </c>
      <c r="AE153" s="376" t="str">
        <f>IFERROR(__xludf.DUMMYFUNCTION("""COMPUTED_VALUE"""),"Sábado 12:15")</f>
        <v>Sábado 12:15</v>
      </c>
      <c r="AF153" s="376" t="str">
        <f>IFERROR(__xludf.DUMMYFUNCTION("""COMPUTED_VALUE"""),"Sábado 16:00")</f>
        <v>Sábado 16:00</v>
      </c>
      <c r="AG153" s="376" t="str">
        <f>IFERROR(__xludf.DUMMYFUNCTION("""COMPUTED_VALUE"""),"Sábado 17:30")</f>
        <v>Sábado 17:30</v>
      </c>
      <c r="AH153" s="376" t="str">
        <f>IFERROR(__xludf.DUMMYFUNCTION("""COMPUTED_VALUE"""),"Sábado 19:00")</f>
        <v>Sábado 19:00</v>
      </c>
      <c r="AI153" s="376" t="str">
        <f>IFERROR(__xludf.DUMMYFUNCTION("""COMPUTED_VALUE"""),"vacio")</f>
        <v>vacio</v>
      </c>
      <c r="AJ153" s="376"/>
      <c r="AK153" s="376"/>
      <c r="AL153" s="376"/>
      <c r="AM153" s="376"/>
      <c r="AN153" s="376"/>
      <c r="AO153" s="376"/>
      <c r="AP153" s="376"/>
      <c r="AQ153" s="376"/>
      <c r="AR153" s="376"/>
      <c r="AS153" s="376"/>
      <c r="AT153" s="376"/>
      <c r="AU153" s="376"/>
      <c r="AV153" s="376"/>
      <c r="AW153" s="377"/>
      <c r="AX153" s="134"/>
      <c r="AY153" s="353"/>
      <c r="AZ153" s="392" t="str">
        <f>IFERROR(__xludf.DUMMYFUNCTION("TRANSPOSE( IFNA(FILTER($B:$B, MONTH(IF($A:$A&lt;&gt;"""",$A:$A,""null""))=MONTH(IF('DATOS PERSONALES'!$H151&lt;&gt;"""",'DATOS PERSONALES'!$H151,""null""))),""Ingrese mes contratacion primero""))"),"MENSUAL 1")</f>
        <v>MENSUAL 1</v>
      </c>
      <c r="BA153" s="376" t="str">
        <f>IFERROR(__xludf.DUMMYFUNCTION("""COMPUTED_VALUE"""),"MENSUAL 2")</f>
        <v>MENSUAL 2</v>
      </c>
      <c r="BB153" s="376" t="str">
        <f>IFERROR(__xludf.DUMMYFUNCTION("""COMPUTED_VALUE"""),"MENSUAL 3")</f>
        <v>MENSUAL 3</v>
      </c>
      <c r="BC153" s="376" t="str">
        <f>IFERROR(__xludf.DUMMYFUNCTION("""COMPUTED_VALUE"""),"MENSUAL PILETA LIBRE 1")</f>
        <v>MENSUAL PILETA LIBRE 1</v>
      </c>
      <c r="BD153" s="376" t="str">
        <f>IFERROR(__xludf.DUMMYFUNCTION("""COMPUTED_VALUE"""),"MENSUAL PILETA LIBRE 2")</f>
        <v>MENSUAL PILETA LIBRE 2</v>
      </c>
      <c r="BE153" s="376" t="str">
        <f>IFERROR(__xludf.DUMMYFUNCTION("""COMPUTED_VALUE"""),"MENSUAL PILETA LIBRE 3")</f>
        <v>MENSUAL PILETA LIBRE 3</v>
      </c>
      <c r="BF153" s="376" t="str">
        <f>IFERROR(__xludf.DUMMYFUNCTION("""COMPUTED_VALUE"""),"MENSUAL COMBINADO")</f>
        <v>MENSUAL COMBINADO</v>
      </c>
      <c r="BG153" s="376" t="str">
        <f>IFERROR(__xludf.DUMMYFUNCTION("""COMPUTED_VALUE"""),"TRIMESTRAL 1")</f>
        <v>TRIMESTRAL 1</v>
      </c>
      <c r="BH153" s="376" t="str">
        <f>IFERROR(__xludf.DUMMYFUNCTION("""COMPUTED_VALUE"""),"TRIMESTRAL 2")</f>
        <v>TRIMESTRAL 2</v>
      </c>
      <c r="BI153" s="376" t="str">
        <f>IFERROR(__xludf.DUMMYFUNCTION("""COMPUTED_VALUE"""),"TRIMESTRAL 3")</f>
        <v>TRIMESTRAL 3</v>
      </c>
      <c r="BJ153" s="376" t="str">
        <f>IFERROR(__xludf.DUMMYFUNCTION("""COMPUTED_VALUE"""),"TRIMESTRAL PILETA LIBRE 1")</f>
        <v>TRIMESTRAL PILETA LIBRE 1</v>
      </c>
      <c r="BK153" s="376" t="str">
        <f>IFERROR(__xludf.DUMMYFUNCTION("""COMPUTED_VALUE"""),"TRIMESTRAL PILETA LIBRE 2")</f>
        <v>TRIMESTRAL PILETA LIBRE 2</v>
      </c>
      <c r="BL153" s="376" t="str">
        <f>IFERROR(__xludf.DUMMYFUNCTION("""COMPUTED_VALUE"""),"TRIMESTRAL PILETA LIBRE 3")</f>
        <v>TRIMESTRAL PILETA LIBRE 3</v>
      </c>
      <c r="BM153" s="376" t="str">
        <f>IFERROR(__xludf.DUMMYFUNCTION("""COMPUTED_VALUE"""),"TRIMESTRAL COMBINADO")</f>
        <v>TRIMESTRAL COMBINADO</v>
      </c>
      <c r="BN153" s="376" t="str">
        <f>IFERROR(__xludf.DUMMYFUNCTION("""COMPUTED_VALUE"""),"MENSUAL PROMO 1")</f>
        <v>MENSUAL PROMO 1</v>
      </c>
      <c r="BO153" s="377" t="str">
        <f>IFERROR(__xludf.DUMMYFUNCTION("""COMPUTED_VALUE"""),"TRIMESTRAL PROMO 1")</f>
        <v>TRIMESTRAL PROMO 1</v>
      </c>
      <c r="BP153" s="134" t="str">
        <f>IFERROR(__xludf.DUMMYFUNCTION("""COMPUTED_VALUE""")," ---")</f>
        <v> ---</v>
      </c>
      <c r="BQ153" s="134"/>
      <c r="BR153" s="134"/>
      <c r="BS153" s="148"/>
      <c r="BT153" s="148"/>
      <c r="BU153" s="148"/>
      <c r="BV153" s="148"/>
      <c r="BW153" s="148"/>
      <c r="BX153" s="148"/>
      <c r="BY153" s="148"/>
      <c r="BZ153" s="148"/>
      <c r="CA153" s="148"/>
      <c r="CB153" s="148"/>
      <c r="CC153" s="148"/>
      <c r="CD153" s="148"/>
      <c r="CE153" s="148"/>
      <c r="CF153" s="148" t="str">
        <f>IFERROR(__xludf.DUMMYFUNCTION("""COMPUTED_VALUE""")," ---")</f>
        <v> ---</v>
      </c>
      <c r="CG153" s="148"/>
      <c r="CH153" s="148"/>
      <c r="CI153" s="148"/>
      <c r="CJ153" s="148"/>
      <c r="CK153" s="148"/>
      <c r="CL153" s="148"/>
      <c r="CM153" s="148"/>
      <c r="CN153" s="148"/>
      <c r="CO153" s="148"/>
      <c r="CP153" s="148"/>
      <c r="CQ153" s="148"/>
      <c r="CR153" s="148"/>
    </row>
    <row r="154" ht="15.75" customHeight="1">
      <c r="A154" s="408">
        <v>45108.0</v>
      </c>
      <c r="B154" s="349"/>
      <c r="C154" s="349"/>
      <c r="D154" s="349"/>
      <c r="E154" s="500"/>
      <c r="F154" s="500"/>
      <c r="G154" s="353"/>
      <c r="H154" s="376"/>
      <c r="I154" s="376"/>
      <c r="J154" s="376"/>
      <c r="K154" s="377"/>
      <c r="L154" s="134"/>
      <c r="M154" s="134"/>
      <c r="N154" s="353"/>
      <c r="O154" s="501" t="s">
        <v>918</v>
      </c>
      <c r="P154" s="375" t="s">
        <v>265</v>
      </c>
      <c r="Q154" s="381" t="str">
        <f>IFERROR(__xludf.DUMMYFUNCTION("TRANSPOSE(FILTER($P$6:$P$329,$O$6:$O$329='DATOS PERSONALES'!$E151))"),"Lunes 16:15")</f>
        <v>Lunes 16:15</v>
      </c>
      <c r="R154" s="374" t="str">
        <f>IFERROR(__xludf.DUMMYFUNCTION("""COMPUTED_VALUE"""),"Lunes 19:15")</f>
        <v>Lunes 19:15</v>
      </c>
      <c r="S154" s="374" t="str">
        <f>IFERROR(__xludf.DUMMYFUNCTION("""COMPUTED_VALUE"""),"Martes 16:00")</f>
        <v>Martes 16:00</v>
      </c>
      <c r="T154" s="374" t="str">
        <f>IFERROR(__xludf.DUMMYFUNCTION("""COMPUTED_VALUE"""),"Martes 17:30")</f>
        <v>Martes 17:30</v>
      </c>
      <c r="U154" s="374" t="str">
        <f>IFERROR(__xludf.DUMMYFUNCTION("""COMPUTED_VALUE"""),"Martes 18:15")</f>
        <v>Martes 18:15</v>
      </c>
      <c r="V154" s="374" t="str">
        <f>IFERROR(__xludf.DUMMYFUNCTION("""COMPUTED_VALUE"""),"Martes 19:45")</f>
        <v>Martes 19:45</v>
      </c>
      <c r="W154" s="374" t="str">
        <f>IFERROR(__xludf.DUMMYFUNCTION("""COMPUTED_VALUE"""),"Miércoles 18:15")</f>
        <v>Miércoles 18:15</v>
      </c>
      <c r="X154" s="374" t="str">
        <f>IFERROR(__xludf.DUMMYFUNCTION("""COMPUTED_VALUE"""),"Miércoles 19:45")</f>
        <v>Miércoles 19:45</v>
      </c>
      <c r="Y154" s="374" t="str">
        <f>IFERROR(__xludf.DUMMYFUNCTION("""COMPUTED_VALUE"""),"Jueves 14:45")</f>
        <v>Jueves 14:45</v>
      </c>
      <c r="Z154" s="374" t="str">
        <f>IFERROR(__xludf.DUMMYFUNCTION("""COMPUTED_VALUE"""),"Jueves 14:45")</f>
        <v>Jueves 14:45</v>
      </c>
      <c r="AA154" s="374" t="str">
        <f>IFERROR(__xludf.DUMMYFUNCTION("""COMPUTED_VALUE"""),"Jueves 17:00")</f>
        <v>Jueves 17:00</v>
      </c>
      <c r="AB154" s="374" t="str">
        <f>IFERROR(__xludf.DUMMYFUNCTION("""COMPUTED_VALUE"""),"Jueves 19:15")</f>
        <v>Jueves 19:15</v>
      </c>
      <c r="AC154" s="374" t="str">
        <f>IFERROR(__xludf.DUMMYFUNCTION("""COMPUTED_VALUE"""),"Viernes 15:15")</f>
        <v>Viernes 15:15</v>
      </c>
      <c r="AD154" s="376" t="str">
        <f>IFERROR(__xludf.DUMMYFUNCTION("""COMPUTED_VALUE"""),"Sábado 11:30")</f>
        <v>Sábado 11:30</v>
      </c>
      <c r="AE154" s="376" t="str">
        <f>IFERROR(__xludf.DUMMYFUNCTION("""COMPUTED_VALUE"""),"Sábado 12:15")</f>
        <v>Sábado 12:15</v>
      </c>
      <c r="AF154" s="376" t="str">
        <f>IFERROR(__xludf.DUMMYFUNCTION("""COMPUTED_VALUE"""),"Sábado 16:00")</f>
        <v>Sábado 16:00</v>
      </c>
      <c r="AG154" s="376" t="str">
        <f>IFERROR(__xludf.DUMMYFUNCTION("""COMPUTED_VALUE"""),"Sábado 17:30")</f>
        <v>Sábado 17:30</v>
      </c>
      <c r="AH154" s="376" t="str">
        <f>IFERROR(__xludf.DUMMYFUNCTION("""COMPUTED_VALUE"""),"Sábado 19:00")</f>
        <v>Sábado 19:00</v>
      </c>
      <c r="AI154" s="376" t="str">
        <f>IFERROR(__xludf.DUMMYFUNCTION("""COMPUTED_VALUE"""),"vacio")</f>
        <v>vacio</v>
      </c>
      <c r="AJ154" s="376"/>
      <c r="AK154" s="376"/>
      <c r="AL154" s="376"/>
      <c r="AM154" s="376"/>
      <c r="AN154" s="376"/>
      <c r="AO154" s="376"/>
      <c r="AP154" s="376"/>
      <c r="AQ154" s="376"/>
      <c r="AR154" s="376"/>
      <c r="AS154" s="376"/>
      <c r="AT154" s="376"/>
      <c r="AU154" s="376"/>
      <c r="AV154" s="376"/>
      <c r="AW154" s="377"/>
      <c r="AX154" s="134"/>
      <c r="AY154" s="353"/>
      <c r="AZ154" s="392" t="str">
        <f>IFERROR(__xludf.DUMMYFUNCTION("TRANSPOSE( IFNA(FILTER($B:$B, MONTH(IF($A:$A&lt;&gt;"""",$A:$A,""null""))=MONTH(IF('DATOS PERSONALES'!$H152&lt;&gt;"""",'DATOS PERSONALES'!$H152,""null""))),""Ingrese mes contratacion primero""))"),"MENSUAL 1")</f>
        <v>MENSUAL 1</v>
      </c>
      <c r="BA154" s="376" t="str">
        <f>IFERROR(__xludf.DUMMYFUNCTION("""COMPUTED_VALUE"""),"MENSUAL 2")</f>
        <v>MENSUAL 2</v>
      </c>
      <c r="BB154" s="376" t="str">
        <f>IFERROR(__xludf.DUMMYFUNCTION("""COMPUTED_VALUE"""),"MENSUAL 3")</f>
        <v>MENSUAL 3</v>
      </c>
      <c r="BC154" s="376" t="str">
        <f>IFERROR(__xludf.DUMMYFUNCTION("""COMPUTED_VALUE"""),"MENSUAL PILETA LIBRE 1")</f>
        <v>MENSUAL PILETA LIBRE 1</v>
      </c>
      <c r="BD154" s="376" t="str">
        <f>IFERROR(__xludf.DUMMYFUNCTION("""COMPUTED_VALUE"""),"MENSUAL PILETA LIBRE 2")</f>
        <v>MENSUAL PILETA LIBRE 2</v>
      </c>
      <c r="BE154" s="376" t="str">
        <f>IFERROR(__xludf.DUMMYFUNCTION("""COMPUTED_VALUE"""),"MENSUAL PILETA LIBRE 3")</f>
        <v>MENSUAL PILETA LIBRE 3</v>
      </c>
      <c r="BF154" s="376" t="str">
        <f>IFERROR(__xludf.DUMMYFUNCTION("""COMPUTED_VALUE"""),"MENSUAL COMBINADO")</f>
        <v>MENSUAL COMBINADO</v>
      </c>
      <c r="BG154" s="376" t="str">
        <f>IFERROR(__xludf.DUMMYFUNCTION("""COMPUTED_VALUE"""),"TRIMESTRAL 1")</f>
        <v>TRIMESTRAL 1</v>
      </c>
      <c r="BH154" s="376" t="str">
        <f>IFERROR(__xludf.DUMMYFUNCTION("""COMPUTED_VALUE"""),"TRIMESTRAL 2")</f>
        <v>TRIMESTRAL 2</v>
      </c>
      <c r="BI154" s="376" t="str">
        <f>IFERROR(__xludf.DUMMYFUNCTION("""COMPUTED_VALUE"""),"TRIMESTRAL 3")</f>
        <v>TRIMESTRAL 3</v>
      </c>
      <c r="BJ154" s="376" t="str">
        <f>IFERROR(__xludf.DUMMYFUNCTION("""COMPUTED_VALUE"""),"TRIMESTRAL PILETA LIBRE 1")</f>
        <v>TRIMESTRAL PILETA LIBRE 1</v>
      </c>
      <c r="BK154" s="376" t="str">
        <f>IFERROR(__xludf.DUMMYFUNCTION("""COMPUTED_VALUE"""),"TRIMESTRAL PILETA LIBRE 2")</f>
        <v>TRIMESTRAL PILETA LIBRE 2</v>
      </c>
      <c r="BL154" s="376" t="str">
        <f>IFERROR(__xludf.DUMMYFUNCTION("""COMPUTED_VALUE"""),"TRIMESTRAL PILETA LIBRE 3")</f>
        <v>TRIMESTRAL PILETA LIBRE 3</v>
      </c>
      <c r="BM154" s="376" t="str">
        <f>IFERROR(__xludf.DUMMYFUNCTION("""COMPUTED_VALUE"""),"TRIMESTRAL COMBINADO")</f>
        <v>TRIMESTRAL COMBINADO</v>
      </c>
      <c r="BN154" s="376" t="str">
        <f>IFERROR(__xludf.DUMMYFUNCTION("""COMPUTED_VALUE"""),"MENSUAL PROMO 1")</f>
        <v>MENSUAL PROMO 1</v>
      </c>
      <c r="BO154" s="377" t="str">
        <f>IFERROR(__xludf.DUMMYFUNCTION("""COMPUTED_VALUE"""),"TRIMESTRAL PROMO 1")</f>
        <v>TRIMESTRAL PROMO 1</v>
      </c>
      <c r="BP154" s="134" t="str">
        <f>IFERROR(__xludf.DUMMYFUNCTION("""COMPUTED_VALUE""")," ---")</f>
        <v> ---</v>
      </c>
      <c r="BQ154" s="134"/>
      <c r="BR154" s="134"/>
      <c r="BS154" s="148"/>
      <c r="BT154" s="148"/>
      <c r="BU154" s="148"/>
      <c r="BV154" s="148"/>
      <c r="BW154" s="148"/>
      <c r="BX154" s="148"/>
      <c r="BY154" s="148"/>
      <c r="BZ154" s="148"/>
      <c r="CA154" s="148"/>
      <c r="CB154" s="148"/>
      <c r="CC154" s="148"/>
      <c r="CD154" s="148"/>
      <c r="CE154" s="148"/>
      <c r="CF154" s="148" t="str">
        <f>IFERROR(__xludf.DUMMYFUNCTION("""COMPUTED_VALUE""")," ---")</f>
        <v> ---</v>
      </c>
      <c r="CG154" s="148"/>
      <c r="CH154" s="148"/>
      <c r="CI154" s="148"/>
      <c r="CJ154" s="148"/>
      <c r="CK154" s="148"/>
      <c r="CL154" s="148"/>
      <c r="CM154" s="148"/>
      <c r="CN154" s="148"/>
      <c r="CO154" s="148"/>
      <c r="CP154" s="148"/>
      <c r="CQ154" s="148"/>
      <c r="CR154" s="148"/>
    </row>
    <row r="155" ht="15.75" customHeight="1">
      <c r="A155" s="408">
        <v>45108.0</v>
      </c>
      <c r="B155" s="335"/>
      <c r="C155" s="335"/>
      <c r="D155" s="335"/>
      <c r="E155" s="500"/>
      <c r="F155" s="500"/>
      <c r="G155" s="353"/>
      <c r="H155" s="376"/>
      <c r="I155" s="376"/>
      <c r="J155" s="376"/>
      <c r="K155" s="377"/>
      <c r="L155" s="134"/>
      <c r="M155" s="134"/>
      <c r="N155" s="353"/>
      <c r="O155" s="499"/>
      <c r="P155" s="375"/>
      <c r="Q155" s="381" t="str">
        <f>IFERROR(__xludf.DUMMYFUNCTION("TRANSPOSE(FILTER($P$6:$P$329,$O$6:$O$329='DATOS PERSONALES'!$E152))"),"Lunes 16:15")</f>
        <v>Lunes 16:15</v>
      </c>
      <c r="R155" s="374" t="str">
        <f>IFERROR(__xludf.DUMMYFUNCTION("""COMPUTED_VALUE"""),"Lunes 19:15")</f>
        <v>Lunes 19:15</v>
      </c>
      <c r="S155" s="374" t="str">
        <f>IFERROR(__xludf.DUMMYFUNCTION("""COMPUTED_VALUE"""),"Martes 16:00")</f>
        <v>Martes 16:00</v>
      </c>
      <c r="T155" s="374" t="str">
        <f>IFERROR(__xludf.DUMMYFUNCTION("""COMPUTED_VALUE"""),"Martes 17:30")</f>
        <v>Martes 17:30</v>
      </c>
      <c r="U155" s="374" t="str">
        <f>IFERROR(__xludf.DUMMYFUNCTION("""COMPUTED_VALUE"""),"Martes 18:15")</f>
        <v>Martes 18:15</v>
      </c>
      <c r="V155" s="374" t="str">
        <f>IFERROR(__xludf.DUMMYFUNCTION("""COMPUTED_VALUE"""),"Martes 19:45")</f>
        <v>Martes 19:45</v>
      </c>
      <c r="W155" s="374" t="str">
        <f>IFERROR(__xludf.DUMMYFUNCTION("""COMPUTED_VALUE"""),"Miércoles 18:15")</f>
        <v>Miércoles 18:15</v>
      </c>
      <c r="X155" s="374" t="str">
        <f>IFERROR(__xludf.DUMMYFUNCTION("""COMPUTED_VALUE"""),"Miércoles 19:45")</f>
        <v>Miércoles 19:45</v>
      </c>
      <c r="Y155" s="374" t="str">
        <f>IFERROR(__xludf.DUMMYFUNCTION("""COMPUTED_VALUE"""),"Jueves 14:45")</f>
        <v>Jueves 14:45</v>
      </c>
      <c r="Z155" s="374" t="str">
        <f>IFERROR(__xludf.DUMMYFUNCTION("""COMPUTED_VALUE"""),"Jueves 14:45")</f>
        <v>Jueves 14:45</v>
      </c>
      <c r="AA155" s="374" t="str">
        <f>IFERROR(__xludf.DUMMYFUNCTION("""COMPUTED_VALUE"""),"Jueves 17:00")</f>
        <v>Jueves 17:00</v>
      </c>
      <c r="AB155" s="374" t="str">
        <f>IFERROR(__xludf.DUMMYFUNCTION("""COMPUTED_VALUE"""),"Jueves 19:15")</f>
        <v>Jueves 19:15</v>
      </c>
      <c r="AC155" s="374" t="str">
        <f>IFERROR(__xludf.DUMMYFUNCTION("""COMPUTED_VALUE"""),"Viernes 15:15")</f>
        <v>Viernes 15:15</v>
      </c>
      <c r="AD155" s="376" t="str">
        <f>IFERROR(__xludf.DUMMYFUNCTION("""COMPUTED_VALUE"""),"Sábado 11:30")</f>
        <v>Sábado 11:30</v>
      </c>
      <c r="AE155" s="376" t="str">
        <f>IFERROR(__xludf.DUMMYFUNCTION("""COMPUTED_VALUE"""),"Sábado 12:15")</f>
        <v>Sábado 12:15</v>
      </c>
      <c r="AF155" s="376" t="str">
        <f>IFERROR(__xludf.DUMMYFUNCTION("""COMPUTED_VALUE"""),"Sábado 16:00")</f>
        <v>Sábado 16:00</v>
      </c>
      <c r="AG155" s="376" t="str">
        <f>IFERROR(__xludf.DUMMYFUNCTION("""COMPUTED_VALUE"""),"Sábado 17:30")</f>
        <v>Sábado 17:30</v>
      </c>
      <c r="AH155" s="376" t="str">
        <f>IFERROR(__xludf.DUMMYFUNCTION("""COMPUTED_VALUE"""),"Sábado 19:00")</f>
        <v>Sábado 19:00</v>
      </c>
      <c r="AI155" s="376" t="str">
        <f>IFERROR(__xludf.DUMMYFUNCTION("""COMPUTED_VALUE"""),"vacio")</f>
        <v>vacio</v>
      </c>
      <c r="AJ155" s="376"/>
      <c r="AK155" s="376"/>
      <c r="AL155" s="376"/>
      <c r="AM155" s="376"/>
      <c r="AN155" s="376"/>
      <c r="AO155" s="376"/>
      <c r="AP155" s="376"/>
      <c r="AQ155" s="376"/>
      <c r="AR155" s="376"/>
      <c r="AS155" s="376"/>
      <c r="AT155" s="376"/>
      <c r="AU155" s="376"/>
      <c r="AV155" s="376"/>
      <c r="AW155" s="377"/>
      <c r="AX155" s="134"/>
      <c r="AY155" s="353"/>
      <c r="AZ155" s="392" t="str">
        <f>IFERROR(__xludf.DUMMYFUNCTION("TRANSPOSE( IFNA(FILTER($B:$B, MONTH(IF($A:$A&lt;&gt;"""",$A:$A,""null""))=MONTH(IF('DATOS PERSONALES'!$H153&lt;&gt;"""",'DATOS PERSONALES'!$H153,""null""))),""Ingrese mes contratacion primero""))"),"MENSUAL 1")</f>
        <v>MENSUAL 1</v>
      </c>
      <c r="BA155" s="376" t="str">
        <f>IFERROR(__xludf.DUMMYFUNCTION("""COMPUTED_VALUE"""),"MENSUAL 2")</f>
        <v>MENSUAL 2</v>
      </c>
      <c r="BB155" s="376" t="str">
        <f>IFERROR(__xludf.DUMMYFUNCTION("""COMPUTED_VALUE"""),"MENSUAL 3")</f>
        <v>MENSUAL 3</v>
      </c>
      <c r="BC155" s="376" t="str">
        <f>IFERROR(__xludf.DUMMYFUNCTION("""COMPUTED_VALUE"""),"MENSUAL PILETA LIBRE 1")</f>
        <v>MENSUAL PILETA LIBRE 1</v>
      </c>
      <c r="BD155" s="376" t="str">
        <f>IFERROR(__xludf.DUMMYFUNCTION("""COMPUTED_VALUE"""),"MENSUAL PILETA LIBRE 2")</f>
        <v>MENSUAL PILETA LIBRE 2</v>
      </c>
      <c r="BE155" s="376" t="str">
        <f>IFERROR(__xludf.DUMMYFUNCTION("""COMPUTED_VALUE"""),"MENSUAL PILETA LIBRE 3")</f>
        <v>MENSUAL PILETA LIBRE 3</v>
      </c>
      <c r="BF155" s="376" t="str">
        <f>IFERROR(__xludf.DUMMYFUNCTION("""COMPUTED_VALUE"""),"MENSUAL COMBINADO")</f>
        <v>MENSUAL COMBINADO</v>
      </c>
      <c r="BG155" s="376" t="str">
        <f>IFERROR(__xludf.DUMMYFUNCTION("""COMPUTED_VALUE"""),"TRIMESTRAL 1")</f>
        <v>TRIMESTRAL 1</v>
      </c>
      <c r="BH155" s="376" t="str">
        <f>IFERROR(__xludf.DUMMYFUNCTION("""COMPUTED_VALUE"""),"TRIMESTRAL 2")</f>
        <v>TRIMESTRAL 2</v>
      </c>
      <c r="BI155" s="376" t="str">
        <f>IFERROR(__xludf.DUMMYFUNCTION("""COMPUTED_VALUE"""),"TRIMESTRAL 3")</f>
        <v>TRIMESTRAL 3</v>
      </c>
      <c r="BJ155" s="376" t="str">
        <f>IFERROR(__xludf.DUMMYFUNCTION("""COMPUTED_VALUE"""),"TRIMESTRAL PILETA LIBRE 1")</f>
        <v>TRIMESTRAL PILETA LIBRE 1</v>
      </c>
      <c r="BK155" s="376" t="str">
        <f>IFERROR(__xludf.DUMMYFUNCTION("""COMPUTED_VALUE"""),"TRIMESTRAL PILETA LIBRE 2")</f>
        <v>TRIMESTRAL PILETA LIBRE 2</v>
      </c>
      <c r="BL155" s="376" t="str">
        <f>IFERROR(__xludf.DUMMYFUNCTION("""COMPUTED_VALUE"""),"TRIMESTRAL PILETA LIBRE 3")</f>
        <v>TRIMESTRAL PILETA LIBRE 3</v>
      </c>
      <c r="BM155" s="376" t="str">
        <f>IFERROR(__xludf.DUMMYFUNCTION("""COMPUTED_VALUE"""),"TRIMESTRAL COMBINADO")</f>
        <v>TRIMESTRAL COMBINADO</v>
      </c>
      <c r="BN155" s="376" t="str">
        <f>IFERROR(__xludf.DUMMYFUNCTION("""COMPUTED_VALUE"""),"MENSUAL PROMO 1")</f>
        <v>MENSUAL PROMO 1</v>
      </c>
      <c r="BO155" s="377" t="str">
        <f>IFERROR(__xludf.DUMMYFUNCTION("""COMPUTED_VALUE"""),"TRIMESTRAL PROMO 1")</f>
        <v>TRIMESTRAL PROMO 1</v>
      </c>
      <c r="BP155" s="134" t="str">
        <f>IFERROR(__xludf.DUMMYFUNCTION("""COMPUTED_VALUE""")," ---")</f>
        <v> ---</v>
      </c>
      <c r="BQ155" s="134"/>
      <c r="BR155" s="134"/>
      <c r="BS155" s="148"/>
      <c r="BT155" s="148"/>
      <c r="BU155" s="148"/>
      <c r="BV155" s="148"/>
      <c r="BW155" s="148"/>
      <c r="BX155" s="148"/>
      <c r="BY155" s="148"/>
      <c r="BZ155" s="148"/>
      <c r="CA155" s="148"/>
      <c r="CB155" s="148"/>
      <c r="CC155" s="148"/>
      <c r="CD155" s="148"/>
      <c r="CE155" s="148"/>
      <c r="CF155" s="148"/>
      <c r="CG155" s="148"/>
      <c r="CH155" s="148"/>
      <c r="CI155" s="148"/>
      <c r="CJ155" s="148"/>
      <c r="CK155" s="148"/>
      <c r="CL155" s="148"/>
      <c r="CM155" s="148"/>
      <c r="CN155" s="148"/>
      <c r="CO155" s="148"/>
      <c r="CP155" s="148"/>
      <c r="CQ155" s="148"/>
      <c r="CR155" s="148"/>
    </row>
    <row r="156" ht="15.75" customHeight="1">
      <c r="A156" s="408">
        <v>45108.0</v>
      </c>
      <c r="B156" s="349"/>
      <c r="C156" s="349"/>
      <c r="D156" s="349"/>
      <c r="E156" s="500"/>
      <c r="F156" s="500"/>
      <c r="G156" s="353"/>
      <c r="H156" s="376"/>
      <c r="I156" s="376"/>
      <c r="J156" s="376"/>
      <c r="K156" s="377"/>
      <c r="L156" s="134"/>
      <c r="M156" s="134"/>
      <c r="N156" s="353"/>
      <c r="O156" s="499"/>
      <c r="P156" s="375"/>
      <c r="Q156" s="381" t="str">
        <f>IFERROR(__xludf.DUMMYFUNCTION("TRANSPOSE(FILTER($P$6:$P$329,$O$6:$O$329='DATOS PERSONALES'!$E153))"),"Lunes 16:15")</f>
        <v>Lunes 16:15</v>
      </c>
      <c r="R156" s="374" t="str">
        <f>IFERROR(__xludf.DUMMYFUNCTION("""COMPUTED_VALUE"""),"Lunes 19:15")</f>
        <v>Lunes 19:15</v>
      </c>
      <c r="S156" s="374" t="str">
        <f>IFERROR(__xludf.DUMMYFUNCTION("""COMPUTED_VALUE"""),"Martes 16:00")</f>
        <v>Martes 16:00</v>
      </c>
      <c r="T156" s="374" t="str">
        <f>IFERROR(__xludf.DUMMYFUNCTION("""COMPUTED_VALUE"""),"Martes 17:30")</f>
        <v>Martes 17:30</v>
      </c>
      <c r="U156" s="374" t="str">
        <f>IFERROR(__xludf.DUMMYFUNCTION("""COMPUTED_VALUE"""),"Martes 18:15")</f>
        <v>Martes 18:15</v>
      </c>
      <c r="V156" s="374" t="str">
        <f>IFERROR(__xludf.DUMMYFUNCTION("""COMPUTED_VALUE"""),"Martes 19:45")</f>
        <v>Martes 19:45</v>
      </c>
      <c r="W156" s="374" t="str">
        <f>IFERROR(__xludf.DUMMYFUNCTION("""COMPUTED_VALUE"""),"Miércoles 18:15")</f>
        <v>Miércoles 18:15</v>
      </c>
      <c r="X156" s="374" t="str">
        <f>IFERROR(__xludf.DUMMYFUNCTION("""COMPUTED_VALUE"""),"Miércoles 19:45")</f>
        <v>Miércoles 19:45</v>
      </c>
      <c r="Y156" s="374" t="str">
        <f>IFERROR(__xludf.DUMMYFUNCTION("""COMPUTED_VALUE"""),"Jueves 14:45")</f>
        <v>Jueves 14:45</v>
      </c>
      <c r="Z156" s="374" t="str">
        <f>IFERROR(__xludf.DUMMYFUNCTION("""COMPUTED_VALUE"""),"Jueves 14:45")</f>
        <v>Jueves 14:45</v>
      </c>
      <c r="AA156" s="374" t="str">
        <f>IFERROR(__xludf.DUMMYFUNCTION("""COMPUTED_VALUE"""),"Jueves 17:00")</f>
        <v>Jueves 17:00</v>
      </c>
      <c r="AB156" s="374" t="str">
        <f>IFERROR(__xludf.DUMMYFUNCTION("""COMPUTED_VALUE"""),"Jueves 19:15")</f>
        <v>Jueves 19:15</v>
      </c>
      <c r="AC156" s="374" t="str">
        <f>IFERROR(__xludf.DUMMYFUNCTION("""COMPUTED_VALUE"""),"Viernes 15:15")</f>
        <v>Viernes 15:15</v>
      </c>
      <c r="AD156" s="376" t="str">
        <f>IFERROR(__xludf.DUMMYFUNCTION("""COMPUTED_VALUE"""),"Sábado 11:30")</f>
        <v>Sábado 11:30</v>
      </c>
      <c r="AE156" s="376" t="str">
        <f>IFERROR(__xludf.DUMMYFUNCTION("""COMPUTED_VALUE"""),"Sábado 12:15")</f>
        <v>Sábado 12:15</v>
      </c>
      <c r="AF156" s="376" t="str">
        <f>IFERROR(__xludf.DUMMYFUNCTION("""COMPUTED_VALUE"""),"Sábado 16:00")</f>
        <v>Sábado 16:00</v>
      </c>
      <c r="AG156" s="376" t="str">
        <f>IFERROR(__xludf.DUMMYFUNCTION("""COMPUTED_VALUE"""),"Sábado 17:30")</f>
        <v>Sábado 17:30</v>
      </c>
      <c r="AH156" s="376" t="str">
        <f>IFERROR(__xludf.DUMMYFUNCTION("""COMPUTED_VALUE"""),"Sábado 19:00")</f>
        <v>Sábado 19:00</v>
      </c>
      <c r="AI156" s="376" t="str">
        <f>IFERROR(__xludf.DUMMYFUNCTION("""COMPUTED_VALUE"""),"vacio")</f>
        <v>vacio</v>
      </c>
      <c r="AJ156" s="376"/>
      <c r="AK156" s="376"/>
      <c r="AL156" s="376"/>
      <c r="AM156" s="376"/>
      <c r="AN156" s="376"/>
      <c r="AO156" s="376"/>
      <c r="AP156" s="376"/>
      <c r="AQ156" s="376"/>
      <c r="AR156" s="376"/>
      <c r="AS156" s="376"/>
      <c r="AT156" s="376"/>
      <c r="AU156" s="376"/>
      <c r="AV156" s="376"/>
      <c r="AW156" s="377"/>
      <c r="AX156" s="134"/>
      <c r="AY156" s="353"/>
      <c r="AZ156" s="392" t="str">
        <f>IFERROR(__xludf.DUMMYFUNCTION("TRANSPOSE( IFNA(FILTER($B:$B, MONTH(IF($A:$A&lt;&gt;"""",$A:$A,""null""))=MONTH(IF('DATOS PERSONALES'!$H154&lt;&gt;"""",'DATOS PERSONALES'!$H154,""null""))),""Ingrese mes contratacion primero""))"),"MENSUAL 1")</f>
        <v>MENSUAL 1</v>
      </c>
      <c r="BA156" s="376" t="str">
        <f>IFERROR(__xludf.DUMMYFUNCTION("""COMPUTED_VALUE"""),"MENSUAL 2")</f>
        <v>MENSUAL 2</v>
      </c>
      <c r="BB156" s="376" t="str">
        <f>IFERROR(__xludf.DUMMYFUNCTION("""COMPUTED_VALUE"""),"MENSUAL 3")</f>
        <v>MENSUAL 3</v>
      </c>
      <c r="BC156" s="376" t="str">
        <f>IFERROR(__xludf.DUMMYFUNCTION("""COMPUTED_VALUE"""),"MENSUAL PILETA LIBRE 1")</f>
        <v>MENSUAL PILETA LIBRE 1</v>
      </c>
      <c r="BD156" s="376" t="str">
        <f>IFERROR(__xludf.DUMMYFUNCTION("""COMPUTED_VALUE"""),"MENSUAL PILETA LIBRE 2")</f>
        <v>MENSUAL PILETA LIBRE 2</v>
      </c>
      <c r="BE156" s="376" t="str">
        <f>IFERROR(__xludf.DUMMYFUNCTION("""COMPUTED_VALUE"""),"MENSUAL PILETA LIBRE 3")</f>
        <v>MENSUAL PILETA LIBRE 3</v>
      </c>
      <c r="BF156" s="376" t="str">
        <f>IFERROR(__xludf.DUMMYFUNCTION("""COMPUTED_VALUE"""),"MENSUAL COMBINADO")</f>
        <v>MENSUAL COMBINADO</v>
      </c>
      <c r="BG156" s="376" t="str">
        <f>IFERROR(__xludf.DUMMYFUNCTION("""COMPUTED_VALUE"""),"TRIMESTRAL 1")</f>
        <v>TRIMESTRAL 1</v>
      </c>
      <c r="BH156" s="376" t="str">
        <f>IFERROR(__xludf.DUMMYFUNCTION("""COMPUTED_VALUE"""),"TRIMESTRAL 2")</f>
        <v>TRIMESTRAL 2</v>
      </c>
      <c r="BI156" s="376" t="str">
        <f>IFERROR(__xludf.DUMMYFUNCTION("""COMPUTED_VALUE"""),"TRIMESTRAL 3")</f>
        <v>TRIMESTRAL 3</v>
      </c>
      <c r="BJ156" s="376" t="str">
        <f>IFERROR(__xludf.DUMMYFUNCTION("""COMPUTED_VALUE"""),"TRIMESTRAL PILETA LIBRE 1")</f>
        <v>TRIMESTRAL PILETA LIBRE 1</v>
      </c>
      <c r="BK156" s="376" t="str">
        <f>IFERROR(__xludf.DUMMYFUNCTION("""COMPUTED_VALUE"""),"TRIMESTRAL PILETA LIBRE 2")</f>
        <v>TRIMESTRAL PILETA LIBRE 2</v>
      </c>
      <c r="BL156" s="376" t="str">
        <f>IFERROR(__xludf.DUMMYFUNCTION("""COMPUTED_VALUE"""),"TRIMESTRAL PILETA LIBRE 3")</f>
        <v>TRIMESTRAL PILETA LIBRE 3</v>
      </c>
      <c r="BM156" s="376" t="str">
        <f>IFERROR(__xludf.DUMMYFUNCTION("""COMPUTED_VALUE"""),"TRIMESTRAL COMBINADO")</f>
        <v>TRIMESTRAL COMBINADO</v>
      </c>
      <c r="BN156" s="376" t="str">
        <f>IFERROR(__xludf.DUMMYFUNCTION("""COMPUTED_VALUE"""),"MENSUAL PROMO 1")</f>
        <v>MENSUAL PROMO 1</v>
      </c>
      <c r="BO156" s="377" t="str">
        <f>IFERROR(__xludf.DUMMYFUNCTION("""COMPUTED_VALUE"""),"TRIMESTRAL PROMO 1")</f>
        <v>TRIMESTRAL PROMO 1</v>
      </c>
      <c r="BP156" s="134" t="str">
        <f>IFERROR(__xludf.DUMMYFUNCTION("""COMPUTED_VALUE""")," ---")</f>
        <v> ---</v>
      </c>
      <c r="BQ156" s="134"/>
      <c r="BR156" s="134"/>
      <c r="BS156" s="148"/>
      <c r="BT156" s="148"/>
      <c r="BU156" s="148"/>
      <c r="BV156" s="148"/>
      <c r="BW156" s="148"/>
      <c r="BX156" s="148"/>
      <c r="BY156" s="148"/>
      <c r="BZ156" s="148"/>
      <c r="CA156" s="148"/>
      <c r="CB156" s="148"/>
      <c r="CC156" s="148"/>
      <c r="CD156" s="148"/>
      <c r="CE156" s="148"/>
      <c r="CF156" s="148"/>
      <c r="CG156" s="148"/>
      <c r="CH156" s="148"/>
      <c r="CI156" s="148"/>
      <c r="CJ156" s="148"/>
      <c r="CK156" s="148"/>
      <c r="CL156" s="148"/>
      <c r="CM156" s="148"/>
      <c r="CN156" s="148"/>
      <c r="CO156" s="148"/>
      <c r="CP156" s="148"/>
      <c r="CQ156" s="148"/>
      <c r="CR156" s="148"/>
    </row>
    <row r="157" ht="15.75" customHeight="1">
      <c r="A157" s="408">
        <v>45108.0</v>
      </c>
      <c r="B157" s="502"/>
      <c r="C157" s="502"/>
      <c r="D157" s="502"/>
      <c r="E157" s="502"/>
      <c r="F157" s="502"/>
      <c r="G157" s="353"/>
      <c r="H157" s="376"/>
      <c r="I157" s="376"/>
      <c r="J157" s="376"/>
      <c r="K157" s="377"/>
      <c r="L157" s="134"/>
      <c r="M157" s="134"/>
      <c r="N157" s="353"/>
      <c r="O157" s="499"/>
      <c r="P157" s="375"/>
      <c r="Q157" s="381" t="str">
        <f>IFERROR(__xludf.DUMMYFUNCTION("TRANSPOSE(FILTER($P$6:$P$329,$O$6:$O$329='DATOS PERSONALES'!$E154))"),"Lunes 16:15")</f>
        <v>Lunes 16:15</v>
      </c>
      <c r="R157" s="374" t="str">
        <f>IFERROR(__xludf.DUMMYFUNCTION("""COMPUTED_VALUE"""),"Lunes 19:15")</f>
        <v>Lunes 19:15</v>
      </c>
      <c r="S157" s="374" t="str">
        <f>IFERROR(__xludf.DUMMYFUNCTION("""COMPUTED_VALUE"""),"Martes 16:00")</f>
        <v>Martes 16:00</v>
      </c>
      <c r="T157" s="374" t="str">
        <f>IFERROR(__xludf.DUMMYFUNCTION("""COMPUTED_VALUE"""),"Martes 17:30")</f>
        <v>Martes 17:30</v>
      </c>
      <c r="U157" s="374" t="str">
        <f>IFERROR(__xludf.DUMMYFUNCTION("""COMPUTED_VALUE"""),"Martes 18:15")</f>
        <v>Martes 18:15</v>
      </c>
      <c r="V157" s="374" t="str">
        <f>IFERROR(__xludf.DUMMYFUNCTION("""COMPUTED_VALUE"""),"Martes 19:45")</f>
        <v>Martes 19:45</v>
      </c>
      <c r="W157" s="374" t="str">
        <f>IFERROR(__xludf.DUMMYFUNCTION("""COMPUTED_VALUE"""),"Miércoles 18:15")</f>
        <v>Miércoles 18:15</v>
      </c>
      <c r="X157" s="374" t="str">
        <f>IFERROR(__xludf.DUMMYFUNCTION("""COMPUTED_VALUE"""),"Miércoles 19:45")</f>
        <v>Miércoles 19:45</v>
      </c>
      <c r="Y157" s="374" t="str">
        <f>IFERROR(__xludf.DUMMYFUNCTION("""COMPUTED_VALUE"""),"Jueves 14:45")</f>
        <v>Jueves 14:45</v>
      </c>
      <c r="Z157" s="374" t="str">
        <f>IFERROR(__xludf.DUMMYFUNCTION("""COMPUTED_VALUE"""),"Jueves 14:45")</f>
        <v>Jueves 14:45</v>
      </c>
      <c r="AA157" s="374" t="str">
        <f>IFERROR(__xludf.DUMMYFUNCTION("""COMPUTED_VALUE"""),"Jueves 17:00")</f>
        <v>Jueves 17:00</v>
      </c>
      <c r="AB157" s="374" t="str">
        <f>IFERROR(__xludf.DUMMYFUNCTION("""COMPUTED_VALUE"""),"Jueves 19:15")</f>
        <v>Jueves 19:15</v>
      </c>
      <c r="AC157" s="374" t="str">
        <f>IFERROR(__xludf.DUMMYFUNCTION("""COMPUTED_VALUE"""),"Viernes 15:15")</f>
        <v>Viernes 15:15</v>
      </c>
      <c r="AD157" s="376" t="str">
        <f>IFERROR(__xludf.DUMMYFUNCTION("""COMPUTED_VALUE"""),"Sábado 11:30")</f>
        <v>Sábado 11:30</v>
      </c>
      <c r="AE157" s="376" t="str">
        <f>IFERROR(__xludf.DUMMYFUNCTION("""COMPUTED_VALUE"""),"Sábado 12:15")</f>
        <v>Sábado 12:15</v>
      </c>
      <c r="AF157" s="376" t="str">
        <f>IFERROR(__xludf.DUMMYFUNCTION("""COMPUTED_VALUE"""),"Sábado 16:00")</f>
        <v>Sábado 16:00</v>
      </c>
      <c r="AG157" s="376" t="str">
        <f>IFERROR(__xludf.DUMMYFUNCTION("""COMPUTED_VALUE"""),"Sábado 17:30")</f>
        <v>Sábado 17:30</v>
      </c>
      <c r="AH157" s="376" t="str">
        <f>IFERROR(__xludf.DUMMYFUNCTION("""COMPUTED_VALUE"""),"Sábado 19:00")</f>
        <v>Sábado 19:00</v>
      </c>
      <c r="AI157" s="376" t="str">
        <f>IFERROR(__xludf.DUMMYFUNCTION("""COMPUTED_VALUE"""),"vacio")</f>
        <v>vacio</v>
      </c>
      <c r="AJ157" s="376"/>
      <c r="AK157" s="376"/>
      <c r="AL157" s="376"/>
      <c r="AM157" s="376"/>
      <c r="AN157" s="376"/>
      <c r="AO157" s="376"/>
      <c r="AP157" s="376"/>
      <c r="AQ157" s="376"/>
      <c r="AR157" s="376"/>
      <c r="AS157" s="376"/>
      <c r="AT157" s="376"/>
      <c r="AU157" s="376"/>
      <c r="AV157" s="376"/>
      <c r="AW157" s="377"/>
      <c r="AX157" s="134"/>
      <c r="AY157" s="353"/>
      <c r="AZ157" s="392" t="str">
        <f>IFERROR(__xludf.DUMMYFUNCTION("TRANSPOSE( IFNA(FILTER($B:$B, MONTH(IF($A:$A&lt;&gt;"""",$A:$A,""null""))=MONTH(IF('DATOS PERSONALES'!$H155&lt;&gt;"""",'DATOS PERSONALES'!$H155,""null""))),""Ingrese mes contratacion primero""))"),"MENSUAL 1")</f>
        <v>MENSUAL 1</v>
      </c>
      <c r="BA157" s="376" t="str">
        <f>IFERROR(__xludf.DUMMYFUNCTION("""COMPUTED_VALUE"""),"MENSUAL 2")</f>
        <v>MENSUAL 2</v>
      </c>
      <c r="BB157" s="376" t="str">
        <f>IFERROR(__xludf.DUMMYFUNCTION("""COMPUTED_VALUE"""),"MENSUAL 3")</f>
        <v>MENSUAL 3</v>
      </c>
      <c r="BC157" s="376" t="str">
        <f>IFERROR(__xludf.DUMMYFUNCTION("""COMPUTED_VALUE"""),"MENSUAL PILETA LIBRE 1")</f>
        <v>MENSUAL PILETA LIBRE 1</v>
      </c>
      <c r="BD157" s="376" t="str">
        <f>IFERROR(__xludf.DUMMYFUNCTION("""COMPUTED_VALUE"""),"MENSUAL PILETA LIBRE 2")</f>
        <v>MENSUAL PILETA LIBRE 2</v>
      </c>
      <c r="BE157" s="376" t="str">
        <f>IFERROR(__xludf.DUMMYFUNCTION("""COMPUTED_VALUE"""),"MENSUAL PILETA LIBRE 3")</f>
        <v>MENSUAL PILETA LIBRE 3</v>
      </c>
      <c r="BF157" s="376" t="str">
        <f>IFERROR(__xludf.DUMMYFUNCTION("""COMPUTED_VALUE"""),"MENSUAL COMBINADO")</f>
        <v>MENSUAL COMBINADO</v>
      </c>
      <c r="BG157" s="376" t="str">
        <f>IFERROR(__xludf.DUMMYFUNCTION("""COMPUTED_VALUE"""),"TRIMESTRAL 1")</f>
        <v>TRIMESTRAL 1</v>
      </c>
      <c r="BH157" s="376" t="str">
        <f>IFERROR(__xludf.DUMMYFUNCTION("""COMPUTED_VALUE"""),"TRIMESTRAL 2")</f>
        <v>TRIMESTRAL 2</v>
      </c>
      <c r="BI157" s="376" t="str">
        <f>IFERROR(__xludf.DUMMYFUNCTION("""COMPUTED_VALUE"""),"TRIMESTRAL 3")</f>
        <v>TRIMESTRAL 3</v>
      </c>
      <c r="BJ157" s="376" t="str">
        <f>IFERROR(__xludf.DUMMYFUNCTION("""COMPUTED_VALUE"""),"TRIMESTRAL PILETA LIBRE 1")</f>
        <v>TRIMESTRAL PILETA LIBRE 1</v>
      </c>
      <c r="BK157" s="376" t="str">
        <f>IFERROR(__xludf.DUMMYFUNCTION("""COMPUTED_VALUE"""),"TRIMESTRAL PILETA LIBRE 2")</f>
        <v>TRIMESTRAL PILETA LIBRE 2</v>
      </c>
      <c r="BL157" s="376" t="str">
        <f>IFERROR(__xludf.DUMMYFUNCTION("""COMPUTED_VALUE"""),"TRIMESTRAL PILETA LIBRE 3")</f>
        <v>TRIMESTRAL PILETA LIBRE 3</v>
      </c>
      <c r="BM157" s="376" t="str">
        <f>IFERROR(__xludf.DUMMYFUNCTION("""COMPUTED_VALUE"""),"TRIMESTRAL COMBINADO")</f>
        <v>TRIMESTRAL COMBINADO</v>
      </c>
      <c r="BN157" s="376" t="str">
        <f>IFERROR(__xludf.DUMMYFUNCTION("""COMPUTED_VALUE"""),"MENSUAL PROMO 1")</f>
        <v>MENSUAL PROMO 1</v>
      </c>
      <c r="BO157" s="377" t="str">
        <f>IFERROR(__xludf.DUMMYFUNCTION("""COMPUTED_VALUE"""),"TRIMESTRAL PROMO 1")</f>
        <v>TRIMESTRAL PROMO 1</v>
      </c>
      <c r="BP157" s="134" t="str">
        <f>IFERROR(__xludf.DUMMYFUNCTION("""COMPUTED_VALUE""")," ---")</f>
        <v> ---</v>
      </c>
      <c r="BQ157" s="134"/>
      <c r="BR157" s="134"/>
      <c r="BS157" s="148"/>
      <c r="BT157" s="148"/>
      <c r="BU157" s="148"/>
      <c r="BV157" s="148"/>
      <c r="BW157" s="148"/>
      <c r="BX157" s="148"/>
      <c r="BY157" s="148"/>
      <c r="BZ157" s="148"/>
      <c r="CA157" s="148"/>
      <c r="CB157" s="148"/>
      <c r="CC157" s="148"/>
      <c r="CD157" s="148"/>
      <c r="CE157" s="148"/>
      <c r="CF157" s="148" t="str">
        <f>IFERROR(__xludf.DUMMYFUNCTION("""COMPUTED_VALUE""")," ---")</f>
        <v> ---</v>
      </c>
      <c r="CG157" s="148"/>
      <c r="CH157" s="148"/>
      <c r="CI157" s="148"/>
      <c r="CJ157" s="148"/>
      <c r="CK157" s="148"/>
      <c r="CL157" s="148"/>
      <c r="CM157" s="148"/>
      <c r="CN157" s="148"/>
      <c r="CO157" s="148"/>
      <c r="CP157" s="148"/>
      <c r="CQ157" s="148"/>
      <c r="CR157" s="148"/>
    </row>
    <row r="158" ht="15.75" customHeight="1">
      <c r="A158" s="408">
        <v>45108.0</v>
      </c>
      <c r="B158" s="502"/>
      <c r="C158" s="502"/>
      <c r="D158" s="502"/>
      <c r="E158" s="502"/>
      <c r="F158" s="502"/>
      <c r="G158" s="353"/>
      <c r="H158" s="376"/>
      <c r="I158" s="376"/>
      <c r="J158" s="376"/>
      <c r="K158" s="377"/>
      <c r="L158" s="134"/>
      <c r="M158" s="134"/>
      <c r="N158" s="353"/>
      <c r="O158" s="499"/>
      <c r="P158" s="375"/>
      <c r="Q158" s="381" t="str">
        <f>IFERROR(__xludf.DUMMYFUNCTION("TRANSPOSE(FILTER($P$6:$P$329,$O$6:$O$329='DATOS PERSONALES'!$E155))"),"Lunes 16:15")</f>
        <v>Lunes 16:15</v>
      </c>
      <c r="R158" s="374" t="str">
        <f>IFERROR(__xludf.DUMMYFUNCTION("""COMPUTED_VALUE"""),"Lunes 19:15")</f>
        <v>Lunes 19:15</v>
      </c>
      <c r="S158" s="374" t="str">
        <f>IFERROR(__xludf.DUMMYFUNCTION("""COMPUTED_VALUE"""),"Martes 16:00")</f>
        <v>Martes 16:00</v>
      </c>
      <c r="T158" s="374" t="str">
        <f>IFERROR(__xludf.DUMMYFUNCTION("""COMPUTED_VALUE"""),"Martes 17:30")</f>
        <v>Martes 17:30</v>
      </c>
      <c r="U158" s="374" t="str">
        <f>IFERROR(__xludf.DUMMYFUNCTION("""COMPUTED_VALUE"""),"Martes 18:15")</f>
        <v>Martes 18:15</v>
      </c>
      <c r="V158" s="374" t="str">
        <f>IFERROR(__xludf.DUMMYFUNCTION("""COMPUTED_VALUE"""),"Martes 19:45")</f>
        <v>Martes 19:45</v>
      </c>
      <c r="W158" s="374" t="str">
        <f>IFERROR(__xludf.DUMMYFUNCTION("""COMPUTED_VALUE"""),"Miércoles 18:15")</f>
        <v>Miércoles 18:15</v>
      </c>
      <c r="X158" s="374" t="str">
        <f>IFERROR(__xludf.DUMMYFUNCTION("""COMPUTED_VALUE"""),"Miércoles 19:45")</f>
        <v>Miércoles 19:45</v>
      </c>
      <c r="Y158" s="374" t="str">
        <f>IFERROR(__xludf.DUMMYFUNCTION("""COMPUTED_VALUE"""),"Jueves 14:45")</f>
        <v>Jueves 14:45</v>
      </c>
      <c r="Z158" s="374" t="str">
        <f>IFERROR(__xludf.DUMMYFUNCTION("""COMPUTED_VALUE"""),"Jueves 14:45")</f>
        <v>Jueves 14:45</v>
      </c>
      <c r="AA158" s="374" t="str">
        <f>IFERROR(__xludf.DUMMYFUNCTION("""COMPUTED_VALUE"""),"Jueves 17:00")</f>
        <v>Jueves 17:00</v>
      </c>
      <c r="AB158" s="374" t="str">
        <f>IFERROR(__xludf.DUMMYFUNCTION("""COMPUTED_VALUE"""),"Jueves 19:15")</f>
        <v>Jueves 19:15</v>
      </c>
      <c r="AC158" s="374" t="str">
        <f>IFERROR(__xludf.DUMMYFUNCTION("""COMPUTED_VALUE"""),"Viernes 15:15")</f>
        <v>Viernes 15:15</v>
      </c>
      <c r="AD158" s="376" t="str">
        <f>IFERROR(__xludf.DUMMYFUNCTION("""COMPUTED_VALUE"""),"Sábado 11:30")</f>
        <v>Sábado 11:30</v>
      </c>
      <c r="AE158" s="376" t="str">
        <f>IFERROR(__xludf.DUMMYFUNCTION("""COMPUTED_VALUE"""),"Sábado 12:15")</f>
        <v>Sábado 12:15</v>
      </c>
      <c r="AF158" s="376" t="str">
        <f>IFERROR(__xludf.DUMMYFUNCTION("""COMPUTED_VALUE"""),"Sábado 16:00")</f>
        <v>Sábado 16:00</v>
      </c>
      <c r="AG158" s="376" t="str">
        <f>IFERROR(__xludf.DUMMYFUNCTION("""COMPUTED_VALUE"""),"Sábado 17:30")</f>
        <v>Sábado 17:30</v>
      </c>
      <c r="AH158" s="376" t="str">
        <f>IFERROR(__xludf.DUMMYFUNCTION("""COMPUTED_VALUE"""),"Sábado 19:00")</f>
        <v>Sábado 19:00</v>
      </c>
      <c r="AI158" s="376" t="str">
        <f>IFERROR(__xludf.DUMMYFUNCTION("""COMPUTED_VALUE"""),"vacio")</f>
        <v>vacio</v>
      </c>
      <c r="AJ158" s="376"/>
      <c r="AK158" s="376"/>
      <c r="AL158" s="376"/>
      <c r="AM158" s="376"/>
      <c r="AN158" s="376"/>
      <c r="AO158" s="376"/>
      <c r="AP158" s="376"/>
      <c r="AQ158" s="376"/>
      <c r="AR158" s="376"/>
      <c r="AS158" s="376"/>
      <c r="AT158" s="376"/>
      <c r="AU158" s="376"/>
      <c r="AV158" s="376"/>
      <c r="AW158" s="377"/>
      <c r="AX158" s="134"/>
      <c r="AY158" s="353"/>
      <c r="AZ158" s="392" t="str">
        <f>IFERROR(__xludf.DUMMYFUNCTION("TRANSPOSE( IFNA(FILTER($B:$B, MONTH(IF($A:$A&lt;&gt;"""",$A:$A,""null""))=MONTH(IF('DATOS PERSONALES'!$H156&lt;&gt;"""",'DATOS PERSONALES'!$H156,""null""))),""Ingrese mes contratacion primero""))"),"MENSUAL 1")</f>
        <v>MENSUAL 1</v>
      </c>
      <c r="BA158" s="376" t="str">
        <f>IFERROR(__xludf.DUMMYFUNCTION("""COMPUTED_VALUE"""),"MENSUAL 2")</f>
        <v>MENSUAL 2</v>
      </c>
      <c r="BB158" s="376" t="str">
        <f>IFERROR(__xludf.DUMMYFUNCTION("""COMPUTED_VALUE"""),"MENSUAL 3")</f>
        <v>MENSUAL 3</v>
      </c>
      <c r="BC158" s="376" t="str">
        <f>IFERROR(__xludf.DUMMYFUNCTION("""COMPUTED_VALUE"""),"MENSUAL PILETA LIBRE 1")</f>
        <v>MENSUAL PILETA LIBRE 1</v>
      </c>
      <c r="BD158" s="376" t="str">
        <f>IFERROR(__xludf.DUMMYFUNCTION("""COMPUTED_VALUE"""),"MENSUAL PILETA LIBRE 2")</f>
        <v>MENSUAL PILETA LIBRE 2</v>
      </c>
      <c r="BE158" s="376" t="str">
        <f>IFERROR(__xludf.DUMMYFUNCTION("""COMPUTED_VALUE"""),"MENSUAL PILETA LIBRE 3")</f>
        <v>MENSUAL PILETA LIBRE 3</v>
      </c>
      <c r="BF158" s="376" t="str">
        <f>IFERROR(__xludf.DUMMYFUNCTION("""COMPUTED_VALUE"""),"MENSUAL COMBINADO")</f>
        <v>MENSUAL COMBINADO</v>
      </c>
      <c r="BG158" s="376" t="str">
        <f>IFERROR(__xludf.DUMMYFUNCTION("""COMPUTED_VALUE"""),"TRIMESTRAL 1")</f>
        <v>TRIMESTRAL 1</v>
      </c>
      <c r="BH158" s="376" t="str">
        <f>IFERROR(__xludf.DUMMYFUNCTION("""COMPUTED_VALUE"""),"TRIMESTRAL 2")</f>
        <v>TRIMESTRAL 2</v>
      </c>
      <c r="BI158" s="376" t="str">
        <f>IFERROR(__xludf.DUMMYFUNCTION("""COMPUTED_VALUE"""),"TRIMESTRAL 3")</f>
        <v>TRIMESTRAL 3</v>
      </c>
      <c r="BJ158" s="376" t="str">
        <f>IFERROR(__xludf.DUMMYFUNCTION("""COMPUTED_VALUE"""),"TRIMESTRAL PILETA LIBRE 1")</f>
        <v>TRIMESTRAL PILETA LIBRE 1</v>
      </c>
      <c r="BK158" s="376" t="str">
        <f>IFERROR(__xludf.DUMMYFUNCTION("""COMPUTED_VALUE"""),"TRIMESTRAL PILETA LIBRE 2")</f>
        <v>TRIMESTRAL PILETA LIBRE 2</v>
      </c>
      <c r="BL158" s="376" t="str">
        <f>IFERROR(__xludf.DUMMYFUNCTION("""COMPUTED_VALUE"""),"TRIMESTRAL PILETA LIBRE 3")</f>
        <v>TRIMESTRAL PILETA LIBRE 3</v>
      </c>
      <c r="BM158" s="376" t="str">
        <f>IFERROR(__xludf.DUMMYFUNCTION("""COMPUTED_VALUE"""),"TRIMESTRAL COMBINADO")</f>
        <v>TRIMESTRAL COMBINADO</v>
      </c>
      <c r="BN158" s="376" t="str">
        <f>IFERROR(__xludf.DUMMYFUNCTION("""COMPUTED_VALUE"""),"MENSUAL PROMO 1")</f>
        <v>MENSUAL PROMO 1</v>
      </c>
      <c r="BO158" s="377" t="str">
        <f>IFERROR(__xludf.DUMMYFUNCTION("""COMPUTED_VALUE"""),"TRIMESTRAL PROMO 1")</f>
        <v>TRIMESTRAL PROMO 1</v>
      </c>
      <c r="BP158" s="134" t="str">
        <f>IFERROR(__xludf.DUMMYFUNCTION("""COMPUTED_VALUE""")," ---")</f>
        <v> ---</v>
      </c>
      <c r="BQ158" s="134"/>
      <c r="BR158" s="134"/>
      <c r="BS158" s="148"/>
      <c r="BT158" s="148"/>
      <c r="BU158" s="148"/>
      <c r="BV158" s="148"/>
      <c r="BW158" s="148"/>
      <c r="BX158" s="148"/>
      <c r="BY158" s="148"/>
      <c r="BZ158" s="148"/>
      <c r="CA158" s="148"/>
      <c r="CB158" s="148"/>
      <c r="CC158" s="148"/>
      <c r="CD158" s="148"/>
      <c r="CE158" s="148"/>
      <c r="CF158" s="148" t="str">
        <f>IFERROR(__xludf.DUMMYFUNCTION("""COMPUTED_VALUE""")," ---")</f>
        <v> ---</v>
      </c>
      <c r="CG158" s="148"/>
      <c r="CH158" s="148"/>
      <c r="CI158" s="148"/>
      <c r="CJ158" s="148"/>
      <c r="CK158" s="148"/>
      <c r="CL158" s="148"/>
      <c r="CM158" s="148"/>
      <c r="CN158" s="148"/>
      <c r="CO158" s="148"/>
      <c r="CP158" s="148"/>
      <c r="CQ158" s="148"/>
      <c r="CR158" s="148"/>
    </row>
    <row r="159" ht="15.75" customHeight="1">
      <c r="A159" s="408">
        <v>45108.0</v>
      </c>
      <c r="B159" s="423" t="s">
        <v>1524</v>
      </c>
      <c r="C159" s="464">
        <v>0.0</v>
      </c>
      <c r="D159" s="464">
        <v>0.0</v>
      </c>
      <c r="E159" s="464">
        <v>0.0</v>
      </c>
      <c r="F159" s="464">
        <v>0.0</v>
      </c>
      <c r="G159" s="465">
        <v>0.0</v>
      </c>
      <c r="H159" s="376"/>
      <c r="I159" s="376"/>
      <c r="J159" s="376"/>
      <c r="K159" s="377"/>
      <c r="L159" s="134"/>
      <c r="M159" s="134"/>
      <c r="N159" s="353"/>
      <c r="O159" s="499"/>
      <c r="P159" s="375"/>
      <c r="Q159" s="381" t="str">
        <f>IFERROR(__xludf.DUMMYFUNCTION("TRANSPOSE(FILTER($P$6:$P$329,$O$6:$O$329='DATOS PERSONALES'!$E156))"),"Lunes 16:15")</f>
        <v>Lunes 16:15</v>
      </c>
      <c r="R159" s="374" t="str">
        <f>IFERROR(__xludf.DUMMYFUNCTION("""COMPUTED_VALUE"""),"Lunes 19:15")</f>
        <v>Lunes 19:15</v>
      </c>
      <c r="S159" s="374" t="str">
        <f>IFERROR(__xludf.DUMMYFUNCTION("""COMPUTED_VALUE"""),"Martes 16:00")</f>
        <v>Martes 16:00</v>
      </c>
      <c r="T159" s="374" t="str">
        <f>IFERROR(__xludf.DUMMYFUNCTION("""COMPUTED_VALUE"""),"Martes 17:30")</f>
        <v>Martes 17:30</v>
      </c>
      <c r="U159" s="374" t="str">
        <f>IFERROR(__xludf.DUMMYFUNCTION("""COMPUTED_VALUE"""),"Martes 18:15")</f>
        <v>Martes 18:15</v>
      </c>
      <c r="V159" s="374" t="str">
        <f>IFERROR(__xludf.DUMMYFUNCTION("""COMPUTED_VALUE"""),"Martes 19:45")</f>
        <v>Martes 19:45</v>
      </c>
      <c r="W159" s="374" t="str">
        <f>IFERROR(__xludf.DUMMYFUNCTION("""COMPUTED_VALUE"""),"Miércoles 18:15")</f>
        <v>Miércoles 18:15</v>
      </c>
      <c r="X159" s="374" t="str">
        <f>IFERROR(__xludf.DUMMYFUNCTION("""COMPUTED_VALUE"""),"Miércoles 19:45")</f>
        <v>Miércoles 19:45</v>
      </c>
      <c r="Y159" s="374" t="str">
        <f>IFERROR(__xludf.DUMMYFUNCTION("""COMPUTED_VALUE"""),"Jueves 14:45")</f>
        <v>Jueves 14:45</v>
      </c>
      <c r="Z159" s="374" t="str">
        <f>IFERROR(__xludf.DUMMYFUNCTION("""COMPUTED_VALUE"""),"Jueves 14:45")</f>
        <v>Jueves 14:45</v>
      </c>
      <c r="AA159" s="374" t="str">
        <f>IFERROR(__xludf.DUMMYFUNCTION("""COMPUTED_VALUE"""),"Jueves 17:00")</f>
        <v>Jueves 17:00</v>
      </c>
      <c r="AB159" s="374" t="str">
        <f>IFERROR(__xludf.DUMMYFUNCTION("""COMPUTED_VALUE"""),"Jueves 19:15")</f>
        <v>Jueves 19:15</v>
      </c>
      <c r="AC159" s="374" t="str">
        <f>IFERROR(__xludf.DUMMYFUNCTION("""COMPUTED_VALUE"""),"Viernes 15:15")</f>
        <v>Viernes 15:15</v>
      </c>
      <c r="AD159" s="376" t="str">
        <f>IFERROR(__xludf.DUMMYFUNCTION("""COMPUTED_VALUE"""),"Sábado 11:30")</f>
        <v>Sábado 11:30</v>
      </c>
      <c r="AE159" s="376" t="str">
        <f>IFERROR(__xludf.DUMMYFUNCTION("""COMPUTED_VALUE"""),"Sábado 12:15")</f>
        <v>Sábado 12:15</v>
      </c>
      <c r="AF159" s="376" t="str">
        <f>IFERROR(__xludf.DUMMYFUNCTION("""COMPUTED_VALUE"""),"Sábado 16:00")</f>
        <v>Sábado 16:00</v>
      </c>
      <c r="AG159" s="376" t="str">
        <f>IFERROR(__xludf.DUMMYFUNCTION("""COMPUTED_VALUE"""),"Sábado 17:30")</f>
        <v>Sábado 17:30</v>
      </c>
      <c r="AH159" s="376" t="str">
        <f>IFERROR(__xludf.DUMMYFUNCTION("""COMPUTED_VALUE"""),"Sábado 19:00")</f>
        <v>Sábado 19:00</v>
      </c>
      <c r="AI159" s="376" t="str">
        <f>IFERROR(__xludf.DUMMYFUNCTION("""COMPUTED_VALUE"""),"vacio")</f>
        <v>vacio</v>
      </c>
      <c r="AJ159" s="376"/>
      <c r="AK159" s="376"/>
      <c r="AL159" s="376"/>
      <c r="AM159" s="376"/>
      <c r="AN159" s="376"/>
      <c r="AO159" s="376"/>
      <c r="AP159" s="376"/>
      <c r="AQ159" s="376"/>
      <c r="AR159" s="376"/>
      <c r="AS159" s="376"/>
      <c r="AT159" s="376"/>
      <c r="AU159" s="376"/>
      <c r="AV159" s="376"/>
      <c r="AW159" s="377"/>
      <c r="AX159" s="134"/>
      <c r="AY159" s="353"/>
      <c r="AZ159" s="392" t="str">
        <f>IFERROR(__xludf.DUMMYFUNCTION("TRANSPOSE( IFNA(FILTER($B:$B, MONTH(IF($A:$A&lt;&gt;"""",$A:$A,""null""))=MONTH(IF('DATOS PERSONALES'!$H157&lt;&gt;"""",'DATOS PERSONALES'!$H157,""null""))),""Ingrese mes contratacion primero""))"),"MENSUAL 1")</f>
        <v>MENSUAL 1</v>
      </c>
      <c r="BA159" s="376" t="str">
        <f>IFERROR(__xludf.DUMMYFUNCTION("""COMPUTED_VALUE"""),"MENSUAL 2")</f>
        <v>MENSUAL 2</v>
      </c>
      <c r="BB159" s="376" t="str">
        <f>IFERROR(__xludf.DUMMYFUNCTION("""COMPUTED_VALUE"""),"MENSUAL 3")</f>
        <v>MENSUAL 3</v>
      </c>
      <c r="BC159" s="376" t="str">
        <f>IFERROR(__xludf.DUMMYFUNCTION("""COMPUTED_VALUE"""),"MENSUAL PILETA LIBRE 1")</f>
        <v>MENSUAL PILETA LIBRE 1</v>
      </c>
      <c r="BD159" s="376" t="str">
        <f>IFERROR(__xludf.DUMMYFUNCTION("""COMPUTED_VALUE"""),"MENSUAL PILETA LIBRE 2")</f>
        <v>MENSUAL PILETA LIBRE 2</v>
      </c>
      <c r="BE159" s="376" t="str">
        <f>IFERROR(__xludf.DUMMYFUNCTION("""COMPUTED_VALUE"""),"MENSUAL PILETA LIBRE 3")</f>
        <v>MENSUAL PILETA LIBRE 3</v>
      </c>
      <c r="BF159" s="376" t="str">
        <f>IFERROR(__xludf.DUMMYFUNCTION("""COMPUTED_VALUE"""),"MENSUAL COMBINADO")</f>
        <v>MENSUAL COMBINADO</v>
      </c>
      <c r="BG159" s="376" t="str">
        <f>IFERROR(__xludf.DUMMYFUNCTION("""COMPUTED_VALUE"""),"TRIMESTRAL 1")</f>
        <v>TRIMESTRAL 1</v>
      </c>
      <c r="BH159" s="376" t="str">
        <f>IFERROR(__xludf.DUMMYFUNCTION("""COMPUTED_VALUE"""),"TRIMESTRAL 2")</f>
        <v>TRIMESTRAL 2</v>
      </c>
      <c r="BI159" s="376" t="str">
        <f>IFERROR(__xludf.DUMMYFUNCTION("""COMPUTED_VALUE"""),"TRIMESTRAL 3")</f>
        <v>TRIMESTRAL 3</v>
      </c>
      <c r="BJ159" s="376" t="str">
        <f>IFERROR(__xludf.DUMMYFUNCTION("""COMPUTED_VALUE"""),"TRIMESTRAL PILETA LIBRE 1")</f>
        <v>TRIMESTRAL PILETA LIBRE 1</v>
      </c>
      <c r="BK159" s="376" t="str">
        <f>IFERROR(__xludf.DUMMYFUNCTION("""COMPUTED_VALUE"""),"TRIMESTRAL PILETA LIBRE 2")</f>
        <v>TRIMESTRAL PILETA LIBRE 2</v>
      </c>
      <c r="BL159" s="376" t="str">
        <f>IFERROR(__xludf.DUMMYFUNCTION("""COMPUTED_VALUE"""),"TRIMESTRAL PILETA LIBRE 3")</f>
        <v>TRIMESTRAL PILETA LIBRE 3</v>
      </c>
      <c r="BM159" s="376" t="str">
        <f>IFERROR(__xludf.DUMMYFUNCTION("""COMPUTED_VALUE"""),"TRIMESTRAL COMBINADO")</f>
        <v>TRIMESTRAL COMBINADO</v>
      </c>
      <c r="BN159" s="376" t="str">
        <f>IFERROR(__xludf.DUMMYFUNCTION("""COMPUTED_VALUE"""),"MENSUAL PROMO 1")</f>
        <v>MENSUAL PROMO 1</v>
      </c>
      <c r="BO159" s="377" t="str">
        <f>IFERROR(__xludf.DUMMYFUNCTION("""COMPUTED_VALUE"""),"TRIMESTRAL PROMO 1")</f>
        <v>TRIMESTRAL PROMO 1</v>
      </c>
      <c r="BP159" s="134" t="str">
        <f>IFERROR(__xludf.DUMMYFUNCTION("""COMPUTED_VALUE""")," ---")</f>
        <v> ---</v>
      </c>
      <c r="BQ159" s="134"/>
      <c r="BR159" s="134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 t="str">
        <f>IFERROR(__xludf.DUMMYFUNCTION("""COMPUTED_VALUE""")," ---")</f>
        <v> ---</v>
      </c>
      <c r="CG159" s="148"/>
      <c r="CH159" s="148"/>
      <c r="CI159" s="148"/>
      <c r="CJ159" s="148"/>
      <c r="CK159" s="148"/>
      <c r="CL159" s="148"/>
      <c r="CM159" s="148"/>
      <c r="CN159" s="148"/>
      <c r="CO159" s="148"/>
      <c r="CP159" s="148"/>
      <c r="CQ159" s="148"/>
      <c r="CR159" s="148"/>
    </row>
    <row r="160" ht="15.75" customHeight="1">
      <c r="A160" s="494"/>
      <c r="B160" s="335"/>
      <c r="C160" s="335"/>
      <c r="D160" s="335"/>
      <c r="E160" s="335"/>
      <c r="F160" s="335"/>
      <c r="G160" s="353"/>
      <c r="H160" s="376"/>
      <c r="I160" s="376"/>
      <c r="J160" s="376"/>
      <c r="K160" s="377"/>
      <c r="L160" s="134"/>
      <c r="M160" s="134"/>
      <c r="N160" s="353"/>
      <c r="O160" s="499"/>
      <c r="P160" s="375"/>
      <c r="Q160" s="381" t="str">
        <f>IFERROR(__xludf.DUMMYFUNCTION("TRANSPOSE(FILTER($P$6:$P$329,$O$6:$O$329='DATOS PERSONALES'!$E157))"),"Lunes 16:15")</f>
        <v>Lunes 16:15</v>
      </c>
      <c r="R160" s="374" t="str">
        <f>IFERROR(__xludf.DUMMYFUNCTION("""COMPUTED_VALUE"""),"Lunes 19:15")</f>
        <v>Lunes 19:15</v>
      </c>
      <c r="S160" s="374" t="str">
        <f>IFERROR(__xludf.DUMMYFUNCTION("""COMPUTED_VALUE"""),"Martes 16:00")</f>
        <v>Martes 16:00</v>
      </c>
      <c r="T160" s="374" t="str">
        <f>IFERROR(__xludf.DUMMYFUNCTION("""COMPUTED_VALUE"""),"Martes 17:30")</f>
        <v>Martes 17:30</v>
      </c>
      <c r="U160" s="374" t="str">
        <f>IFERROR(__xludf.DUMMYFUNCTION("""COMPUTED_VALUE"""),"Martes 18:15")</f>
        <v>Martes 18:15</v>
      </c>
      <c r="V160" s="374" t="str">
        <f>IFERROR(__xludf.DUMMYFUNCTION("""COMPUTED_VALUE"""),"Martes 19:45")</f>
        <v>Martes 19:45</v>
      </c>
      <c r="W160" s="374" t="str">
        <f>IFERROR(__xludf.DUMMYFUNCTION("""COMPUTED_VALUE"""),"Miércoles 18:15")</f>
        <v>Miércoles 18:15</v>
      </c>
      <c r="X160" s="374" t="str">
        <f>IFERROR(__xludf.DUMMYFUNCTION("""COMPUTED_VALUE"""),"Miércoles 19:45")</f>
        <v>Miércoles 19:45</v>
      </c>
      <c r="Y160" s="374" t="str">
        <f>IFERROR(__xludf.DUMMYFUNCTION("""COMPUTED_VALUE"""),"Jueves 14:45")</f>
        <v>Jueves 14:45</v>
      </c>
      <c r="Z160" s="374" t="str">
        <f>IFERROR(__xludf.DUMMYFUNCTION("""COMPUTED_VALUE"""),"Jueves 14:45")</f>
        <v>Jueves 14:45</v>
      </c>
      <c r="AA160" s="374" t="str">
        <f>IFERROR(__xludf.DUMMYFUNCTION("""COMPUTED_VALUE"""),"Jueves 17:00")</f>
        <v>Jueves 17:00</v>
      </c>
      <c r="AB160" s="374" t="str">
        <f>IFERROR(__xludf.DUMMYFUNCTION("""COMPUTED_VALUE"""),"Jueves 19:15")</f>
        <v>Jueves 19:15</v>
      </c>
      <c r="AC160" s="374" t="str">
        <f>IFERROR(__xludf.DUMMYFUNCTION("""COMPUTED_VALUE"""),"Viernes 15:15")</f>
        <v>Viernes 15:15</v>
      </c>
      <c r="AD160" s="376" t="str">
        <f>IFERROR(__xludf.DUMMYFUNCTION("""COMPUTED_VALUE"""),"Sábado 11:30")</f>
        <v>Sábado 11:30</v>
      </c>
      <c r="AE160" s="376" t="str">
        <f>IFERROR(__xludf.DUMMYFUNCTION("""COMPUTED_VALUE"""),"Sábado 12:15")</f>
        <v>Sábado 12:15</v>
      </c>
      <c r="AF160" s="376" t="str">
        <f>IFERROR(__xludf.DUMMYFUNCTION("""COMPUTED_VALUE"""),"Sábado 16:00")</f>
        <v>Sábado 16:00</v>
      </c>
      <c r="AG160" s="376" t="str">
        <f>IFERROR(__xludf.DUMMYFUNCTION("""COMPUTED_VALUE"""),"Sábado 17:30")</f>
        <v>Sábado 17:30</v>
      </c>
      <c r="AH160" s="376" t="str">
        <f>IFERROR(__xludf.DUMMYFUNCTION("""COMPUTED_VALUE"""),"Sábado 19:00")</f>
        <v>Sábado 19:00</v>
      </c>
      <c r="AI160" s="376" t="str">
        <f>IFERROR(__xludf.DUMMYFUNCTION("""COMPUTED_VALUE"""),"vacio")</f>
        <v>vacio</v>
      </c>
      <c r="AJ160" s="376"/>
      <c r="AK160" s="376"/>
      <c r="AL160" s="376"/>
      <c r="AM160" s="376"/>
      <c r="AN160" s="376"/>
      <c r="AO160" s="376"/>
      <c r="AP160" s="376"/>
      <c r="AQ160" s="376"/>
      <c r="AR160" s="376"/>
      <c r="AS160" s="376"/>
      <c r="AT160" s="376"/>
      <c r="AU160" s="376"/>
      <c r="AV160" s="376"/>
      <c r="AW160" s="377"/>
      <c r="AX160" s="134"/>
      <c r="AY160" s="353"/>
      <c r="AZ160" s="392" t="str">
        <f>IFERROR(__xludf.DUMMYFUNCTION("TRANSPOSE( IFNA(FILTER($B:$B, MONTH(IF($A:$A&lt;&gt;"""",$A:$A,""null""))=MONTH(IF('DATOS PERSONALES'!$H158&lt;&gt;"""",'DATOS PERSONALES'!$H158,""null""))),""Ingrese mes contratacion primero""))"),"MENSUAL 1")</f>
        <v>MENSUAL 1</v>
      </c>
      <c r="BA160" s="376" t="str">
        <f>IFERROR(__xludf.DUMMYFUNCTION("""COMPUTED_VALUE"""),"MENSUAL 2")</f>
        <v>MENSUAL 2</v>
      </c>
      <c r="BB160" s="376" t="str">
        <f>IFERROR(__xludf.DUMMYFUNCTION("""COMPUTED_VALUE"""),"MENSUAL 3")</f>
        <v>MENSUAL 3</v>
      </c>
      <c r="BC160" s="376" t="str">
        <f>IFERROR(__xludf.DUMMYFUNCTION("""COMPUTED_VALUE"""),"MENSUAL PILETA LIBRE 1")</f>
        <v>MENSUAL PILETA LIBRE 1</v>
      </c>
      <c r="BD160" s="376" t="str">
        <f>IFERROR(__xludf.DUMMYFUNCTION("""COMPUTED_VALUE"""),"MENSUAL PILETA LIBRE 2")</f>
        <v>MENSUAL PILETA LIBRE 2</v>
      </c>
      <c r="BE160" s="376" t="str">
        <f>IFERROR(__xludf.DUMMYFUNCTION("""COMPUTED_VALUE"""),"MENSUAL PILETA LIBRE 3")</f>
        <v>MENSUAL PILETA LIBRE 3</v>
      </c>
      <c r="BF160" s="376" t="str">
        <f>IFERROR(__xludf.DUMMYFUNCTION("""COMPUTED_VALUE"""),"MENSUAL COMBINADO")</f>
        <v>MENSUAL COMBINADO</v>
      </c>
      <c r="BG160" s="376" t="str">
        <f>IFERROR(__xludf.DUMMYFUNCTION("""COMPUTED_VALUE"""),"TRIMESTRAL 1")</f>
        <v>TRIMESTRAL 1</v>
      </c>
      <c r="BH160" s="376" t="str">
        <f>IFERROR(__xludf.DUMMYFUNCTION("""COMPUTED_VALUE"""),"TRIMESTRAL 2")</f>
        <v>TRIMESTRAL 2</v>
      </c>
      <c r="BI160" s="376" t="str">
        <f>IFERROR(__xludf.DUMMYFUNCTION("""COMPUTED_VALUE"""),"TRIMESTRAL 3")</f>
        <v>TRIMESTRAL 3</v>
      </c>
      <c r="BJ160" s="376" t="str">
        <f>IFERROR(__xludf.DUMMYFUNCTION("""COMPUTED_VALUE"""),"TRIMESTRAL PILETA LIBRE 1")</f>
        <v>TRIMESTRAL PILETA LIBRE 1</v>
      </c>
      <c r="BK160" s="376" t="str">
        <f>IFERROR(__xludf.DUMMYFUNCTION("""COMPUTED_VALUE"""),"TRIMESTRAL PILETA LIBRE 2")</f>
        <v>TRIMESTRAL PILETA LIBRE 2</v>
      </c>
      <c r="BL160" s="376" t="str">
        <f>IFERROR(__xludf.DUMMYFUNCTION("""COMPUTED_VALUE"""),"TRIMESTRAL PILETA LIBRE 3")</f>
        <v>TRIMESTRAL PILETA LIBRE 3</v>
      </c>
      <c r="BM160" s="376" t="str">
        <f>IFERROR(__xludf.DUMMYFUNCTION("""COMPUTED_VALUE"""),"TRIMESTRAL COMBINADO")</f>
        <v>TRIMESTRAL COMBINADO</v>
      </c>
      <c r="BN160" s="376" t="str">
        <f>IFERROR(__xludf.DUMMYFUNCTION("""COMPUTED_VALUE"""),"MENSUAL PROMO 1")</f>
        <v>MENSUAL PROMO 1</v>
      </c>
      <c r="BO160" s="377" t="str">
        <f>IFERROR(__xludf.DUMMYFUNCTION("""COMPUTED_VALUE"""),"TRIMESTRAL PROMO 1")</f>
        <v>TRIMESTRAL PROMO 1</v>
      </c>
      <c r="BP160" s="134" t="str">
        <f>IFERROR(__xludf.DUMMYFUNCTION("""COMPUTED_VALUE""")," ---")</f>
        <v> ---</v>
      </c>
      <c r="BQ160" s="134"/>
      <c r="BR160" s="134"/>
      <c r="BS160" s="148"/>
      <c r="BT160" s="148"/>
      <c r="BU160" s="148"/>
      <c r="BV160" s="148"/>
      <c r="BW160" s="148"/>
      <c r="BX160" s="148"/>
      <c r="BY160" s="148"/>
      <c r="BZ160" s="148"/>
      <c r="CA160" s="148"/>
      <c r="CB160" s="148"/>
      <c r="CC160" s="148"/>
      <c r="CD160" s="148"/>
      <c r="CE160" s="148"/>
      <c r="CF160" s="148" t="str">
        <f>IFERROR(__xludf.DUMMYFUNCTION("""COMPUTED_VALUE""")," ---")</f>
        <v> ---</v>
      </c>
      <c r="CG160" s="148"/>
      <c r="CH160" s="148"/>
      <c r="CI160" s="148"/>
      <c r="CJ160" s="148"/>
      <c r="CK160" s="148"/>
      <c r="CL160" s="148"/>
      <c r="CM160" s="148"/>
      <c r="CN160" s="148"/>
      <c r="CO160" s="148"/>
      <c r="CP160" s="148"/>
      <c r="CQ160" s="148"/>
      <c r="CR160" s="148"/>
    </row>
    <row r="161" ht="15.75" customHeight="1">
      <c r="A161" s="431"/>
      <c r="B161" s="432">
        <v>45139.0</v>
      </c>
      <c r="C161" s="433"/>
      <c r="D161" s="433"/>
      <c r="E161" s="433"/>
      <c r="F161" s="434"/>
      <c r="G161" s="353"/>
      <c r="H161" s="376"/>
      <c r="I161" s="376"/>
      <c r="J161" s="376"/>
      <c r="K161" s="377"/>
      <c r="L161" s="134"/>
      <c r="M161" s="134"/>
      <c r="N161" s="353"/>
      <c r="O161" s="499"/>
      <c r="P161" s="375"/>
      <c r="Q161" s="381" t="str">
        <f>IFERROR(__xludf.DUMMYFUNCTION("TRANSPOSE(FILTER($P$6:$P$329,$O$6:$O$329='DATOS PERSONALES'!$E158))"),"Lunes 16:15")</f>
        <v>Lunes 16:15</v>
      </c>
      <c r="R161" s="374" t="str">
        <f>IFERROR(__xludf.DUMMYFUNCTION("""COMPUTED_VALUE"""),"Lunes 19:15")</f>
        <v>Lunes 19:15</v>
      </c>
      <c r="S161" s="374" t="str">
        <f>IFERROR(__xludf.DUMMYFUNCTION("""COMPUTED_VALUE"""),"Martes 16:00")</f>
        <v>Martes 16:00</v>
      </c>
      <c r="T161" s="374" t="str">
        <f>IFERROR(__xludf.DUMMYFUNCTION("""COMPUTED_VALUE"""),"Martes 17:30")</f>
        <v>Martes 17:30</v>
      </c>
      <c r="U161" s="374" t="str">
        <f>IFERROR(__xludf.DUMMYFUNCTION("""COMPUTED_VALUE"""),"Martes 18:15")</f>
        <v>Martes 18:15</v>
      </c>
      <c r="V161" s="374" t="str">
        <f>IFERROR(__xludf.DUMMYFUNCTION("""COMPUTED_VALUE"""),"Martes 19:45")</f>
        <v>Martes 19:45</v>
      </c>
      <c r="W161" s="374" t="str">
        <f>IFERROR(__xludf.DUMMYFUNCTION("""COMPUTED_VALUE"""),"Miércoles 18:15")</f>
        <v>Miércoles 18:15</v>
      </c>
      <c r="X161" s="374" t="str">
        <f>IFERROR(__xludf.DUMMYFUNCTION("""COMPUTED_VALUE"""),"Miércoles 19:45")</f>
        <v>Miércoles 19:45</v>
      </c>
      <c r="Y161" s="374" t="str">
        <f>IFERROR(__xludf.DUMMYFUNCTION("""COMPUTED_VALUE"""),"Jueves 14:45")</f>
        <v>Jueves 14:45</v>
      </c>
      <c r="Z161" s="374" t="str">
        <f>IFERROR(__xludf.DUMMYFUNCTION("""COMPUTED_VALUE"""),"Jueves 14:45")</f>
        <v>Jueves 14:45</v>
      </c>
      <c r="AA161" s="374" t="str">
        <f>IFERROR(__xludf.DUMMYFUNCTION("""COMPUTED_VALUE"""),"Jueves 17:00")</f>
        <v>Jueves 17:00</v>
      </c>
      <c r="AB161" s="374" t="str">
        <f>IFERROR(__xludf.DUMMYFUNCTION("""COMPUTED_VALUE"""),"Jueves 19:15")</f>
        <v>Jueves 19:15</v>
      </c>
      <c r="AC161" s="374" t="str">
        <f>IFERROR(__xludf.DUMMYFUNCTION("""COMPUTED_VALUE"""),"Viernes 15:15")</f>
        <v>Viernes 15:15</v>
      </c>
      <c r="AD161" s="376" t="str">
        <f>IFERROR(__xludf.DUMMYFUNCTION("""COMPUTED_VALUE"""),"Sábado 11:30")</f>
        <v>Sábado 11:30</v>
      </c>
      <c r="AE161" s="376" t="str">
        <f>IFERROR(__xludf.DUMMYFUNCTION("""COMPUTED_VALUE"""),"Sábado 12:15")</f>
        <v>Sábado 12:15</v>
      </c>
      <c r="AF161" s="376" t="str">
        <f>IFERROR(__xludf.DUMMYFUNCTION("""COMPUTED_VALUE"""),"Sábado 16:00")</f>
        <v>Sábado 16:00</v>
      </c>
      <c r="AG161" s="376" t="str">
        <f>IFERROR(__xludf.DUMMYFUNCTION("""COMPUTED_VALUE"""),"Sábado 17:30")</f>
        <v>Sábado 17:30</v>
      </c>
      <c r="AH161" s="376" t="str">
        <f>IFERROR(__xludf.DUMMYFUNCTION("""COMPUTED_VALUE"""),"Sábado 19:00")</f>
        <v>Sábado 19:00</v>
      </c>
      <c r="AI161" s="376" t="str">
        <f>IFERROR(__xludf.DUMMYFUNCTION("""COMPUTED_VALUE"""),"vacio")</f>
        <v>vacio</v>
      </c>
      <c r="AJ161" s="376"/>
      <c r="AK161" s="376"/>
      <c r="AL161" s="376"/>
      <c r="AM161" s="376"/>
      <c r="AN161" s="376"/>
      <c r="AO161" s="376"/>
      <c r="AP161" s="376"/>
      <c r="AQ161" s="376"/>
      <c r="AR161" s="376"/>
      <c r="AS161" s="376"/>
      <c r="AT161" s="376"/>
      <c r="AU161" s="376"/>
      <c r="AV161" s="376"/>
      <c r="AW161" s="377"/>
      <c r="AX161" s="134"/>
      <c r="AY161" s="353"/>
      <c r="AZ161" s="392" t="str">
        <f>IFERROR(__xludf.DUMMYFUNCTION("TRANSPOSE( IFNA(FILTER($B:$B, MONTH(IF($A:$A&lt;&gt;"""",$A:$A,""null""))=MONTH(IF('DATOS PERSONALES'!$H159&lt;&gt;"""",'DATOS PERSONALES'!$H159,""null""))),""Ingrese mes contratacion primero""))"),"MENSUAL 1")</f>
        <v>MENSUAL 1</v>
      </c>
      <c r="BA161" s="376" t="str">
        <f>IFERROR(__xludf.DUMMYFUNCTION("""COMPUTED_VALUE"""),"MENSUAL 2")</f>
        <v>MENSUAL 2</v>
      </c>
      <c r="BB161" s="376" t="str">
        <f>IFERROR(__xludf.DUMMYFUNCTION("""COMPUTED_VALUE"""),"MENSUAL 3")</f>
        <v>MENSUAL 3</v>
      </c>
      <c r="BC161" s="376" t="str">
        <f>IFERROR(__xludf.DUMMYFUNCTION("""COMPUTED_VALUE"""),"MENSUAL PILETA LIBRE 1")</f>
        <v>MENSUAL PILETA LIBRE 1</v>
      </c>
      <c r="BD161" s="376" t="str">
        <f>IFERROR(__xludf.DUMMYFUNCTION("""COMPUTED_VALUE"""),"MENSUAL PILETA LIBRE 2")</f>
        <v>MENSUAL PILETA LIBRE 2</v>
      </c>
      <c r="BE161" s="376" t="str">
        <f>IFERROR(__xludf.DUMMYFUNCTION("""COMPUTED_VALUE"""),"MENSUAL PILETA LIBRE 3")</f>
        <v>MENSUAL PILETA LIBRE 3</v>
      </c>
      <c r="BF161" s="376" t="str">
        <f>IFERROR(__xludf.DUMMYFUNCTION("""COMPUTED_VALUE"""),"MENSUAL COMBINADO")</f>
        <v>MENSUAL COMBINADO</v>
      </c>
      <c r="BG161" s="376" t="str">
        <f>IFERROR(__xludf.DUMMYFUNCTION("""COMPUTED_VALUE"""),"TRIMESTRAL 1")</f>
        <v>TRIMESTRAL 1</v>
      </c>
      <c r="BH161" s="376" t="str">
        <f>IFERROR(__xludf.DUMMYFUNCTION("""COMPUTED_VALUE"""),"TRIMESTRAL 2")</f>
        <v>TRIMESTRAL 2</v>
      </c>
      <c r="BI161" s="376" t="str">
        <f>IFERROR(__xludf.DUMMYFUNCTION("""COMPUTED_VALUE"""),"TRIMESTRAL 3")</f>
        <v>TRIMESTRAL 3</v>
      </c>
      <c r="BJ161" s="376" t="str">
        <f>IFERROR(__xludf.DUMMYFUNCTION("""COMPUTED_VALUE"""),"TRIMESTRAL PILETA LIBRE 1")</f>
        <v>TRIMESTRAL PILETA LIBRE 1</v>
      </c>
      <c r="BK161" s="376" t="str">
        <f>IFERROR(__xludf.DUMMYFUNCTION("""COMPUTED_VALUE"""),"TRIMESTRAL PILETA LIBRE 2")</f>
        <v>TRIMESTRAL PILETA LIBRE 2</v>
      </c>
      <c r="BL161" s="376" t="str">
        <f>IFERROR(__xludf.DUMMYFUNCTION("""COMPUTED_VALUE"""),"TRIMESTRAL PILETA LIBRE 3")</f>
        <v>TRIMESTRAL PILETA LIBRE 3</v>
      </c>
      <c r="BM161" s="376" t="str">
        <f>IFERROR(__xludf.DUMMYFUNCTION("""COMPUTED_VALUE"""),"TRIMESTRAL COMBINADO")</f>
        <v>TRIMESTRAL COMBINADO</v>
      </c>
      <c r="BN161" s="376" t="str">
        <f>IFERROR(__xludf.DUMMYFUNCTION("""COMPUTED_VALUE"""),"MENSUAL PROMO 1")</f>
        <v>MENSUAL PROMO 1</v>
      </c>
      <c r="BO161" s="377" t="str">
        <f>IFERROR(__xludf.DUMMYFUNCTION("""COMPUTED_VALUE"""),"TRIMESTRAL PROMO 1")</f>
        <v>TRIMESTRAL PROMO 1</v>
      </c>
      <c r="BP161" s="134" t="str">
        <f>IFERROR(__xludf.DUMMYFUNCTION("""COMPUTED_VALUE""")," ---")</f>
        <v> ---</v>
      </c>
      <c r="BQ161" s="134"/>
      <c r="BR161" s="134"/>
      <c r="BS161" s="148"/>
      <c r="BT161" s="148"/>
      <c r="BU161" s="148"/>
      <c r="BV161" s="148"/>
      <c r="BW161" s="148"/>
      <c r="BX161" s="148"/>
      <c r="BY161" s="148"/>
      <c r="BZ161" s="148"/>
      <c r="CA161" s="148"/>
      <c r="CB161" s="148"/>
      <c r="CC161" s="148"/>
      <c r="CD161" s="148"/>
      <c r="CE161" s="148"/>
      <c r="CF161" s="148" t="str">
        <f>IFERROR(__xludf.DUMMYFUNCTION("""COMPUTED_VALUE""")," ---")</f>
        <v> ---</v>
      </c>
      <c r="CG161" s="148"/>
      <c r="CH161" s="148"/>
      <c r="CI161" s="148"/>
      <c r="CJ161" s="148"/>
      <c r="CK161" s="148"/>
      <c r="CL161" s="148"/>
      <c r="CM161" s="148"/>
      <c r="CN161" s="148"/>
      <c r="CO161" s="148"/>
      <c r="CP161" s="148"/>
      <c r="CQ161" s="148"/>
      <c r="CR161" s="148"/>
    </row>
    <row r="162" ht="15.75" customHeight="1">
      <c r="A162" s="470"/>
      <c r="B162" s="337" t="s">
        <v>1478</v>
      </c>
      <c r="C162" s="337" t="s">
        <v>1479</v>
      </c>
      <c r="D162" s="337" t="s">
        <v>1480</v>
      </c>
      <c r="E162" s="338" t="s">
        <v>1481</v>
      </c>
      <c r="F162" s="339" t="s">
        <v>1482</v>
      </c>
      <c r="G162" s="353"/>
      <c r="H162" s="376"/>
      <c r="I162" s="376"/>
      <c r="J162" s="376"/>
      <c r="K162" s="377"/>
      <c r="L162" s="134"/>
      <c r="M162" s="134"/>
      <c r="N162" s="353"/>
      <c r="O162" s="499"/>
      <c r="P162" s="398"/>
      <c r="Q162" s="381" t="str">
        <f>IFERROR(__xludf.DUMMYFUNCTION("TRANSPOSE(FILTER($P$6:$P$329,$O$6:$O$329='DATOS PERSONALES'!$E159))"),"Lunes 16:15")</f>
        <v>Lunes 16:15</v>
      </c>
      <c r="R162" s="374" t="str">
        <f>IFERROR(__xludf.DUMMYFUNCTION("""COMPUTED_VALUE"""),"Lunes 19:15")</f>
        <v>Lunes 19:15</v>
      </c>
      <c r="S162" s="374" t="str">
        <f>IFERROR(__xludf.DUMMYFUNCTION("""COMPUTED_VALUE"""),"Martes 16:00")</f>
        <v>Martes 16:00</v>
      </c>
      <c r="T162" s="374" t="str">
        <f>IFERROR(__xludf.DUMMYFUNCTION("""COMPUTED_VALUE"""),"Martes 17:30")</f>
        <v>Martes 17:30</v>
      </c>
      <c r="U162" s="374" t="str">
        <f>IFERROR(__xludf.DUMMYFUNCTION("""COMPUTED_VALUE"""),"Martes 18:15")</f>
        <v>Martes 18:15</v>
      </c>
      <c r="V162" s="374" t="str">
        <f>IFERROR(__xludf.DUMMYFUNCTION("""COMPUTED_VALUE"""),"Martes 19:45")</f>
        <v>Martes 19:45</v>
      </c>
      <c r="W162" s="374" t="str">
        <f>IFERROR(__xludf.DUMMYFUNCTION("""COMPUTED_VALUE"""),"Miércoles 18:15")</f>
        <v>Miércoles 18:15</v>
      </c>
      <c r="X162" s="374" t="str">
        <f>IFERROR(__xludf.DUMMYFUNCTION("""COMPUTED_VALUE"""),"Miércoles 19:45")</f>
        <v>Miércoles 19:45</v>
      </c>
      <c r="Y162" s="374" t="str">
        <f>IFERROR(__xludf.DUMMYFUNCTION("""COMPUTED_VALUE"""),"Jueves 14:45")</f>
        <v>Jueves 14:45</v>
      </c>
      <c r="Z162" s="374" t="str">
        <f>IFERROR(__xludf.DUMMYFUNCTION("""COMPUTED_VALUE"""),"Jueves 14:45")</f>
        <v>Jueves 14:45</v>
      </c>
      <c r="AA162" s="374" t="str">
        <f>IFERROR(__xludf.DUMMYFUNCTION("""COMPUTED_VALUE"""),"Jueves 17:00")</f>
        <v>Jueves 17:00</v>
      </c>
      <c r="AB162" s="374" t="str">
        <f>IFERROR(__xludf.DUMMYFUNCTION("""COMPUTED_VALUE"""),"Jueves 19:15")</f>
        <v>Jueves 19:15</v>
      </c>
      <c r="AC162" s="374" t="str">
        <f>IFERROR(__xludf.DUMMYFUNCTION("""COMPUTED_VALUE"""),"Viernes 15:15")</f>
        <v>Viernes 15:15</v>
      </c>
      <c r="AD162" s="376" t="str">
        <f>IFERROR(__xludf.DUMMYFUNCTION("""COMPUTED_VALUE"""),"Sábado 11:30")</f>
        <v>Sábado 11:30</v>
      </c>
      <c r="AE162" s="376" t="str">
        <f>IFERROR(__xludf.DUMMYFUNCTION("""COMPUTED_VALUE"""),"Sábado 12:15")</f>
        <v>Sábado 12:15</v>
      </c>
      <c r="AF162" s="376" t="str">
        <f>IFERROR(__xludf.DUMMYFUNCTION("""COMPUTED_VALUE"""),"Sábado 16:00")</f>
        <v>Sábado 16:00</v>
      </c>
      <c r="AG162" s="376" t="str">
        <f>IFERROR(__xludf.DUMMYFUNCTION("""COMPUTED_VALUE"""),"Sábado 17:30")</f>
        <v>Sábado 17:30</v>
      </c>
      <c r="AH162" s="376" t="str">
        <f>IFERROR(__xludf.DUMMYFUNCTION("""COMPUTED_VALUE"""),"Sábado 19:00")</f>
        <v>Sábado 19:00</v>
      </c>
      <c r="AI162" s="376" t="str">
        <f>IFERROR(__xludf.DUMMYFUNCTION("""COMPUTED_VALUE"""),"vacio")</f>
        <v>vacio</v>
      </c>
      <c r="AJ162" s="376"/>
      <c r="AK162" s="376"/>
      <c r="AL162" s="376"/>
      <c r="AM162" s="376"/>
      <c r="AN162" s="376"/>
      <c r="AO162" s="376"/>
      <c r="AP162" s="376"/>
      <c r="AQ162" s="376"/>
      <c r="AR162" s="376"/>
      <c r="AS162" s="376"/>
      <c r="AT162" s="376"/>
      <c r="AU162" s="376"/>
      <c r="AV162" s="376"/>
      <c r="AW162" s="377"/>
      <c r="AX162" s="134"/>
      <c r="AY162" s="353"/>
      <c r="AZ162" s="392" t="str">
        <f>IFERROR(__xludf.DUMMYFUNCTION("TRANSPOSE( IFNA(FILTER($B:$B, MONTH(IF($A:$A&lt;&gt;"""",$A:$A,""null""))=MONTH(IF('DATOS PERSONALES'!$H160&lt;&gt;"""",'DATOS PERSONALES'!$H160,""null""))),""Ingrese mes contratacion primero""))"),"MENSUAL 1")</f>
        <v>MENSUAL 1</v>
      </c>
      <c r="BA162" s="376" t="str">
        <f>IFERROR(__xludf.DUMMYFUNCTION("""COMPUTED_VALUE"""),"MENSUAL 2")</f>
        <v>MENSUAL 2</v>
      </c>
      <c r="BB162" s="376" t="str">
        <f>IFERROR(__xludf.DUMMYFUNCTION("""COMPUTED_VALUE"""),"MENSUAL 3")</f>
        <v>MENSUAL 3</v>
      </c>
      <c r="BC162" s="376" t="str">
        <f>IFERROR(__xludf.DUMMYFUNCTION("""COMPUTED_VALUE"""),"MENSUAL PILETA LIBRE 1")</f>
        <v>MENSUAL PILETA LIBRE 1</v>
      </c>
      <c r="BD162" s="376" t="str">
        <f>IFERROR(__xludf.DUMMYFUNCTION("""COMPUTED_VALUE"""),"MENSUAL PILETA LIBRE 2")</f>
        <v>MENSUAL PILETA LIBRE 2</v>
      </c>
      <c r="BE162" s="376" t="str">
        <f>IFERROR(__xludf.DUMMYFUNCTION("""COMPUTED_VALUE"""),"MENSUAL PILETA LIBRE 3")</f>
        <v>MENSUAL PILETA LIBRE 3</v>
      </c>
      <c r="BF162" s="376" t="str">
        <f>IFERROR(__xludf.DUMMYFUNCTION("""COMPUTED_VALUE"""),"MENSUAL COMBINADO")</f>
        <v>MENSUAL COMBINADO</v>
      </c>
      <c r="BG162" s="376" t="str">
        <f>IFERROR(__xludf.DUMMYFUNCTION("""COMPUTED_VALUE"""),"TRIMESTRAL 1")</f>
        <v>TRIMESTRAL 1</v>
      </c>
      <c r="BH162" s="376" t="str">
        <f>IFERROR(__xludf.DUMMYFUNCTION("""COMPUTED_VALUE"""),"TRIMESTRAL 2")</f>
        <v>TRIMESTRAL 2</v>
      </c>
      <c r="BI162" s="376" t="str">
        <f>IFERROR(__xludf.DUMMYFUNCTION("""COMPUTED_VALUE"""),"TRIMESTRAL 3")</f>
        <v>TRIMESTRAL 3</v>
      </c>
      <c r="BJ162" s="376" t="str">
        <f>IFERROR(__xludf.DUMMYFUNCTION("""COMPUTED_VALUE"""),"TRIMESTRAL PILETA LIBRE 1")</f>
        <v>TRIMESTRAL PILETA LIBRE 1</v>
      </c>
      <c r="BK162" s="376" t="str">
        <f>IFERROR(__xludf.DUMMYFUNCTION("""COMPUTED_VALUE"""),"TRIMESTRAL PILETA LIBRE 2")</f>
        <v>TRIMESTRAL PILETA LIBRE 2</v>
      </c>
      <c r="BL162" s="376" t="str">
        <f>IFERROR(__xludf.DUMMYFUNCTION("""COMPUTED_VALUE"""),"TRIMESTRAL PILETA LIBRE 3")</f>
        <v>TRIMESTRAL PILETA LIBRE 3</v>
      </c>
      <c r="BM162" s="376" t="str">
        <f>IFERROR(__xludf.DUMMYFUNCTION("""COMPUTED_VALUE"""),"TRIMESTRAL COMBINADO")</f>
        <v>TRIMESTRAL COMBINADO</v>
      </c>
      <c r="BN162" s="376" t="str">
        <f>IFERROR(__xludf.DUMMYFUNCTION("""COMPUTED_VALUE"""),"MENSUAL PROMO 1")</f>
        <v>MENSUAL PROMO 1</v>
      </c>
      <c r="BO162" s="377" t="str">
        <f>IFERROR(__xludf.DUMMYFUNCTION("""COMPUTED_VALUE"""),"TRIMESTRAL PROMO 1")</f>
        <v>TRIMESTRAL PROMO 1</v>
      </c>
      <c r="BP162" s="134" t="str">
        <f>IFERROR(__xludf.DUMMYFUNCTION("""COMPUTED_VALUE""")," ---")</f>
        <v> ---</v>
      </c>
      <c r="BQ162" s="134"/>
      <c r="BR162" s="134"/>
      <c r="BS162" s="148"/>
      <c r="BT162" s="148"/>
      <c r="BU162" s="148"/>
      <c r="BV162" s="148"/>
      <c r="BW162" s="148"/>
      <c r="BX162" s="148"/>
      <c r="BY162" s="148"/>
      <c r="BZ162" s="148"/>
      <c r="CA162" s="148"/>
      <c r="CB162" s="148"/>
      <c r="CC162" s="148"/>
      <c r="CD162" s="148"/>
      <c r="CE162" s="148"/>
      <c r="CF162" s="148" t="str">
        <f>IFERROR(__xludf.DUMMYFUNCTION("""COMPUTED_VALUE""")," ---")</f>
        <v> ---</v>
      </c>
      <c r="CG162" s="148"/>
      <c r="CH162" s="148"/>
      <c r="CI162" s="148"/>
      <c r="CJ162" s="148"/>
      <c r="CK162" s="148"/>
      <c r="CL162" s="148"/>
      <c r="CM162" s="148"/>
      <c r="CN162" s="148"/>
      <c r="CO162" s="148"/>
      <c r="CP162" s="148"/>
      <c r="CQ162" s="148"/>
      <c r="CR162" s="148"/>
    </row>
    <row r="163" ht="15.75" customHeight="1">
      <c r="A163" s="408">
        <v>45139.0</v>
      </c>
      <c r="B163" s="349"/>
      <c r="C163" s="500"/>
      <c r="D163" s="500"/>
      <c r="E163" s="500"/>
      <c r="F163" s="500"/>
      <c r="G163" s="353"/>
      <c r="H163" s="376"/>
      <c r="I163" s="376"/>
      <c r="J163" s="376"/>
      <c r="K163" s="377"/>
      <c r="L163" s="134"/>
      <c r="M163" s="134"/>
      <c r="N163" s="353"/>
      <c r="O163" s="501"/>
      <c r="P163" s="375"/>
      <c r="Q163" s="381" t="str">
        <f>IFERROR(__xludf.DUMMYFUNCTION("TRANSPOSE(FILTER($P$6:$P$329,$O$6:$O$329='DATOS PERSONALES'!$E160))"),"Lunes 16:15")</f>
        <v>Lunes 16:15</v>
      </c>
      <c r="R163" s="374" t="str">
        <f>IFERROR(__xludf.DUMMYFUNCTION("""COMPUTED_VALUE"""),"Lunes 19:15")</f>
        <v>Lunes 19:15</v>
      </c>
      <c r="S163" s="374" t="str">
        <f>IFERROR(__xludf.DUMMYFUNCTION("""COMPUTED_VALUE"""),"Martes 16:00")</f>
        <v>Martes 16:00</v>
      </c>
      <c r="T163" s="374" t="str">
        <f>IFERROR(__xludf.DUMMYFUNCTION("""COMPUTED_VALUE"""),"Martes 17:30")</f>
        <v>Martes 17:30</v>
      </c>
      <c r="U163" s="374" t="str">
        <f>IFERROR(__xludf.DUMMYFUNCTION("""COMPUTED_VALUE"""),"Martes 18:15")</f>
        <v>Martes 18:15</v>
      </c>
      <c r="V163" s="374" t="str">
        <f>IFERROR(__xludf.DUMMYFUNCTION("""COMPUTED_VALUE"""),"Martes 19:45")</f>
        <v>Martes 19:45</v>
      </c>
      <c r="W163" s="374" t="str">
        <f>IFERROR(__xludf.DUMMYFUNCTION("""COMPUTED_VALUE"""),"Miércoles 18:15")</f>
        <v>Miércoles 18:15</v>
      </c>
      <c r="X163" s="374" t="str">
        <f>IFERROR(__xludf.DUMMYFUNCTION("""COMPUTED_VALUE"""),"Miércoles 19:45")</f>
        <v>Miércoles 19:45</v>
      </c>
      <c r="Y163" s="374" t="str">
        <f>IFERROR(__xludf.DUMMYFUNCTION("""COMPUTED_VALUE"""),"Jueves 14:45")</f>
        <v>Jueves 14:45</v>
      </c>
      <c r="Z163" s="374" t="str">
        <f>IFERROR(__xludf.DUMMYFUNCTION("""COMPUTED_VALUE"""),"Jueves 14:45")</f>
        <v>Jueves 14:45</v>
      </c>
      <c r="AA163" s="374" t="str">
        <f>IFERROR(__xludf.DUMMYFUNCTION("""COMPUTED_VALUE"""),"Jueves 17:00")</f>
        <v>Jueves 17:00</v>
      </c>
      <c r="AB163" s="374" t="str">
        <f>IFERROR(__xludf.DUMMYFUNCTION("""COMPUTED_VALUE"""),"Jueves 19:15")</f>
        <v>Jueves 19:15</v>
      </c>
      <c r="AC163" s="374" t="str">
        <f>IFERROR(__xludf.DUMMYFUNCTION("""COMPUTED_VALUE"""),"Viernes 15:15")</f>
        <v>Viernes 15:15</v>
      </c>
      <c r="AD163" s="376" t="str">
        <f>IFERROR(__xludf.DUMMYFUNCTION("""COMPUTED_VALUE"""),"Sábado 11:30")</f>
        <v>Sábado 11:30</v>
      </c>
      <c r="AE163" s="376" t="str">
        <f>IFERROR(__xludf.DUMMYFUNCTION("""COMPUTED_VALUE"""),"Sábado 12:15")</f>
        <v>Sábado 12:15</v>
      </c>
      <c r="AF163" s="376" t="str">
        <f>IFERROR(__xludf.DUMMYFUNCTION("""COMPUTED_VALUE"""),"Sábado 16:00")</f>
        <v>Sábado 16:00</v>
      </c>
      <c r="AG163" s="376" t="str">
        <f>IFERROR(__xludf.DUMMYFUNCTION("""COMPUTED_VALUE"""),"Sábado 17:30")</f>
        <v>Sábado 17:30</v>
      </c>
      <c r="AH163" s="376" t="str">
        <f>IFERROR(__xludf.DUMMYFUNCTION("""COMPUTED_VALUE"""),"Sábado 19:00")</f>
        <v>Sábado 19:00</v>
      </c>
      <c r="AI163" s="376" t="str">
        <f>IFERROR(__xludf.DUMMYFUNCTION("""COMPUTED_VALUE"""),"vacio")</f>
        <v>vacio</v>
      </c>
      <c r="AJ163" s="376"/>
      <c r="AK163" s="376"/>
      <c r="AL163" s="376"/>
      <c r="AM163" s="376"/>
      <c r="AN163" s="376"/>
      <c r="AO163" s="376"/>
      <c r="AP163" s="376"/>
      <c r="AQ163" s="376"/>
      <c r="AR163" s="376"/>
      <c r="AS163" s="376"/>
      <c r="AT163" s="376"/>
      <c r="AU163" s="376"/>
      <c r="AV163" s="376"/>
      <c r="AW163" s="377"/>
      <c r="AX163" s="134"/>
      <c r="AY163" s="353"/>
      <c r="AZ163" s="392" t="str">
        <f>IFERROR(__xludf.DUMMYFUNCTION("TRANSPOSE( IFNA(FILTER($B:$B, MONTH(IF($A:$A&lt;&gt;"""",$A:$A,""null""))=MONTH(IF('DATOS PERSONALES'!$H161&lt;&gt;"""",'DATOS PERSONALES'!$H161,""null""))),""Ingrese mes contratacion primero""))"),"MENSUAL 1")</f>
        <v>MENSUAL 1</v>
      </c>
      <c r="BA163" s="376" t="str">
        <f>IFERROR(__xludf.DUMMYFUNCTION("""COMPUTED_VALUE"""),"MENSUAL 2")</f>
        <v>MENSUAL 2</v>
      </c>
      <c r="BB163" s="376" t="str">
        <f>IFERROR(__xludf.DUMMYFUNCTION("""COMPUTED_VALUE"""),"MENSUAL 3")</f>
        <v>MENSUAL 3</v>
      </c>
      <c r="BC163" s="376" t="str">
        <f>IFERROR(__xludf.DUMMYFUNCTION("""COMPUTED_VALUE"""),"MENSUAL PILETA LIBRE 1")</f>
        <v>MENSUAL PILETA LIBRE 1</v>
      </c>
      <c r="BD163" s="376" t="str">
        <f>IFERROR(__xludf.DUMMYFUNCTION("""COMPUTED_VALUE"""),"MENSUAL PILETA LIBRE 2")</f>
        <v>MENSUAL PILETA LIBRE 2</v>
      </c>
      <c r="BE163" s="376" t="str">
        <f>IFERROR(__xludf.DUMMYFUNCTION("""COMPUTED_VALUE"""),"MENSUAL PILETA LIBRE 3")</f>
        <v>MENSUAL PILETA LIBRE 3</v>
      </c>
      <c r="BF163" s="376" t="str">
        <f>IFERROR(__xludf.DUMMYFUNCTION("""COMPUTED_VALUE"""),"MENSUAL COMBINADO")</f>
        <v>MENSUAL COMBINADO</v>
      </c>
      <c r="BG163" s="376" t="str">
        <f>IFERROR(__xludf.DUMMYFUNCTION("""COMPUTED_VALUE"""),"TRIMESTRAL 1")</f>
        <v>TRIMESTRAL 1</v>
      </c>
      <c r="BH163" s="376" t="str">
        <f>IFERROR(__xludf.DUMMYFUNCTION("""COMPUTED_VALUE"""),"TRIMESTRAL 2")</f>
        <v>TRIMESTRAL 2</v>
      </c>
      <c r="BI163" s="376" t="str">
        <f>IFERROR(__xludf.DUMMYFUNCTION("""COMPUTED_VALUE"""),"TRIMESTRAL 3")</f>
        <v>TRIMESTRAL 3</v>
      </c>
      <c r="BJ163" s="376" t="str">
        <f>IFERROR(__xludf.DUMMYFUNCTION("""COMPUTED_VALUE"""),"TRIMESTRAL PILETA LIBRE 1")</f>
        <v>TRIMESTRAL PILETA LIBRE 1</v>
      </c>
      <c r="BK163" s="376" t="str">
        <f>IFERROR(__xludf.DUMMYFUNCTION("""COMPUTED_VALUE"""),"TRIMESTRAL PILETA LIBRE 2")</f>
        <v>TRIMESTRAL PILETA LIBRE 2</v>
      </c>
      <c r="BL163" s="376" t="str">
        <f>IFERROR(__xludf.DUMMYFUNCTION("""COMPUTED_VALUE"""),"TRIMESTRAL PILETA LIBRE 3")</f>
        <v>TRIMESTRAL PILETA LIBRE 3</v>
      </c>
      <c r="BM163" s="376" t="str">
        <f>IFERROR(__xludf.DUMMYFUNCTION("""COMPUTED_VALUE"""),"TRIMESTRAL COMBINADO")</f>
        <v>TRIMESTRAL COMBINADO</v>
      </c>
      <c r="BN163" s="376" t="str">
        <f>IFERROR(__xludf.DUMMYFUNCTION("""COMPUTED_VALUE"""),"MENSUAL PROMO 1")</f>
        <v>MENSUAL PROMO 1</v>
      </c>
      <c r="BO163" s="377" t="str">
        <f>IFERROR(__xludf.DUMMYFUNCTION("""COMPUTED_VALUE"""),"TRIMESTRAL PROMO 1")</f>
        <v>TRIMESTRAL PROMO 1</v>
      </c>
      <c r="BP163" s="134" t="str">
        <f>IFERROR(__xludf.DUMMYFUNCTION("""COMPUTED_VALUE""")," ---")</f>
        <v> ---</v>
      </c>
      <c r="BQ163" s="134"/>
      <c r="BR163" s="134"/>
      <c r="BS163" s="148"/>
      <c r="BT163" s="148"/>
      <c r="BU163" s="148"/>
      <c r="BV163" s="148"/>
      <c r="BW163" s="148"/>
      <c r="BX163" s="148"/>
      <c r="BY163" s="148"/>
      <c r="BZ163" s="148"/>
      <c r="CA163" s="148"/>
      <c r="CB163" s="148"/>
      <c r="CC163" s="148"/>
      <c r="CD163" s="148"/>
      <c r="CE163" s="148"/>
      <c r="CF163" s="148" t="str">
        <f>IFERROR(__xludf.DUMMYFUNCTION("""COMPUTED_VALUE""")," ---")</f>
        <v> ---</v>
      </c>
      <c r="CG163" s="148"/>
      <c r="CH163" s="148"/>
      <c r="CI163" s="148"/>
      <c r="CJ163" s="148"/>
      <c r="CK163" s="148"/>
      <c r="CL163" s="148"/>
      <c r="CM163" s="148"/>
      <c r="CN163" s="148"/>
      <c r="CO163" s="148"/>
      <c r="CP163" s="148"/>
      <c r="CQ163" s="148"/>
      <c r="CR163" s="148"/>
    </row>
    <row r="164" ht="15.75" customHeight="1">
      <c r="A164" s="408">
        <v>45139.0</v>
      </c>
      <c r="B164" s="349"/>
      <c r="C164" s="349"/>
      <c r="D164" s="349"/>
      <c r="E164" s="500"/>
      <c r="F164" s="500"/>
      <c r="G164" s="353"/>
      <c r="H164" s="376"/>
      <c r="I164" s="376"/>
      <c r="J164" s="376"/>
      <c r="K164" s="377"/>
      <c r="L164" s="134"/>
      <c r="M164" s="134"/>
      <c r="N164" s="353"/>
      <c r="O164" s="501"/>
      <c r="P164" s="375"/>
      <c r="Q164" s="381" t="str">
        <f>IFERROR(__xludf.DUMMYFUNCTION("TRANSPOSE(FILTER($P$6:$P$329,$O$6:$O$329='DATOS PERSONALES'!$E161))"),"Lunes 16:15")</f>
        <v>Lunes 16:15</v>
      </c>
      <c r="R164" s="374" t="str">
        <f>IFERROR(__xludf.DUMMYFUNCTION("""COMPUTED_VALUE"""),"Lunes 19:15")</f>
        <v>Lunes 19:15</v>
      </c>
      <c r="S164" s="374" t="str">
        <f>IFERROR(__xludf.DUMMYFUNCTION("""COMPUTED_VALUE"""),"Martes 16:00")</f>
        <v>Martes 16:00</v>
      </c>
      <c r="T164" s="374" t="str">
        <f>IFERROR(__xludf.DUMMYFUNCTION("""COMPUTED_VALUE"""),"Martes 17:30")</f>
        <v>Martes 17:30</v>
      </c>
      <c r="U164" s="374" t="str">
        <f>IFERROR(__xludf.DUMMYFUNCTION("""COMPUTED_VALUE"""),"Martes 18:15")</f>
        <v>Martes 18:15</v>
      </c>
      <c r="V164" s="374" t="str">
        <f>IFERROR(__xludf.DUMMYFUNCTION("""COMPUTED_VALUE"""),"Martes 19:45")</f>
        <v>Martes 19:45</v>
      </c>
      <c r="W164" s="374" t="str">
        <f>IFERROR(__xludf.DUMMYFUNCTION("""COMPUTED_VALUE"""),"Miércoles 18:15")</f>
        <v>Miércoles 18:15</v>
      </c>
      <c r="X164" s="374" t="str">
        <f>IFERROR(__xludf.DUMMYFUNCTION("""COMPUTED_VALUE"""),"Miércoles 19:45")</f>
        <v>Miércoles 19:45</v>
      </c>
      <c r="Y164" s="374" t="str">
        <f>IFERROR(__xludf.DUMMYFUNCTION("""COMPUTED_VALUE"""),"Jueves 14:45")</f>
        <v>Jueves 14:45</v>
      </c>
      <c r="Z164" s="374" t="str">
        <f>IFERROR(__xludf.DUMMYFUNCTION("""COMPUTED_VALUE"""),"Jueves 14:45")</f>
        <v>Jueves 14:45</v>
      </c>
      <c r="AA164" s="374" t="str">
        <f>IFERROR(__xludf.DUMMYFUNCTION("""COMPUTED_VALUE"""),"Jueves 17:00")</f>
        <v>Jueves 17:00</v>
      </c>
      <c r="AB164" s="374" t="str">
        <f>IFERROR(__xludf.DUMMYFUNCTION("""COMPUTED_VALUE"""),"Jueves 19:15")</f>
        <v>Jueves 19:15</v>
      </c>
      <c r="AC164" s="374" t="str">
        <f>IFERROR(__xludf.DUMMYFUNCTION("""COMPUTED_VALUE"""),"Viernes 15:15")</f>
        <v>Viernes 15:15</v>
      </c>
      <c r="AD164" s="376" t="str">
        <f>IFERROR(__xludf.DUMMYFUNCTION("""COMPUTED_VALUE"""),"Sábado 11:30")</f>
        <v>Sábado 11:30</v>
      </c>
      <c r="AE164" s="376" t="str">
        <f>IFERROR(__xludf.DUMMYFUNCTION("""COMPUTED_VALUE"""),"Sábado 12:15")</f>
        <v>Sábado 12:15</v>
      </c>
      <c r="AF164" s="376" t="str">
        <f>IFERROR(__xludf.DUMMYFUNCTION("""COMPUTED_VALUE"""),"Sábado 16:00")</f>
        <v>Sábado 16:00</v>
      </c>
      <c r="AG164" s="376" t="str">
        <f>IFERROR(__xludf.DUMMYFUNCTION("""COMPUTED_VALUE"""),"Sábado 17:30")</f>
        <v>Sábado 17:30</v>
      </c>
      <c r="AH164" s="376" t="str">
        <f>IFERROR(__xludf.DUMMYFUNCTION("""COMPUTED_VALUE"""),"Sábado 19:00")</f>
        <v>Sábado 19:00</v>
      </c>
      <c r="AI164" s="376" t="str">
        <f>IFERROR(__xludf.DUMMYFUNCTION("""COMPUTED_VALUE"""),"vacio")</f>
        <v>vacio</v>
      </c>
      <c r="AJ164" s="376"/>
      <c r="AK164" s="376"/>
      <c r="AL164" s="376"/>
      <c r="AM164" s="376"/>
      <c r="AN164" s="376"/>
      <c r="AO164" s="376"/>
      <c r="AP164" s="376"/>
      <c r="AQ164" s="376"/>
      <c r="AR164" s="376"/>
      <c r="AS164" s="376"/>
      <c r="AT164" s="376"/>
      <c r="AU164" s="376"/>
      <c r="AV164" s="376"/>
      <c r="AW164" s="377"/>
      <c r="AX164" s="134"/>
      <c r="AY164" s="353"/>
      <c r="AZ164" s="392" t="str">
        <f>IFERROR(__xludf.DUMMYFUNCTION("TRANSPOSE( IFNA(FILTER($B:$B, MONTH(IF($A:$A&lt;&gt;"""",$A:$A,""null""))=MONTH(IF('DATOS PERSONALES'!$H162&lt;&gt;"""",'DATOS PERSONALES'!$H162,""null""))),""Ingrese mes contratacion primero""))"),"MENSUAL 1")</f>
        <v>MENSUAL 1</v>
      </c>
      <c r="BA164" s="376" t="str">
        <f>IFERROR(__xludf.DUMMYFUNCTION("""COMPUTED_VALUE"""),"MENSUAL 2")</f>
        <v>MENSUAL 2</v>
      </c>
      <c r="BB164" s="376" t="str">
        <f>IFERROR(__xludf.DUMMYFUNCTION("""COMPUTED_VALUE"""),"MENSUAL 3")</f>
        <v>MENSUAL 3</v>
      </c>
      <c r="BC164" s="376" t="str">
        <f>IFERROR(__xludf.DUMMYFUNCTION("""COMPUTED_VALUE"""),"MENSUAL PILETA LIBRE 1")</f>
        <v>MENSUAL PILETA LIBRE 1</v>
      </c>
      <c r="BD164" s="376" t="str">
        <f>IFERROR(__xludf.DUMMYFUNCTION("""COMPUTED_VALUE"""),"MENSUAL PILETA LIBRE 2")</f>
        <v>MENSUAL PILETA LIBRE 2</v>
      </c>
      <c r="BE164" s="376" t="str">
        <f>IFERROR(__xludf.DUMMYFUNCTION("""COMPUTED_VALUE"""),"MENSUAL PILETA LIBRE 3")</f>
        <v>MENSUAL PILETA LIBRE 3</v>
      </c>
      <c r="BF164" s="376" t="str">
        <f>IFERROR(__xludf.DUMMYFUNCTION("""COMPUTED_VALUE"""),"MENSUAL COMBINADO")</f>
        <v>MENSUAL COMBINADO</v>
      </c>
      <c r="BG164" s="376" t="str">
        <f>IFERROR(__xludf.DUMMYFUNCTION("""COMPUTED_VALUE"""),"TRIMESTRAL 1")</f>
        <v>TRIMESTRAL 1</v>
      </c>
      <c r="BH164" s="376" t="str">
        <f>IFERROR(__xludf.DUMMYFUNCTION("""COMPUTED_VALUE"""),"TRIMESTRAL 2")</f>
        <v>TRIMESTRAL 2</v>
      </c>
      <c r="BI164" s="376" t="str">
        <f>IFERROR(__xludf.DUMMYFUNCTION("""COMPUTED_VALUE"""),"TRIMESTRAL 3")</f>
        <v>TRIMESTRAL 3</v>
      </c>
      <c r="BJ164" s="376" t="str">
        <f>IFERROR(__xludf.DUMMYFUNCTION("""COMPUTED_VALUE"""),"TRIMESTRAL PILETA LIBRE 1")</f>
        <v>TRIMESTRAL PILETA LIBRE 1</v>
      </c>
      <c r="BK164" s="376" t="str">
        <f>IFERROR(__xludf.DUMMYFUNCTION("""COMPUTED_VALUE"""),"TRIMESTRAL PILETA LIBRE 2")</f>
        <v>TRIMESTRAL PILETA LIBRE 2</v>
      </c>
      <c r="BL164" s="376" t="str">
        <f>IFERROR(__xludf.DUMMYFUNCTION("""COMPUTED_VALUE"""),"TRIMESTRAL PILETA LIBRE 3")</f>
        <v>TRIMESTRAL PILETA LIBRE 3</v>
      </c>
      <c r="BM164" s="376" t="str">
        <f>IFERROR(__xludf.DUMMYFUNCTION("""COMPUTED_VALUE"""),"TRIMESTRAL COMBINADO")</f>
        <v>TRIMESTRAL COMBINADO</v>
      </c>
      <c r="BN164" s="376" t="str">
        <f>IFERROR(__xludf.DUMMYFUNCTION("""COMPUTED_VALUE"""),"MENSUAL PROMO 1")</f>
        <v>MENSUAL PROMO 1</v>
      </c>
      <c r="BO164" s="377" t="str">
        <f>IFERROR(__xludf.DUMMYFUNCTION("""COMPUTED_VALUE"""),"TRIMESTRAL PROMO 1")</f>
        <v>TRIMESTRAL PROMO 1</v>
      </c>
      <c r="BP164" s="134" t="str">
        <f>IFERROR(__xludf.DUMMYFUNCTION("""COMPUTED_VALUE""")," ---")</f>
        <v> ---</v>
      </c>
      <c r="BQ164" s="134"/>
      <c r="BR164" s="134"/>
      <c r="BS164" s="148"/>
      <c r="BT164" s="148"/>
      <c r="BU164" s="148"/>
      <c r="BV164" s="148"/>
      <c r="BW164" s="148"/>
      <c r="BX164" s="148"/>
      <c r="BY164" s="148"/>
      <c r="BZ164" s="148"/>
      <c r="CA164" s="148"/>
      <c r="CB164" s="148"/>
      <c r="CC164" s="148"/>
      <c r="CD164" s="148"/>
      <c r="CE164" s="148"/>
      <c r="CF164" s="148" t="str">
        <f>IFERROR(__xludf.DUMMYFUNCTION("""COMPUTED_VALUE""")," ---")</f>
        <v> ---</v>
      </c>
      <c r="CG164" s="148"/>
      <c r="CH164" s="148"/>
      <c r="CI164" s="148"/>
      <c r="CJ164" s="148"/>
      <c r="CK164" s="148"/>
      <c r="CL164" s="148"/>
      <c r="CM164" s="148"/>
      <c r="CN164" s="148"/>
      <c r="CO164" s="148"/>
      <c r="CP164" s="148"/>
      <c r="CQ164" s="148"/>
      <c r="CR164" s="148"/>
    </row>
    <row r="165" ht="15.75" customHeight="1">
      <c r="A165" s="408">
        <v>45139.0</v>
      </c>
      <c r="B165" s="335"/>
      <c r="C165" s="335"/>
      <c r="D165" s="335"/>
      <c r="E165" s="500"/>
      <c r="F165" s="148"/>
      <c r="G165" s="353"/>
      <c r="H165" s="376"/>
      <c r="I165" s="376"/>
      <c r="J165" s="376"/>
      <c r="K165" s="377"/>
      <c r="L165" s="134"/>
      <c r="M165" s="134"/>
      <c r="N165" s="353"/>
      <c r="O165" s="501"/>
      <c r="P165" s="375"/>
      <c r="Q165" s="381" t="str">
        <f>IFERROR(__xludf.DUMMYFUNCTION("TRANSPOSE(FILTER($P$6:$P$329,$O$6:$O$329='DATOS PERSONALES'!$E162))"),"Lunes 16:15")</f>
        <v>Lunes 16:15</v>
      </c>
      <c r="R165" s="374" t="str">
        <f>IFERROR(__xludf.DUMMYFUNCTION("""COMPUTED_VALUE"""),"Lunes 19:15")</f>
        <v>Lunes 19:15</v>
      </c>
      <c r="S165" s="374" t="str">
        <f>IFERROR(__xludf.DUMMYFUNCTION("""COMPUTED_VALUE"""),"Martes 16:00")</f>
        <v>Martes 16:00</v>
      </c>
      <c r="T165" s="374" t="str">
        <f>IFERROR(__xludf.DUMMYFUNCTION("""COMPUTED_VALUE"""),"Martes 17:30")</f>
        <v>Martes 17:30</v>
      </c>
      <c r="U165" s="374" t="str">
        <f>IFERROR(__xludf.DUMMYFUNCTION("""COMPUTED_VALUE"""),"Martes 18:15")</f>
        <v>Martes 18:15</v>
      </c>
      <c r="V165" s="374" t="str">
        <f>IFERROR(__xludf.DUMMYFUNCTION("""COMPUTED_VALUE"""),"Martes 19:45")</f>
        <v>Martes 19:45</v>
      </c>
      <c r="W165" s="374" t="str">
        <f>IFERROR(__xludf.DUMMYFUNCTION("""COMPUTED_VALUE"""),"Miércoles 18:15")</f>
        <v>Miércoles 18:15</v>
      </c>
      <c r="X165" s="374" t="str">
        <f>IFERROR(__xludf.DUMMYFUNCTION("""COMPUTED_VALUE"""),"Miércoles 19:45")</f>
        <v>Miércoles 19:45</v>
      </c>
      <c r="Y165" s="374" t="str">
        <f>IFERROR(__xludf.DUMMYFUNCTION("""COMPUTED_VALUE"""),"Jueves 14:45")</f>
        <v>Jueves 14:45</v>
      </c>
      <c r="Z165" s="374" t="str">
        <f>IFERROR(__xludf.DUMMYFUNCTION("""COMPUTED_VALUE"""),"Jueves 14:45")</f>
        <v>Jueves 14:45</v>
      </c>
      <c r="AA165" s="374" t="str">
        <f>IFERROR(__xludf.DUMMYFUNCTION("""COMPUTED_VALUE"""),"Jueves 17:00")</f>
        <v>Jueves 17:00</v>
      </c>
      <c r="AB165" s="374" t="str">
        <f>IFERROR(__xludf.DUMMYFUNCTION("""COMPUTED_VALUE"""),"Jueves 19:15")</f>
        <v>Jueves 19:15</v>
      </c>
      <c r="AC165" s="374" t="str">
        <f>IFERROR(__xludf.DUMMYFUNCTION("""COMPUTED_VALUE"""),"Viernes 15:15")</f>
        <v>Viernes 15:15</v>
      </c>
      <c r="AD165" s="376" t="str">
        <f>IFERROR(__xludf.DUMMYFUNCTION("""COMPUTED_VALUE"""),"Sábado 11:30")</f>
        <v>Sábado 11:30</v>
      </c>
      <c r="AE165" s="376" t="str">
        <f>IFERROR(__xludf.DUMMYFUNCTION("""COMPUTED_VALUE"""),"Sábado 12:15")</f>
        <v>Sábado 12:15</v>
      </c>
      <c r="AF165" s="376" t="str">
        <f>IFERROR(__xludf.DUMMYFUNCTION("""COMPUTED_VALUE"""),"Sábado 16:00")</f>
        <v>Sábado 16:00</v>
      </c>
      <c r="AG165" s="376" t="str">
        <f>IFERROR(__xludf.DUMMYFUNCTION("""COMPUTED_VALUE"""),"Sábado 17:30")</f>
        <v>Sábado 17:30</v>
      </c>
      <c r="AH165" s="376" t="str">
        <f>IFERROR(__xludf.DUMMYFUNCTION("""COMPUTED_VALUE"""),"Sábado 19:00")</f>
        <v>Sábado 19:00</v>
      </c>
      <c r="AI165" s="376" t="str">
        <f>IFERROR(__xludf.DUMMYFUNCTION("""COMPUTED_VALUE"""),"vacio")</f>
        <v>vacio</v>
      </c>
      <c r="AJ165" s="376"/>
      <c r="AK165" s="376"/>
      <c r="AL165" s="376"/>
      <c r="AM165" s="376"/>
      <c r="AN165" s="376"/>
      <c r="AO165" s="376"/>
      <c r="AP165" s="376"/>
      <c r="AQ165" s="376"/>
      <c r="AR165" s="376"/>
      <c r="AS165" s="376"/>
      <c r="AT165" s="376"/>
      <c r="AU165" s="376"/>
      <c r="AV165" s="376"/>
      <c r="AW165" s="377"/>
      <c r="AX165" s="134"/>
      <c r="AY165" s="353"/>
      <c r="AZ165" s="392" t="str">
        <f>IFERROR(__xludf.DUMMYFUNCTION("TRANSPOSE( IFNA(FILTER($B:$B, MONTH(IF($A:$A&lt;&gt;"""",$A:$A,""null""))=MONTH(IF('DATOS PERSONALES'!$H163&lt;&gt;"""",'DATOS PERSONALES'!$H163,""null""))),""Ingrese mes contratacion primero""))"),"MENSUAL 1")</f>
        <v>MENSUAL 1</v>
      </c>
      <c r="BA165" s="376" t="str">
        <f>IFERROR(__xludf.DUMMYFUNCTION("""COMPUTED_VALUE"""),"MENSUAL 2")</f>
        <v>MENSUAL 2</v>
      </c>
      <c r="BB165" s="376" t="str">
        <f>IFERROR(__xludf.DUMMYFUNCTION("""COMPUTED_VALUE"""),"MENSUAL 3")</f>
        <v>MENSUAL 3</v>
      </c>
      <c r="BC165" s="376" t="str">
        <f>IFERROR(__xludf.DUMMYFUNCTION("""COMPUTED_VALUE"""),"MENSUAL PILETA LIBRE 1")</f>
        <v>MENSUAL PILETA LIBRE 1</v>
      </c>
      <c r="BD165" s="376" t="str">
        <f>IFERROR(__xludf.DUMMYFUNCTION("""COMPUTED_VALUE"""),"MENSUAL PILETA LIBRE 2")</f>
        <v>MENSUAL PILETA LIBRE 2</v>
      </c>
      <c r="BE165" s="376" t="str">
        <f>IFERROR(__xludf.DUMMYFUNCTION("""COMPUTED_VALUE"""),"MENSUAL PILETA LIBRE 3")</f>
        <v>MENSUAL PILETA LIBRE 3</v>
      </c>
      <c r="BF165" s="376" t="str">
        <f>IFERROR(__xludf.DUMMYFUNCTION("""COMPUTED_VALUE"""),"MENSUAL COMBINADO")</f>
        <v>MENSUAL COMBINADO</v>
      </c>
      <c r="BG165" s="376" t="str">
        <f>IFERROR(__xludf.DUMMYFUNCTION("""COMPUTED_VALUE"""),"TRIMESTRAL 1")</f>
        <v>TRIMESTRAL 1</v>
      </c>
      <c r="BH165" s="376" t="str">
        <f>IFERROR(__xludf.DUMMYFUNCTION("""COMPUTED_VALUE"""),"TRIMESTRAL 2")</f>
        <v>TRIMESTRAL 2</v>
      </c>
      <c r="BI165" s="376" t="str">
        <f>IFERROR(__xludf.DUMMYFUNCTION("""COMPUTED_VALUE"""),"TRIMESTRAL 3")</f>
        <v>TRIMESTRAL 3</v>
      </c>
      <c r="BJ165" s="376" t="str">
        <f>IFERROR(__xludf.DUMMYFUNCTION("""COMPUTED_VALUE"""),"TRIMESTRAL PILETA LIBRE 1")</f>
        <v>TRIMESTRAL PILETA LIBRE 1</v>
      </c>
      <c r="BK165" s="376" t="str">
        <f>IFERROR(__xludf.DUMMYFUNCTION("""COMPUTED_VALUE"""),"TRIMESTRAL PILETA LIBRE 2")</f>
        <v>TRIMESTRAL PILETA LIBRE 2</v>
      </c>
      <c r="BL165" s="376" t="str">
        <f>IFERROR(__xludf.DUMMYFUNCTION("""COMPUTED_VALUE"""),"TRIMESTRAL PILETA LIBRE 3")</f>
        <v>TRIMESTRAL PILETA LIBRE 3</v>
      </c>
      <c r="BM165" s="376" t="str">
        <f>IFERROR(__xludf.DUMMYFUNCTION("""COMPUTED_VALUE"""),"TRIMESTRAL COMBINADO")</f>
        <v>TRIMESTRAL COMBINADO</v>
      </c>
      <c r="BN165" s="376" t="str">
        <f>IFERROR(__xludf.DUMMYFUNCTION("""COMPUTED_VALUE"""),"MENSUAL PROMO 1")</f>
        <v>MENSUAL PROMO 1</v>
      </c>
      <c r="BO165" s="377" t="str">
        <f>IFERROR(__xludf.DUMMYFUNCTION("""COMPUTED_VALUE"""),"TRIMESTRAL PROMO 1")</f>
        <v>TRIMESTRAL PROMO 1</v>
      </c>
      <c r="BP165" s="134" t="str">
        <f>IFERROR(__xludf.DUMMYFUNCTION("""COMPUTED_VALUE""")," ---")</f>
        <v> ---</v>
      </c>
      <c r="BQ165" s="134"/>
      <c r="BR165" s="134"/>
      <c r="BS165" s="148"/>
      <c r="BT165" s="148"/>
      <c r="BU165" s="148"/>
      <c r="BV165" s="148"/>
      <c r="BW165" s="148"/>
      <c r="BX165" s="148"/>
      <c r="BY165" s="148"/>
      <c r="BZ165" s="148"/>
      <c r="CA165" s="148"/>
      <c r="CB165" s="148"/>
      <c r="CC165" s="148"/>
      <c r="CD165" s="148"/>
      <c r="CE165" s="148"/>
      <c r="CF165" s="148" t="str">
        <f>IFERROR(__xludf.DUMMYFUNCTION("""COMPUTED_VALUE""")," ---")</f>
        <v> ---</v>
      </c>
      <c r="CG165" s="148"/>
      <c r="CH165" s="148"/>
      <c r="CI165" s="148"/>
      <c r="CJ165" s="148"/>
      <c r="CK165" s="148"/>
      <c r="CL165" s="148"/>
      <c r="CM165" s="148"/>
      <c r="CN165" s="148"/>
      <c r="CO165" s="148"/>
      <c r="CP165" s="148"/>
      <c r="CQ165" s="148"/>
      <c r="CR165" s="148"/>
    </row>
    <row r="166" ht="15.75" customHeight="1">
      <c r="A166" s="408">
        <v>45139.0</v>
      </c>
      <c r="B166" s="349"/>
      <c r="C166" s="349"/>
      <c r="D166" s="349"/>
      <c r="E166" s="500"/>
      <c r="F166" s="500"/>
      <c r="G166" s="353"/>
      <c r="H166" s="376"/>
      <c r="I166" s="376"/>
      <c r="J166" s="376"/>
      <c r="K166" s="377"/>
      <c r="L166" s="134"/>
      <c r="M166" s="134"/>
      <c r="N166" s="353"/>
      <c r="O166" s="501"/>
      <c r="P166" s="375"/>
      <c r="Q166" s="381" t="str">
        <f>IFERROR(__xludf.DUMMYFUNCTION("TRANSPOSE(FILTER($P$6:$P$329,$O$6:$O$329='DATOS PERSONALES'!$E163))"),"Lunes 16:15")</f>
        <v>Lunes 16:15</v>
      </c>
      <c r="R166" s="374" t="str">
        <f>IFERROR(__xludf.DUMMYFUNCTION("""COMPUTED_VALUE"""),"Lunes 19:15")</f>
        <v>Lunes 19:15</v>
      </c>
      <c r="S166" s="374" t="str">
        <f>IFERROR(__xludf.DUMMYFUNCTION("""COMPUTED_VALUE"""),"Martes 16:00")</f>
        <v>Martes 16:00</v>
      </c>
      <c r="T166" s="374" t="str">
        <f>IFERROR(__xludf.DUMMYFUNCTION("""COMPUTED_VALUE"""),"Martes 17:30")</f>
        <v>Martes 17:30</v>
      </c>
      <c r="U166" s="374" t="str">
        <f>IFERROR(__xludf.DUMMYFUNCTION("""COMPUTED_VALUE"""),"Martes 18:15")</f>
        <v>Martes 18:15</v>
      </c>
      <c r="V166" s="374" t="str">
        <f>IFERROR(__xludf.DUMMYFUNCTION("""COMPUTED_VALUE"""),"Martes 19:45")</f>
        <v>Martes 19:45</v>
      </c>
      <c r="W166" s="374" t="str">
        <f>IFERROR(__xludf.DUMMYFUNCTION("""COMPUTED_VALUE"""),"Miércoles 18:15")</f>
        <v>Miércoles 18:15</v>
      </c>
      <c r="X166" s="374" t="str">
        <f>IFERROR(__xludf.DUMMYFUNCTION("""COMPUTED_VALUE"""),"Miércoles 19:45")</f>
        <v>Miércoles 19:45</v>
      </c>
      <c r="Y166" s="374" t="str">
        <f>IFERROR(__xludf.DUMMYFUNCTION("""COMPUTED_VALUE"""),"Jueves 14:45")</f>
        <v>Jueves 14:45</v>
      </c>
      <c r="Z166" s="374" t="str">
        <f>IFERROR(__xludf.DUMMYFUNCTION("""COMPUTED_VALUE"""),"Jueves 14:45")</f>
        <v>Jueves 14:45</v>
      </c>
      <c r="AA166" s="374" t="str">
        <f>IFERROR(__xludf.DUMMYFUNCTION("""COMPUTED_VALUE"""),"Jueves 17:00")</f>
        <v>Jueves 17:00</v>
      </c>
      <c r="AB166" s="374" t="str">
        <f>IFERROR(__xludf.DUMMYFUNCTION("""COMPUTED_VALUE"""),"Jueves 19:15")</f>
        <v>Jueves 19:15</v>
      </c>
      <c r="AC166" s="374" t="str">
        <f>IFERROR(__xludf.DUMMYFUNCTION("""COMPUTED_VALUE"""),"Viernes 15:15")</f>
        <v>Viernes 15:15</v>
      </c>
      <c r="AD166" s="376" t="str">
        <f>IFERROR(__xludf.DUMMYFUNCTION("""COMPUTED_VALUE"""),"Sábado 11:30")</f>
        <v>Sábado 11:30</v>
      </c>
      <c r="AE166" s="376" t="str">
        <f>IFERROR(__xludf.DUMMYFUNCTION("""COMPUTED_VALUE"""),"Sábado 12:15")</f>
        <v>Sábado 12:15</v>
      </c>
      <c r="AF166" s="376" t="str">
        <f>IFERROR(__xludf.DUMMYFUNCTION("""COMPUTED_VALUE"""),"Sábado 16:00")</f>
        <v>Sábado 16:00</v>
      </c>
      <c r="AG166" s="376" t="str">
        <f>IFERROR(__xludf.DUMMYFUNCTION("""COMPUTED_VALUE"""),"Sábado 17:30")</f>
        <v>Sábado 17:30</v>
      </c>
      <c r="AH166" s="376" t="str">
        <f>IFERROR(__xludf.DUMMYFUNCTION("""COMPUTED_VALUE"""),"Sábado 19:00")</f>
        <v>Sábado 19:00</v>
      </c>
      <c r="AI166" s="376" t="str">
        <f>IFERROR(__xludf.DUMMYFUNCTION("""COMPUTED_VALUE"""),"vacio")</f>
        <v>vacio</v>
      </c>
      <c r="AJ166" s="376"/>
      <c r="AK166" s="376"/>
      <c r="AL166" s="376"/>
      <c r="AM166" s="376"/>
      <c r="AN166" s="376"/>
      <c r="AO166" s="376"/>
      <c r="AP166" s="376"/>
      <c r="AQ166" s="376"/>
      <c r="AR166" s="376"/>
      <c r="AS166" s="376"/>
      <c r="AT166" s="376"/>
      <c r="AU166" s="376"/>
      <c r="AV166" s="376"/>
      <c r="AW166" s="377"/>
      <c r="AX166" s="134"/>
      <c r="AY166" s="353"/>
      <c r="AZ166" s="392" t="str">
        <f>IFERROR(__xludf.DUMMYFUNCTION("TRANSPOSE( IFNA(FILTER($B:$B, MONTH(IF($A:$A&lt;&gt;"""",$A:$A,""null""))=MONTH(IF('DATOS PERSONALES'!$H164&lt;&gt;"""",'DATOS PERSONALES'!$H164,""null""))),""Ingrese mes contratacion primero""))"),"MENSUAL 1")</f>
        <v>MENSUAL 1</v>
      </c>
      <c r="BA166" s="376" t="str">
        <f>IFERROR(__xludf.DUMMYFUNCTION("""COMPUTED_VALUE"""),"MENSUAL 2")</f>
        <v>MENSUAL 2</v>
      </c>
      <c r="BB166" s="376" t="str">
        <f>IFERROR(__xludf.DUMMYFUNCTION("""COMPUTED_VALUE"""),"MENSUAL 3")</f>
        <v>MENSUAL 3</v>
      </c>
      <c r="BC166" s="376" t="str">
        <f>IFERROR(__xludf.DUMMYFUNCTION("""COMPUTED_VALUE"""),"MENSUAL PILETA LIBRE 1")</f>
        <v>MENSUAL PILETA LIBRE 1</v>
      </c>
      <c r="BD166" s="376" t="str">
        <f>IFERROR(__xludf.DUMMYFUNCTION("""COMPUTED_VALUE"""),"MENSUAL PILETA LIBRE 2")</f>
        <v>MENSUAL PILETA LIBRE 2</v>
      </c>
      <c r="BE166" s="376" t="str">
        <f>IFERROR(__xludf.DUMMYFUNCTION("""COMPUTED_VALUE"""),"MENSUAL PILETA LIBRE 3")</f>
        <v>MENSUAL PILETA LIBRE 3</v>
      </c>
      <c r="BF166" s="376" t="str">
        <f>IFERROR(__xludf.DUMMYFUNCTION("""COMPUTED_VALUE"""),"MENSUAL COMBINADO")</f>
        <v>MENSUAL COMBINADO</v>
      </c>
      <c r="BG166" s="376" t="str">
        <f>IFERROR(__xludf.DUMMYFUNCTION("""COMPUTED_VALUE"""),"TRIMESTRAL 1")</f>
        <v>TRIMESTRAL 1</v>
      </c>
      <c r="BH166" s="376" t="str">
        <f>IFERROR(__xludf.DUMMYFUNCTION("""COMPUTED_VALUE"""),"TRIMESTRAL 2")</f>
        <v>TRIMESTRAL 2</v>
      </c>
      <c r="BI166" s="376" t="str">
        <f>IFERROR(__xludf.DUMMYFUNCTION("""COMPUTED_VALUE"""),"TRIMESTRAL 3")</f>
        <v>TRIMESTRAL 3</v>
      </c>
      <c r="BJ166" s="376" t="str">
        <f>IFERROR(__xludf.DUMMYFUNCTION("""COMPUTED_VALUE"""),"TRIMESTRAL PILETA LIBRE 1")</f>
        <v>TRIMESTRAL PILETA LIBRE 1</v>
      </c>
      <c r="BK166" s="376" t="str">
        <f>IFERROR(__xludf.DUMMYFUNCTION("""COMPUTED_VALUE"""),"TRIMESTRAL PILETA LIBRE 2")</f>
        <v>TRIMESTRAL PILETA LIBRE 2</v>
      </c>
      <c r="BL166" s="376" t="str">
        <f>IFERROR(__xludf.DUMMYFUNCTION("""COMPUTED_VALUE"""),"TRIMESTRAL PILETA LIBRE 3")</f>
        <v>TRIMESTRAL PILETA LIBRE 3</v>
      </c>
      <c r="BM166" s="376" t="str">
        <f>IFERROR(__xludf.DUMMYFUNCTION("""COMPUTED_VALUE"""),"TRIMESTRAL COMBINADO")</f>
        <v>TRIMESTRAL COMBINADO</v>
      </c>
      <c r="BN166" s="376" t="str">
        <f>IFERROR(__xludf.DUMMYFUNCTION("""COMPUTED_VALUE"""),"MENSUAL PROMO 1")</f>
        <v>MENSUAL PROMO 1</v>
      </c>
      <c r="BO166" s="377" t="str">
        <f>IFERROR(__xludf.DUMMYFUNCTION("""COMPUTED_VALUE"""),"TRIMESTRAL PROMO 1")</f>
        <v>TRIMESTRAL PROMO 1</v>
      </c>
      <c r="BP166" s="134" t="str">
        <f>IFERROR(__xludf.DUMMYFUNCTION("""COMPUTED_VALUE""")," ---")</f>
        <v> ---</v>
      </c>
      <c r="BQ166" s="134"/>
      <c r="BR166" s="134"/>
      <c r="BS166" s="148"/>
      <c r="BT166" s="148"/>
      <c r="BU166" s="148"/>
      <c r="BV166" s="148"/>
      <c r="BW166" s="148"/>
      <c r="BX166" s="148"/>
      <c r="BY166" s="148"/>
      <c r="BZ166" s="148"/>
      <c r="CA166" s="148"/>
      <c r="CB166" s="148"/>
      <c r="CC166" s="148"/>
      <c r="CD166" s="148"/>
      <c r="CE166" s="148"/>
      <c r="CF166" s="148" t="str">
        <f>IFERROR(__xludf.DUMMYFUNCTION("""COMPUTED_VALUE""")," ---")</f>
        <v> ---</v>
      </c>
      <c r="CG166" s="148"/>
      <c r="CH166" s="148"/>
      <c r="CI166" s="148"/>
      <c r="CJ166" s="148"/>
      <c r="CK166" s="148"/>
      <c r="CL166" s="148"/>
      <c r="CM166" s="148"/>
      <c r="CN166" s="148"/>
      <c r="CO166" s="148"/>
      <c r="CP166" s="148"/>
      <c r="CQ166" s="148"/>
      <c r="CR166" s="148"/>
    </row>
    <row r="167" ht="15.75" customHeight="1">
      <c r="A167" s="408">
        <v>45139.0</v>
      </c>
      <c r="B167" s="335"/>
      <c r="C167" s="335"/>
      <c r="D167" s="335"/>
      <c r="E167" s="500"/>
      <c r="F167" s="148"/>
      <c r="G167" s="353"/>
      <c r="H167" s="376"/>
      <c r="I167" s="376"/>
      <c r="J167" s="376"/>
      <c r="K167" s="377"/>
      <c r="L167" s="134"/>
      <c r="M167" s="134"/>
      <c r="N167" s="353"/>
      <c r="O167" s="381"/>
      <c r="P167" s="375"/>
      <c r="Q167" s="381" t="str">
        <f>IFERROR(__xludf.DUMMYFUNCTION("TRANSPOSE(FILTER($P$6:$P$329,$O$6:$O$329='DATOS PERSONALES'!$E164))"),"Lunes 16:15")</f>
        <v>Lunes 16:15</v>
      </c>
      <c r="R167" s="374" t="str">
        <f>IFERROR(__xludf.DUMMYFUNCTION("""COMPUTED_VALUE"""),"Lunes 19:15")</f>
        <v>Lunes 19:15</v>
      </c>
      <c r="S167" s="374" t="str">
        <f>IFERROR(__xludf.DUMMYFUNCTION("""COMPUTED_VALUE"""),"Martes 16:00")</f>
        <v>Martes 16:00</v>
      </c>
      <c r="T167" s="374" t="str">
        <f>IFERROR(__xludf.DUMMYFUNCTION("""COMPUTED_VALUE"""),"Martes 17:30")</f>
        <v>Martes 17:30</v>
      </c>
      <c r="U167" s="374" t="str">
        <f>IFERROR(__xludf.DUMMYFUNCTION("""COMPUTED_VALUE"""),"Martes 18:15")</f>
        <v>Martes 18:15</v>
      </c>
      <c r="V167" s="374" t="str">
        <f>IFERROR(__xludf.DUMMYFUNCTION("""COMPUTED_VALUE"""),"Martes 19:45")</f>
        <v>Martes 19:45</v>
      </c>
      <c r="W167" s="374" t="str">
        <f>IFERROR(__xludf.DUMMYFUNCTION("""COMPUTED_VALUE"""),"Miércoles 18:15")</f>
        <v>Miércoles 18:15</v>
      </c>
      <c r="X167" s="374" t="str">
        <f>IFERROR(__xludf.DUMMYFUNCTION("""COMPUTED_VALUE"""),"Miércoles 19:45")</f>
        <v>Miércoles 19:45</v>
      </c>
      <c r="Y167" s="374" t="str">
        <f>IFERROR(__xludf.DUMMYFUNCTION("""COMPUTED_VALUE"""),"Jueves 14:45")</f>
        <v>Jueves 14:45</v>
      </c>
      <c r="Z167" s="374" t="str">
        <f>IFERROR(__xludf.DUMMYFUNCTION("""COMPUTED_VALUE"""),"Jueves 14:45")</f>
        <v>Jueves 14:45</v>
      </c>
      <c r="AA167" s="374" t="str">
        <f>IFERROR(__xludf.DUMMYFUNCTION("""COMPUTED_VALUE"""),"Jueves 17:00")</f>
        <v>Jueves 17:00</v>
      </c>
      <c r="AB167" s="374" t="str">
        <f>IFERROR(__xludf.DUMMYFUNCTION("""COMPUTED_VALUE"""),"Jueves 19:15")</f>
        <v>Jueves 19:15</v>
      </c>
      <c r="AC167" s="374" t="str">
        <f>IFERROR(__xludf.DUMMYFUNCTION("""COMPUTED_VALUE"""),"Viernes 15:15")</f>
        <v>Viernes 15:15</v>
      </c>
      <c r="AD167" s="376" t="str">
        <f>IFERROR(__xludf.DUMMYFUNCTION("""COMPUTED_VALUE"""),"Sábado 11:30")</f>
        <v>Sábado 11:30</v>
      </c>
      <c r="AE167" s="376" t="str">
        <f>IFERROR(__xludf.DUMMYFUNCTION("""COMPUTED_VALUE"""),"Sábado 12:15")</f>
        <v>Sábado 12:15</v>
      </c>
      <c r="AF167" s="376" t="str">
        <f>IFERROR(__xludf.DUMMYFUNCTION("""COMPUTED_VALUE"""),"Sábado 16:00")</f>
        <v>Sábado 16:00</v>
      </c>
      <c r="AG167" s="376" t="str">
        <f>IFERROR(__xludf.DUMMYFUNCTION("""COMPUTED_VALUE"""),"Sábado 17:30")</f>
        <v>Sábado 17:30</v>
      </c>
      <c r="AH167" s="376" t="str">
        <f>IFERROR(__xludf.DUMMYFUNCTION("""COMPUTED_VALUE"""),"Sábado 19:00")</f>
        <v>Sábado 19:00</v>
      </c>
      <c r="AI167" s="376" t="str">
        <f>IFERROR(__xludf.DUMMYFUNCTION("""COMPUTED_VALUE"""),"vacio")</f>
        <v>vacio</v>
      </c>
      <c r="AJ167" s="376"/>
      <c r="AK167" s="376"/>
      <c r="AL167" s="376"/>
      <c r="AM167" s="376"/>
      <c r="AN167" s="376"/>
      <c r="AO167" s="376"/>
      <c r="AP167" s="376"/>
      <c r="AQ167" s="376"/>
      <c r="AR167" s="376"/>
      <c r="AS167" s="376"/>
      <c r="AT167" s="376"/>
      <c r="AU167" s="376"/>
      <c r="AV167" s="376"/>
      <c r="AW167" s="377"/>
      <c r="AX167" s="134"/>
      <c r="AY167" s="353"/>
      <c r="AZ167" s="392" t="str">
        <f>IFERROR(__xludf.DUMMYFUNCTION("TRANSPOSE( IFNA(FILTER($B:$B, MONTH(IF($A:$A&lt;&gt;"""",$A:$A,""null""))=MONTH(IF('DATOS PERSONALES'!$H165&lt;&gt;"""",'DATOS PERSONALES'!$H165,""null""))),""Ingrese mes contratacion primero""))"),"MENSUAL 1")</f>
        <v>MENSUAL 1</v>
      </c>
      <c r="BA167" s="376" t="str">
        <f>IFERROR(__xludf.DUMMYFUNCTION("""COMPUTED_VALUE"""),"MENSUAL 2")</f>
        <v>MENSUAL 2</v>
      </c>
      <c r="BB167" s="376" t="str">
        <f>IFERROR(__xludf.DUMMYFUNCTION("""COMPUTED_VALUE"""),"MENSUAL 3")</f>
        <v>MENSUAL 3</v>
      </c>
      <c r="BC167" s="376" t="str">
        <f>IFERROR(__xludf.DUMMYFUNCTION("""COMPUTED_VALUE"""),"MENSUAL PILETA LIBRE 1")</f>
        <v>MENSUAL PILETA LIBRE 1</v>
      </c>
      <c r="BD167" s="376" t="str">
        <f>IFERROR(__xludf.DUMMYFUNCTION("""COMPUTED_VALUE"""),"MENSUAL PILETA LIBRE 2")</f>
        <v>MENSUAL PILETA LIBRE 2</v>
      </c>
      <c r="BE167" s="376" t="str">
        <f>IFERROR(__xludf.DUMMYFUNCTION("""COMPUTED_VALUE"""),"MENSUAL PILETA LIBRE 3")</f>
        <v>MENSUAL PILETA LIBRE 3</v>
      </c>
      <c r="BF167" s="376" t="str">
        <f>IFERROR(__xludf.DUMMYFUNCTION("""COMPUTED_VALUE"""),"MENSUAL COMBINADO")</f>
        <v>MENSUAL COMBINADO</v>
      </c>
      <c r="BG167" s="376" t="str">
        <f>IFERROR(__xludf.DUMMYFUNCTION("""COMPUTED_VALUE"""),"TRIMESTRAL 1")</f>
        <v>TRIMESTRAL 1</v>
      </c>
      <c r="BH167" s="376" t="str">
        <f>IFERROR(__xludf.DUMMYFUNCTION("""COMPUTED_VALUE"""),"TRIMESTRAL 2")</f>
        <v>TRIMESTRAL 2</v>
      </c>
      <c r="BI167" s="376" t="str">
        <f>IFERROR(__xludf.DUMMYFUNCTION("""COMPUTED_VALUE"""),"TRIMESTRAL 3")</f>
        <v>TRIMESTRAL 3</v>
      </c>
      <c r="BJ167" s="376" t="str">
        <f>IFERROR(__xludf.DUMMYFUNCTION("""COMPUTED_VALUE"""),"TRIMESTRAL PILETA LIBRE 1")</f>
        <v>TRIMESTRAL PILETA LIBRE 1</v>
      </c>
      <c r="BK167" s="376" t="str">
        <f>IFERROR(__xludf.DUMMYFUNCTION("""COMPUTED_VALUE"""),"TRIMESTRAL PILETA LIBRE 2")</f>
        <v>TRIMESTRAL PILETA LIBRE 2</v>
      </c>
      <c r="BL167" s="376" t="str">
        <f>IFERROR(__xludf.DUMMYFUNCTION("""COMPUTED_VALUE"""),"TRIMESTRAL PILETA LIBRE 3")</f>
        <v>TRIMESTRAL PILETA LIBRE 3</v>
      </c>
      <c r="BM167" s="376" t="str">
        <f>IFERROR(__xludf.DUMMYFUNCTION("""COMPUTED_VALUE"""),"TRIMESTRAL COMBINADO")</f>
        <v>TRIMESTRAL COMBINADO</v>
      </c>
      <c r="BN167" s="376" t="str">
        <f>IFERROR(__xludf.DUMMYFUNCTION("""COMPUTED_VALUE"""),"MENSUAL PROMO 1")</f>
        <v>MENSUAL PROMO 1</v>
      </c>
      <c r="BO167" s="377" t="str">
        <f>IFERROR(__xludf.DUMMYFUNCTION("""COMPUTED_VALUE"""),"TRIMESTRAL PROMO 1")</f>
        <v>TRIMESTRAL PROMO 1</v>
      </c>
      <c r="BP167" s="134" t="str">
        <f>IFERROR(__xludf.DUMMYFUNCTION("""COMPUTED_VALUE""")," ---")</f>
        <v> ---</v>
      </c>
      <c r="BQ167" s="134"/>
      <c r="BR167" s="134"/>
      <c r="BS167" s="148"/>
      <c r="BT167" s="148"/>
      <c r="BU167" s="148"/>
      <c r="BV167" s="148"/>
      <c r="BW167" s="148"/>
      <c r="BX167" s="148"/>
      <c r="BY167" s="148"/>
      <c r="BZ167" s="148"/>
      <c r="CA167" s="148"/>
      <c r="CB167" s="148"/>
      <c r="CC167" s="148"/>
      <c r="CD167" s="148"/>
      <c r="CE167" s="148"/>
      <c r="CF167" s="148" t="str">
        <f>IFERROR(__xludf.DUMMYFUNCTION("""COMPUTED_VALUE""")," ---")</f>
        <v> ---</v>
      </c>
      <c r="CG167" s="148"/>
      <c r="CH167" s="148"/>
      <c r="CI167" s="148"/>
      <c r="CJ167" s="148"/>
      <c r="CK167" s="148"/>
      <c r="CL167" s="148"/>
      <c r="CM167" s="148"/>
      <c r="CN167" s="148"/>
      <c r="CO167" s="148"/>
      <c r="CP167" s="148"/>
      <c r="CQ167" s="148"/>
      <c r="CR167" s="148"/>
    </row>
    <row r="168" ht="15.75" customHeight="1">
      <c r="A168" s="408">
        <v>45139.0</v>
      </c>
      <c r="B168" s="349"/>
      <c r="C168" s="349"/>
      <c r="D168" s="349"/>
      <c r="E168" s="500"/>
      <c r="F168" s="500"/>
      <c r="G168" s="353"/>
      <c r="H168" s="376"/>
      <c r="I168" s="376"/>
      <c r="J168" s="376"/>
      <c r="K168" s="377"/>
      <c r="L168" s="134"/>
      <c r="M168" s="134"/>
      <c r="N168" s="353"/>
      <c r="O168" s="381"/>
      <c r="P168" s="375"/>
      <c r="Q168" s="381" t="str">
        <f>IFERROR(__xludf.DUMMYFUNCTION("TRANSPOSE(FILTER($P$6:$P$329,$O$6:$O$329='DATOS PERSONALES'!$E165))"),"Lunes 16:15")</f>
        <v>Lunes 16:15</v>
      </c>
      <c r="R168" s="374" t="str">
        <f>IFERROR(__xludf.DUMMYFUNCTION("""COMPUTED_VALUE"""),"Lunes 19:15")</f>
        <v>Lunes 19:15</v>
      </c>
      <c r="S168" s="374" t="str">
        <f>IFERROR(__xludf.DUMMYFUNCTION("""COMPUTED_VALUE"""),"Martes 16:00")</f>
        <v>Martes 16:00</v>
      </c>
      <c r="T168" s="374" t="str">
        <f>IFERROR(__xludf.DUMMYFUNCTION("""COMPUTED_VALUE"""),"Martes 17:30")</f>
        <v>Martes 17:30</v>
      </c>
      <c r="U168" s="374" t="str">
        <f>IFERROR(__xludf.DUMMYFUNCTION("""COMPUTED_VALUE"""),"Martes 18:15")</f>
        <v>Martes 18:15</v>
      </c>
      <c r="V168" s="374" t="str">
        <f>IFERROR(__xludf.DUMMYFUNCTION("""COMPUTED_VALUE"""),"Martes 19:45")</f>
        <v>Martes 19:45</v>
      </c>
      <c r="W168" s="374" t="str">
        <f>IFERROR(__xludf.DUMMYFUNCTION("""COMPUTED_VALUE"""),"Miércoles 18:15")</f>
        <v>Miércoles 18:15</v>
      </c>
      <c r="X168" s="374" t="str">
        <f>IFERROR(__xludf.DUMMYFUNCTION("""COMPUTED_VALUE"""),"Miércoles 19:45")</f>
        <v>Miércoles 19:45</v>
      </c>
      <c r="Y168" s="374" t="str">
        <f>IFERROR(__xludf.DUMMYFUNCTION("""COMPUTED_VALUE"""),"Jueves 14:45")</f>
        <v>Jueves 14:45</v>
      </c>
      <c r="Z168" s="374" t="str">
        <f>IFERROR(__xludf.DUMMYFUNCTION("""COMPUTED_VALUE"""),"Jueves 14:45")</f>
        <v>Jueves 14:45</v>
      </c>
      <c r="AA168" s="374" t="str">
        <f>IFERROR(__xludf.DUMMYFUNCTION("""COMPUTED_VALUE"""),"Jueves 17:00")</f>
        <v>Jueves 17:00</v>
      </c>
      <c r="AB168" s="374" t="str">
        <f>IFERROR(__xludf.DUMMYFUNCTION("""COMPUTED_VALUE"""),"Jueves 19:15")</f>
        <v>Jueves 19:15</v>
      </c>
      <c r="AC168" s="374" t="str">
        <f>IFERROR(__xludf.DUMMYFUNCTION("""COMPUTED_VALUE"""),"Viernes 15:15")</f>
        <v>Viernes 15:15</v>
      </c>
      <c r="AD168" s="376" t="str">
        <f>IFERROR(__xludf.DUMMYFUNCTION("""COMPUTED_VALUE"""),"Sábado 11:30")</f>
        <v>Sábado 11:30</v>
      </c>
      <c r="AE168" s="376" t="str">
        <f>IFERROR(__xludf.DUMMYFUNCTION("""COMPUTED_VALUE"""),"Sábado 12:15")</f>
        <v>Sábado 12:15</v>
      </c>
      <c r="AF168" s="376" t="str">
        <f>IFERROR(__xludf.DUMMYFUNCTION("""COMPUTED_VALUE"""),"Sábado 16:00")</f>
        <v>Sábado 16:00</v>
      </c>
      <c r="AG168" s="376" t="str">
        <f>IFERROR(__xludf.DUMMYFUNCTION("""COMPUTED_VALUE"""),"Sábado 17:30")</f>
        <v>Sábado 17:30</v>
      </c>
      <c r="AH168" s="376" t="str">
        <f>IFERROR(__xludf.DUMMYFUNCTION("""COMPUTED_VALUE"""),"Sábado 19:00")</f>
        <v>Sábado 19:00</v>
      </c>
      <c r="AI168" s="376" t="str">
        <f>IFERROR(__xludf.DUMMYFUNCTION("""COMPUTED_VALUE"""),"vacio")</f>
        <v>vacio</v>
      </c>
      <c r="AJ168" s="376"/>
      <c r="AK168" s="376"/>
      <c r="AL168" s="376"/>
      <c r="AM168" s="376"/>
      <c r="AN168" s="376"/>
      <c r="AO168" s="376"/>
      <c r="AP168" s="376"/>
      <c r="AQ168" s="376"/>
      <c r="AR168" s="376"/>
      <c r="AS168" s="376"/>
      <c r="AT168" s="376"/>
      <c r="AU168" s="376"/>
      <c r="AV168" s="376"/>
      <c r="AW168" s="377"/>
      <c r="AX168" s="134"/>
      <c r="AY168" s="353"/>
      <c r="AZ168" s="392" t="str">
        <f>IFERROR(__xludf.DUMMYFUNCTION("TRANSPOSE( IFNA(FILTER($B:$B, MONTH(IF($A:$A&lt;&gt;"""",$A:$A,""null""))=MONTH(IF('DATOS PERSONALES'!$H166&lt;&gt;"""",'DATOS PERSONALES'!$H166,""null""))),""Ingrese mes contratacion primero""))"),"MENSUAL 1")</f>
        <v>MENSUAL 1</v>
      </c>
      <c r="BA168" s="376" t="str">
        <f>IFERROR(__xludf.DUMMYFUNCTION("""COMPUTED_VALUE"""),"MENSUAL 2")</f>
        <v>MENSUAL 2</v>
      </c>
      <c r="BB168" s="376" t="str">
        <f>IFERROR(__xludf.DUMMYFUNCTION("""COMPUTED_VALUE"""),"MENSUAL 3")</f>
        <v>MENSUAL 3</v>
      </c>
      <c r="BC168" s="376" t="str">
        <f>IFERROR(__xludf.DUMMYFUNCTION("""COMPUTED_VALUE"""),"MENSUAL PILETA LIBRE 1")</f>
        <v>MENSUAL PILETA LIBRE 1</v>
      </c>
      <c r="BD168" s="376" t="str">
        <f>IFERROR(__xludf.DUMMYFUNCTION("""COMPUTED_VALUE"""),"MENSUAL PILETA LIBRE 2")</f>
        <v>MENSUAL PILETA LIBRE 2</v>
      </c>
      <c r="BE168" s="376" t="str">
        <f>IFERROR(__xludf.DUMMYFUNCTION("""COMPUTED_VALUE"""),"MENSUAL PILETA LIBRE 3")</f>
        <v>MENSUAL PILETA LIBRE 3</v>
      </c>
      <c r="BF168" s="376" t="str">
        <f>IFERROR(__xludf.DUMMYFUNCTION("""COMPUTED_VALUE"""),"MENSUAL COMBINADO")</f>
        <v>MENSUAL COMBINADO</v>
      </c>
      <c r="BG168" s="376" t="str">
        <f>IFERROR(__xludf.DUMMYFUNCTION("""COMPUTED_VALUE"""),"TRIMESTRAL 1")</f>
        <v>TRIMESTRAL 1</v>
      </c>
      <c r="BH168" s="376" t="str">
        <f>IFERROR(__xludf.DUMMYFUNCTION("""COMPUTED_VALUE"""),"TRIMESTRAL 2")</f>
        <v>TRIMESTRAL 2</v>
      </c>
      <c r="BI168" s="376" t="str">
        <f>IFERROR(__xludf.DUMMYFUNCTION("""COMPUTED_VALUE"""),"TRIMESTRAL 3")</f>
        <v>TRIMESTRAL 3</v>
      </c>
      <c r="BJ168" s="376" t="str">
        <f>IFERROR(__xludf.DUMMYFUNCTION("""COMPUTED_VALUE"""),"TRIMESTRAL PILETA LIBRE 1")</f>
        <v>TRIMESTRAL PILETA LIBRE 1</v>
      </c>
      <c r="BK168" s="376" t="str">
        <f>IFERROR(__xludf.DUMMYFUNCTION("""COMPUTED_VALUE"""),"TRIMESTRAL PILETA LIBRE 2")</f>
        <v>TRIMESTRAL PILETA LIBRE 2</v>
      </c>
      <c r="BL168" s="376" t="str">
        <f>IFERROR(__xludf.DUMMYFUNCTION("""COMPUTED_VALUE"""),"TRIMESTRAL PILETA LIBRE 3")</f>
        <v>TRIMESTRAL PILETA LIBRE 3</v>
      </c>
      <c r="BM168" s="376" t="str">
        <f>IFERROR(__xludf.DUMMYFUNCTION("""COMPUTED_VALUE"""),"TRIMESTRAL COMBINADO")</f>
        <v>TRIMESTRAL COMBINADO</v>
      </c>
      <c r="BN168" s="376" t="str">
        <f>IFERROR(__xludf.DUMMYFUNCTION("""COMPUTED_VALUE"""),"MENSUAL PROMO 1")</f>
        <v>MENSUAL PROMO 1</v>
      </c>
      <c r="BO168" s="377" t="str">
        <f>IFERROR(__xludf.DUMMYFUNCTION("""COMPUTED_VALUE"""),"TRIMESTRAL PROMO 1")</f>
        <v>TRIMESTRAL PROMO 1</v>
      </c>
      <c r="BP168" s="134" t="str">
        <f>IFERROR(__xludf.DUMMYFUNCTION("""COMPUTED_VALUE""")," ---")</f>
        <v> ---</v>
      </c>
      <c r="BQ168" s="134"/>
      <c r="BR168" s="134"/>
      <c r="BS168" s="148"/>
      <c r="BT168" s="148"/>
      <c r="BU168" s="148"/>
      <c r="BV168" s="148"/>
      <c r="BW168" s="148"/>
      <c r="BX168" s="148"/>
      <c r="BY168" s="148"/>
      <c r="BZ168" s="148"/>
      <c r="CA168" s="148"/>
      <c r="CB168" s="148"/>
      <c r="CC168" s="148"/>
      <c r="CD168" s="148"/>
      <c r="CE168" s="148"/>
      <c r="CF168" s="148" t="str">
        <f>IFERROR(__xludf.DUMMYFUNCTION("""COMPUTED_VALUE""")," ---")</f>
        <v> ---</v>
      </c>
      <c r="CG168" s="148"/>
      <c r="CH168" s="148"/>
      <c r="CI168" s="148"/>
      <c r="CJ168" s="148"/>
      <c r="CK168" s="148"/>
      <c r="CL168" s="148"/>
      <c r="CM168" s="148"/>
      <c r="CN168" s="148"/>
      <c r="CO168" s="148"/>
      <c r="CP168" s="148"/>
      <c r="CQ168" s="148"/>
      <c r="CR168" s="148"/>
    </row>
    <row r="169" ht="15.75" customHeight="1">
      <c r="A169" s="408">
        <v>45139.0</v>
      </c>
      <c r="B169" s="335"/>
      <c r="C169" s="335"/>
      <c r="D169" s="335"/>
      <c r="E169" s="500"/>
      <c r="F169" s="148"/>
      <c r="G169" s="353"/>
      <c r="H169" s="376"/>
      <c r="I169" s="376"/>
      <c r="J169" s="376"/>
      <c r="K169" s="377"/>
      <c r="L169" s="134"/>
      <c r="M169" s="134"/>
      <c r="N169" s="353"/>
      <c r="O169" s="381"/>
      <c r="P169" s="375"/>
      <c r="Q169" s="381" t="str">
        <f>IFERROR(__xludf.DUMMYFUNCTION("TRANSPOSE(FILTER($P$6:$P$329,$O$6:$O$329='DATOS PERSONALES'!$E166))"),"Lunes 16:15")</f>
        <v>Lunes 16:15</v>
      </c>
      <c r="R169" s="374" t="str">
        <f>IFERROR(__xludf.DUMMYFUNCTION("""COMPUTED_VALUE"""),"Lunes 19:15")</f>
        <v>Lunes 19:15</v>
      </c>
      <c r="S169" s="374" t="str">
        <f>IFERROR(__xludf.DUMMYFUNCTION("""COMPUTED_VALUE"""),"Martes 16:00")</f>
        <v>Martes 16:00</v>
      </c>
      <c r="T169" s="374" t="str">
        <f>IFERROR(__xludf.DUMMYFUNCTION("""COMPUTED_VALUE"""),"Martes 17:30")</f>
        <v>Martes 17:30</v>
      </c>
      <c r="U169" s="374" t="str">
        <f>IFERROR(__xludf.DUMMYFUNCTION("""COMPUTED_VALUE"""),"Martes 18:15")</f>
        <v>Martes 18:15</v>
      </c>
      <c r="V169" s="374" t="str">
        <f>IFERROR(__xludf.DUMMYFUNCTION("""COMPUTED_VALUE"""),"Martes 19:45")</f>
        <v>Martes 19:45</v>
      </c>
      <c r="W169" s="374" t="str">
        <f>IFERROR(__xludf.DUMMYFUNCTION("""COMPUTED_VALUE"""),"Miércoles 18:15")</f>
        <v>Miércoles 18:15</v>
      </c>
      <c r="X169" s="374" t="str">
        <f>IFERROR(__xludf.DUMMYFUNCTION("""COMPUTED_VALUE"""),"Miércoles 19:45")</f>
        <v>Miércoles 19:45</v>
      </c>
      <c r="Y169" s="374" t="str">
        <f>IFERROR(__xludf.DUMMYFUNCTION("""COMPUTED_VALUE"""),"Jueves 14:45")</f>
        <v>Jueves 14:45</v>
      </c>
      <c r="Z169" s="374" t="str">
        <f>IFERROR(__xludf.DUMMYFUNCTION("""COMPUTED_VALUE"""),"Jueves 14:45")</f>
        <v>Jueves 14:45</v>
      </c>
      <c r="AA169" s="374" t="str">
        <f>IFERROR(__xludf.DUMMYFUNCTION("""COMPUTED_VALUE"""),"Jueves 17:00")</f>
        <v>Jueves 17:00</v>
      </c>
      <c r="AB169" s="374" t="str">
        <f>IFERROR(__xludf.DUMMYFUNCTION("""COMPUTED_VALUE"""),"Jueves 19:15")</f>
        <v>Jueves 19:15</v>
      </c>
      <c r="AC169" s="374" t="str">
        <f>IFERROR(__xludf.DUMMYFUNCTION("""COMPUTED_VALUE"""),"Viernes 15:15")</f>
        <v>Viernes 15:15</v>
      </c>
      <c r="AD169" s="376" t="str">
        <f>IFERROR(__xludf.DUMMYFUNCTION("""COMPUTED_VALUE"""),"Sábado 11:30")</f>
        <v>Sábado 11:30</v>
      </c>
      <c r="AE169" s="376" t="str">
        <f>IFERROR(__xludf.DUMMYFUNCTION("""COMPUTED_VALUE"""),"Sábado 12:15")</f>
        <v>Sábado 12:15</v>
      </c>
      <c r="AF169" s="376" t="str">
        <f>IFERROR(__xludf.DUMMYFUNCTION("""COMPUTED_VALUE"""),"Sábado 16:00")</f>
        <v>Sábado 16:00</v>
      </c>
      <c r="AG169" s="376" t="str">
        <f>IFERROR(__xludf.DUMMYFUNCTION("""COMPUTED_VALUE"""),"Sábado 17:30")</f>
        <v>Sábado 17:30</v>
      </c>
      <c r="AH169" s="376" t="str">
        <f>IFERROR(__xludf.DUMMYFUNCTION("""COMPUTED_VALUE"""),"Sábado 19:00")</f>
        <v>Sábado 19:00</v>
      </c>
      <c r="AI169" s="376" t="str">
        <f>IFERROR(__xludf.DUMMYFUNCTION("""COMPUTED_VALUE"""),"vacio")</f>
        <v>vacio</v>
      </c>
      <c r="AJ169" s="376"/>
      <c r="AK169" s="376"/>
      <c r="AL169" s="376"/>
      <c r="AM169" s="376"/>
      <c r="AN169" s="376"/>
      <c r="AO169" s="376"/>
      <c r="AP169" s="376"/>
      <c r="AQ169" s="376"/>
      <c r="AR169" s="376"/>
      <c r="AS169" s="376"/>
      <c r="AT169" s="376"/>
      <c r="AU169" s="376"/>
      <c r="AV169" s="376"/>
      <c r="AW169" s="377"/>
      <c r="AX169" s="134"/>
      <c r="AY169" s="353"/>
      <c r="AZ169" s="392" t="str">
        <f>IFERROR(__xludf.DUMMYFUNCTION("TRANSPOSE( IFNA(FILTER($B:$B, MONTH(IF($A:$A&lt;&gt;"""",$A:$A,""null""))=MONTH(IF('DATOS PERSONALES'!$H167&lt;&gt;"""",'DATOS PERSONALES'!$H167,""null""))),""Ingrese mes contratacion primero""))"),"MENSUAL 1")</f>
        <v>MENSUAL 1</v>
      </c>
      <c r="BA169" s="376" t="str">
        <f>IFERROR(__xludf.DUMMYFUNCTION("""COMPUTED_VALUE"""),"MENSUAL 2")</f>
        <v>MENSUAL 2</v>
      </c>
      <c r="BB169" s="376" t="str">
        <f>IFERROR(__xludf.DUMMYFUNCTION("""COMPUTED_VALUE"""),"MENSUAL 3")</f>
        <v>MENSUAL 3</v>
      </c>
      <c r="BC169" s="376" t="str">
        <f>IFERROR(__xludf.DUMMYFUNCTION("""COMPUTED_VALUE"""),"MENSUAL PILETA LIBRE 1")</f>
        <v>MENSUAL PILETA LIBRE 1</v>
      </c>
      <c r="BD169" s="376" t="str">
        <f>IFERROR(__xludf.DUMMYFUNCTION("""COMPUTED_VALUE"""),"MENSUAL PILETA LIBRE 2")</f>
        <v>MENSUAL PILETA LIBRE 2</v>
      </c>
      <c r="BE169" s="376" t="str">
        <f>IFERROR(__xludf.DUMMYFUNCTION("""COMPUTED_VALUE"""),"MENSUAL PILETA LIBRE 3")</f>
        <v>MENSUAL PILETA LIBRE 3</v>
      </c>
      <c r="BF169" s="376" t="str">
        <f>IFERROR(__xludf.DUMMYFUNCTION("""COMPUTED_VALUE"""),"MENSUAL COMBINADO")</f>
        <v>MENSUAL COMBINADO</v>
      </c>
      <c r="BG169" s="376" t="str">
        <f>IFERROR(__xludf.DUMMYFUNCTION("""COMPUTED_VALUE"""),"TRIMESTRAL 1")</f>
        <v>TRIMESTRAL 1</v>
      </c>
      <c r="BH169" s="376" t="str">
        <f>IFERROR(__xludf.DUMMYFUNCTION("""COMPUTED_VALUE"""),"TRIMESTRAL 2")</f>
        <v>TRIMESTRAL 2</v>
      </c>
      <c r="BI169" s="376" t="str">
        <f>IFERROR(__xludf.DUMMYFUNCTION("""COMPUTED_VALUE"""),"TRIMESTRAL 3")</f>
        <v>TRIMESTRAL 3</v>
      </c>
      <c r="BJ169" s="376" t="str">
        <f>IFERROR(__xludf.DUMMYFUNCTION("""COMPUTED_VALUE"""),"TRIMESTRAL PILETA LIBRE 1")</f>
        <v>TRIMESTRAL PILETA LIBRE 1</v>
      </c>
      <c r="BK169" s="376" t="str">
        <f>IFERROR(__xludf.DUMMYFUNCTION("""COMPUTED_VALUE"""),"TRIMESTRAL PILETA LIBRE 2")</f>
        <v>TRIMESTRAL PILETA LIBRE 2</v>
      </c>
      <c r="BL169" s="376" t="str">
        <f>IFERROR(__xludf.DUMMYFUNCTION("""COMPUTED_VALUE"""),"TRIMESTRAL PILETA LIBRE 3")</f>
        <v>TRIMESTRAL PILETA LIBRE 3</v>
      </c>
      <c r="BM169" s="376" t="str">
        <f>IFERROR(__xludf.DUMMYFUNCTION("""COMPUTED_VALUE"""),"TRIMESTRAL COMBINADO")</f>
        <v>TRIMESTRAL COMBINADO</v>
      </c>
      <c r="BN169" s="376" t="str">
        <f>IFERROR(__xludf.DUMMYFUNCTION("""COMPUTED_VALUE"""),"MENSUAL PROMO 1")</f>
        <v>MENSUAL PROMO 1</v>
      </c>
      <c r="BO169" s="377" t="str">
        <f>IFERROR(__xludf.DUMMYFUNCTION("""COMPUTED_VALUE"""),"TRIMESTRAL PROMO 1")</f>
        <v>TRIMESTRAL PROMO 1</v>
      </c>
      <c r="BP169" s="134" t="str">
        <f>IFERROR(__xludf.DUMMYFUNCTION("""COMPUTED_VALUE""")," ---")</f>
        <v> ---</v>
      </c>
      <c r="BQ169" s="134"/>
      <c r="BR169" s="134"/>
      <c r="BS169" s="148"/>
      <c r="BT169" s="148"/>
      <c r="BU169" s="148"/>
      <c r="BV169" s="148"/>
      <c r="BW169" s="148"/>
      <c r="BX169" s="148"/>
      <c r="BY169" s="148"/>
      <c r="BZ169" s="148"/>
      <c r="CA169" s="148"/>
      <c r="CB169" s="148"/>
      <c r="CC169" s="148"/>
      <c r="CD169" s="148"/>
      <c r="CE169" s="148"/>
      <c r="CF169" s="148" t="str">
        <f>IFERROR(__xludf.DUMMYFUNCTION("""COMPUTED_VALUE""")," ---")</f>
        <v> ---</v>
      </c>
      <c r="CG169" s="148"/>
      <c r="CH169" s="148"/>
      <c r="CI169" s="148"/>
      <c r="CJ169" s="148"/>
      <c r="CK169" s="148"/>
      <c r="CL169" s="148"/>
      <c r="CM169" s="148"/>
      <c r="CN169" s="148"/>
      <c r="CO169" s="148"/>
      <c r="CP169" s="148"/>
      <c r="CQ169" s="148"/>
      <c r="CR169" s="148"/>
    </row>
    <row r="170" ht="15.75" customHeight="1">
      <c r="A170" s="408">
        <v>45139.0</v>
      </c>
      <c r="B170" s="349"/>
      <c r="C170" s="349"/>
      <c r="D170" s="349"/>
      <c r="E170" s="500"/>
      <c r="F170" s="500"/>
      <c r="G170" s="353"/>
      <c r="H170" s="376"/>
      <c r="I170" s="376"/>
      <c r="J170" s="376"/>
      <c r="K170" s="377"/>
      <c r="L170" s="134"/>
      <c r="M170" s="134"/>
      <c r="N170" s="353"/>
      <c r="O170" s="374"/>
      <c r="P170" s="375"/>
      <c r="Q170" s="381" t="str">
        <f>IFERROR(__xludf.DUMMYFUNCTION("TRANSPOSE(FILTER($P$6:$P$329,$O$6:$O$329='DATOS PERSONALES'!$E167))"),"Lunes 16:15")</f>
        <v>Lunes 16:15</v>
      </c>
      <c r="R170" s="374" t="str">
        <f>IFERROR(__xludf.DUMMYFUNCTION("""COMPUTED_VALUE"""),"Lunes 19:15")</f>
        <v>Lunes 19:15</v>
      </c>
      <c r="S170" s="374" t="str">
        <f>IFERROR(__xludf.DUMMYFUNCTION("""COMPUTED_VALUE"""),"Martes 16:00")</f>
        <v>Martes 16:00</v>
      </c>
      <c r="T170" s="374" t="str">
        <f>IFERROR(__xludf.DUMMYFUNCTION("""COMPUTED_VALUE"""),"Martes 17:30")</f>
        <v>Martes 17:30</v>
      </c>
      <c r="U170" s="374" t="str">
        <f>IFERROR(__xludf.DUMMYFUNCTION("""COMPUTED_VALUE"""),"Martes 18:15")</f>
        <v>Martes 18:15</v>
      </c>
      <c r="V170" s="374" t="str">
        <f>IFERROR(__xludf.DUMMYFUNCTION("""COMPUTED_VALUE"""),"Martes 19:45")</f>
        <v>Martes 19:45</v>
      </c>
      <c r="W170" s="374" t="str">
        <f>IFERROR(__xludf.DUMMYFUNCTION("""COMPUTED_VALUE"""),"Miércoles 18:15")</f>
        <v>Miércoles 18:15</v>
      </c>
      <c r="X170" s="374" t="str">
        <f>IFERROR(__xludf.DUMMYFUNCTION("""COMPUTED_VALUE"""),"Miércoles 19:45")</f>
        <v>Miércoles 19:45</v>
      </c>
      <c r="Y170" s="374" t="str">
        <f>IFERROR(__xludf.DUMMYFUNCTION("""COMPUTED_VALUE"""),"Jueves 14:45")</f>
        <v>Jueves 14:45</v>
      </c>
      <c r="Z170" s="374" t="str">
        <f>IFERROR(__xludf.DUMMYFUNCTION("""COMPUTED_VALUE"""),"Jueves 14:45")</f>
        <v>Jueves 14:45</v>
      </c>
      <c r="AA170" s="374" t="str">
        <f>IFERROR(__xludf.DUMMYFUNCTION("""COMPUTED_VALUE"""),"Jueves 17:00")</f>
        <v>Jueves 17:00</v>
      </c>
      <c r="AB170" s="374" t="str">
        <f>IFERROR(__xludf.DUMMYFUNCTION("""COMPUTED_VALUE"""),"Jueves 19:15")</f>
        <v>Jueves 19:15</v>
      </c>
      <c r="AC170" s="374" t="str">
        <f>IFERROR(__xludf.DUMMYFUNCTION("""COMPUTED_VALUE"""),"Viernes 15:15")</f>
        <v>Viernes 15:15</v>
      </c>
      <c r="AD170" s="376" t="str">
        <f>IFERROR(__xludf.DUMMYFUNCTION("""COMPUTED_VALUE"""),"Sábado 11:30")</f>
        <v>Sábado 11:30</v>
      </c>
      <c r="AE170" s="376" t="str">
        <f>IFERROR(__xludf.DUMMYFUNCTION("""COMPUTED_VALUE"""),"Sábado 12:15")</f>
        <v>Sábado 12:15</v>
      </c>
      <c r="AF170" s="376" t="str">
        <f>IFERROR(__xludf.DUMMYFUNCTION("""COMPUTED_VALUE"""),"Sábado 16:00")</f>
        <v>Sábado 16:00</v>
      </c>
      <c r="AG170" s="376" t="str">
        <f>IFERROR(__xludf.DUMMYFUNCTION("""COMPUTED_VALUE"""),"Sábado 17:30")</f>
        <v>Sábado 17:30</v>
      </c>
      <c r="AH170" s="376" t="str">
        <f>IFERROR(__xludf.DUMMYFUNCTION("""COMPUTED_VALUE"""),"Sábado 19:00")</f>
        <v>Sábado 19:00</v>
      </c>
      <c r="AI170" s="376" t="str">
        <f>IFERROR(__xludf.DUMMYFUNCTION("""COMPUTED_VALUE"""),"vacio")</f>
        <v>vacio</v>
      </c>
      <c r="AJ170" s="376"/>
      <c r="AK170" s="376"/>
      <c r="AL170" s="376"/>
      <c r="AM170" s="376"/>
      <c r="AN170" s="376"/>
      <c r="AO170" s="376"/>
      <c r="AP170" s="376"/>
      <c r="AQ170" s="376"/>
      <c r="AR170" s="376"/>
      <c r="AS170" s="376"/>
      <c r="AT170" s="376"/>
      <c r="AU170" s="376"/>
      <c r="AV170" s="376"/>
      <c r="AW170" s="377"/>
      <c r="AX170" s="134"/>
      <c r="AY170" s="353"/>
      <c r="AZ170" s="392" t="str">
        <f>IFERROR(__xludf.DUMMYFUNCTION("TRANSPOSE( IFNA(FILTER($B:$B, MONTH(IF($A:$A&lt;&gt;"""",$A:$A,""null""))=MONTH(IF('DATOS PERSONALES'!$H168&lt;&gt;"""",'DATOS PERSONALES'!$H168,""null""))),""Ingrese mes contratacion primero""))"),"Ingrese mes contratacion primero")</f>
        <v>Ingrese mes contratacion primero</v>
      </c>
      <c r="BA170" s="376"/>
      <c r="BB170" s="376"/>
      <c r="BC170" s="376"/>
      <c r="BD170" s="376"/>
      <c r="BE170" s="376"/>
      <c r="BF170" s="376"/>
      <c r="BG170" s="376"/>
      <c r="BH170" s="376"/>
      <c r="BI170" s="376"/>
      <c r="BJ170" s="376"/>
      <c r="BK170" s="376"/>
      <c r="BL170" s="376"/>
      <c r="BM170" s="376"/>
      <c r="BN170" s="376"/>
      <c r="BO170" s="377"/>
      <c r="BP170" s="134"/>
      <c r="BQ170" s="134"/>
      <c r="BR170" s="134"/>
      <c r="BS170" s="148"/>
      <c r="BT170" s="148"/>
      <c r="BU170" s="148"/>
      <c r="BV170" s="148"/>
      <c r="BW170" s="148"/>
      <c r="BX170" s="148"/>
      <c r="BY170" s="148"/>
      <c r="BZ170" s="148"/>
      <c r="CA170" s="148"/>
      <c r="CB170" s="148"/>
      <c r="CC170" s="148"/>
      <c r="CD170" s="148"/>
      <c r="CE170" s="148"/>
      <c r="CF170" s="148"/>
      <c r="CG170" s="148"/>
      <c r="CH170" s="148"/>
      <c r="CI170" s="148"/>
      <c r="CJ170" s="148"/>
      <c r="CK170" s="148"/>
      <c r="CL170" s="148"/>
      <c r="CM170" s="148"/>
      <c r="CN170" s="148"/>
      <c r="CO170" s="148"/>
      <c r="CP170" s="148"/>
      <c r="CQ170" s="148"/>
      <c r="CR170" s="148"/>
    </row>
    <row r="171" ht="15.75" customHeight="1">
      <c r="A171" s="408">
        <v>45139.0</v>
      </c>
      <c r="B171" s="349"/>
      <c r="C171" s="349"/>
      <c r="D171" s="349"/>
      <c r="E171" s="500"/>
      <c r="F171" s="500"/>
      <c r="G171" s="353"/>
      <c r="H171" s="376"/>
      <c r="I171" s="376"/>
      <c r="J171" s="376"/>
      <c r="K171" s="377"/>
      <c r="L171" s="134"/>
      <c r="M171" s="134"/>
      <c r="N171" s="353"/>
      <c r="O171" s="503"/>
      <c r="P171" s="417"/>
      <c r="Q171" s="381" t="str">
        <f>IFERROR(__xludf.DUMMYFUNCTION("TRANSPOSE(FILTER($P$6:$P$329,$O$6:$O$329='DATOS PERSONALES'!$E168))"),"Lunes 16:15")</f>
        <v>Lunes 16:15</v>
      </c>
      <c r="R171" s="374" t="str">
        <f>IFERROR(__xludf.DUMMYFUNCTION("""COMPUTED_VALUE"""),"Lunes 19:15")</f>
        <v>Lunes 19:15</v>
      </c>
      <c r="S171" s="374" t="str">
        <f>IFERROR(__xludf.DUMMYFUNCTION("""COMPUTED_VALUE"""),"Martes 16:00")</f>
        <v>Martes 16:00</v>
      </c>
      <c r="T171" s="374" t="str">
        <f>IFERROR(__xludf.DUMMYFUNCTION("""COMPUTED_VALUE"""),"Martes 17:30")</f>
        <v>Martes 17:30</v>
      </c>
      <c r="U171" s="374" t="str">
        <f>IFERROR(__xludf.DUMMYFUNCTION("""COMPUTED_VALUE"""),"Martes 18:15")</f>
        <v>Martes 18:15</v>
      </c>
      <c r="V171" s="374" t="str">
        <f>IFERROR(__xludf.DUMMYFUNCTION("""COMPUTED_VALUE"""),"Martes 19:45")</f>
        <v>Martes 19:45</v>
      </c>
      <c r="W171" s="374" t="str">
        <f>IFERROR(__xludf.DUMMYFUNCTION("""COMPUTED_VALUE"""),"Miércoles 18:15")</f>
        <v>Miércoles 18:15</v>
      </c>
      <c r="X171" s="374" t="str">
        <f>IFERROR(__xludf.DUMMYFUNCTION("""COMPUTED_VALUE"""),"Miércoles 19:45")</f>
        <v>Miércoles 19:45</v>
      </c>
      <c r="Y171" s="374" t="str">
        <f>IFERROR(__xludf.DUMMYFUNCTION("""COMPUTED_VALUE"""),"Jueves 14:45")</f>
        <v>Jueves 14:45</v>
      </c>
      <c r="Z171" s="374" t="str">
        <f>IFERROR(__xludf.DUMMYFUNCTION("""COMPUTED_VALUE"""),"Jueves 14:45")</f>
        <v>Jueves 14:45</v>
      </c>
      <c r="AA171" s="374" t="str">
        <f>IFERROR(__xludf.DUMMYFUNCTION("""COMPUTED_VALUE"""),"Jueves 17:00")</f>
        <v>Jueves 17:00</v>
      </c>
      <c r="AB171" s="374" t="str">
        <f>IFERROR(__xludf.DUMMYFUNCTION("""COMPUTED_VALUE"""),"Jueves 19:15")</f>
        <v>Jueves 19:15</v>
      </c>
      <c r="AC171" s="374" t="str">
        <f>IFERROR(__xludf.DUMMYFUNCTION("""COMPUTED_VALUE"""),"Viernes 15:15")</f>
        <v>Viernes 15:15</v>
      </c>
      <c r="AD171" s="376" t="str">
        <f>IFERROR(__xludf.DUMMYFUNCTION("""COMPUTED_VALUE"""),"Sábado 11:30")</f>
        <v>Sábado 11:30</v>
      </c>
      <c r="AE171" s="376" t="str">
        <f>IFERROR(__xludf.DUMMYFUNCTION("""COMPUTED_VALUE"""),"Sábado 12:15")</f>
        <v>Sábado 12:15</v>
      </c>
      <c r="AF171" s="376" t="str">
        <f>IFERROR(__xludf.DUMMYFUNCTION("""COMPUTED_VALUE"""),"Sábado 16:00")</f>
        <v>Sábado 16:00</v>
      </c>
      <c r="AG171" s="376" t="str">
        <f>IFERROR(__xludf.DUMMYFUNCTION("""COMPUTED_VALUE"""),"Sábado 17:30")</f>
        <v>Sábado 17:30</v>
      </c>
      <c r="AH171" s="376" t="str">
        <f>IFERROR(__xludf.DUMMYFUNCTION("""COMPUTED_VALUE"""),"Sábado 19:00")</f>
        <v>Sábado 19:00</v>
      </c>
      <c r="AI171" s="376" t="str">
        <f>IFERROR(__xludf.DUMMYFUNCTION("""COMPUTED_VALUE"""),"vacio")</f>
        <v>vacio</v>
      </c>
      <c r="AJ171" s="376"/>
      <c r="AK171" s="376"/>
      <c r="AL171" s="376"/>
      <c r="AM171" s="376"/>
      <c r="AN171" s="376"/>
      <c r="AO171" s="376"/>
      <c r="AP171" s="376"/>
      <c r="AQ171" s="376"/>
      <c r="AR171" s="376"/>
      <c r="AS171" s="376"/>
      <c r="AT171" s="376"/>
      <c r="AU171" s="376"/>
      <c r="AV171" s="376"/>
      <c r="AW171" s="377"/>
      <c r="AX171" s="134"/>
      <c r="AY171" s="353"/>
      <c r="AZ171" s="392" t="str">
        <f>IFERROR(__xludf.DUMMYFUNCTION("TRANSPOSE( IFNA(FILTER($B:$B, MONTH(IF($A:$A&lt;&gt;"""",$A:$A,""null""))=MONTH(IF('DATOS PERSONALES'!$H169&lt;&gt;"""",'DATOS PERSONALES'!$H169,""null""))),""Ingrese mes contratacion primero""))"),"Ingrese mes contratacion primero")</f>
        <v>Ingrese mes contratacion primero</v>
      </c>
      <c r="BA171" s="376"/>
      <c r="BB171" s="376"/>
      <c r="BC171" s="376"/>
      <c r="BD171" s="376"/>
      <c r="BE171" s="376"/>
      <c r="BF171" s="376"/>
      <c r="BG171" s="376"/>
      <c r="BH171" s="376"/>
      <c r="BI171" s="376"/>
      <c r="BJ171" s="376"/>
      <c r="BK171" s="376"/>
      <c r="BL171" s="376"/>
      <c r="BM171" s="376"/>
      <c r="BN171" s="376"/>
      <c r="BO171" s="377"/>
      <c r="BP171" s="134"/>
      <c r="BQ171" s="134"/>
      <c r="BR171" s="134"/>
      <c r="BS171" s="148"/>
      <c r="BT171" s="148"/>
      <c r="BU171" s="148"/>
      <c r="BV171" s="148"/>
      <c r="BW171" s="148"/>
      <c r="BX171" s="148"/>
      <c r="BY171" s="148"/>
      <c r="BZ171" s="148"/>
      <c r="CA171" s="148"/>
      <c r="CB171" s="148"/>
      <c r="CC171" s="148"/>
      <c r="CD171" s="148"/>
      <c r="CE171" s="148"/>
      <c r="CF171" s="148"/>
      <c r="CG171" s="148"/>
      <c r="CH171" s="148"/>
      <c r="CI171" s="148"/>
      <c r="CJ171" s="148"/>
      <c r="CK171" s="148"/>
      <c r="CL171" s="148"/>
      <c r="CM171" s="148"/>
      <c r="CN171" s="148"/>
      <c r="CO171" s="148"/>
      <c r="CP171" s="148"/>
      <c r="CQ171" s="148"/>
      <c r="CR171" s="148"/>
    </row>
    <row r="172" ht="15.75" customHeight="1">
      <c r="A172" s="408">
        <v>45139.0</v>
      </c>
      <c r="B172" s="335"/>
      <c r="C172" s="335"/>
      <c r="D172" s="335"/>
      <c r="E172" s="500"/>
      <c r="F172" s="500"/>
      <c r="G172" s="353"/>
      <c r="H172" s="376"/>
      <c r="I172" s="376"/>
      <c r="J172" s="376"/>
      <c r="K172" s="377"/>
      <c r="L172" s="134"/>
      <c r="M172" s="134"/>
      <c r="N172" s="353"/>
      <c r="O172" s="374"/>
      <c r="P172" s="478"/>
      <c r="Q172" s="381" t="str">
        <f>IFERROR(__xludf.DUMMYFUNCTION("TRANSPOSE(FILTER($P$6:$P$329,$O$6:$O$329='DATOS PERSONALES'!$E169))"),"Lunes 16:15")</f>
        <v>Lunes 16:15</v>
      </c>
      <c r="R172" s="374" t="str">
        <f>IFERROR(__xludf.DUMMYFUNCTION("""COMPUTED_VALUE"""),"Lunes 19:15")</f>
        <v>Lunes 19:15</v>
      </c>
      <c r="S172" s="374" t="str">
        <f>IFERROR(__xludf.DUMMYFUNCTION("""COMPUTED_VALUE"""),"Martes 16:00")</f>
        <v>Martes 16:00</v>
      </c>
      <c r="T172" s="374" t="str">
        <f>IFERROR(__xludf.DUMMYFUNCTION("""COMPUTED_VALUE"""),"Martes 17:30")</f>
        <v>Martes 17:30</v>
      </c>
      <c r="U172" s="374" t="str">
        <f>IFERROR(__xludf.DUMMYFUNCTION("""COMPUTED_VALUE"""),"Martes 18:15")</f>
        <v>Martes 18:15</v>
      </c>
      <c r="V172" s="374" t="str">
        <f>IFERROR(__xludf.DUMMYFUNCTION("""COMPUTED_VALUE"""),"Martes 19:45")</f>
        <v>Martes 19:45</v>
      </c>
      <c r="W172" s="374" t="str">
        <f>IFERROR(__xludf.DUMMYFUNCTION("""COMPUTED_VALUE"""),"Miércoles 18:15")</f>
        <v>Miércoles 18:15</v>
      </c>
      <c r="X172" s="374" t="str">
        <f>IFERROR(__xludf.DUMMYFUNCTION("""COMPUTED_VALUE"""),"Miércoles 19:45")</f>
        <v>Miércoles 19:45</v>
      </c>
      <c r="Y172" s="374" t="str">
        <f>IFERROR(__xludf.DUMMYFUNCTION("""COMPUTED_VALUE"""),"Jueves 14:45")</f>
        <v>Jueves 14:45</v>
      </c>
      <c r="Z172" s="374" t="str">
        <f>IFERROR(__xludf.DUMMYFUNCTION("""COMPUTED_VALUE"""),"Jueves 14:45")</f>
        <v>Jueves 14:45</v>
      </c>
      <c r="AA172" s="374" t="str">
        <f>IFERROR(__xludf.DUMMYFUNCTION("""COMPUTED_VALUE"""),"Jueves 17:00")</f>
        <v>Jueves 17:00</v>
      </c>
      <c r="AB172" s="374" t="str">
        <f>IFERROR(__xludf.DUMMYFUNCTION("""COMPUTED_VALUE"""),"Jueves 19:15")</f>
        <v>Jueves 19:15</v>
      </c>
      <c r="AC172" s="374" t="str">
        <f>IFERROR(__xludf.DUMMYFUNCTION("""COMPUTED_VALUE"""),"Viernes 15:15")</f>
        <v>Viernes 15:15</v>
      </c>
      <c r="AD172" s="376" t="str">
        <f>IFERROR(__xludf.DUMMYFUNCTION("""COMPUTED_VALUE"""),"Sábado 11:30")</f>
        <v>Sábado 11:30</v>
      </c>
      <c r="AE172" s="376" t="str">
        <f>IFERROR(__xludf.DUMMYFUNCTION("""COMPUTED_VALUE"""),"Sábado 12:15")</f>
        <v>Sábado 12:15</v>
      </c>
      <c r="AF172" s="376" t="str">
        <f>IFERROR(__xludf.DUMMYFUNCTION("""COMPUTED_VALUE"""),"Sábado 16:00")</f>
        <v>Sábado 16:00</v>
      </c>
      <c r="AG172" s="376" t="str">
        <f>IFERROR(__xludf.DUMMYFUNCTION("""COMPUTED_VALUE"""),"Sábado 17:30")</f>
        <v>Sábado 17:30</v>
      </c>
      <c r="AH172" s="376" t="str">
        <f>IFERROR(__xludf.DUMMYFUNCTION("""COMPUTED_VALUE"""),"Sábado 19:00")</f>
        <v>Sábado 19:00</v>
      </c>
      <c r="AI172" s="376" t="str">
        <f>IFERROR(__xludf.DUMMYFUNCTION("""COMPUTED_VALUE"""),"vacio")</f>
        <v>vacio</v>
      </c>
      <c r="AJ172" s="376"/>
      <c r="AK172" s="376"/>
      <c r="AL172" s="376"/>
      <c r="AM172" s="376"/>
      <c r="AN172" s="376"/>
      <c r="AO172" s="376"/>
      <c r="AP172" s="376"/>
      <c r="AQ172" s="376"/>
      <c r="AR172" s="376"/>
      <c r="AS172" s="376"/>
      <c r="AT172" s="376"/>
      <c r="AU172" s="376"/>
      <c r="AV172" s="376"/>
      <c r="AW172" s="377"/>
      <c r="AX172" s="134"/>
      <c r="AY172" s="353"/>
      <c r="AZ172" s="392" t="str">
        <f>IFERROR(__xludf.DUMMYFUNCTION("TRANSPOSE( IFNA(FILTER($B:$B, MONTH(IF($A:$A&lt;&gt;"""",$A:$A,""null""))=MONTH(IF('DATOS PERSONALES'!$H170&lt;&gt;"""",'DATOS PERSONALES'!$H170,""null""))),""Ingrese mes contratacion primero""))"),"Ingrese mes contratacion primero")</f>
        <v>Ingrese mes contratacion primero</v>
      </c>
      <c r="BA172" s="376"/>
      <c r="BB172" s="376"/>
      <c r="BC172" s="376"/>
      <c r="BD172" s="376"/>
      <c r="BE172" s="376"/>
      <c r="BF172" s="376"/>
      <c r="BG172" s="376"/>
      <c r="BH172" s="376"/>
      <c r="BI172" s="376"/>
      <c r="BJ172" s="376"/>
      <c r="BK172" s="376"/>
      <c r="BL172" s="376"/>
      <c r="BM172" s="376"/>
      <c r="BN172" s="376"/>
      <c r="BO172" s="377"/>
      <c r="BP172" s="134"/>
      <c r="BQ172" s="134"/>
      <c r="BR172" s="134"/>
      <c r="BS172" s="148"/>
      <c r="BT172" s="148"/>
      <c r="BU172" s="148"/>
      <c r="BV172" s="148"/>
      <c r="BW172" s="148"/>
      <c r="BX172" s="148"/>
      <c r="BY172" s="148"/>
      <c r="BZ172" s="148"/>
      <c r="CA172" s="148"/>
      <c r="CB172" s="148"/>
      <c r="CC172" s="148"/>
      <c r="CD172" s="148"/>
      <c r="CE172" s="148"/>
      <c r="CF172" s="148"/>
      <c r="CG172" s="148"/>
      <c r="CH172" s="148"/>
      <c r="CI172" s="148"/>
      <c r="CJ172" s="148"/>
      <c r="CK172" s="148"/>
      <c r="CL172" s="148"/>
      <c r="CM172" s="148"/>
      <c r="CN172" s="148"/>
      <c r="CO172" s="148"/>
      <c r="CP172" s="148"/>
      <c r="CQ172" s="148"/>
      <c r="CR172" s="148"/>
    </row>
    <row r="173" ht="15.75" customHeight="1">
      <c r="A173" s="408">
        <v>45139.0</v>
      </c>
      <c r="B173" s="349"/>
      <c r="C173" s="349"/>
      <c r="D173" s="349"/>
      <c r="E173" s="500"/>
      <c r="F173" s="500"/>
      <c r="G173" s="353"/>
      <c r="H173" s="376"/>
      <c r="I173" s="376"/>
      <c r="J173" s="376"/>
      <c r="K173" s="377"/>
      <c r="L173" s="134"/>
      <c r="M173" s="134"/>
      <c r="N173" s="353"/>
      <c r="O173" s="374"/>
      <c r="P173" s="375"/>
      <c r="Q173" s="381" t="str">
        <f>IFERROR(__xludf.DUMMYFUNCTION("TRANSPOSE(FILTER($P$6:$P$329,$O$6:$O$329='DATOS PERSONALES'!$E170))"),"Lunes 16:15")</f>
        <v>Lunes 16:15</v>
      </c>
      <c r="R173" s="374" t="str">
        <f>IFERROR(__xludf.DUMMYFUNCTION("""COMPUTED_VALUE"""),"Lunes 19:15")</f>
        <v>Lunes 19:15</v>
      </c>
      <c r="S173" s="374" t="str">
        <f>IFERROR(__xludf.DUMMYFUNCTION("""COMPUTED_VALUE"""),"Martes 16:00")</f>
        <v>Martes 16:00</v>
      </c>
      <c r="T173" s="374" t="str">
        <f>IFERROR(__xludf.DUMMYFUNCTION("""COMPUTED_VALUE"""),"Martes 17:30")</f>
        <v>Martes 17:30</v>
      </c>
      <c r="U173" s="374" t="str">
        <f>IFERROR(__xludf.DUMMYFUNCTION("""COMPUTED_VALUE"""),"Martes 18:15")</f>
        <v>Martes 18:15</v>
      </c>
      <c r="V173" s="374" t="str">
        <f>IFERROR(__xludf.DUMMYFUNCTION("""COMPUTED_VALUE"""),"Martes 19:45")</f>
        <v>Martes 19:45</v>
      </c>
      <c r="W173" s="374" t="str">
        <f>IFERROR(__xludf.DUMMYFUNCTION("""COMPUTED_VALUE"""),"Miércoles 18:15")</f>
        <v>Miércoles 18:15</v>
      </c>
      <c r="X173" s="374" t="str">
        <f>IFERROR(__xludf.DUMMYFUNCTION("""COMPUTED_VALUE"""),"Miércoles 19:45")</f>
        <v>Miércoles 19:45</v>
      </c>
      <c r="Y173" s="374" t="str">
        <f>IFERROR(__xludf.DUMMYFUNCTION("""COMPUTED_VALUE"""),"Jueves 14:45")</f>
        <v>Jueves 14:45</v>
      </c>
      <c r="Z173" s="374" t="str">
        <f>IFERROR(__xludf.DUMMYFUNCTION("""COMPUTED_VALUE"""),"Jueves 14:45")</f>
        <v>Jueves 14:45</v>
      </c>
      <c r="AA173" s="374" t="str">
        <f>IFERROR(__xludf.DUMMYFUNCTION("""COMPUTED_VALUE"""),"Jueves 17:00")</f>
        <v>Jueves 17:00</v>
      </c>
      <c r="AB173" s="374" t="str">
        <f>IFERROR(__xludf.DUMMYFUNCTION("""COMPUTED_VALUE"""),"Jueves 19:15")</f>
        <v>Jueves 19:15</v>
      </c>
      <c r="AC173" s="374" t="str">
        <f>IFERROR(__xludf.DUMMYFUNCTION("""COMPUTED_VALUE"""),"Viernes 15:15")</f>
        <v>Viernes 15:15</v>
      </c>
      <c r="AD173" s="376" t="str">
        <f>IFERROR(__xludf.DUMMYFUNCTION("""COMPUTED_VALUE"""),"Sábado 11:30")</f>
        <v>Sábado 11:30</v>
      </c>
      <c r="AE173" s="376" t="str">
        <f>IFERROR(__xludf.DUMMYFUNCTION("""COMPUTED_VALUE"""),"Sábado 12:15")</f>
        <v>Sábado 12:15</v>
      </c>
      <c r="AF173" s="376" t="str">
        <f>IFERROR(__xludf.DUMMYFUNCTION("""COMPUTED_VALUE"""),"Sábado 16:00")</f>
        <v>Sábado 16:00</v>
      </c>
      <c r="AG173" s="376" t="str">
        <f>IFERROR(__xludf.DUMMYFUNCTION("""COMPUTED_VALUE"""),"Sábado 17:30")</f>
        <v>Sábado 17:30</v>
      </c>
      <c r="AH173" s="376" t="str">
        <f>IFERROR(__xludf.DUMMYFUNCTION("""COMPUTED_VALUE"""),"Sábado 19:00")</f>
        <v>Sábado 19:00</v>
      </c>
      <c r="AI173" s="376" t="str">
        <f>IFERROR(__xludf.DUMMYFUNCTION("""COMPUTED_VALUE"""),"vacio")</f>
        <v>vacio</v>
      </c>
      <c r="AJ173" s="376"/>
      <c r="AK173" s="376"/>
      <c r="AL173" s="376"/>
      <c r="AM173" s="376"/>
      <c r="AN173" s="376"/>
      <c r="AO173" s="376"/>
      <c r="AP173" s="376"/>
      <c r="AQ173" s="376"/>
      <c r="AR173" s="376"/>
      <c r="AS173" s="376"/>
      <c r="AT173" s="376"/>
      <c r="AU173" s="376"/>
      <c r="AV173" s="376"/>
      <c r="AW173" s="377"/>
      <c r="AX173" s="134"/>
      <c r="AY173" s="353"/>
      <c r="AZ173" s="392" t="str">
        <f>IFERROR(__xludf.DUMMYFUNCTION("TRANSPOSE( IFNA(FILTER($B:$B, MONTH(IF($A:$A&lt;&gt;"""",$A:$A,""null""))=MONTH(IF('DATOS PERSONALES'!$H171&lt;&gt;"""",'DATOS PERSONALES'!$H171,""null""))),""Ingrese mes contratacion primero""))"),"Ingrese mes contratacion primero")</f>
        <v>Ingrese mes contratacion primero</v>
      </c>
      <c r="BA173" s="376"/>
      <c r="BB173" s="376"/>
      <c r="BC173" s="376"/>
      <c r="BD173" s="376"/>
      <c r="BE173" s="376"/>
      <c r="BF173" s="376"/>
      <c r="BG173" s="376"/>
      <c r="BH173" s="376"/>
      <c r="BI173" s="376"/>
      <c r="BJ173" s="376"/>
      <c r="BK173" s="376"/>
      <c r="BL173" s="376"/>
      <c r="BM173" s="376"/>
      <c r="BN173" s="376"/>
      <c r="BO173" s="377"/>
      <c r="BP173" s="134"/>
      <c r="BQ173" s="134"/>
      <c r="BR173" s="134"/>
      <c r="BS173" s="148"/>
      <c r="BT173" s="148"/>
      <c r="BU173" s="148"/>
      <c r="BV173" s="148"/>
      <c r="BW173" s="148"/>
      <c r="BX173" s="148"/>
      <c r="BY173" s="148"/>
      <c r="BZ173" s="148"/>
      <c r="CA173" s="148"/>
      <c r="CB173" s="148"/>
      <c r="CC173" s="148"/>
      <c r="CD173" s="148"/>
      <c r="CE173" s="148"/>
      <c r="CF173" s="148"/>
      <c r="CG173" s="148"/>
      <c r="CH173" s="148"/>
      <c r="CI173" s="148"/>
      <c r="CJ173" s="148"/>
      <c r="CK173" s="148"/>
      <c r="CL173" s="148"/>
      <c r="CM173" s="148"/>
      <c r="CN173" s="148"/>
      <c r="CO173" s="148"/>
      <c r="CP173" s="148"/>
      <c r="CQ173" s="148"/>
      <c r="CR173" s="148"/>
    </row>
    <row r="174" ht="15.75" customHeight="1">
      <c r="A174" s="408">
        <v>45139.0</v>
      </c>
      <c r="B174" s="498"/>
      <c r="C174" s="498"/>
      <c r="D174" s="498"/>
      <c r="E174" s="502"/>
      <c r="F174" s="502"/>
      <c r="G174" s="353"/>
      <c r="H174" s="376"/>
      <c r="I174" s="376"/>
      <c r="J174" s="376"/>
      <c r="K174" s="377"/>
      <c r="L174" s="134"/>
      <c r="M174" s="46"/>
      <c r="N174" s="353"/>
      <c r="O174" s="503" t="s">
        <v>1397</v>
      </c>
      <c r="P174" s="417" t="s">
        <v>1398</v>
      </c>
      <c r="Q174" s="381" t="str">
        <f>IFERROR(__xludf.DUMMYFUNCTION("TRANSPOSE(FILTER($P$6:$P$329,$O$6:$O$329='DATOS PERSONALES'!$E171))"),"Lunes 16:15")</f>
        <v>Lunes 16:15</v>
      </c>
      <c r="R174" s="374" t="str">
        <f>IFERROR(__xludf.DUMMYFUNCTION("""COMPUTED_VALUE"""),"Lunes 19:15")</f>
        <v>Lunes 19:15</v>
      </c>
      <c r="S174" s="374" t="str">
        <f>IFERROR(__xludf.DUMMYFUNCTION("""COMPUTED_VALUE"""),"Martes 16:00")</f>
        <v>Martes 16:00</v>
      </c>
      <c r="T174" s="374" t="str">
        <f>IFERROR(__xludf.DUMMYFUNCTION("""COMPUTED_VALUE"""),"Martes 17:30")</f>
        <v>Martes 17:30</v>
      </c>
      <c r="U174" s="374" t="str">
        <f>IFERROR(__xludf.DUMMYFUNCTION("""COMPUTED_VALUE"""),"Martes 18:15")</f>
        <v>Martes 18:15</v>
      </c>
      <c r="V174" s="374" t="str">
        <f>IFERROR(__xludf.DUMMYFUNCTION("""COMPUTED_VALUE"""),"Martes 19:45")</f>
        <v>Martes 19:45</v>
      </c>
      <c r="W174" s="374" t="str">
        <f>IFERROR(__xludf.DUMMYFUNCTION("""COMPUTED_VALUE"""),"Miércoles 18:15")</f>
        <v>Miércoles 18:15</v>
      </c>
      <c r="X174" s="374" t="str">
        <f>IFERROR(__xludf.DUMMYFUNCTION("""COMPUTED_VALUE"""),"Miércoles 19:45")</f>
        <v>Miércoles 19:45</v>
      </c>
      <c r="Y174" s="374" t="str">
        <f>IFERROR(__xludf.DUMMYFUNCTION("""COMPUTED_VALUE"""),"Jueves 14:45")</f>
        <v>Jueves 14:45</v>
      </c>
      <c r="Z174" s="374" t="str">
        <f>IFERROR(__xludf.DUMMYFUNCTION("""COMPUTED_VALUE"""),"Jueves 14:45")</f>
        <v>Jueves 14:45</v>
      </c>
      <c r="AA174" s="374" t="str">
        <f>IFERROR(__xludf.DUMMYFUNCTION("""COMPUTED_VALUE"""),"Jueves 17:00")</f>
        <v>Jueves 17:00</v>
      </c>
      <c r="AB174" s="374" t="str">
        <f>IFERROR(__xludf.DUMMYFUNCTION("""COMPUTED_VALUE"""),"Jueves 19:15")</f>
        <v>Jueves 19:15</v>
      </c>
      <c r="AC174" s="374" t="str">
        <f>IFERROR(__xludf.DUMMYFUNCTION("""COMPUTED_VALUE"""),"Viernes 15:15")</f>
        <v>Viernes 15:15</v>
      </c>
      <c r="AD174" s="376" t="str">
        <f>IFERROR(__xludf.DUMMYFUNCTION("""COMPUTED_VALUE"""),"Sábado 11:30")</f>
        <v>Sábado 11:30</v>
      </c>
      <c r="AE174" s="376" t="str">
        <f>IFERROR(__xludf.DUMMYFUNCTION("""COMPUTED_VALUE"""),"Sábado 12:15")</f>
        <v>Sábado 12:15</v>
      </c>
      <c r="AF174" s="376" t="str">
        <f>IFERROR(__xludf.DUMMYFUNCTION("""COMPUTED_VALUE"""),"Sábado 16:00")</f>
        <v>Sábado 16:00</v>
      </c>
      <c r="AG174" s="376" t="str">
        <f>IFERROR(__xludf.DUMMYFUNCTION("""COMPUTED_VALUE"""),"Sábado 17:30")</f>
        <v>Sábado 17:30</v>
      </c>
      <c r="AH174" s="376" t="str">
        <f>IFERROR(__xludf.DUMMYFUNCTION("""COMPUTED_VALUE"""),"Sábado 19:00")</f>
        <v>Sábado 19:00</v>
      </c>
      <c r="AI174" s="376" t="str">
        <f>IFERROR(__xludf.DUMMYFUNCTION("""COMPUTED_VALUE"""),"vacio")</f>
        <v>vacio</v>
      </c>
      <c r="AJ174" s="376"/>
      <c r="AK174" s="376"/>
      <c r="AL174" s="376"/>
      <c r="AM174" s="376"/>
      <c r="AN174" s="376"/>
      <c r="AO174" s="376"/>
      <c r="AP174" s="376"/>
      <c r="AQ174" s="376"/>
      <c r="AR174" s="376"/>
      <c r="AS174" s="376"/>
      <c r="AT174" s="376"/>
      <c r="AU174" s="376"/>
      <c r="AV174" s="376"/>
      <c r="AW174" s="377"/>
      <c r="AX174" s="134"/>
      <c r="AY174" s="353"/>
      <c r="AZ174" s="392" t="str">
        <f>IFERROR(__xludf.DUMMYFUNCTION("TRANSPOSE( IFNA(FILTER($B:$B, MONTH(IF($A:$A&lt;&gt;"""",$A:$A,""null""))=MONTH(IF('DATOS PERSONALES'!$H172&lt;&gt;"""",'DATOS PERSONALES'!$H172,""null""))),""Ingrese mes contratacion primero""))"),"Ingrese mes contratacion primero")</f>
        <v>Ingrese mes contratacion primero</v>
      </c>
      <c r="BA174" s="376"/>
      <c r="BB174" s="376"/>
      <c r="BC174" s="376"/>
      <c r="BD174" s="376"/>
      <c r="BE174" s="376"/>
      <c r="BF174" s="376"/>
      <c r="BG174" s="376"/>
      <c r="BH174" s="376"/>
      <c r="BI174" s="376"/>
      <c r="BJ174" s="376"/>
      <c r="BK174" s="376"/>
      <c r="BL174" s="376"/>
      <c r="BM174" s="376"/>
      <c r="BN174" s="376"/>
      <c r="BO174" s="377"/>
      <c r="BP174" s="134"/>
      <c r="BQ174" s="134"/>
      <c r="BR174" s="134"/>
      <c r="BS174" s="148"/>
      <c r="BT174" s="148"/>
      <c r="BU174" s="148"/>
      <c r="BV174" s="148"/>
      <c r="BW174" s="148"/>
      <c r="BX174" s="148"/>
      <c r="BY174" s="148"/>
      <c r="BZ174" s="148"/>
      <c r="CA174" s="148"/>
      <c r="CB174" s="148"/>
      <c r="CC174" s="148"/>
      <c r="CD174" s="148"/>
      <c r="CE174" s="148"/>
      <c r="CF174" s="148"/>
      <c r="CG174" s="148"/>
      <c r="CH174" s="148"/>
      <c r="CI174" s="148"/>
      <c r="CJ174" s="148"/>
      <c r="CK174" s="148"/>
      <c r="CL174" s="148"/>
      <c r="CM174" s="148"/>
      <c r="CN174" s="148"/>
      <c r="CO174" s="148"/>
      <c r="CP174" s="148"/>
      <c r="CQ174" s="148"/>
      <c r="CR174" s="148"/>
    </row>
    <row r="175" ht="15.75" customHeight="1">
      <c r="A175" s="408">
        <v>45139.0</v>
      </c>
      <c r="B175" s="504"/>
      <c r="C175" s="504"/>
      <c r="D175" s="504"/>
      <c r="E175" s="502"/>
      <c r="F175" s="502"/>
      <c r="G175" s="353"/>
      <c r="H175" s="376"/>
      <c r="I175" s="376"/>
      <c r="J175" s="376"/>
      <c r="K175" s="377"/>
      <c r="L175" s="134"/>
      <c r="N175" s="353"/>
      <c r="O175" s="505" t="s">
        <v>1397</v>
      </c>
      <c r="P175" s="478" t="s">
        <v>1472</v>
      </c>
      <c r="Q175" s="381" t="str">
        <f>IFERROR(__xludf.DUMMYFUNCTION("TRANSPOSE(FILTER($P$6:$P$329,$O$6:$O$329='DATOS PERSONALES'!$E172))"),"Lunes 16:15")</f>
        <v>Lunes 16:15</v>
      </c>
      <c r="R175" s="374" t="str">
        <f>IFERROR(__xludf.DUMMYFUNCTION("""COMPUTED_VALUE"""),"Lunes 19:15")</f>
        <v>Lunes 19:15</v>
      </c>
      <c r="S175" s="374" t="str">
        <f>IFERROR(__xludf.DUMMYFUNCTION("""COMPUTED_VALUE"""),"Martes 16:00")</f>
        <v>Martes 16:00</v>
      </c>
      <c r="T175" s="374" t="str">
        <f>IFERROR(__xludf.DUMMYFUNCTION("""COMPUTED_VALUE"""),"Martes 17:30")</f>
        <v>Martes 17:30</v>
      </c>
      <c r="U175" s="374" t="str">
        <f>IFERROR(__xludf.DUMMYFUNCTION("""COMPUTED_VALUE"""),"Martes 18:15")</f>
        <v>Martes 18:15</v>
      </c>
      <c r="V175" s="374" t="str">
        <f>IFERROR(__xludf.DUMMYFUNCTION("""COMPUTED_VALUE"""),"Martes 19:45")</f>
        <v>Martes 19:45</v>
      </c>
      <c r="W175" s="374" t="str">
        <f>IFERROR(__xludf.DUMMYFUNCTION("""COMPUTED_VALUE"""),"Miércoles 18:15")</f>
        <v>Miércoles 18:15</v>
      </c>
      <c r="X175" s="374" t="str">
        <f>IFERROR(__xludf.DUMMYFUNCTION("""COMPUTED_VALUE"""),"Miércoles 19:45")</f>
        <v>Miércoles 19:45</v>
      </c>
      <c r="Y175" s="374" t="str">
        <f>IFERROR(__xludf.DUMMYFUNCTION("""COMPUTED_VALUE"""),"Jueves 14:45")</f>
        <v>Jueves 14:45</v>
      </c>
      <c r="Z175" s="374" t="str">
        <f>IFERROR(__xludf.DUMMYFUNCTION("""COMPUTED_VALUE"""),"Jueves 14:45")</f>
        <v>Jueves 14:45</v>
      </c>
      <c r="AA175" s="374" t="str">
        <f>IFERROR(__xludf.DUMMYFUNCTION("""COMPUTED_VALUE"""),"Jueves 17:00")</f>
        <v>Jueves 17:00</v>
      </c>
      <c r="AB175" s="374" t="str">
        <f>IFERROR(__xludf.DUMMYFUNCTION("""COMPUTED_VALUE"""),"Jueves 19:15")</f>
        <v>Jueves 19:15</v>
      </c>
      <c r="AC175" s="374" t="str">
        <f>IFERROR(__xludf.DUMMYFUNCTION("""COMPUTED_VALUE"""),"Viernes 15:15")</f>
        <v>Viernes 15:15</v>
      </c>
      <c r="AD175" s="376" t="str">
        <f>IFERROR(__xludf.DUMMYFUNCTION("""COMPUTED_VALUE"""),"Sábado 11:30")</f>
        <v>Sábado 11:30</v>
      </c>
      <c r="AE175" s="376" t="str">
        <f>IFERROR(__xludf.DUMMYFUNCTION("""COMPUTED_VALUE"""),"Sábado 12:15")</f>
        <v>Sábado 12:15</v>
      </c>
      <c r="AF175" s="376" t="str">
        <f>IFERROR(__xludf.DUMMYFUNCTION("""COMPUTED_VALUE"""),"Sábado 16:00")</f>
        <v>Sábado 16:00</v>
      </c>
      <c r="AG175" s="376" t="str">
        <f>IFERROR(__xludf.DUMMYFUNCTION("""COMPUTED_VALUE"""),"Sábado 17:30")</f>
        <v>Sábado 17:30</v>
      </c>
      <c r="AH175" s="376" t="str">
        <f>IFERROR(__xludf.DUMMYFUNCTION("""COMPUTED_VALUE"""),"Sábado 19:00")</f>
        <v>Sábado 19:00</v>
      </c>
      <c r="AI175" s="376" t="str">
        <f>IFERROR(__xludf.DUMMYFUNCTION("""COMPUTED_VALUE"""),"vacio")</f>
        <v>vacio</v>
      </c>
      <c r="AJ175" s="376"/>
      <c r="AK175" s="376"/>
      <c r="AL175" s="376"/>
      <c r="AM175" s="376"/>
      <c r="AN175" s="376"/>
      <c r="AO175" s="376"/>
      <c r="AP175" s="376"/>
      <c r="AQ175" s="376"/>
      <c r="AR175" s="376"/>
      <c r="AS175" s="376"/>
      <c r="AT175" s="376"/>
      <c r="AU175" s="376"/>
      <c r="AV175" s="376"/>
      <c r="AW175" s="377"/>
      <c r="AX175" s="134"/>
      <c r="AY175" s="353"/>
      <c r="AZ175" s="392" t="str">
        <f>IFERROR(__xludf.DUMMYFUNCTION("TRANSPOSE( IFNA(FILTER($B:$B, MONTH(IF($A:$A&lt;&gt;"""",$A:$A,""null""))=MONTH(IF('DATOS PERSONALES'!$H173&lt;&gt;"""",'DATOS PERSONALES'!$H173,""null""))),""Ingrese mes contratacion primero""))"),"Ingrese mes contratacion primero")</f>
        <v>Ingrese mes contratacion primero</v>
      </c>
      <c r="BA175" s="376"/>
      <c r="BB175" s="376"/>
      <c r="BC175" s="376"/>
      <c r="BD175" s="376"/>
      <c r="BE175" s="376"/>
      <c r="BF175" s="376"/>
      <c r="BG175" s="376"/>
      <c r="BH175" s="376"/>
      <c r="BI175" s="376"/>
      <c r="BJ175" s="376"/>
      <c r="BK175" s="376"/>
      <c r="BL175" s="376"/>
      <c r="BM175" s="376"/>
      <c r="BN175" s="376"/>
      <c r="BO175" s="377"/>
      <c r="BP175" s="134"/>
      <c r="BQ175" s="134"/>
      <c r="BR175" s="134"/>
      <c r="BS175" s="148"/>
      <c r="BT175" s="148"/>
      <c r="BU175" s="148"/>
      <c r="BV175" s="148"/>
      <c r="BW175" s="148"/>
      <c r="BX175" s="148"/>
      <c r="BY175" s="148"/>
      <c r="BZ175" s="148"/>
      <c r="CA175" s="148"/>
      <c r="CB175" s="148"/>
      <c r="CC175" s="148"/>
      <c r="CD175" s="148"/>
      <c r="CE175" s="148"/>
      <c r="CF175" s="148"/>
      <c r="CG175" s="148"/>
      <c r="CH175" s="148"/>
      <c r="CI175" s="148"/>
      <c r="CJ175" s="148"/>
      <c r="CK175" s="148"/>
      <c r="CL175" s="148"/>
      <c r="CM175" s="148"/>
      <c r="CN175" s="148"/>
      <c r="CO175" s="148"/>
      <c r="CP175" s="148"/>
      <c r="CQ175" s="148"/>
      <c r="CR175" s="148"/>
    </row>
    <row r="176" ht="15.75" customHeight="1">
      <c r="A176" s="506">
        <v>45139.0</v>
      </c>
      <c r="B176" s="507"/>
      <c r="C176" s="507"/>
      <c r="D176" s="507"/>
      <c r="E176" s="507"/>
      <c r="F176" s="507"/>
      <c r="G176" s="353"/>
      <c r="H176" s="376"/>
      <c r="I176" s="376"/>
      <c r="J176" s="376"/>
      <c r="K176" s="377"/>
      <c r="L176" s="134"/>
      <c r="N176" s="353"/>
      <c r="O176" s="505" t="s">
        <v>1397</v>
      </c>
      <c r="P176" s="375" t="s">
        <v>265</v>
      </c>
      <c r="Q176" s="381" t="str">
        <f>IFERROR(__xludf.DUMMYFUNCTION("TRANSPOSE(FILTER($P$6:$P$329,$O$6:$O$329='DATOS PERSONALES'!$E173))"),"Lunes 16:15")</f>
        <v>Lunes 16:15</v>
      </c>
      <c r="R176" s="374" t="str">
        <f>IFERROR(__xludf.DUMMYFUNCTION("""COMPUTED_VALUE"""),"Lunes 19:15")</f>
        <v>Lunes 19:15</v>
      </c>
      <c r="S176" s="374" t="str">
        <f>IFERROR(__xludf.DUMMYFUNCTION("""COMPUTED_VALUE"""),"Martes 16:00")</f>
        <v>Martes 16:00</v>
      </c>
      <c r="T176" s="374" t="str">
        <f>IFERROR(__xludf.DUMMYFUNCTION("""COMPUTED_VALUE"""),"Martes 17:30")</f>
        <v>Martes 17:30</v>
      </c>
      <c r="U176" s="374" t="str">
        <f>IFERROR(__xludf.DUMMYFUNCTION("""COMPUTED_VALUE"""),"Martes 18:15")</f>
        <v>Martes 18:15</v>
      </c>
      <c r="V176" s="374" t="str">
        <f>IFERROR(__xludf.DUMMYFUNCTION("""COMPUTED_VALUE"""),"Martes 19:45")</f>
        <v>Martes 19:45</v>
      </c>
      <c r="W176" s="374" t="str">
        <f>IFERROR(__xludf.DUMMYFUNCTION("""COMPUTED_VALUE"""),"Miércoles 18:15")</f>
        <v>Miércoles 18:15</v>
      </c>
      <c r="X176" s="374" t="str">
        <f>IFERROR(__xludf.DUMMYFUNCTION("""COMPUTED_VALUE"""),"Miércoles 19:45")</f>
        <v>Miércoles 19:45</v>
      </c>
      <c r="Y176" s="374" t="str">
        <f>IFERROR(__xludf.DUMMYFUNCTION("""COMPUTED_VALUE"""),"Jueves 14:45")</f>
        <v>Jueves 14:45</v>
      </c>
      <c r="Z176" s="374" t="str">
        <f>IFERROR(__xludf.DUMMYFUNCTION("""COMPUTED_VALUE"""),"Jueves 14:45")</f>
        <v>Jueves 14:45</v>
      </c>
      <c r="AA176" s="374" t="str">
        <f>IFERROR(__xludf.DUMMYFUNCTION("""COMPUTED_VALUE"""),"Jueves 17:00")</f>
        <v>Jueves 17:00</v>
      </c>
      <c r="AB176" s="374" t="str">
        <f>IFERROR(__xludf.DUMMYFUNCTION("""COMPUTED_VALUE"""),"Jueves 19:15")</f>
        <v>Jueves 19:15</v>
      </c>
      <c r="AC176" s="374" t="str">
        <f>IFERROR(__xludf.DUMMYFUNCTION("""COMPUTED_VALUE"""),"Viernes 15:15")</f>
        <v>Viernes 15:15</v>
      </c>
      <c r="AD176" s="376" t="str">
        <f>IFERROR(__xludf.DUMMYFUNCTION("""COMPUTED_VALUE"""),"Sábado 11:30")</f>
        <v>Sábado 11:30</v>
      </c>
      <c r="AE176" s="376" t="str">
        <f>IFERROR(__xludf.DUMMYFUNCTION("""COMPUTED_VALUE"""),"Sábado 12:15")</f>
        <v>Sábado 12:15</v>
      </c>
      <c r="AF176" s="376" t="str">
        <f>IFERROR(__xludf.DUMMYFUNCTION("""COMPUTED_VALUE"""),"Sábado 16:00")</f>
        <v>Sábado 16:00</v>
      </c>
      <c r="AG176" s="376" t="str">
        <f>IFERROR(__xludf.DUMMYFUNCTION("""COMPUTED_VALUE"""),"Sábado 17:30")</f>
        <v>Sábado 17:30</v>
      </c>
      <c r="AH176" s="376" t="str">
        <f>IFERROR(__xludf.DUMMYFUNCTION("""COMPUTED_VALUE"""),"Sábado 19:00")</f>
        <v>Sábado 19:00</v>
      </c>
      <c r="AI176" s="376" t="str">
        <f>IFERROR(__xludf.DUMMYFUNCTION("""COMPUTED_VALUE"""),"vacio")</f>
        <v>vacio</v>
      </c>
      <c r="AJ176" s="376"/>
      <c r="AK176" s="376"/>
      <c r="AL176" s="376"/>
      <c r="AM176" s="376"/>
      <c r="AN176" s="376"/>
      <c r="AO176" s="376"/>
      <c r="AP176" s="376"/>
      <c r="AQ176" s="376"/>
      <c r="AR176" s="376"/>
      <c r="AS176" s="376"/>
      <c r="AT176" s="376"/>
      <c r="AU176" s="376"/>
      <c r="AV176" s="376"/>
      <c r="AW176" s="377"/>
      <c r="AX176" s="134"/>
      <c r="AY176" s="353"/>
      <c r="AZ176" s="392" t="str">
        <f>IFERROR(__xludf.DUMMYFUNCTION("TRANSPOSE( IFNA(FILTER($B:$B, MONTH(IF($A:$A&lt;&gt;"""",$A:$A,""null""))=MONTH(IF('DATOS PERSONALES'!$H174&lt;&gt;"""",'DATOS PERSONALES'!$H174,""null""))),""Ingrese mes contratacion primero""))"),"Ingrese mes contratacion primero")</f>
        <v>Ingrese mes contratacion primero</v>
      </c>
      <c r="BA176" s="376"/>
      <c r="BB176" s="376"/>
      <c r="BC176" s="376"/>
      <c r="BD176" s="376"/>
      <c r="BE176" s="376"/>
      <c r="BF176" s="376"/>
      <c r="BG176" s="376"/>
      <c r="BH176" s="376"/>
      <c r="BI176" s="376"/>
      <c r="BJ176" s="376"/>
      <c r="BK176" s="376"/>
      <c r="BL176" s="376"/>
      <c r="BM176" s="376"/>
      <c r="BN176" s="376"/>
      <c r="BO176" s="377"/>
      <c r="BP176" s="134"/>
      <c r="BQ176" s="134"/>
      <c r="BR176" s="134"/>
      <c r="BS176" s="148"/>
      <c r="BT176" s="148"/>
      <c r="BU176" s="148"/>
      <c r="BV176" s="148"/>
      <c r="BW176" s="148"/>
      <c r="BX176" s="148"/>
      <c r="BY176" s="148"/>
      <c r="BZ176" s="148"/>
      <c r="CA176" s="148"/>
      <c r="CB176" s="148"/>
      <c r="CC176" s="148"/>
      <c r="CD176" s="148"/>
      <c r="CE176" s="148"/>
      <c r="CF176" s="148"/>
      <c r="CG176" s="148"/>
      <c r="CH176" s="148"/>
      <c r="CI176" s="148"/>
      <c r="CJ176" s="148"/>
      <c r="CK176" s="148"/>
      <c r="CL176" s="148"/>
      <c r="CM176" s="148"/>
      <c r="CN176" s="148"/>
      <c r="CO176" s="148"/>
      <c r="CP176" s="148"/>
      <c r="CQ176" s="148"/>
      <c r="CR176" s="148"/>
    </row>
    <row r="177" ht="15.75" customHeight="1">
      <c r="A177" s="506">
        <v>45139.0</v>
      </c>
      <c r="B177" s="148"/>
      <c r="C177" s="148"/>
      <c r="D177" s="148"/>
      <c r="E177" s="148"/>
      <c r="F177" s="148"/>
      <c r="G177" s="353"/>
      <c r="H177" s="376"/>
      <c r="I177" s="376"/>
      <c r="J177" s="376"/>
      <c r="K177" s="377"/>
      <c r="L177" s="134"/>
      <c r="M177" s="46"/>
      <c r="N177" s="353"/>
      <c r="O177" s="374"/>
      <c r="P177" s="375"/>
      <c r="Q177" s="381" t="str">
        <f>IFERROR(__xludf.DUMMYFUNCTION("TRANSPOSE(FILTER($P$6:$P$329,$O$6:$O$329='DATOS PERSONALES'!$E174))"),"Lunes 16:15")</f>
        <v>Lunes 16:15</v>
      </c>
      <c r="R177" s="374" t="str">
        <f>IFERROR(__xludf.DUMMYFUNCTION("""COMPUTED_VALUE"""),"Lunes 19:15")</f>
        <v>Lunes 19:15</v>
      </c>
      <c r="S177" s="374" t="str">
        <f>IFERROR(__xludf.DUMMYFUNCTION("""COMPUTED_VALUE"""),"Martes 16:00")</f>
        <v>Martes 16:00</v>
      </c>
      <c r="T177" s="374" t="str">
        <f>IFERROR(__xludf.DUMMYFUNCTION("""COMPUTED_VALUE"""),"Martes 17:30")</f>
        <v>Martes 17:30</v>
      </c>
      <c r="U177" s="374" t="str">
        <f>IFERROR(__xludf.DUMMYFUNCTION("""COMPUTED_VALUE"""),"Martes 18:15")</f>
        <v>Martes 18:15</v>
      </c>
      <c r="V177" s="374" t="str">
        <f>IFERROR(__xludf.DUMMYFUNCTION("""COMPUTED_VALUE"""),"Martes 19:45")</f>
        <v>Martes 19:45</v>
      </c>
      <c r="W177" s="374" t="str">
        <f>IFERROR(__xludf.DUMMYFUNCTION("""COMPUTED_VALUE"""),"Miércoles 18:15")</f>
        <v>Miércoles 18:15</v>
      </c>
      <c r="X177" s="374" t="str">
        <f>IFERROR(__xludf.DUMMYFUNCTION("""COMPUTED_VALUE"""),"Miércoles 19:45")</f>
        <v>Miércoles 19:45</v>
      </c>
      <c r="Y177" s="374" t="str">
        <f>IFERROR(__xludf.DUMMYFUNCTION("""COMPUTED_VALUE"""),"Jueves 14:45")</f>
        <v>Jueves 14:45</v>
      </c>
      <c r="Z177" s="374" t="str">
        <f>IFERROR(__xludf.DUMMYFUNCTION("""COMPUTED_VALUE"""),"Jueves 14:45")</f>
        <v>Jueves 14:45</v>
      </c>
      <c r="AA177" s="374" t="str">
        <f>IFERROR(__xludf.DUMMYFUNCTION("""COMPUTED_VALUE"""),"Jueves 17:00")</f>
        <v>Jueves 17:00</v>
      </c>
      <c r="AB177" s="374" t="str">
        <f>IFERROR(__xludf.DUMMYFUNCTION("""COMPUTED_VALUE"""),"Jueves 19:15")</f>
        <v>Jueves 19:15</v>
      </c>
      <c r="AC177" s="374" t="str">
        <f>IFERROR(__xludf.DUMMYFUNCTION("""COMPUTED_VALUE"""),"Viernes 15:15")</f>
        <v>Viernes 15:15</v>
      </c>
      <c r="AD177" s="376" t="str">
        <f>IFERROR(__xludf.DUMMYFUNCTION("""COMPUTED_VALUE"""),"Sábado 11:30")</f>
        <v>Sábado 11:30</v>
      </c>
      <c r="AE177" s="376" t="str">
        <f>IFERROR(__xludf.DUMMYFUNCTION("""COMPUTED_VALUE"""),"Sábado 12:15")</f>
        <v>Sábado 12:15</v>
      </c>
      <c r="AF177" s="376" t="str">
        <f>IFERROR(__xludf.DUMMYFUNCTION("""COMPUTED_VALUE"""),"Sábado 16:00")</f>
        <v>Sábado 16:00</v>
      </c>
      <c r="AG177" s="376" t="str">
        <f>IFERROR(__xludf.DUMMYFUNCTION("""COMPUTED_VALUE"""),"Sábado 17:30")</f>
        <v>Sábado 17:30</v>
      </c>
      <c r="AH177" s="376" t="str">
        <f>IFERROR(__xludf.DUMMYFUNCTION("""COMPUTED_VALUE"""),"Sábado 19:00")</f>
        <v>Sábado 19:00</v>
      </c>
      <c r="AI177" s="376" t="str">
        <f>IFERROR(__xludf.DUMMYFUNCTION("""COMPUTED_VALUE"""),"vacio")</f>
        <v>vacio</v>
      </c>
      <c r="AJ177" s="376"/>
      <c r="AK177" s="376"/>
      <c r="AL177" s="376"/>
      <c r="AM177" s="376"/>
      <c r="AN177" s="376"/>
      <c r="AO177" s="376"/>
      <c r="AP177" s="376"/>
      <c r="AQ177" s="376"/>
      <c r="AR177" s="376"/>
      <c r="AS177" s="376"/>
      <c r="AT177" s="376"/>
      <c r="AU177" s="376"/>
      <c r="AV177" s="376"/>
      <c r="AW177" s="377"/>
      <c r="AX177" s="134"/>
      <c r="AY177" s="353"/>
      <c r="AZ177" s="392" t="str">
        <f>IFERROR(__xludf.DUMMYFUNCTION("TRANSPOSE( IFNA(FILTER($B:$B, MONTH(IF($A:$A&lt;&gt;"""",$A:$A,""null""))=MONTH(IF('DATOS PERSONALES'!$H175&lt;&gt;"""",'DATOS PERSONALES'!$H175,""null""))),""Ingrese mes contratacion primero""))"),"Ingrese mes contratacion primero")</f>
        <v>Ingrese mes contratacion primero</v>
      </c>
      <c r="BA177" s="376"/>
      <c r="BB177" s="376"/>
      <c r="BC177" s="376"/>
      <c r="BD177" s="376"/>
      <c r="BE177" s="376"/>
      <c r="BF177" s="376"/>
      <c r="BG177" s="376"/>
      <c r="BH177" s="376"/>
      <c r="BI177" s="376"/>
      <c r="BJ177" s="376"/>
      <c r="BK177" s="376"/>
      <c r="BL177" s="376"/>
      <c r="BM177" s="376"/>
      <c r="BN177" s="376"/>
      <c r="BO177" s="377"/>
      <c r="BP177" s="134"/>
      <c r="BQ177" s="134"/>
      <c r="BR177" s="134"/>
      <c r="BS177" s="148"/>
      <c r="BT177" s="148"/>
      <c r="BU177" s="148"/>
      <c r="BV177" s="148"/>
      <c r="BW177" s="148"/>
      <c r="BX177" s="148"/>
      <c r="BY177" s="148"/>
      <c r="BZ177" s="148"/>
      <c r="CA177" s="148"/>
      <c r="CB177" s="148"/>
      <c r="CC177" s="148"/>
      <c r="CD177" s="148"/>
      <c r="CE177" s="148"/>
      <c r="CF177" s="148"/>
      <c r="CG177" s="148"/>
      <c r="CH177" s="148"/>
      <c r="CI177" s="148"/>
      <c r="CJ177" s="148"/>
      <c r="CK177" s="148"/>
      <c r="CL177" s="148"/>
      <c r="CM177" s="148"/>
      <c r="CN177" s="148"/>
      <c r="CO177" s="148"/>
      <c r="CP177" s="148"/>
      <c r="CQ177" s="148"/>
      <c r="CR177" s="148"/>
    </row>
    <row r="178" ht="15.75" customHeight="1">
      <c r="A178" s="506">
        <v>45139.0</v>
      </c>
      <c r="B178" s="423" t="s">
        <v>1524</v>
      </c>
      <c r="C178" s="464">
        <v>0.0</v>
      </c>
      <c r="D178" s="464">
        <v>0.0</v>
      </c>
      <c r="E178" s="464">
        <v>0.0</v>
      </c>
      <c r="F178" s="464">
        <v>0.0</v>
      </c>
      <c r="G178" s="465">
        <v>0.0</v>
      </c>
      <c r="H178" s="376"/>
      <c r="I178" s="376"/>
      <c r="J178" s="376"/>
      <c r="K178" s="377"/>
      <c r="L178" s="134"/>
      <c r="M178" s="46"/>
      <c r="N178" s="353"/>
      <c r="O178" s="503" t="s">
        <v>1403</v>
      </c>
      <c r="P178" s="478" t="s">
        <v>1404</v>
      </c>
      <c r="Q178" s="381" t="str">
        <f>IFERROR(__xludf.DUMMYFUNCTION("TRANSPOSE(FILTER($P$6:$P$329,$O$6:$O$329='DATOS PERSONALES'!$E175))"),"Lunes 16:15")</f>
        <v>Lunes 16:15</v>
      </c>
      <c r="R178" s="374" t="str">
        <f>IFERROR(__xludf.DUMMYFUNCTION("""COMPUTED_VALUE"""),"Lunes 19:15")</f>
        <v>Lunes 19:15</v>
      </c>
      <c r="S178" s="374" t="str">
        <f>IFERROR(__xludf.DUMMYFUNCTION("""COMPUTED_VALUE"""),"Martes 16:00")</f>
        <v>Martes 16:00</v>
      </c>
      <c r="T178" s="374" t="str">
        <f>IFERROR(__xludf.DUMMYFUNCTION("""COMPUTED_VALUE"""),"Martes 17:30")</f>
        <v>Martes 17:30</v>
      </c>
      <c r="U178" s="374" t="str">
        <f>IFERROR(__xludf.DUMMYFUNCTION("""COMPUTED_VALUE"""),"Martes 18:15")</f>
        <v>Martes 18:15</v>
      </c>
      <c r="V178" s="374" t="str">
        <f>IFERROR(__xludf.DUMMYFUNCTION("""COMPUTED_VALUE"""),"Martes 19:45")</f>
        <v>Martes 19:45</v>
      </c>
      <c r="W178" s="374" t="str">
        <f>IFERROR(__xludf.DUMMYFUNCTION("""COMPUTED_VALUE"""),"Miércoles 18:15")</f>
        <v>Miércoles 18:15</v>
      </c>
      <c r="X178" s="374" t="str">
        <f>IFERROR(__xludf.DUMMYFUNCTION("""COMPUTED_VALUE"""),"Miércoles 19:45")</f>
        <v>Miércoles 19:45</v>
      </c>
      <c r="Y178" s="374" t="str">
        <f>IFERROR(__xludf.DUMMYFUNCTION("""COMPUTED_VALUE"""),"Jueves 14:45")</f>
        <v>Jueves 14:45</v>
      </c>
      <c r="Z178" s="374" t="str">
        <f>IFERROR(__xludf.DUMMYFUNCTION("""COMPUTED_VALUE"""),"Jueves 14:45")</f>
        <v>Jueves 14:45</v>
      </c>
      <c r="AA178" s="374" t="str">
        <f>IFERROR(__xludf.DUMMYFUNCTION("""COMPUTED_VALUE"""),"Jueves 17:00")</f>
        <v>Jueves 17:00</v>
      </c>
      <c r="AB178" s="374" t="str">
        <f>IFERROR(__xludf.DUMMYFUNCTION("""COMPUTED_VALUE"""),"Jueves 19:15")</f>
        <v>Jueves 19:15</v>
      </c>
      <c r="AC178" s="374" t="str">
        <f>IFERROR(__xludf.DUMMYFUNCTION("""COMPUTED_VALUE"""),"Viernes 15:15")</f>
        <v>Viernes 15:15</v>
      </c>
      <c r="AD178" s="376" t="str">
        <f>IFERROR(__xludf.DUMMYFUNCTION("""COMPUTED_VALUE"""),"Sábado 11:30")</f>
        <v>Sábado 11:30</v>
      </c>
      <c r="AE178" s="376" t="str">
        <f>IFERROR(__xludf.DUMMYFUNCTION("""COMPUTED_VALUE"""),"Sábado 12:15")</f>
        <v>Sábado 12:15</v>
      </c>
      <c r="AF178" s="376" t="str">
        <f>IFERROR(__xludf.DUMMYFUNCTION("""COMPUTED_VALUE"""),"Sábado 16:00")</f>
        <v>Sábado 16:00</v>
      </c>
      <c r="AG178" s="376" t="str">
        <f>IFERROR(__xludf.DUMMYFUNCTION("""COMPUTED_VALUE"""),"Sábado 17:30")</f>
        <v>Sábado 17:30</v>
      </c>
      <c r="AH178" s="376" t="str">
        <f>IFERROR(__xludf.DUMMYFUNCTION("""COMPUTED_VALUE"""),"Sábado 19:00")</f>
        <v>Sábado 19:00</v>
      </c>
      <c r="AI178" s="376" t="str">
        <f>IFERROR(__xludf.DUMMYFUNCTION("""COMPUTED_VALUE"""),"vacio")</f>
        <v>vacio</v>
      </c>
      <c r="AJ178" s="376"/>
      <c r="AK178" s="376"/>
      <c r="AL178" s="376"/>
      <c r="AM178" s="376"/>
      <c r="AN178" s="376"/>
      <c r="AO178" s="376"/>
      <c r="AP178" s="376"/>
      <c r="AQ178" s="376"/>
      <c r="AR178" s="376"/>
      <c r="AS178" s="376"/>
      <c r="AT178" s="376"/>
      <c r="AU178" s="376"/>
      <c r="AV178" s="376"/>
      <c r="AW178" s="377"/>
      <c r="AX178" s="134"/>
      <c r="AY178" s="353"/>
      <c r="AZ178" s="392" t="str">
        <f>IFERROR(__xludf.DUMMYFUNCTION("TRANSPOSE( IFNA(FILTER($B:$B, MONTH(IF($A:$A&lt;&gt;"""",$A:$A,""null""))=MONTH(IF('DATOS PERSONALES'!$H176&lt;&gt;"""",'DATOS PERSONALES'!$H176,""null""))),""Ingrese mes contratacion primero""))"),"Ingrese mes contratacion primero")</f>
        <v>Ingrese mes contratacion primero</v>
      </c>
      <c r="BA178" s="376"/>
      <c r="BB178" s="376"/>
      <c r="BC178" s="376"/>
      <c r="BD178" s="376"/>
      <c r="BE178" s="376"/>
      <c r="BF178" s="376"/>
      <c r="BG178" s="376"/>
      <c r="BH178" s="376"/>
      <c r="BI178" s="376"/>
      <c r="BJ178" s="376"/>
      <c r="BK178" s="376"/>
      <c r="BL178" s="376"/>
      <c r="BM178" s="376"/>
      <c r="BN178" s="376"/>
      <c r="BO178" s="377"/>
      <c r="BP178" s="134"/>
      <c r="BQ178" s="134"/>
      <c r="BR178" s="134"/>
      <c r="BS178" s="148"/>
      <c r="BT178" s="148"/>
      <c r="BU178" s="148"/>
      <c r="BV178" s="148"/>
      <c r="BW178" s="148"/>
      <c r="BX178" s="148"/>
      <c r="BY178" s="148"/>
      <c r="BZ178" s="148"/>
      <c r="CA178" s="148"/>
      <c r="CB178" s="148"/>
      <c r="CC178" s="148"/>
      <c r="CD178" s="148"/>
      <c r="CE178" s="148"/>
      <c r="CF178" s="148"/>
      <c r="CG178" s="148"/>
      <c r="CH178" s="148"/>
      <c r="CI178" s="148"/>
      <c r="CJ178" s="148"/>
      <c r="CK178" s="148"/>
      <c r="CL178" s="148"/>
      <c r="CM178" s="148"/>
      <c r="CN178" s="148"/>
      <c r="CO178" s="148"/>
      <c r="CP178" s="148"/>
      <c r="CQ178" s="148"/>
      <c r="CR178" s="148"/>
    </row>
    <row r="179" ht="15.75" customHeight="1">
      <c r="A179" s="494"/>
      <c r="B179" s="335"/>
      <c r="C179" s="335"/>
      <c r="D179" s="335"/>
      <c r="E179" s="335"/>
      <c r="F179" s="335"/>
      <c r="G179" s="353"/>
      <c r="H179" s="376"/>
      <c r="I179" s="376"/>
      <c r="J179" s="376"/>
      <c r="K179" s="377"/>
      <c r="L179" s="134"/>
      <c r="M179" s="46"/>
      <c r="N179" s="353"/>
      <c r="O179" s="503" t="s">
        <v>1403</v>
      </c>
      <c r="P179" s="417" t="s">
        <v>1473</v>
      </c>
      <c r="Q179" s="381" t="str">
        <f>IFERROR(__xludf.DUMMYFUNCTION("TRANSPOSE(FILTER($P$6:$P$329,$O$6:$O$329='DATOS PERSONALES'!$E176))"),"Lunes 16:15")</f>
        <v>Lunes 16:15</v>
      </c>
      <c r="R179" s="374" t="str">
        <f>IFERROR(__xludf.DUMMYFUNCTION("""COMPUTED_VALUE"""),"Lunes 19:15")</f>
        <v>Lunes 19:15</v>
      </c>
      <c r="S179" s="374" t="str">
        <f>IFERROR(__xludf.DUMMYFUNCTION("""COMPUTED_VALUE"""),"Martes 16:00")</f>
        <v>Martes 16:00</v>
      </c>
      <c r="T179" s="374" t="str">
        <f>IFERROR(__xludf.DUMMYFUNCTION("""COMPUTED_VALUE"""),"Martes 17:30")</f>
        <v>Martes 17:30</v>
      </c>
      <c r="U179" s="374" t="str">
        <f>IFERROR(__xludf.DUMMYFUNCTION("""COMPUTED_VALUE"""),"Martes 18:15")</f>
        <v>Martes 18:15</v>
      </c>
      <c r="V179" s="374" t="str">
        <f>IFERROR(__xludf.DUMMYFUNCTION("""COMPUTED_VALUE"""),"Martes 19:45")</f>
        <v>Martes 19:45</v>
      </c>
      <c r="W179" s="374" t="str">
        <f>IFERROR(__xludf.DUMMYFUNCTION("""COMPUTED_VALUE"""),"Miércoles 18:15")</f>
        <v>Miércoles 18:15</v>
      </c>
      <c r="X179" s="374" t="str">
        <f>IFERROR(__xludf.DUMMYFUNCTION("""COMPUTED_VALUE"""),"Miércoles 19:45")</f>
        <v>Miércoles 19:45</v>
      </c>
      <c r="Y179" s="374" t="str">
        <f>IFERROR(__xludf.DUMMYFUNCTION("""COMPUTED_VALUE"""),"Jueves 14:45")</f>
        <v>Jueves 14:45</v>
      </c>
      <c r="Z179" s="374" t="str">
        <f>IFERROR(__xludf.DUMMYFUNCTION("""COMPUTED_VALUE"""),"Jueves 14:45")</f>
        <v>Jueves 14:45</v>
      </c>
      <c r="AA179" s="374" t="str">
        <f>IFERROR(__xludf.DUMMYFUNCTION("""COMPUTED_VALUE"""),"Jueves 17:00")</f>
        <v>Jueves 17:00</v>
      </c>
      <c r="AB179" s="374" t="str">
        <f>IFERROR(__xludf.DUMMYFUNCTION("""COMPUTED_VALUE"""),"Jueves 19:15")</f>
        <v>Jueves 19:15</v>
      </c>
      <c r="AC179" s="374" t="str">
        <f>IFERROR(__xludf.DUMMYFUNCTION("""COMPUTED_VALUE"""),"Viernes 15:15")</f>
        <v>Viernes 15:15</v>
      </c>
      <c r="AD179" s="376" t="str">
        <f>IFERROR(__xludf.DUMMYFUNCTION("""COMPUTED_VALUE"""),"Sábado 11:30")</f>
        <v>Sábado 11:30</v>
      </c>
      <c r="AE179" s="376" t="str">
        <f>IFERROR(__xludf.DUMMYFUNCTION("""COMPUTED_VALUE"""),"Sábado 12:15")</f>
        <v>Sábado 12:15</v>
      </c>
      <c r="AF179" s="376" t="str">
        <f>IFERROR(__xludf.DUMMYFUNCTION("""COMPUTED_VALUE"""),"Sábado 16:00")</f>
        <v>Sábado 16:00</v>
      </c>
      <c r="AG179" s="376" t="str">
        <f>IFERROR(__xludf.DUMMYFUNCTION("""COMPUTED_VALUE"""),"Sábado 17:30")</f>
        <v>Sábado 17:30</v>
      </c>
      <c r="AH179" s="376" t="str">
        <f>IFERROR(__xludf.DUMMYFUNCTION("""COMPUTED_VALUE"""),"Sábado 19:00")</f>
        <v>Sábado 19:00</v>
      </c>
      <c r="AI179" s="376" t="str">
        <f>IFERROR(__xludf.DUMMYFUNCTION("""COMPUTED_VALUE"""),"vacio")</f>
        <v>vacio</v>
      </c>
      <c r="AJ179" s="376"/>
      <c r="AK179" s="376"/>
      <c r="AL179" s="376"/>
      <c r="AM179" s="376"/>
      <c r="AN179" s="376"/>
      <c r="AO179" s="376"/>
      <c r="AP179" s="376"/>
      <c r="AQ179" s="376"/>
      <c r="AR179" s="376"/>
      <c r="AS179" s="376"/>
      <c r="AT179" s="376"/>
      <c r="AU179" s="376"/>
      <c r="AV179" s="376"/>
      <c r="AW179" s="377"/>
      <c r="AX179" s="134"/>
      <c r="AY179" s="353"/>
      <c r="AZ179" s="392" t="str">
        <f>IFERROR(__xludf.DUMMYFUNCTION("TRANSPOSE( IFNA(FILTER($B:$B, MONTH(IF($A:$A&lt;&gt;"""",$A:$A,""null""))=MONTH(IF('DATOS PERSONALES'!$H177&lt;&gt;"""",'DATOS PERSONALES'!$H177,""null""))),""Ingrese mes contratacion primero""))"),"Ingrese mes contratacion primero")</f>
        <v>Ingrese mes contratacion primero</v>
      </c>
      <c r="BA179" s="376"/>
      <c r="BB179" s="376"/>
      <c r="BC179" s="376"/>
      <c r="BD179" s="376"/>
      <c r="BE179" s="376"/>
      <c r="BF179" s="376"/>
      <c r="BG179" s="376"/>
      <c r="BH179" s="376"/>
      <c r="BI179" s="376"/>
      <c r="BJ179" s="376"/>
      <c r="BK179" s="376"/>
      <c r="BL179" s="376"/>
      <c r="BM179" s="376"/>
      <c r="BN179" s="376"/>
      <c r="BO179" s="377"/>
      <c r="BP179" s="134"/>
      <c r="BQ179" s="134"/>
      <c r="BR179" s="134"/>
      <c r="BS179" s="148"/>
      <c r="BT179" s="148"/>
      <c r="BU179" s="148"/>
      <c r="BV179" s="148"/>
      <c r="BW179" s="148"/>
      <c r="BX179" s="148"/>
      <c r="BY179" s="148"/>
      <c r="BZ179" s="148"/>
      <c r="CA179" s="148"/>
      <c r="CB179" s="148"/>
      <c r="CC179" s="148"/>
      <c r="CD179" s="148"/>
      <c r="CE179" s="148"/>
      <c r="CF179" s="148"/>
      <c r="CG179" s="148"/>
      <c r="CH179" s="148"/>
      <c r="CI179" s="148"/>
      <c r="CJ179" s="148"/>
      <c r="CK179" s="148"/>
      <c r="CL179" s="148"/>
      <c r="CM179" s="148"/>
      <c r="CN179" s="148"/>
      <c r="CO179" s="148"/>
      <c r="CP179" s="148"/>
      <c r="CQ179" s="148"/>
      <c r="CR179" s="148"/>
    </row>
    <row r="180" ht="15.75" customHeight="1">
      <c r="A180" s="431"/>
      <c r="B180" s="432">
        <v>45170.0</v>
      </c>
      <c r="C180" s="433"/>
      <c r="D180" s="433"/>
      <c r="E180" s="433"/>
      <c r="F180" s="434"/>
      <c r="G180" s="353"/>
      <c r="H180" s="376"/>
      <c r="I180" s="376"/>
      <c r="J180" s="376"/>
      <c r="K180" s="377"/>
      <c r="L180" s="134"/>
      <c r="M180" s="134"/>
      <c r="N180" s="353"/>
      <c r="O180" s="505" t="s">
        <v>1403</v>
      </c>
      <c r="P180" s="375" t="s">
        <v>1407</v>
      </c>
      <c r="Q180" s="381" t="str">
        <f>IFERROR(__xludf.DUMMYFUNCTION("TRANSPOSE(FILTER($P$6:$P$329,$O$6:$O$329='DATOS PERSONALES'!$E177))"),"Lunes 16:15")</f>
        <v>Lunes 16:15</v>
      </c>
      <c r="R180" s="374" t="str">
        <f>IFERROR(__xludf.DUMMYFUNCTION("""COMPUTED_VALUE"""),"Lunes 19:15")</f>
        <v>Lunes 19:15</v>
      </c>
      <c r="S180" s="374" t="str">
        <f>IFERROR(__xludf.DUMMYFUNCTION("""COMPUTED_VALUE"""),"Martes 16:00")</f>
        <v>Martes 16:00</v>
      </c>
      <c r="T180" s="374" t="str">
        <f>IFERROR(__xludf.DUMMYFUNCTION("""COMPUTED_VALUE"""),"Martes 17:30")</f>
        <v>Martes 17:30</v>
      </c>
      <c r="U180" s="374" t="str">
        <f>IFERROR(__xludf.DUMMYFUNCTION("""COMPUTED_VALUE"""),"Martes 18:15")</f>
        <v>Martes 18:15</v>
      </c>
      <c r="V180" s="374" t="str">
        <f>IFERROR(__xludf.DUMMYFUNCTION("""COMPUTED_VALUE"""),"Martes 19:45")</f>
        <v>Martes 19:45</v>
      </c>
      <c r="W180" s="374" t="str">
        <f>IFERROR(__xludf.DUMMYFUNCTION("""COMPUTED_VALUE"""),"Miércoles 18:15")</f>
        <v>Miércoles 18:15</v>
      </c>
      <c r="X180" s="374" t="str">
        <f>IFERROR(__xludf.DUMMYFUNCTION("""COMPUTED_VALUE"""),"Miércoles 19:45")</f>
        <v>Miércoles 19:45</v>
      </c>
      <c r="Y180" s="374" t="str">
        <f>IFERROR(__xludf.DUMMYFUNCTION("""COMPUTED_VALUE"""),"Jueves 14:45")</f>
        <v>Jueves 14:45</v>
      </c>
      <c r="Z180" s="374" t="str">
        <f>IFERROR(__xludf.DUMMYFUNCTION("""COMPUTED_VALUE"""),"Jueves 14:45")</f>
        <v>Jueves 14:45</v>
      </c>
      <c r="AA180" s="374" t="str">
        <f>IFERROR(__xludf.DUMMYFUNCTION("""COMPUTED_VALUE"""),"Jueves 17:00")</f>
        <v>Jueves 17:00</v>
      </c>
      <c r="AB180" s="374" t="str">
        <f>IFERROR(__xludf.DUMMYFUNCTION("""COMPUTED_VALUE"""),"Jueves 19:15")</f>
        <v>Jueves 19:15</v>
      </c>
      <c r="AC180" s="374" t="str">
        <f>IFERROR(__xludf.DUMMYFUNCTION("""COMPUTED_VALUE"""),"Viernes 15:15")</f>
        <v>Viernes 15:15</v>
      </c>
      <c r="AD180" s="376" t="str">
        <f>IFERROR(__xludf.DUMMYFUNCTION("""COMPUTED_VALUE"""),"Sábado 11:30")</f>
        <v>Sábado 11:30</v>
      </c>
      <c r="AE180" s="376" t="str">
        <f>IFERROR(__xludf.DUMMYFUNCTION("""COMPUTED_VALUE"""),"Sábado 12:15")</f>
        <v>Sábado 12:15</v>
      </c>
      <c r="AF180" s="376" t="str">
        <f>IFERROR(__xludf.DUMMYFUNCTION("""COMPUTED_VALUE"""),"Sábado 16:00")</f>
        <v>Sábado 16:00</v>
      </c>
      <c r="AG180" s="376" t="str">
        <f>IFERROR(__xludf.DUMMYFUNCTION("""COMPUTED_VALUE"""),"Sábado 17:30")</f>
        <v>Sábado 17:30</v>
      </c>
      <c r="AH180" s="376" t="str">
        <f>IFERROR(__xludf.DUMMYFUNCTION("""COMPUTED_VALUE"""),"Sábado 19:00")</f>
        <v>Sábado 19:00</v>
      </c>
      <c r="AI180" s="376" t="str">
        <f>IFERROR(__xludf.DUMMYFUNCTION("""COMPUTED_VALUE"""),"vacio")</f>
        <v>vacio</v>
      </c>
      <c r="AJ180" s="376"/>
      <c r="AK180" s="376"/>
      <c r="AL180" s="376"/>
      <c r="AM180" s="376"/>
      <c r="AN180" s="376"/>
      <c r="AO180" s="376"/>
      <c r="AP180" s="376"/>
      <c r="AQ180" s="376"/>
      <c r="AR180" s="376"/>
      <c r="AS180" s="376"/>
      <c r="AT180" s="376"/>
      <c r="AU180" s="376"/>
      <c r="AV180" s="376"/>
      <c r="AW180" s="377"/>
      <c r="AX180" s="134"/>
      <c r="AY180" s="353"/>
      <c r="AZ180" s="392" t="str">
        <f>IFERROR(__xludf.DUMMYFUNCTION("TRANSPOSE( IFNA(FILTER($B:$B, MONTH(IF($A:$A&lt;&gt;"""",$A:$A,""null""))=MONTH(IF('DATOS PERSONALES'!$H178&lt;&gt;"""",'DATOS PERSONALES'!$H178,""null""))),""Ingrese mes contratacion primero""))"),"Ingrese mes contratacion primero")</f>
        <v>Ingrese mes contratacion primero</v>
      </c>
      <c r="BA180" s="376"/>
      <c r="BB180" s="376"/>
      <c r="BC180" s="376"/>
      <c r="BD180" s="376"/>
      <c r="BE180" s="376"/>
      <c r="BF180" s="376"/>
      <c r="BG180" s="376"/>
      <c r="BH180" s="376"/>
      <c r="BI180" s="376"/>
      <c r="BJ180" s="376"/>
      <c r="BK180" s="376"/>
      <c r="BL180" s="376"/>
      <c r="BM180" s="376"/>
      <c r="BN180" s="376"/>
      <c r="BO180" s="377"/>
      <c r="BP180" s="134"/>
      <c r="BQ180" s="134"/>
      <c r="BR180" s="134"/>
      <c r="BS180" s="148"/>
      <c r="BT180" s="148"/>
      <c r="BU180" s="148"/>
      <c r="BV180" s="148"/>
      <c r="BW180" s="148"/>
      <c r="BX180" s="148"/>
      <c r="BY180" s="148"/>
      <c r="BZ180" s="148"/>
      <c r="CA180" s="148"/>
      <c r="CB180" s="148"/>
      <c r="CC180" s="148"/>
      <c r="CD180" s="148"/>
      <c r="CE180" s="148"/>
      <c r="CF180" s="148"/>
      <c r="CG180" s="148"/>
      <c r="CH180" s="148"/>
      <c r="CI180" s="148"/>
      <c r="CJ180" s="148"/>
      <c r="CK180" s="148"/>
      <c r="CL180" s="148"/>
      <c r="CM180" s="148"/>
      <c r="CN180" s="148"/>
      <c r="CO180" s="148"/>
      <c r="CP180" s="148"/>
      <c r="CQ180" s="148"/>
      <c r="CR180" s="148"/>
    </row>
    <row r="181" ht="15.75" customHeight="1">
      <c r="A181" s="470"/>
      <c r="B181" s="337" t="s">
        <v>1478</v>
      </c>
      <c r="C181" s="337" t="s">
        <v>1479</v>
      </c>
      <c r="D181" s="337" t="s">
        <v>1480</v>
      </c>
      <c r="E181" s="338" t="s">
        <v>1481</v>
      </c>
      <c r="F181" s="339" t="s">
        <v>1482</v>
      </c>
      <c r="G181" s="353"/>
      <c r="H181" s="376"/>
      <c r="I181" s="376"/>
      <c r="J181" s="376"/>
      <c r="K181" s="377"/>
      <c r="L181" s="134"/>
      <c r="M181" s="134"/>
      <c r="N181" s="353"/>
      <c r="O181" s="505" t="s">
        <v>1403</v>
      </c>
      <c r="P181" s="375" t="s">
        <v>1405</v>
      </c>
      <c r="Q181" s="381" t="str">
        <f>IFERROR(__xludf.DUMMYFUNCTION("TRANSPOSE(FILTER($P$6:$P$329,$O$6:$O$329='DATOS PERSONALES'!$E178))"),"Lunes 16:15")</f>
        <v>Lunes 16:15</v>
      </c>
      <c r="R181" s="374" t="str">
        <f>IFERROR(__xludf.DUMMYFUNCTION("""COMPUTED_VALUE"""),"Lunes 19:15")</f>
        <v>Lunes 19:15</v>
      </c>
      <c r="S181" s="374" t="str">
        <f>IFERROR(__xludf.DUMMYFUNCTION("""COMPUTED_VALUE"""),"Martes 16:00")</f>
        <v>Martes 16:00</v>
      </c>
      <c r="T181" s="374" t="str">
        <f>IFERROR(__xludf.DUMMYFUNCTION("""COMPUTED_VALUE"""),"Martes 17:30")</f>
        <v>Martes 17:30</v>
      </c>
      <c r="U181" s="374" t="str">
        <f>IFERROR(__xludf.DUMMYFUNCTION("""COMPUTED_VALUE"""),"Martes 18:15")</f>
        <v>Martes 18:15</v>
      </c>
      <c r="V181" s="374" t="str">
        <f>IFERROR(__xludf.DUMMYFUNCTION("""COMPUTED_VALUE"""),"Martes 19:45")</f>
        <v>Martes 19:45</v>
      </c>
      <c r="W181" s="374" t="str">
        <f>IFERROR(__xludf.DUMMYFUNCTION("""COMPUTED_VALUE"""),"Miércoles 18:15")</f>
        <v>Miércoles 18:15</v>
      </c>
      <c r="X181" s="374" t="str">
        <f>IFERROR(__xludf.DUMMYFUNCTION("""COMPUTED_VALUE"""),"Miércoles 19:45")</f>
        <v>Miércoles 19:45</v>
      </c>
      <c r="Y181" s="374" t="str">
        <f>IFERROR(__xludf.DUMMYFUNCTION("""COMPUTED_VALUE"""),"Jueves 14:45")</f>
        <v>Jueves 14:45</v>
      </c>
      <c r="Z181" s="374" t="str">
        <f>IFERROR(__xludf.DUMMYFUNCTION("""COMPUTED_VALUE"""),"Jueves 14:45")</f>
        <v>Jueves 14:45</v>
      </c>
      <c r="AA181" s="374" t="str">
        <f>IFERROR(__xludf.DUMMYFUNCTION("""COMPUTED_VALUE"""),"Jueves 17:00")</f>
        <v>Jueves 17:00</v>
      </c>
      <c r="AB181" s="374" t="str">
        <f>IFERROR(__xludf.DUMMYFUNCTION("""COMPUTED_VALUE"""),"Jueves 19:15")</f>
        <v>Jueves 19:15</v>
      </c>
      <c r="AC181" s="374" t="str">
        <f>IFERROR(__xludf.DUMMYFUNCTION("""COMPUTED_VALUE"""),"Viernes 15:15")</f>
        <v>Viernes 15:15</v>
      </c>
      <c r="AD181" s="376" t="str">
        <f>IFERROR(__xludf.DUMMYFUNCTION("""COMPUTED_VALUE"""),"Sábado 11:30")</f>
        <v>Sábado 11:30</v>
      </c>
      <c r="AE181" s="376" t="str">
        <f>IFERROR(__xludf.DUMMYFUNCTION("""COMPUTED_VALUE"""),"Sábado 12:15")</f>
        <v>Sábado 12:15</v>
      </c>
      <c r="AF181" s="376" t="str">
        <f>IFERROR(__xludf.DUMMYFUNCTION("""COMPUTED_VALUE"""),"Sábado 16:00")</f>
        <v>Sábado 16:00</v>
      </c>
      <c r="AG181" s="376" t="str">
        <f>IFERROR(__xludf.DUMMYFUNCTION("""COMPUTED_VALUE"""),"Sábado 17:30")</f>
        <v>Sábado 17:30</v>
      </c>
      <c r="AH181" s="376" t="str">
        <f>IFERROR(__xludf.DUMMYFUNCTION("""COMPUTED_VALUE"""),"Sábado 19:00")</f>
        <v>Sábado 19:00</v>
      </c>
      <c r="AI181" s="376" t="str">
        <f>IFERROR(__xludf.DUMMYFUNCTION("""COMPUTED_VALUE"""),"vacio")</f>
        <v>vacio</v>
      </c>
      <c r="AJ181" s="376"/>
      <c r="AK181" s="376"/>
      <c r="AL181" s="376"/>
      <c r="AM181" s="376"/>
      <c r="AN181" s="376"/>
      <c r="AO181" s="376"/>
      <c r="AP181" s="376"/>
      <c r="AQ181" s="376"/>
      <c r="AR181" s="376"/>
      <c r="AS181" s="376"/>
      <c r="AT181" s="376"/>
      <c r="AU181" s="376"/>
      <c r="AV181" s="376"/>
      <c r="AW181" s="377"/>
      <c r="AX181" s="134"/>
      <c r="AY181" s="353"/>
      <c r="AZ181" s="392" t="str">
        <f>IFERROR(__xludf.DUMMYFUNCTION("TRANSPOSE( IFNA(FILTER($B:$B, MONTH(IF($A:$A&lt;&gt;"""",$A:$A,""null""))=MONTH(IF('DATOS PERSONALES'!$H179&lt;&gt;"""",'DATOS PERSONALES'!$H179,""null""))),""Ingrese mes contratacion primero""))"),"Ingrese mes contratacion primero")</f>
        <v>Ingrese mes contratacion primero</v>
      </c>
      <c r="BA181" s="376"/>
      <c r="BB181" s="376"/>
      <c r="BC181" s="376"/>
      <c r="BD181" s="376"/>
      <c r="BE181" s="376"/>
      <c r="BF181" s="376"/>
      <c r="BG181" s="376"/>
      <c r="BH181" s="376"/>
      <c r="BI181" s="376"/>
      <c r="BJ181" s="376"/>
      <c r="BK181" s="376"/>
      <c r="BL181" s="376"/>
      <c r="BM181" s="376"/>
      <c r="BN181" s="376"/>
      <c r="BO181" s="377"/>
      <c r="BP181" s="134"/>
      <c r="BQ181" s="134"/>
      <c r="BR181" s="134"/>
      <c r="BS181" s="148"/>
      <c r="BT181" s="148"/>
      <c r="BU181" s="148"/>
      <c r="BV181" s="148"/>
      <c r="BW181" s="148"/>
      <c r="BX181" s="148"/>
      <c r="BY181" s="148"/>
      <c r="BZ181" s="148"/>
      <c r="CA181" s="148"/>
      <c r="CB181" s="148"/>
      <c r="CC181" s="148"/>
      <c r="CD181" s="148"/>
      <c r="CE181" s="148"/>
      <c r="CF181" s="148"/>
      <c r="CG181" s="148"/>
      <c r="CH181" s="148"/>
      <c r="CI181" s="148"/>
      <c r="CJ181" s="148"/>
      <c r="CK181" s="148"/>
      <c r="CL181" s="148"/>
      <c r="CM181" s="148"/>
      <c r="CN181" s="148"/>
      <c r="CO181" s="148"/>
      <c r="CP181" s="148"/>
      <c r="CQ181" s="148"/>
      <c r="CR181" s="148"/>
    </row>
    <row r="182" ht="15.75" customHeight="1">
      <c r="A182" s="408">
        <v>45170.0</v>
      </c>
      <c r="B182" s="349"/>
      <c r="C182" s="500"/>
      <c r="D182" s="500"/>
      <c r="E182" s="500"/>
      <c r="F182" s="500"/>
      <c r="G182" s="353"/>
      <c r="H182" s="376"/>
      <c r="I182" s="376"/>
      <c r="J182" s="376"/>
      <c r="K182" s="377"/>
      <c r="L182" s="134"/>
      <c r="M182" s="134"/>
      <c r="N182" s="353"/>
      <c r="O182" s="505" t="s">
        <v>1403</v>
      </c>
      <c r="P182" s="375" t="s">
        <v>265</v>
      </c>
      <c r="Q182" s="381" t="str">
        <f>IFERROR(__xludf.DUMMYFUNCTION("TRANSPOSE(FILTER($P$6:$P$329,$O$6:$O$329='DATOS PERSONALES'!$E179))"),"Lunes 16:15")</f>
        <v>Lunes 16:15</v>
      </c>
      <c r="R182" s="374" t="str">
        <f>IFERROR(__xludf.DUMMYFUNCTION("""COMPUTED_VALUE"""),"Lunes 19:15")</f>
        <v>Lunes 19:15</v>
      </c>
      <c r="S182" s="374" t="str">
        <f>IFERROR(__xludf.DUMMYFUNCTION("""COMPUTED_VALUE"""),"Martes 16:00")</f>
        <v>Martes 16:00</v>
      </c>
      <c r="T182" s="374" t="str">
        <f>IFERROR(__xludf.DUMMYFUNCTION("""COMPUTED_VALUE"""),"Martes 17:30")</f>
        <v>Martes 17:30</v>
      </c>
      <c r="U182" s="374" t="str">
        <f>IFERROR(__xludf.DUMMYFUNCTION("""COMPUTED_VALUE"""),"Martes 18:15")</f>
        <v>Martes 18:15</v>
      </c>
      <c r="V182" s="374" t="str">
        <f>IFERROR(__xludf.DUMMYFUNCTION("""COMPUTED_VALUE"""),"Martes 19:45")</f>
        <v>Martes 19:45</v>
      </c>
      <c r="W182" s="374" t="str">
        <f>IFERROR(__xludf.DUMMYFUNCTION("""COMPUTED_VALUE"""),"Miércoles 18:15")</f>
        <v>Miércoles 18:15</v>
      </c>
      <c r="X182" s="374" t="str">
        <f>IFERROR(__xludf.DUMMYFUNCTION("""COMPUTED_VALUE"""),"Miércoles 19:45")</f>
        <v>Miércoles 19:45</v>
      </c>
      <c r="Y182" s="374" t="str">
        <f>IFERROR(__xludf.DUMMYFUNCTION("""COMPUTED_VALUE"""),"Jueves 14:45")</f>
        <v>Jueves 14:45</v>
      </c>
      <c r="Z182" s="374" t="str">
        <f>IFERROR(__xludf.DUMMYFUNCTION("""COMPUTED_VALUE"""),"Jueves 14:45")</f>
        <v>Jueves 14:45</v>
      </c>
      <c r="AA182" s="374" t="str">
        <f>IFERROR(__xludf.DUMMYFUNCTION("""COMPUTED_VALUE"""),"Jueves 17:00")</f>
        <v>Jueves 17:00</v>
      </c>
      <c r="AB182" s="374" t="str">
        <f>IFERROR(__xludf.DUMMYFUNCTION("""COMPUTED_VALUE"""),"Jueves 19:15")</f>
        <v>Jueves 19:15</v>
      </c>
      <c r="AC182" s="374" t="str">
        <f>IFERROR(__xludf.DUMMYFUNCTION("""COMPUTED_VALUE"""),"Viernes 15:15")</f>
        <v>Viernes 15:15</v>
      </c>
      <c r="AD182" s="376" t="str">
        <f>IFERROR(__xludf.DUMMYFUNCTION("""COMPUTED_VALUE"""),"Sábado 11:30")</f>
        <v>Sábado 11:30</v>
      </c>
      <c r="AE182" s="376" t="str">
        <f>IFERROR(__xludf.DUMMYFUNCTION("""COMPUTED_VALUE"""),"Sábado 12:15")</f>
        <v>Sábado 12:15</v>
      </c>
      <c r="AF182" s="376" t="str">
        <f>IFERROR(__xludf.DUMMYFUNCTION("""COMPUTED_VALUE"""),"Sábado 16:00")</f>
        <v>Sábado 16:00</v>
      </c>
      <c r="AG182" s="376" t="str">
        <f>IFERROR(__xludf.DUMMYFUNCTION("""COMPUTED_VALUE"""),"Sábado 17:30")</f>
        <v>Sábado 17:30</v>
      </c>
      <c r="AH182" s="376" t="str">
        <f>IFERROR(__xludf.DUMMYFUNCTION("""COMPUTED_VALUE"""),"Sábado 19:00")</f>
        <v>Sábado 19:00</v>
      </c>
      <c r="AI182" s="376" t="str">
        <f>IFERROR(__xludf.DUMMYFUNCTION("""COMPUTED_VALUE"""),"vacio")</f>
        <v>vacio</v>
      </c>
      <c r="AJ182" s="376"/>
      <c r="AK182" s="376"/>
      <c r="AL182" s="376"/>
      <c r="AM182" s="376"/>
      <c r="AN182" s="376"/>
      <c r="AO182" s="376"/>
      <c r="AP182" s="376"/>
      <c r="AQ182" s="376"/>
      <c r="AR182" s="376"/>
      <c r="AS182" s="376"/>
      <c r="AT182" s="376"/>
      <c r="AU182" s="376"/>
      <c r="AV182" s="376"/>
      <c r="AW182" s="377"/>
      <c r="AX182" s="134"/>
      <c r="AY182" s="353"/>
      <c r="AZ182" s="392" t="str">
        <f>IFERROR(__xludf.DUMMYFUNCTION("TRANSPOSE( IFNA(FILTER($B:$B, MONTH(IF($A:$A&lt;&gt;"""",$A:$A,""null""))=MONTH(IF('DATOS PERSONALES'!$H180&lt;&gt;"""",'DATOS PERSONALES'!$H180,""null""))),""Ingrese mes contratacion primero""))"),"Ingrese mes contratacion primero")</f>
        <v>Ingrese mes contratacion primero</v>
      </c>
      <c r="BA182" s="376"/>
      <c r="BB182" s="376"/>
      <c r="BC182" s="376"/>
      <c r="BD182" s="376"/>
      <c r="BE182" s="376"/>
      <c r="BF182" s="376"/>
      <c r="BG182" s="376"/>
      <c r="BH182" s="376"/>
      <c r="BI182" s="376"/>
      <c r="BJ182" s="376"/>
      <c r="BK182" s="376"/>
      <c r="BL182" s="376"/>
      <c r="BM182" s="376"/>
      <c r="BN182" s="376"/>
      <c r="BO182" s="377"/>
      <c r="BP182" s="134"/>
      <c r="BQ182" s="134"/>
      <c r="BR182" s="134"/>
      <c r="BS182" s="148"/>
      <c r="BT182" s="148"/>
      <c r="BU182" s="148"/>
      <c r="BV182" s="148"/>
      <c r="BW182" s="148"/>
      <c r="BX182" s="148"/>
      <c r="BY182" s="148"/>
      <c r="BZ182" s="148"/>
      <c r="CA182" s="148"/>
      <c r="CB182" s="148"/>
      <c r="CC182" s="148"/>
      <c r="CD182" s="148"/>
      <c r="CE182" s="148"/>
      <c r="CF182" s="148"/>
      <c r="CG182" s="148"/>
      <c r="CH182" s="148"/>
      <c r="CI182" s="148"/>
      <c r="CJ182" s="148"/>
      <c r="CK182" s="148"/>
      <c r="CL182" s="148"/>
      <c r="CM182" s="148"/>
      <c r="CN182" s="148"/>
      <c r="CO182" s="148"/>
      <c r="CP182" s="148"/>
      <c r="CQ182" s="148"/>
      <c r="CR182" s="148"/>
    </row>
    <row r="183" ht="15.75" customHeight="1">
      <c r="A183" s="408">
        <v>45170.0</v>
      </c>
      <c r="B183" s="349"/>
      <c r="C183" s="349"/>
      <c r="D183" s="349"/>
      <c r="E183" s="500"/>
      <c r="F183" s="500"/>
      <c r="G183" s="353"/>
      <c r="H183" s="376"/>
      <c r="I183" s="376"/>
      <c r="J183" s="376"/>
      <c r="K183" s="377"/>
      <c r="L183" s="134"/>
      <c r="M183" s="134"/>
      <c r="N183" s="353"/>
      <c r="O183" s="505"/>
      <c r="P183" s="375"/>
      <c r="Q183" s="381" t="str">
        <f>IFERROR(__xludf.DUMMYFUNCTION("TRANSPOSE(FILTER($P$6:$P$329,$O$6:$O$329='DATOS PERSONALES'!$E180))"),"Lunes 16:15")</f>
        <v>Lunes 16:15</v>
      </c>
      <c r="R183" s="374" t="str">
        <f>IFERROR(__xludf.DUMMYFUNCTION("""COMPUTED_VALUE"""),"Lunes 19:15")</f>
        <v>Lunes 19:15</v>
      </c>
      <c r="S183" s="374" t="str">
        <f>IFERROR(__xludf.DUMMYFUNCTION("""COMPUTED_VALUE"""),"Martes 16:00")</f>
        <v>Martes 16:00</v>
      </c>
      <c r="T183" s="374" t="str">
        <f>IFERROR(__xludf.DUMMYFUNCTION("""COMPUTED_VALUE"""),"Martes 17:30")</f>
        <v>Martes 17:30</v>
      </c>
      <c r="U183" s="374" t="str">
        <f>IFERROR(__xludf.DUMMYFUNCTION("""COMPUTED_VALUE"""),"Martes 18:15")</f>
        <v>Martes 18:15</v>
      </c>
      <c r="V183" s="374" t="str">
        <f>IFERROR(__xludf.DUMMYFUNCTION("""COMPUTED_VALUE"""),"Martes 19:45")</f>
        <v>Martes 19:45</v>
      </c>
      <c r="W183" s="374" t="str">
        <f>IFERROR(__xludf.DUMMYFUNCTION("""COMPUTED_VALUE"""),"Miércoles 18:15")</f>
        <v>Miércoles 18:15</v>
      </c>
      <c r="X183" s="374" t="str">
        <f>IFERROR(__xludf.DUMMYFUNCTION("""COMPUTED_VALUE"""),"Miércoles 19:45")</f>
        <v>Miércoles 19:45</v>
      </c>
      <c r="Y183" s="374" t="str">
        <f>IFERROR(__xludf.DUMMYFUNCTION("""COMPUTED_VALUE"""),"Jueves 14:45")</f>
        <v>Jueves 14:45</v>
      </c>
      <c r="Z183" s="374" t="str">
        <f>IFERROR(__xludf.DUMMYFUNCTION("""COMPUTED_VALUE"""),"Jueves 14:45")</f>
        <v>Jueves 14:45</v>
      </c>
      <c r="AA183" s="374" t="str">
        <f>IFERROR(__xludf.DUMMYFUNCTION("""COMPUTED_VALUE"""),"Jueves 17:00")</f>
        <v>Jueves 17:00</v>
      </c>
      <c r="AB183" s="374" t="str">
        <f>IFERROR(__xludf.DUMMYFUNCTION("""COMPUTED_VALUE"""),"Jueves 19:15")</f>
        <v>Jueves 19:15</v>
      </c>
      <c r="AC183" s="374" t="str">
        <f>IFERROR(__xludf.DUMMYFUNCTION("""COMPUTED_VALUE"""),"Viernes 15:15")</f>
        <v>Viernes 15:15</v>
      </c>
      <c r="AD183" s="376" t="str">
        <f>IFERROR(__xludf.DUMMYFUNCTION("""COMPUTED_VALUE"""),"Sábado 11:30")</f>
        <v>Sábado 11:30</v>
      </c>
      <c r="AE183" s="376" t="str">
        <f>IFERROR(__xludf.DUMMYFUNCTION("""COMPUTED_VALUE"""),"Sábado 12:15")</f>
        <v>Sábado 12:15</v>
      </c>
      <c r="AF183" s="376" t="str">
        <f>IFERROR(__xludf.DUMMYFUNCTION("""COMPUTED_VALUE"""),"Sábado 16:00")</f>
        <v>Sábado 16:00</v>
      </c>
      <c r="AG183" s="376" t="str">
        <f>IFERROR(__xludf.DUMMYFUNCTION("""COMPUTED_VALUE"""),"Sábado 17:30")</f>
        <v>Sábado 17:30</v>
      </c>
      <c r="AH183" s="376" t="str">
        <f>IFERROR(__xludf.DUMMYFUNCTION("""COMPUTED_VALUE"""),"Sábado 19:00")</f>
        <v>Sábado 19:00</v>
      </c>
      <c r="AI183" s="376" t="str">
        <f>IFERROR(__xludf.DUMMYFUNCTION("""COMPUTED_VALUE"""),"vacio")</f>
        <v>vacio</v>
      </c>
      <c r="AJ183" s="376"/>
      <c r="AK183" s="376"/>
      <c r="AL183" s="376"/>
      <c r="AM183" s="376"/>
      <c r="AN183" s="376"/>
      <c r="AO183" s="376"/>
      <c r="AP183" s="376"/>
      <c r="AQ183" s="376"/>
      <c r="AR183" s="376"/>
      <c r="AS183" s="376"/>
      <c r="AT183" s="376"/>
      <c r="AU183" s="376"/>
      <c r="AV183" s="376"/>
      <c r="AW183" s="377"/>
      <c r="AX183" s="134"/>
      <c r="AY183" s="353"/>
      <c r="AZ183" s="392" t="str">
        <f>IFERROR(__xludf.DUMMYFUNCTION("TRANSPOSE( IFNA(FILTER($B:$B, MONTH(IF($A:$A&lt;&gt;"""",$A:$A,""null""))=MONTH(IF('DATOS PERSONALES'!$H181&lt;&gt;"""",'DATOS PERSONALES'!$H181,""null""))),""Ingrese mes contratacion primero""))"),"Ingrese mes contratacion primero")</f>
        <v>Ingrese mes contratacion primero</v>
      </c>
      <c r="BA183" s="376"/>
      <c r="BB183" s="376"/>
      <c r="BC183" s="376"/>
      <c r="BD183" s="376"/>
      <c r="BE183" s="376"/>
      <c r="BF183" s="376"/>
      <c r="BG183" s="376"/>
      <c r="BH183" s="376"/>
      <c r="BI183" s="376"/>
      <c r="BJ183" s="376"/>
      <c r="BK183" s="376"/>
      <c r="BL183" s="376"/>
      <c r="BM183" s="376"/>
      <c r="BN183" s="376"/>
      <c r="BO183" s="377"/>
      <c r="BP183" s="134"/>
      <c r="BQ183" s="134"/>
      <c r="BR183" s="134"/>
      <c r="BS183" s="148"/>
      <c r="BT183" s="148"/>
      <c r="BU183" s="148"/>
      <c r="BV183" s="148"/>
      <c r="BW183" s="148"/>
      <c r="BX183" s="148"/>
      <c r="BY183" s="148"/>
      <c r="BZ183" s="148"/>
      <c r="CA183" s="148"/>
      <c r="CB183" s="148"/>
      <c r="CC183" s="148"/>
      <c r="CD183" s="148"/>
      <c r="CE183" s="148"/>
      <c r="CF183" s="148"/>
      <c r="CG183" s="148"/>
      <c r="CH183" s="148"/>
      <c r="CI183" s="148"/>
      <c r="CJ183" s="148"/>
      <c r="CK183" s="148"/>
      <c r="CL183" s="148"/>
      <c r="CM183" s="148"/>
      <c r="CN183" s="148"/>
      <c r="CO183" s="148"/>
      <c r="CP183" s="148"/>
      <c r="CQ183" s="148"/>
      <c r="CR183" s="148"/>
    </row>
    <row r="184" ht="15.75" customHeight="1">
      <c r="A184" s="408">
        <v>45170.0</v>
      </c>
      <c r="B184" s="335"/>
      <c r="C184" s="335"/>
      <c r="D184" s="335"/>
      <c r="E184" s="500"/>
      <c r="F184" s="148"/>
      <c r="G184" s="353"/>
      <c r="H184" s="376"/>
      <c r="I184" s="376"/>
      <c r="J184" s="376"/>
      <c r="K184" s="377"/>
      <c r="L184" s="134"/>
      <c r="M184" s="134"/>
      <c r="N184" s="353"/>
      <c r="O184" s="505"/>
      <c r="P184" s="375"/>
      <c r="Q184" s="381" t="str">
        <f>IFERROR(__xludf.DUMMYFUNCTION("TRANSPOSE(FILTER($P$6:$P$329,$O$6:$O$329='DATOS PERSONALES'!$E181))"),"Lunes 16:15")</f>
        <v>Lunes 16:15</v>
      </c>
      <c r="R184" s="374" t="str">
        <f>IFERROR(__xludf.DUMMYFUNCTION("""COMPUTED_VALUE"""),"Lunes 19:15")</f>
        <v>Lunes 19:15</v>
      </c>
      <c r="S184" s="374" t="str">
        <f>IFERROR(__xludf.DUMMYFUNCTION("""COMPUTED_VALUE"""),"Martes 16:00")</f>
        <v>Martes 16:00</v>
      </c>
      <c r="T184" s="374" t="str">
        <f>IFERROR(__xludf.DUMMYFUNCTION("""COMPUTED_VALUE"""),"Martes 17:30")</f>
        <v>Martes 17:30</v>
      </c>
      <c r="U184" s="374" t="str">
        <f>IFERROR(__xludf.DUMMYFUNCTION("""COMPUTED_VALUE"""),"Martes 18:15")</f>
        <v>Martes 18:15</v>
      </c>
      <c r="V184" s="374" t="str">
        <f>IFERROR(__xludf.DUMMYFUNCTION("""COMPUTED_VALUE"""),"Martes 19:45")</f>
        <v>Martes 19:45</v>
      </c>
      <c r="W184" s="374" t="str">
        <f>IFERROR(__xludf.DUMMYFUNCTION("""COMPUTED_VALUE"""),"Miércoles 18:15")</f>
        <v>Miércoles 18:15</v>
      </c>
      <c r="X184" s="374" t="str">
        <f>IFERROR(__xludf.DUMMYFUNCTION("""COMPUTED_VALUE"""),"Miércoles 19:45")</f>
        <v>Miércoles 19:45</v>
      </c>
      <c r="Y184" s="374" t="str">
        <f>IFERROR(__xludf.DUMMYFUNCTION("""COMPUTED_VALUE"""),"Jueves 14:45")</f>
        <v>Jueves 14:45</v>
      </c>
      <c r="Z184" s="374" t="str">
        <f>IFERROR(__xludf.DUMMYFUNCTION("""COMPUTED_VALUE"""),"Jueves 14:45")</f>
        <v>Jueves 14:45</v>
      </c>
      <c r="AA184" s="374" t="str">
        <f>IFERROR(__xludf.DUMMYFUNCTION("""COMPUTED_VALUE"""),"Jueves 17:00")</f>
        <v>Jueves 17:00</v>
      </c>
      <c r="AB184" s="374" t="str">
        <f>IFERROR(__xludf.DUMMYFUNCTION("""COMPUTED_VALUE"""),"Jueves 19:15")</f>
        <v>Jueves 19:15</v>
      </c>
      <c r="AC184" s="374" t="str">
        <f>IFERROR(__xludf.DUMMYFUNCTION("""COMPUTED_VALUE"""),"Viernes 15:15")</f>
        <v>Viernes 15:15</v>
      </c>
      <c r="AD184" s="376" t="str">
        <f>IFERROR(__xludf.DUMMYFUNCTION("""COMPUTED_VALUE"""),"Sábado 11:30")</f>
        <v>Sábado 11:30</v>
      </c>
      <c r="AE184" s="376" t="str">
        <f>IFERROR(__xludf.DUMMYFUNCTION("""COMPUTED_VALUE"""),"Sábado 12:15")</f>
        <v>Sábado 12:15</v>
      </c>
      <c r="AF184" s="376" t="str">
        <f>IFERROR(__xludf.DUMMYFUNCTION("""COMPUTED_VALUE"""),"Sábado 16:00")</f>
        <v>Sábado 16:00</v>
      </c>
      <c r="AG184" s="376" t="str">
        <f>IFERROR(__xludf.DUMMYFUNCTION("""COMPUTED_VALUE"""),"Sábado 17:30")</f>
        <v>Sábado 17:30</v>
      </c>
      <c r="AH184" s="376" t="str">
        <f>IFERROR(__xludf.DUMMYFUNCTION("""COMPUTED_VALUE"""),"Sábado 19:00")</f>
        <v>Sábado 19:00</v>
      </c>
      <c r="AI184" s="376" t="str">
        <f>IFERROR(__xludf.DUMMYFUNCTION("""COMPUTED_VALUE"""),"vacio")</f>
        <v>vacio</v>
      </c>
      <c r="AJ184" s="376"/>
      <c r="AK184" s="376"/>
      <c r="AL184" s="376"/>
      <c r="AM184" s="376"/>
      <c r="AN184" s="376"/>
      <c r="AO184" s="376"/>
      <c r="AP184" s="376"/>
      <c r="AQ184" s="376"/>
      <c r="AR184" s="376"/>
      <c r="AS184" s="376"/>
      <c r="AT184" s="376"/>
      <c r="AU184" s="376"/>
      <c r="AV184" s="376"/>
      <c r="AW184" s="377"/>
      <c r="AX184" s="134"/>
      <c r="AY184" s="353"/>
      <c r="AZ184" s="392" t="str">
        <f>IFERROR(__xludf.DUMMYFUNCTION("TRANSPOSE( IFNA(FILTER($B:$B, MONTH(IF($A:$A&lt;&gt;"""",$A:$A,""null""))=MONTH(IF('DATOS PERSONALES'!$H182&lt;&gt;"""",'DATOS PERSONALES'!$H182,""null""))),""Ingrese mes contratacion primero""))"),"Ingrese mes contratacion primero")</f>
        <v>Ingrese mes contratacion primero</v>
      </c>
      <c r="BA184" s="376"/>
      <c r="BB184" s="376"/>
      <c r="BC184" s="376"/>
      <c r="BD184" s="376"/>
      <c r="BE184" s="376"/>
      <c r="BF184" s="376"/>
      <c r="BG184" s="376"/>
      <c r="BH184" s="376"/>
      <c r="BI184" s="376"/>
      <c r="BJ184" s="376"/>
      <c r="BK184" s="376"/>
      <c r="BL184" s="376"/>
      <c r="BM184" s="376"/>
      <c r="BN184" s="376"/>
      <c r="BO184" s="377"/>
      <c r="BP184" s="134"/>
      <c r="BQ184" s="134"/>
      <c r="BR184" s="134"/>
      <c r="BS184" s="148"/>
      <c r="BT184" s="148"/>
      <c r="BU184" s="148"/>
      <c r="BV184" s="148"/>
      <c r="BW184" s="148"/>
      <c r="BX184" s="148"/>
      <c r="BY184" s="148"/>
      <c r="BZ184" s="148"/>
      <c r="CA184" s="148"/>
      <c r="CB184" s="148"/>
      <c r="CC184" s="148"/>
      <c r="CD184" s="148"/>
      <c r="CE184" s="148"/>
      <c r="CF184" s="148"/>
      <c r="CG184" s="148"/>
      <c r="CH184" s="148"/>
      <c r="CI184" s="148"/>
      <c r="CJ184" s="148"/>
      <c r="CK184" s="148"/>
      <c r="CL184" s="148"/>
      <c r="CM184" s="148"/>
      <c r="CN184" s="148"/>
      <c r="CO184" s="148"/>
      <c r="CP184" s="148"/>
      <c r="CQ184" s="148"/>
      <c r="CR184" s="148"/>
    </row>
    <row r="185" ht="15.75" customHeight="1">
      <c r="A185" s="408">
        <v>45170.0</v>
      </c>
      <c r="B185" s="349"/>
      <c r="C185" s="349"/>
      <c r="D185" s="349"/>
      <c r="E185" s="500"/>
      <c r="F185" s="500"/>
      <c r="G185" s="353"/>
      <c r="H185" s="376"/>
      <c r="I185" s="376"/>
      <c r="J185" s="376"/>
      <c r="K185" s="377"/>
      <c r="L185" s="134"/>
      <c r="M185" s="134"/>
      <c r="N185" s="353"/>
      <c r="O185" s="505"/>
      <c r="P185" s="375"/>
      <c r="Q185" s="381" t="str">
        <f>IFERROR(__xludf.DUMMYFUNCTION("TRANSPOSE(FILTER($P$6:$P$329,$O$6:$O$329='DATOS PERSONALES'!$E182))"),"Lunes 16:15")</f>
        <v>Lunes 16:15</v>
      </c>
      <c r="R185" s="374" t="str">
        <f>IFERROR(__xludf.DUMMYFUNCTION("""COMPUTED_VALUE"""),"Lunes 19:15")</f>
        <v>Lunes 19:15</v>
      </c>
      <c r="S185" s="374" t="str">
        <f>IFERROR(__xludf.DUMMYFUNCTION("""COMPUTED_VALUE"""),"Martes 16:00")</f>
        <v>Martes 16:00</v>
      </c>
      <c r="T185" s="374" t="str">
        <f>IFERROR(__xludf.DUMMYFUNCTION("""COMPUTED_VALUE"""),"Martes 17:30")</f>
        <v>Martes 17:30</v>
      </c>
      <c r="U185" s="374" t="str">
        <f>IFERROR(__xludf.DUMMYFUNCTION("""COMPUTED_VALUE"""),"Martes 18:15")</f>
        <v>Martes 18:15</v>
      </c>
      <c r="V185" s="374" t="str">
        <f>IFERROR(__xludf.DUMMYFUNCTION("""COMPUTED_VALUE"""),"Martes 19:45")</f>
        <v>Martes 19:45</v>
      </c>
      <c r="W185" s="374" t="str">
        <f>IFERROR(__xludf.DUMMYFUNCTION("""COMPUTED_VALUE"""),"Miércoles 18:15")</f>
        <v>Miércoles 18:15</v>
      </c>
      <c r="X185" s="374" t="str">
        <f>IFERROR(__xludf.DUMMYFUNCTION("""COMPUTED_VALUE"""),"Miércoles 19:45")</f>
        <v>Miércoles 19:45</v>
      </c>
      <c r="Y185" s="374" t="str">
        <f>IFERROR(__xludf.DUMMYFUNCTION("""COMPUTED_VALUE"""),"Jueves 14:45")</f>
        <v>Jueves 14:45</v>
      </c>
      <c r="Z185" s="374" t="str">
        <f>IFERROR(__xludf.DUMMYFUNCTION("""COMPUTED_VALUE"""),"Jueves 14:45")</f>
        <v>Jueves 14:45</v>
      </c>
      <c r="AA185" s="374" t="str">
        <f>IFERROR(__xludf.DUMMYFUNCTION("""COMPUTED_VALUE"""),"Jueves 17:00")</f>
        <v>Jueves 17:00</v>
      </c>
      <c r="AB185" s="374" t="str">
        <f>IFERROR(__xludf.DUMMYFUNCTION("""COMPUTED_VALUE"""),"Jueves 19:15")</f>
        <v>Jueves 19:15</v>
      </c>
      <c r="AC185" s="374" t="str">
        <f>IFERROR(__xludf.DUMMYFUNCTION("""COMPUTED_VALUE"""),"Viernes 15:15")</f>
        <v>Viernes 15:15</v>
      </c>
      <c r="AD185" s="376" t="str">
        <f>IFERROR(__xludf.DUMMYFUNCTION("""COMPUTED_VALUE"""),"Sábado 11:30")</f>
        <v>Sábado 11:30</v>
      </c>
      <c r="AE185" s="376" t="str">
        <f>IFERROR(__xludf.DUMMYFUNCTION("""COMPUTED_VALUE"""),"Sábado 12:15")</f>
        <v>Sábado 12:15</v>
      </c>
      <c r="AF185" s="376" t="str">
        <f>IFERROR(__xludf.DUMMYFUNCTION("""COMPUTED_VALUE"""),"Sábado 16:00")</f>
        <v>Sábado 16:00</v>
      </c>
      <c r="AG185" s="376" t="str">
        <f>IFERROR(__xludf.DUMMYFUNCTION("""COMPUTED_VALUE"""),"Sábado 17:30")</f>
        <v>Sábado 17:30</v>
      </c>
      <c r="AH185" s="376" t="str">
        <f>IFERROR(__xludf.DUMMYFUNCTION("""COMPUTED_VALUE"""),"Sábado 19:00")</f>
        <v>Sábado 19:00</v>
      </c>
      <c r="AI185" s="376" t="str">
        <f>IFERROR(__xludf.DUMMYFUNCTION("""COMPUTED_VALUE"""),"vacio")</f>
        <v>vacio</v>
      </c>
      <c r="AJ185" s="376"/>
      <c r="AK185" s="376"/>
      <c r="AL185" s="376"/>
      <c r="AM185" s="376"/>
      <c r="AN185" s="376"/>
      <c r="AO185" s="376"/>
      <c r="AP185" s="376"/>
      <c r="AQ185" s="376"/>
      <c r="AR185" s="376"/>
      <c r="AS185" s="376"/>
      <c r="AT185" s="376"/>
      <c r="AU185" s="376"/>
      <c r="AV185" s="376"/>
      <c r="AW185" s="377"/>
      <c r="AX185" s="134"/>
      <c r="AY185" s="353"/>
      <c r="AZ185" s="392" t="str">
        <f>IFERROR(__xludf.DUMMYFUNCTION("TRANSPOSE( IFNA(FILTER($B:$B, MONTH(IF($A:$A&lt;&gt;"""",$A:$A,""null""))=MONTH(IF('DATOS PERSONALES'!$H183&lt;&gt;"""",'DATOS PERSONALES'!$H183,""null""))),""Ingrese mes contratacion primero""))"),"Ingrese mes contratacion primero")</f>
        <v>Ingrese mes contratacion primero</v>
      </c>
      <c r="BA185" s="376"/>
      <c r="BB185" s="376"/>
      <c r="BC185" s="376"/>
      <c r="BD185" s="376"/>
      <c r="BE185" s="376"/>
      <c r="BF185" s="376"/>
      <c r="BG185" s="376"/>
      <c r="BH185" s="376"/>
      <c r="BI185" s="376"/>
      <c r="BJ185" s="376"/>
      <c r="BK185" s="376"/>
      <c r="BL185" s="376"/>
      <c r="BM185" s="376"/>
      <c r="BN185" s="376"/>
      <c r="BO185" s="377"/>
      <c r="BP185" s="134"/>
      <c r="BQ185" s="134"/>
      <c r="BR185" s="134"/>
      <c r="BS185" s="148"/>
      <c r="BT185" s="148"/>
      <c r="BU185" s="148"/>
      <c r="BV185" s="148"/>
      <c r="BW185" s="148"/>
      <c r="BX185" s="148"/>
      <c r="BY185" s="148"/>
      <c r="BZ185" s="148"/>
      <c r="CA185" s="148"/>
      <c r="CB185" s="148"/>
      <c r="CC185" s="148"/>
      <c r="CD185" s="148"/>
      <c r="CE185" s="148"/>
      <c r="CF185" s="148"/>
      <c r="CG185" s="148"/>
      <c r="CH185" s="148"/>
      <c r="CI185" s="148"/>
      <c r="CJ185" s="148"/>
      <c r="CK185" s="148"/>
      <c r="CL185" s="148"/>
      <c r="CM185" s="148"/>
      <c r="CN185" s="148"/>
      <c r="CO185" s="148"/>
      <c r="CP185" s="148"/>
      <c r="CQ185" s="148"/>
      <c r="CR185" s="148"/>
    </row>
    <row r="186" ht="15.75" customHeight="1">
      <c r="A186" s="408">
        <v>45170.0</v>
      </c>
      <c r="B186" s="335"/>
      <c r="C186" s="335"/>
      <c r="D186" s="335"/>
      <c r="E186" s="500"/>
      <c r="F186" s="148"/>
      <c r="G186" s="353"/>
      <c r="H186" s="376"/>
      <c r="I186" s="376"/>
      <c r="J186" s="376"/>
      <c r="K186" s="377"/>
      <c r="L186" s="134"/>
      <c r="M186" s="134"/>
      <c r="N186" s="353"/>
      <c r="O186" s="505"/>
      <c r="P186" s="375"/>
      <c r="Q186" s="381" t="str">
        <f>IFERROR(__xludf.DUMMYFUNCTION("TRANSPOSE(FILTER($P$6:$P$329,$O$6:$O$329='DATOS PERSONALES'!$E183))"),"Lunes 16:15")</f>
        <v>Lunes 16:15</v>
      </c>
      <c r="R186" s="374" t="str">
        <f>IFERROR(__xludf.DUMMYFUNCTION("""COMPUTED_VALUE"""),"Lunes 19:15")</f>
        <v>Lunes 19:15</v>
      </c>
      <c r="S186" s="374" t="str">
        <f>IFERROR(__xludf.DUMMYFUNCTION("""COMPUTED_VALUE"""),"Martes 16:00")</f>
        <v>Martes 16:00</v>
      </c>
      <c r="T186" s="374" t="str">
        <f>IFERROR(__xludf.DUMMYFUNCTION("""COMPUTED_VALUE"""),"Martes 17:30")</f>
        <v>Martes 17:30</v>
      </c>
      <c r="U186" s="374" t="str">
        <f>IFERROR(__xludf.DUMMYFUNCTION("""COMPUTED_VALUE"""),"Martes 18:15")</f>
        <v>Martes 18:15</v>
      </c>
      <c r="V186" s="374" t="str">
        <f>IFERROR(__xludf.DUMMYFUNCTION("""COMPUTED_VALUE"""),"Martes 19:45")</f>
        <v>Martes 19:45</v>
      </c>
      <c r="W186" s="374" t="str">
        <f>IFERROR(__xludf.DUMMYFUNCTION("""COMPUTED_VALUE"""),"Miércoles 18:15")</f>
        <v>Miércoles 18:15</v>
      </c>
      <c r="X186" s="374" t="str">
        <f>IFERROR(__xludf.DUMMYFUNCTION("""COMPUTED_VALUE"""),"Miércoles 19:45")</f>
        <v>Miércoles 19:45</v>
      </c>
      <c r="Y186" s="374" t="str">
        <f>IFERROR(__xludf.DUMMYFUNCTION("""COMPUTED_VALUE"""),"Jueves 14:45")</f>
        <v>Jueves 14:45</v>
      </c>
      <c r="Z186" s="374" t="str">
        <f>IFERROR(__xludf.DUMMYFUNCTION("""COMPUTED_VALUE"""),"Jueves 14:45")</f>
        <v>Jueves 14:45</v>
      </c>
      <c r="AA186" s="374" t="str">
        <f>IFERROR(__xludf.DUMMYFUNCTION("""COMPUTED_VALUE"""),"Jueves 17:00")</f>
        <v>Jueves 17:00</v>
      </c>
      <c r="AB186" s="374" t="str">
        <f>IFERROR(__xludf.DUMMYFUNCTION("""COMPUTED_VALUE"""),"Jueves 19:15")</f>
        <v>Jueves 19:15</v>
      </c>
      <c r="AC186" s="374" t="str">
        <f>IFERROR(__xludf.DUMMYFUNCTION("""COMPUTED_VALUE"""),"Viernes 15:15")</f>
        <v>Viernes 15:15</v>
      </c>
      <c r="AD186" s="376" t="str">
        <f>IFERROR(__xludf.DUMMYFUNCTION("""COMPUTED_VALUE"""),"Sábado 11:30")</f>
        <v>Sábado 11:30</v>
      </c>
      <c r="AE186" s="376" t="str">
        <f>IFERROR(__xludf.DUMMYFUNCTION("""COMPUTED_VALUE"""),"Sábado 12:15")</f>
        <v>Sábado 12:15</v>
      </c>
      <c r="AF186" s="376" t="str">
        <f>IFERROR(__xludf.DUMMYFUNCTION("""COMPUTED_VALUE"""),"Sábado 16:00")</f>
        <v>Sábado 16:00</v>
      </c>
      <c r="AG186" s="376" t="str">
        <f>IFERROR(__xludf.DUMMYFUNCTION("""COMPUTED_VALUE"""),"Sábado 17:30")</f>
        <v>Sábado 17:30</v>
      </c>
      <c r="AH186" s="376" t="str">
        <f>IFERROR(__xludf.DUMMYFUNCTION("""COMPUTED_VALUE"""),"Sábado 19:00")</f>
        <v>Sábado 19:00</v>
      </c>
      <c r="AI186" s="376" t="str">
        <f>IFERROR(__xludf.DUMMYFUNCTION("""COMPUTED_VALUE"""),"vacio")</f>
        <v>vacio</v>
      </c>
      <c r="AJ186" s="376"/>
      <c r="AK186" s="376"/>
      <c r="AL186" s="376"/>
      <c r="AM186" s="376"/>
      <c r="AN186" s="376"/>
      <c r="AO186" s="376"/>
      <c r="AP186" s="376"/>
      <c r="AQ186" s="376"/>
      <c r="AR186" s="376"/>
      <c r="AS186" s="376"/>
      <c r="AT186" s="376"/>
      <c r="AU186" s="376"/>
      <c r="AV186" s="376"/>
      <c r="AW186" s="377"/>
      <c r="AX186" s="134"/>
      <c r="AY186" s="353"/>
      <c r="AZ186" s="392" t="str">
        <f>IFERROR(__xludf.DUMMYFUNCTION("TRANSPOSE( IFNA(FILTER($B:$B, MONTH(IF($A:$A&lt;&gt;"""",$A:$A,""null""))=MONTH(IF('DATOS PERSONALES'!$H184&lt;&gt;"""",'DATOS PERSONALES'!$H184,""null""))),""Ingrese mes contratacion primero""))"),"Ingrese mes contratacion primero")</f>
        <v>Ingrese mes contratacion primero</v>
      </c>
      <c r="BA186" s="376"/>
      <c r="BB186" s="376"/>
      <c r="BC186" s="376"/>
      <c r="BD186" s="376"/>
      <c r="BE186" s="376"/>
      <c r="BF186" s="376"/>
      <c r="BG186" s="376"/>
      <c r="BH186" s="376"/>
      <c r="BI186" s="376"/>
      <c r="BJ186" s="376"/>
      <c r="BK186" s="376"/>
      <c r="BL186" s="376"/>
      <c r="BM186" s="376"/>
      <c r="BN186" s="376"/>
      <c r="BO186" s="377"/>
      <c r="BP186" s="134"/>
      <c r="BQ186" s="134"/>
      <c r="BR186" s="134"/>
      <c r="BS186" s="148"/>
      <c r="BT186" s="148"/>
      <c r="BU186" s="148"/>
      <c r="BV186" s="148"/>
      <c r="BW186" s="148"/>
      <c r="BX186" s="148"/>
      <c r="BY186" s="148"/>
      <c r="BZ186" s="148"/>
      <c r="CA186" s="148"/>
      <c r="CB186" s="148"/>
      <c r="CC186" s="148"/>
      <c r="CD186" s="148"/>
      <c r="CE186" s="148"/>
      <c r="CF186" s="148"/>
      <c r="CG186" s="148"/>
      <c r="CH186" s="148"/>
      <c r="CI186" s="148"/>
      <c r="CJ186" s="148"/>
      <c r="CK186" s="148"/>
      <c r="CL186" s="148"/>
      <c r="CM186" s="148"/>
      <c r="CN186" s="148"/>
      <c r="CO186" s="148"/>
      <c r="CP186" s="148"/>
      <c r="CQ186" s="148"/>
      <c r="CR186" s="148"/>
    </row>
    <row r="187" ht="15.75" customHeight="1">
      <c r="A187" s="408">
        <v>45170.0</v>
      </c>
      <c r="B187" s="349"/>
      <c r="C187" s="349"/>
      <c r="D187" s="349"/>
      <c r="E187" s="500"/>
      <c r="F187" s="500"/>
      <c r="G187" s="353"/>
      <c r="H187" s="376"/>
      <c r="I187" s="376"/>
      <c r="J187" s="376"/>
      <c r="K187" s="377"/>
      <c r="L187" s="134"/>
      <c r="M187" s="134"/>
      <c r="N187" s="353"/>
      <c r="O187" s="505"/>
      <c r="P187" s="375"/>
      <c r="Q187" s="381" t="str">
        <f>IFERROR(__xludf.DUMMYFUNCTION("TRANSPOSE(FILTER($P$6:$P$329,$O$6:$O$329='DATOS PERSONALES'!$E184))"),"Lunes 16:15")</f>
        <v>Lunes 16:15</v>
      </c>
      <c r="R187" s="374" t="str">
        <f>IFERROR(__xludf.DUMMYFUNCTION("""COMPUTED_VALUE"""),"Lunes 19:15")</f>
        <v>Lunes 19:15</v>
      </c>
      <c r="S187" s="374" t="str">
        <f>IFERROR(__xludf.DUMMYFUNCTION("""COMPUTED_VALUE"""),"Martes 16:00")</f>
        <v>Martes 16:00</v>
      </c>
      <c r="T187" s="374" t="str">
        <f>IFERROR(__xludf.DUMMYFUNCTION("""COMPUTED_VALUE"""),"Martes 17:30")</f>
        <v>Martes 17:30</v>
      </c>
      <c r="U187" s="374" t="str">
        <f>IFERROR(__xludf.DUMMYFUNCTION("""COMPUTED_VALUE"""),"Martes 18:15")</f>
        <v>Martes 18:15</v>
      </c>
      <c r="V187" s="374" t="str">
        <f>IFERROR(__xludf.DUMMYFUNCTION("""COMPUTED_VALUE"""),"Martes 19:45")</f>
        <v>Martes 19:45</v>
      </c>
      <c r="W187" s="374" t="str">
        <f>IFERROR(__xludf.DUMMYFUNCTION("""COMPUTED_VALUE"""),"Miércoles 18:15")</f>
        <v>Miércoles 18:15</v>
      </c>
      <c r="X187" s="374" t="str">
        <f>IFERROR(__xludf.DUMMYFUNCTION("""COMPUTED_VALUE"""),"Miércoles 19:45")</f>
        <v>Miércoles 19:45</v>
      </c>
      <c r="Y187" s="374" t="str">
        <f>IFERROR(__xludf.DUMMYFUNCTION("""COMPUTED_VALUE"""),"Jueves 14:45")</f>
        <v>Jueves 14:45</v>
      </c>
      <c r="Z187" s="374" t="str">
        <f>IFERROR(__xludf.DUMMYFUNCTION("""COMPUTED_VALUE"""),"Jueves 14:45")</f>
        <v>Jueves 14:45</v>
      </c>
      <c r="AA187" s="374" t="str">
        <f>IFERROR(__xludf.DUMMYFUNCTION("""COMPUTED_VALUE"""),"Jueves 17:00")</f>
        <v>Jueves 17:00</v>
      </c>
      <c r="AB187" s="374" t="str">
        <f>IFERROR(__xludf.DUMMYFUNCTION("""COMPUTED_VALUE"""),"Jueves 19:15")</f>
        <v>Jueves 19:15</v>
      </c>
      <c r="AC187" s="374" t="str">
        <f>IFERROR(__xludf.DUMMYFUNCTION("""COMPUTED_VALUE"""),"Viernes 15:15")</f>
        <v>Viernes 15:15</v>
      </c>
      <c r="AD187" s="376" t="str">
        <f>IFERROR(__xludf.DUMMYFUNCTION("""COMPUTED_VALUE"""),"Sábado 11:30")</f>
        <v>Sábado 11:30</v>
      </c>
      <c r="AE187" s="376" t="str">
        <f>IFERROR(__xludf.DUMMYFUNCTION("""COMPUTED_VALUE"""),"Sábado 12:15")</f>
        <v>Sábado 12:15</v>
      </c>
      <c r="AF187" s="376" t="str">
        <f>IFERROR(__xludf.DUMMYFUNCTION("""COMPUTED_VALUE"""),"Sábado 16:00")</f>
        <v>Sábado 16:00</v>
      </c>
      <c r="AG187" s="376" t="str">
        <f>IFERROR(__xludf.DUMMYFUNCTION("""COMPUTED_VALUE"""),"Sábado 17:30")</f>
        <v>Sábado 17:30</v>
      </c>
      <c r="AH187" s="376" t="str">
        <f>IFERROR(__xludf.DUMMYFUNCTION("""COMPUTED_VALUE"""),"Sábado 19:00")</f>
        <v>Sábado 19:00</v>
      </c>
      <c r="AI187" s="376" t="str">
        <f>IFERROR(__xludf.DUMMYFUNCTION("""COMPUTED_VALUE"""),"vacio")</f>
        <v>vacio</v>
      </c>
      <c r="AJ187" s="376"/>
      <c r="AK187" s="376"/>
      <c r="AL187" s="376"/>
      <c r="AM187" s="376"/>
      <c r="AN187" s="376"/>
      <c r="AO187" s="376"/>
      <c r="AP187" s="376"/>
      <c r="AQ187" s="376"/>
      <c r="AR187" s="376"/>
      <c r="AS187" s="376"/>
      <c r="AT187" s="376"/>
      <c r="AU187" s="376"/>
      <c r="AV187" s="376"/>
      <c r="AW187" s="377"/>
      <c r="AX187" s="134"/>
      <c r="AY187" s="353"/>
      <c r="AZ187" s="392" t="str">
        <f>IFERROR(__xludf.DUMMYFUNCTION("TRANSPOSE( IFNA(FILTER($B:$B, MONTH(IF($A:$A&lt;&gt;"""",$A:$A,""null""))=MONTH(IF('DATOS PERSONALES'!$H185&lt;&gt;"""",'DATOS PERSONALES'!$H185,""null""))),""Ingrese mes contratacion primero""))"),"Ingrese mes contratacion primero")</f>
        <v>Ingrese mes contratacion primero</v>
      </c>
      <c r="BA187" s="376"/>
      <c r="BB187" s="376"/>
      <c r="BC187" s="376"/>
      <c r="BD187" s="376"/>
      <c r="BE187" s="376"/>
      <c r="BF187" s="376"/>
      <c r="BG187" s="376"/>
      <c r="BH187" s="376"/>
      <c r="BI187" s="376"/>
      <c r="BJ187" s="376"/>
      <c r="BK187" s="376"/>
      <c r="BL187" s="376"/>
      <c r="BM187" s="376"/>
      <c r="BN187" s="376"/>
      <c r="BO187" s="377"/>
      <c r="BP187" s="134"/>
      <c r="BQ187" s="134"/>
      <c r="BR187" s="134"/>
      <c r="BS187" s="148"/>
      <c r="BT187" s="148"/>
      <c r="BU187" s="148"/>
      <c r="BV187" s="148"/>
      <c r="BW187" s="148"/>
      <c r="BX187" s="148"/>
      <c r="BY187" s="148"/>
      <c r="BZ187" s="148"/>
      <c r="CA187" s="148"/>
      <c r="CB187" s="148"/>
      <c r="CC187" s="148"/>
      <c r="CD187" s="148"/>
      <c r="CE187" s="148"/>
      <c r="CF187" s="148"/>
      <c r="CG187" s="148"/>
      <c r="CH187" s="148"/>
      <c r="CI187" s="148"/>
      <c r="CJ187" s="148"/>
      <c r="CK187" s="148"/>
      <c r="CL187" s="148"/>
      <c r="CM187" s="148"/>
      <c r="CN187" s="148"/>
      <c r="CO187" s="148"/>
      <c r="CP187" s="148"/>
      <c r="CQ187" s="148"/>
      <c r="CR187" s="148"/>
    </row>
    <row r="188" ht="15.75" customHeight="1">
      <c r="A188" s="408">
        <v>45170.0</v>
      </c>
      <c r="B188" s="335"/>
      <c r="C188" s="335"/>
      <c r="D188" s="335"/>
      <c r="E188" s="500"/>
      <c r="F188" s="148"/>
      <c r="G188" s="353"/>
      <c r="H188" s="376"/>
      <c r="I188" s="376"/>
      <c r="J188" s="376"/>
      <c r="K188" s="377"/>
      <c r="L188" s="134"/>
      <c r="M188" s="134"/>
      <c r="N188" s="353"/>
      <c r="O188" s="505"/>
      <c r="P188" s="375"/>
      <c r="Q188" s="381" t="str">
        <f>IFERROR(__xludf.DUMMYFUNCTION("TRANSPOSE(FILTER($P$6:$P$329,$O$6:$O$329='DATOS PERSONALES'!$E185))"),"Lunes 16:15")</f>
        <v>Lunes 16:15</v>
      </c>
      <c r="R188" s="374" t="str">
        <f>IFERROR(__xludf.DUMMYFUNCTION("""COMPUTED_VALUE"""),"Lunes 19:15")</f>
        <v>Lunes 19:15</v>
      </c>
      <c r="S188" s="374" t="str">
        <f>IFERROR(__xludf.DUMMYFUNCTION("""COMPUTED_VALUE"""),"Martes 16:00")</f>
        <v>Martes 16:00</v>
      </c>
      <c r="T188" s="374" t="str">
        <f>IFERROR(__xludf.DUMMYFUNCTION("""COMPUTED_VALUE"""),"Martes 17:30")</f>
        <v>Martes 17:30</v>
      </c>
      <c r="U188" s="374" t="str">
        <f>IFERROR(__xludf.DUMMYFUNCTION("""COMPUTED_VALUE"""),"Martes 18:15")</f>
        <v>Martes 18:15</v>
      </c>
      <c r="V188" s="374" t="str">
        <f>IFERROR(__xludf.DUMMYFUNCTION("""COMPUTED_VALUE"""),"Martes 19:45")</f>
        <v>Martes 19:45</v>
      </c>
      <c r="W188" s="374" t="str">
        <f>IFERROR(__xludf.DUMMYFUNCTION("""COMPUTED_VALUE"""),"Miércoles 18:15")</f>
        <v>Miércoles 18:15</v>
      </c>
      <c r="X188" s="374" t="str">
        <f>IFERROR(__xludf.DUMMYFUNCTION("""COMPUTED_VALUE"""),"Miércoles 19:45")</f>
        <v>Miércoles 19:45</v>
      </c>
      <c r="Y188" s="374" t="str">
        <f>IFERROR(__xludf.DUMMYFUNCTION("""COMPUTED_VALUE"""),"Jueves 14:45")</f>
        <v>Jueves 14:45</v>
      </c>
      <c r="Z188" s="374" t="str">
        <f>IFERROR(__xludf.DUMMYFUNCTION("""COMPUTED_VALUE"""),"Jueves 14:45")</f>
        <v>Jueves 14:45</v>
      </c>
      <c r="AA188" s="374" t="str">
        <f>IFERROR(__xludf.DUMMYFUNCTION("""COMPUTED_VALUE"""),"Jueves 17:00")</f>
        <v>Jueves 17:00</v>
      </c>
      <c r="AB188" s="374" t="str">
        <f>IFERROR(__xludf.DUMMYFUNCTION("""COMPUTED_VALUE"""),"Jueves 19:15")</f>
        <v>Jueves 19:15</v>
      </c>
      <c r="AC188" s="374" t="str">
        <f>IFERROR(__xludf.DUMMYFUNCTION("""COMPUTED_VALUE"""),"Viernes 15:15")</f>
        <v>Viernes 15:15</v>
      </c>
      <c r="AD188" s="376" t="str">
        <f>IFERROR(__xludf.DUMMYFUNCTION("""COMPUTED_VALUE"""),"Sábado 11:30")</f>
        <v>Sábado 11:30</v>
      </c>
      <c r="AE188" s="376" t="str">
        <f>IFERROR(__xludf.DUMMYFUNCTION("""COMPUTED_VALUE"""),"Sábado 12:15")</f>
        <v>Sábado 12:15</v>
      </c>
      <c r="AF188" s="376" t="str">
        <f>IFERROR(__xludf.DUMMYFUNCTION("""COMPUTED_VALUE"""),"Sábado 16:00")</f>
        <v>Sábado 16:00</v>
      </c>
      <c r="AG188" s="376" t="str">
        <f>IFERROR(__xludf.DUMMYFUNCTION("""COMPUTED_VALUE"""),"Sábado 17:30")</f>
        <v>Sábado 17:30</v>
      </c>
      <c r="AH188" s="376" t="str">
        <f>IFERROR(__xludf.DUMMYFUNCTION("""COMPUTED_VALUE"""),"Sábado 19:00")</f>
        <v>Sábado 19:00</v>
      </c>
      <c r="AI188" s="376" t="str">
        <f>IFERROR(__xludf.DUMMYFUNCTION("""COMPUTED_VALUE"""),"vacio")</f>
        <v>vacio</v>
      </c>
      <c r="AJ188" s="376"/>
      <c r="AK188" s="376"/>
      <c r="AL188" s="376"/>
      <c r="AM188" s="376"/>
      <c r="AN188" s="376"/>
      <c r="AO188" s="376"/>
      <c r="AP188" s="376"/>
      <c r="AQ188" s="376"/>
      <c r="AR188" s="376"/>
      <c r="AS188" s="376"/>
      <c r="AT188" s="376"/>
      <c r="AU188" s="376"/>
      <c r="AV188" s="376"/>
      <c r="AW188" s="377"/>
      <c r="AX188" s="134"/>
      <c r="AY188" s="353"/>
      <c r="AZ188" s="392" t="str">
        <f>IFERROR(__xludf.DUMMYFUNCTION("TRANSPOSE( IFNA(FILTER($B:$B, MONTH(IF($A:$A&lt;&gt;"""",$A:$A,""null""))=MONTH(IF('DATOS PERSONALES'!$H186&lt;&gt;"""",'DATOS PERSONALES'!$H186,""null""))),""Ingrese mes contratacion primero""))"),"Ingrese mes contratacion primero")</f>
        <v>Ingrese mes contratacion primero</v>
      </c>
      <c r="BA188" s="376"/>
      <c r="BB188" s="376"/>
      <c r="BC188" s="376"/>
      <c r="BD188" s="376"/>
      <c r="BE188" s="376"/>
      <c r="BF188" s="376"/>
      <c r="BG188" s="376"/>
      <c r="BH188" s="376"/>
      <c r="BI188" s="376"/>
      <c r="BJ188" s="376"/>
      <c r="BK188" s="376"/>
      <c r="BL188" s="376"/>
      <c r="BM188" s="376"/>
      <c r="BN188" s="376"/>
      <c r="BO188" s="377"/>
      <c r="BP188" s="134"/>
      <c r="BQ188" s="134"/>
      <c r="BR188" s="134"/>
      <c r="BS188" s="148"/>
      <c r="BT188" s="148"/>
      <c r="BU188" s="148"/>
      <c r="BV188" s="148"/>
      <c r="BW188" s="148"/>
      <c r="BX188" s="148"/>
      <c r="BY188" s="148"/>
      <c r="BZ188" s="148"/>
      <c r="CA188" s="148"/>
      <c r="CB188" s="148"/>
      <c r="CC188" s="148"/>
      <c r="CD188" s="148"/>
      <c r="CE188" s="148"/>
      <c r="CF188" s="148"/>
      <c r="CG188" s="148"/>
      <c r="CH188" s="148"/>
      <c r="CI188" s="148"/>
      <c r="CJ188" s="148"/>
      <c r="CK188" s="148"/>
      <c r="CL188" s="148"/>
      <c r="CM188" s="148"/>
      <c r="CN188" s="148"/>
      <c r="CO188" s="148"/>
      <c r="CP188" s="148"/>
      <c r="CQ188" s="148"/>
      <c r="CR188" s="148"/>
    </row>
    <row r="189" ht="15.75" customHeight="1">
      <c r="A189" s="408">
        <v>45170.0</v>
      </c>
      <c r="B189" s="349"/>
      <c r="C189" s="349"/>
      <c r="D189" s="349"/>
      <c r="E189" s="500"/>
      <c r="F189" s="500"/>
      <c r="G189" s="353"/>
      <c r="H189" s="376"/>
      <c r="I189" s="376"/>
      <c r="J189" s="376"/>
      <c r="K189" s="377"/>
      <c r="L189" s="134"/>
      <c r="M189" s="134"/>
      <c r="N189" s="353"/>
      <c r="O189" s="505"/>
      <c r="P189" s="375"/>
      <c r="Q189" s="381" t="str">
        <f>IFERROR(__xludf.DUMMYFUNCTION("TRANSPOSE(FILTER($P$6:$P$329,$O$6:$O$329='DATOS PERSONALES'!$E186))"),"Lunes 16:15")</f>
        <v>Lunes 16:15</v>
      </c>
      <c r="R189" s="374" t="str">
        <f>IFERROR(__xludf.DUMMYFUNCTION("""COMPUTED_VALUE"""),"Lunes 19:15")</f>
        <v>Lunes 19:15</v>
      </c>
      <c r="S189" s="374" t="str">
        <f>IFERROR(__xludf.DUMMYFUNCTION("""COMPUTED_VALUE"""),"Martes 16:00")</f>
        <v>Martes 16:00</v>
      </c>
      <c r="T189" s="374" t="str">
        <f>IFERROR(__xludf.DUMMYFUNCTION("""COMPUTED_VALUE"""),"Martes 17:30")</f>
        <v>Martes 17:30</v>
      </c>
      <c r="U189" s="374" t="str">
        <f>IFERROR(__xludf.DUMMYFUNCTION("""COMPUTED_VALUE"""),"Martes 18:15")</f>
        <v>Martes 18:15</v>
      </c>
      <c r="V189" s="374" t="str">
        <f>IFERROR(__xludf.DUMMYFUNCTION("""COMPUTED_VALUE"""),"Martes 19:45")</f>
        <v>Martes 19:45</v>
      </c>
      <c r="W189" s="374" t="str">
        <f>IFERROR(__xludf.DUMMYFUNCTION("""COMPUTED_VALUE"""),"Miércoles 18:15")</f>
        <v>Miércoles 18:15</v>
      </c>
      <c r="X189" s="374" t="str">
        <f>IFERROR(__xludf.DUMMYFUNCTION("""COMPUTED_VALUE"""),"Miércoles 19:45")</f>
        <v>Miércoles 19:45</v>
      </c>
      <c r="Y189" s="374" t="str">
        <f>IFERROR(__xludf.DUMMYFUNCTION("""COMPUTED_VALUE"""),"Jueves 14:45")</f>
        <v>Jueves 14:45</v>
      </c>
      <c r="Z189" s="374" t="str">
        <f>IFERROR(__xludf.DUMMYFUNCTION("""COMPUTED_VALUE"""),"Jueves 14:45")</f>
        <v>Jueves 14:45</v>
      </c>
      <c r="AA189" s="374" t="str">
        <f>IFERROR(__xludf.DUMMYFUNCTION("""COMPUTED_VALUE"""),"Jueves 17:00")</f>
        <v>Jueves 17:00</v>
      </c>
      <c r="AB189" s="374" t="str">
        <f>IFERROR(__xludf.DUMMYFUNCTION("""COMPUTED_VALUE"""),"Jueves 19:15")</f>
        <v>Jueves 19:15</v>
      </c>
      <c r="AC189" s="374" t="str">
        <f>IFERROR(__xludf.DUMMYFUNCTION("""COMPUTED_VALUE"""),"Viernes 15:15")</f>
        <v>Viernes 15:15</v>
      </c>
      <c r="AD189" s="376" t="str">
        <f>IFERROR(__xludf.DUMMYFUNCTION("""COMPUTED_VALUE"""),"Sábado 11:30")</f>
        <v>Sábado 11:30</v>
      </c>
      <c r="AE189" s="376" t="str">
        <f>IFERROR(__xludf.DUMMYFUNCTION("""COMPUTED_VALUE"""),"Sábado 12:15")</f>
        <v>Sábado 12:15</v>
      </c>
      <c r="AF189" s="376" t="str">
        <f>IFERROR(__xludf.DUMMYFUNCTION("""COMPUTED_VALUE"""),"Sábado 16:00")</f>
        <v>Sábado 16:00</v>
      </c>
      <c r="AG189" s="376" t="str">
        <f>IFERROR(__xludf.DUMMYFUNCTION("""COMPUTED_VALUE"""),"Sábado 17:30")</f>
        <v>Sábado 17:30</v>
      </c>
      <c r="AH189" s="376" t="str">
        <f>IFERROR(__xludf.DUMMYFUNCTION("""COMPUTED_VALUE"""),"Sábado 19:00")</f>
        <v>Sábado 19:00</v>
      </c>
      <c r="AI189" s="376" t="str">
        <f>IFERROR(__xludf.DUMMYFUNCTION("""COMPUTED_VALUE"""),"vacio")</f>
        <v>vacio</v>
      </c>
      <c r="AJ189" s="376"/>
      <c r="AK189" s="376"/>
      <c r="AL189" s="376"/>
      <c r="AM189" s="376"/>
      <c r="AN189" s="376"/>
      <c r="AO189" s="376"/>
      <c r="AP189" s="376"/>
      <c r="AQ189" s="376"/>
      <c r="AR189" s="376"/>
      <c r="AS189" s="376"/>
      <c r="AT189" s="376"/>
      <c r="AU189" s="376"/>
      <c r="AV189" s="376"/>
      <c r="AW189" s="377"/>
      <c r="AX189" s="134"/>
      <c r="AY189" s="353"/>
      <c r="AZ189" s="392" t="str">
        <f>IFERROR(__xludf.DUMMYFUNCTION("TRANSPOSE( IFNA(FILTER($B:$B, MONTH(IF($A:$A&lt;&gt;"""",$A:$A,""null""))=MONTH(IF('DATOS PERSONALES'!$H187&lt;&gt;"""",'DATOS PERSONALES'!$H187,""null""))),""Ingrese mes contratacion primero""))"),"Ingrese mes contratacion primero")</f>
        <v>Ingrese mes contratacion primero</v>
      </c>
      <c r="BA189" s="376"/>
      <c r="BB189" s="376"/>
      <c r="BC189" s="376"/>
      <c r="BD189" s="376"/>
      <c r="BE189" s="376"/>
      <c r="BF189" s="376"/>
      <c r="BG189" s="376"/>
      <c r="BH189" s="376"/>
      <c r="BI189" s="376"/>
      <c r="BJ189" s="376"/>
      <c r="BK189" s="376"/>
      <c r="BL189" s="376"/>
      <c r="BM189" s="376"/>
      <c r="BN189" s="376"/>
      <c r="BO189" s="377"/>
      <c r="BP189" s="134"/>
      <c r="BQ189" s="134"/>
      <c r="BR189" s="134"/>
      <c r="BS189" s="148"/>
      <c r="BT189" s="148"/>
      <c r="BU189" s="148"/>
      <c r="BV189" s="148"/>
      <c r="BW189" s="148"/>
      <c r="BX189" s="148"/>
      <c r="BY189" s="148"/>
      <c r="BZ189" s="148"/>
      <c r="CA189" s="148"/>
      <c r="CB189" s="148"/>
      <c r="CC189" s="148"/>
      <c r="CD189" s="148"/>
      <c r="CE189" s="148"/>
      <c r="CF189" s="148"/>
      <c r="CG189" s="148"/>
      <c r="CH189" s="148"/>
      <c r="CI189" s="148"/>
      <c r="CJ189" s="148"/>
      <c r="CK189" s="148"/>
      <c r="CL189" s="148"/>
      <c r="CM189" s="148"/>
      <c r="CN189" s="148"/>
      <c r="CO189" s="148"/>
      <c r="CP189" s="148"/>
      <c r="CQ189" s="148"/>
      <c r="CR189" s="148"/>
    </row>
    <row r="190" ht="15.75" customHeight="1">
      <c r="A190" s="408">
        <v>45170.0</v>
      </c>
      <c r="B190" s="349"/>
      <c r="C190" s="349"/>
      <c r="D190" s="349"/>
      <c r="E190" s="500"/>
      <c r="F190" s="500"/>
      <c r="G190" s="353"/>
      <c r="H190" s="376"/>
      <c r="I190" s="376"/>
      <c r="J190" s="376"/>
      <c r="K190" s="377"/>
      <c r="L190" s="134"/>
      <c r="M190" s="134"/>
      <c r="N190" s="353"/>
      <c r="O190" s="508" t="s">
        <v>1466</v>
      </c>
      <c r="P190" s="451" t="s">
        <v>1470</v>
      </c>
      <c r="Q190" s="381" t="str">
        <f>IFERROR(__xludf.DUMMYFUNCTION("TRANSPOSE(FILTER($P$6:$P$329,$O$6:$O$329='DATOS PERSONALES'!$E187))"),"Lunes 16:15")</f>
        <v>Lunes 16:15</v>
      </c>
      <c r="R190" s="374" t="str">
        <f>IFERROR(__xludf.DUMMYFUNCTION("""COMPUTED_VALUE"""),"Lunes 19:15")</f>
        <v>Lunes 19:15</v>
      </c>
      <c r="S190" s="374" t="str">
        <f>IFERROR(__xludf.DUMMYFUNCTION("""COMPUTED_VALUE"""),"Martes 16:00")</f>
        <v>Martes 16:00</v>
      </c>
      <c r="T190" s="374" t="str">
        <f>IFERROR(__xludf.DUMMYFUNCTION("""COMPUTED_VALUE"""),"Martes 17:30")</f>
        <v>Martes 17:30</v>
      </c>
      <c r="U190" s="374" t="str">
        <f>IFERROR(__xludf.DUMMYFUNCTION("""COMPUTED_VALUE"""),"Martes 18:15")</f>
        <v>Martes 18:15</v>
      </c>
      <c r="V190" s="374" t="str">
        <f>IFERROR(__xludf.DUMMYFUNCTION("""COMPUTED_VALUE"""),"Martes 19:45")</f>
        <v>Martes 19:45</v>
      </c>
      <c r="W190" s="374" t="str">
        <f>IFERROR(__xludf.DUMMYFUNCTION("""COMPUTED_VALUE"""),"Miércoles 18:15")</f>
        <v>Miércoles 18:15</v>
      </c>
      <c r="X190" s="374" t="str">
        <f>IFERROR(__xludf.DUMMYFUNCTION("""COMPUTED_VALUE"""),"Miércoles 19:45")</f>
        <v>Miércoles 19:45</v>
      </c>
      <c r="Y190" s="374" t="str">
        <f>IFERROR(__xludf.DUMMYFUNCTION("""COMPUTED_VALUE"""),"Jueves 14:45")</f>
        <v>Jueves 14:45</v>
      </c>
      <c r="Z190" s="374" t="str">
        <f>IFERROR(__xludf.DUMMYFUNCTION("""COMPUTED_VALUE"""),"Jueves 14:45")</f>
        <v>Jueves 14:45</v>
      </c>
      <c r="AA190" s="374" t="str">
        <f>IFERROR(__xludf.DUMMYFUNCTION("""COMPUTED_VALUE"""),"Jueves 17:00")</f>
        <v>Jueves 17:00</v>
      </c>
      <c r="AB190" s="374" t="str">
        <f>IFERROR(__xludf.DUMMYFUNCTION("""COMPUTED_VALUE"""),"Jueves 19:15")</f>
        <v>Jueves 19:15</v>
      </c>
      <c r="AC190" s="374" t="str">
        <f>IFERROR(__xludf.DUMMYFUNCTION("""COMPUTED_VALUE"""),"Viernes 15:15")</f>
        <v>Viernes 15:15</v>
      </c>
      <c r="AD190" s="376" t="str">
        <f>IFERROR(__xludf.DUMMYFUNCTION("""COMPUTED_VALUE"""),"Sábado 11:30")</f>
        <v>Sábado 11:30</v>
      </c>
      <c r="AE190" s="376" t="str">
        <f>IFERROR(__xludf.DUMMYFUNCTION("""COMPUTED_VALUE"""),"Sábado 12:15")</f>
        <v>Sábado 12:15</v>
      </c>
      <c r="AF190" s="376" t="str">
        <f>IFERROR(__xludf.DUMMYFUNCTION("""COMPUTED_VALUE"""),"Sábado 16:00")</f>
        <v>Sábado 16:00</v>
      </c>
      <c r="AG190" s="376" t="str">
        <f>IFERROR(__xludf.DUMMYFUNCTION("""COMPUTED_VALUE"""),"Sábado 17:30")</f>
        <v>Sábado 17:30</v>
      </c>
      <c r="AH190" s="376" t="str">
        <f>IFERROR(__xludf.DUMMYFUNCTION("""COMPUTED_VALUE"""),"Sábado 19:00")</f>
        <v>Sábado 19:00</v>
      </c>
      <c r="AI190" s="376" t="str">
        <f>IFERROR(__xludf.DUMMYFUNCTION("""COMPUTED_VALUE"""),"vacio")</f>
        <v>vacio</v>
      </c>
      <c r="AJ190" s="376"/>
      <c r="AK190" s="376"/>
      <c r="AL190" s="376"/>
      <c r="AM190" s="376"/>
      <c r="AN190" s="376"/>
      <c r="AO190" s="376"/>
      <c r="AP190" s="376"/>
      <c r="AQ190" s="376"/>
      <c r="AR190" s="376"/>
      <c r="AS190" s="376"/>
      <c r="AT190" s="376"/>
      <c r="AU190" s="376"/>
      <c r="AV190" s="376"/>
      <c r="AW190" s="377"/>
      <c r="AX190" s="134"/>
      <c r="AY190" s="353"/>
      <c r="AZ190" s="392" t="str">
        <f>IFERROR(__xludf.DUMMYFUNCTION("TRANSPOSE( IFNA(FILTER($B:$B, MONTH(IF($A:$A&lt;&gt;"""",$A:$A,""null""))=MONTH(IF('DATOS PERSONALES'!$H188&lt;&gt;"""",'DATOS PERSONALES'!$H188,""null""))),""Ingrese mes contratacion primero""))"),"Ingrese mes contratacion primero")</f>
        <v>Ingrese mes contratacion primero</v>
      </c>
      <c r="BA190" s="376"/>
      <c r="BB190" s="376"/>
      <c r="BC190" s="376"/>
      <c r="BD190" s="376"/>
      <c r="BE190" s="376"/>
      <c r="BF190" s="376"/>
      <c r="BG190" s="376"/>
      <c r="BH190" s="376"/>
      <c r="BI190" s="376"/>
      <c r="BJ190" s="376"/>
      <c r="BK190" s="376"/>
      <c r="BL190" s="376"/>
      <c r="BM190" s="376"/>
      <c r="BN190" s="376"/>
      <c r="BO190" s="377"/>
      <c r="BP190" s="134"/>
      <c r="BQ190" s="134"/>
      <c r="BR190" s="134"/>
      <c r="BS190" s="148"/>
      <c r="BT190" s="148"/>
      <c r="BU190" s="148"/>
      <c r="BV190" s="148"/>
      <c r="BW190" s="148"/>
      <c r="BX190" s="148"/>
      <c r="BY190" s="148"/>
      <c r="BZ190" s="148"/>
      <c r="CA190" s="148"/>
      <c r="CB190" s="148"/>
      <c r="CC190" s="148"/>
      <c r="CD190" s="148"/>
      <c r="CE190" s="148"/>
      <c r="CF190" s="148"/>
      <c r="CG190" s="148"/>
      <c r="CH190" s="148"/>
      <c r="CI190" s="148"/>
      <c r="CJ190" s="148"/>
      <c r="CK190" s="148"/>
      <c r="CL190" s="148"/>
      <c r="CM190" s="148"/>
      <c r="CN190" s="148"/>
      <c r="CO190" s="148"/>
      <c r="CP190" s="148"/>
      <c r="CQ190" s="148"/>
      <c r="CR190" s="148"/>
    </row>
    <row r="191" ht="15.75" customHeight="1">
      <c r="A191" s="408">
        <v>45170.0</v>
      </c>
      <c r="B191" s="498"/>
      <c r="C191" s="498"/>
      <c r="D191" s="498"/>
      <c r="E191" s="502"/>
      <c r="F191" s="502"/>
      <c r="G191" s="353"/>
      <c r="H191" s="376"/>
      <c r="I191" s="376"/>
      <c r="J191" s="376"/>
      <c r="K191" s="377"/>
      <c r="L191" s="134"/>
      <c r="M191" s="134"/>
      <c r="N191" s="353"/>
      <c r="O191" s="509" t="s">
        <v>1467</v>
      </c>
      <c r="P191" s="451" t="s">
        <v>1471</v>
      </c>
      <c r="Q191" s="381" t="str">
        <f>IFERROR(__xludf.DUMMYFUNCTION("TRANSPOSE(FILTER($P$6:$P$329,$O$6:$O$329='DATOS PERSONALES'!$E188))"),"Lunes 16:15")</f>
        <v>Lunes 16:15</v>
      </c>
      <c r="R191" s="374" t="str">
        <f>IFERROR(__xludf.DUMMYFUNCTION("""COMPUTED_VALUE"""),"Lunes 19:15")</f>
        <v>Lunes 19:15</v>
      </c>
      <c r="S191" s="374" t="str">
        <f>IFERROR(__xludf.DUMMYFUNCTION("""COMPUTED_VALUE"""),"Martes 16:00")</f>
        <v>Martes 16:00</v>
      </c>
      <c r="T191" s="374" t="str">
        <f>IFERROR(__xludf.DUMMYFUNCTION("""COMPUTED_VALUE"""),"Martes 17:30")</f>
        <v>Martes 17:30</v>
      </c>
      <c r="U191" s="374" t="str">
        <f>IFERROR(__xludf.DUMMYFUNCTION("""COMPUTED_VALUE"""),"Martes 18:15")</f>
        <v>Martes 18:15</v>
      </c>
      <c r="V191" s="374" t="str">
        <f>IFERROR(__xludf.DUMMYFUNCTION("""COMPUTED_VALUE"""),"Martes 19:45")</f>
        <v>Martes 19:45</v>
      </c>
      <c r="W191" s="374" t="str">
        <f>IFERROR(__xludf.DUMMYFUNCTION("""COMPUTED_VALUE"""),"Miércoles 18:15")</f>
        <v>Miércoles 18:15</v>
      </c>
      <c r="X191" s="374" t="str">
        <f>IFERROR(__xludf.DUMMYFUNCTION("""COMPUTED_VALUE"""),"Miércoles 19:45")</f>
        <v>Miércoles 19:45</v>
      </c>
      <c r="Y191" s="374" t="str">
        <f>IFERROR(__xludf.DUMMYFUNCTION("""COMPUTED_VALUE"""),"Jueves 14:45")</f>
        <v>Jueves 14:45</v>
      </c>
      <c r="Z191" s="374" t="str">
        <f>IFERROR(__xludf.DUMMYFUNCTION("""COMPUTED_VALUE"""),"Jueves 14:45")</f>
        <v>Jueves 14:45</v>
      </c>
      <c r="AA191" s="374" t="str">
        <f>IFERROR(__xludf.DUMMYFUNCTION("""COMPUTED_VALUE"""),"Jueves 17:00")</f>
        <v>Jueves 17:00</v>
      </c>
      <c r="AB191" s="374" t="str">
        <f>IFERROR(__xludf.DUMMYFUNCTION("""COMPUTED_VALUE"""),"Jueves 19:15")</f>
        <v>Jueves 19:15</v>
      </c>
      <c r="AC191" s="374" t="str">
        <f>IFERROR(__xludf.DUMMYFUNCTION("""COMPUTED_VALUE"""),"Viernes 15:15")</f>
        <v>Viernes 15:15</v>
      </c>
      <c r="AD191" s="376" t="str">
        <f>IFERROR(__xludf.DUMMYFUNCTION("""COMPUTED_VALUE"""),"Sábado 11:30")</f>
        <v>Sábado 11:30</v>
      </c>
      <c r="AE191" s="376" t="str">
        <f>IFERROR(__xludf.DUMMYFUNCTION("""COMPUTED_VALUE"""),"Sábado 12:15")</f>
        <v>Sábado 12:15</v>
      </c>
      <c r="AF191" s="376" t="str">
        <f>IFERROR(__xludf.DUMMYFUNCTION("""COMPUTED_VALUE"""),"Sábado 16:00")</f>
        <v>Sábado 16:00</v>
      </c>
      <c r="AG191" s="376" t="str">
        <f>IFERROR(__xludf.DUMMYFUNCTION("""COMPUTED_VALUE"""),"Sábado 17:30")</f>
        <v>Sábado 17:30</v>
      </c>
      <c r="AH191" s="376" t="str">
        <f>IFERROR(__xludf.DUMMYFUNCTION("""COMPUTED_VALUE"""),"Sábado 19:00")</f>
        <v>Sábado 19:00</v>
      </c>
      <c r="AI191" s="376" t="str">
        <f>IFERROR(__xludf.DUMMYFUNCTION("""COMPUTED_VALUE"""),"vacio")</f>
        <v>vacio</v>
      </c>
      <c r="AJ191" s="376"/>
      <c r="AK191" s="376"/>
      <c r="AL191" s="376"/>
      <c r="AM191" s="376"/>
      <c r="AN191" s="376"/>
      <c r="AO191" s="376"/>
      <c r="AP191" s="376"/>
      <c r="AQ191" s="376"/>
      <c r="AR191" s="376"/>
      <c r="AS191" s="376"/>
      <c r="AT191" s="376"/>
      <c r="AU191" s="376"/>
      <c r="AV191" s="376"/>
      <c r="AW191" s="377"/>
      <c r="AX191" s="134"/>
      <c r="AY191" s="353"/>
      <c r="AZ191" s="392" t="str">
        <f>IFERROR(__xludf.DUMMYFUNCTION("TRANSPOSE( IFNA(FILTER($B:$B, MONTH(IF($A:$A&lt;&gt;"""",$A:$A,""null""))=MONTH(IF('DATOS PERSONALES'!$H189&lt;&gt;"""",'DATOS PERSONALES'!$H189,""null""))),""Ingrese mes contratacion primero""))"),"Ingrese mes contratacion primero")</f>
        <v>Ingrese mes contratacion primero</v>
      </c>
      <c r="BA191" s="376"/>
      <c r="BB191" s="376"/>
      <c r="BC191" s="376"/>
      <c r="BD191" s="376"/>
      <c r="BE191" s="376"/>
      <c r="BF191" s="376"/>
      <c r="BG191" s="376"/>
      <c r="BH191" s="376"/>
      <c r="BI191" s="376"/>
      <c r="BJ191" s="376"/>
      <c r="BK191" s="376"/>
      <c r="BL191" s="376"/>
      <c r="BM191" s="376"/>
      <c r="BN191" s="376"/>
      <c r="BO191" s="377"/>
      <c r="BP191" s="134"/>
      <c r="BQ191" s="134"/>
      <c r="BR191" s="134"/>
      <c r="BS191" s="148"/>
      <c r="BT191" s="148"/>
      <c r="BU191" s="148"/>
      <c r="BV191" s="148"/>
      <c r="BW191" s="148"/>
      <c r="BX191" s="148"/>
      <c r="BY191" s="148"/>
      <c r="BZ191" s="148"/>
      <c r="CA191" s="148"/>
      <c r="CB191" s="148"/>
      <c r="CC191" s="148"/>
      <c r="CD191" s="148"/>
      <c r="CE191" s="148"/>
      <c r="CF191" s="148"/>
      <c r="CG191" s="148"/>
      <c r="CH191" s="148"/>
      <c r="CI191" s="148"/>
      <c r="CJ191" s="148"/>
      <c r="CK191" s="148"/>
      <c r="CL191" s="148"/>
      <c r="CM191" s="148"/>
      <c r="CN191" s="148"/>
      <c r="CO191" s="148"/>
      <c r="CP191" s="148"/>
      <c r="CQ191" s="148"/>
      <c r="CR191" s="148"/>
    </row>
    <row r="192" ht="15.75" customHeight="1">
      <c r="A192" s="408">
        <v>45170.0</v>
      </c>
      <c r="B192" s="504"/>
      <c r="C192" s="504"/>
      <c r="D192" s="504"/>
      <c r="E192" s="502"/>
      <c r="F192" s="502"/>
      <c r="G192" s="353"/>
      <c r="H192" s="376"/>
      <c r="I192" s="376"/>
      <c r="J192" s="376"/>
      <c r="K192" s="377"/>
      <c r="L192" s="134"/>
      <c r="M192" s="134"/>
      <c r="N192" s="353"/>
      <c r="O192" s="509" t="s">
        <v>1468</v>
      </c>
      <c r="P192" s="451" t="s">
        <v>1472</v>
      </c>
      <c r="Q192" s="381" t="str">
        <f>IFERROR(__xludf.DUMMYFUNCTION("TRANSPOSE(FILTER($P$6:$P$329,$O$6:$O$329='DATOS PERSONALES'!$E189))"),"Lunes 16:15")</f>
        <v>Lunes 16:15</v>
      </c>
      <c r="R192" s="374" t="str">
        <f>IFERROR(__xludf.DUMMYFUNCTION("""COMPUTED_VALUE"""),"Lunes 19:15")</f>
        <v>Lunes 19:15</v>
      </c>
      <c r="S192" s="374" t="str">
        <f>IFERROR(__xludf.DUMMYFUNCTION("""COMPUTED_VALUE"""),"Martes 16:00")</f>
        <v>Martes 16:00</v>
      </c>
      <c r="T192" s="374" t="str">
        <f>IFERROR(__xludf.DUMMYFUNCTION("""COMPUTED_VALUE"""),"Martes 17:30")</f>
        <v>Martes 17:30</v>
      </c>
      <c r="U192" s="374" t="str">
        <f>IFERROR(__xludf.DUMMYFUNCTION("""COMPUTED_VALUE"""),"Martes 18:15")</f>
        <v>Martes 18:15</v>
      </c>
      <c r="V192" s="374" t="str">
        <f>IFERROR(__xludf.DUMMYFUNCTION("""COMPUTED_VALUE"""),"Martes 19:45")</f>
        <v>Martes 19:45</v>
      </c>
      <c r="W192" s="374" t="str">
        <f>IFERROR(__xludf.DUMMYFUNCTION("""COMPUTED_VALUE"""),"Miércoles 18:15")</f>
        <v>Miércoles 18:15</v>
      </c>
      <c r="X192" s="374" t="str">
        <f>IFERROR(__xludf.DUMMYFUNCTION("""COMPUTED_VALUE"""),"Miércoles 19:45")</f>
        <v>Miércoles 19:45</v>
      </c>
      <c r="Y192" s="374" t="str">
        <f>IFERROR(__xludf.DUMMYFUNCTION("""COMPUTED_VALUE"""),"Jueves 14:45")</f>
        <v>Jueves 14:45</v>
      </c>
      <c r="Z192" s="374" t="str">
        <f>IFERROR(__xludf.DUMMYFUNCTION("""COMPUTED_VALUE"""),"Jueves 14:45")</f>
        <v>Jueves 14:45</v>
      </c>
      <c r="AA192" s="374" t="str">
        <f>IFERROR(__xludf.DUMMYFUNCTION("""COMPUTED_VALUE"""),"Jueves 17:00")</f>
        <v>Jueves 17:00</v>
      </c>
      <c r="AB192" s="374" t="str">
        <f>IFERROR(__xludf.DUMMYFUNCTION("""COMPUTED_VALUE"""),"Jueves 19:15")</f>
        <v>Jueves 19:15</v>
      </c>
      <c r="AC192" s="374" t="str">
        <f>IFERROR(__xludf.DUMMYFUNCTION("""COMPUTED_VALUE"""),"Viernes 15:15")</f>
        <v>Viernes 15:15</v>
      </c>
      <c r="AD192" s="376" t="str">
        <f>IFERROR(__xludf.DUMMYFUNCTION("""COMPUTED_VALUE"""),"Sábado 11:30")</f>
        <v>Sábado 11:30</v>
      </c>
      <c r="AE192" s="376" t="str">
        <f>IFERROR(__xludf.DUMMYFUNCTION("""COMPUTED_VALUE"""),"Sábado 12:15")</f>
        <v>Sábado 12:15</v>
      </c>
      <c r="AF192" s="376" t="str">
        <f>IFERROR(__xludf.DUMMYFUNCTION("""COMPUTED_VALUE"""),"Sábado 16:00")</f>
        <v>Sábado 16:00</v>
      </c>
      <c r="AG192" s="376" t="str">
        <f>IFERROR(__xludf.DUMMYFUNCTION("""COMPUTED_VALUE"""),"Sábado 17:30")</f>
        <v>Sábado 17:30</v>
      </c>
      <c r="AH192" s="376" t="str">
        <f>IFERROR(__xludf.DUMMYFUNCTION("""COMPUTED_VALUE"""),"Sábado 19:00")</f>
        <v>Sábado 19:00</v>
      </c>
      <c r="AI192" s="376" t="str">
        <f>IFERROR(__xludf.DUMMYFUNCTION("""COMPUTED_VALUE"""),"vacio")</f>
        <v>vacio</v>
      </c>
      <c r="AJ192" s="376"/>
      <c r="AK192" s="376"/>
      <c r="AL192" s="376"/>
      <c r="AM192" s="376"/>
      <c r="AN192" s="376"/>
      <c r="AO192" s="376"/>
      <c r="AP192" s="376"/>
      <c r="AQ192" s="376"/>
      <c r="AR192" s="376"/>
      <c r="AS192" s="376"/>
      <c r="AT192" s="376"/>
      <c r="AU192" s="376"/>
      <c r="AV192" s="376"/>
      <c r="AW192" s="377"/>
      <c r="AX192" s="134"/>
      <c r="AY192" s="353"/>
      <c r="AZ192" s="392" t="str">
        <f>IFERROR(__xludf.DUMMYFUNCTION("TRANSPOSE( IFNA(FILTER($B:$B, MONTH(IF($A:$A&lt;&gt;"""",$A:$A,""null""))=MONTH(IF('DATOS PERSONALES'!$H190&lt;&gt;"""",'DATOS PERSONALES'!$H190,""null""))),""Ingrese mes contratacion primero""))"),"Ingrese mes contratacion primero")</f>
        <v>Ingrese mes contratacion primero</v>
      </c>
      <c r="BA192" s="376"/>
      <c r="BB192" s="376"/>
      <c r="BC192" s="376"/>
      <c r="BD192" s="376"/>
      <c r="BE192" s="376"/>
      <c r="BF192" s="376"/>
      <c r="BG192" s="376"/>
      <c r="BH192" s="376"/>
      <c r="BI192" s="376"/>
      <c r="BJ192" s="376"/>
      <c r="BK192" s="376"/>
      <c r="BL192" s="376"/>
      <c r="BM192" s="376"/>
      <c r="BN192" s="376"/>
      <c r="BO192" s="377"/>
      <c r="BP192" s="134"/>
      <c r="BQ192" s="134"/>
      <c r="BR192" s="134"/>
      <c r="BS192" s="148"/>
      <c r="BT192" s="148"/>
      <c r="BU192" s="148"/>
      <c r="BV192" s="148"/>
      <c r="BW192" s="148"/>
      <c r="BX192" s="148"/>
      <c r="BY192" s="148"/>
      <c r="BZ192" s="148"/>
      <c r="CA192" s="148"/>
      <c r="CB192" s="148"/>
      <c r="CC192" s="148"/>
      <c r="CD192" s="148"/>
      <c r="CE192" s="148"/>
      <c r="CF192" s="148"/>
      <c r="CG192" s="148"/>
      <c r="CH192" s="148"/>
      <c r="CI192" s="148"/>
      <c r="CJ192" s="148"/>
      <c r="CK192" s="148"/>
      <c r="CL192" s="148"/>
      <c r="CM192" s="148"/>
      <c r="CN192" s="148"/>
      <c r="CO192" s="148"/>
      <c r="CP192" s="148"/>
      <c r="CQ192" s="148"/>
      <c r="CR192" s="148"/>
    </row>
    <row r="193" ht="15.75" customHeight="1">
      <c r="A193" s="408">
        <v>45170.0</v>
      </c>
      <c r="B193" s="510"/>
      <c r="C193" s="510"/>
      <c r="D193" s="510"/>
      <c r="E193" s="511"/>
      <c r="F193" s="511"/>
      <c r="G193" s="353"/>
      <c r="H193" s="376"/>
      <c r="I193" s="376"/>
      <c r="J193" s="376"/>
      <c r="K193" s="377"/>
      <c r="L193" s="134"/>
      <c r="M193" s="134"/>
      <c r="N193" s="353"/>
      <c r="O193" s="374"/>
      <c r="P193" s="375"/>
      <c r="Q193" s="381" t="str">
        <f>IFERROR(__xludf.DUMMYFUNCTION("TRANSPOSE(FILTER($P$6:$P$329,$O$6:$O$329='DATOS PERSONALES'!$E190))"),"Lunes 16:15")</f>
        <v>Lunes 16:15</v>
      </c>
      <c r="R193" s="374" t="str">
        <f>IFERROR(__xludf.DUMMYFUNCTION("""COMPUTED_VALUE"""),"Lunes 19:15")</f>
        <v>Lunes 19:15</v>
      </c>
      <c r="S193" s="374" t="str">
        <f>IFERROR(__xludf.DUMMYFUNCTION("""COMPUTED_VALUE"""),"Martes 16:00")</f>
        <v>Martes 16:00</v>
      </c>
      <c r="T193" s="374" t="str">
        <f>IFERROR(__xludf.DUMMYFUNCTION("""COMPUTED_VALUE"""),"Martes 17:30")</f>
        <v>Martes 17:30</v>
      </c>
      <c r="U193" s="374" t="str">
        <f>IFERROR(__xludf.DUMMYFUNCTION("""COMPUTED_VALUE"""),"Martes 18:15")</f>
        <v>Martes 18:15</v>
      </c>
      <c r="V193" s="374" t="str">
        <f>IFERROR(__xludf.DUMMYFUNCTION("""COMPUTED_VALUE"""),"Martes 19:45")</f>
        <v>Martes 19:45</v>
      </c>
      <c r="W193" s="374" t="str">
        <f>IFERROR(__xludf.DUMMYFUNCTION("""COMPUTED_VALUE"""),"Miércoles 18:15")</f>
        <v>Miércoles 18:15</v>
      </c>
      <c r="X193" s="374" t="str">
        <f>IFERROR(__xludf.DUMMYFUNCTION("""COMPUTED_VALUE"""),"Miércoles 19:45")</f>
        <v>Miércoles 19:45</v>
      </c>
      <c r="Y193" s="374" t="str">
        <f>IFERROR(__xludf.DUMMYFUNCTION("""COMPUTED_VALUE"""),"Jueves 14:45")</f>
        <v>Jueves 14:45</v>
      </c>
      <c r="Z193" s="374" t="str">
        <f>IFERROR(__xludf.DUMMYFUNCTION("""COMPUTED_VALUE"""),"Jueves 14:45")</f>
        <v>Jueves 14:45</v>
      </c>
      <c r="AA193" s="374" t="str">
        <f>IFERROR(__xludf.DUMMYFUNCTION("""COMPUTED_VALUE"""),"Jueves 17:00")</f>
        <v>Jueves 17:00</v>
      </c>
      <c r="AB193" s="374" t="str">
        <f>IFERROR(__xludf.DUMMYFUNCTION("""COMPUTED_VALUE"""),"Jueves 19:15")</f>
        <v>Jueves 19:15</v>
      </c>
      <c r="AC193" s="374" t="str">
        <f>IFERROR(__xludf.DUMMYFUNCTION("""COMPUTED_VALUE"""),"Viernes 15:15")</f>
        <v>Viernes 15:15</v>
      </c>
      <c r="AD193" s="376" t="str">
        <f>IFERROR(__xludf.DUMMYFUNCTION("""COMPUTED_VALUE"""),"Sábado 11:30")</f>
        <v>Sábado 11:30</v>
      </c>
      <c r="AE193" s="376" t="str">
        <f>IFERROR(__xludf.DUMMYFUNCTION("""COMPUTED_VALUE"""),"Sábado 12:15")</f>
        <v>Sábado 12:15</v>
      </c>
      <c r="AF193" s="376" t="str">
        <f>IFERROR(__xludf.DUMMYFUNCTION("""COMPUTED_VALUE"""),"Sábado 16:00")</f>
        <v>Sábado 16:00</v>
      </c>
      <c r="AG193" s="376" t="str">
        <f>IFERROR(__xludf.DUMMYFUNCTION("""COMPUTED_VALUE"""),"Sábado 17:30")</f>
        <v>Sábado 17:30</v>
      </c>
      <c r="AH193" s="376" t="str">
        <f>IFERROR(__xludf.DUMMYFUNCTION("""COMPUTED_VALUE"""),"Sábado 19:00")</f>
        <v>Sábado 19:00</v>
      </c>
      <c r="AI193" s="376" t="str">
        <f>IFERROR(__xludf.DUMMYFUNCTION("""COMPUTED_VALUE"""),"vacio")</f>
        <v>vacio</v>
      </c>
      <c r="AJ193" s="376"/>
      <c r="AK193" s="376"/>
      <c r="AL193" s="376"/>
      <c r="AM193" s="376"/>
      <c r="AN193" s="376"/>
      <c r="AO193" s="376"/>
      <c r="AP193" s="376"/>
      <c r="AQ193" s="376"/>
      <c r="AR193" s="376"/>
      <c r="AS193" s="376"/>
      <c r="AT193" s="376"/>
      <c r="AU193" s="376"/>
      <c r="AV193" s="376"/>
      <c r="AW193" s="377"/>
      <c r="AX193" s="134"/>
      <c r="AY193" s="353"/>
      <c r="AZ193" s="392" t="str">
        <f>IFERROR(__xludf.DUMMYFUNCTION("TRANSPOSE( IFNA(FILTER($B:$B, MONTH(IF($A:$A&lt;&gt;"""",$A:$A,""null""))=MONTH(IF('DATOS PERSONALES'!$H191&lt;&gt;"""",'DATOS PERSONALES'!$H191,""null""))),""Ingrese mes contratacion primero""))"),"Ingrese mes contratacion primero")</f>
        <v>Ingrese mes contratacion primero</v>
      </c>
      <c r="BA193" s="376"/>
      <c r="BB193" s="376"/>
      <c r="BC193" s="376"/>
      <c r="BD193" s="376"/>
      <c r="BE193" s="376"/>
      <c r="BF193" s="376"/>
      <c r="BG193" s="376"/>
      <c r="BH193" s="376"/>
      <c r="BI193" s="376"/>
      <c r="BJ193" s="376"/>
      <c r="BK193" s="376"/>
      <c r="BL193" s="376"/>
      <c r="BM193" s="376"/>
      <c r="BN193" s="376"/>
      <c r="BO193" s="377"/>
      <c r="BP193" s="134"/>
      <c r="BQ193" s="134"/>
      <c r="BR193" s="134"/>
      <c r="BS193" s="148"/>
      <c r="BT193" s="148"/>
      <c r="BU193" s="148"/>
      <c r="BV193" s="148"/>
      <c r="BW193" s="148"/>
      <c r="BX193" s="148"/>
      <c r="BY193" s="148"/>
      <c r="BZ193" s="148"/>
      <c r="CA193" s="148"/>
      <c r="CB193" s="148"/>
      <c r="CC193" s="148"/>
      <c r="CD193" s="148"/>
      <c r="CE193" s="148"/>
      <c r="CF193" s="148"/>
      <c r="CG193" s="148"/>
      <c r="CH193" s="148"/>
      <c r="CI193" s="148"/>
      <c r="CJ193" s="148"/>
      <c r="CK193" s="148"/>
      <c r="CL193" s="148"/>
      <c r="CM193" s="148"/>
      <c r="CN193" s="148"/>
      <c r="CO193" s="148"/>
      <c r="CP193" s="148"/>
      <c r="CQ193" s="148"/>
      <c r="CR193" s="148"/>
    </row>
    <row r="194" ht="15.75" customHeight="1">
      <c r="A194" s="408">
        <v>45170.0</v>
      </c>
      <c r="B194" s="349"/>
      <c r="C194" s="349"/>
      <c r="D194" s="349"/>
      <c r="E194" s="500"/>
      <c r="F194" s="500"/>
      <c r="G194" s="353"/>
      <c r="H194" s="376"/>
      <c r="I194" s="376"/>
      <c r="J194" s="376"/>
      <c r="K194" s="377"/>
      <c r="L194" s="134"/>
      <c r="M194" s="134"/>
      <c r="N194" s="353"/>
      <c r="O194" s="374"/>
      <c r="P194" s="375"/>
      <c r="Q194" s="381" t="str">
        <f>IFERROR(__xludf.DUMMYFUNCTION("TRANSPOSE(FILTER($P$6:$P$329,$O$6:$O$329='DATOS PERSONALES'!$E191))"),"Lunes 16:15")</f>
        <v>Lunes 16:15</v>
      </c>
      <c r="R194" s="374" t="str">
        <f>IFERROR(__xludf.DUMMYFUNCTION("""COMPUTED_VALUE"""),"Lunes 19:15")</f>
        <v>Lunes 19:15</v>
      </c>
      <c r="S194" s="374" t="str">
        <f>IFERROR(__xludf.DUMMYFUNCTION("""COMPUTED_VALUE"""),"Martes 16:00")</f>
        <v>Martes 16:00</v>
      </c>
      <c r="T194" s="374" t="str">
        <f>IFERROR(__xludf.DUMMYFUNCTION("""COMPUTED_VALUE"""),"Martes 17:30")</f>
        <v>Martes 17:30</v>
      </c>
      <c r="U194" s="374" t="str">
        <f>IFERROR(__xludf.DUMMYFUNCTION("""COMPUTED_VALUE"""),"Martes 18:15")</f>
        <v>Martes 18:15</v>
      </c>
      <c r="V194" s="374" t="str">
        <f>IFERROR(__xludf.DUMMYFUNCTION("""COMPUTED_VALUE"""),"Martes 19:45")</f>
        <v>Martes 19:45</v>
      </c>
      <c r="W194" s="374" t="str">
        <f>IFERROR(__xludf.DUMMYFUNCTION("""COMPUTED_VALUE"""),"Miércoles 18:15")</f>
        <v>Miércoles 18:15</v>
      </c>
      <c r="X194" s="374" t="str">
        <f>IFERROR(__xludf.DUMMYFUNCTION("""COMPUTED_VALUE"""),"Miércoles 19:45")</f>
        <v>Miércoles 19:45</v>
      </c>
      <c r="Y194" s="374" t="str">
        <f>IFERROR(__xludf.DUMMYFUNCTION("""COMPUTED_VALUE"""),"Jueves 14:45")</f>
        <v>Jueves 14:45</v>
      </c>
      <c r="Z194" s="374" t="str">
        <f>IFERROR(__xludf.DUMMYFUNCTION("""COMPUTED_VALUE"""),"Jueves 14:45")</f>
        <v>Jueves 14:45</v>
      </c>
      <c r="AA194" s="374" t="str">
        <f>IFERROR(__xludf.DUMMYFUNCTION("""COMPUTED_VALUE"""),"Jueves 17:00")</f>
        <v>Jueves 17:00</v>
      </c>
      <c r="AB194" s="374" t="str">
        <f>IFERROR(__xludf.DUMMYFUNCTION("""COMPUTED_VALUE"""),"Jueves 19:15")</f>
        <v>Jueves 19:15</v>
      </c>
      <c r="AC194" s="374" t="str">
        <f>IFERROR(__xludf.DUMMYFUNCTION("""COMPUTED_VALUE"""),"Viernes 15:15")</f>
        <v>Viernes 15:15</v>
      </c>
      <c r="AD194" s="376" t="str">
        <f>IFERROR(__xludf.DUMMYFUNCTION("""COMPUTED_VALUE"""),"Sábado 11:30")</f>
        <v>Sábado 11:30</v>
      </c>
      <c r="AE194" s="376" t="str">
        <f>IFERROR(__xludf.DUMMYFUNCTION("""COMPUTED_VALUE"""),"Sábado 12:15")</f>
        <v>Sábado 12:15</v>
      </c>
      <c r="AF194" s="376" t="str">
        <f>IFERROR(__xludf.DUMMYFUNCTION("""COMPUTED_VALUE"""),"Sábado 16:00")</f>
        <v>Sábado 16:00</v>
      </c>
      <c r="AG194" s="376" t="str">
        <f>IFERROR(__xludf.DUMMYFUNCTION("""COMPUTED_VALUE"""),"Sábado 17:30")</f>
        <v>Sábado 17:30</v>
      </c>
      <c r="AH194" s="376" t="str">
        <f>IFERROR(__xludf.DUMMYFUNCTION("""COMPUTED_VALUE"""),"Sábado 19:00")</f>
        <v>Sábado 19:00</v>
      </c>
      <c r="AI194" s="376" t="str">
        <f>IFERROR(__xludf.DUMMYFUNCTION("""COMPUTED_VALUE"""),"vacio")</f>
        <v>vacio</v>
      </c>
      <c r="AJ194" s="376"/>
      <c r="AK194" s="376"/>
      <c r="AL194" s="376"/>
      <c r="AM194" s="376"/>
      <c r="AN194" s="376"/>
      <c r="AO194" s="376"/>
      <c r="AP194" s="376"/>
      <c r="AQ194" s="376"/>
      <c r="AR194" s="376"/>
      <c r="AS194" s="376"/>
      <c r="AT194" s="376"/>
      <c r="AU194" s="376"/>
      <c r="AV194" s="376"/>
      <c r="AW194" s="377"/>
      <c r="AX194" s="134"/>
      <c r="AY194" s="353"/>
      <c r="AZ194" s="392" t="str">
        <f>IFERROR(__xludf.DUMMYFUNCTION("TRANSPOSE( IFNA(FILTER($B:$B, MONTH(IF($A:$A&lt;&gt;"""",$A:$A,""null""))=MONTH(IF('DATOS PERSONALES'!$H192&lt;&gt;"""",'DATOS PERSONALES'!$H192,""null""))),""Ingrese mes contratacion primero""))"),"Ingrese mes contratacion primero")</f>
        <v>Ingrese mes contratacion primero</v>
      </c>
      <c r="BA194" s="376"/>
      <c r="BB194" s="376"/>
      <c r="BC194" s="376"/>
      <c r="BD194" s="376"/>
      <c r="BE194" s="376"/>
      <c r="BF194" s="376"/>
      <c r="BG194" s="376"/>
      <c r="BH194" s="376"/>
      <c r="BI194" s="376"/>
      <c r="BJ194" s="376"/>
      <c r="BK194" s="376"/>
      <c r="BL194" s="376"/>
      <c r="BM194" s="376"/>
      <c r="BN194" s="376"/>
      <c r="BO194" s="377"/>
      <c r="BP194" s="134"/>
      <c r="BQ194" s="134"/>
      <c r="BR194" s="134"/>
      <c r="BS194" s="148"/>
      <c r="BT194" s="148"/>
      <c r="BU194" s="148"/>
      <c r="BV194" s="148"/>
      <c r="BW194" s="148"/>
      <c r="BX194" s="148"/>
      <c r="BY194" s="148"/>
      <c r="BZ194" s="148"/>
      <c r="CA194" s="148"/>
      <c r="CB194" s="148"/>
      <c r="CC194" s="148"/>
      <c r="CD194" s="148"/>
      <c r="CE194" s="148"/>
      <c r="CF194" s="148"/>
      <c r="CG194" s="148"/>
      <c r="CH194" s="148"/>
      <c r="CI194" s="148"/>
      <c r="CJ194" s="148"/>
      <c r="CK194" s="148"/>
      <c r="CL194" s="148"/>
      <c r="CM194" s="148"/>
      <c r="CN194" s="148"/>
      <c r="CO194" s="148"/>
      <c r="CP194" s="148"/>
      <c r="CQ194" s="148"/>
      <c r="CR194" s="148"/>
    </row>
    <row r="195" ht="15.75" customHeight="1">
      <c r="A195" s="506">
        <v>45170.0</v>
      </c>
      <c r="B195" s="148"/>
      <c r="C195" s="148"/>
      <c r="D195" s="148"/>
      <c r="E195" s="148"/>
      <c r="F195" s="148"/>
      <c r="G195" s="353"/>
      <c r="H195" s="376"/>
      <c r="I195" s="376"/>
      <c r="J195" s="376"/>
      <c r="K195" s="377"/>
      <c r="L195" s="134"/>
      <c r="M195" s="134"/>
      <c r="N195" s="353"/>
      <c r="O195" s="374"/>
      <c r="P195" s="375"/>
      <c r="Q195" s="381" t="str">
        <f>IFERROR(__xludf.DUMMYFUNCTION("TRANSPOSE(FILTER($P$6:$P$329,$O$6:$O$329='DATOS PERSONALES'!$E192))"),"Lunes 16:15")</f>
        <v>Lunes 16:15</v>
      </c>
      <c r="R195" s="374" t="str">
        <f>IFERROR(__xludf.DUMMYFUNCTION("""COMPUTED_VALUE"""),"Lunes 19:15")</f>
        <v>Lunes 19:15</v>
      </c>
      <c r="S195" s="374" t="str">
        <f>IFERROR(__xludf.DUMMYFUNCTION("""COMPUTED_VALUE"""),"Martes 16:00")</f>
        <v>Martes 16:00</v>
      </c>
      <c r="T195" s="374" t="str">
        <f>IFERROR(__xludf.DUMMYFUNCTION("""COMPUTED_VALUE"""),"Martes 17:30")</f>
        <v>Martes 17:30</v>
      </c>
      <c r="U195" s="374" t="str">
        <f>IFERROR(__xludf.DUMMYFUNCTION("""COMPUTED_VALUE"""),"Martes 18:15")</f>
        <v>Martes 18:15</v>
      </c>
      <c r="V195" s="374" t="str">
        <f>IFERROR(__xludf.DUMMYFUNCTION("""COMPUTED_VALUE"""),"Martes 19:45")</f>
        <v>Martes 19:45</v>
      </c>
      <c r="W195" s="374" t="str">
        <f>IFERROR(__xludf.DUMMYFUNCTION("""COMPUTED_VALUE"""),"Miércoles 18:15")</f>
        <v>Miércoles 18:15</v>
      </c>
      <c r="X195" s="374" t="str">
        <f>IFERROR(__xludf.DUMMYFUNCTION("""COMPUTED_VALUE"""),"Miércoles 19:45")</f>
        <v>Miércoles 19:45</v>
      </c>
      <c r="Y195" s="374" t="str">
        <f>IFERROR(__xludf.DUMMYFUNCTION("""COMPUTED_VALUE"""),"Jueves 14:45")</f>
        <v>Jueves 14:45</v>
      </c>
      <c r="Z195" s="374" t="str">
        <f>IFERROR(__xludf.DUMMYFUNCTION("""COMPUTED_VALUE"""),"Jueves 14:45")</f>
        <v>Jueves 14:45</v>
      </c>
      <c r="AA195" s="374" t="str">
        <f>IFERROR(__xludf.DUMMYFUNCTION("""COMPUTED_VALUE"""),"Jueves 17:00")</f>
        <v>Jueves 17:00</v>
      </c>
      <c r="AB195" s="374" t="str">
        <f>IFERROR(__xludf.DUMMYFUNCTION("""COMPUTED_VALUE"""),"Jueves 19:15")</f>
        <v>Jueves 19:15</v>
      </c>
      <c r="AC195" s="374" t="str">
        <f>IFERROR(__xludf.DUMMYFUNCTION("""COMPUTED_VALUE"""),"Viernes 15:15")</f>
        <v>Viernes 15:15</v>
      </c>
      <c r="AD195" s="376" t="str">
        <f>IFERROR(__xludf.DUMMYFUNCTION("""COMPUTED_VALUE"""),"Sábado 11:30")</f>
        <v>Sábado 11:30</v>
      </c>
      <c r="AE195" s="376" t="str">
        <f>IFERROR(__xludf.DUMMYFUNCTION("""COMPUTED_VALUE"""),"Sábado 12:15")</f>
        <v>Sábado 12:15</v>
      </c>
      <c r="AF195" s="376" t="str">
        <f>IFERROR(__xludf.DUMMYFUNCTION("""COMPUTED_VALUE"""),"Sábado 16:00")</f>
        <v>Sábado 16:00</v>
      </c>
      <c r="AG195" s="376" t="str">
        <f>IFERROR(__xludf.DUMMYFUNCTION("""COMPUTED_VALUE"""),"Sábado 17:30")</f>
        <v>Sábado 17:30</v>
      </c>
      <c r="AH195" s="376" t="str">
        <f>IFERROR(__xludf.DUMMYFUNCTION("""COMPUTED_VALUE"""),"Sábado 19:00")</f>
        <v>Sábado 19:00</v>
      </c>
      <c r="AI195" s="376" t="str">
        <f>IFERROR(__xludf.DUMMYFUNCTION("""COMPUTED_VALUE"""),"vacio")</f>
        <v>vacio</v>
      </c>
      <c r="AJ195" s="376"/>
      <c r="AK195" s="376"/>
      <c r="AL195" s="376"/>
      <c r="AM195" s="376"/>
      <c r="AN195" s="376"/>
      <c r="AO195" s="376"/>
      <c r="AP195" s="376"/>
      <c r="AQ195" s="376"/>
      <c r="AR195" s="376"/>
      <c r="AS195" s="376"/>
      <c r="AT195" s="376"/>
      <c r="AU195" s="376"/>
      <c r="AV195" s="376"/>
      <c r="AW195" s="377"/>
      <c r="AX195" s="134"/>
      <c r="AY195" s="353"/>
      <c r="AZ195" s="392" t="str">
        <f>IFERROR(__xludf.DUMMYFUNCTION("TRANSPOSE( IFNA(FILTER($B:$B, MONTH(IF($A:$A&lt;&gt;"""",$A:$A,""null""))=MONTH(IF('DATOS PERSONALES'!$H193&lt;&gt;"""",'DATOS PERSONALES'!$H193,""null""))),""Ingrese mes contratacion primero""))"),"Ingrese mes contratacion primero")</f>
        <v>Ingrese mes contratacion primero</v>
      </c>
      <c r="BA195" s="376"/>
      <c r="BB195" s="376"/>
      <c r="BC195" s="376"/>
      <c r="BD195" s="376"/>
      <c r="BE195" s="376"/>
      <c r="BF195" s="376"/>
      <c r="BG195" s="376"/>
      <c r="BH195" s="376"/>
      <c r="BI195" s="376"/>
      <c r="BJ195" s="376"/>
      <c r="BK195" s="376"/>
      <c r="BL195" s="376"/>
      <c r="BM195" s="376"/>
      <c r="BN195" s="376"/>
      <c r="BO195" s="377"/>
      <c r="BP195" s="134"/>
      <c r="BQ195" s="134"/>
      <c r="BR195" s="134"/>
      <c r="BS195" s="148"/>
      <c r="BT195" s="148"/>
      <c r="BU195" s="148"/>
      <c r="BV195" s="148"/>
      <c r="BW195" s="148"/>
      <c r="BX195" s="148"/>
      <c r="BY195" s="148"/>
      <c r="BZ195" s="148"/>
      <c r="CA195" s="148"/>
      <c r="CB195" s="148"/>
      <c r="CC195" s="148"/>
      <c r="CD195" s="148"/>
      <c r="CE195" s="148"/>
      <c r="CF195" s="148"/>
      <c r="CG195" s="148"/>
      <c r="CH195" s="148"/>
      <c r="CI195" s="148"/>
      <c r="CJ195" s="148"/>
      <c r="CK195" s="148"/>
      <c r="CL195" s="148"/>
      <c r="CM195" s="148"/>
      <c r="CN195" s="148"/>
      <c r="CO195" s="148"/>
      <c r="CP195" s="148"/>
      <c r="CQ195" s="148"/>
      <c r="CR195" s="148"/>
    </row>
    <row r="196" ht="15.75" customHeight="1">
      <c r="A196" s="506">
        <v>45170.0</v>
      </c>
      <c r="B196" s="148"/>
      <c r="C196" s="148"/>
      <c r="D196" s="148"/>
      <c r="E196" s="148"/>
      <c r="F196" s="148"/>
      <c r="G196" s="353"/>
      <c r="H196" s="376"/>
      <c r="I196" s="376"/>
      <c r="J196" s="376"/>
      <c r="K196" s="377"/>
      <c r="L196" s="134"/>
      <c r="M196" s="134"/>
      <c r="N196" s="353"/>
      <c r="O196" s="374"/>
      <c r="P196" s="375"/>
      <c r="Q196" s="381" t="str">
        <f>IFERROR(__xludf.DUMMYFUNCTION("TRANSPOSE(FILTER($P$6:$P$329,$O$6:$O$329='DATOS PERSONALES'!$E193))"),"Lunes 16:15")</f>
        <v>Lunes 16:15</v>
      </c>
      <c r="R196" s="374" t="str">
        <f>IFERROR(__xludf.DUMMYFUNCTION("""COMPUTED_VALUE"""),"Lunes 19:15")</f>
        <v>Lunes 19:15</v>
      </c>
      <c r="S196" s="374" t="str">
        <f>IFERROR(__xludf.DUMMYFUNCTION("""COMPUTED_VALUE"""),"Martes 16:00")</f>
        <v>Martes 16:00</v>
      </c>
      <c r="T196" s="374" t="str">
        <f>IFERROR(__xludf.DUMMYFUNCTION("""COMPUTED_VALUE"""),"Martes 17:30")</f>
        <v>Martes 17:30</v>
      </c>
      <c r="U196" s="374" t="str">
        <f>IFERROR(__xludf.DUMMYFUNCTION("""COMPUTED_VALUE"""),"Martes 18:15")</f>
        <v>Martes 18:15</v>
      </c>
      <c r="V196" s="374" t="str">
        <f>IFERROR(__xludf.DUMMYFUNCTION("""COMPUTED_VALUE"""),"Martes 19:45")</f>
        <v>Martes 19:45</v>
      </c>
      <c r="W196" s="374" t="str">
        <f>IFERROR(__xludf.DUMMYFUNCTION("""COMPUTED_VALUE"""),"Miércoles 18:15")</f>
        <v>Miércoles 18:15</v>
      </c>
      <c r="X196" s="374" t="str">
        <f>IFERROR(__xludf.DUMMYFUNCTION("""COMPUTED_VALUE"""),"Miércoles 19:45")</f>
        <v>Miércoles 19:45</v>
      </c>
      <c r="Y196" s="374" t="str">
        <f>IFERROR(__xludf.DUMMYFUNCTION("""COMPUTED_VALUE"""),"Jueves 14:45")</f>
        <v>Jueves 14:45</v>
      </c>
      <c r="Z196" s="374" t="str">
        <f>IFERROR(__xludf.DUMMYFUNCTION("""COMPUTED_VALUE"""),"Jueves 14:45")</f>
        <v>Jueves 14:45</v>
      </c>
      <c r="AA196" s="374" t="str">
        <f>IFERROR(__xludf.DUMMYFUNCTION("""COMPUTED_VALUE"""),"Jueves 17:00")</f>
        <v>Jueves 17:00</v>
      </c>
      <c r="AB196" s="374" t="str">
        <f>IFERROR(__xludf.DUMMYFUNCTION("""COMPUTED_VALUE"""),"Jueves 19:15")</f>
        <v>Jueves 19:15</v>
      </c>
      <c r="AC196" s="374" t="str">
        <f>IFERROR(__xludf.DUMMYFUNCTION("""COMPUTED_VALUE"""),"Viernes 15:15")</f>
        <v>Viernes 15:15</v>
      </c>
      <c r="AD196" s="376" t="str">
        <f>IFERROR(__xludf.DUMMYFUNCTION("""COMPUTED_VALUE"""),"Sábado 11:30")</f>
        <v>Sábado 11:30</v>
      </c>
      <c r="AE196" s="376" t="str">
        <f>IFERROR(__xludf.DUMMYFUNCTION("""COMPUTED_VALUE"""),"Sábado 12:15")</f>
        <v>Sábado 12:15</v>
      </c>
      <c r="AF196" s="376" t="str">
        <f>IFERROR(__xludf.DUMMYFUNCTION("""COMPUTED_VALUE"""),"Sábado 16:00")</f>
        <v>Sábado 16:00</v>
      </c>
      <c r="AG196" s="376" t="str">
        <f>IFERROR(__xludf.DUMMYFUNCTION("""COMPUTED_VALUE"""),"Sábado 17:30")</f>
        <v>Sábado 17:30</v>
      </c>
      <c r="AH196" s="376" t="str">
        <f>IFERROR(__xludf.DUMMYFUNCTION("""COMPUTED_VALUE"""),"Sábado 19:00")</f>
        <v>Sábado 19:00</v>
      </c>
      <c r="AI196" s="376" t="str">
        <f>IFERROR(__xludf.DUMMYFUNCTION("""COMPUTED_VALUE"""),"vacio")</f>
        <v>vacio</v>
      </c>
      <c r="AJ196" s="376"/>
      <c r="AK196" s="376"/>
      <c r="AL196" s="376"/>
      <c r="AM196" s="376"/>
      <c r="AN196" s="376"/>
      <c r="AO196" s="376"/>
      <c r="AP196" s="376"/>
      <c r="AQ196" s="376"/>
      <c r="AR196" s="376"/>
      <c r="AS196" s="376"/>
      <c r="AT196" s="376"/>
      <c r="AU196" s="376"/>
      <c r="AV196" s="376"/>
      <c r="AW196" s="377"/>
      <c r="AX196" s="134"/>
      <c r="AY196" s="353"/>
      <c r="AZ196" s="392" t="str">
        <f>IFERROR(__xludf.DUMMYFUNCTION("TRANSPOSE( IFNA(FILTER($B:$B, MONTH(IF($A:$A&lt;&gt;"""",$A:$A,""null""))=MONTH(IF('DATOS PERSONALES'!$H194&lt;&gt;"""",'DATOS PERSONALES'!$H194,""null""))),""Ingrese mes contratacion primero""))"),"Ingrese mes contratacion primero")</f>
        <v>Ingrese mes contratacion primero</v>
      </c>
      <c r="BA196" s="376"/>
      <c r="BB196" s="376"/>
      <c r="BC196" s="376"/>
      <c r="BD196" s="376"/>
      <c r="BE196" s="376"/>
      <c r="BF196" s="376"/>
      <c r="BG196" s="376"/>
      <c r="BH196" s="376"/>
      <c r="BI196" s="376"/>
      <c r="BJ196" s="376"/>
      <c r="BK196" s="376"/>
      <c r="BL196" s="376"/>
      <c r="BM196" s="376"/>
      <c r="BN196" s="376"/>
      <c r="BO196" s="377"/>
      <c r="BP196" s="134"/>
      <c r="BQ196" s="134"/>
      <c r="BR196" s="134"/>
      <c r="BS196" s="148"/>
      <c r="BT196" s="148"/>
      <c r="BU196" s="148"/>
      <c r="BV196" s="148"/>
      <c r="BW196" s="148"/>
      <c r="BX196" s="148"/>
      <c r="BY196" s="148"/>
      <c r="BZ196" s="148"/>
      <c r="CA196" s="148"/>
      <c r="CB196" s="148"/>
      <c r="CC196" s="148"/>
      <c r="CD196" s="148"/>
      <c r="CE196" s="148"/>
      <c r="CF196" s="148"/>
      <c r="CG196" s="148"/>
      <c r="CH196" s="148"/>
      <c r="CI196" s="148"/>
      <c r="CJ196" s="148"/>
      <c r="CK196" s="148"/>
      <c r="CL196" s="148"/>
      <c r="CM196" s="148"/>
      <c r="CN196" s="148"/>
      <c r="CO196" s="148"/>
      <c r="CP196" s="148"/>
      <c r="CQ196" s="148"/>
      <c r="CR196" s="148"/>
    </row>
    <row r="197" ht="15.75" customHeight="1">
      <c r="A197" s="506">
        <v>45170.0</v>
      </c>
      <c r="B197" s="423" t="s">
        <v>1524</v>
      </c>
      <c r="C197" s="464">
        <v>0.0</v>
      </c>
      <c r="D197" s="464">
        <v>0.0</v>
      </c>
      <c r="E197" s="464">
        <v>0.0</v>
      </c>
      <c r="F197" s="464">
        <v>0.0</v>
      </c>
      <c r="G197" s="465">
        <v>0.0</v>
      </c>
      <c r="H197" s="376"/>
      <c r="I197" s="376"/>
      <c r="J197" s="376"/>
      <c r="K197" s="377"/>
      <c r="L197" s="134"/>
      <c r="M197" s="134"/>
      <c r="N197" s="353"/>
      <c r="O197" s="374"/>
      <c r="P197" s="375"/>
      <c r="Q197" s="381" t="str">
        <f>IFERROR(__xludf.DUMMYFUNCTION("TRANSPOSE(FILTER($P$6:$P$329,$O$6:$O$329='DATOS PERSONALES'!$E194))"),"Lunes 16:15")</f>
        <v>Lunes 16:15</v>
      </c>
      <c r="R197" s="374" t="str">
        <f>IFERROR(__xludf.DUMMYFUNCTION("""COMPUTED_VALUE"""),"Lunes 19:15")</f>
        <v>Lunes 19:15</v>
      </c>
      <c r="S197" s="374" t="str">
        <f>IFERROR(__xludf.DUMMYFUNCTION("""COMPUTED_VALUE"""),"Martes 16:00")</f>
        <v>Martes 16:00</v>
      </c>
      <c r="T197" s="374" t="str">
        <f>IFERROR(__xludf.DUMMYFUNCTION("""COMPUTED_VALUE"""),"Martes 17:30")</f>
        <v>Martes 17:30</v>
      </c>
      <c r="U197" s="374" t="str">
        <f>IFERROR(__xludf.DUMMYFUNCTION("""COMPUTED_VALUE"""),"Martes 18:15")</f>
        <v>Martes 18:15</v>
      </c>
      <c r="V197" s="374" t="str">
        <f>IFERROR(__xludf.DUMMYFUNCTION("""COMPUTED_VALUE"""),"Martes 19:45")</f>
        <v>Martes 19:45</v>
      </c>
      <c r="W197" s="374" t="str">
        <f>IFERROR(__xludf.DUMMYFUNCTION("""COMPUTED_VALUE"""),"Miércoles 18:15")</f>
        <v>Miércoles 18:15</v>
      </c>
      <c r="X197" s="374" t="str">
        <f>IFERROR(__xludf.DUMMYFUNCTION("""COMPUTED_VALUE"""),"Miércoles 19:45")</f>
        <v>Miércoles 19:45</v>
      </c>
      <c r="Y197" s="374" t="str">
        <f>IFERROR(__xludf.DUMMYFUNCTION("""COMPUTED_VALUE"""),"Jueves 14:45")</f>
        <v>Jueves 14:45</v>
      </c>
      <c r="Z197" s="374" t="str">
        <f>IFERROR(__xludf.DUMMYFUNCTION("""COMPUTED_VALUE"""),"Jueves 14:45")</f>
        <v>Jueves 14:45</v>
      </c>
      <c r="AA197" s="374" t="str">
        <f>IFERROR(__xludf.DUMMYFUNCTION("""COMPUTED_VALUE"""),"Jueves 17:00")</f>
        <v>Jueves 17:00</v>
      </c>
      <c r="AB197" s="374" t="str">
        <f>IFERROR(__xludf.DUMMYFUNCTION("""COMPUTED_VALUE"""),"Jueves 19:15")</f>
        <v>Jueves 19:15</v>
      </c>
      <c r="AC197" s="374" t="str">
        <f>IFERROR(__xludf.DUMMYFUNCTION("""COMPUTED_VALUE"""),"Viernes 15:15")</f>
        <v>Viernes 15:15</v>
      </c>
      <c r="AD197" s="376" t="str">
        <f>IFERROR(__xludf.DUMMYFUNCTION("""COMPUTED_VALUE"""),"Sábado 11:30")</f>
        <v>Sábado 11:30</v>
      </c>
      <c r="AE197" s="376" t="str">
        <f>IFERROR(__xludf.DUMMYFUNCTION("""COMPUTED_VALUE"""),"Sábado 12:15")</f>
        <v>Sábado 12:15</v>
      </c>
      <c r="AF197" s="376" t="str">
        <f>IFERROR(__xludf.DUMMYFUNCTION("""COMPUTED_VALUE"""),"Sábado 16:00")</f>
        <v>Sábado 16:00</v>
      </c>
      <c r="AG197" s="376" t="str">
        <f>IFERROR(__xludf.DUMMYFUNCTION("""COMPUTED_VALUE"""),"Sábado 17:30")</f>
        <v>Sábado 17:30</v>
      </c>
      <c r="AH197" s="376" t="str">
        <f>IFERROR(__xludf.DUMMYFUNCTION("""COMPUTED_VALUE"""),"Sábado 19:00")</f>
        <v>Sábado 19:00</v>
      </c>
      <c r="AI197" s="376" t="str">
        <f>IFERROR(__xludf.DUMMYFUNCTION("""COMPUTED_VALUE"""),"vacio")</f>
        <v>vacio</v>
      </c>
      <c r="AJ197" s="376"/>
      <c r="AK197" s="376"/>
      <c r="AL197" s="376"/>
      <c r="AM197" s="376"/>
      <c r="AN197" s="376"/>
      <c r="AO197" s="376"/>
      <c r="AP197" s="376"/>
      <c r="AQ197" s="376"/>
      <c r="AR197" s="376"/>
      <c r="AS197" s="376"/>
      <c r="AT197" s="376"/>
      <c r="AU197" s="376"/>
      <c r="AV197" s="376"/>
      <c r="AW197" s="377"/>
      <c r="AX197" s="134"/>
      <c r="AY197" s="353"/>
      <c r="AZ197" s="392" t="str">
        <f>IFERROR(__xludf.DUMMYFUNCTION("TRANSPOSE( IFNA(FILTER($B:$B, MONTH(IF($A:$A&lt;&gt;"""",$A:$A,""null""))=MONTH(IF('DATOS PERSONALES'!$H195&lt;&gt;"""",'DATOS PERSONALES'!$H195,""null""))),""Ingrese mes contratacion primero""))"),"Ingrese mes contratacion primero")</f>
        <v>Ingrese mes contratacion primero</v>
      </c>
      <c r="BA197" s="376"/>
      <c r="BB197" s="376"/>
      <c r="BC197" s="376"/>
      <c r="BD197" s="376"/>
      <c r="BE197" s="376"/>
      <c r="BF197" s="376"/>
      <c r="BG197" s="376"/>
      <c r="BH197" s="376"/>
      <c r="BI197" s="376"/>
      <c r="BJ197" s="376"/>
      <c r="BK197" s="376"/>
      <c r="BL197" s="376"/>
      <c r="BM197" s="376"/>
      <c r="BN197" s="376"/>
      <c r="BO197" s="377"/>
      <c r="BP197" s="134"/>
      <c r="BQ197" s="134"/>
      <c r="BR197" s="134"/>
      <c r="BS197" s="148"/>
      <c r="BT197" s="148"/>
      <c r="BU197" s="148"/>
      <c r="BV197" s="148"/>
      <c r="BW197" s="148"/>
      <c r="BX197" s="148"/>
      <c r="BY197" s="148"/>
      <c r="BZ197" s="148"/>
      <c r="CA197" s="148"/>
      <c r="CB197" s="148"/>
      <c r="CC197" s="148"/>
      <c r="CD197" s="148"/>
      <c r="CE197" s="148"/>
      <c r="CF197" s="148"/>
      <c r="CG197" s="148"/>
      <c r="CH197" s="148"/>
      <c r="CI197" s="148"/>
      <c r="CJ197" s="148"/>
      <c r="CK197" s="148"/>
      <c r="CL197" s="148"/>
      <c r="CM197" s="148"/>
      <c r="CN197" s="148"/>
      <c r="CO197" s="148"/>
      <c r="CP197" s="148"/>
      <c r="CQ197" s="148"/>
      <c r="CR197" s="148"/>
    </row>
    <row r="198" ht="15.75" customHeight="1">
      <c r="A198" s="494"/>
      <c r="B198" s="335"/>
      <c r="C198" s="335"/>
      <c r="D198" s="335"/>
      <c r="E198" s="335"/>
      <c r="F198" s="335"/>
      <c r="G198" s="353"/>
      <c r="H198" s="376"/>
      <c r="I198" s="376"/>
      <c r="J198" s="376"/>
      <c r="K198" s="377"/>
      <c r="L198" s="134"/>
      <c r="M198" s="134"/>
      <c r="N198" s="353"/>
      <c r="O198" s="374"/>
      <c r="P198" s="375"/>
      <c r="Q198" s="381" t="str">
        <f>IFERROR(__xludf.DUMMYFUNCTION("TRANSPOSE(FILTER($P$6:$P$329,$O$6:$O$329='DATOS PERSONALES'!$E195))"),"Lunes 16:15")</f>
        <v>Lunes 16:15</v>
      </c>
      <c r="R198" s="374" t="str">
        <f>IFERROR(__xludf.DUMMYFUNCTION("""COMPUTED_VALUE"""),"Lunes 19:15")</f>
        <v>Lunes 19:15</v>
      </c>
      <c r="S198" s="374" t="str">
        <f>IFERROR(__xludf.DUMMYFUNCTION("""COMPUTED_VALUE"""),"Martes 16:00")</f>
        <v>Martes 16:00</v>
      </c>
      <c r="T198" s="374" t="str">
        <f>IFERROR(__xludf.DUMMYFUNCTION("""COMPUTED_VALUE"""),"Martes 17:30")</f>
        <v>Martes 17:30</v>
      </c>
      <c r="U198" s="374" t="str">
        <f>IFERROR(__xludf.DUMMYFUNCTION("""COMPUTED_VALUE"""),"Martes 18:15")</f>
        <v>Martes 18:15</v>
      </c>
      <c r="V198" s="374" t="str">
        <f>IFERROR(__xludf.DUMMYFUNCTION("""COMPUTED_VALUE"""),"Martes 19:45")</f>
        <v>Martes 19:45</v>
      </c>
      <c r="W198" s="374" t="str">
        <f>IFERROR(__xludf.DUMMYFUNCTION("""COMPUTED_VALUE"""),"Miércoles 18:15")</f>
        <v>Miércoles 18:15</v>
      </c>
      <c r="X198" s="374" t="str">
        <f>IFERROR(__xludf.DUMMYFUNCTION("""COMPUTED_VALUE"""),"Miércoles 19:45")</f>
        <v>Miércoles 19:45</v>
      </c>
      <c r="Y198" s="374" t="str">
        <f>IFERROR(__xludf.DUMMYFUNCTION("""COMPUTED_VALUE"""),"Jueves 14:45")</f>
        <v>Jueves 14:45</v>
      </c>
      <c r="Z198" s="374" t="str">
        <f>IFERROR(__xludf.DUMMYFUNCTION("""COMPUTED_VALUE"""),"Jueves 14:45")</f>
        <v>Jueves 14:45</v>
      </c>
      <c r="AA198" s="374" t="str">
        <f>IFERROR(__xludf.DUMMYFUNCTION("""COMPUTED_VALUE"""),"Jueves 17:00")</f>
        <v>Jueves 17:00</v>
      </c>
      <c r="AB198" s="374" t="str">
        <f>IFERROR(__xludf.DUMMYFUNCTION("""COMPUTED_VALUE"""),"Jueves 19:15")</f>
        <v>Jueves 19:15</v>
      </c>
      <c r="AC198" s="374" t="str">
        <f>IFERROR(__xludf.DUMMYFUNCTION("""COMPUTED_VALUE"""),"Viernes 15:15")</f>
        <v>Viernes 15:15</v>
      </c>
      <c r="AD198" s="376" t="str">
        <f>IFERROR(__xludf.DUMMYFUNCTION("""COMPUTED_VALUE"""),"Sábado 11:30")</f>
        <v>Sábado 11:30</v>
      </c>
      <c r="AE198" s="376" t="str">
        <f>IFERROR(__xludf.DUMMYFUNCTION("""COMPUTED_VALUE"""),"Sábado 12:15")</f>
        <v>Sábado 12:15</v>
      </c>
      <c r="AF198" s="376" t="str">
        <f>IFERROR(__xludf.DUMMYFUNCTION("""COMPUTED_VALUE"""),"Sábado 16:00")</f>
        <v>Sábado 16:00</v>
      </c>
      <c r="AG198" s="376" t="str">
        <f>IFERROR(__xludf.DUMMYFUNCTION("""COMPUTED_VALUE"""),"Sábado 17:30")</f>
        <v>Sábado 17:30</v>
      </c>
      <c r="AH198" s="376" t="str">
        <f>IFERROR(__xludf.DUMMYFUNCTION("""COMPUTED_VALUE"""),"Sábado 19:00")</f>
        <v>Sábado 19:00</v>
      </c>
      <c r="AI198" s="376" t="str">
        <f>IFERROR(__xludf.DUMMYFUNCTION("""COMPUTED_VALUE"""),"vacio")</f>
        <v>vacio</v>
      </c>
      <c r="AJ198" s="376"/>
      <c r="AK198" s="376"/>
      <c r="AL198" s="376"/>
      <c r="AM198" s="376"/>
      <c r="AN198" s="376"/>
      <c r="AO198" s="376"/>
      <c r="AP198" s="376"/>
      <c r="AQ198" s="376"/>
      <c r="AR198" s="376"/>
      <c r="AS198" s="376"/>
      <c r="AT198" s="376"/>
      <c r="AU198" s="376"/>
      <c r="AV198" s="376"/>
      <c r="AW198" s="377"/>
      <c r="AX198" s="134"/>
      <c r="AY198" s="353"/>
      <c r="AZ198" s="392" t="str">
        <f>IFERROR(__xludf.DUMMYFUNCTION("TRANSPOSE( IFNA(FILTER($B:$B, MONTH(IF($A:$A&lt;&gt;"""",$A:$A,""null""))=MONTH(IF('DATOS PERSONALES'!$H196&lt;&gt;"""",'DATOS PERSONALES'!$H196,""null""))),""Ingrese mes contratacion primero""))"),"Ingrese mes contratacion primero")</f>
        <v>Ingrese mes contratacion primero</v>
      </c>
      <c r="BA198" s="376"/>
      <c r="BB198" s="376"/>
      <c r="BC198" s="376"/>
      <c r="BD198" s="376"/>
      <c r="BE198" s="376"/>
      <c r="BF198" s="376"/>
      <c r="BG198" s="376"/>
      <c r="BH198" s="376"/>
      <c r="BI198" s="376"/>
      <c r="BJ198" s="376"/>
      <c r="BK198" s="376"/>
      <c r="BL198" s="376"/>
      <c r="BM198" s="376"/>
      <c r="BN198" s="376"/>
      <c r="BO198" s="377"/>
      <c r="BP198" s="134"/>
      <c r="BQ198" s="134"/>
      <c r="BR198" s="134"/>
      <c r="BS198" s="148"/>
      <c r="BT198" s="148"/>
      <c r="BU198" s="148"/>
      <c r="BV198" s="148"/>
      <c r="BW198" s="148"/>
      <c r="BX198" s="148"/>
      <c r="BY198" s="148"/>
      <c r="BZ198" s="148"/>
      <c r="CA198" s="148"/>
      <c r="CB198" s="148"/>
      <c r="CC198" s="148"/>
      <c r="CD198" s="148"/>
      <c r="CE198" s="148"/>
      <c r="CF198" s="148"/>
      <c r="CG198" s="148"/>
      <c r="CH198" s="148"/>
      <c r="CI198" s="148"/>
      <c r="CJ198" s="148"/>
      <c r="CK198" s="148"/>
      <c r="CL198" s="148"/>
      <c r="CM198" s="148"/>
      <c r="CN198" s="148"/>
      <c r="CO198" s="148"/>
      <c r="CP198" s="148"/>
      <c r="CQ198" s="148"/>
      <c r="CR198" s="148"/>
    </row>
    <row r="199" ht="15.75" customHeight="1">
      <c r="A199" s="431"/>
      <c r="B199" s="432">
        <v>45200.0</v>
      </c>
      <c r="C199" s="433"/>
      <c r="D199" s="433"/>
      <c r="E199" s="433"/>
      <c r="F199" s="434"/>
      <c r="G199" s="353"/>
      <c r="H199" s="376"/>
      <c r="I199" s="376"/>
      <c r="J199" s="376"/>
      <c r="K199" s="377"/>
      <c r="L199" s="134"/>
      <c r="M199" s="134"/>
      <c r="N199" s="353"/>
      <c r="O199" s="374"/>
      <c r="P199" s="375"/>
      <c r="Q199" s="381" t="str">
        <f>IFERROR(__xludf.DUMMYFUNCTION("TRANSPOSE(FILTER($P$6:$P$329,$O$6:$O$329='DATOS PERSONALES'!$E196))"),"Lunes 16:15")</f>
        <v>Lunes 16:15</v>
      </c>
      <c r="R199" s="374" t="str">
        <f>IFERROR(__xludf.DUMMYFUNCTION("""COMPUTED_VALUE"""),"Lunes 19:15")</f>
        <v>Lunes 19:15</v>
      </c>
      <c r="S199" s="374" t="str">
        <f>IFERROR(__xludf.DUMMYFUNCTION("""COMPUTED_VALUE"""),"Martes 16:00")</f>
        <v>Martes 16:00</v>
      </c>
      <c r="T199" s="374" t="str">
        <f>IFERROR(__xludf.DUMMYFUNCTION("""COMPUTED_VALUE"""),"Martes 17:30")</f>
        <v>Martes 17:30</v>
      </c>
      <c r="U199" s="374" t="str">
        <f>IFERROR(__xludf.DUMMYFUNCTION("""COMPUTED_VALUE"""),"Martes 18:15")</f>
        <v>Martes 18:15</v>
      </c>
      <c r="V199" s="374" t="str">
        <f>IFERROR(__xludf.DUMMYFUNCTION("""COMPUTED_VALUE"""),"Martes 19:45")</f>
        <v>Martes 19:45</v>
      </c>
      <c r="W199" s="374" t="str">
        <f>IFERROR(__xludf.DUMMYFUNCTION("""COMPUTED_VALUE"""),"Miércoles 18:15")</f>
        <v>Miércoles 18:15</v>
      </c>
      <c r="X199" s="374" t="str">
        <f>IFERROR(__xludf.DUMMYFUNCTION("""COMPUTED_VALUE"""),"Miércoles 19:45")</f>
        <v>Miércoles 19:45</v>
      </c>
      <c r="Y199" s="374" t="str">
        <f>IFERROR(__xludf.DUMMYFUNCTION("""COMPUTED_VALUE"""),"Jueves 14:45")</f>
        <v>Jueves 14:45</v>
      </c>
      <c r="Z199" s="374" t="str">
        <f>IFERROR(__xludf.DUMMYFUNCTION("""COMPUTED_VALUE"""),"Jueves 14:45")</f>
        <v>Jueves 14:45</v>
      </c>
      <c r="AA199" s="374" t="str">
        <f>IFERROR(__xludf.DUMMYFUNCTION("""COMPUTED_VALUE"""),"Jueves 17:00")</f>
        <v>Jueves 17:00</v>
      </c>
      <c r="AB199" s="374" t="str">
        <f>IFERROR(__xludf.DUMMYFUNCTION("""COMPUTED_VALUE"""),"Jueves 19:15")</f>
        <v>Jueves 19:15</v>
      </c>
      <c r="AC199" s="374" t="str">
        <f>IFERROR(__xludf.DUMMYFUNCTION("""COMPUTED_VALUE"""),"Viernes 15:15")</f>
        <v>Viernes 15:15</v>
      </c>
      <c r="AD199" s="376" t="str">
        <f>IFERROR(__xludf.DUMMYFUNCTION("""COMPUTED_VALUE"""),"Sábado 11:30")</f>
        <v>Sábado 11:30</v>
      </c>
      <c r="AE199" s="376" t="str">
        <f>IFERROR(__xludf.DUMMYFUNCTION("""COMPUTED_VALUE"""),"Sábado 12:15")</f>
        <v>Sábado 12:15</v>
      </c>
      <c r="AF199" s="376" t="str">
        <f>IFERROR(__xludf.DUMMYFUNCTION("""COMPUTED_VALUE"""),"Sábado 16:00")</f>
        <v>Sábado 16:00</v>
      </c>
      <c r="AG199" s="376" t="str">
        <f>IFERROR(__xludf.DUMMYFUNCTION("""COMPUTED_VALUE"""),"Sábado 17:30")</f>
        <v>Sábado 17:30</v>
      </c>
      <c r="AH199" s="376" t="str">
        <f>IFERROR(__xludf.DUMMYFUNCTION("""COMPUTED_VALUE"""),"Sábado 19:00")</f>
        <v>Sábado 19:00</v>
      </c>
      <c r="AI199" s="376" t="str">
        <f>IFERROR(__xludf.DUMMYFUNCTION("""COMPUTED_VALUE"""),"vacio")</f>
        <v>vacio</v>
      </c>
      <c r="AJ199" s="376"/>
      <c r="AK199" s="376"/>
      <c r="AL199" s="376"/>
      <c r="AM199" s="376"/>
      <c r="AN199" s="376"/>
      <c r="AO199" s="376"/>
      <c r="AP199" s="376"/>
      <c r="AQ199" s="376"/>
      <c r="AR199" s="376"/>
      <c r="AS199" s="376"/>
      <c r="AT199" s="376"/>
      <c r="AU199" s="376"/>
      <c r="AV199" s="376"/>
      <c r="AW199" s="377"/>
      <c r="AX199" s="134"/>
      <c r="AY199" s="353"/>
      <c r="AZ199" s="392" t="str">
        <f>IFERROR(__xludf.DUMMYFUNCTION("TRANSPOSE( IFNA(FILTER($B:$B, MONTH(IF($A:$A&lt;&gt;"""",$A:$A,""null""))=MONTH(IF('DATOS PERSONALES'!$H197&lt;&gt;"""",'DATOS PERSONALES'!$H197,""null""))),""Ingrese mes contratacion primero""))"),"Ingrese mes contratacion primero")</f>
        <v>Ingrese mes contratacion primero</v>
      </c>
      <c r="BA199" s="376"/>
      <c r="BB199" s="376"/>
      <c r="BC199" s="376"/>
      <c r="BD199" s="376"/>
      <c r="BE199" s="376"/>
      <c r="BF199" s="376"/>
      <c r="BG199" s="376"/>
      <c r="BH199" s="376"/>
      <c r="BI199" s="376"/>
      <c r="BJ199" s="376"/>
      <c r="BK199" s="376"/>
      <c r="BL199" s="376"/>
      <c r="BM199" s="376"/>
      <c r="BN199" s="376"/>
      <c r="BO199" s="377"/>
      <c r="BP199" s="134"/>
      <c r="BQ199" s="134"/>
      <c r="BR199" s="134"/>
      <c r="BS199" s="148"/>
      <c r="BT199" s="148"/>
      <c r="BU199" s="148"/>
      <c r="BV199" s="148"/>
      <c r="BW199" s="148"/>
      <c r="BX199" s="148"/>
      <c r="BY199" s="148"/>
      <c r="BZ199" s="148"/>
      <c r="CA199" s="148"/>
      <c r="CB199" s="148"/>
      <c r="CC199" s="148"/>
      <c r="CD199" s="148"/>
      <c r="CE199" s="148"/>
      <c r="CF199" s="148"/>
      <c r="CG199" s="148"/>
      <c r="CH199" s="148"/>
      <c r="CI199" s="148"/>
      <c r="CJ199" s="148"/>
      <c r="CK199" s="148"/>
      <c r="CL199" s="148"/>
      <c r="CM199" s="148"/>
      <c r="CN199" s="148"/>
      <c r="CO199" s="148"/>
      <c r="CP199" s="148"/>
      <c r="CQ199" s="148"/>
      <c r="CR199" s="148"/>
    </row>
    <row r="200" ht="15.75" customHeight="1">
      <c r="A200" s="470"/>
      <c r="B200" s="337" t="s">
        <v>1478</v>
      </c>
      <c r="C200" s="337" t="s">
        <v>1479</v>
      </c>
      <c r="D200" s="337" t="s">
        <v>1480</v>
      </c>
      <c r="E200" s="338" t="s">
        <v>1481</v>
      </c>
      <c r="F200" s="339" t="s">
        <v>1482</v>
      </c>
      <c r="G200" s="353"/>
      <c r="H200" s="376"/>
      <c r="I200" s="376"/>
      <c r="J200" s="376"/>
      <c r="K200" s="377"/>
      <c r="L200" s="134"/>
      <c r="M200" s="134"/>
      <c r="N200" s="353"/>
      <c r="O200" s="374"/>
      <c r="P200" s="375"/>
      <c r="Q200" s="381" t="str">
        <f>IFERROR(__xludf.DUMMYFUNCTION("TRANSPOSE(FILTER($P$6:$P$329,$O$6:$O$329='DATOS PERSONALES'!$E197))"),"Lunes 16:15")</f>
        <v>Lunes 16:15</v>
      </c>
      <c r="R200" s="374" t="str">
        <f>IFERROR(__xludf.DUMMYFUNCTION("""COMPUTED_VALUE"""),"Lunes 19:15")</f>
        <v>Lunes 19:15</v>
      </c>
      <c r="S200" s="374" t="str">
        <f>IFERROR(__xludf.DUMMYFUNCTION("""COMPUTED_VALUE"""),"Martes 16:00")</f>
        <v>Martes 16:00</v>
      </c>
      <c r="T200" s="374" t="str">
        <f>IFERROR(__xludf.DUMMYFUNCTION("""COMPUTED_VALUE"""),"Martes 17:30")</f>
        <v>Martes 17:30</v>
      </c>
      <c r="U200" s="374" t="str">
        <f>IFERROR(__xludf.DUMMYFUNCTION("""COMPUTED_VALUE"""),"Martes 18:15")</f>
        <v>Martes 18:15</v>
      </c>
      <c r="V200" s="374" t="str">
        <f>IFERROR(__xludf.DUMMYFUNCTION("""COMPUTED_VALUE"""),"Martes 19:45")</f>
        <v>Martes 19:45</v>
      </c>
      <c r="W200" s="374" t="str">
        <f>IFERROR(__xludf.DUMMYFUNCTION("""COMPUTED_VALUE"""),"Miércoles 18:15")</f>
        <v>Miércoles 18:15</v>
      </c>
      <c r="X200" s="374" t="str">
        <f>IFERROR(__xludf.DUMMYFUNCTION("""COMPUTED_VALUE"""),"Miércoles 19:45")</f>
        <v>Miércoles 19:45</v>
      </c>
      <c r="Y200" s="374" t="str">
        <f>IFERROR(__xludf.DUMMYFUNCTION("""COMPUTED_VALUE"""),"Jueves 14:45")</f>
        <v>Jueves 14:45</v>
      </c>
      <c r="Z200" s="374" t="str">
        <f>IFERROR(__xludf.DUMMYFUNCTION("""COMPUTED_VALUE"""),"Jueves 14:45")</f>
        <v>Jueves 14:45</v>
      </c>
      <c r="AA200" s="374" t="str">
        <f>IFERROR(__xludf.DUMMYFUNCTION("""COMPUTED_VALUE"""),"Jueves 17:00")</f>
        <v>Jueves 17:00</v>
      </c>
      <c r="AB200" s="374" t="str">
        <f>IFERROR(__xludf.DUMMYFUNCTION("""COMPUTED_VALUE"""),"Jueves 19:15")</f>
        <v>Jueves 19:15</v>
      </c>
      <c r="AC200" s="374" t="str">
        <f>IFERROR(__xludf.DUMMYFUNCTION("""COMPUTED_VALUE"""),"Viernes 15:15")</f>
        <v>Viernes 15:15</v>
      </c>
      <c r="AD200" s="376" t="str">
        <f>IFERROR(__xludf.DUMMYFUNCTION("""COMPUTED_VALUE"""),"Sábado 11:30")</f>
        <v>Sábado 11:30</v>
      </c>
      <c r="AE200" s="376" t="str">
        <f>IFERROR(__xludf.DUMMYFUNCTION("""COMPUTED_VALUE"""),"Sábado 12:15")</f>
        <v>Sábado 12:15</v>
      </c>
      <c r="AF200" s="376" t="str">
        <f>IFERROR(__xludf.DUMMYFUNCTION("""COMPUTED_VALUE"""),"Sábado 16:00")</f>
        <v>Sábado 16:00</v>
      </c>
      <c r="AG200" s="376" t="str">
        <f>IFERROR(__xludf.DUMMYFUNCTION("""COMPUTED_VALUE"""),"Sábado 17:30")</f>
        <v>Sábado 17:30</v>
      </c>
      <c r="AH200" s="376" t="str">
        <f>IFERROR(__xludf.DUMMYFUNCTION("""COMPUTED_VALUE"""),"Sábado 19:00")</f>
        <v>Sábado 19:00</v>
      </c>
      <c r="AI200" s="376" t="str">
        <f>IFERROR(__xludf.DUMMYFUNCTION("""COMPUTED_VALUE"""),"vacio")</f>
        <v>vacio</v>
      </c>
      <c r="AJ200" s="376"/>
      <c r="AK200" s="376"/>
      <c r="AL200" s="376"/>
      <c r="AM200" s="376"/>
      <c r="AN200" s="376"/>
      <c r="AO200" s="376"/>
      <c r="AP200" s="376"/>
      <c r="AQ200" s="376"/>
      <c r="AR200" s="376"/>
      <c r="AS200" s="376"/>
      <c r="AT200" s="376"/>
      <c r="AU200" s="376"/>
      <c r="AV200" s="376"/>
      <c r="AW200" s="377"/>
      <c r="AX200" s="134"/>
      <c r="AY200" s="353"/>
      <c r="AZ200" s="392" t="str">
        <f>IFERROR(__xludf.DUMMYFUNCTION("TRANSPOSE( IFNA(FILTER($B:$B, MONTH(IF($A:$A&lt;&gt;"""",$A:$A,""null""))=MONTH(IF('DATOS PERSONALES'!$H198&lt;&gt;"""",'DATOS PERSONALES'!$H198,""null""))),""Ingrese mes contratacion primero""))"),"Ingrese mes contratacion primero")</f>
        <v>Ingrese mes contratacion primero</v>
      </c>
      <c r="BA200" s="376"/>
      <c r="BB200" s="376"/>
      <c r="BC200" s="376"/>
      <c r="BD200" s="376"/>
      <c r="BE200" s="376"/>
      <c r="BF200" s="376"/>
      <c r="BG200" s="376"/>
      <c r="BH200" s="376"/>
      <c r="BI200" s="376"/>
      <c r="BJ200" s="376"/>
      <c r="BK200" s="376"/>
      <c r="BL200" s="376"/>
      <c r="BM200" s="376"/>
      <c r="BN200" s="376"/>
      <c r="BO200" s="377"/>
      <c r="BP200" s="134"/>
      <c r="BQ200" s="134"/>
      <c r="BR200" s="134"/>
      <c r="BS200" s="148"/>
      <c r="BT200" s="148"/>
      <c r="BU200" s="148"/>
      <c r="BV200" s="148"/>
      <c r="BW200" s="148"/>
      <c r="BX200" s="148"/>
      <c r="BY200" s="148"/>
      <c r="BZ200" s="148"/>
      <c r="CA200" s="148"/>
      <c r="CB200" s="148"/>
      <c r="CC200" s="148"/>
      <c r="CD200" s="148"/>
      <c r="CE200" s="148"/>
      <c r="CF200" s="148"/>
      <c r="CG200" s="148"/>
      <c r="CH200" s="148"/>
      <c r="CI200" s="148"/>
      <c r="CJ200" s="148"/>
      <c r="CK200" s="148"/>
      <c r="CL200" s="148"/>
      <c r="CM200" s="148"/>
      <c r="CN200" s="148"/>
      <c r="CO200" s="148"/>
      <c r="CP200" s="148"/>
      <c r="CQ200" s="148"/>
      <c r="CR200" s="148"/>
    </row>
    <row r="201" ht="15.75" customHeight="1">
      <c r="A201" s="408">
        <v>45200.0</v>
      </c>
      <c r="B201" s="349"/>
      <c r="C201" s="500"/>
      <c r="D201" s="500"/>
      <c r="E201" s="500"/>
      <c r="F201" s="500"/>
      <c r="G201" s="353"/>
      <c r="H201" s="376"/>
      <c r="I201" s="376"/>
      <c r="J201" s="376"/>
      <c r="K201" s="377"/>
      <c r="L201" s="134"/>
      <c r="M201" s="134"/>
      <c r="N201" s="353"/>
      <c r="O201" s="374"/>
      <c r="P201" s="375"/>
      <c r="Q201" s="381" t="str">
        <f>IFERROR(__xludf.DUMMYFUNCTION("TRANSPOSE(FILTER($P$6:$P$329,$O$6:$O$329='DATOS PERSONALES'!$E198))"),"Lunes 16:15")</f>
        <v>Lunes 16:15</v>
      </c>
      <c r="R201" s="374" t="str">
        <f>IFERROR(__xludf.DUMMYFUNCTION("""COMPUTED_VALUE"""),"Lunes 19:15")</f>
        <v>Lunes 19:15</v>
      </c>
      <c r="S201" s="374" t="str">
        <f>IFERROR(__xludf.DUMMYFUNCTION("""COMPUTED_VALUE"""),"Martes 16:00")</f>
        <v>Martes 16:00</v>
      </c>
      <c r="T201" s="374" t="str">
        <f>IFERROR(__xludf.DUMMYFUNCTION("""COMPUTED_VALUE"""),"Martes 17:30")</f>
        <v>Martes 17:30</v>
      </c>
      <c r="U201" s="374" t="str">
        <f>IFERROR(__xludf.DUMMYFUNCTION("""COMPUTED_VALUE"""),"Martes 18:15")</f>
        <v>Martes 18:15</v>
      </c>
      <c r="V201" s="374" t="str">
        <f>IFERROR(__xludf.DUMMYFUNCTION("""COMPUTED_VALUE"""),"Martes 19:45")</f>
        <v>Martes 19:45</v>
      </c>
      <c r="W201" s="374" t="str">
        <f>IFERROR(__xludf.DUMMYFUNCTION("""COMPUTED_VALUE"""),"Miércoles 18:15")</f>
        <v>Miércoles 18:15</v>
      </c>
      <c r="X201" s="374" t="str">
        <f>IFERROR(__xludf.DUMMYFUNCTION("""COMPUTED_VALUE"""),"Miércoles 19:45")</f>
        <v>Miércoles 19:45</v>
      </c>
      <c r="Y201" s="374" t="str">
        <f>IFERROR(__xludf.DUMMYFUNCTION("""COMPUTED_VALUE"""),"Jueves 14:45")</f>
        <v>Jueves 14:45</v>
      </c>
      <c r="Z201" s="374" t="str">
        <f>IFERROR(__xludf.DUMMYFUNCTION("""COMPUTED_VALUE"""),"Jueves 14:45")</f>
        <v>Jueves 14:45</v>
      </c>
      <c r="AA201" s="374" t="str">
        <f>IFERROR(__xludf.DUMMYFUNCTION("""COMPUTED_VALUE"""),"Jueves 17:00")</f>
        <v>Jueves 17:00</v>
      </c>
      <c r="AB201" s="374" t="str">
        <f>IFERROR(__xludf.DUMMYFUNCTION("""COMPUTED_VALUE"""),"Jueves 19:15")</f>
        <v>Jueves 19:15</v>
      </c>
      <c r="AC201" s="374" t="str">
        <f>IFERROR(__xludf.DUMMYFUNCTION("""COMPUTED_VALUE"""),"Viernes 15:15")</f>
        <v>Viernes 15:15</v>
      </c>
      <c r="AD201" s="376" t="str">
        <f>IFERROR(__xludf.DUMMYFUNCTION("""COMPUTED_VALUE"""),"Sábado 11:30")</f>
        <v>Sábado 11:30</v>
      </c>
      <c r="AE201" s="376" t="str">
        <f>IFERROR(__xludf.DUMMYFUNCTION("""COMPUTED_VALUE"""),"Sábado 12:15")</f>
        <v>Sábado 12:15</v>
      </c>
      <c r="AF201" s="376" t="str">
        <f>IFERROR(__xludf.DUMMYFUNCTION("""COMPUTED_VALUE"""),"Sábado 16:00")</f>
        <v>Sábado 16:00</v>
      </c>
      <c r="AG201" s="376" t="str">
        <f>IFERROR(__xludf.DUMMYFUNCTION("""COMPUTED_VALUE"""),"Sábado 17:30")</f>
        <v>Sábado 17:30</v>
      </c>
      <c r="AH201" s="376" t="str">
        <f>IFERROR(__xludf.DUMMYFUNCTION("""COMPUTED_VALUE"""),"Sábado 19:00")</f>
        <v>Sábado 19:00</v>
      </c>
      <c r="AI201" s="376" t="str">
        <f>IFERROR(__xludf.DUMMYFUNCTION("""COMPUTED_VALUE"""),"vacio")</f>
        <v>vacio</v>
      </c>
      <c r="AJ201" s="376"/>
      <c r="AK201" s="376"/>
      <c r="AL201" s="376"/>
      <c r="AM201" s="376"/>
      <c r="AN201" s="376"/>
      <c r="AO201" s="376"/>
      <c r="AP201" s="376"/>
      <c r="AQ201" s="376"/>
      <c r="AR201" s="376"/>
      <c r="AS201" s="376"/>
      <c r="AT201" s="376"/>
      <c r="AU201" s="376"/>
      <c r="AV201" s="376"/>
      <c r="AW201" s="377"/>
      <c r="AX201" s="134"/>
      <c r="AY201" s="353"/>
      <c r="AZ201" s="392" t="str">
        <f>IFERROR(__xludf.DUMMYFUNCTION("TRANSPOSE( IFNA(FILTER($B:$B, MONTH(IF($A:$A&lt;&gt;"""",$A:$A,""null""))=MONTH(IF('DATOS PERSONALES'!$H199&lt;&gt;"""",'DATOS PERSONALES'!$H199,""null""))),""Ingrese mes contratacion primero""))"),"Ingrese mes contratacion primero")</f>
        <v>Ingrese mes contratacion primero</v>
      </c>
      <c r="BA201" s="376"/>
      <c r="BB201" s="376"/>
      <c r="BC201" s="376"/>
      <c r="BD201" s="376"/>
      <c r="BE201" s="376"/>
      <c r="BF201" s="376"/>
      <c r="BG201" s="376"/>
      <c r="BH201" s="376"/>
      <c r="BI201" s="376"/>
      <c r="BJ201" s="376"/>
      <c r="BK201" s="376"/>
      <c r="BL201" s="376"/>
      <c r="BM201" s="376"/>
      <c r="BN201" s="376"/>
      <c r="BO201" s="377"/>
      <c r="BP201" s="134"/>
      <c r="BQ201" s="134"/>
      <c r="BR201" s="134"/>
      <c r="BS201" s="148"/>
      <c r="BT201" s="148"/>
      <c r="BU201" s="148"/>
      <c r="BV201" s="148"/>
      <c r="BW201" s="148"/>
      <c r="BX201" s="148"/>
      <c r="BY201" s="148"/>
      <c r="BZ201" s="148"/>
      <c r="CA201" s="148"/>
      <c r="CB201" s="148"/>
      <c r="CC201" s="148"/>
      <c r="CD201" s="148"/>
      <c r="CE201" s="148"/>
      <c r="CF201" s="148"/>
      <c r="CG201" s="148"/>
      <c r="CH201" s="148"/>
      <c r="CI201" s="148"/>
      <c r="CJ201" s="148"/>
      <c r="CK201" s="148"/>
      <c r="CL201" s="148"/>
      <c r="CM201" s="148"/>
      <c r="CN201" s="148"/>
      <c r="CO201" s="148"/>
      <c r="CP201" s="148"/>
      <c r="CQ201" s="148"/>
      <c r="CR201" s="148"/>
    </row>
    <row r="202" ht="15.75" customHeight="1">
      <c r="A202" s="408">
        <v>45200.0</v>
      </c>
      <c r="B202" s="349"/>
      <c r="C202" s="349"/>
      <c r="D202" s="349"/>
      <c r="E202" s="500"/>
      <c r="F202" s="500"/>
      <c r="G202" s="353"/>
      <c r="H202" s="376"/>
      <c r="I202" s="376"/>
      <c r="J202" s="376"/>
      <c r="K202" s="377"/>
      <c r="L202" s="134"/>
      <c r="M202" s="134"/>
      <c r="N202" s="353"/>
      <c r="O202" s="374"/>
      <c r="P202" s="375"/>
      <c r="Q202" s="381" t="str">
        <f>IFERROR(__xludf.DUMMYFUNCTION("TRANSPOSE(FILTER($P$6:$P$329,$O$6:$O$329='DATOS PERSONALES'!$E199))"),"Lunes 16:15")</f>
        <v>Lunes 16:15</v>
      </c>
      <c r="R202" s="374" t="str">
        <f>IFERROR(__xludf.DUMMYFUNCTION("""COMPUTED_VALUE"""),"Lunes 19:15")</f>
        <v>Lunes 19:15</v>
      </c>
      <c r="S202" s="374" t="str">
        <f>IFERROR(__xludf.DUMMYFUNCTION("""COMPUTED_VALUE"""),"Martes 16:00")</f>
        <v>Martes 16:00</v>
      </c>
      <c r="T202" s="374" t="str">
        <f>IFERROR(__xludf.DUMMYFUNCTION("""COMPUTED_VALUE"""),"Martes 17:30")</f>
        <v>Martes 17:30</v>
      </c>
      <c r="U202" s="374" t="str">
        <f>IFERROR(__xludf.DUMMYFUNCTION("""COMPUTED_VALUE"""),"Martes 18:15")</f>
        <v>Martes 18:15</v>
      </c>
      <c r="V202" s="374" t="str">
        <f>IFERROR(__xludf.DUMMYFUNCTION("""COMPUTED_VALUE"""),"Martes 19:45")</f>
        <v>Martes 19:45</v>
      </c>
      <c r="W202" s="374" t="str">
        <f>IFERROR(__xludf.DUMMYFUNCTION("""COMPUTED_VALUE"""),"Miércoles 18:15")</f>
        <v>Miércoles 18:15</v>
      </c>
      <c r="X202" s="374" t="str">
        <f>IFERROR(__xludf.DUMMYFUNCTION("""COMPUTED_VALUE"""),"Miércoles 19:45")</f>
        <v>Miércoles 19:45</v>
      </c>
      <c r="Y202" s="374" t="str">
        <f>IFERROR(__xludf.DUMMYFUNCTION("""COMPUTED_VALUE"""),"Jueves 14:45")</f>
        <v>Jueves 14:45</v>
      </c>
      <c r="Z202" s="374" t="str">
        <f>IFERROR(__xludf.DUMMYFUNCTION("""COMPUTED_VALUE"""),"Jueves 14:45")</f>
        <v>Jueves 14:45</v>
      </c>
      <c r="AA202" s="374" t="str">
        <f>IFERROR(__xludf.DUMMYFUNCTION("""COMPUTED_VALUE"""),"Jueves 17:00")</f>
        <v>Jueves 17:00</v>
      </c>
      <c r="AB202" s="374" t="str">
        <f>IFERROR(__xludf.DUMMYFUNCTION("""COMPUTED_VALUE"""),"Jueves 19:15")</f>
        <v>Jueves 19:15</v>
      </c>
      <c r="AC202" s="374" t="str">
        <f>IFERROR(__xludf.DUMMYFUNCTION("""COMPUTED_VALUE"""),"Viernes 15:15")</f>
        <v>Viernes 15:15</v>
      </c>
      <c r="AD202" s="376" t="str">
        <f>IFERROR(__xludf.DUMMYFUNCTION("""COMPUTED_VALUE"""),"Sábado 11:30")</f>
        <v>Sábado 11:30</v>
      </c>
      <c r="AE202" s="376" t="str">
        <f>IFERROR(__xludf.DUMMYFUNCTION("""COMPUTED_VALUE"""),"Sábado 12:15")</f>
        <v>Sábado 12:15</v>
      </c>
      <c r="AF202" s="376" t="str">
        <f>IFERROR(__xludf.DUMMYFUNCTION("""COMPUTED_VALUE"""),"Sábado 16:00")</f>
        <v>Sábado 16:00</v>
      </c>
      <c r="AG202" s="376" t="str">
        <f>IFERROR(__xludf.DUMMYFUNCTION("""COMPUTED_VALUE"""),"Sábado 17:30")</f>
        <v>Sábado 17:30</v>
      </c>
      <c r="AH202" s="376" t="str">
        <f>IFERROR(__xludf.DUMMYFUNCTION("""COMPUTED_VALUE"""),"Sábado 19:00")</f>
        <v>Sábado 19:00</v>
      </c>
      <c r="AI202" s="376" t="str">
        <f>IFERROR(__xludf.DUMMYFUNCTION("""COMPUTED_VALUE"""),"vacio")</f>
        <v>vacio</v>
      </c>
      <c r="AJ202" s="376"/>
      <c r="AK202" s="376"/>
      <c r="AL202" s="376"/>
      <c r="AM202" s="376"/>
      <c r="AN202" s="376"/>
      <c r="AO202" s="376"/>
      <c r="AP202" s="376"/>
      <c r="AQ202" s="376"/>
      <c r="AR202" s="376"/>
      <c r="AS202" s="376"/>
      <c r="AT202" s="376"/>
      <c r="AU202" s="376"/>
      <c r="AV202" s="376"/>
      <c r="AW202" s="377"/>
      <c r="AX202" s="134"/>
      <c r="AY202" s="353"/>
      <c r="AZ202" s="392" t="str">
        <f>IFERROR(__xludf.DUMMYFUNCTION("TRANSPOSE( IFNA(FILTER($B:$B, MONTH(IF($A:$A&lt;&gt;"""",$A:$A,""null""))=MONTH(IF('DATOS PERSONALES'!$H200&lt;&gt;"""",'DATOS PERSONALES'!$H200,""null""))),""Ingrese mes contratacion primero""))"),"Ingrese mes contratacion primero")</f>
        <v>Ingrese mes contratacion primero</v>
      </c>
      <c r="BA202" s="376"/>
      <c r="BB202" s="376"/>
      <c r="BC202" s="376"/>
      <c r="BD202" s="376"/>
      <c r="BE202" s="376"/>
      <c r="BF202" s="376"/>
      <c r="BG202" s="376"/>
      <c r="BH202" s="376"/>
      <c r="BI202" s="376"/>
      <c r="BJ202" s="376"/>
      <c r="BK202" s="376"/>
      <c r="BL202" s="376"/>
      <c r="BM202" s="376"/>
      <c r="BN202" s="376"/>
      <c r="BO202" s="377"/>
      <c r="BP202" s="134"/>
      <c r="BQ202" s="134"/>
      <c r="BR202" s="134"/>
      <c r="BS202" s="148"/>
      <c r="BT202" s="148"/>
      <c r="BU202" s="148"/>
      <c r="BV202" s="148"/>
      <c r="BW202" s="148"/>
      <c r="BX202" s="148"/>
      <c r="BY202" s="148"/>
      <c r="BZ202" s="148"/>
      <c r="CA202" s="148"/>
      <c r="CB202" s="148"/>
      <c r="CC202" s="148"/>
      <c r="CD202" s="148"/>
      <c r="CE202" s="148"/>
      <c r="CF202" s="148"/>
      <c r="CG202" s="148"/>
      <c r="CH202" s="148"/>
      <c r="CI202" s="148"/>
      <c r="CJ202" s="148"/>
      <c r="CK202" s="148"/>
      <c r="CL202" s="148"/>
      <c r="CM202" s="148"/>
      <c r="CN202" s="148"/>
      <c r="CO202" s="148"/>
      <c r="CP202" s="148"/>
      <c r="CQ202" s="148"/>
      <c r="CR202" s="148"/>
    </row>
    <row r="203" ht="15.75" customHeight="1">
      <c r="A203" s="408">
        <v>45200.0</v>
      </c>
      <c r="B203" s="335"/>
      <c r="C203" s="335"/>
      <c r="D203" s="335"/>
      <c r="E203" s="500"/>
      <c r="F203" s="148"/>
      <c r="G203" s="353"/>
      <c r="H203" s="376"/>
      <c r="I203" s="376"/>
      <c r="J203" s="376"/>
      <c r="K203" s="377"/>
      <c r="L203" s="134"/>
      <c r="M203" s="134"/>
      <c r="N203" s="353"/>
      <c r="O203" s="374"/>
      <c r="P203" s="375"/>
      <c r="Q203" s="381" t="str">
        <f>IFERROR(__xludf.DUMMYFUNCTION("TRANSPOSE(FILTER($P$6:$P$329,$O$6:$O$329='DATOS PERSONALES'!$E200))"),"Lunes 16:15")</f>
        <v>Lunes 16:15</v>
      </c>
      <c r="R203" s="374" t="str">
        <f>IFERROR(__xludf.DUMMYFUNCTION("""COMPUTED_VALUE"""),"Lunes 19:15")</f>
        <v>Lunes 19:15</v>
      </c>
      <c r="S203" s="374" t="str">
        <f>IFERROR(__xludf.DUMMYFUNCTION("""COMPUTED_VALUE"""),"Martes 16:00")</f>
        <v>Martes 16:00</v>
      </c>
      <c r="T203" s="374" t="str">
        <f>IFERROR(__xludf.DUMMYFUNCTION("""COMPUTED_VALUE"""),"Martes 17:30")</f>
        <v>Martes 17:30</v>
      </c>
      <c r="U203" s="374" t="str">
        <f>IFERROR(__xludf.DUMMYFUNCTION("""COMPUTED_VALUE"""),"Martes 18:15")</f>
        <v>Martes 18:15</v>
      </c>
      <c r="V203" s="374" t="str">
        <f>IFERROR(__xludf.DUMMYFUNCTION("""COMPUTED_VALUE"""),"Martes 19:45")</f>
        <v>Martes 19:45</v>
      </c>
      <c r="W203" s="374" t="str">
        <f>IFERROR(__xludf.DUMMYFUNCTION("""COMPUTED_VALUE"""),"Miércoles 18:15")</f>
        <v>Miércoles 18:15</v>
      </c>
      <c r="X203" s="374" t="str">
        <f>IFERROR(__xludf.DUMMYFUNCTION("""COMPUTED_VALUE"""),"Miércoles 19:45")</f>
        <v>Miércoles 19:45</v>
      </c>
      <c r="Y203" s="374" t="str">
        <f>IFERROR(__xludf.DUMMYFUNCTION("""COMPUTED_VALUE"""),"Jueves 14:45")</f>
        <v>Jueves 14:45</v>
      </c>
      <c r="Z203" s="374" t="str">
        <f>IFERROR(__xludf.DUMMYFUNCTION("""COMPUTED_VALUE"""),"Jueves 14:45")</f>
        <v>Jueves 14:45</v>
      </c>
      <c r="AA203" s="374" t="str">
        <f>IFERROR(__xludf.DUMMYFUNCTION("""COMPUTED_VALUE"""),"Jueves 17:00")</f>
        <v>Jueves 17:00</v>
      </c>
      <c r="AB203" s="374" t="str">
        <f>IFERROR(__xludf.DUMMYFUNCTION("""COMPUTED_VALUE"""),"Jueves 19:15")</f>
        <v>Jueves 19:15</v>
      </c>
      <c r="AC203" s="374" t="str">
        <f>IFERROR(__xludf.DUMMYFUNCTION("""COMPUTED_VALUE"""),"Viernes 15:15")</f>
        <v>Viernes 15:15</v>
      </c>
      <c r="AD203" s="376" t="str">
        <f>IFERROR(__xludf.DUMMYFUNCTION("""COMPUTED_VALUE"""),"Sábado 11:30")</f>
        <v>Sábado 11:30</v>
      </c>
      <c r="AE203" s="376" t="str">
        <f>IFERROR(__xludf.DUMMYFUNCTION("""COMPUTED_VALUE"""),"Sábado 12:15")</f>
        <v>Sábado 12:15</v>
      </c>
      <c r="AF203" s="376" t="str">
        <f>IFERROR(__xludf.DUMMYFUNCTION("""COMPUTED_VALUE"""),"Sábado 16:00")</f>
        <v>Sábado 16:00</v>
      </c>
      <c r="AG203" s="376" t="str">
        <f>IFERROR(__xludf.DUMMYFUNCTION("""COMPUTED_VALUE"""),"Sábado 17:30")</f>
        <v>Sábado 17:30</v>
      </c>
      <c r="AH203" s="376" t="str">
        <f>IFERROR(__xludf.DUMMYFUNCTION("""COMPUTED_VALUE"""),"Sábado 19:00")</f>
        <v>Sábado 19:00</v>
      </c>
      <c r="AI203" s="376" t="str">
        <f>IFERROR(__xludf.DUMMYFUNCTION("""COMPUTED_VALUE"""),"vacio")</f>
        <v>vacio</v>
      </c>
      <c r="AJ203" s="376"/>
      <c r="AK203" s="376"/>
      <c r="AL203" s="376"/>
      <c r="AM203" s="376"/>
      <c r="AN203" s="376"/>
      <c r="AO203" s="376"/>
      <c r="AP203" s="376"/>
      <c r="AQ203" s="376"/>
      <c r="AR203" s="376"/>
      <c r="AS203" s="376"/>
      <c r="AT203" s="376"/>
      <c r="AU203" s="376"/>
      <c r="AV203" s="376"/>
      <c r="AW203" s="377"/>
      <c r="AX203" s="134"/>
      <c r="AY203" s="353"/>
      <c r="AZ203" s="392" t="str">
        <f>IFERROR(__xludf.DUMMYFUNCTION("TRANSPOSE( IFNA(FILTER($B:$B, MONTH(IF($A:$A&lt;&gt;"""",$A:$A,""null""))=MONTH(IF('DATOS PERSONALES'!$H201&lt;&gt;"""",'DATOS PERSONALES'!$H201,""null""))),""Ingrese mes contratacion primero""))"),"Ingrese mes contratacion primero")</f>
        <v>Ingrese mes contratacion primero</v>
      </c>
      <c r="BA203" s="376"/>
      <c r="BB203" s="376"/>
      <c r="BC203" s="376"/>
      <c r="BD203" s="376"/>
      <c r="BE203" s="376"/>
      <c r="BF203" s="376"/>
      <c r="BG203" s="376"/>
      <c r="BH203" s="376"/>
      <c r="BI203" s="376"/>
      <c r="BJ203" s="376"/>
      <c r="BK203" s="376"/>
      <c r="BL203" s="376"/>
      <c r="BM203" s="376"/>
      <c r="BN203" s="376"/>
      <c r="BO203" s="377"/>
      <c r="BP203" s="134"/>
      <c r="BQ203" s="134"/>
      <c r="BR203" s="134"/>
      <c r="BS203" s="148"/>
      <c r="BT203" s="148"/>
      <c r="BU203" s="148"/>
      <c r="BV203" s="148"/>
      <c r="BW203" s="148"/>
      <c r="BX203" s="148"/>
      <c r="BY203" s="148"/>
      <c r="BZ203" s="148"/>
      <c r="CA203" s="148"/>
      <c r="CB203" s="148"/>
      <c r="CC203" s="148"/>
      <c r="CD203" s="148"/>
      <c r="CE203" s="148"/>
      <c r="CF203" s="148"/>
      <c r="CG203" s="148"/>
      <c r="CH203" s="148"/>
      <c r="CI203" s="148"/>
      <c r="CJ203" s="148"/>
      <c r="CK203" s="148"/>
      <c r="CL203" s="148"/>
      <c r="CM203" s="148"/>
      <c r="CN203" s="148"/>
      <c r="CO203" s="148"/>
      <c r="CP203" s="148"/>
      <c r="CQ203" s="148"/>
      <c r="CR203" s="148"/>
    </row>
    <row r="204" ht="15.75" customHeight="1">
      <c r="A204" s="408">
        <v>45200.0</v>
      </c>
      <c r="B204" s="349"/>
      <c r="C204" s="349"/>
      <c r="D204" s="349"/>
      <c r="E204" s="500"/>
      <c r="F204" s="500"/>
      <c r="G204" s="353"/>
      <c r="H204" s="376"/>
      <c r="I204" s="376"/>
      <c r="J204" s="376"/>
      <c r="K204" s="377"/>
      <c r="L204" s="134"/>
      <c r="M204" s="134"/>
      <c r="N204" s="353"/>
      <c r="O204" s="374"/>
      <c r="P204" s="375"/>
      <c r="Q204" s="381" t="str">
        <f>IFERROR(__xludf.DUMMYFUNCTION("TRANSPOSE(FILTER($P$6:$P$329,$O$6:$O$329='DATOS PERSONALES'!$E201))"),"Lunes 16:15")</f>
        <v>Lunes 16:15</v>
      </c>
      <c r="R204" s="374" t="str">
        <f>IFERROR(__xludf.DUMMYFUNCTION("""COMPUTED_VALUE"""),"Lunes 19:15")</f>
        <v>Lunes 19:15</v>
      </c>
      <c r="S204" s="374" t="str">
        <f>IFERROR(__xludf.DUMMYFUNCTION("""COMPUTED_VALUE"""),"Martes 16:00")</f>
        <v>Martes 16:00</v>
      </c>
      <c r="T204" s="374" t="str">
        <f>IFERROR(__xludf.DUMMYFUNCTION("""COMPUTED_VALUE"""),"Martes 17:30")</f>
        <v>Martes 17:30</v>
      </c>
      <c r="U204" s="374" t="str">
        <f>IFERROR(__xludf.DUMMYFUNCTION("""COMPUTED_VALUE"""),"Martes 18:15")</f>
        <v>Martes 18:15</v>
      </c>
      <c r="V204" s="374" t="str">
        <f>IFERROR(__xludf.DUMMYFUNCTION("""COMPUTED_VALUE"""),"Martes 19:45")</f>
        <v>Martes 19:45</v>
      </c>
      <c r="W204" s="374" t="str">
        <f>IFERROR(__xludf.DUMMYFUNCTION("""COMPUTED_VALUE"""),"Miércoles 18:15")</f>
        <v>Miércoles 18:15</v>
      </c>
      <c r="X204" s="374" t="str">
        <f>IFERROR(__xludf.DUMMYFUNCTION("""COMPUTED_VALUE"""),"Miércoles 19:45")</f>
        <v>Miércoles 19:45</v>
      </c>
      <c r="Y204" s="374" t="str">
        <f>IFERROR(__xludf.DUMMYFUNCTION("""COMPUTED_VALUE"""),"Jueves 14:45")</f>
        <v>Jueves 14:45</v>
      </c>
      <c r="Z204" s="374" t="str">
        <f>IFERROR(__xludf.DUMMYFUNCTION("""COMPUTED_VALUE"""),"Jueves 14:45")</f>
        <v>Jueves 14:45</v>
      </c>
      <c r="AA204" s="374" t="str">
        <f>IFERROR(__xludf.DUMMYFUNCTION("""COMPUTED_VALUE"""),"Jueves 17:00")</f>
        <v>Jueves 17:00</v>
      </c>
      <c r="AB204" s="374" t="str">
        <f>IFERROR(__xludf.DUMMYFUNCTION("""COMPUTED_VALUE"""),"Jueves 19:15")</f>
        <v>Jueves 19:15</v>
      </c>
      <c r="AC204" s="374" t="str">
        <f>IFERROR(__xludf.DUMMYFUNCTION("""COMPUTED_VALUE"""),"Viernes 15:15")</f>
        <v>Viernes 15:15</v>
      </c>
      <c r="AD204" s="376" t="str">
        <f>IFERROR(__xludf.DUMMYFUNCTION("""COMPUTED_VALUE"""),"Sábado 11:30")</f>
        <v>Sábado 11:30</v>
      </c>
      <c r="AE204" s="376" t="str">
        <f>IFERROR(__xludf.DUMMYFUNCTION("""COMPUTED_VALUE"""),"Sábado 12:15")</f>
        <v>Sábado 12:15</v>
      </c>
      <c r="AF204" s="376" t="str">
        <f>IFERROR(__xludf.DUMMYFUNCTION("""COMPUTED_VALUE"""),"Sábado 16:00")</f>
        <v>Sábado 16:00</v>
      </c>
      <c r="AG204" s="376" t="str">
        <f>IFERROR(__xludf.DUMMYFUNCTION("""COMPUTED_VALUE"""),"Sábado 17:30")</f>
        <v>Sábado 17:30</v>
      </c>
      <c r="AH204" s="376" t="str">
        <f>IFERROR(__xludf.DUMMYFUNCTION("""COMPUTED_VALUE"""),"Sábado 19:00")</f>
        <v>Sábado 19:00</v>
      </c>
      <c r="AI204" s="376" t="str">
        <f>IFERROR(__xludf.DUMMYFUNCTION("""COMPUTED_VALUE"""),"vacio")</f>
        <v>vacio</v>
      </c>
      <c r="AJ204" s="376"/>
      <c r="AK204" s="376"/>
      <c r="AL204" s="376"/>
      <c r="AM204" s="376"/>
      <c r="AN204" s="376"/>
      <c r="AO204" s="376"/>
      <c r="AP204" s="376"/>
      <c r="AQ204" s="376"/>
      <c r="AR204" s="376"/>
      <c r="AS204" s="376"/>
      <c r="AT204" s="376"/>
      <c r="AU204" s="376"/>
      <c r="AV204" s="376"/>
      <c r="AW204" s="377"/>
      <c r="AX204" s="134"/>
      <c r="AY204" s="353"/>
      <c r="AZ204" s="392" t="str">
        <f>IFERROR(__xludf.DUMMYFUNCTION("TRANSPOSE( IFNA(FILTER($B:$B, MONTH(IF($A:$A&lt;&gt;"""",$A:$A,""null""))=MONTH(IF('DATOS PERSONALES'!$H202&lt;&gt;"""",'DATOS PERSONALES'!$H202,""null""))),""Ingrese mes contratacion primero""))"),"Ingrese mes contratacion primero")</f>
        <v>Ingrese mes contratacion primero</v>
      </c>
      <c r="BA204" s="376"/>
      <c r="BB204" s="376"/>
      <c r="BC204" s="376"/>
      <c r="BD204" s="376"/>
      <c r="BE204" s="376"/>
      <c r="BF204" s="376"/>
      <c r="BG204" s="376"/>
      <c r="BH204" s="376"/>
      <c r="BI204" s="376"/>
      <c r="BJ204" s="376"/>
      <c r="BK204" s="376"/>
      <c r="BL204" s="376"/>
      <c r="BM204" s="376"/>
      <c r="BN204" s="376"/>
      <c r="BO204" s="377"/>
      <c r="BP204" s="134"/>
      <c r="BQ204" s="134"/>
      <c r="BR204" s="134"/>
      <c r="BS204" s="148"/>
      <c r="BT204" s="148"/>
      <c r="BU204" s="148"/>
      <c r="BV204" s="148"/>
      <c r="BW204" s="148"/>
      <c r="BX204" s="148"/>
      <c r="BY204" s="148"/>
      <c r="BZ204" s="148"/>
      <c r="CA204" s="148"/>
      <c r="CB204" s="148"/>
      <c r="CC204" s="148"/>
      <c r="CD204" s="148"/>
      <c r="CE204" s="148"/>
      <c r="CF204" s="148"/>
      <c r="CG204" s="148"/>
      <c r="CH204" s="148"/>
      <c r="CI204" s="148"/>
      <c r="CJ204" s="148"/>
      <c r="CK204" s="148"/>
      <c r="CL204" s="148"/>
      <c r="CM204" s="148"/>
      <c r="CN204" s="148"/>
      <c r="CO204" s="148"/>
      <c r="CP204" s="148"/>
      <c r="CQ204" s="148"/>
      <c r="CR204" s="148"/>
    </row>
    <row r="205" ht="15.75" customHeight="1">
      <c r="A205" s="408">
        <v>45200.0</v>
      </c>
      <c r="B205" s="335"/>
      <c r="C205" s="335"/>
      <c r="D205" s="335"/>
      <c r="E205" s="500"/>
      <c r="F205" s="148"/>
      <c r="G205" s="353"/>
      <c r="H205" s="376"/>
      <c r="I205" s="376"/>
      <c r="J205" s="376"/>
      <c r="K205" s="377"/>
      <c r="L205" s="134"/>
      <c r="M205" s="134"/>
      <c r="N205" s="353"/>
      <c r="O205" s="374"/>
      <c r="P205" s="375"/>
      <c r="Q205" s="381" t="str">
        <f>IFERROR(__xludf.DUMMYFUNCTION("TRANSPOSE(FILTER($P$6:$P$329,$O$6:$O$329='DATOS PERSONALES'!$E202))"),"Lunes 16:15")</f>
        <v>Lunes 16:15</v>
      </c>
      <c r="R205" s="374" t="str">
        <f>IFERROR(__xludf.DUMMYFUNCTION("""COMPUTED_VALUE"""),"Lunes 19:15")</f>
        <v>Lunes 19:15</v>
      </c>
      <c r="S205" s="374" t="str">
        <f>IFERROR(__xludf.DUMMYFUNCTION("""COMPUTED_VALUE"""),"Martes 16:00")</f>
        <v>Martes 16:00</v>
      </c>
      <c r="T205" s="374" t="str">
        <f>IFERROR(__xludf.DUMMYFUNCTION("""COMPUTED_VALUE"""),"Martes 17:30")</f>
        <v>Martes 17:30</v>
      </c>
      <c r="U205" s="374" t="str">
        <f>IFERROR(__xludf.DUMMYFUNCTION("""COMPUTED_VALUE"""),"Martes 18:15")</f>
        <v>Martes 18:15</v>
      </c>
      <c r="V205" s="374" t="str">
        <f>IFERROR(__xludf.DUMMYFUNCTION("""COMPUTED_VALUE"""),"Martes 19:45")</f>
        <v>Martes 19:45</v>
      </c>
      <c r="W205" s="374" t="str">
        <f>IFERROR(__xludf.DUMMYFUNCTION("""COMPUTED_VALUE"""),"Miércoles 18:15")</f>
        <v>Miércoles 18:15</v>
      </c>
      <c r="X205" s="374" t="str">
        <f>IFERROR(__xludf.DUMMYFUNCTION("""COMPUTED_VALUE"""),"Miércoles 19:45")</f>
        <v>Miércoles 19:45</v>
      </c>
      <c r="Y205" s="374" t="str">
        <f>IFERROR(__xludf.DUMMYFUNCTION("""COMPUTED_VALUE"""),"Jueves 14:45")</f>
        <v>Jueves 14:45</v>
      </c>
      <c r="Z205" s="374" t="str">
        <f>IFERROR(__xludf.DUMMYFUNCTION("""COMPUTED_VALUE"""),"Jueves 14:45")</f>
        <v>Jueves 14:45</v>
      </c>
      <c r="AA205" s="374" t="str">
        <f>IFERROR(__xludf.DUMMYFUNCTION("""COMPUTED_VALUE"""),"Jueves 17:00")</f>
        <v>Jueves 17:00</v>
      </c>
      <c r="AB205" s="374" t="str">
        <f>IFERROR(__xludf.DUMMYFUNCTION("""COMPUTED_VALUE"""),"Jueves 19:15")</f>
        <v>Jueves 19:15</v>
      </c>
      <c r="AC205" s="374" t="str">
        <f>IFERROR(__xludf.DUMMYFUNCTION("""COMPUTED_VALUE"""),"Viernes 15:15")</f>
        <v>Viernes 15:15</v>
      </c>
      <c r="AD205" s="376" t="str">
        <f>IFERROR(__xludf.DUMMYFUNCTION("""COMPUTED_VALUE"""),"Sábado 11:30")</f>
        <v>Sábado 11:30</v>
      </c>
      <c r="AE205" s="376" t="str">
        <f>IFERROR(__xludf.DUMMYFUNCTION("""COMPUTED_VALUE"""),"Sábado 12:15")</f>
        <v>Sábado 12:15</v>
      </c>
      <c r="AF205" s="376" t="str">
        <f>IFERROR(__xludf.DUMMYFUNCTION("""COMPUTED_VALUE"""),"Sábado 16:00")</f>
        <v>Sábado 16:00</v>
      </c>
      <c r="AG205" s="376" t="str">
        <f>IFERROR(__xludf.DUMMYFUNCTION("""COMPUTED_VALUE"""),"Sábado 17:30")</f>
        <v>Sábado 17:30</v>
      </c>
      <c r="AH205" s="376" t="str">
        <f>IFERROR(__xludf.DUMMYFUNCTION("""COMPUTED_VALUE"""),"Sábado 19:00")</f>
        <v>Sábado 19:00</v>
      </c>
      <c r="AI205" s="376" t="str">
        <f>IFERROR(__xludf.DUMMYFUNCTION("""COMPUTED_VALUE"""),"vacio")</f>
        <v>vacio</v>
      </c>
      <c r="AJ205" s="376"/>
      <c r="AK205" s="376"/>
      <c r="AL205" s="376"/>
      <c r="AM205" s="376"/>
      <c r="AN205" s="376"/>
      <c r="AO205" s="376"/>
      <c r="AP205" s="376"/>
      <c r="AQ205" s="376"/>
      <c r="AR205" s="376"/>
      <c r="AS205" s="376"/>
      <c r="AT205" s="376"/>
      <c r="AU205" s="376"/>
      <c r="AV205" s="376"/>
      <c r="AW205" s="377"/>
      <c r="AX205" s="134"/>
      <c r="AY205" s="353"/>
      <c r="AZ205" s="392" t="str">
        <f>IFERROR(__xludf.DUMMYFUNCTION("TRANSPOSE( IFNA(FILTER($B:$B, MONTH(IF($A:$A&lt;&gt;"""",$A:$A,""null""))=MONTH(IF('DATOS PERSONALES'!$H203&lt;&gt;"""",'DATOS PERSONALES'!$H203,""null""))),""Ingrese mes contratacion primero""))"),"Ingrese mes contratacion primero")</f>
        <v>Ingrese mes contratacion primero</v>
      </c>
      <c r="BA205" s="376"/>
      <c r="BB205" s="376"/>
      <c r="BC205" s="376"/>
      <c r="BD205" s="376"/>
      <c r="BE205" s="376"/>
      <c r="BF205" s="376"/>
      <c r="BG205" s="376"/>
      <c r="BH205" s="376"/>
      <c r="BI205" s="376"/>
      <c r="BJ205" s="376"/>
      <c r="BK205" s="376"/>
      <c r="BL205" s="376"/>
      <c r="BM205" s="376"/>
      <c r="BN205" s="376"/>
      <c r="BO205" s="377"/>
      <c r="BP205" s="134"/>
      <c r="BQ205" s="134"/>
      <c r="BR205" s="134"/>
      <c r="BS205" s="148"/>
      <c r="BT205" s="148"/>
      <c r="BU205" s="148"/>
      <c r="BV205" s="148"/>
      <c r="BW205" s="148"/>
      <c r="BX205" s="148"/>
      <c r="BY205" s="148"/>
      <c r="BZ205" s="148"/>
      <c r="CA205" s="148"/>
      <c r="CB205" s="148"/>
      <c r="CC205" s="148"/>
      <c r="CD205" s="148"/>
      <c r="CE205" s="148"/>
      <c r="CF205" s="148"/>
      <c r="CG205" s="148"/>
      <c r="CH205" s="148"/>
      <c r="CI205" s="148"/>
      <c r="CJ205" s="148"/>
      <c r="CK205" s="148"/>
      <c r="CL205" s="148"/>
      <c r="CM205" s="148"/>
      <c r="CN205" s="148"/>
      <c r="CO205" s="148"/>
      <c r="CP205" s="148"/>
      <c r="CQ205" s="148"/>
      <c r="CR205" s="148"/>
    </row>
    <row r="206" ht="15.75" customHeight="1">
      <c r="A206" s="408">
        <v>45200.0</v>
      </c>
      <c r="B206" s="349"/>
      <c r="C206" s="349"/>
      <c r="D206" s="349"/>
      <c r="E206" s="500"/>
      <c r="F206" s="500"/>
      <c r="G206" s="353"/>
      <c r="H206" s="376"/>
      <c r="I206" s="376"/>
      <c r="J206" s="376"/>
      <c r="K206" s="377"/>
      <c r="L206" s="134"/>
      <c r="M206" s="134"/>
      <c r="N206" s="353"/>
      <c r="O206" s="374"/>
      <c r="P206" s="375"/>
      <c r="Q206" s="381" t="str">
        <f>IFERROR(__xludf.DUMMYFUNCTION("TRANSPOSE(FILTER($P$6:$P$329,$O$6:$O$329='DATOS PERSONALES'!$E203))"),"Lunes 16:15")</f>
        <v>Lunes 16:15</v>
      </c>
      <c r="R206" s="374" t="str">
        <f>IFERROR(__xludf.DUMMYFUNCTION("""COMPUTED_VALUE"""),"Lunes 19:15")</f>
        <v>Lunes 19:15</v>
      </c>
      <c r="S206" s="374" t="str">
        <f>IFERROR(__xludf.DUMMYFUNCTION("""COMPUTED_VALUE"""),"Martes 16:00")</f>
        <v>Martes 16:00</v>
      </c>
      <c r="T206" s="374" t="str">
        <f>IFERROR(__xludf.DUMMYFUNCTION("""COMPUTED_VALUE"""),"Martes 17:30")</f>
        <v>Martes 17:30</v>
      </c>
      <c r="U206" s="374" t="str">
        <f>IFERROR(__xludf.DUMMYFUNCTION("""COMPUTED_VALUE"""),"Martes 18:15")</f>
        <v>Martes 18:15</v>
      </c>
      <c r="V206" s="374" t="str">
        <f>IFERROR(__xludf.DUMMYFUNCTION("""COMPUTED_VALUE"""),"Martes 19:45")</f>
        <v>Martes 19:45</v>
      </c>
      <c r="W206" s="374" t="str">
        <f>IFERROR(__xludf.DUMMYFUNCTION("""COMPUTED_VALUE"""),"Miércoles 18:15")</f>
        <v>Miércoles 18:15</v>
      </c>
      <c r="X206" s="374" t="str">
        <f>IFERROR(__xludf.DUMMYFUNCTION("""COMPUTED_VALUE"""),"Miércoles 19:45")</f>
        <v>Miércoles 19:45</v>
      </c>
      <c r="Y206" s="374" t="str">
        <f>IFERROR(__xludf.DUMMYFUNCTION("""COMPUTED_VALUE"""),"Jueves 14:45")</f>
        <v>Jueves 14:45</v>
      </c>
      <c r="Z206" s="374" t="str">
        <f>IFERROR(__xludf.DUMMYFUNCTION("""COMPUTED_VALUE"""),"Jueves 14:45")</f>
        <v>Jueves 14:45</v>
      </c>
      <c r="AA206" s="374" t="str">
        <f>IFERROR(__xludf.DUMMYFUNCTION("""COMPUTED_VALUE"""),"Jueves 17:00")</f>
        <v>Jueves 17:00</v>
      </c>
      <c r="AB206" s="374" t="str">
        <f>IFERROR(__xludf.DUMMYFUNCTION("""COMPUTED_VALUE"""),"Jueves 19:15")</f>
        <v>Jueves 19:15</v>
      </c>
      <c r="AC206" s="374" t="str">
        <f>IFERROR(__xludf.DUMMYFUNCTION("""COMPUTED_VALUE"""),"Viernes 15:15")</f>
        <v>Viernes 15:15</v>
      </c>
      <c r="AD206" s="376" t="str">
        <f>IFERROR(__xludf.DUMMYFUNCTION("""COMPUTED_VALUE"""),"Sábado 11:30")</f>
        <v>Sábado 11:30</v>
      </c>
      <c r="AE206" s="376" t="str">
        <f>IFERROR(__xludf.DUMMYFUNCTION("""COMPUTED_VALUE"""),"Sábado 12:15")</f>
        <v>Sábado 12:15</v>
      </c>
      <c r="AF206" s="376" t="str">
        <f>IFERROR(__xludf.DUMMYFUNCTION("""COMPUTED_VALUE"""),"Sábado 16:00")</f>
        <v>Sábado 16:00</v>
      </c>
      <c r="AG206" s="376" t="str">
        <f>IFERROR(__xludf.DUMMYFUNCTION("""COMPUTED_VALUE"""),"Sábado 17:30")</f>
        <v>Sábado 17:30</v>
      </c>
      <c r="AH206" s="376" t="str">
        <f>IFERROR(__xludf.DUMMYFUNCTION("""COMPUTED_VALUE"""),"Sábado 19:00")</f>
        <v>Sábado 19:00</v>
      </c>
      <c r="AI206" s="376" t="str">
        <f>IFERROR(__xludf.DUMMYFUNCTION("""COMPUTED_VALUE"""),"vacio")</f>
        <v>vacio</v>
      </c>
      <c r="AJ206" s="376"/>
      <c r="AK206" s="376"/>
      <c r="AL206" s="376"/>
      <c r="AM206" s="376"/>
      <c r="AN206" s="376"/>
      <c r="AO206" s="376"/>
      <c r="AP206" s="376"/>
      <c r="AQ206" s="376"/>
      <c r="AR206" s="376"/>
      <c r="AS206" s="376"/>
      <c r="AT206" s="376"/>
      <c r="AU206" s="376"/>
      <c r="AV206" s="376"/>
      <c r="AW206" s="377"/>
      <c r="AX206" s="134"/>
      <c r="AY206" s="353"/>
      <c r="AZ206" s="392" t="str">
        <f>IFERROR(__xludf.DUMMYFUNCTION("TRANSPOSE( IFNA(FILTER($B:$B, MONTH(IF($A:$A&lt;&gt;"""",$A:$A,""null""))=MONTH(IF('DATOS PERSONALES'!$H204&lt;&gt;"""",'DATOS PERSONALES'!$H204,""null""))),""Ingrese mes contratacion primero""))"),"Ingrese mes contratacion primero")</f>
        <v>Ingrese mes contratacion primero</v>
      </c>
      <c r="BA206" s="376"/>
      <c r="BB206" s="376"/>
      <c r="BC206" s="376"/>
      <c r="BD206" s="376"/>
      <c r="BE206" s="376"/>
      <c r="BF206" s="376"/>
      <c r="BG206" s="376"/>
      <c r="BH206" s="376"/>
      <c r="BI206" s="376"/>
      <c r="BJ206" s="376"/>
      <c r="BK206" s="376"/>
      <c r="BL206" s="376"/>
      <c r="BM206" s="376"/>
      <c r="BN206" s="376"/>
      <c r="BO206" s="377"/>
      <c r="BP206" s="134"/>
      <c r="BQ206" s="134"/>
      <c r="BR206" s="134"/>
      <c r="BS206" s="148"/>
      <c r="BT206" s="148"/>
      <c r="BU206" s="148"/>
      <c r="BV206" s="148"/>
      <c r="BW206" s="148"/>
      <c r="BX206" s="148"/>
      <c r="BY206" s="148"/>
      <c r="BZ206" s="148"/>
      <c r="CA206" s="148"/>
      <c r="CB206" s="148"/>
      <c r="CC206" s="148"/>
      <c r="CD206" s="148"/>
      <c r="CE206" s="148"/>
      <c r="CF206" s="148"/>
      <c r="CG206" s="148"/>
      <c r="CH206" s="148"/>
      <c r="CI206" s="148"/>
      <c r="CJ206" s="148"/>
      <c r="CK206" s="148"/>
      <c r="CL206" s="148"/>
      <c r="CM206" s="148"/>
      <c r="CN206" s="148"/>
      <c r="CO206" s="148"/>
      <c r="CP206" s="148"/>
      <c r="CQ206" s="148"/>
      <c r="CR206" s="148"/>
    </row>
    <row r="207" ht="15.75" customHeight="1">
      <c r="A207" s="408">
        <v>45200.0</v>
      </c>
      <c r="B207" s="335"/>
      <c r="C207" s="335"/>
      <c r="D207" s="335"/>
      <c r="E207" s="500"/>
      <c r="F207" s="148"/>
      <c r="G207" s="353"/>
      <c r="H207" s="376"/>
      <c r="I207" s="376"/>
      <c r="J207" s="376"/>
      <c r="K207" s="377"/>
      <c r="L207" s="134"/>
      <c r="M207" s="134"/>
      <c r="N207" s="353"/>
      <c r="O207" s="374"/>
      <c r="P207" s="375"/>
      <c r="Q207" s="381" t="str">
        <f>IFERROR(__xludf.DUMMYFUNCTION("TRANSPOSE(FILTER($P$6:$P$329,$O$6:$O$329='DATOS PERSONALES'!$E204))"),"Lunes 16:15")</f>
        <v>Lunes 16:15</v>
      </c>
      <c r="R207" s="374" t="str">
        <f>IFERROR(__xludf.DUMMYFUNCTION("""COMPUTED_VALUE"""),"Lunes 19:15")</f>
        <v>Lunes 19:15</v>
      </c>
      <c r="S207" s="374" t="str">
        <f>IFERROR(__xludf.DUMMYFUNCTION("""COMPUTED_VALUE"""),"Martes 16:00")</f>
        <v>Martes 16:00</v>
      </c>
      <c r="T207" s="374" t="str">
        <f>IFERROR(__xludf.DUMMYFUNCTION("""COMPUTED_VALUE"""),"Martes 17:30")</f>
        <v>Martes 17:30</v>
      </c>
      <c r="U207" s="374" t="str">
        <f>IFERROR(__xludf.DUMMYFUNCTION("""COMPUTED_VALUE"""),"Martes 18:15")</f>
        <v>Martes 18:15</v>
      </c>
      <c r="V207" s="374" t="str">
        <f>IFERROR(__xludf.DUMMYFUNCTION("""COMPUTED_VALUE"""),"Martes 19:45")</f>
        <v>Martes 19:45</v>
      </c>
      <c r="W207" s="374" t="str">
        <f>IFERROR(__xludf.DUMMYFUNCTION("""COMPUTED_VALUE"""),"Miércoles 18:15")</f>
        <v>Miércoles 18:15</v>
      </c>
      <c r="X207" s="374" t="str">
        <f>IFERROR(__xludf.DUMMYFUNCTION("""COMPUTED_VALUE"""),"Miércoles 19:45")</f>
        <v>Miércoles 19:45</v>
      </c>
      <c r="Y207" s="374" t="str">
        <f>IFERROR(__xludf.DUMMYFUNCTION("""COMPUTED_VALUE"""),"Jueves 14:45")</f>
        <v>Jueves 14:45</v>
      </c>
      <c r="Z207" s="374" t="str">
        <f>IFERROR(__xludf.DUMMYFUNCTION("""COMPUTED_VALUE"""),"Jueves 14:45")</f>
        <v>Jueves 14:45</v>
      </c>
      <c r="AA207" s="374" t="str">
        <f>IFERROR(__xludf.DUMMYFUNCTION("""COMPUTED_VALUE"""),"Jueves 17:00")</f>
        <v>Jueves 17:00</v>
      </c>
      <c r="AB207" s="374" t="str">
        <f>IFERROR(__xludf.DUMMYFUNCTION("""COMPUTED_VALUE"""),"Jueves 19:15")</f>
        <v>Jueves 19:15</v>
      </c>
      <c r="AC207" s="374" t="str">
        <f>IFERROR(__xludf.DUMMYFUNCTION("""COMPUTED_VALUE"""),"Viernes 15:15")</f>
        <v>Viernes 15:15</v>
      </c>
      <c r="AD207" s="376" t="str">
        <f>IFERROR(__xludf.DUMMYFUNCTION("""COMPUTED_VALUE"""),"Sábado 11:30")</f>
        <v>Sábado 11:30</v>
      </c>
      <c r="AE207" s="376" t="str">
        <f>IFERROR(__xludf.DUMMYFUNCTION("""COMPUTED_VALUE"""),"Sábado 12:15")</f>
        <v>Sábado 12:15</v>
      </c>
      <c r="AF207" s="376" t="str">
        <f>IFERROR(__xludf.DUMMYFUNCTION("""COMPUTED_VALUE"""),"Sábado 16:00")</f>
        <v>Sábado 16:00</v>
      </c>
      <c r="AG207" s="376" t="str">
        <f>IFERROR(__xludf.DUMMYFUNCTION("""COMPUTED_VALUE"""),"Sábado 17:30")</f>
        <v>Sábado 17:30</v>
      </c>
      <c r="AH207" s="376" t="str">
        <f>IFERROR(__xludf.DUMMYFUNCTION("""COMPUTED_VALUE"""),"Sábado 19:00")</f>
        <v>Sábado 19:00</v>
      </c>
      <c r="AI207" s="376" t="str">
        <f>IFERROR(__xludf.DUMMYFUNCTION("""COMPUTED_VALUE"""),"vacio")</f>
        <v>vacio</v>
      </c>
      <c r="AJ207" s="376"/>
      <c r="AK207" s="376"/>
      <c r="AL207" s="376"/>
      <c r="AM207" s="376"/>
      <c r="AN207" s="376"/>
      <c r="AO207" s="376"/>
      <c r="AP207" s="376"/>
      <c r="AQ207" s="376"/>
      <c r="AR207" s="376"/>
      <c r="AS207" s="376"/>
      <c r="AT207" s="376"/>
      <c r="AU207" s="376"/>
      <c r="AV207" s="376"/>
      <c r="AW207" s="377"/>
      <c r="AX207" s="134"/>
      <c r="AY207" s="353"/>
      <c r="AZ207" s="392" t="str">
        <f>IFERROR(__xludf.DUMMYFUNCTION("TRANSPOSE( IFNA(FILTER($B:$B, MONTH(IF($A:$A&lt;&gt;"""",$A:$A,""null""))=MONTH(IF('DATOS PERSONALES'!$H205&lt;&gt;"""",'DATOS PERSONALES'!$H205,""null""))),""Ingrese mes contratacion primero""))"),"Ingrese mes contratacion primero")</f>
        <v>Ingrese mes contratacion primero</v>
      </c>
      <c r="BA207" s="376"/>
      <c r="BB207" s="376"/>
      <c r="BC207" s="376"/>
      <c r="BD207" s="376"/>
      <c r="BE207" s="376"/>
      <c r="BF207" s="376"/>
      <c r="BG207" s="376"/>
      <c r="BH207" s="376"/>
      <c r="BI207" s="376"/>
      <c r="BJ207" s="376"/>
      <c r="BK207" s="376"/>
      <c r="BL207" s="376"/>
      <c r="BM207" s="376"/>
      <c r="BN207" s="376"/>
      <c r="BO207" s="377"/>
      <c r="BP207" s="134"/>
      <c r="BQ207" s="134"/>
      <c r="BR207" s="134"/>
      <c r="BS207" s="148"/>
      <c r="BT207" s="148"/>
      <c r="BU207" s="148"/>
      <c r="BV207" s="148"/>
      <c r="BW207" s="148"/>
      <c r="BX207" s="148"/>
      <c r="BY207" s="148"/>
      <c r="BZ207" s="148"/>
      <c r="CA207" s="148"/>
      <c r="CB207" s="148"/>
      <c r="CC207" s="148"/>
      <c r="CD207" s="148"/>
      <c r="CE207" s="148"/>
      <c r="CF207" s="148"/>
      <c r="CG207" s="148"/>
      <c r="CH207" s="148"/>
      <c r="CI207" s="148"/>
      <c r="CJ207" s="148"/>
      <c r="CK207" s="148"/>
      <c r="CL207" s="148"/>
      <c r="CM207" s="148"/>
      <c r="CN207" s="148"/>
      <c r="CO207" s="148"/>
      <c r="CP207" s="148"/>
      <c r="CQ207" s="148"/>
      <c r="CR207" s="148"/>
    </row>
    <row r="208" ht="15.75" customHeight="1">
      <c r="A208" s="408">
        <v>45200.0</v>
      </c>
      <c r="B208" s="504"/>
      <c r="C208" s="504"/>
      <c r="D208" s="504"/>
      <c r="E208" s="502"/>
      <c r="F208" s="502"/>
      <c r="G208" s="353"/>
      <c r="H208" s="376"/>
      <c r="I208" s="376"/>
      <c r="J208" s="376"/>
      <c r="K208" s="377"/>
      <c r="L208" s="134"/>
      <c r="M208" s="134"/>
      <c r="N208" s="353"/>
      <c r="O208" s="374"/>
      <c r="P208" s="375"/>
      <c r="Q208" s="381" t="str">
        <f>IFERROR(__xludf.DUMMYFUNCTION("TRANSPOSE(FILTER($P$6:$P$329,$O$6:$O$329='DATOS PERSONALES'!$E205))"),"Lunes 16:15")</f>
        <v>Lunes 16:15</v>
      </c>
      <c r="R208" s="374" t="str">
        <f>IFERROR(__xludf.DUMMYFUNCTION("""COMPUTED_VALUE"""),"Lunes 19:15")</f>
        <v>Lunes 19:15</v>
      </c>
      <c r="S208" s="374" t="str">
        <f>IFERROR(__xludf.DUMMYFUNCTION("""COMPUTED_VALUE"""),"Martes 16:00")</f>
        <v>Martes 16:00</v>
      </c>
      <c r="T208" s="374" t="str">
        <f>IFERROR(__xludf.DUMMYFUNCTION("""COMPUTED_VALUE"""),"Martes 17:30")</f>
        <v>Martes 17:30</v>
      </c>
      <c r="U208" s="374" t="str">
        <f>IFERROR(__xludf.DUMMYFUNCTION("""COMPUTED_VALUE"""),"Martes 18:15")</f>
        <v>Martes 18:15</v>
      </c>
      <c r="V208" s="374" t="str">
        <f>IFERROR(__xludf.DUMMYFUNCTION("""COMPUTED_VALUE"""),"Martes 19:45")</f>
        <v>Martes 19:45</v>
      </c>
      <c r="W208" s="374" t="str">
        <f>IFERROR(__xludf.DUMMYFUNCTION("""COMPUTED_VALUE"""),"Miércoles 18:15")</f>
        <v>Miércoles 18:15</v>
      </c>
      <c r="X208" s="374" t="str">
        <f>IFERROR(__xludf.DUMMYFUNCTION("""COMPUTED_VALUE"""),"Miércoles 19:45")</f>
        <v>Miércoles 19:45</v>
      </c>
      <c r="Y208" s="374" t="str">
        <f>IFERROR(__xludf.DUMMYFUNCTION("""COMPUTED_VALUE"""),"Jueves 14:45")</f>
        <v>Jueves 14:45</v>
      </c>
      <c r="Z208" s="374" t="str">
        <f>IFERROR(__xludf.DUMMYFUNCTION("""COMPUTED_VALUE"""),"Jueves 14:45")</f>
        <v>Jueves 14:45</v>
      </c>
      <c r="AA208" s="374" t="str">
        <f>IFERROR(__xludf.DUMMYFUNCTION("""COMPUTED_VALUE"""),"Jueves 17:00")</f>
        <v>Jueves 17:00</v>
      </c>
      <c r="AB208" s="374" t="str">
        <f>IFERROR(__xludf.DUMMYFUNCTION("""COMPUTED_VALUE"""),"Jueves 19:15")</f>
        <v>Jueves 19:15</v>
      </c>
      <c r="AC208" s="374" t="str">
        <f>IFERROR(__xludf.DUMMYFUNCTION("""COMPUTED_VALUE"""),"Viernes 15:15")</f>
        <v>Viernes 15:15</v>
      </c>
      <c r="AD208" s="376" t="str">
        <f>IFERROR(__xludf.DUMMYFUNCTION("""COMPUTED_VALUE"""),"Sábado 11:30")</f>
        <v>Sábado 11:30</v>
      </c>
      <c r="AE208" s="376" t="str">
        <f>IFERROR(__xludf.DUMMYFUNCTION("""COMPUTED_VALUE"""),"Sábado 12:15")</f>
        <v>Sábado 12:15</v>
      </c>
      <c r="AF208" s="376" t="str">
        <f>IFERROR(__xludf.DUMMYFUNCTION("""COMPUTED_VALUE"""),"Sábado 16:00")</f>
        <v>Sábado 16:00</v>
      </c>
      <c r="AG208" s="376" t="str">
        <f>IFERROR(__xludf.DUMMYFUNCTION("""COMPUTED_VALUE"""),"Sábado 17:30")</f>
        <v>Sábado 17:30</v>
      </c>
      <c r="AH208" s="376" t="str">
        <f>IFERROR(__xludf.DUMMYFUNCTION("""COMPUTED_VALUE"""),"Sábado 19:00")</f>
        <v>Sábado 19:00</v>
      </c>
      <c r="AI208" s="376" t="str">
        <f>IFERROR(__xludf.DUMMYFUNCTION("""COMPUTED_VALUE"""),"vacio")</f>
        <v>vacio</v>
      </c>
      <c r="AJ208" s="376"/>
      <c r="AK208" s="376"/>
      <c r="AL208" s="376"/>
      <c r="AM208" s="376"/>
      <c r="AN208" s="376"/>
      <c r="AO208" s="376"/>
      <c r="AP208" s="376"/>
      <c r="AQ208" s="376"/>
      <c r="AR208" s="376"/>
      <c r="AS208" s="376"/>
      <c r="AT208" s="376"/>
      <c r="AU208" s="376"/>
      <c r="AV208" s="376"/>
      <c r="AW208" s="377"/>
      <c r="AX208" s="134"/>
      <c r="AY208" s="353"/>
      <c r="AZ208" s="392" t="str">
        <f>IFERROR(__xludf.DUMMYFUNCTION("TRANSPOSE( IFNA(FILTER($B:$B, MONTH(IF($A:$A&lt;&gt;"""",$A:$A,""null""))=MONTH(IF('DATOS PERSONALES'!$H206&lt;&gt;"""",'DATOS PERSONALES'!$H206,""null""))),""Ingrese mes contratacion primero""))"),"Ingrese mes contratacion primero")</f>
        <v>Ingrese mes contratacion primero</v>
      </c>
      <c r="BA208" s="376"/>
      <c r="BB208" s="376"/>
      <c r="BC208" s="376"/>
      <c r="BD208" s="376"/>
      <c r="BE208" s="376"/>
      <c r="BF208" s="376"/>
      <c r="BG208" s="376"/>
      <c r="BH208" s="376"/>
      <c r="BI208" s="376"/>
      <c r="BJ208" s="376"/>
      <c r="BK208" s="376"/>
      <c r="BL208" s="376"/>
      <c r="BM208" s="376"/>
      <c r="BN208" s="376"/>
      <c r="BO208" s="377"/>
      <c r="BP208" s="134"/>
      <c r="BQ208" s="134"/>
      <c r="BR208" s="134"/>
      <c r="BS208" s="148"/>
      <c r="BT208" s="148"/>
      <c r="BU208" s="148"/>
      <c r="BV208" s="148"/>
      <c r="BW208" s="148"/>
      <c r="BX208" s="148"/>
      <c r="BY208" s="148"/>
      <c r="BZ208" s="148"/>
      <c r="CA208" s="148"/>
      <c r="CB208" s="148"/>
      <c r="CC208" s="148"/>
      <c r="CD208" s="148"/>
      <c r="CE208" s="148"/>
      <c r="CF208" s="148"/>
      <c r="CG208" s="148"/>
      <c r="CH208" s="148"/>
      <c r="CI208" s="148"/>
      <c r="CJ208" s="148"/>
      <c r="CK208" s="148"/>
      <c r="CL208" s="148"/>
      <c r="CM208" s="148"/>
      <c r="CN208" s="148"/>
      <c r="CO208" s="148"/>
      <c r="CP208" s="148"/>
      <c r="CQ208" s="148"/>
      <c r="CR208" s="148"/>
    </row>
    <row r="209" ht="15.75" customHeight="1">
      <c r="A209" s="408">
        <v>45200.0</v>
      </c>
      <c r="B209" s="504"/>
      <c r="C209" s="504"/>
      <c r="D209" s="504"/>
      <c r="E209" s="502"/>
      <c r="F209" s="502"/>
      <c r="G209" s="353"/>
      <c r="H209" s="376"/>
      <c r="I209" s="376"/>
      <c r="J209" s="376"/>
      <c r="K209" s="377"/>
      <c r="L209" s="134"/>
      <c r="M209" s="134"/>
      <c r="N209" s="353"/>
      <c r="O209" s="374"/>
      <c r="P209" s="375"/>
      <c r="Q209" s="381" t="str">
        <f>IFERROR(__xludf.DUMMYFUNCTION("TRANSPOSE(FILTER($P$6:$P$329,$O$6:$O$329='DATOS PERSONALES'!$E206))"),"Lunes 16:15")</f>
        <v>Lunes 16:15</v>
      </c>
      <c r="R209" s="374" t="str">
        <f>IFERROR(__xludf.DUMMYFUNCTION("""COMPUTED_VALUE"""),"Lunes 19:15")</f>
        <v>Lunes 19:15</v>
      </c>
      <c r="S209" s="374" t="str">
        <f>IFERROR(__xludf.DUMMYFUNCTION("""COMPUTED_VALUE"""),"Martes 16:00")</f>
        <v>Martes 16:00</v>
      </c>
      <c r="T209" s="374" t="str">
        <f>IFERROR(__xludf.DUMMYFUNCTION("""COMPUTED_VALUE"""),"Martes 17:30")</f>
        <v>Martes 17:30</v>
      </c>
      <c r="U209" s="374" t="str">
        <f>IFERROR(__xludf.DUMMYFUNCTION("""COMPUTED_VALUE"""),"Martes 18:15")</f>
        <v>Martes 18:15</v>
      </c>
      <c r="V209" s="374" t="str">
        <f>IFERROR(__xludf.DUMMYFUNCTION("""COMPUTED_VALUE"""),"Martes 19:45")</f>
        <v>Martes 19:45</v>
      </c>
      <c r="W209" s="374" t="str">
        <f>IFERROR(__xludf.DUMMYFUNCTION("""COMPUTED_VALUE"""),"Miércoles 18:15")</f>
        <v>Miércoles 18:15</v>
      </c>
      <c r="X209" s="374" t="str">
        <f>IFERROR(__xludf.DUMMYFUNCTION("""COMPUTED_VALUE"""),"Miércoles 19:45")</f>
        <v>Miércoles 19:45</v>
      </c>
      <c r="Y209" s="374" t="str">
        <f>IFERROR(__xludf.DUMMYFUNCTION("""COMPUTED_VALUE"""),"Jueves 14:45")</f>
        <v>Jueves 14:45</v>
      </c>
      <c r="Z209" s="374" t="str">
        <f>IFERROR(__xludf.DUMMYFUNCTION("""COMPUTED_VALUE"""),"Jueves 14:45")</f>
        <v>Jueves 14:45</v>
      </c>
      <c r="AA209" s="374" t="str">
        <f>IFERROR(__xludf.DUMMYFUNCTION("""COMPUTED_VALUE"""),"Jueves 17:00")</f>
        <v>Jueves 17:00</v>
      </c>
      <c r="AB209" s="374" t="str">
        <f>IFERROR(__xludf.DUMMYFUNCTION("""COMPUTED_VALUE"""),"Jueves 19:15")</f>
        <v>Jueves 19:15</v>
      </c>
      <c r="AC209" s="374" t="str">
        <f>IFERROR(__xludf.DUMMYFUNCTION("""COMPUTED_VALUE"""),"Viernes 15:15")</f>
        <v>Viernes 15:15</v>
      </c>
      <c r="AD209" s="376" t="str">
        <f>IFERROR(__xludf.DUMMYFUNCTION("""COMPUTED_VALUE"""),"Sábado 11:30")</f>
        <v>Sábado 11:30</v>
      </c>
      <c r="AE209" s="376" t="str">
        <f>IFERROR(__xludf.DUMMYFUNCTION("""COMPUTED_VALUE"""),"Sábado 12:15")</f>
        <v>Sábado 12:15</v>
      </c>
      <c r="AF209" s="376" t="str">
        <f>IFERROR(__xludf.DUMMYFUNCTION("""COMPUTED_VALUE"""),"Sábado 16:00")</f>
        <v>Sábado 16:00</v>
      </c>
      <c r="AG209" s="376" t="str">
        <f>IFERROR(__xludf.DUMMYFUNCTION("""COMPUTED_VALUE"""),"Sábado 17:30")</f>
        <v>Sábado 17:30</v>
      </c>
      <c r="AH209" s="376" t="str">
        <f>IFERROR(__xludf.DUMMYFUNCTION("""COMPUTED_VALUE"""),"Sábado 19:00")</f>
        <v>Sábado 19:00</v>
      </c>
      <c r="AI209" s="376" t="str">
        <f>IFERROR(__xludf.DUMMYFUNCTION("""COMPUTED_VALUE"""),"vacio")</f>
        <v>vacio</v>
      </c>
      <c r="AJ209" s="376"/>
      <c r="AK209" s="376"/>
      <c r="AL209" s="376"/>
      <c r="AM209" s="376"/>
      <c r="AN209" s="376"/>
      <c r="AO209" s="376"/>
      <c r="AP209" s="376"/>
      <c r="AQ209" s="376"/>
      <c r="AR209" s="376"/>
      <c r="AS209" s="376"/>
      <c r="AT209" s="376"/>
      <c r="AU209" s="376"/>
      <c r="AV209" s="376"/>
      <c r="AW209" s="377"/>
      <c r="AX209" s="134"/>
      <c r="AY209" s="353"/>
      <c r="AZ209" s="392" t="str">
        <f>IFERROR(__xludf.DUMMYFUNCTION("TRANSPOSE( IFNA(FILTER($B:$B, MONTH(IF($A:$A&lt;&gt;"""",$A:$A,""null""))=MONTH(IF('DATOS PERSONALES'!$H207&lt;&gt;"""",'DATOS PERSONALES'!$H207,""null""))),""Ingrese mes contratacion primero""))"),"Ingrese mes contratacion primero")</f>
        <v>Ingrese mes contratacion primero</v>
      </c>
      <c r="BA209" s="376"/>
      <c r="BB209" s="376"/>
      <c r="BC209" s="376"/>
      <c r="BD209" s="376"/>
      <c r="BE209" s="376"/>
      <c r="BF209" s="376"/>
      <c r="BG209" s="376"/>
      <c r="BH209" s="376"/>
      <c r="BI209" s="376"/>
      <c r="BJ209" s="376"/>
      <c r="BK209" s="376"/>
      <c r="BL209" s="376"/>
      <c r="BM209" s="376"/>
      <c r="BN209" s="376"/>
      <c r="BO209" s="377"/>
      <c r="BP209" s="134"/>
      <c r="BQ209" s="134"/>
      <c r="BR209" s="134"/>
      <c r="BS209" s="148"/>
      <c r="BT209" s="148"/>
      <c r="BU209" s="148"/>
      <c r="BV209" s="148"/>
      <c r="BW209" s="148"/>
      <c r="BX209" s="148"/>
      <c r="BY209" s="148"/>
      <c r="BZ209" s="148"/>
      <c r="CA209" s="148"/>
      <c r="CB209" s="148"/>
      <c r="CC209" s="148"/>
      <c r="CD209" s="148"/>
      <c r="CE209" s="148"/>
      <c r="CF209" s="148"/>
      <c r="CG209" s="148"/>
      <c r="CH209" s="148"/>
      <c r="CI209" s="148"/>
      <c r="CJ209" s="148"/>
      <c r="CK209" s="148"/>
      <c r="CL209" s="148"/>
      <c r="CM209" s="148"/>
      <c r="CN209" s="148"/>
      <c r="CO209" s="148"/>
      <c r="CP209" s="148"/>
      <c r="CQ209" s="148"/>
      <c r="CR209" s="148"/>
    </row>
    <row r="210" ht="15.75" customHeight="1">
      <c r="A210" s="408">
        <v>45200.0</v>
      </c>
      <c r="B210" s="510"/>
      <c r="C210" s="510"/>
      <c r="D210" s="510"/>
      <c r="E210" s="511"/>
      <c r="F210" s="511"/>
      <c r="G210" s="353"/>
      <c r="H210" s="376"/>
      <c r="I210" s="376"/>
      <c r="J210" s="376"/>
      <c r="K210" s="377"/>
      <c r="L210" s="134"/>
      <c r="M210" s="134"/>
      <c r="N210" s="353"/>
      <c r="O210" s="374"/>
      <c r="P210" s="375"/>
      <c r="Q210" s="381" t="str">
        <f>IFERROR(__xludf.DUMMYFUNCTION("TRANSPOSE(FILTER($P$6:$P$329,$O$6:$O$329='DATOS PERSONALES'!$E207))"),"Lunes 16:15")</f>
        <v>Lunes 16:15</v>
      </c>
      <c r="R210" s="374" t="str">
        <f>IFERROR(__xludf.DUMMYFUNCTION("""COMPUTED_VALUE"""),"Lunes 19:15")</f>
        <v>Lunes 19:15</v>
      </c>
      <c r="S210" s="374" t="str">
        <f>IFERROR(__xludf.DUMMYFUNCTION("""COMPUTED_VALUE"""),"Martes 16:00")</f>
        <v>Martes 16:00</v>
      </c>
      <c r="T210" s="374" t="str">
        <f>IFERROR(__xludf.DUMMYFUNCTION("""COMPUTED_VALUE"""),"Martes 17:30")</f>
        <v>Martes 17:30</v>
      </c>
      <c r="U210" s="374" t="str">
        <f>IFERROR(__xludf.DUMMYFUNCTION("""COMPUTED_VALUE"""),"Martes 18:15")</f>
        <v>Martes 18:15</v>
      </c>
      <c r="V210" s="374" t="str">
        <f>IFERROR(__xludf.DUMMYFUNCTION("""COMPUTED_VALUE"""),"Martes 19:45")</f>
        <v>Martes 19:45</v>
      </c>
      <c r="W210" s="374" t="str">
        <f>IFERROR(__xludf.DUMMYFUNCTION("""COMPUTED_VALUE"""),"Miércoles 18:15")</f>
        <v>Miércoles 18:15</v>
      </c>
      <c r="X210" s="374" t="str">
        <f>IFERROR(__xludf.DUMMYFUNCTION("""COMPUTED_VALUE"""),"Miércoles 19:45")</f>
        <v>Miércoles 19:45</v>
      </c>
      <c r="Y210" s="374" t="str">
        <f>IFERROR(__xludf.DUMMYFUNCTION("""COMPUTED_VALUE"""),"Jueves 14:45")</f>
        <v>Jueves 14:45</v>
      </c>
      <c r="Z210" s="374" t="str">
        <f>IFERROR(__xludf.DUMMYFUNCTION("""COMPUTED_VALUE"""),"Jueves 14:45")</f>
        <v>Jueves 14:45</v>
      </c>
      <c r="AA210" s="374" t="str">
        <f>IFERROR(__xludf.DUMMYFUNCTION("""COMPUTED_VALUE"""),"Jueves 17:00")</f>
        <v>Jueves 17:00</v>
      </c>
      <c r="AB210" s="374" t="str">
        <f>IFERROR(__xludf.DUMMYFUNCTION("""COMPUTED_VALUE"""),"Jueves 19:15")</f>
        <v>Jueves 19:15</v>
      </c>
      <c r="AC210" s="374" t="str">
        <f>IFERROR(__xludf.DUMMYFUNCTION("""COMPUTED_VALUE"""),"Viernes 15:15")</f>
        <v>Viernes 15:15</v>
      </c>
      <c r="AD210" s="376" t="str">
        <f>IFERROR(__xludf.DUMMYFUNCTION("""COMPUTED_VALUE"""),"Sábado 11:30")</f>
        <v>Sábado 11:30</v>
      </c>
      <c r="AE210" s="376" t="str">
        <f>IFERROR(__xludf.DUMMYFUNCTION("""COMPUTED_VALUE"""),"Sábado 12:15")</f>
        <v>Sábado 12:15</v>
      </c>
      <c r="AF210" s="376" t="str">
        <f>IFERROR(__xludf.DUMMYFUNCTION("""COMPUTED_VALUE"""),"Sábado 16:00")</f>
        <v>Sábado 16:00</v>
      </c>
      <c r="AG210" s="376" t="str">
        <f>IFERROR(__xludf.DUMMYFUNCTION("""COMPUTED_VALUE"""),"Sábado 17:30")</f>
        <v>Sábado 17:30</v>
      </c>
      <c r="AH210" s="376" t="str">
        <f>IFERROR(__xludf.DUMMYFUNCTION("""COMPUTED_VALUE"""),"Sábado 19:00")</f>
        <v>Sábado 19:00</v>
      </c>
      <c r="AI210" s="376" t="str">
        <f>IFERROR(__xludf.DUMMYFUNCTION("""COMPUTED_VALUE"""),"vacio")</f>
        <v>vacio</v>
      </c>
      <c r="AJ210" s="376"/>
      <c r="AK210" s="376"/>
      <c r="AL210" s="376"/>
      <c r="AM210" s="376"/>
      <c r="AN210" s="376"/>
      <c r="AO210" s="376"/>
      <c r="AP210" s="376"/>
      <c r="AQ210" s="376"/>
      <c r="AR210" s="376"/>
      <c r="AS210" s="376"/>
      <c r="AT210" s="376"/>
      <c r="AU210" s="376"/>
      <c r="AV210" s="376"/>
      <c r="AW210" s="377"/>
      <c r="AX210" s="134"/>
      <c r="AY210" s="353"/>
      <c r="AZ210" s="392" t="str">
        <f>IFERROR(__xludf.DUMMYFUNCTION("TRANSPOSE( IFNA(FILTER($B:$B, MONTH(IF($A:$A&lt;&gt;"""",$A:$A,""null""))=MONTH(IF('DATOS PERSONALES'!$H208&lt;&gt;"""",'DATOS PERSONALES'!$H208,""null""))),""Ingrese mes contratacion primero""))"),"Ingrese mes contratacion primero")</f>
        <v>Ingrese mes contratacion primero</v>
      </c>
      <c r="BA210" s="376"/>
      <c r="BB210" s="376"/>
      <c r="BC210" s="376"/>
      <c r="BD210" s="376"/>
      <c r="BE210" s="376"/>
      <c r="BF210" s="376"/>
      <c r="BG210" s="376"/>
      <c r="BH210" s="376"/>
      <c r="BI210" s="376"/>
      <c r="BJ210" s="376"/>
      <c r="BK210" s="376"/>
      <c r="BL210" s="376"/>
      <c r="BM210" s="376"/>
      <c r="BN210" s="376"/>
      <c r="BO210" s="377"/>
      <c r="BP210" s="134"/>
      <c r="BQ210" s="134"/>
      <c r="BR210" s="134"/>
      <c r="BS210" s="148"/>
      <c r="BT210" s="148"/>
      <c r="BU210" s="148"/>
      <c r="BV210" s="148"/>
      <c r="BW210" s="148"/>
      <c r="BX210" s="148"/>
      <c r="BY210" s="148"/>
      <c r="BZ210" s="148"/>
      <c r="CA210" s="148"/>
      <c r="CB210" s="148"/>
      <c r="CC210" s="148"/>
      <c r="CD210" s="148"/>
      <c r="CE210" s="148"/>
      <c r="CF210" s="148"/>
      <c r="CG210" s="148"/>
      <c r="CH210" s="148"/>
      <c r="CI210" s="148"/>
      <c r="CJ210" s="148"/>
      <c r="CK210" s="148"/>
      <c r="CL210" s="148"/>
      <c r="CM210" s="148"/>
      <c r="CN210" s="148"/>
      <c r="CO210" s="148"/>
      <c r="CP210" s="148"/>
      <c r="CQ210" s="148"/>
      <c r="CR210" s="148"/>
    </row>
    <row r="211" ht="15.75" customHeight="1">
      <c r="A211" s="408">
        <v>45200.0</v>
      </c>
      <c r="B211" s="349"/>
      <c r="C211" s="349"/>
      <c r="D211" s="349"/>
      <c r="E211" s="500"/>
      <c r="F211" s="500"/>
      <c r="G211" s="353"/>
      <c r="H211" s="376"/>
      <c r="I211" s="376"/>
      <c r="J211" s="376"/>
      <c r="K211" s="377"/>
      <c r="L211" s="134"/>
      <c r="M211" s="134"/>
      <c r="N211" s="353"/>
      <c r="O211" s="374"/>
      <c r="P211" s="375"/>
      <c r="Q211" s="381" t="str">
        <f>IFERROR(__xludf.DUMMYFUNCTION("TRANSPOSE(FILTER($P$6:$P$329,$O$6:$O$329='DATOS PERSONALES'!$E208))"),"Lunes 16:15")</f>
        <v>Lunes 16:15</v>
      </c>
      <c r="R211" s="374" t="str">
        <f>IFERROR(__xludf.DUMMYFUNCTION("""COMPUTED_VALUE"""),"Lunes 19:15")</f>
        <v>Lunes 19:15</v>
      </c>
      <c r="S211" s="374" t="str">
        <f>IFERROR(__xludf.DUMMYFUNCTION("""COMPUTED_VALUE"""),"Martes 16:00")</f>
        <v>Martes 16:00</v>
      </c>
      <c r="T211" s="374" t="str">
        <f>IFERROR(__xludf.DUMMYFUNCTION("""COMPUTED_VALUE"""),"Martes 17:30")</f>
        <v>Martes 17:30</v>
      </c>
      <c r="U211" s="374" t="str">
        <f>IFERROR(__xludf.DUMMYFUNCTION("""COMPUTED_VALUE"""),"Martes 18:15")</f>
        <v>Martes 18:15</v>
      </c>
      <c r="V211" s="374" t="str">
        <f>IFERROR(__xludf.DUMMYFUNCTION("""COMPUTED_VALUE"""),"Martes 19:45")</f>
        <v>Martes 19:45</v>
      </c>
      <c r="W211" s="374" t="str">
        <f>IFERROR(__xludf.DUMMYFUNCTION("""COMPUTED_VALUE"""),"Miércoles 18:15")</f>
        <v>Miércoles 18:15</v>
      </c>
      <c r="X211" s="374" t="str">
        <f>IFERROR(__xludf.DUMMYFUNCTION("""COMPUTED_VALUE"""),"Miércoles 19:45")</f>
        <v>Miércoles 19:45</v>
      </c>
      <c r="Y211" s="374" t="str">
        <f>IFERROR(__xludf.DUMMYFUNCTION("""COMPUTED_VALUE"""),"Jueves 14:45")</f>
        <v>Jueves 14:45</v>
      </c>
      <c r="Z211" s="374" t="str">
        <f>IFERROR(__xludf.DUMMYFUNCTION("""COMPUTED_VALUE"""),"Jueves 14:45")</f>
        <v>Jueves 14:45</v>
      </c>
      <c r="AA211" s="374" t="str">
        <f>IFERROR(__xludf.DUMMYFUNCTION("""COMPUTED_VALUE"""),"Jueves 17:00")</f>
        <v>Jueves 17:00</v>
      </c>
      <c r="AB211" s="374" t="str">
        <f>IFERROR(__xludf.DUMMYFUNCTION("""COMPUTED_VALUE"""),"Jueves 19:15")</f>
        <v>Jueves 19:15</v>
      </c>
      <c r="AC211" s="374" t="str">
        <f>IFERROR(__xludf.DUMMYFUNCTION("""COMPUTED_VALUE"""),"Viernes 15:15")</f>
        <v>Viernes 15:15</v>
      </c>
      <c r="AD211" s="376" t="str">
        <f>IFERROR(__xludf.DUMMYFUNCTION("""COMPUTED_VALUE"""),"Sábado 11:30")</f>
        <v>Sábado 11:30</v>
      </c>
      <c r="AE211" s="376" t="str">
        <f>IFERROR(__xludf.DUMMYFUNCTION("""COMPUTED_VALUE"""),"Sábado 12:15")</f>
        <v>Sábado 12:15</v>
      </c>
      <c r="AF211" s="376" t="str">
        <f>IFERROR(__xludf.DUMMYFUNCTION("""COMPUTED_VALUE"""),"Sábado 16:00")</f>
        <v>Sábado 16:00</v>
      </c>
      <c r="AG211" s="376" t="str">
        <f>IFERROR(__xludf.DUMMYFUNCTION("""COMPUTED_VALUE"""),"Sábado 17:30")</f>
        <v>Sábado 17:30</v>
      </c>
      <c r="AH211" s="376" t="str">
        <f>IFERROR(__xludf.DUMMYFUNCTION("""COMPUTED_VALUE"""),"Sábado 19:00")</f>
        <v>Sábado 19:00</v>
      </c>
      <c r="AI211" s="376" t="str">
        <f>IFERROR(__xludf.DUMMYFUNCTION("""COMPUTED_VALUE"""),"vacio")</f>
        <v>vacio</v>
      </c>
      <c r="AJ211" s="376"/>
      <c r="AK211" s="376"/>
      <c r="AL211" s="376"/>
      <c r="AM211" s="376"/>
      <c r="AN211" s="376"/>
      <c r="AO211" s="376"/>
      <c r="AP211" s="376"/>
      <c r="AQ211" s="376"/>
      <c r="AR211" s="376"/>
      <c r="AS211" s="376"/>
      <c r="AT211" s="376"/>
      <c r="AU211" s="376"/>
      <c r="AV211" s="376"/>
      <c r="AW211" s="377"/>
      <c r="AX211" s="134"/>
      <c r="AY211" s="353"/>
      <c r="AZ211" s="392" t="str">
        <f>IFERROR(__xludf.DUMMYFUNCTION("TRANSPOSE( IFNA(FILTER($B:$B, MONTH(IF($A:$A&lt;&gt;"""",$A:$A,""null""))=MONTH(IF('DATOS PERSONALES'!$H209&lt;&gt;"""",'DATOS PERSONALES'!$H209,""null""))),""Ingrese mes contratacion primero""))"),"Ingrese mes contratacion primero")</f>
        <v>Ingrese mes contratacion primero</v>
      </c>
      <c r="BA211" s="376"/>
      <c r="BB211" s="376"/>
      <c r="BC211" s="376"/>
      <c r="BD211" s="376"/>
      <c r="BE211" s="376"/>
      <c r="BF211" s="376"/>
      <c r="BG211" s="376"/>
      <c r="BH211" s="376"/>
      <c r="BI211" s="376"/>
      <c r="BJ211" s="376"/>
      <c r="BK211" s="376"/>
      <c r="BL211" s="376"/>
      <c r="BM211" s="376"/>
      <c r="BN211" s="376"/>
      <c r="BO211" s="377"/>
      <c r="BP211" s="134"/>
      <c r="BQ211" s="134"/>
      <c r="BR211" s="134"/>
      <c r="BS211" s="148"/>
      <c r="BT211" s="148"/>
      <c r="BU211" s="148"/>
      <c r="BV211" s="148"/>
      <c r="BW211" s="148"/>
      <c r="BX211" s="148"/>
      <c r="BY211" s="148"/>
      <c r="BZ211" s="148"/>
      <c r="CA211" s="148"/>
      <c r="CB211" s="148"/>
      <c r="CC211" s="148"/>
      <c r="CD211" s="148"/>
      <c r="CE211" s="148"/>
      <c r="CF211" s="148"/>
      <c r="CG211" s="148"/>
      <c r="CH211" s="148"/>
      <c r="CI211" s="148"/>
      <c r="CJ211" s="148"/>
      <c r="CK211" s="148"/>
      <c r="CL211" s="148"/>
      <c r="CM211" s="148"/>
      <c r="CN211" s="148"/>
      <c r="CO211" s="148"/>
      <c r="CP211" s="148"/>
      <c r="CQ211" s="148"/>
      <c r="CR211" s="148"/>
    </row>
    <row r="212" ht="15.75" customHeight="1">
      <c r="A212" s="408">
        <v>45200.0</v>
      </c>
      <c r="B212" s="335"/>
      <c r="C212" s="335"/>
      <c r="D212" s="335"/>
      <c r="E212" s="500"/>
      <c r="F212" s="500"/>
      <c r="G212" s="353"/>
      <c r="H212" s="376"/>
      <c r="I212" s="376"/>
      <c r="J212" s="376"/>
      <c r="K212" s="377"/>
      <c r="L212" s="134"/>
      <c r="M212" s="134"/>
      <c r="N212" s="353"/>
      <c r="O212" s="374"/>
      <c r="P212" s="375"/>
      <c r="Q212" s="381" t="str">
        <f>IFERROR(__xludf.DUMMYFUNCTION("TRANSPOSE(FILTER($P$6:$P$329,$O$6:$O$329='DATOS PERSONALES'!$E209))"),"Lunes 16:15")</f>
        <v>Lunes 16:15</v>
      </c>
      <c r="R212" s="374" t="str">
        <f>IFERROR(__xludf.DUMMYFUNCTION("""COMPUTED_VALUE"""),"Lunes 19:15")</f>
        <v>Lunes 19:15</v>
      </c>
      <c r="S212" s="374" t="str">
        <f>IFERROR(__xludf.DUMMYFUNCTION("""COMPUTED_VALUE"""),"Martes 16:00")</f>
        <v>Martes 16:00</v>
      </c>
      <c r="T212" s="374" t="str">
        <f>IFERROR(__xludf.DUMMYFUNCTION("""COMPUTED_VALUE"""),"Martes 17:30")</f>
        <v>Martes 17:30</v>
      </c>
      <c r="U212" s="374" t="str">
        <f>IFERROR(__xludf.DUMMYFUNCTION("""COMPUTED_VALUE"""),"Martes 18:15")</f>
        <v>Martes 18:15</v>
      </c>
      <c r="V212" s="374" t="str">
        <f>IFERROR(__xludf.DUMMYFUNCTION("""COMPUTED_VALUE"""),"Martes 19:45")</f>
        <v>Martes 19:45</v>
      </c>
      <c r="W212" s="374" t="str">
        <f>IFERROR(__xludf.DUMMYFUNCTION("""COMPUTED_VALUE"""),"Miércoles 18:15")</f>
        <v>Miércoles 18:15</v>
      </c>
      <c r="X212" s="374" t="str">
        <f>IFERROR(__xludf.DUMMYFUNCTION("""COMPUTED_VALUE"""),"Miércoles 19:45")</f>
        <v>Miércoles 19:45</v>
      </c>
      <c r="Y212" s="374" t="str">
        <f>IFERROR(__xludf.DUMMYFUNCTION("""COMPUTED_VALUE"""),"Jueves 14:45")</f>
        <v>Jueves 14:45</v>
      </c>
      <c r="Z212" s="374" t="str">
        <f>IFERROR(__xludf.DUMMYFUNCTION("""COMPUTED_VALUE"""),"Jueves 14:45")</f>
        <v>Jueves 14:45</v>
      </c>
      <c r="AA212" s="374" t="str">
        <f>IFERROR(__xludf.DUMMYFUNCTION("""COMPUTED_VALUE"""),"Jueves 17:00")</f>
        <v>Jueves 17:00</v>
      </c>
      <c r="AB212" s="374" t="str">
        <f>IFERROR(__xludf.DUMMYFUNCTION("""COMPUTED_VALUE"""),"Jueves 19:15")</f>
        <v>Jueves 19:15</v>
      </c>
      <c r="AC212" s="374" t="str">
        <f>IFERROR(__xludf.DUMMYFUNCTION("""COMPUTED_VALUE"""),"Viernes 15:15")</f>
        <v>Viernes 15:15</v>
      </c>
      <c r="AD212" s="376" t="str">
        <f>IFERROR(__xludf.DUMMYFUNCTION("""COMPUTED_VALUE"""),"Sábado 11:30")</f>
        <v>Sábado 11:30</v>
      </c>
      <c r="AE212" s="376" t="str">
        <f>IFERROR(__xludf.DUMMYFUNCTION("""COMPUTED_VALUE"""),"Sábado 12:15")</f>
        <v>Sábado 12:15</v>
      </c>
      <c r="AF212" s="376" t="str">
        <f>IFERROR(__xludf.DUMMYFUNCTION("""COMPUTED_VALUE"""),"Sábado 16:00")</f>
        <v>Sábado 16:00</v>
      </c>
      <c r="AG212" s="376" t="str">
        <f>IFERROR(__xludf.DUMMYFUNCTION("""COMPUTED_VALUE"""),"Sábado 17:30")</f>
        <v>Sábado 17:30</v>
      </c>
      <c r="AH212" s="376" t="str">
        <f>IFERROR(__xludf.DUMMYFUNCTION("""COMPUTED_VALUE"""),"Sábado 19:00")</f>
        <v>Sábado 19:00</v>
      </c>
      <c r="AI212" s="376" t="str">
        <f>IFERROR(__xludf.DUMMYFUNCTION("""COMPUTED_VALUE"""),"vacio")</f>
        <v>vacio</v>
      </c>
      <c r="AJ212" s="376"/>
      <c r="AK212" s="376"/>
      <c r="AL212" s="376"/>
      <c r="AM212" s="376"/>
      <c r="AN212" s="376"/>
      <c r="AO212" s="376"/>
      <c r="AP212" s="376"/>
      <c r="AQ212" s="376"/>
      <c r="AR212" s="376"/>
      <c r="AS212" s="376"/>
      <c r="AT212" s="376"/>
      <c r="AU212" s="376"/>
      <c r="AV212" s="376"/>
      <c r="AW212" s="377"/>
      <c r="AX212" s="134"/>
      <c r="AY212" s="353"/>
      <c r="AZ212" s="392" t="str">
        <f>IFERROR(__xludf.DUMMYFUNCTION("TRANSPOSE( IFNA(FILTER($B:$B, MONTH(IF($A:$A&lt;&gt;"""",$A:$A,""null""))=MONTH(IF('DATOS PERSONALES'!$H210&lt;&gt;"""",'DATOS PERSONALES'!$H210,""null""))),""Ingrese mes contratacion primero""))"),"Ingrese mes contratacion primero")</f>
        <v>Ingrese mes contratacion primero</v>
      </c>
      <c r="BA212" s="376"/>
      <c r="BB212" s="376"/>
      <c r="BC212" s="376"/>
      <c r="BD212" s="376"/>
      <c r="BE212" s="376"/>
      <c r="BF212" s="376"/>
      <c r="BG212" s="376"/>
      <c r="BH212" s="376"/>
      <c r="BI212" s="376"/>
      <c r="BJ212" s="376"/>
      <c r="BK212" s="376"/>
      <c r="BL212" s="376"/>
      <c r="BM212" s="376"/>
      <c r="BN212" s="376"/>
      <c r="BO212" s="377"/>
      <c r="BP212" s="134"/>
      <c r="BQ212" s="134"/>
      <c r="BR212" s="134"/>
      <c r="BS212" s="148"/>
      <c r="BT212" s="148"/>
      <c r="BU212" s="148"/>
      <c r="BV212" s="148"/>
      <c r="BW212" s="148"/>
      <c r="BX212" s="148"/>
      <c r="BY212" s="148"/>
      <c r="BZ212" s="148"/>
      <c r="CA212" s="148"/>
      <c r="CB212" s="148"/>
      <c r="CC212" s="148"/>
      <c r="CD212" s="148"/>
      <c r="CE212" s="148"/>
      <c r="CF212" s="148"/>
      <c r="CG212" s="148"/>
      <c r="CH212" s="148"/>
      <c r="CI212" s="148"/>
      <c r="CJ212" s="148"/>
      <c r="CK212" s="148"/>
      <c r="CL212" s="148"/>
      <c r="CM212" s="148"/>
      <c r="CN212" s="148"/>
      <c r="CO212" s="148"/>
      <c r="CP212" s="148"/>
      <c r="CQ212" s="148"/>
      <c r="CR212" s="148"/>
    </row>
    <row r="213" ht="15.75" customHeight="1">
      <c r="A213" s="408">
        <v>45200.0</v>
      </c>
      <c r="B213" s="349"/>
      <c r="C213" s="349"/>
      <c r="D213" s="349"/>
      <c r="E213" s="500"/>
      <c r="F213" s="500"/>
      <c r="G213" s="353"/>
      <c r="H213" s="376"/>
      <c r="I213" s="376"/>
      <c r="J213" s="376"/>
      <c r="K213" s="377"/>
      <c r="L213" s="134"/>
      <c r="M213" s="134"/>
      <c r="N213" s="353"/>
      <c r="O213" s="374"/>
      <c r="P213" s="375"/>
      <c r="Q213" s="381" t="str">
        <f>IFERROR(__xludf.DUMMYFUNCTION("TRANSPOSE(FILTER($P$6:$P$329,$O$6:$O$329='DATOS PERSONALES'!$E210))"),"Lunes 16:15")</f>
        <v>Lunes 16:15</v>
      </c>
      <c r="R213" s="374" t="str">
        <f>IFERROR(__xludf.DUMMYFUNCTION("""COMPUTED_VALUE"""),"Lunes 19:15")</f>
        <v>Lunes 19:15</v>
      </c>
      <c r="S213" s="374" t="str">
        <f>IFERROR(__xludf.DUMMYFUNCTION("""COMPUTED_VALUE"""),"Martes 16:00")</f>
        <v>Martes 16:00</v>
      </c>
      <c r="T213" s="374" t="str">
        <f>IFERROR(__xludf.DUMMYFUNCTION("""COMPUTED_VALUE"""),"Martes 17:30")</f>
        <v>Martes 17:30</v>
      </c>
      <c r="U213" s="374" t="str">
        <f>IFERROR(__xludf.DUMMYFUNCTION("""COMPUTED_VALUE"""),"Martes 18:15")</f>
        <v>Martes 18:15</v>
      </c>
      <c r="V213" s="374" t="str">
        <f>IFERROR(__xludf.DUMMYFUNCTION("""COMPUTED_VALUE"""),"Martes 19:45")</f>
        <v>Martes 19:45</v>
      </c>
      <c r="W213" s="374" t="str">
        <f>IFERROR(__xludf.DUMMYFUNCTION("""COMPUTED_VALUE"""),"Miércoles 18:15")</f>
        <v>Miércoles 18:15</v>
      </c>
      <c r="X213" s="374" t="str">
        <f>IFERROR(__xludf.DUMMYFUNCTION("""COMPUTED_VALUE"""),"Miércoles 19:45")</f>
        <v>Miércoles 19:45</v>
      </c>
      <c r="Y213" s="374" t="str">
        <f>IFERROR(__xludf.DUMMYFUNCTION("""COMPUTED_VALUE"""),"Jueves 14:45")</f>
        <v>Jueves 14:45</v>
      </c>
      <c r="Z213" s="374" t="str">
        <f>IFERROR(__xludf.DUMMYFUNCTION("""COMPUTED_VALUE"""),"Jueves 14:45")</f>
        <v>Jueves 14:45</v>
      </c>
      <c r="AA213" s="374" t="str">
        <f>IFERROR(__xludf.DUMMYFUNCTION("""COMPUTED_VALUE"""),"Jueves 17:00")</f>
        <v>Jueves 17:00</v>
      </c>
      <c r="AB213" s="374" t="str">
        <f>IFERROR(__xludf.DUMMYFUNCTION("""COMPUTED_VALUE"""),"Jueves 19:15")</f>
        <v>Jueves 19:15</v>
      </c>
      <c r="AC213" s="374" t="str">
        <f>IFERROR(__xludf.DUMMYFUNCTION("""COMPUTED_VALUE"""),"Viernes 15:15")</f>
        <v>Viernes 15:15</v>
      </c>
      <c r="AD213" s="376" t="str">
        <f>IFERROR(__xludf.DUMMYFUNCTION("""COMPUTED_VALUE"""),"Sábado 11:30")</f>
        <v>Sábado 11:30</v>
      </c>
      <c r="AE213" s="376" t="str">
        <f>IFERROR(__xludf.DUMMYFUNCTION("""COMPUTED_VALUE"""),"Sábado 12:15")</f>
        <v>Sábado 12:15</v>
      </c>
      <c r="AF213" s="376" t="str">
        <f>IFERROR(__xludf.DUMMYFUNCTION("""COMPUTED_VALUE"""),"Sábado 16:00")</f>
        <v>Sábado 16:00</v>
      </c>
      <c r="AG213" s="376" t="str">
        <f>IFERROR(__xludf.DUMMYFUNCTION("""COMPUTED_VALUE"""),"Sábado 17:30")</f>
        <v>Sábado 17:30</v>
      </c>
      <c r="AH213" s="376" t="str">
        <f>IFERROR(__xludf.DUMMYFUNCTION("""COMPUTED_VALUE"""),"Sábado 19:00")</f>
        <v>Sábado 19:00</v>
      </c>
      <c r="AI213" s="376" t="str">
        <f>IFERROR(__xludf.DUMMYFUNCTION("""COMPUTED_VALUE"""),"vacio")</f>
        <v>vacio</v>
      </c>
      <c r="AJ213" s="376"/>
      <c r="AK213" s="376"/>
      <c r="AL213" s="376"/>
      <c r="AM213" s="376"/>
      <c r="AN213" s="376"/>
      <c r="AO213" s="376"/>
      <c r="AP213" s="376"/>
      <c r="AQ213" s="376"/>
      <c r="AR213" s="376"/>
      <c r="AS213" s="376"/>
      <c r="AT213" s="376"/>
      <c r="AU213" s="376"/>
      <c r="AV213" s="376"/>
      <c r="AW213" s="377"/>
      <c r="AX213" s="134"/>
      <c r="AY213" s="353"/>
      <c r="AZ213" s="392" t="str">
        <f>IFERROR(__xludf.DUMMYFUNCTION("TRANSPOSE( IFNA(FILTER($B:$B, MONTH(IF($A:$A&lt;&gt;"""",$A:$A,""null""))=MONTH(IF('DATOS PERSONALES'!$H211&lt;&gt;"""",'DATOS PERSONALES'!$H211,""null""))),""Ingrese mes contratacion primero""))"),"Ingrese mes contratacion primero")</f>
        <v>Ingrese mes contratacion primero</v>
      </c>
      <c r="BA213" s="376"/>
      <c r="BB213" s="376"/>
      <c r="BC213" s="376"/>
      <c r="BD213" s="376"/>
      <c r="BE213" s="376"/>
      <c r="BF213" s="376"/>
      <c r="BG213" s="376"/>
      <c r="BH213" s="376"/>
      <c r="BI213" s="376"/>
      <c r="BJ213" s="376"/>
      <c r="BK213" s="376"/>
      <c r="BL213" s="376"/>
      <c r="BM213" s="376"/>
      <c r="BN213" s="376"/>
      <c r="BO213" s="377"/>
      <c r="BP213" s="134"/>
      <c r="BQ213" s="134"/>
      <c r="BR213" s="134"/>
      <c r="BS213" s="148"/>
      <c r="BT213" s="148"/>
      <c r="BU213" s="148"/>
      <c r="BV213" s="148"/>
      <c r="BW213" s="148"/>
      <c r="BX213" s="148"/>
      <c r="BY213" s="148"/>
      <c r="BZ213" s="148"/>
      <c r="CA213" s="148"/>
      <c r="CB213" s="148"/>
      <c r="CC213" s="148"/>
      <c r="CD213" s="148"/>
      <c r="CE213" s="148"/>
      <c r="CF213" s="148"/>
      <c r="CG213" s="148"/>
      <c r="CH213" s="148"/>
      <c r="CI213" s="148"/>
      <c r="CJ213" s="148"/>
      <c r="CK213" s="148"/>
      <c r="CL213" s="148"/>
      <c r="CM213" s="148"/>
      <c r="CN213" s="148"/>
      <c r="CO213" s="148"/>
      <c r="CP213" s="148"/>
      <c r="CQ213" s="148"/>
      <c r="CR213" s="148"/>
    </row>
    <row r="214" ht="15.75" customHeight="1">
      <c r="A214" s="506">
        <v>45200.0</v>
      </c>
      <c r="B214" s="148"/>
      <c r="C214" s="148"/>
      <c r="D214" s="148"/>
      <c r="E214" s="148"/>
      <c r="F214" s="148"/>
      <c r="G214" s="353"/>
      <c r="H214" s="376"/>
      <c r="I214" s="376"/>
      <c r="J214" s="376"/>
      <c r="K214" s="377"/>
      <c r="L214" s="134"/>
      <c r="M214" s="134"/>
      <c r="N214" s="353"/>
      <c r="O214" s="374"/>
      <c r="P214" s="375"/>
      <c r="Q214" s="381" t="str">
        <f>IFERROR(__xludf.DUMMYFUNCTION("TRANSPOSE(FILTER($P$6:$P$329,$O$6:$O$329='DATOS PERSONALES'!$E211))"),"Lunes 16:15")</f>
        <v>Lunes 16:15</v>
      </c>
      <c r="R214" s="374" t="str">
        <f>IFERROR(__xludf.DUMMYFUNCTION("""COMPUTED_VALUE"""),"Lunes 19:15")</f>
        <v>Lunes 19:15</v>
      </c>
      <c r="S214" s="374" t="str">
        <f>IFERROR(__xludf.DUMMYFUNCTION("""COMPUTED_VALUE"""),"Martes 16:00")</f>
        <v>Martes 16:00</v>
      </c>
      <c r="T214" s="374" t="str">
        <f>IFERROR(__xludf.DUMMYFUNCTION("""COMPUTED_VALUE"""),"Martes 17:30")</f>
        <v>Martes 17:30</v>
      </c>
      <c r="U214" s="374" t="str">
        <f>IFERROR(__xludf.DUMMYFUNCTION("""COMPUTED_VALUE"""),"Martes 18:15")</f>
        <v>Martes 18:15</v>
      </c>
      <c r="V214" s="374" t="str">
        <f>IFERROR(__xludf.DUMMYFUNCTION("""COMPUTED_VALUE"""),"Martes 19:45")</f>
        <v>Martes 19:45</v>
      </c>
      <c r="W214" s="374" t="str">
        <f>IFERROR(__xludf.DUMMYFUNCTION("""COMPUTED_VALUE"""),"Miércoles 18:15")</f>
        <v>Miércoles 18:15</v>
      </c>
      <c r="X214" s="374" t="str">
        <f>IFERROR(__xludf.DUMMYFUNCTION("""COMPUTED_VALUE"""),"Miércoles 19:45")</f>
        <v>Miércoles 19:45</v>
      </c>
      <c r="Y214" s="374" t="str">
        <f>IFERROR(__xludf.DUMMYFUNCTION("""COMPUTED_VALUE"""),"Jueves 14:45")</f>
        <v>Jueves 14:45</v>
      </c>
      <c r="Z214" s="374" t="str">
        <f>IFERROR(__xludf.DUMMYFUNCTION("""COMPUTED_VALUE"""),"Jueves 14:45")</f>
        <v>Jueves 14:45</v>
      </c>
      <c r="AA214" s="374" t="str">
        <f>IFERROR(__xludf.DUMMYFUNCTION("""COMPUTED_VALUE"""),"Jueves 17:00")</f>
        <v>Jueves 17:00</v>
      </c>
      <c r="AB214" s="374" t="str">
        <f>IFERROR(__xludf.DUMMYFUNCTION("""COMPUTED_VALUE"""),"Jueves 19:15")</f>
        <v>Jueves 19:15</v>
      </c>
      <c r="AC214" s="374" t="str">
        <f>IFERROR(__xludf.DUMMYFUNCTION("""COMPUTED_VALUE"""),"Viernes 15:15")</f>
        <v>Viernes 15:15</v>
      </c>
      <c r="AD214" s="376" t="str">
        <f>IFERROR(__xludf.DUMMYFUNCTION("""COMPUTED_VALUE"""),"Sábado 11:30")</f>
        <v>Sábado 11:30</v>
      </c>
      <c r="AE214" s="376" t="str">
        <f>IFERROR(__xludf.DUMMYFUNCTION("""COMPUTED_VALUE"""),"Sábado 12:15")</f>
        <v>Sábado 12:15</v>
      </c>
      <c r="AF214" s="376" t="str">
        <f>IFERROR(__xludf.DUMMYFUNCTION("""COMPUTED_VALUE"""),"Sábado 16:00")</f>
        <v>Sábado 16:00</v>
      </c>
      <c r="AG214" s="376" t="str">
        <f>IFERROR(__xludf.DUMMYFUNCTION("""COMPUTED_VALUE"""),"Sábado 17:30")</f>
        <v>Sábado 17:30</v>
      </c>
      <c r="AH214" s="376" t="str">
        <f>IFERROR(__xludf.DUMMYFUNCTION("""COMPUTED_VALUE"""),"Sábado 19:00")</f>
        <v>Sábado 19:00</v>
      </c>
      <c r="AI214" s="376" t="str">
        <f>IFERROR(__xludf.DUMMYFUNCTION("""COMPUTED_VALUE"""),"vacio")</f>
        <v>vacio</v>
      </c>
      <c r="AJ214" s="376"/>
      <c r="AK214" s="376"/>
      <c r="AL214" s="376"/>
      <c r="AM214" s="376"/>
      <c r="AN214" s="376"/>
      <c r="AO214" s="376"/>
      <c r="AP214" s="376"/>
      <c r="AQ214" s="376"/>
      <c r="AR214" s="376"/>
      <c r="AS214" s="376"/>
      <c r="AT214" s="376"/>
      <c r="AU214" s="376"/>
      <c r="AV214" s="376"/>
      <c r="AW214" s="377"/>
      <c r="AX214" s="134"/>
      <c r="AY214" s="353"/>
      <c r="AZ214" s="392" t="str">
        <f>IFERROR(__xludf.DUMMYFUNCTION("TRANSPOSE( IFNA(FILTER($B:$B, MONTH(IF($A:$A&lt;&gt;"""",$A:$A,""null""))=MONTH(IF('DATOS PERSONALES'!$H212&lt;&gt;"""",'DATOS PERSONALES'!$H212,""null""))),""Ingrese mes contratacion primero""))"),"Ingrese mes contratacion primero")</f>
        <v>Ingrese mes contratacion primero</v>
      </c>
      <c r="BA214" s="376"/>
      <c r="BB214" s="376"/>
      <c r="BC214" s="376"/>
      <c r="BD214" s="376"/>
      <c r="BE214" s="376"/>
      <c r="BF214" s="376"/>
      <c r="BG214" s="376"/>
      <c r="BH214" s="376"/>
      <c r="BI214" s="376"/>
      <c r="BJ214" s="376"/>
      <c r="BK214" s="376"/>
      <c r="BL214" s="376"/>
      <c r="BM214" s="376"/>
      <c r="BN214" s="376"/>
      <c r="BO214" s="377"/>
      <c r="BP214" s="134"/>
      <c r="BQ214" s="134"/>
      <c r="BR214" s="134"/>
      <c r="BS214" s="148"/>
      <c r="BT214" s="148"/>
      <c r="BU214" s="148"/>
      <c r="BV214" s="148"/>
      <c r="BW214" s="148"/>
      <c r="BX214" s="148"/>
      <c r="BY214" s="148"/>
      <c r="BZ214" s="148"/>
      <c r="CA214" s="148"/>
      <c r="CB214" s="148"/>
      <c r="CC214" s="148"/>
      <c r="CD214" s="148"/>
      <c r="CE214" s="148"/>
      <c r="CF214" s="148"/>
      <c r="CG214" s="148"/>
      <c r="CH214" s="148"/>
      <c r="CI214" s="148"/>
      <c r="CJ214" s="148"/>
      <c r="CK214" s="148"/>
      <c r="CL214" s="148"/>
      <c r="CM214" s="148"/>
      <c r="CN214" s="148"/>
      <c r="CO214" s="148"/>
      <c r="CP214" s="148"/>
      <c r="CQ214" s="148"/>
      <c r="CR214" s="148"/>
    </row>
    <row r="215" ht="15.75" customHeight="1">
      <c r="A215" s="506">
        <v>45200.0</v>
      </c>
      <c r="B215" s="148"/>
      <c r="C215" s="148"/>
      <c r="D215" s="148"/>
      <c r="E215" s="148"/>
      <c r="F215" s="148"/>
      <c r="G215" s="353"/>
      <c r="H215" s="376"/>
      <c r="I215" s="376"/>
      <c r="J215" s="376"/>
      <c r="K215" s="377"/>
      <c r="L215" s="134"/>
      <c r="M215" s="134"/>
      <c r="N215" s="353"/>
      <c r="O215" s="374"/>
      <c r="P215" s="375"/>
      <c r="Q215" s="381" t="str">
        <f>IFERROR(__xludf.DUMMYFUNCTION("TRANSPOSE(FILTER($P$6:$P$329,$O$6:$O$329='DATOS PERSONALES'!$E212))"),"Lunes 16:15")</f>
        <v>Lunes 16:15</v>
      </c>
      <c r="R215" s="374" t="str">
        <f>IFERROR(__xludf.DUMMYFUNCTION("""COMPUTED_VALUE"""),"Lunes 19:15")</f>
        <v>Lunes 19:15</v>
      </c>
      <c r="S215" s="374" t="str">
        <f>IFERROR(__xludf.DUMMYFUNCTION("""COMPUTED_VALUE"""),"Martes 16:00")</f>
        <v>Martes 16:00</v>
      </c>
      <c r="T215" s="374" t="str">
        <f>IFERROR(__xludf.DUMMYFUNCTION("""COMPUTED_VALUE"""),"Martes 17:30")</f>
        <v>Martes 17:30</v>
      </c>
      <c r="U215" s="374" t="str">
        <f>IFERROR(__xludf.DUMMYFUNCTION("""COMPUTED_VALUE"""),"Martes 18:15")</f>
        <v>Martes 18:15</v>
      </c>
      <c r="V215" s="374" t="str">
        <f>IFERROR(__xludf.DUMMYFUNCTION("""COMPUTED_VALUE"""),"Martes 19:45")</f>
        <v>Martes 19:45</v>
      </c>
      <c r="W215" s="374" t="str">
        <f>IFERROR(__xludf.DUMMYFUNCTION("""COMPUTED_VALUE"""),"Miércoles 18:15")</f>
        <v>Miércoles 18:15</v>
      </c>
      <c r="X215" s="374" t="str">
        <f>IFERROR(__xludf.DUMMYFUNCTION("""COMPUTED_VALUE"""),"Miércoles 19:45")</f>
        <v>Miércoles 19:45</v>
      </c>
      <c r="Y215" s="374" t="str">
        <f>IFERROR(__xludf.DUMMYFUNCTION("""COMPUTED_VALUE"""),"Jueves 14:45")</f>
        <v>Jueves 14:45</v>
      </c>
      <c r="Z215" s="374" t="str">
        <f>IFERROR(__xludf.DUMMYFUNCTION("""COMPUTED_VALUE"""),"Jueves 14:45")</f>
        <v>Jueves 14:45</v>
      </c>
      <c r="AA215" s="374" t="str">
        <f>IFERROR(__xludf.DUMMYFUNCTION("""COMPUTED_VALUE"""),"Jueves 17:00")</f>
        <v>Jueves 17:00</v>
      </c>
      <c r="AB215" s="374" t="str">
        <f>IFERROR(__xludf.DUMMYFUNCTION("""COMPUTED_VALUE"""),"Jueves 19:15")</f>
        <v>Jueves 19:15</v>
      </c>
      <c r="AC215" s="374" t="str">
        <f>IFERROR(__xludf.DUMMYFUNCTION("""COMPUTED_VALUE"""),"Viernes 15:15")</f>
        <v>Viernes 15:15</v>
      </c>
      <c r="AD215" s="376" t="str">
        <f>IFERROR(__xludf.DUMMYFUNCTION("""COMPUTED_VALUE"""),"Sábado 11:30")</f>
        <v>Sábado 11:30</v>
      </c>
      <c r="AE215" s="376" t="str">
        <f>IFERROR(__xludf.DUMMYFUNCTION("""COMPUTED_VALUE"""),"Sábado 12:15")</f>
        <v>Sábado 12:15</v>
      </c>
      <c r="AF215" s="376" t="str">
        <f>IFERROR(__xludf.DUMMYFUNCTION("""COMPUTED_VALUE"""),"Sábado 16:00")</f>
        <v>Sábado 16:00</v>
      </c>
      <c r="AG215" s="376" t="str">
        <f>IFERROR(__xludf.DUMMYFUNCTION("""COMPUTED_VALUE"""),"Sábado 17:30")</f>
        <v>Sábado 17:30</v>
      </c>
      <c r="AH215" s="376" t="str">
        <f>IFERROR(__xludf.DUMMYFUNCTION("""COMPUTED_VALUE"""),"Sábado 19:00")</f>
        <v>Sábado 19:00</v>
      </c>
      <c r="AI215" s="376" t="str">
        <f>IFERROR(__xludf.DUMMYFUNCTION("""COMPUTED_VALUE"""),"vacio")</f>
        <v>vacio</v>
      </c>
      <c r="AJ215" s="376"/>
      <c r="AK215" s="376"/>
      <c r="AL215" s="376"/>
      <c r="AM215" s="376"/>
      <c r="AN215" s="376"/>
      <c r="AO215" s="376"/>
      <c r="AP215" s="376"/>
      <c r="AQ215" s="376"/>
      <c r="AR215" s="376"/>
      <c r="AS215" s="376"/>
      <c r="AT215" s="376"/>
      <c r="AU215" s="376"/>
      <c r="AV215" s="376"/>
      <c r="AW215" s="377"/>
      <c r="AX215" s="134"/>
      <c r="AY215" s="353"/>
      <c r="AZ215" s="392" t="str">
        <f>IFERROR(__xludf.DUMMYFUNCTION("TRANSPOSE( IFNA(FILTER($B:$B, MONTH(IF($A:$A&lt;&gt;"""",$A:$A,""null""))=MONTH(IF('DATOS PERSONALES'!$H213&lt;&gt;"""",'DATOS PERSONALES'!$H213,""null""))),""Ingrese mes contratacion primero""))"),"Ingrese mes contratacion primero")</f>
        <v>Ingrese mes contratacion primero</v>
      </c>
      <c r="BA215" s="376"/>
      <c r="BB215" s="376"/>
      <c r="BC215" s="376"/>
      <c r="BD215" s="376"/>
      <c r="BE215" s="376"/>
      <c r="BF215" s="376"/>
      <c r="BG215" s="376"/>
      <c r="BH215" s="376"/>
      <c r="BI215" s="376"/>
      <c r="BJ215" s="376"/>
      <c r="BK215" s="376"/>
      <c r="BL215" s="376"/>
      <c r="BM215" s="376"/>
      <c r="BN215" s="376"/>
      <c r="BO215" s="377"/>
      <c r="BP215" s="134"/>
      <c r="BQ215" s="134"/>
      <c r="BR215" s="134"/>
      <c r="BS215" s="148"/>
      <c r="BT215" s="148"/>
      <c r="BU215" s="148"/>
      <c r="BV215" s="148"/>
      <c r="BW215" s="148"/>
      <c r="BX215" s="148"/>
      <c r="BY215" s="148"/>
      <c r="BZ215" s="148"/>
      <c r="CA215" s="148"/>
      <c r="CB215" s="148"/>
      <c r="CC215" s="148"/>
      <c r="CD215" s="148"/>
      <c r="CE215" s="148"/>
      <c r="CF215" s="148"/>
      <c r="CG215" s="148"/>
      <c r="CH215" s="148"/>
      <c r="CI215" s="148"/>
      <c r="CJ215" s="148"/>
      <c r="CK215" s="148"/>
      <c r="CL215" s="148"/>
      <c r="CM215" s="148"/>
      <c r="CN215" s="148"/>
      <c r="CO215" s="148"/>
      <c r="CP215" s="148"/>
      <c r="CQ215" s="148"/>
      <c r="CR215" s="148"/>
    </row>
    <row r="216" ht="15.75" customHeight="1">
      <c r="A216" s="506">
        <v>45200.0</v>
      </c>
      <c r="B216" s="423" t="s">
        <v>1524</v>
      </c>
      <c r="C216" s="464">
        <v>0.0</v>
      </c>
      <c r="D216" s="464">
        <v>0.0</v>
      </c>
      <c r="E216" s="464">
        <v>0.0</v>
      </c>
      <c r="F216" s="464">
        <v>0.0</v>
      </c>
      <c r="G216" s="465">
        <v>0.0</v>
      </c>
      <c r="H216" s="376"/>
      <c r="I216" s="376"/>
      <c r="J216" s="376"/>
      <c r="K216" s="377"/>
      <c r="L216" s="134"/>
      <c r="M216" s="134"/>
      <c r="N216" s="353"/>
      <c r="O216" s="374"/>
      <c r="P216" s="375"/>
      <c r="Q216" s="381" t="str">
        <f>IFERROR(__xludf.DUMMYFUNCTION("TRANSPOSE(FILTER($P$6:$P$329,$O$6:$O$329='DATOS PERSONALES'!$E213))"),"Lunes 16:15")</f>
        <v>Lunes 16:15</v>
      </c>
      <c r="R216" s="374" t="str">
        <f>IFERROR(__xludf.DUMMYFUNCTION("""COMPUTED_VALUE"""),"Lunes 19:15")</f>
        <v>Lunes 19:15</v>
      </c>
      <c r="S216" s="374" t="str">
        <f>IFERROR(__xludf.DUMMYFUNCTION("""COMPUTED_VALUE"""),"Martes 16:00")</f>
        <v>Martes 16:00</v>
      </c>
      <c r="T216" s="374" t="str">
        <f>IFERROR(__xludf.DUMMYFUNCTION("""COMPUTED_VALUE"""),"Martes 17:30")</f>
        <v>Martes 17:30</v>
      </c>
      <c r="U216" s="374" t="str">
        <f>IFERROR(__xludf.DUMMYFUNCTION("""COMPUTED_VALUE"""),"Martes 18:15")</f>
        <v>Martes 18:15</v>
      </c>
      <c r="V216" s="374" t="str">
        <f>IFERROR(__xludf.DUMMYFUNCTION("""COMPUTED_VALUE"""),"Martes 19:45")</f>
        <v>Martes 19:45</v>
      </c>
      <c r="W216" s="374" t="str">
        <f>IFERROR(__xludf.DUMMYFUNCTION("""COMPUTED_VALUE"""),"Miércoles 18:15")</f>
        <v>Miércoles 18:15</v>
      </c>
      <c r="X216" s="374" t="str">
        <f>IFERROR(__xludf.DUMMYFUNCTION("""COMPUTED_VALUE"""),"Miércoles 19:45")</f>
        <v>Miércoles 19:45</v>
      </c>
      <c r="Y216" s="374" t="str">
        <f>IFERROR(__xludf.DUMMYFUNCTION("""COMPUTED_VALUE"""),"Jueves 14:45")</f>
        <v>Jueves 14:45</v>
      </c>
      <c r="Z216" s="374" t="str">
        <f>IFERROR(__xludf.DUMMYFUNCTION("""COMPUTED_VALUE"""),"Jueves 14:45")</f>
        <v>Jueves 14:45</v>
      </c>
      <c r="AA216" s="374" t="str">
        <f>IFERROR(__xludf.DUMMYFUNCTION("""COMPUTED_VALUE"""),"Jueves 17:00")</f>
        <v>Jueves 17:00</v>
      </c>
      <c r="AB216" s="374" t="str">
        <f>IFERROR(__xludf.DUMMYFUNCTION("""COMPUTED_VALUE"""),"Jueves 19:15")</f>
        <v>Jueves 19:15</v>
      </c>
      <c r="AC216" s="374" t="str">
        <f>IFERROR(__xludf.DUMMYFUNCTION("""COMPUTED_VALUE"""),"Viernes 15:15")</f>
        <v>Viernes 15:15</v>
      </c>
      <c r="AD216" s="376" t="str">
        <f>IFERROR(__xludf.DUMMYFUNCTION("""COMPUTED_VALUE"""),"Sábado 11:30")</f>
        <v>Sábado 11:30</v>
      </c>
      <c r="AE216" s="376" t="str">
        <f>IFERROR(__xludf.DUMMYFUNCTION("""COMPUTED_VALUE"""),"Sábado 12:15")</f>
        <v>Sábado 12:15</v>
      </c>
      <c r="AF216" s="376" t="str">
        <f>IFERROR(__xludf.DUMMYFUNCTION("""COMPUTED_VALUE"""),"Sábado 16:00")</f>
        <v>Sábado 16:00</v>
      </c>
      <c r="AG216" s="376" t="str">
        <f>IFERROR(__xludf.DUMMYFUNCTION("""COMPUTED_VALUE"""),"Sábado 17:30")</f>
        <v>Sábado 17:30</v>
      </c>
      <c r="AH216" s="376" t="str">
        <f>IFERROR(__xludf.DUMMYFUNCTION("""COMPUTED_VALUE"""),"Sábado 19:00")</f>
        <v>Sábado 19:00</v>
      </c>
      <c r="AI216" s="376" t="str">
        <f>IFERROR(__xludf.DUMMYFUNCTION("""COMPUTED_VALUE"""),"vacio")</f>
        <v>vacio</v>
      </c>
      <c r="AJ216" s="376"/>
      <c r="AK216" s="376"/>
      <c r="AL216" s="376"/>
      <c r="AM216" s="376"/>
      <c r="AN216" s="376"/>
      <c r="AO216" s="376"/>
      <c r="AP216" s="376"/>
      <c r="AQ216" s="376"/>
      <c r="AR216" s="376"/>
      <c r="AS216" s="376"/>
      <c r="AT216" s="376"/>
      <c r="AU216" s="376"/>
      <c r="AV216" s="376"/>
      <c r="AW216" s="377"/>
      <c r="AX216" s="134"/>
      <c r="AY216" s="353"/>
      <c r="AZ216" s="392" t="str">
        <f>IFERROR(__xludf.DUMMYFUNCTION("TRANSPOSE( IFNA(FILTER($B:$B, MONTH(IF($A:$A&lt;&gt;"""",$A:$A,""null""))=MONTH(IF('DATOS PERSONALES'!$H214&lt;&gt;"""",'DATOS PERSONALES'!$H214,""null""))),""Ingrese mes contratacion primero""))"),"Ingrese mes contratacion primero")</f>
        <v>Ingrese mes contratacion primero</v>
      </c>
      <c r="BA216" s="376"/>
      <c r="BB216" s="376"/>
      <c r="BC216" s="376"/>
      <c r="BD216" s="376"/>
      <c r="BE216" s="376"/>
      <c r="BF216" s="376"/>
      <c r="BG216" s="376"/>
      <c r="BH216" s="376"/>
      <c r="BI216" s="376"/>
      <c r="BJ216" s="376"/>
      <c r="BK216" s="376"/>
      <c r="BL216" s="376"/>
      <c r="BM216" s="376"/>
      <c r="BN216" s="376"/>
      <c r="BO216" s="377"/>
      <c r="BP216" s="134"/>
      <c r="BQ216" s="134"/>
      <c r="BR216" s="134"/>
      <c r="BS216" s="148"/>
      <c r="BT216" s="148"/>
      <c r="BU216" s="148"/>
      <c r="BV216" s="148"/>
      <c r="BW216" s="148"/>
      <c r="BX216" s="148"/>
      <c r="BY216" s="148"/>
      <c r="BZ216" s="148"/>
      <c r="CA216" s="148"/>
      <c r="CB216" s="148"/>
      <c r="CC216" s="148"/>
      <c r="CD216" s="148"/>
      <c r="CE216" s="148"/>
      <c r="CF216" s="148"/>
      <c r="CG216" s="148"/>
      <c r="CH216" s="148"/>
      <c r="CI216" s="148"/>
      <c r="CJ216" s="148"/>
      <c r="CK216" s="148"/>
      <c r="CL216" s="148"/>
      <c r="CM216" s="148"/>
      <c r="CN216" s="148"/>
      <c r="CO216" s="148"/>
      <c r="CP216" s="148"/>
      <c r="CQ216" s="148"/>
      <c r="CR216" s="148"/>
    </row>
    <row r="217" ht="15.75" customHeight="1">
      <c r="A217" s="494"/>
      <c r="B217" s="335"/>
      <c r="C217" s="335"/>
      <c r="D217" s="335"/>
      <c r="E217" s="335"/>
      <c r="F217" s="335"/>
      <c r="G217" s="353"/>
      <c r="H217" s="376"/>
      <c r="I217" s="376"/>
      <c r="J217" s="376"/>
      <c r="K217" s="377"/>
      <c r="L217" s="134"/>
      <c r="M217" s="134"/>
      <c r="N217" s="353"/>
      <c r="O217" s="374"/>
      <c r="P217" s="375"/>
      <c r="Q217" s="381" t="str">
        <f>IFERROR(__xludf.DUMMYFUNCTION("TRANSPOSE(FILTER($P$6:$P$329,$O$6:$O$329='DATOS PERSONALES'!$E214))"),"Lunes 16:15")</f>
        <v>Lunes 16:15</v>
      </c>
      <c r="R217" s="374" t="str">
        <f>IFERROR(__xludf.DUMMYFUNCTION("""COMPUTED_VALUE"""),"Lunes 19:15")</f>
        <v>Lunes 19:15</v>
      </c>
      <c r="S217" s="374" t="str">
        <f>IFERROR(__xludf.DUMMYFUNCTION("""COMPUTED_VALUE"""),"Martes 16:00")</f>
        <v>Martes 16:00</v>
      </c>
      <c r="T217" s="374" t="str">
        <f>IFERROR(__xludf.DUMMYFUNCTION("""COMPUTED_VALUE"""),"Martes 17:30")</f>
        <v>Martes 17:30</v>
      </c>
      <c r="U217" s="374" t="str">
        <f>IFERROR(__xludf.DUMMYFUNCTION("""COMPUTED_VALUE"""),"Martes 18:15")</f>
        <v>Martes 18:15</v>
      </c>
      <c r="V217" s="374" t="str">
        <f>IFERROR(__xludf.DUMMYFUNCTION("""COMPUTED_VALUE"""),"Martes 19:45")</f>
        <v>Martes 19:45</v>
      </c>
      <c r="W217" s="374" t="str">
        <f>IFERROR(__xludf.DUMMYFUNCTION("""COMPUTED_VALUE"""),"Miércoles 18:15")</f>
        <v>Miércoles 18:15</v>
      </c>
      <c r="X217" s="374" t="str">
        <f>IFERROR(__xludf.DUMMYFUNCTION("""COMPUTED_VALUE"""),"Miércoles 19:45")</f>
        <v>Miércoles 19:45</v>
      </c>
      <c r="Y217" s="374" t="str">
        <f>IFERROR(__xludf.DUMMYFUNCTION("""COMPUTED_VALUE"""),"Jueves 14:45")</f>
        <v>Jueves 14:45</v>
      </c>
      <c r="Z217" s="374" t="str">
        <f>IFERROR(__xludf.DUMMYFUNCTION("""COMPUTED_VALUE"""),"Jueves 14:45")</f>
        <v>Jueves 14:45</v>
      </c>
      <c r="AA217" s="374" t="str">
        <f>IFERROR(__xludf.DUMMYFUNCTION("""COMPUTED_VALUE"""),"Jueves 17:00")</f>
        <v>Jueves 17:00</v>
      </c>
      <c r="AB217" s="374" t="str">
        <f>IFERROR(__xludf.DUMMYFUNCTION("""COMPUTED_VALUE"""),"Jueves 19:15")</f>
        <v>Jueves 19:15</v>
      </c>
      <c r="AC217" s="374" t="str">
        <f>IFERROR(__xludf.DUMMYFUNCTION("""COMPUTED_VALUE"""),"Viernes 15:15")</f>
        <v>Viernes 15:15</v>
      </c>
      <c r="AD217" s="376" t="str">
        <f>IFERROR(__xludf.DUMMYFUNCTION("""COMPUTED_VALUE"""),"Sábado 11:30")</f>
        <v>Sábado 11:30</v>
      </c>
      <c r="AE217" s="376" t="str">
        <f>IFERROR(__xludf.DUMMYFUNCTION("""COMPUTED_VALUE"""),"Sábado 12:15")</f>
        <v>Sábado 12:15</v>
      </c>
      <c r="AF217" s="376" t="str">
        <f>IFERROR(__xludf.DUMMYFUNCTION("""COMPUTED_VALUE"""),"Sábado 16:00")</f>
        <v>Sábado 16:00</v>
      </c>
      <c r="AG217" s="376" t="str">
        <f>IFERROR(__xludf.DUMMYFUNCTION("""COMPUTED_VALUE"""),"Sábado 17:30")</f>
        <v>Sábado 17:30</v>
      </c>
      <c r="AH217" s="376" t="str">
        <f>IFERROR(__xludf.DUMMYFUNCTION("""COMPUTED_VALUE"""),"Sábado 19:00")</f>
        <v>Sábado 19:00</v>
      </c>
      <c r="AI217" s="376" t="str">
        <f>IFERROR(__xludf.DUMMYFUNCTION("""COMPUTED_VALUE"""),"vacio")</f>
        <v>vacio</v>
      </c>
      <c r="AJ217" s="376"/>
      <c r="AK217" s="376"/>
      <c r="AL217" s="376"/>
      <c r="AM217" s="376"/>
      <c r="AN217" s="376"/>
      <c r="AO217" s="376"/>
      <c r="AP217" s="376"/>
      <c r="AQ217" s="376"/>
      <c r="AR217" s="376"/>
      <c r="AS217" s="376"/>
      <c r="AT217" s="376"/>
      <c r="AU217" s="376"/>
      <c r="AV217" s="376"/>
      <c r="AW217" s="377"/>
      <c r="AX217" s="134"/>
      <c r="AY217" s="353"/>
      <c r="AZ217" s="392" t="str">
        <f>IFERROR(__xludf.DUMMYFUNCTION("TRANSPOSE( IFNA(FILTER($B:$B, MONTH(IF($A:$A&lt;&gt;"""",$A:$A,""null""))=MONTH(IF('DATOS PERSONALES'!$H215&lt;&gt;"""",'DATOS PERSONALES'!$H215,""null""))),""Ingrese mes contratacion primero""))"),"Ingrese mes contratacion primero")</f>
        <v>Ingrese mes contratacion primero</v>
      </c>
      <c r="BA217" s="376"/>
      <c r="BB217" s="376"/>
      <c r="BC217" s="376"/>
      <c r="BD217" s="376"/>
      <c r="BE217" s="376"/>
      <c r="BF217" s="376"/>
      <c r="BG217" s="376"/>
      <c r="BH217" s="376"/>
      <c r="BI217" s="376"/>
      <c r="BJ217" s="376"/>
      <c r="BK217" s="376"/>
      <c r="BL217" s="376"/>
      <c r="BM217" s="376"/>
      <c r="BN217" s="376"/>
      <c r="BO217" s="377"/>
      <c r="BP217" s="134"/>
      <c r="BQ217" s="134"/>
      <c r="BR217" s="134"/>
      <c r="BS217" s="148"/>
      <c r="BT217" s="148"/>
      <c r="BU217" s="148"/>
      <c r="BV217" s="148"/>
      <c r="BW217" s="148"/>
      <c r="BX217" s="148"/>
      <c r="BY217" s="148"/>
      <c r="BZ217" s="148"/>
      <c r="CA217" s="148"/>
      <c r="CB217" s="148"/>
      <c r="CC217" s="148"/>
      <c r="CD217" s="148"/>
      <c r="CE217" s="148"/>
      <c r="CF217" s="148"/>
      <c r="CG217" s="148"/>
      <c r="CH217" s="148"/>
      <c r="CI217" s="148"/>
      <c r="CJ217" s="148"/>
      <c r="CK217" s="148"/>
      <c r="CL217" s="148"/>
      <c r="CM217" s="148"/>
      <c r="CN217" s="148"/>
      <c r="CO217" s="148"/>
      <c r="CP217" s="148"/>
      <c r="CQ217" s="148"/>
      <c r="CR217" s="148"/>
    </row>
    <row r="218" ht="15.75" customHeight="1">
      <c r="A218" s="431"/>
      <c r="B218" s="432">
        <v>45231.0</v>
      </c>
      <c r="C218" s="433"/>
      <c r="D218" s="433"/>
      <c r="E218" s="433"/>
      <c r="F218" s="434"/>
      <c r="G218" s="353"/>
      <c r="H218" s="376"/>
      <c r="I218" s="376"/>
      <c r="J218" s="376"/>
      <c r="K218" s="377"/>
      <c r="L218" s="134"/>
      <c r="M218" s="134"/>
      <c r="N218" s="353"/>
      <c r="O218" s="374"/>
      <c r="P218" s="375"/>
      <c r="Q218" s="381" t="str">
        <f>IFERROR(__xludf.DUMMYFUNCTION("TRANSPOSE(FILTER($P$6:$P$329,$O$6:$O$329='DATOS PERSONALES'!$E215))"),"Lunes 16:15")</f>
        <v>Lunes 16:15</v>
      </c>
      <c r="R218" s="374" t="str">
        <f>IFERROR(__xludf.DUMMYFUNCTION("""COMPUTED_VALUE"""),"Lunes 19:15")</f>
        <v>Lunes 19:15</v>
      </c>
      <c r="S218" s="374" t="str">
        <f>IFERROR(__xludf.DUMMYFUNCTION("""COMPUTED_VALUE"""),"Martes 16:00")</f>
        <v>Martes 16:00</v>
      </c>
      <c r="T218" s="374" t="str">
        <f>IFERROR(__xludf.DUMMYFUNCTION("""COMPUTED_VALUE"""),"Martes 17:30")</f>
        <v>Martes 17:30</v>
      </c>
      <c r="U218" s="374" t="str">
        <f>IFERROR(__xludf.DUMMYFUNCTION("""COMPUTED_VALUE"""),"Martes 18:15")</f>
        <v>Martes 18:15</v>
      </c>
      <c r="V218" s="374" t="str">
        <f>IFERROR(__xludf.DUMMYFUNCTION("""COMPUTED_VALUE"""),"Martes 19:45")</f>
        <v>Martes 19:45</v>
      </c>
      <c r="W218" s="374" t="str">
        <f>IFERROR(__xludf.DUMMYFUNCTION("""COMPUTED_VALUE"""),"Miércoles 18:15")</f>
        <v>Miércoles 18:15</v>
      </c>
      <c r="X218" s="374" t="str">
        <f>IFERROR(__xludf.DUMMYFUNCTION("""COMPUTED_VALUE"""),"Miércoles 19:45")</f>
        <v>Miércoles 19:45</v>
      </c>
      <c r="Y218" s="374" t="str">
        <f>IFERROR(__xludf.DUMMYFUNCTION("""COMPUTED_VALUE"""),"Jueves 14:45")</f>
        <v>Jueves 14:45</v>
      </c>
      <c r="Z218" s="374" t="str">
        <f>IFERROR(__xludf.DUMMYFUNCTION("""COMPUTED_VALUE"""),"Jueves 14:45")</f>
        <v>Jueves 14:45</v>
      </c>
      <c r="AA218" s="374" t="str">
        <f>IFERROR(__xludf.DUMMYFUNCTION("""COMPUTED_VALUE"""),"Jueves 17:00")</f>
        <v>Jueves 17:00</v>
      </c>
      <c r="AB218" s="374" t="str">
        <f>IFERROR(__xludf.DUMMYFUNCTION("""COMPUTED_VALUE"""),"Jueves 19:15")</f>
        <v>Jueves 19:15</v>
      </c>
      <c r="AC218" s="374" t="str">
        <f>IFERROR(__xludf.DUMMYFUNCTION("""COMPUTED_VALUE"""),"Viernes 15:15")</f>
        <v>Viernes 15:15</v>
      </c>
      <c r="AD218" s="376" t="str">
        <f>IFERROR(__xludf.DUMMYFUNCTION("""COMPUTED_VALUE"""),"Sábado 11:30")</f>
        <v>Sábado 11:30</v>
      </c>
      <c r="AE218" s="376" t="str">
        <f>IFERROR(__xludf.DUMMYFUNCTION("""COMPUTED_VALUE"""),"Sábado 12:15")</f>
        <v>Sábado 12:15</v>
      </c>
      <c r="AF218" s="376" t="str">
        <f>IFERROR(__xludf.DUMMYFUNCTION("""COMPUTED_VALUE"""),"Sábado 16:00")</f>
        <v>Sábado 16:00</v>
      </c>
      <c r="AG218" s="376" t="str">
        <f>IFERROR(__xludf.DUMMYFUNCTION("""COMPUTED_VALUE"""),"Sábado 17:30")</f>
        <v>Sábado 17:30</v>
      </c>
      <c r="AH218" s="376" t="str">
        <f>IFERROR(__xludf.DUMMYFUNCTION("""COMPUTED_VALUE"""),"Sábado 19:00")</f>
        <v>Sábado 19:00</v>
      </c>
      <c r="AI218" s="376" t="str">
        <f>IFERROR(__xludf.DUMMYFUNCTION("""COMPUTED_VALUE"""),"vacio")</f>
        <v>vacio</v>
      </c>
      <c r="AJ218" s="376"/>
      <c r="AK218" s="376"/>
      <c r="AL218" s="376"/>
      <c r="AM218" s="376"/>
      <c r="AN218" s="376"/>
      <c r="AO218" s="376"/>
      <c r="AP218" s="376"/>
      <c r="AQ218" s="376"/>
      <c r="AR218" s="376"/>
      <c r="AS218" s="376"/>
      <c r="AT218" s="376"/>
      <c r="AU218" s="376"/>
      <c r="AV218" s="376"/>
      <c r="AW218" s="377"/>
      <c r="AX218" s="134"/>
      <c r="AY218" s="353"/>
      <c r="AZ218" s="392" t="str">
        <f>IFERROR(__xludf.DUMMYFUNCTION("TRANSPOSE( IFNA(FILTER($B:$B, MONTH(IF($A:$A&lt;&gt;"""",$A:$A,""null""))=MONTH(IF('DATOS PERSONALES'!$H216&lt;&gt;"""",'DATOS PERSONALES'!$H216,""null""))),""Ingrese mes contratacion primero""))"),"Ingrese mes contratacion primero")</f>
        <v>Ingrese mes contratacion primero</v>
      </c>
      <c r="BA218" s="376"/>
      <c r="BB218" s="376"/>
      <c r="BC218" s="376"/>
      <c r="BD218" s="376"/>
      <c r="BE218" s="376"/>
      <c r="BF218" s="376"/>
      <c r="BG218" s="376"/>
      <c r="BH218" s="376"/>
      <c r="BI218" s="376"/>
      <c r="BJ218" s="376"/>
      <c r="BK218" s="376"/>
      <c r="BL218" s="376"/>
      <c r="BM218" s="376"/>
      <c r="BN218" s="376"/>
      <c r="BO218" s="377"/>
      <c r="BP218" s="134"/>
      <c r="BQ218" s="134"/>
      <c r="BR218" s="134"/>
      <c r="BS218" s="148"/>
      <c r="BT218" s="148"/>
      <c r="BU218" s="148"/>
      <c r="BV218" s="148"/>
      <c r="BW218" s="148"/>
      <c r="BX218" s="148"/>
      <c r="BY218" s="148"/>
      <c r="BZ218" s="148"/>
      <c r="CA218" s="148"/>
      <c r="CB218" s="148"/>
      <c r="CC218" s="148"/>
      <c r="CD218" s="148"/>
      <c r="CE218" s="148"/>
      <c r="CF218" s="148"/>
      <c r="CG218" s="148"/>
      <c r="CH218" s="148"/>
      <c r="CI218" s="148"/>
      <c r="CJ218" s="148"/>
      <c r="CK218" s="148"/>
      <c r="CL218" s="148"/>
      <c r="CM218" s="148"/>
      <c r="CN218" s="148"/>
      <c r="CO218" s="148"/>
      <c r="CP218" s="148"/>
      <c r="CQ218" s="148"/>
      <c r="CR218" s="148"/>
    </row>
    <row r="219" ht="15.75" customHeight="1">
      <c r="A219" s="470"/>
      <c r="B219" s="337" t="s">
        <v>1478</v>
      </c>
      <c r="C219" s="337" t="s">
        <v>1479</v>
      </c>
      <c r="D219" s="337" t="s">
        <v>1480</v>
      </c>
      <c r="E219" s="338" t="s">
        <v>1481</v>
      </c>
      <c r="F219" s="339" t="s">
        <v>1482</v>
      </c>
      <c r="G219" s="353"/>
      <c r="H219" s="376"/>
      <c r="I219" s="376"/>
      <c r="J219" s="376"/>
      <c r="K219" s="377"/>
      <c r="L219" s="134"/>
      <c r="M219" s="134"/>
      <c r="N219" s="353"/>
      <c r="O219" s="374"/>
      <c r="P219" s="375"/>
      <c r="Q219" s="381" t="str">
        <f>IFERROR(__xludf.DUMMYFUNCTION("TRANSPOSE(FILTER($P$6:$P$329,$O$6:$O$329='DATOS PERSONALES'!$E216))"),"Lunes 16:15")</f>
        <v>Lunes 16:15</v>
      </c>
      <c r="R219" s="374" t="str">
        <f>IFERROR(__xludf.DUMMYFUNCTION("""COMPUTED_VALUE"""),"Lunes 19:15")</f>
        <v>Lunes 19:15</v>
      </c>
      <c r="S219" s="374" t="str">
        <f>IFERROR(__xludf.DUMMYFUNCTION("""COMPUTED_VALUE"""),"Martes 16:00")</f>
        <v>Martes 16:00</v>
      </c>
      <c r="T219" s="374" t="str">
        <f>IFERROR(__xludf.DUMMYFUNCTION("""COMPUTED_VALUE"""),"Martes 17:30")</f>
        <v>Martes 17:30</v>
      </c>
      <c r="U219" s="374" t="str">
        <f>IFERROR(__xludf.DUMMYFUNCTION("""COMPUTED_VALUE"""),"Martes 18:15")</f>
        <v>Martes 18:15</v>
      </c>
      <c r="V219" s="374" t="str">
        <f>IFERROR(__xludf.DUMMYFUNCTION("""COMPUTED_VALUE"""),"Martes 19:45")</f>
        <v>Martes 19:45</v>
      </c>
      <c r="W219" s="374" t="str">
        <f>IFERROR(__xludf.DUMMYFUNCTION("""COMPUTED_VALUE"""),"Miércoles 18:15")</f>
        <v>Miércoles 18:15</v>
      </c>
      <c r="X219" s="374" t="str">
        <f>IFERROR(__xludf.DUMMYFUNCTION("""COMPUTED_VALUE"""),"Miércoles 19:45")</f>
        <v>Miércoles 19:45</v>
      </c>
      <c r="Y219" s="374" t="str">
        <f>IFERROR(__xludf.DUMMYFUNCTION("""COMPUTED_VALUE"""),"Jueves 14:45")</f>
        <v>Jueves 14:45</v>
      </c>
      <c r="Z219" s="374" t="str">
        <f>IFERROR(__xludf.DUMMYFUNCTION("""COMPUTED_VALUE"""),"Jueves 14:45")</f>
        <v>Jueves 14:45</v>
      </c>
      <c r="AA219" s="374" t="str">
        <f>IFERROR(__xludf.DUMMYFUNCTION("""COMPUTED_VALUE"""),"Jueves 17:00")</f>
        <v>Jueves 17:00</v>
      </c>
      <c r="AB219" s="374" t="str">
        <f>IFERROR(__xludf.DUMMYFUNCTION("""COMPUTED_VALUE"""),"Jueves 19:15")</f>
        <v>Jueves 19:15</v>
      </c>
      <c r="AC219" s="374" t="str">
        <f>IFERROR(__xludf.DUMMYFUNCTION("""COMPUTED_VALUE"""),"Viernes 15:15")</f>
        <v>Viernes 15:15</v>
      </c>
      <c r="AD219" s="376" t="str">
        <f>IFERROR(__xludf.DUMMYFUNCTION("""COMPUTED_VALUE"""),"Sábado 11:30")</f>
        <v>Sábado 11:30</v>
      </c>
      <c r="AE219" s="376" t="str">
        <f>IFERROR(__xludf.DUMMYFUNCTION("""COMPUTED_VALUE"""),"Sábado 12:15")</f>
        <v>Sábado 12:15</v>
      </c>
      <c r="AF219" s="376" t="str">
        <f>IFERROR(__xludf.DUMMYFUNCTION("""COMPUTED_VALUE"""),"Sábado 16:00")</f>
        <v>Sábado 16:00</v>
      </c>
      <c r="AG219" s="376" t="str">
        <f>IFERROR(__xludf.DUMMYFUNCTION("""COMPUTED_VALUE"""),"Sábado 17:30")</f>
        <v>Sábado 17:30</v>
      </c>
      <c r="AH219" s="376" t="str">
        <f>IFERROR(__xludf.DUMMYFUNCTION("""COMPUTED_VALUE"""),"Sábado 19:00")</f>
        <v>Sábado 19:00</v>
      </c>
      <c r="AI219" s="376" t="str">
        <f>IFERROR(__xludf.DUMMYFUNCTION("""COMPUTED_VALUE"""),"vacio")</f>
        <v>vacio</v>
      </c>
      <c r="AJ219" s="376"/>
      <c r="AK219" s="376"/>
      <c r="AL219" s="376"/>
      <c r="AM219" s="376"/>
      <c r="AN219" s="376"/>
      <c r="AO219" s="376"/>
      <c r="AP219" s="376"/>
      <c r="AQ219" s="376"/>
      <c r="AR219" s="376"/>
      <c r="AS219" s="376"/>
      <c r="AT219" s="376"/>
      <c r="AU219" s="376"/>
      <c r="AV219" s="376"/>
      <c r="AW219" s="377"/>
      <c r="AX219" s="134"/>
      <c r="AY219" s="353"/>
      <c r="AZ219" s="392" t="str">
        <f>IFERROR(__xludf.DUMMYFUNCTION("TRANSPOSE( IFNA(FILTER($B:$B, MONTH(IF($A:$A&lt;&gt;"""",$A:$A,""null""))=MONTH(IF('DATOS PERSONALES'!$H217&lt;&gt;"""",'DATOS PERSONALES'!$H217,""null""))),""Ingrese mes contratacion primero""))"),"Ingrese mes contratacion primero")</f>
        <v>Ingrese mes contratacion primero</v>
      </c>
      <c r="BA219" s="376"/>
      <c r="BB219" s="376"/>
      <c r="BC219" s="376"/>
      <c r="BD219" s="376"/>
      <c r="BE219" s="376"/>
      <c r="BF219" s="376"/>
      <c r="BG219" s="376"/>
      <c r="BH219" s="376"/>
      <c r="BI219" s="376"/>
      <c r="BJ219" s="376"/>
      <c r="BK219" s="376"/>
      <c r="BL219" s="376"/>
      <c r="BM219" s="376"/>
      <c r="BN219" s="376"/>
      <c r="BO219" s="377"/>
      <c r="BP219" s="134"/>
      <c r="BQ219" s="134"/>
      <c r="BR219" s="134"/>
      <c r="BS219" s="148"/>
      <c r="BT219" s="148"/>
      <c r="BU219" s="148"/>
      <c r="BV219" s="148"/>
      <c r="BW219" s="148"/>
      <c r="BX219" s="148"/>
      <c r="BY219" s="148"/>
      <c r="BZ219" s="148"/>
      <c r="CA219" s="148"/>
      <c r="CB219" s="148"/>
      <c r="CC219" s="148"/>
      <c r="CD219" s="148"/>
      <c r="CE219" s="148"/>
      <c r="CF219" s="148"/>
      <c r="CG219" s="148"/>
      <c r="CH219" s="148"/>
      <c r="CI219" s="148"/>
      <c r="CJ219" s="148"/>
      <c r="CK219" s="148"/>
      <c r="CL219" s="148"/>
      <c r="CM219" s="148"/>
      <c r="CN219" s="148"/>
      <c r="CO219" s="148"/>
      <c r="CP219" s="148"/>
      <c r="CQ219" s="148"/>
      <c r="CR219" s="148"/>
    </row>
    <row r="220" ht="15.75" customHeight="1">
      <c r="A220" s="408">
        <v>45231.0</v>
      </c>
      <c r="B220" s="349"/>
      <c r="C220" s="500"/>
      <c r="D220" s="500"/>
      <c r="E220" s="500"/>
      <c r="F220" s="500"/>
      <c r="G220" s="353"/>
      <c r="H220" s="376"/>
      <c r="I220" s="376"/>
      <c r="J220" s="376"/>
      <c r="K220" s="377"/>
      <c r="L220" s="134"/>
      <c r="M220" s="134"/>
      <c r="N220" s="353"/>
      <c r="O220" s="374"/>
      <c r="P220" s="375"/>
      <c r="Q220" s="381" t="str">
        <f>IFERROR(__xludf.DUMMYFUNCTION("TRANSPOSE(FILTER($P$6:$P$329,$O$6:$O$329='DATOS PERSONALES'!$E217))"),"Lunes 16:15")</f>
        <v>Lunes 16:15</v>
      </c>
      <c r="R220" s="374" t="str">
        <f>IFERROR(__xludf.DUMMYFUNCTION("""COMPUTED_VALUE"""),"Lunes 19:15")</f>
        <v>Lunes 19:15</v>
      </c>
      <c r="S220" s="374" t="str">
        <f>IFERROR(__xludf.DUMMYFUNCTION("""COMPUTED_VALUE"""),"Martes 16:00")</f>
        <v>Martes 16:00</v>
      </c>
      <c r="T220" s="374" t="str">
        <f>IFERROR(__xludf.DUMMYFUNCTION("""COMPUTED_VALUE"""),"Martes 17:30")</f>
        <v>Martes 17:30</v>
      </c>
      <c r="U220" s="374" t="str">
        <f>IFERROR(__xludf.DUMMYFUNCTION("""COMPUTED_VALUE"""),"Martes 18:15")</f>
        <v>Martes 18:15</v>
      </c>
      <c r="V220" s="374" t="str">
        <f>IFERROR(__xludf.DUMMYFUNCTION("""COMPUTED_VALUE"""),"Martes 19:45")</f>
        <v>Martes 19:45</v>
      </c>
      <c r="W220" s="374" t="str">
        <f>IFERROR(__xludf.DUMMYFUNCTION("""COMPUTED_VALUE"""),"Miércoles 18:15")</f>
        <v>Miércoles 18:15</v>
      </c>
      <c r="X220" s="374" t="str">
        <f>IFERROR(__xludf.DUMMYFUNCTION("""COMPUTED_VALUE"""),"Miércoles 19:45")</f>
        <v>Miércoles 19:45</v>
      </c>
      <c r="Y220" s="374" t="str">
        <f>IFERROR(__xludf.DUMMYFUNCTION("""COMPUTED_VALUE"""),"Jueves 14:45")</f>
        <v>Jueves 14:45</v>
      </c>
      <c r="Z220" s="374" t="str">
        <f>IFERROR(__xludf.DUMMYFUNCTION("""COMPUTED_VALUE"""),"Jueves 14:45")</f>
        <v>Jueves 14:45</v>
      </c>
      <c r="AA220" s="374" t="str">
        <f>IFERROR(__xludf.DUMMYFUNCTION("""COMPUTED_VALUE"""),"Jueves 17:00")</f>
        <v>Jueves 17:00</v>
      </c>
      <c r="AB220" s="374" t="str">
        <f>IFERROR(__xludf.DUMMYFUNCTION("""COMPUTED_VALUE"""),"Jueves 19:15")</f>
        <v>Jueves 19:15</v>
      </c>
      <c r="AC220" s="374" t="str">
        <f>IFERROR(__xludf.DUMMYFUNCTION("""COMPUTED_VALUE"""),"Viernes 15:15")</f>
        <v>Viernes 15:15</v>
      </c>
      <c r="AD220" s="376" t="str">
        <f>IFERROR(__xludf.DUMMYFUNCTION("""COMPUTED_VALUE"""),"Sábado 11:30")</f>
        <v>Sábado 11:30</v>
      </c>
      <c r="AE220" s="376" t="str">
        <f>IFERROR(__xludf.DUMMYFUNCTION("""COMPUTED_VALUE"""),"Sábado 12:15")</f>
        <v>Sábado 12:15</v>
      </c>
      <c r="AF220" s="376" t="str">
        <f>IFERROR(__xludf.DUMMYFUNCTION("""COMPUTED_VALUE"""),"Sábado 16:00")</f>
        <v>Sábado 16:00</v>
      </c>
      <c r="AG220" s="376" t="str">
        <f>IFERROR(__xludf.DUMMYFUNCTION("""COMPUTED_VALUE"""),"Sábado 17:30")</f>
        <v>Sábado 17:30</v>
      </c>
      <c r="AH220" s="376" t="str">
        <f>IFERROR(__xludf.DUMMYFUNCTION("""COMPUTED_VALUE"""),"Sábado 19:00")</f>
        <v>Sábado 19:00</v>
      </c>
      <c r="AI220" s="376" t="str">
        <f>IFERROR(__xludf.DUMMYFUNCTION("""COMPUTED_VALUE"""),"vacio")</f>
        <v>vacio</v>
      </c>
      <c r="AJ220" s="376"/>
      <c r="AK220" s="376"/>
      <c r="AL220" s="376"/>
      <c r="AM220" s="376"/>
      <c r="AN220" s="376"/>
      <c r="AO220" s="376"/>
      <c r="AP220" s="376"/>
      <c r="AQ220" s="376"/>
      <c r="AR220" s="376"/>
      <c r="AS220" s="376"/>
      <c r="AT220" s="376"/>
      <c r="AU220" s="376"/>
      <c r="AV220" s="376"/>
      <c r="AW220" s="377"/>
      <c r="AX220" s="134"/>
      <c r="AY220" s="353"/>
      <c r="AZ220" s="392" t="str">
        <f>IFERROR(__xludf.DUMMYFUNCTION("TRANSPOSE( IFNA(FILTER($B:$B, MONTH(IF($A:$A&lt;&gt;"""",$A:$A,""null""))=MONTH(IF('DATOS PERSONALES'!$H218&lt;&gt;"""",'DATOS PERSONALES'!$H218,""null""))),""Ingrese mes contratacion primero""))"),"Ingrese mes contratacion primero")</f>
        <v>Ingrese mes contratacion primero</v>
      </c>
      <c r="BA220" s="376"/>
      <c r="BB220" s="376"/>
      <c r="BC220" s="376"/>
      <c r="BD220" s="376"/>
      <c r="BE220" s="376"/>
      <c r="BF220" s="376"/>
      <c r="BG220" s="376"/>
      <c r="BH220" s="376"/>
      <c r="BI220" s="376"/>
      <c r="BJ220" s="376"/>
      <c r="BK220" s="376"/>
      <c r="BL220" s="376"/>
      <c r="BM220" s="376"/>
      <c r="BN220" s="376"/>
      <c r="BO220" s="377"/>
      <c r="BP220" s="134"/>
      <c r="BQ220" s="134"/>
      <c r="BR220" s="134"/>
      <c r="BS220" s="148"/>
      <c r="BT220" s="148"/>
      <c r="BU220" s="148"/>
      <c r="BV220" s="148"/>
      <c r="BW220" s="148"/>
      <c r="BX220" s="148"/>
      <c r="BY220" s="148"/>
      <c r="BZ220" s="148"/>
      <c r="CA220" s="148"/>
      <c r="CB220" s="148"/>
      <c r="CC220" s="148"/>
      <c r="CD220" s="148"/>
      <c r="CE220" s="148"/>
      <c r="CF220" s="148"/>
      <c r="CG220" s="148"/>
      <c r="CH220" s="148"/>
      <c r="CI220" s="148"/>
      <c r="CJ220" s="148"/>
      <c r="CK220" s="148"/>
      <c r="CL220" s="148"/>
      <c r="CM220" s="148"/>
      <c r="CN220" s="148"/>
      <c r="CO220" s="148"/>
      <c r="CP220" s="148"/>
      <c r="CQ220" s="148"/>
      <c r="CR220" s="148"/>
    </row>
    <row r="221" ht="15.75" customHeight="1">
      <c r="A221" s="408">
        <v>45231.0</v>
      </c>
      <c r="B221" s="349"/>
      <c r="C221" s="349"/>
      <c r="D221" s="349"/>
      <c r="E221" s="500"/>
      <c r="F221" s="500"/>
      <c r="G221" s="353"/>
      <c r="H221" s="376"/>
      <c r="I221" s="376"/>
      <c r="J221" s="376"/>
      <c r="K221" s="377"/>
      <c r="L221" s="134"/>
      <c r="M221" s="134"/>
      <c r="N221" s="353"/>
      <c r="O221" s="374"/>
      <c r="P221" s="375"/>
      <c r="Q221" s="381" t="str">
        <f>IFERROR(__xludf.DUMMYFUNCTION("TRANSPOSE(FILTER($P$6:$P$329,$O$6:$O$329='DATOS PERSONALES'!$E218))"),"Lunes 16:15")</f>
        <v>Lunes 16:15</v>
      </c>
      <c r="R221" s="374" t="str">
        <f>IFERROR(__xludf.DUMMYFUNCTION("""COMPUTED_VALUE"""),"Lunes 19:15")</f>
        <v>Lunes 19:15</v>
      </c>
      <c r="S221" s="374" t="str">
        <f>IFERROR(__xludf.DUMMYFUNCTION("""COMPUTED_VALUE"""),"Martes 16:00")</f>
        <v>Martes 16:00</v>
      </c>
      <c r="T221" s="374" t="str">
        <f>IFERROR(__xludf.DUMMYFUNCTION("""COMPUTED_VALUE"""),"Martes 17:30")</f>
        <v>Martes 17:30</v>
      </c>
      <c r="U221" s="374" t="str">
        <f>IFERROR(__xludf.DUMMYFUNCTION("""COMPUTED_VALUE"""),"Martes 18:15")</f>
        <v>Martes 18:15</v>
      </c>
      <c r="V221" s="374" t="str">
        <f>IFERROR(__xludf.DUMMYFUNCTION("""COMPUTED_VALUE"""),"Martes 19:45")</f>
        <v>Martes 19:45</v>
      </c>
      <c r="W221" s="374" t="str">
        <f>IFERROR(__xludf.DUMMYFUNCTION("""COMPUTED_VALUE"""),"Miércoles 18:15")</f>
        <v>Miércoles 18:15</v>
      </c>
      <c r="X221" s="374" t="str">
        <f>IFERROR(__xludf.DUMMYFUNCTION("""COMPUTED_VALUE"""),"Miércoles 19:45")</f>
        <v>Miércoles 19:45</v>
      </c>
      <c r="Y221" s="374" t="str">
        <f>IFERROR(__xludf.DUMMYFUNCTION("""COMPUTED_VALUE"""),"Jueves 14:45")</f>
        <v>Jueves 14:45</v>
      </c>
      <c r="Z221" s="374" t="str">
        <f>IFERROR(__xludf.DUMMYFUNCTION("""COMPUTED_VALUE"""),"Jueves 14:45")</f>
        <v>Jueves 14:45</v>
      </c>
      <c r="AA221" s="374" t="str">
        <f>IFERROR(__xludf.DUMMYFUNCTION("""COMPUTED_VALUE"""),"Jueves 17:00")</f>
        <v>Jueves 17:00</v>
      </c>
      <c r="AB221" s="374" t="str">
        <f>IFERROR(__xludf.DUMMYFUNCTION("""COMPUTED_VALUE"""),"Jueves 19:15")</f>
        <v>Jueves 19:15</v>
      </c>
      <c r="AC221" s="374" t="str">
        <f>IFERROR(__xludf.DUMMYFUNCTION("""COMPUTED_VALUE"""),"Viernes 15:15")</f>
        <v>Viernes 15:15</v>
      </c>
      <c r="AD221" s="376" t="str">
        <f>IFERROR(__xludf.DUMMYFUNCTION("""COMPUTED_VALUE"""),"Sábado 11:30")</f>
        <v>Sábado 11:30</v>
      </c>
      <c r="AE221" s="376" t="str">
        <f>IFERROR(__xludf.DUMMYFUNCTION("""COMPUTED_VALUE"""),"Sábado 12:15")</f>
        <v>Sábado 12:15</v>
      </c>
      <c r="AF221" s="376" t="str">
        <f>IFERROR(__xludf.DUMMYFUNCTION("""COMPUTED_VALUE"""),"Sábado 16:00")</f>
        <v>Sábado 16:00</v>
      </c>
      <c r="AG221" s="376" t="str">
        <f>IFERROR(__xludf.DUMMYFUNCTION("""COMPUTED_VALUE"""),"Sábado 17:30")</f>
        <v>Sábado 17:30</v>
      </c>
      <c r="AH221" s="376" t="str">
        <f>IFERROR(__xludf.DUMMYFUNCTION("""COMPUTED_VALUE"""),"Sábado 19:00")</f>
        <v>Sábado 19:00</v>
      </c>
      <c r="AI221" s="376" t="str">
        <f>IFERROR(__xludf.DUMMYFUNCTION("""COMPUTED_VALUE"""),"vacio")</f>
        <v>vacio</v>
      </c>
      <c r="AJ221" s="376"/>
      <c r="AK221" s="376"/>
      <c r="AL221" s="376"/>
      <c r="AM221" s="376"/>
      <c r="AN221" s="376"/>
      <c r="AO221" s="376"/>
      <c r="AP221" s="376"/>
      <c r="AQ221" s="376"/>
      <c r="AR221" s="376"/>
      <c r="AS221" s="376"/>
      <c r="AT221" s="376"/>
      <c r="AU221" s="376"/>
      <c r="AV221" s="376"/>
      <c r="AW221" s="377"/>
      <c r="AX221" s="134"/>
      <c r="AY221" s="353"/>
      <c r="AZ221" s="392" t="str">
        <f>IFERROR(__xludf.DUMMYFUNCTION("TRANSPOSE( IFNA(FILTER($B:$B, MONTH(IF($A:$A&lt;&gt;"""",$A:$A,""null""))=MONTH(IF('DATOS PERSONALES'!$H219&lt;&gt;"""",'DATOS PERSONALES'!$H219,""null""))),""Ingrese mes contratacion primero""))"),"Ingrese mes contratacion primero")</f>
        <v>Ingrese mes contratacion primero</v>
      </c>
      <c r="BA221" s="376"/>
      <c r="BB221" s="376"/>
      <c r="BC221" s="376"/>
      <c r="BD221" s="376"/>
      <c r="BE221" s="376"/>
      <c r="BF221" s="376"/>
      <c r="BG221" s="376"/>
      <c r="BH221" s="376"/>
      <c r="BI221" s="376"/>
      <c r="BJ221" s="376"/>
      <c r="BK221" s="376"/>
      <c r="BL221" s="376"/>
      <c r="BM221" s="376"/>
      <c r="BN221" s="376"/>
      <c r="BO221" s="377"/>
      <c r="BP221" s="134"/>
      <c r="BQ221" s="134"/>
      <c r="BR221" s="134"/>
      <c r="BS221" s="148"/>
      <c r="BT221" s="148"/>
      <c r="BU221" s="148"/>
      <c r="BV221" s="148"/>
      <c r="BW221" s="148"/>
      <c r="BX221" s="148"/>
      <c r="BY221" s="148"/>
      <c r="BZ221" s="148"/>
      <c r="CA221" s="148"/>
      <c r="CB221" s="148"/>
      <c r="CC221" s="148"/>
      <c r="CD221" s="148"/>
      <c r="CE221" s="148"/>
      <c r="CF221" s="148"/>
      <c r="CG221" s="148"/>
      <c r="CH221" s="148"/>
      <c r="CI221" s="148"/>
      <c r="CJ221" s="148"/>
      <c r="CK221" s="148"/>
      <c r="CL221" s="148"/>
      <c r="CM221" s="148"/>
      <c r="CN221" s="148"/>
      <c r="CO221" s="148"/>
      <c r="CP221" s="148"/>
      <c r="CQ221" s="148"/>
      <c r="CR221" s="148"/>
    </row>
    <row r="222" ht="15.75" customHeight="1">
      <c r="A222" s="408">
        <v>45231.0</v>
      </c>
      <c r="B222" s="335"/>
      <c r="C222" s="335"/>
      <c r="D222" s="335"/>
      <c r="E222" s="500"/>
      <c r="F222" s="148"/>
      <c r="G222" s="353"/>
      <c r="H222" s="376"/>
      <c r="I222" s="376"/>
      <c r="J222" s="376"/>
      <c r="K222" s="377"/>
      <c r="L222" s="134"/>
      <c r="M222" s="134"/>
      <c r="N222" s="353"/>
      <c r="O222" s="374"/>
      <c r="P222" s="375"/>
      <c r="Q222" s="381" t="str">
        <f>IFERROR(__xludf.DUMMYFUNCTION("TRANSPOSE(FILTER($P$6:$P$329,$O$6:$O$329='DATOS PERSONALES'!$E219))"),"Lunes 16:15")</f>
        <v>Lunes 16:15</v>
      </c>
      <c r="R222" s="374" t="str">
        <f>IFERROR(__xludf.DUMMYFUNCTION("""COMPUTED_VALUE"""),"Lunes 19:15")</f>
        <v>Lunes 19:15</v>
      </c>
      <c r="S222" s="374" t="str">
        <f>IFERROR(__xludf.DUMMYFUNCTION("""COMPUTED_VALUE"""),"Martes 16:00")</f>
        <v>Martes 16:00</v>
      </c>
      <c r="T222" s="374" t="str">
        <f>IFERROR(__xludf.DUMMYFUNCTION("""COMPUTED_VALUE"""),"Martes 17:30")</f>
        <v>Martes 17:30</v>
      </c>
      <c r="U222" s="374" t="str">
        <f>IFERROR(__xludf.DUMMYFUNCTION("""COMPUTED_VALUE"""),"Martes 18:15")</f>
        <v>Martes 18:15</v>
      </c>
      <c r="V222" s="374" t="str">
        <f>IFERROR(__xludf.DUMMYFUNCTION("""COMPUTED_VALUE"""),"Martes 19:45")</f>
        <v>Martes 19:45</v>
      </c>
      <c r="W222" s="374" t="str">
        <f>IFERROR(__xludf.DUMMYFUNCTION("""COMPUTED_VALUE"""),"Miércoles 18:15")</f>
        <v>Miércoles 18:15</v>
      </c>
      <c r="X222" s="374" t="str">
        <f>IFERROR(__xludf.DUMMYFUNCTION("""COMPUTED_VALUE"""),"Miércoles 19:45")</f>
        <v>Miércoles 19:45</v>
      </c>
      <c r="Y222" s="374" t="str">
        <f>IFERROR(__xludf.DUMMYFUNCTION("""COMPUTED_VALUE"""),"Jueves 14:45")</f>
        <v>Jueves 14:45</v>
      </c>
      <c r="Z222" s="374" t="str">
        <f>IFERROR(__xludf.DUMMYFUNCTION("""COMPUTED_VALUE"""),"Jueves 14:45")</f>
        <v>Jueves 14:45</v>
      </c>
      <c r="AA222" s="374" t="str">
        <f>IFERROR(__xludf.DUMMYFUNCTION("""COMPUTED_VALUE"""),"Jueves 17:00")</f>
        <v>Jueves 17:00</v>
      </c>
      <c r="AB222" s="374" t="str">
        <f>IFERROR(__xludf.DUMMYFUNCTION("""COMPUTED_VALUE"""),"Jueves 19:15")</f>
        <v>Jueves 19:15</v>
      </c>
      <c r="AC222" s="374" t="str">
        <f>IFERROR(__xludf.DUMMYFUNCTION("""COMPUTED_VALUE"""),"Viernes 15:15")</f>
        <v>Viernes 15:15</v>
      </c>
      <c r="AD222" s="376" t="str">
        <f>IFERROR(__xludf.DUMMYFUNCTION("""COMPUTED_VALUE"""),"Sábado 11:30")</f>
        <v>Sábado 11:30</v>
      </c>
      <c r="AE222" s="376" t="str">
        <f>IFERROR(__xludf.DUMMYFUNCTION("""COMPUTED_VALUE"""),"Sábado 12:15")</f>
        <v>Sábado 12:15</v>
      </c>
      <c r="AF222" s="376" t="str">
        <f>IFERROR(__xludf.DUMMYFUNCTION("""COMPUTED_VALUE"""),"Sábado 16:00")</f>
        <v>Sábado 16:00</v>
      </c>
      <c r="AG222" s="376" t="str">
        <f>IFERROR(__xludf.DUMMYFUNCTION("""COMPUTED_VALUE"""),"Sábado 17:30")</f>
        <v>Sábado 17:30</v>
      </c>
      <c r="AH222" s="376" t="str">
        <f>IFERROR(__xludf.DUMMYFUNCTION("""COMPUTED_VALUE"""),"Sábado 19:00")</f>
        <v>Sábado 19:00</v>
      </c>
      <c r="AI222" s="376" t="str">
        <f>IFERROR(__xludf.DUMMYFUNCTION("""COMPUTED_VALUE"""),"vacio")</f>
        <v>vacio</v>
      </c>
      <c r="AJ222" s="376"/>
      <c r="AK222" s="376"/>
      <c r="AL222" s="376"/>
      <c r="AM222" s="376"/>
      <c r="AN222" s="376"/>
      <c r="AO222" s="376"/>
      <c r="AP222" s="376"/>
      <c r="AQ222" s="376"/>
      <c r="AR222" s="376"/>
      <c r="AS222" s="376"/>
      <c r="AT222" s="376"/>
      <c r="AU222" s="376"/>
      <c r="AV222" s="376"/>
      <c r="AW222" s="377"/>
      <c r="AX222" s="134"/>
      <c r="AY222" s="353"/>
      <c r="AZ222" s="392" t="str">
        <f>IFERROR(__xludf.DUMMYFUNCTION("TRANSPOSE( IFNA(FILTER($B:$B, MONTH(IF($A:$A&lt;&gt;"""",$A:$A,""null""))=MONTH(IF('DATOS PERSONALES'!$H220&lt;&gt;"""",'DATOS PERSONALES'!$H220,""null""))),""Ingrese mes contratacion primero""))"),"Ingrese mes contratacion primero")</f>
        <v>Ingrese mes contratacion primero</v>
      </c>
      <c r="BA222" s="376"/>
      <c r="BB222" s="376"/>
      <c r="BC222" s="376"/>
      <c r="BD222" s="376"/>
      <c r="BE222" s="376"/>
      <c r="BF222" s="376"/>
      <c r="BG222" s="376"/>
      <c r="BH222" s="376"/>
      <c r="BI222" s="376"/>
      <c r="BJ222" s="376"/>
      <c r="BK222" s="376"/>
      <c r="BL222" s="376"/>
      <c r="BM222" s="376"/>
      <c r="BN222" s="376"/>
      <c r="BO222" s="377"/>
      <c r="BP222" s="134"/>
      <c r="BQ222" s="134"/>
      <c r="BR222" s="134"/>
      <c r="BS222" s="148"/>
      <c r="BT222" s="148"/>
      <c r="BU222" s="148"/>
      <c r="BV222" s="148"/>
      <c r="BW222" s="148"/>
      <c r="BX222" s="148"/>
      <c r="BY222" s="148"/>
      <c r="BZ222" s="148"/>
      <c r="CA222" s="148"/>
      <c r="CB222" s="148"/>
      <c r="CC222" s="148"/>
      <c r="CD222" s="148"/>
      <c r="CE222" s="148"/>
      <c r="CF222" s="148"/>
      <c r="CG222" s="148"/>
      <c r="CH222" s="148"/>
      <c r="CI222" s="148"/>
      <c r="CJ222" s="148"/>
      <c r="CK222" s="148"/>
      <c r="CL222" s="148"/>
      <c r="CM222" s="148"/>
      <c r="CN222" s="148"/>
      <c r="CO222" s="148"/>
      <c r="CP222" s="148"/>
      <c r="CQ222" s="148"/>
      <c r="CR222" s="148"/>
    </row>
    <row r="223" ht="15.75" customHeight="1">
      <c r="A223" s="408">
        <v>45231.0</v>
      </c>
      <c r="B223" s="349"/>
      <c r="C223" s="349"/>
      <c r="D223" s="349"/>
      <c r="E223" s="500"/>
      <c r="F223" s="500"/>
      <c r="G223" s="353"/>
      <c r="H223" s="376"/>
      <c r="I223" s="376"/>
      <c r="J223" s="376"/>
      <c r="K223" s="377"/>
      <c r="L223" s="134"/>
      <c r="M223" s="134"/>
      <c r="N223" s="353"/>
      <c r="O223" s="374"/>
      <c r="P223" s="375"/>
      <c r="Q223" s="381" t="str">
        <f>IFERROR(__xludf.DUMMYFUNCTION("TRANSPOSE(FILTER($P$6:$P$329,$O$6:$O$329='DATOS PERSONALES'!$E220))"),"Lunes 16:15")</f>
        <v>Lunes 16:15</v>
      </c>
      <c r="R223" s="374" t="str">
        <f>IFERROR(__xludf.DUMMYFUNCTION("""COMPUTED_VALUE"""),"Lunes 19:15")</f>
        <v>Lunes 19:15</v>
      </c>
      <c r="S223" s="374" t="str">
        <f>IFERROR(__xludf.DUMMYFUNCTION("""COMPUTED_VALUE"""),"Martes 16:00")</f>
        <v>Martes 16:00</v>
      </c>
      <c r="T223" s="374" t="str">
        <f>IFERROR(__xludf.DUMMYFUNCTION("""COMPUTED_VALUE"""),"Martes 17:30")</f>
        <v>Martes 17:30</v>
      </c>
      <c r="U223" s="374" t="str">
        <f>IFERROR(__xludf.DUMMYFUNCTION("""COMPUTED_VALUE"""),"Martes 18:15")</f>
        <v>Martes 18:15</v>
      </c>
      <c r="V223" s="374" t="str">
        <f>IFERROR(__xludf.DUMMYFUNCTION("""COMPUTED_VALUE"""),"Martes 19:45")</f>
        <v>Martes 19:45</v>
      </c>
      <c r="W223" s="374" t="str">
        <f>IFERROR(__xludf.DUMMYFUNCTION("""COMPUTED_VALUE"""),"Miércoles 18:15")</f>
        <v>Miércoles 18:15</v>
      </c>
      <c r="X223" s="374" t="str">
        <f>IFERROR(__xludf.DUMMYFUNCTION("""COMPUTED_VALUE"""),"Miércoles 19:45")</f>
        <v>Miércoles 19:45</v>
      </c>
      <c r="Y223" s="374" t="str">
        <f>IFERROR(__xludf.DUMMYFUNCTION("""COMPUTED_VALUE"""),"Jueves 14:45")</f>
        <v>Jueves 14:45</v>
      </c>
      <c r="Z223" s="374" t="str">
        <f>IFERROR(__xludf.DUMMYFUNCTION("""COMPUTED_VALUE"""),"Jueves 14:45")</f>
        <v>Jueves 14:45</v>
      </c>
      <c r="AA223" s="374" t="str">
        <f>IFERROR(__xludf.DUMMYFUNCTION("""COMPUTED_VALUE"""),"Jueves 17:00")</f>
        <v>Jueves 17:00</v>
      </c>
      <c r="AB223" s="374" t="str">
        <f>IFERROR(__xludf.DUMMYFUNCTION("""COMPUTED_VALUE"""),"Jueves 19:15")</f>
        <v>Jueves 19:15</v>
      </c>
      <c r="AC223" s="374" t="str">
        <f>IFERROR(__xludf.DUMMYFUNCTION("""COMPUTED_VALUE"""),"Viernes 15:15")</f>
        <v>Viernes 15:15</v>
      </c>
      <c r="AD223" s="376" t="str">
        <f>IFERROR(__xludf.DUMMYFUNCTION("""COMPUTED_VALUE"""),"Sábado 11:30")</f>
        <v>Sábado 11:30</v>
      </c>
      <c r="AE223" s="376" t="str">
        <f>IFERROR(__xludf.DUMMYFUNCTION("""COMPUTED_VALUE"""),"Sábado 12:15")</f>
        <v>Sábado 12:15</v>
      </c>
      <c r="AF223" s="376" t="str">
        <f>IFERROR(__xludf.DUMMYFUNCTION("""COMPUTED_VALUE"""),"Sábado 16:00")</f>
        <v>Sábado 16:00</v>
      </c>
      <c r="AG223" s="376" t="str">
        <f>IFERROR(__xludf.DUMMYFUNCTION("""COMPUTED_VALUE"""),"Sábado 17:30")</f>
        <v>Sábado 17:30</v>
      </c>
      <c r="AH223" s="376" t="str">
        <f>IFERROR(__xludf.DUMMYFUNCTION("""COMPUTED_VALUE"""),"Sábado 19:00")</f>
        <v>Sábado 19:00</v>
      </c>
      <c r="AI223" s="376" t="str">
        <f>IFERROR(__xludf.DUMMYFUNCTION("""COMPUTED_VALUE"""),"vacio")</f>
        <v>vacio</v>
      </c>
      <c r="AJ223" s="376"/>
      <c r="AK223" s="376"/>
      <c r="AL223" s="376"/>
      <c r="AM223" s="376"/>
      <c r="AN223" s="376"/>
      <c r="AO223" s="376"/>
      <c r="AP223" s="376"/>
      <c r="AQ223" s="376"/>
      <c r="AR223" s="376"/>
      <c r="AS223" s="376"/>
      <c r="AT223" s="376"/>
      <c r="AU223" s="376"/>
      <c r="AV223" s="376"/>
      <c r="AW223" s="377"/>
      <c r="AX223" s="134"/>
      <c r="AY223" s="353"/>
      <c r="AZ223" s="392" t="str">
        <f>IFERROR(__xludf.DUMMYFUNCTION("TRANSPOSE( IFNA(FILTER($B:$B, MONTH(IF($A:$A&lt;&gt;"""",$A:$A,""null""))=MONTH(IF('DATOS PERSONALES'!$H221&lt;&gt;"""",'DATOS PERSONALES'!$H221,""null""))),""Ingrese mes contratacion primero""))"),"Ingrese mes contratacion primero")</f>
        <v>Ingrese mes contratacion primero</v>
      </c>
      <c r="BA223" s="376"/>
      <c r="BB223" s="376"/>
      <c r="BC223" s="376"/>
      <c r="BD223" s="376"/>
      <c r="BE223" s="376"/>
      <c r="BF223" s="376"/>
      <c r="BG223" s="376"/>
      <c r="BH223" s="376"/>
      <c r="BI223" s="376"/>
      <c r="BJ223" s="376"/>
      <c r="BK223" s="376"/>
      <c r="BL223" s="376"/>
      <c r="BM223" s="376"/>
      <c r="BN223" s="376"/>
      <c r="BO223" s="377"/>
      <c r="BP223" s="134"/>
      <c r="BQ223" s="134"/>
      <c r="BR223" s="134"/>
      <c r="BS223" s="148"/>
      <c r="BT223" s="148"/>
      <c r="BU223" s="148"/>
      <c r="BV223" s="148"/>
      <c r="BW223" s="148"/>
      <c r="BX223" s="148"/>
      <c r="BY223" s="148"/>
      <c r="BZ223" s="148"/>
      <c r="CA223" s="148"/>
      <c r="CB223" s="148"/>
      <c r="CC223" s="148"/>
      <c r="CD223" s="148"/>
      <c r="CE223" s="148"/>
      <c r="CF223" s="148"/>
      <c r="CG223" s="148"/>
      <c r="CH223" s="148"/>
      <c r="CI223" s="148"/>
      <c r="CJ223" s="148"/>
      <c r="CK223" s="148"/>
      <c r="CL223" s="148"/>
      <c r="CM223" s="148"/>
      <c r="CN223" s="148"/>
      <c r="CO223" s="148"/>
      <c r="CP223" s="148"/>
      <c r="CQ223" s="148"/>
      <c r="CR223" s="148"/>
    </row>
    <row r="224" ht="15.75" customHeight="1">
      <c r="A224" s="408">
        <v>45231.0</v>
      </c>
      <c r="B224" s="335"/>
      <c r="C224" s="335"/>
      <c r="D224" s="335"/>
      <c r="E224" s="500"/>
      <c r="F224" s="148"/>
      <c r="G224" s="353"/>
      <c r="H224" s="376"/>
      <c r="I224" s="376"/>
      <c r="J224" s="376"/>
      <c r="K224" s="377"/>
      <c r="L224" s="134"/>
      <c r="M224" s="134"/>
      <c r="N224" s="353"/>
      <c r="O224" s="374"/>
      <c r="P224" s="375"/>
      <c r="Q224" s="381" t="str">
        <f>IFERROR(__xludf.DUMMYFUNCTION("TRANSPOSE(FILTER($P$6:$P$329,$O$6:$O$329='DATOS PERSONALES'!$E221))"),"Lunes 15:15")</f>
        <v>Lunes 15:15</v>
      </c>
      <c r="R224" s="374" t="str">
        <f>IFERROR(__xludf.DUMMYFUNCTION("""COMPUTED_VALUE"""),"Lunes 16:45")</f>
        <v>Lunes 16:45</v>
      </c>
      <c r="S224" s="374" t="str">
        <f>IFERROR(__xludf.DUMMYFUNCTION("""COMPUTED_VALUE"""),"Lunes 18:15")</f>
        <v>Lunes 18:15</v>
      </c>
      <c r="T224" s="374" t="str">
        <f>IFERROR(__xludf.DUMMYFUNCTION("""COMPUTED_VALUE"""),"Martes 09:45")</f>
        <v>Martes 09:45</v>
      </c>
      <c r="U224" s="374" t="str">
        <f>IFERROR(__xludf.DUMMYFUNCTION("""COMPUTED_VALUE"""),"Martes 15:00")</f>
        <v>Martes 15:00</v>
      </c>
      <c r="V224" s="374" t="str">
        <f>IFERROR(__xludf.DUMMYFUNCTION("""COMPUTED_VALUE"""),"Martes 18:00")</f>
        <v>Martes 18:00</v>
      </c>
      <c r="W224" s="374" t="str">
        <f>IFERROR(__xludf.DUMMYFUNCTION("""COMPUTED_VALUE"""),"Miércoles 15:45")</f>
        <v>Miércoles 15:45</v>
      </c>
      <c r="X224" s="374" t="str">
        <f>IFERROR(__xludf.DUMMYFUNCTION("""COMPUTED_VALUE"""),"Miércoles 17:15")</f>
        <v>Miércoles 17:15</v>
      </c>
      <c r="Y224" s="374" t="str">
        <f>IFERROR(__xludf.DUMMYFUNCTION("""COMPUTED_VALUE"""),"Jueves 09:45")</f>
        <v>Jueves 09:45</v>
      </c>
      <c r="Z224" s="374" t="str">
        <f>IFERROR(__xludf.DUMMYFUNCTION("""COMPUTED_VALUE"""),"Jueves 16:30")</f>
        <v>Jueves 16:30</v>
      </c>
      <c r="AA224" s="374" t="str">
        <f>IFERROR(__xludf.DUMMYFUNCTION("""COMPUTED_VALUE"""),"Jueves 18:00")</f>
        <v>Jueves 18:00</v>
      </c>
      <c r="AB224" s="374" t="str">
        <f>IFERROR(__xludf.DUMMYFUNCTION("""COMPUTED_VALUE"""),"Viernes 09:45")</f>
        <v>Viernes 09:45</v>
      </c>
      <c r="AC224" s="374" t="str">
        <f>IFERROR(__xludf.DUMMYFUNCTION("""COMPUTED_VALUE"""),"Viernes 15:00")</f>
        <v>Viernes 15:00</v>
      </c>
      <c r="AD224" s="376" t="str">
        <f>IFERROR(__xludf.DUMMYFUNCTION("""COMPUTED_VALUE"""),"Viernes 17:15")</f>
        <v>Viernes 17:15</v>
      </c>
      <c r="AE224" s="376" t="str">
        <f>IFERROR(__xludf.DUMMYFUNCTION("""COMPUTED_VALUE"""),"Viernes 18:45")</f>
        <v>Viernes 18:45</v>
      </c>
      <c r="AF224" s="376" t="str">
        <f>IFERROR(__xludf.DUMMYFUNCTION("""COMPUTED_VALUE"""),"Sábados 10:30")</f>
        <v>Sábados 10:30</v>
      </c>
      <c r="AG224" s="376" t="str">
        <f>IFERROR(__xludf.DUMMYFUNCTION("""COMPUTED_VALUE"""),"Sábados 15:00")</f>
        <v>Sábados 15:00</v>
      </c>
      <c r="AH224" s="376" t="str">
        <f>IFERROR(__xludf.DUMMYFUNCTION("""COMPUTED_VALUE"""),"Sábados 15:45")</f>
        <v>Sábados 15:45</v>
      </c>
      <c r="AI224" s="376" t="str">
        <f>IFERROR(__xludf.DUMMYFUNCTION("""COMPUTED_VALUE"""),"Sábados 17:15")</f>
        <v>Sábados 17:15</v>
      </c>
      <c r="AJ224" s="376" t="str">
        <f>IFERROR(__xludf.DUMMYFUNCTION("""COMPUTED_VALUE"""),"vacio")</f>
        <v>vacio</v>
      </c>
      <c r="AK224" s="376"/>
      <c r="AL224" s="376"/>
      <c r="AM224" s="376"/>
      <c r="AN224" s="376"/>
      <c r="AO224" s="376"/>
      <c r="AP224" s="376"/>
      <c r="AQ224" s="376"/>
      <c r="AR224" s="376"/>
      <c r="AS224" s="376"/>
      <c r="AT224" s="376"/>
      <c r="AU224" s="376"/>
      <c r="AV224" s="376"/>
      <c r="AW224" s="377"/>
      <c r="AX224" s="134"/>
      <c r="AY224" s="353"/>
      <c r="AZ224" s="392" t="str">
        <f>IFERROR(__xludf.DUMMYFUNCTION("TRANSPOSE( IFNA(FILTER($B:$B, MONTH(IF($A:$A&lt;&gt;"""",$A:$A,""null""))=MONTH(IF('DATOS PERSONALES'!$H222&lt;&gt;"""",'DATOS PERSONALES'!$H222,""null""))),""Ingrese mes contratacion primero""))"),"Ingrese mes contratacion primero")</f>
        <v>Ingrese mes contratacion primero</v>
      </c>
      <c r="BA224" s="376"/>
      <c r="BB224" s="376"/>
      <c r="BC224" s="376"/>
      <c r="BD224" s="376"/>
      <c r="BE224" s="376"/>
      <c r="BF224" s="376"/>
      <c r="BG224" s="376"/>
      <c r="BH224" s="376"/>
      <c r="BI224" s="376"/>
      <c r="BJ224" s="376"/>
      <c r="BK224" s="376"/>
      <c r="BL224" s="376"/>
      <c r="BM224" s="376"/>
      <c r="BN224" s="376"/>
      <c r="BO224" s="377"/>
      <c r="BP224" s="134"/>
      <c r="BQ224" s="134"/>
      <c r="BR224" s="134"/>
      <c r="BS224" s="148"/>
      <c r="BT224" s="148"/>
      <c r="BU224" s="148"/>
      <c r="BV224" s="148"/>
      <c r="BW224" s="148"/>
      <c r="BX224" s="148"/>
      <c r="BY224" s="148"/>
      <c r="BZ224" s="148"/>
      <c r="CA224" s="148"/>
      <c r="CB224" s="148"/>
      <c r="CC224" s="148"/>
      <c r="CD224" s="148"/>
      <c r="CE224" s="148"/>
      <c r="CF224" s="148"/>
      <c r="CG224" s="148"/>
      <c r="CH224" s="148"/>
      <c r="CI224" s="148"/>
      <c r="CJ224" s="148"/>
      <c r="CK224" s="148"/>
      <c r="CL224" s="148"/>
      <c r="CM224" s="148"/>
      <c r="CN224" s="148"/>
      <c r="CO224" s="148"/>
      <c r="CP224" s="148"/>
      <c r="CQ224" s="148"/>
      <c r="CR224" s="148"/>
    </row>
    <row r="225" ht="15.75" customHeight="1">
      <c r="A225" s="408">
        <v>45231.0</v>
      </c>
      <c r="B225" s="504"/>
      <c r="C225" s="504"/>
      <c r="D225" s="504"/>
      <c r="E225" s="502"/>
      <c r="F225" s="502"/>
      <c r="G225" s="353"/>
      <c r="H225" s="376"/>
      <c r="I225" s="376"/>
      <c r="J225" s="376"/>
      <c r="K225" s="377"/>
      <c r="L225" s="134"/>
      <c r="M225" s="134"/>
      <c r="N225" s="353"/>
      <c r="O225" s="374"/>
      <c r="P225" s="375"/>
      <c r="Q225" s="381" t="str">
        <f>IFERROR(__xludf.DUMMYFUNCTION("TRANSPOSE(FILTER($P$6:$P$329,$O$6:$O$329='DATOS PERSONALES'!$E222))"),"Lunes 15:15")</f>
        <v>Lunes 15:15</v>
      </c>
      <c r="R225" s="374" t="str">
        <f>IFERROR(__xludf.DUMMYFUNCTION("""COMPUTED_VALUE"""),"Lunes 16:45")</f>
        <v>Lunes 16:45</v>
      </c>
      <c r="S225" s="374" t="str">
        <f>IFERROR(__xludf.DUMMYFUNCTION("""COMPUTED_VALUE"""),"Lunes 18:15")</f>
        <v>Lunes 18:15</v>
      </c>
      <c r="T225" s="374" t="str">
        <f>IFERROR(__xludf.DUMMYFUNCTION("""COMPUTED_VALUE"""),"Martes 09:45")</f>
        <v>Martes 09:45</v>
      </c>
      <c r="U225" s="374" t="str">
        <f>IFERROR(__xludf.DUMMYFUNCTION("""COMPUTED_VALUE"""),"Martes 15:00")</f>
        <v>Martes 15:00</v>
      </c>
      <c r="V225" s="374" t="str">
        <f>IFERROR(__xludf.DUMMYFUNCTION("""COMPUTED_VALUE"""),"Martes 18:00")</f>
        <v>Martes 18:00</v>
      </c>
      <c r="W225" s="374" t="str">
        <f>IFERROR(__xludf.DUMMYFUNCTION("""COMPUTED_VALUE"""),"Miércoles 15:45")</f>
        <v>Miércoles 15:45</v>
      </c>
      <c r="X225" s="374" t="str">
        <f>IFERROR(__xludf.DUMMYFUNCTION("""COMPUTED_VALUE"""),"Miércoles 17:15")</f>
        <v>Miércoles 17:15</v>
      </c>
      <c r="Y225" s="374" t="str">
        <f>IFERROR(__xludf.DUMMYFUNCTION("""COMPUTED_VALUE"""),"Jueves 09:45")</f>
        <v>Jueves 09:45</v>
      </c>
      <c r="Z225" s="374" t="str">
        <f>IFERROR(__xludf.DUMMYFUNCTION("""COMPUTED_VALUE"""),"Jueves 16:30")</f>
        <v>Jueves 16:30</v>
      </c>
      <c r="AA225" s="374" t="str">
        <f>IFERROR(__xludf.DUMMYFUNCTION("""COMPUTED_VALUE"""),"Jueves 18:00")</f>
        <v>Jueves 18:00</v>
      </c>
      <c r="AB225" s="374" t="str">
        <f>IFERROR(__xludf.DUMMYFUNCTION("""COMPUTED_VALUE"""),"Viernes 09:45")</f>
        <v>Viernes 09:45</v>
      </c>
      <c r="AC225" s="374" t="str">
        <f>IFERROR(__xludf.DUMMYFUNCTION("""COMPUTED_VALUE"""),"Viernes 15:00")</f>
        <v>Viernes 15:00</v>
      </c>
      <c r="AD225" s="376" t="str">
        <f>IFERROR(__xludf.DUMMYFUNCTION("""COMPUTED_VALUE"""),"Viernes 17:15")</f>
        <v>Viernes 17:15</v>
      </c>
      <c r="AE225" s="376" t="str">
        <f>IFERROR(__xludf.DUMMYFUNCTION("""COMPUTED_VALUE"""),"Viernes 18:45")</f>
        <v>Viernes 18:45</v>
      </c>
      <c r="AF225" s="376" t="str">
        <f>IFERROR(__xludf.DUMMYFUNCTION("""COMPUTED_VALUE"""),"Sábados 10:30")</f>
        <v>Sábados 10:30</v>
      </c>
      <c r="AG225" s="376" t="str">
        <f>IFERROR(__xludf.DUMMYFUNCTION("""COMPUTED_VALUE"""),"Sábados 15:00")</f>
        <v>Sábados 15:00</v>
      </c>
      <c r="AH225" s="376" t="str">
        <f>IFERROR(__xludf.DUMMYFUNCTION("""COMPUTED_VALUE"""),"Sábados 15:45")</f>
        <v>Sábados 15:45</v>
      </c>
      <c r="AI225" s="376" t="str">
        <f>IFERROR(__xludf.DUMMYFUNCTION("""COMPUTED_VALUE"""),"Sábados 17:15")</f>
        <v>Sábados 17:15</v>
      </c>
      <c r="AJ225" s="376" t="str">
        <f>IFERROR(__xludf.DUMMYFUNCTION("""COMPUTED_VALUE"""),"vacio")</f>
        <v>vacio</v>
      </c>
      <c r="AK225" s="376"/>
      <c r="AL225" s="376"/>
      <c r="AM225" s="376"/>
      <c r="AN225" s="376"/>
      <c r="AO225" s="376"/>
      <c r="AP225" s="376"/>
      <c r="AQ225" s="376"/>
      <c r="AR225" s="376"/>
      <c r="AS225" s="376"/>
      <c r="AT225" s="376"/>
      <c r="AU225" s="376"/>
      <c r="AV225" s="376"/>
      <c r="AW225" s="377"/>
      <c r="AX225" s="134"/>
      <c r="AY225" s="353"/>
      <c r="AZ225" s="392" t="str">
        <f>IFERROR(__xludf.DUMMYFUNCTION("TRANSPOSE( IFNA(FILTER($B:$B, MONTH(IF($A:$A&lt;&gt;"""",$A:$A,""null""))=MONTH(IF('DATOS PERSONALES'!$H223&lt;&gt;"""",'DATOS PERSONALES'!$H223,""null""))),""Ingrese mes contratacion primero""))"),"Ingrese mes contratacion primero")</f>
        <v>Ingrese mes contratacion primero</v>
      </c>
      <c r="BA225" s="376"/>
      <c r="BB225" s="376"/>
      <c r="BC225" s="376"/>
      <c r="BD225" s="376"/>
      <c r="BE225" s="376"/>
      <c r="BF225" s="376"/>
      <c r="BG225" s="376"/>
      <c r="BH225" s="376"/>
      <c r="BI225" s="376"/>
      <c r="BJ225" s="376"/>
      <c r="BK225" s="376"/>
      <c r="BL225" s="376"/>
      <c r="BM225" s="376"/>
      <c r="BN225" s="376"/>
      <c r="BO225" s="377"/>
      <c r="BP225" s="134"/>
      <c r="BQ225" s="134"/>
      <c r="BR225" s="134"/>
      <c r="BS225" s="148"/>
      <c r="BT225" s="148"/>
      <c r="BU225" s="148"/>
      <c r="BV225" s="148"/>
      <c r="BW225" s="148"/>
      <c r="BX225" s="148"/>
      <c r="BY225" s="148"/>
      <c r="BZ225" s="148"/>
      <c r="CA225" s="148"/>
      <c r="CB225" s="148"/>
      <c r="CC225" s="148"/>
      <c r="CD225" s="148"/>
      <c r="CE225" s="148"/>
      <c r="CF225" s="148"/>
      <c r="CG225" s="148"/>
      <c r="CH225" s="148"/>
      <c r="CI225" s="148"/>
      <c r="CJ225" s="148"/>
      <c r="CK225" s="148"/>
      <c r="CL225" s="148"/>
      <c r="CM225" s="148"/>
      <c r="CN225" s="148"/>
      <c r="CO225" s="148"/>
      <c r="CP225" s="148"/>
      <c r="CQ225" s="148"/>
      <c r="CR225" s="148"/>
    </row>
    <row r="226" ht="15.75" customHeight="1">
      <c r="A226" s="408">
        <v>45231.0</v>
      </c>
      <c r="B226" s="498"/>
      <c r="C226" s="498"/>
      <c r="D226" s="498"/>
      <c r="E226" s="502"/>
      <c r="F226" s="134"/>
      <c r="G226" s="353"/>
      <c r="H226" s="376"/>
      <c r="I226" s="376"/>
      <c r="J226" s="376"/>
      <c r="K226" s="377"/>
      <c r="L226" s="134"/>
      <c r="M226" s="134"/>
      <c r="N226" s="353"/>
      <c r="O226" s="374"/>
      <c r="P226" s="375"/>
      <c r="Q226" s="381" t="str">
        <f>IFERROR(__xludf.DUMMYFUNCTION("TRANSPOSE(FILTER($P$6:$P$329,$O$6:$O$329='DATOS PERSONALES'!$E223))"),"Lunes 15:15")</f>
        <v>Lunes 15:15</v>
      </c>
      <c r="R226" s="374" t="str">
        <f>IFERROR(__xludf.DUMMYFUNCTION("""COMPUTED_VALUE"""),"Lunes 16:45")</f>
        <v>Lunes 16:45</v>
      </c>
      <c r="S226" s="374" t="str">
        <f>IFERROR(__xludf.DUMMYFUNCTION("""COMPUTED_VALUE"""),"Lunes 18:15")</f>
        <v>Lunes 18:15</v>
      </c>
      <c r="T226" s="374" t="str">
        <f>IFERROR(__xludf.DUMMYFUNCTION("""COMPUTED_VALUE"""),"Martes 09:45")</f>
        <v>Martes 09:45</v>
      </c>
      <c r="U226" s="374" t="str">
        <f>IFERROR(__xludf.DUMMYFUNCTION("""COMPUTED_VALUE"""),"Martes 15:00")</f>
        <v>Martes 15:00</v>
      </c>
      <c r="V226" s="374" t="str">
        <f>IFERROR(__xludf.DUMMYFUNCTION("""COMPUTED_VALUE"""),"Martes 18:00")</f>
        <v>Martes 18:00</v>
      </c>
      <c r="W226" s="374" t="str">
        <f>IFERROR(__xludf.DUMMYFUNCTION("""COMPUTED_VALUE"""),"Miércoles 15:45")</f>
        <v>Miércoles 15:45</v>
      </c>
      <c r="X226" s="374" t="str">
        <f>IFERROR(__xludf.DUMMYFUNCTION("""COMPUTED_VALUE"""),"Miércoles 17:15")</f>
        <v>Miércoles 17:15</v>
      </c>
      <c r="Y226" s="374" t="str">
        <f>IFERROR(__xludf.DUMMYFUNCTION("""COMPUTED_VALUE"""),"Jueves 09:45")</f>
        <v>Jueves 09:45</v>
      </c>
      <c r="Z226" s="374" t="str">
        <f>IFERROR(__xludf.DUMMYFUNCTION("""COMPUTED_VALUE"""),"Jueves 16:30")</f>
        <v>Jueves 16:30</v>
      </c>
      <c r="AA226" s="374" t="str">
        <f>IFERROR(__xludf.DUMMYFUNCTION("""COMPUTED_VALUE"""),"Jueves 18:00")</f>
        <v>Jueves 18:00</v>
      </c>
      <c r="AB226" s="374" t="str">
        <f>IFERROR(__xludf.DUMMYFUNCTION("""COMPUTED_VALUE"""),"Viernes 09:45")</f>
        <v>Viernes 09:45</v>
      </c>
      <c r="AC226" s="374" t="str">
        <f>IFERROR(__xludf.DUMMYFUNCTION("""COMPUTED_VALUE"""),"Viernes 15:00")</f>
        <v>Viernes 15:00</v>
      </c>
      <c r="AD226" s="376" t="str">
        <f>IFERROR(__xludf.DUMMYFUNCTION("""COMPUTED_VALUE"""),"Viernes 17:15")</f>
        <v>Viernes 17:15</v>
      </c>
      <c r="AE226" s="376" t="str">
        <f>IFERROR(__xludf.DUMMYFUNCTION("""COMPUTED_VALUE"""),"Viernes 18:45")</f>
        <v>Viernes 18:45</v>
      </c>
      <c r="AF226" s="376" t="str">
        <f>IFERROR(__xludf.DUMMYFUNCTION("""COMPUTED_VALUE"""),"Sábados 10:30")</f>
        <v>Sábados 10:30</v>
      </c>
      <c r="AG226" s="376" t="str">
        <f>IFERROR(__xludf.DUMMYFUNCTION("""COMPUTED_VALUE"""),"Sábados 15:00")</f>
        <v>Sábados 15:00</v>
      </c>
      <c r="AH226" s="376" t="str">
        <f>IFERROR(__xludf.DUMMYFUNCTION("""COMPUTED_VALUE"""),"Sábados 15:45")</f>
        <v>Sábados 15:45</v>
      </c>
      <c r="AI226" s="376" t="str">
        <f>IFERROR(__xludf.DUMMYFUNCTION("""COMPUTED_VALUE"""),"Sábados 17:15")</f>
        <v>Sábados 17:15</v>
      </c>
      <c r="AJ226" s="376" t="str">
        <f>IFERROR(__xludf.DUMMYFUNCTION("""COMPUTED_VALUE"""),"vacio")</f>
        <v>vacio</v>
      </c>
      <c r="AK226" s="376"/>
      <c r="AL226" s="376"/>
      <c r="AM226" s="376"/>
      <c r="AN226" s="376"/>
      <c r="AO226" s="376"/>
      <c r="AP226" s="376"/>
      <c r="AQ226" s="376"/>
      <c r="AR226" s="376"/>
      <c r="AS226" s="376"/>
      <c r="AT226" s="376"/>
      <c r="AU226" s="376"/>
      <c r="AV226" s="376"/>
      <c r="AW226" s="377"/>
      <c r="AX226" s="134"/>
      <c r="AY226" s="353"/>
      <c r="AZ226" s="392" t="str">
        <f>IFERROR(__xludf.DUMMYFUNCTION("TRANSPOSE( IFNA(FILTER($B:$B, MONTH(IF($A:$A&lt;&gt;"""",$A:$A,""null""))=MONTH(IF('DATOS PERSONALES'!$H224&lt;&gt;"""",'DATOS PERSONALES'!$H224,""null""))),""Ingrese mes contratacion primero""))"),"Ingrese mes contratacion primero")</f>
        <v>Ingrese mes contratacion primero</v>
      </c>
      <c r="BA226" s="376"/>
      <c r="BB226" s="376"/>
      <c r="BC226" s="376"/>
      <c r="BD226" s="376"/>
      <c r="BE226" s="376"/>
      <c r="BF226" s="376"/>
      <c r="BG226" s="376"/>
      <c r="BH226" s="376"/>
      <c r="BI226" s="376"/>
      <c r="BJ226" s="376"/>
      <c r="BK226" s="376"/>
      <c r="BL226" s="376"/>
      <c r="BM226" s="376"/>
      <c r="BN226" s="376"/>
      <c r="BO226" s="377"/>
      <c r="BP226" s="134"/>
      <c r="BQ226" s="134"/>
      <c r="BR226" s="134"/>
      <c r="BS226" s="148"/>
      <c r="BT226" s="148"/>
      <c r="BU226" s="148"/>
      <c r="BV226" s="148"/>
      <c r="BW226" s="148"/>
      <c r="BX226" s="148"/>
      <c r="BY226" s="148"/>
      <c r="BZ226" s="148"/>
      <c r="CA226" s="148"/>
      <c r="CB226" s="148"/>
      <c r="CC226" s="148"/>
      <c r="CD226" s="148"/>
      <c r="CE226" s="148"/>
      <c r="CF226" s="148"/>
      <c r="CG226" s="148"/>
      <c r="CH226" s="148"/>
      <c r="CI226" s="148"/>
      <c r="CJ226" s="148"/>
      <c r="CK226" s="148"/>
      <c r="CL226" s="148"/>
      <c r="CM226" s="148"/>
      <c r="CN226" s="148"/>
      <c r="CO226" s="148"/>
      <c r="CP226" s="148"/>
      <c r="CQ226" s="148"/>
      <c r="CR226" s="148"/>
    </row>
    <row r="227" ht="15.75" customHeight="1">
      <c r="A227" s="408">
        <v>45231.0</v>
      </c>
      <c r="B227" s="504"/>
      <c r="C227" s="504"/>
      <c r="D227" s="504"/>
      <c r="E227" s="502"/>
      <c r="F227" s="502"/>
      <c r="G227" s="353"/>
      <c r="H227" s="376"/>
      <c r="I227" s="376"/>
      <c r="J227" s="376"/>
      <c r="K227" s="377"/>
      <c r="L227" s="134"/>
      <c r="M227" s="134"/>
      <c r="N227" s="353"/>
      <c r="O227" s="374"/>
      <c r="P227" s="375"/>
      <c r="Q227" s="381" t="str">
        <f>IFERROR(__xludf.DUMMYFUNCTION("TRANSPOSE(FILTER($P$6:$P$329,$O$6:$O$329='DATOS PERSONALES'!$E224))"),"Lunes 15:15")</f>
        <v>Lunes 15:15</v>
      </c>
      <c r="R227" s="374" t="str">
        <f>IFERROR(__xludf.DUMMYFUNCTION("""COMPUTED_VALUE"""),"Lunes 16:45")</f>
        <v>Lunes 16:45</v>
      </c>
      <c r="S227" s="374" t="str">
        <f>IFERROR(__xludf.DUMMYFUNCTION("""COMPUTED_VALUE"""),"Lunes 18:15")</f>
        <v>Lunes 18:15</v>
      </c>
      <c r="T227" s="374" t="str">
        <f>IFERROR(__xludf.DUMMYFUNCTION("""COMPUTED_VALUE"""),"Martes 09:45")</f>
        <v>Martes 09:45</v>
      </c>
      <c r="U227" s="374" t="str">
        <f>IFERROR(__xludf.DUMMYFUNCTION("""COMPUTED_VALUE"""),"Martes 15:00")</f>
        <v>Martes 15:00</v>
      </c>
      <c r="V227" s="374" t="str">
        <f>IFERROR(__xludf.DUMMYFUNCTION("""COMPUTED_VALUE"""),"Martes 18:00")</f>
        <v>Martes 18:00</v>
      </c>
      <c r="W227" s="374" t="str">
        <f>IFERROR(__xludf.DUMMYFUNCTION("""COMPUTED_VALUE"""),"Miércoles 15:45")</f>
        <v>Miércoles 15:45</v>
      </c>
      <c r="X227" s="374" t="str">
        <f>IFERROR(__xludf.DUMMYFUNCTION("""COMPUTED_VALUE"""),"Miércoles 17:15")</f>
        <v>Miércoles 17:15</v>
      </c>
      <c r="Y227" s="374" t="str">
        <f>IFERROR(__xludf.DUMMYFUNCTION("""COMPUTED_VALUE"""),"Jueves 09:45")</f>
        <v>Jueves 09:45</v>
      </c>
      <c r="Z227" s="374" t="str">
        <f>IFERROR(__xludf.DUMMYFUNCTION("""COMPUTED_VALUE"""),"Jueves 16:30")</f>
        <v>Jueves 16:30</v>
      </c>
      <c r="AA227" s="374" t="str">
        <f>IFERROR(__xludf.DUMMYFUNCTION("""COMPUTED_VALUE"""),"Jueves 18:00")</f>
        <v>Jueves 18:00</v>
      </c>
      <c r="AB227" s="374" t="str">
        <f>IFERROR(__xludf.DUMMYFUNCTION("""COMPUTED_VALUE"""),"Viernes 09:45")</f>
        <v>Viernes 09:45</v>
      </c>
      <c r="AC227" s="374" t="str">
        <f>IFERROR(__xludf.DUMMYFUNCTION("""COMPUTED_VALUE"""),"Viernes 15:00")</f>
        <v>Viernes 15:00</v>
      </c>
      <c r="AD227" s="376" t="str">
        <f>IFERROR(__xludf.DUMMYFUNCTION("""COMPUTED_VALUE"""),"Viernes 17:15")</f>
        <v>Viernes 17:15</v>
      </c>
      <c r="AE227" s="376" t="str">
        <f>IFERROR(__xludf.DUMMYFUNCTION("""COMPUTED_VALUE"""),"Viernes 18:45")</f>
        <v>Viernes 18:45</v>
      </c>
      <c r="AF227" s="376" t="str">
        <f>IFERROR(__xludf.DUMMYFUNCTION("""COMPUTED_VALUE"""),"Sábados 10:30")</f>
        <v>Sábados 10:30</v>
      </c>
      <c r="AG227" s="376" t="str">
        <f>IFERROR(__xludf.DUMMYFUNCTION("""COMPUTED_VALUE"""),"Sábados 15:00")</f>
        <v>Sábados 15:00</v>
      </c>
      <c r="AH227" s="376" t="str">
        <f>IFERROR(__xludf.DUMMYFUNCTION("""COMPUTED_VALUE"""),"Sábados 15:45")</f>
        <v>Sábados 15:45</v>
      </c>
      <c r="AI227" s="376" t="str">
        <f>IFERROR(__xludf.DUMMYFUNCTION("""COMPUTED_VALUE"""),"Sábados 17:15")</f>
        <v>Sábados 17:15</v>
      </c>
      <c r="AJ227" s="376" t="str">
        <f>IFERROR(__xludf.DUMMYFUNCTION("""COMPUTED_VALUE"""),"vacio")</f>
        <v>vacio</v>
      </c>
      <c r="AK227" s="376"/>
      <c r="AL227" s="376"/>
      <c r="AM227" s="376"/>
      <c r="AN227" s="376"/>
      <c r="AO227" s="376"/>
      <c r="AP227" s="376"/>
      <c r="AQ227" s="376"/>
      <c r="AR227" s="376"/>
      <c r="AS227" s="376"/>
      <c r="AT227" s="376"/>
      <c r="AU227" s="376"/>
      <c r="AV227" s="376"/>
      <c r="AW227" s="377"/>
      <c r="AX227" s="134"/>
      <c r="AY227" s="353"/>
      <c r="AZ227" s="392" t="str">
        <f>IFERROR(__xludf.DUMMYFUNCTION("TRANSPOSE( IFNA(FILTER($B:$B, MONTH(IF($A:$A&lt;&gt;"""",$A:$A,""null""))=MONTH(IF('DATOS PERSONALES'!$H225&lt;&gt;"""",'DATOS PERSONALES'!$H225,""null""))),""Ingrese mes contratacion primero""))"),"Ingrese mes contratacion primero")</f>
        <v>Ingrese mes contratacion primero</v>
      </c>
      <c r="BA227" s="376"/>
      <c r="BB227" s="376"/>
      <c r="BC227" s="376"/>
      <c r="BD227" s="376"/>
      <c r="BE227" s="376"/>
      <c r="BF227" s="376"/>
      <c r="BG227" s="376"/>
      <c r="BH227" s="376"/>
      <c r="BI227" s="376"/>
      <c r="BJ227" s="376"/>
      <c r="BK227" s="376"/>
      <c r="BL227" s="376"/>
      <c r="BM227" s="376"/>
      <c r="BN227" s="376"/>
      <c r="BO227" s="377"/>
      <c r="BP227" s="134"/>
      <c r="BQ227" s="134"/>
      <c r="BR227" s="134"/>
      <c r="BS227" s="148"/>
      <c r="BT227" s="148"/>
      <c r="BU227" s="148"/>
      <c r="BV227" s="148"/>
      <c r="BW227" s="148"/>
      <c r="BX227" s="148"/>
      <c r="BY227" s="148"/>
      <c r="BZ227" s="148"/>
      <c r="CA227" s="148"/>
      <c r="CB227" s="148"/>
      <c r="CC227" s="148"/>
      <c r="CD227" s="148"/>
      <c r="CE227" s="148"/>
      <c r="CF227" s="148"/>
      <c r="CG227" s="148"/>
      <c r="CH227" s="148"/>
      <c r="CI227" s="148"/>
      <c r="CJ227" s="148"/>
      <c r="CK227" s="148"/>
      <c r="CL227" s="148"/>
      <c r="CM227" s="148"/>
      <c r="CN227" s="148"/>
      <c r="CO227" s="148"/>
      <c r="CP227" s="148"/>
      <c r="CQ227" s="148"/>
      <c r="CR227" s="148"/>
    </row>
    <row r="228" ht="15.75" customHeight="1">
      <c r="A228" s="408">
        <v>45231.0</v>
      </c>
      <c r="B228" s="504"/>
      <c r="C228" s="504"/>
      <c r="D228" s="504"/>
      <c r="E228" s="502"/>
      <c r="F228" s="502"/>
      <c r="G228" s="353"/>
      <c r="H228" s="376"/>
      <c r="I228" s="376"/>
      <c r="J228" s="376"/>
      <c r="K228" s="377"/>
      <c r="L228" s="134"/>
      <c r="M228" s="134"/>
      <c r="N228" s="353"/>
      <c r="O228" s="374"/>
      <c r="P228" s="375"/>
      <c r="Q228" s="381" t="str">
        <f>IFERROR(__xludf.DUMMYFUNCTION("TRANSPOSE(FILTER($P$6:$P$329,$O$6:$O$329='DATOS PERSONALES'!$E225))"),"Lunes 15:15")</f>
        <v>Lunes 15:15</v>
      </c>
      <c r="R228" s="374" t="str">
        <f>IFERROR(__xludf.DUMMYFUNCTION("""COMPUTED_VALUE"""),"Lunes 16:45")</f>
        <v>Lunes 16:45</v>
      </c>
      <c r="S228" s="374" t="str">
        <f>IFERROR(__xludf.DUMMYFUNCTION("""COMPUTED_VALUE"""),"Lunes 18:15")</f>
        <v>Lunes 18:15</v>
      </c>
      <c r="T228" s="374" t="str">
        <f>IFERROR(__xludf.DUMMYFUNCTION("""COMPUTED_VALUE"""),"Martes 09:45")</f>
        <v>Martes 09:45</v>
      </c>
      <c r="U228" s="374" t="str">
        <f>IFERROR(__xludf.DUMMYFUNCTION("""COMPUTED_VALUE"""),"Martes 15:00")</f>
        <v>Martes 15:00</v>
      </c>
      <c r="V228" s="374" t="str">
        <f>IFERROR(__xludf.DUMMYFUNCTION("""COMPUTED_VALUE"""),"Martes 18:00")</f>
        <v>Martes 18:00</v>
      </c>
      <c r="W228" s="374" t="str">
        <f>IFERROR(__xludf.DUMMYFUNCTION("""COMPUTED_VALUE"""),"Miércoles 15:45")</f>
        <v>Miércoles 15:45</v>
      </c>
      <c r="X228" s="374" t="str">
        <f>IFERROR(__xludf.DUMMYFUNCTION("""COMPUTED_VALUE"""),"Miércoles 17:15")</f>
        <v>Miércoles 17:15</v>
      </c>
      <c r="Y228" s="374" t="str">
        <f>IFERROR(__xludf.DUMMYFUNCTION("""COMPUTED_VALUE"""),"Jueves 09:45")</f>
        <v>Jueves 09:45</v>
      </c>
      <c r="Z228" s="374" t="str">
        <f>IFERROR(__xludf.DUMMYFUNCTION("""COMPUTED_VALUE"""),"Jueves 16:30")</f>
        <v>Jueves 16:30</v>
      </c>
      <c r="AA228" s="374" t="str">
        <f>IFERROR(__xludf.DUMMYFUNCTION("""COMPUTED_VALUE"""),"Jueves 18:00")</f>
        <v>Jueves 18:00</v>
      </c>
      <c r="AB228" s="374" t="str">
        <f>IFERROR(__xludf.DUMMYFUNCTION("""COMPUTED_VALUE"""),"Viernes 09:45")</f>
        <v>Viernes 09:45</v>
      </c>
      <c r="AC228" s="374" t="str">
        <f>IFERROR(__xludf.DUMMYFUNCTION("""COMPUTED_VALUE"""),"Viernes 15:00")</f>
        <v>Viernes 15:00</v>
      </c>
      <c r="AD228" s="376" t="str">
        <f>IFERROR(__xludf.DUMMYFUNCTION("""COMPUTED_VALUE"""),"Viernes 17:15")</f>
        <v>Viernes 17:15</v>
      </c>
      <c r="AE228" s="376" t="str">
        <f>IFERROR(__xludf.DUMMYFUNCTION("""COMPUTED_VALUE"""),"Viernes 18:45")</f>
        <v>Viernes 18:45</v>
      </c>
      <c r="AF228" s="376" t="str">
        <f>IFERROR(__xludf.DUMMYFUNCTION("""COMPUTED_VALUE"""),"Sábados 10:30")</f>
        <v>Sábados 10:30</v>
      </c>
      <c r="AG228" s="376" t="str">
        <f>IFERROR(__xludf.DUMMYFUNCTION("""COMPUTED_VALUE"""),"Sábados 15:00")</f>
        <v>Sábados 15:00</v>
      </c>
      <c r="AH228" s="376" t="str">
        <f>IFERROR(__xludf.DUMMYFUNCTION("""COMPUTED_VALUE"""),"Sábados 15:45")</f>
        <v>Sábados 15:45</v>
      </c>
      <c r="AI228" s="376" t="str">
        <f>IFERROR(__xludf.DUMMYFUNCTION("""COMPUTED_VALUE"""),"Sábados 17:15")</f>
        <v>Sábados 17:15</v>
      </c>
      <c r="AJ228" s="376" t="str">
        <f>IFERROR(__xludf.DUMMYFUNCTION("""COMPUTED_VALUE"""),"vacio")</f>
        <v>vacio</v>
      </c>
      <c r="AK228" s="376"/>
      <c r="AL228" s="376"/>
      <c r="AM228" s="376"/>
      <c r="AN228" s="376"/>
      <c r="AO228" s="376"/>
      <c r="AP228" s="376"/>
      <c r="AQ228" s="376"/>
      <c r="AR228" s="376"/>
      <c r="AS228" s="376"/>
      <c r="AT228" s="376"/>
      <c r="AU228" s="376"/>
      <c r="AV228" s="376"/>
      <c r="AW228" s="377"/>
      <c r="AX228" s="134"/>
      <c r="AY228" s="353"/>
      <c r="AZ228" s="392" t="str">
        <f>IFERROR(__xludf.DUMMYFUNCTION("TRANSPOSE( IFNA(FILTER($B:$B, MONTH(IF($A:$A&lt;&gt;"""",$A:$A,""null""))=MONTH(IF('DATOS PERSONALES'!$H226&lt;&gt;"""",'DATOS PERSONALES'!$H226,""null""))),""Ingrese mes contratacion primero""))"),"Ingrese mes contratacion primero")</f>
        <v>Ingrese mes contratacion primero</v>
      </c>
      <c r="BA228" s="376"/>
      <c r="BB228" s="376"/>
      <c r="BC228" s="376"/>
      <c r="BD228" s="376"/>
      <c r="BE228" s="376"/>
      <c r="BF228" s="376"/>
      <c r="BG228" s="376"/>
      <c r="BH228" s="376"/>
      <c r="BI228" s="376"/>
      <c r="BJ228" s="376"/>
      <c r="BK228" s="376"/>
      <c r="BL228" s="376"/>
      <c r="BM228" s="376"/>
      <c r="BN228" s="376"/>
      <c r="BO228" s="377"/>
      <c r="BP228" s="134"/>
      <c r="BQ228" s="134"/>
      <c r="BR228" s="134"/>
      <c r="BS228" s="148"/>
      <c r="BT228" s="148"/>
      <c r="BU228" s="148"/>
      <c r="BV228" s="148"/>
      <c r="BW228" s="148"/>
      <c r="BX228" s="148"/>
      <c r="BY228" s="148"/>
      <c r="BZ228" s="148"/>
      <c r="CA228" s="148"/>
      <c r="CB228" s="148"/>
      <c r="CC228" s="148"/>
      <c r="CD228" s="148"/>
      <c r="CE228" s="148"/>
      <c r="CF228" s="148"/>
      <c r="CG228" s="148"/>
      <c r="CH228" s="148"/>
      <c r="CI228" s="148"/>
      <c r="CJ228" s="148"/>
      <c r="CK228" s="148"/>
      <c r="CL228" s="148"/>
      <c r="CM228" s="148"/>
      <c r="CN228" s="148"/>
      <c r="CO228" s="148"/>
      <c r="CP228" s="148"/>
      <c r="CQ228" s="148"/>
      <c r="CR228" s="148"/>
    </row>
    <row r="229" ht="15.75" customHeight="1">
      <c r="A229" s="408">
        <v>45231.0</v>
      </c>
      <c r="B229" s="387"/>
      <c r="C229" s="498"/>
      <c r="D229" s="498"/>
      <c r="E229" s="502"/>
      <c r="F229" s="502"/>
      <c r="G229" s="353"/>
      <c r="H229" s="376"/>
      <c r="I229" s="376"/>
      <c r="J229" s="376"/>
      <c r="K229" s="377"/>
      <c r="L229" s="134"/>
      <c r="M229" s="134"/>
      <c r="N229" s="353"/>
      <c r="O229" s="374"/>
      <c r="P229" s="375"/>
      <c r="Q229" s="381" t="str">
        <f>IFERROR(__xludf.DUMMYFUNCTION("TRANSPOSE(FILTER($P$6:$P$329,$O$6:$O$329='DATOS PERSONALES'!$E226))"),"Lunes 15:15")</f>
        <v>Lunes 15:15</v>
      </c>
      <c r="R229" s="374" t="str">
        <f>IFERROR(__xludf.DUMMYFUNCTION("""COMPUTED_VALUE"""),"Lunes 16:45")</f>
        <v>Lunes 16:45</v>
      </c>
      <c r="S229" s="374" t="str">
        <f>IFERROR(__xludf.DUMMYFUNCTION("""COMPUTED_VALUE"""),"Lunes 18:15")</f>
        <v>Lunes 18:15</v>
      </c>
      <c r="T229" s="374" t="str">
        <f>IFERROR(__xludf.DUMMYFUNCTION("""COMPUTED_VALUE"""),"Martes 09:45")</f>
        <v>Martes 09:45</v>
      </c>
      <c r="U229" s="374" t="str">
        <f>IFERROR(__xludf.DUMMYFUNCTION("""COMPUTED_VALUE"""),"Martes 15:00")</f>
        <v>Martes 15:00</v>
      </c>
      <c r="V229" s="374" t="str">
        <f>IFERROR(__xludf.DUMMYFUNCTION("""COMPUTED_VALUE"""),"Martes 18:00")</f>
        <v>Martes 18:00</v>
      </c>
      <c r="W229" s="374" t="str">
        <f>IFERROR(__xludf.DUMMYFUNCTION("""COMPUTED_VALUE"""),"Miércoles 15:45")</f>
        <v>Miércoles 15:45</v>
      </c>
      <c r="X229" s="374" t="str">
        <f>IFERROR(__xludf.DUMMYFUNCTION("""COMPUTED_VALUE"""),"Miércoles 17:15")</f>
        <v>Miércoles 17:15</v>
      </c>
      <c r="Y229" s="374" t="str">
        <f>IFERROR(__xludf.DUMMYFUNCTION("""COMPUTED_VALUE"""),"Jueves 09:45")</f>
        <v>Jueves 09:45</v>
      </c>
      <c r="Z229" s="374" t="str">
        <f>IFERROR(__xludf.DUMMYFUNCTION("""COMPUTED_VALUE"""),"Jueves 16:30")</f>
        <v>Jueves 16:30</v>
      </c>
      <c r="AA229" s="374" t="str">
        <f>IFERROR(__xludf.DUMMYFUNCTION("""COMPUTED_VALUE"""),"Jueves 18:00")</f>
        <v>Jueves 18:00</v>
      </c>
      <c r="AB229" s="374" t="str">
        <f>IFERROR(__xludf.DUMMYFUNCTION("""COMPUTED_VALUE"""),"Viernes 09:45")</f>
        <v>Viernes 09:45</v>
      </c>
      <c r="AC229" s="374" t="str">
        <f>IFERROR(__xludf.DUMMYFUNCTION("""COMPUTED_VALUE"""),"Viernes 15:00")</f>
        <v>Viernes 15:00</v>
      </c>
      <c r="AD229" s="376" t="str">
        <f>IFERROR(__xludf.DUMMYFUNCTION("""COMPUTED_VALUE"""),"Viernes 17:15")</f>
        <v>Viernes 17:15</v>
      </c>
      <c r="AE229" s="376" t="str">
        <f>IFERROR(__xludf.DUMMYFUNCTION("""COMPUTED_VALUE"""),"Viernes 18:45")</f>
        <v>Viernes 18:45</v>
      </c>
      <c r="AF229" s="376" t="str">
        <f>IFERROR(__xludf.DUMMYFUNCTION("""COMPUTED_VALUE"""),"Sábados 10:30")</f>
        <v>Sábados 10:30</v>
      </c>
      <c r="AG229" s="376" t="str">
        <f>IFERROR(__xludf.DUMMYFUNCTION("""COMPUTED_VALUE"""),"Sábados 15:00")</f>
        <v>Sábados 15:00</v>
      </c>
      <c r="AH229" s="376" t="str">
        <f>IFERROR(__xludf.DUMMYFUNCTION("""COMPUTED_VALUE"""),"Sábados 15:45")</f>
        <v>Sábados 15:45</v>
      </c>
      <c r="AI229" s="376" t="str">
        <f>IFERROR(__xludf.DUMMYFUNCTION("""COMPUTED_VALUE"""),"Sábados 17:15")</f>
        <v>Sábados 17:15</v>
      </c>
      <c r="AJ229" s="376" t="str">
        <f>IFERROR(__xludf.DUMMYFUNCTION("""COMPUTED_VALUE"""),"vacio")</f>
        <v>vacio</v>
      </c>
      <c r="AK229" s="376"/>
      <c r="AL229" s="376"/>
      <c r="AM229" s="376"/>
      <c r="AN229" s="376"/>
      <c r="AO229" s="376"/>
      <c r="AP229" s="376"/>
      <c r="AQ229" s="376"/>
      <c r="AR229" s="376"/>
      <c r="AS229" s="376"/>
      <c r="AT229" s="376"/>
      <c r="AU229" s="376"/>
      <c r="AV229" s="376"/>
      <c r="AW229" s="377"/>
      <c r="AX229" s="134"/>
      <c r="AY229" s="353"/>
      <c r="AZ229" s="392" t="str">
        <f>IFERROR(__xludf.DUMMYFUNCTION("TRANSPOSE( IFNA(FILTER($B:$B, MONTH(IF($A:$A&lt;&gt;"""",$A:$A,""null""))=MONTH(IF('DATOS PERSONALES'!$H227&lt;&gt;"""",'DATOS PERSONALES'!$H227,""null""))),""Ingrese mes contratacion primero""))"),"Ingrese mes contratacion primero")</f>
        <v>Ingrese mes contratacion primero</v>
      </c>
      <c r="BA229" s="376"/>
      <c r="BB229" s="376"/>
      <c r="BC229" s="376"/>
      <c r="BD229" s="376"/>
      <c r="BE229" s="376"/>
      <c r="BF229" s="376"/>
      <c r="BG229" s="376"/>
      <c r="BH229" s="376"/>
      <c r="BI229" s="376"/>
      <c r="BJ229" s="376"/>
      <c r="BK229" s="376"/>
      <c r="BL229" s="376"/>
      <c r="BM229" s="376"/>
      <c r="BN229" s="376"/>
      <c r="BO229" s="377"/>
      <c r="BP229" s="134"/>
      <c r="BQ229" s="134"/>
      <c r="BR229" s="134"/>
      <c r="BS229" s="148"/>
      <c r="BT229" s="148"/>
      <c r="BU229" s="148"/>
      <c r="BV229" s="148"/>
      <c r="BW229" s="148"/>
      <c r="BX229" s="148"/>
      <c r="BY229" s="148"/>
      <c r="BZ229" s="148"/>
      <c r="CA229" s="148"/>
      <c r="CB229" s="148"/>
      <c r="CC229" s="148"/>
      <c r="CD229" s="148"/>
      <c r="CE229" s="148"/>
      <c r="CF229" s="148"/>
      <c r="CG229" s="148"/>
      <c r="CH229" s="148"/>
      <c r="CI229" s="148"/>
      <c r="CJ229" s="148"/>
      <c r="CK229" s="148"/>
      <c r="CL229" s="148"/>
      <c r="CM229" s="148"/>
      <c r="CN229" s="148"/>
      <c r="CO229" s="148"/>
      <c r="CP229" s="148"/>
      <c r="CQ229" s="148"/>
      <c r="CR229" s="148"/>
    </row>
    <row r="230" ht="15.75" customHeight="1">
      <c r="A230" s="408">
        <v>45231.0</v>
      </c>
      <c r="B230" s="504"/>
      <c r="C230" s="504"/>
      <c r="D230" s="504"/>
      <c r="E230" s="502"/>
      <c r="F230" s="502"/>
      <c r="G230" s="353"/>
      <c r="H230" s="376"/>
      <c r="I230" s="376"/>
      <c r="J230" s="376"/>
      <c r="K230" s="377"/>
      <c r="L230" s="134"/>
      <c r="M230" s="134"/>
      <c r="N230" s="353"/>
      <c r="O230" s="374"/>
      <c r="P230" s="375"/>
      <c r="Q230" s="381" t="str">
        <f>IFERROR(__xludf.DUMMYFUNCTION("TRANSPOSE(FILTER($P$6:$P$329,$O$6:$O$329='DATOS PERSONALES'!$E227))"),"Lunes 15:15")</f>
        <v>Lunes 15:15</v>
      </c>
      <c r="R230" s="374" t="str">
        <f>IFERROR(__xludf.DUMMYFUNCTION("""COMPUTED_VALUE"""),"Lunes 16:45")</f>
        <v>Lunes 16:45</v>
      </c>
      <c r="S230" s="374" t="str">
        <f>IFERROR(__xludf.DUMMYFUNCTION("""COMPUTED_VALUE"""),"Lunes 18:15")</f>
        <v>Lunes 18:15</v>
      </c>
      <c r="T230" s="374" t="str">
        <f>IFERROR(__xludf.DUMMYFUNCTION("""COMPUTED_VALUE"""),"Martes 09:45")</f>
        <v>Martes 09:45</v>
      </c>
      <c r="U230" s="374" t="str">
        <f>IFERROR(__xludf.DUMMYFUNCTION("""COMPUTED_VALUE"""),"Martes 15:00")</f>
        <v>Martes 15:00</v>
      </c>
      <c r="V230" s="374" t="str">
        <f>IFERROR(__xludf.DUMMYFUNCTION("""COMPUTED_VALUE"""),"Martes 18:00")</f>
        <v>Martes 18:00</v>
      </c>
      <c r="W230" s="374" t="str">
        <f>IFERROR(__xludf.DUMMYFUNCTION("""COMPUTED_VALUE"""),"Miércoles 15:45")</f>
        <v>Miércoles 15:45</v>
      </c>
      <c r="X230" s="374" t="str">
        <f>IFERROR(__xludf.DUMMYFUNCTION("""COMPUTED_VALUE"""),"Miércoles 17:15")</f>
        <v>Miércoles 17:15</v>
      </c>
      <c r="Y230" s="374" t="str">
        <f>IFERROR(__xludf.DUMMYFUNCTION("""COMPUTED_VALUE"""),"Jueves 09:45")</f>
        <v>Jueves 09:45</v>
      </c>
      <c r="Z230" s="374" t="str">
        <f>IFERROR(__xludf.DUMMYFUNCTION("""COMPUTED_VALUE"""),"Jueves 16:30")</f>
        <v>Jueves 16:30</v>
      </c>
      <c r="AA230" s="374" t="str">
        <f>IFERROR(__xludf.DUMMYFUNCTION("""COMPUTED_VALUE"""),"Jueves 18:00")</f>
        <v>Jueves 18:00</v>
      </c>
      <c r="AB230" s="374" t="str">
        <f>IFERROR(__xludf.DUMMYFUNCTION("""COMPUTED_VALUE"""),"Viernes 09:45")</f>
        <v>Viernes 09:45</v>
      </c>
      <c r="AC230" s="374" t="str">
        <f>IFERROR(__xludf.DUMMYFUNCTION("""COMPUTED_VALUE"""),"Viernes 15:00")</f>
        <v>Viernes 15:00</v>
      </c>
      <c r="AD230" s="376" t="str">
        <f>IFERROR(__xludf.DUMMYFUNCTION("""COMPUTED_VALUE"""),"Viernes 17:15")</f>
        <v>Viernes 17:15</v>
      </c>
      <c r="AE230" s="376" t="str">
        <f>IFERROR(__xludf.DUMMYFUNCTION("""COMPUTED_VALUE"""),"Viernes 18:45")</f>
        <v>Viernes 18:45</v>
      </c>
      <c r="AF230" s="376" t="str">
        <f>IFERROR(__xludf.DUMMYFUNCTION("""COMPUTED_VALUE"""),"Sábados 10:30")</f>
        <v>Sábados 10:30</v>
      </c>
      <c r="AG230" s="376" t="str">
        <f>IFERROR(__xludf.DUMMYFUNCTION("""COMPUTED_VALUE"""),"Sábados 15:00")</f>
        <v>Sábados 15:00</v>
      </c>
      <c r="AH230" s="376" t="str">
        <f>IFERROR(__xludf.DUMMYFUNCTION("""COMPUTED_VALUE"""),"Sábados 15:45")</f>
        <v>Sábados 15:45</v>
      </c>
      <c r="AI230" s="376" t="str">
        <f>IFERROR(__xludf.DUMMYFUNCTION("""COMPUTED_VALUE"""),"Sábados 17:15")</f>
        <v>Sábados 17:15</v>
      </c>
      <c r="AJ230" s="376" t="str">
        <f>IFERROR(__xludf.DUMMYFUNCTION("""COMPUTED_VALUE"""),"vacio")</f>
        <v>vacio</v>
      </c>
      <c r="AK230" s="376"/>
      <c r="AL230" s="376"/>
      <c r="AM230" s="376"/>
      <c r="AN230" s="376"/>
      <c r="AO230" s="376"/>
      <c r="AP230" s="376"/>
      <c r="AQ230" s="376"/>
      <c r="AR230" s="376"/>
      <c r="AS230" s="376"/>
      <c r="AT230" s="376"/>
      <c r="AU230" s="376"/>
      <c r="AV230" s="376"/>
      <c r="AW230" s="377"/>
      <c r="AX230" s="134"/>
      <c r="AY230" s="353"/>
      <c r="AZ230" s="392" t="str">
        <f>IFERROR(__xludf.DUMMYFUNCTION("TRANSPOSE( IFNA(FILTER($B:$B, MONTH(IF($A:$A&lt;&gt;"""",$A:$A,""null""))=MONTH(IF('DATOS PERSONALES'!$H228&lt;&gt;"""",'DATOS PERSONALES'!$H228,""null""))),""Ingrese mes contratacion primero""))"),"Ingrese mes contratacion primero")</f>
        <v>Ingrese mes contratacion primero</v>
      </c>
      <c r="BA230" s="376"/>
      <c r="BB230" s="376"/>
      <c r="BC230" s="376"/>
      <c r="BD230" s="376"/>
      <c r="BE230" s="376"/>
      <c r="BF230" s="376"/>
      <c r="BG230" s="376"/>
      <c r="BH230" s="376"/>
      <c r="BI230" s="376"/>
      <c r="BJ230" s="376"/>
      <c r="BK230" s="376"/>
      <c r="BL230" s="376"/>
      <c r="BM230" s="376"/>
      <c r="BN230" s="376"/>
      <c r="BO230" s="377"/>
      <c r="BP230" s="134"/>
      <c r="BQ230" s="134"/>
      <c r="BR230" s="134"/>
      <c r="BS230" s="148"/>
      <c r="BT230" s="148"/>
      <c r="BU230" s="148"/>
      <c r="BV230" s="148"/>
      <c r="BW230" s="148"/>
      <c r="BX230" s="148"/>
      <c r="BY230" s="148"/>
      <c r="BZ230" s="148"/>
      <c r="CA230" s="148"/>
      <c r="CB230" s="148"/>
      <c r="CC230" s="148"/>
      <c r="CD230" s="148"/>
      <c r="CE230" s="148"/>
      <c r="CF230" s="148"/>
      <c r="CG230" s="148"/>
      <c r="CH230" s="148"/>
      <c r="CI230" s="148"/>
      <c r="CJ230" s="148"/>
      <c r="CK230" s="148"/>
      <c r="CL230" s="148"/>
      <c r="CM230" s="148"/>
      <c r="CN230" s="148"/>
      <c r="CO230" s="148"/>
      <c r="CP230" s="148"/>
      <c r="CQ230" s="148"/>
      <c r="CR230" s="148"/>
    </row>
    <row r="231" ht="15.75" customHeight="1">
      <c r="A231" s="408">
        <v>45231.0</v>
      </c>
      <c r="B231" s="387"/>
      <c r="C231" s="498"/>
      <c r="D231" s="498"/>
      <c r="E231" s="502"/>
      <c r="F231" s="502"/>
      <c r="G231" s="353"/>
      <c r="H231" s="376"/>
      <c r="I231" s="376"/>
      <c r="J231" s="376"/>
      <c r="K231" s="377"/>
      <c r="L231" s="134"/>
      <c r="M231" s="134"/>
      <c r="N231" s="353"/>
      <c r="O231" s="374"/>
      <c r="P231" s="375"/>
      <c r="Q231" s="381" t="str">
        <f>IFERROR(__xludf.DUMMYFUNCTION("TRANSPOSE(FILTER($P$6:$P$329,$O$6:$O$329='DATOS PERSONALES'!$E228))"),"Lunes 15:15")</f>
        <v>Lunes 15:15</v>
      </c>
      <c r="R231" s="374" t="str">
        <f>IFERROR(__xludf.DUMMYFUNCTION("""COMPUTED_VALUE"""),"Lunes 16:45")</f>
        <v>Lunes 16:45</v>
      </c>
      <c r="S231" s="374" t="str">
        <f>IFERROR(__xludf.DUMMYFUNCTION("""COMPUTED_VALUE"""),"Lunes 18:15")</f>
        <v>Lunes 18:15</v>
      </c>
      <c r="T231" s="374" t="str">
        <f>IFERROR(__xludf.DUMMYFUNCTION("""COMPUTED_VALUE"""),"Martes 09:45")</f>
        <v>Martes 09:45</v>
      </c>
      <c r="U231" s="374" t="str">
        <f>IFERROR(__xludf.DUMMYFUNCTION("""COMPUTED_VALUE"""),"Martes 15:00")</f>
        <v>Martes 15:00</v>
      </c>
      <c r="V231" s="374" t="str">
        <f>IFERROR(__xludf.DUMMYFUNCTION("""COMPUTED_VALUE"""),"Martes 18:00")</f>
        <v>Martes 18:00</v>
      </c>
      <c r="W231" s="374" t="str">
        <f>IFERROR(__xludf.DUMMYFUNCTION("""COMPUTED_VALUE"""),"Miércoles 15:45")</f>
        <v>Miércoles 15:45</v>
      </c>
      <c r="X231" s="374" t="str">
        <f>IFERROR(__xludf.DUMMYFUNCTION("""COMPUTED_VALUE"""),"Miércoles 17:15")</f>
        <v>Miércoles 17:15</v>
      </c>
      <c r="Y231" s="374" t="str">
        <f>IFERROR(__xludf.DUMMYFUNCTION("""COMPUTED_VALUE"""),"Jueves 09:45")</f>
        <v>Jueves 09:45</v>
      </c>
      <c r="Z231" s="374" t="str">
        <f>IFERROR(__xludf.DUMMYFUNCTION("""COMPUTED_VALUE"""),"Jueves 16:30")</f>
        <v>Jueves 16:30</v>
      </c>
      <c r="AA231" s="374" t="str">
        <f>IFERROR(__xludf.DUMMYFUNCTION("""COMPUTED_VALUE"""),"Jueves 18:00")</f>
        <v>Jueves 18:00</v>
      </c>
      <c r="AB231" s="374" t="str">
        <f>IFERROR(__xludf.DUMMYFUNCTION("""COMPUTED_VALUE"""),"Viernes 09:45")</f>
        <v>Viernes 09:45</v>
      </c>
      <c r="AC231" s="374" t="str">
        <f>IFERROR(__xludf.DUMMYFUNCTION("""COMPUTED_VALUE"""),"Viernes 15:00")</f>
        <v>Viernes 15:00</v>
      </c>
      <c r="AD231" s="376" t="str">
        <f>IFERROR(__xludf.DUMMYFUNCTION("""COMPUTED_VALUE"""),"Viernes 17:15")</f>
        <v>Viernes 17:15</v>
      </c>
      <c r="AE231" s="376" t="str">
        <f>IFERROR(__xludf.DUMMYFUNCTION("""COMPUTED_VALUE"""),"Viernes 18:45")</f>
        <v>Viernes 18:45</v>
      </c>
      <c r="AF231" s="376" t="str">
        <f>IFERROR(__xludf.DUMMYFUNCTION("""COMPUTED_VALUE"""),"Sábados 10:30")</f>
        <v>Sábados 10:30</v>
      </c>
      <c r="AG231" s="376" t="str">
        <f>IFERROR(__xludf.DUMMYFUNCTION("""COMPUTED_VALUE"""),"Sábados 15:00")</f>
        <v>Sábados 15:00</v>
      </c>
      <c r="AH231" s="376" t="str">
        <f>IFERROR(__xludf.DUMMYFUNCTION("""COMPUTED_VALUE"""),"Sábados 15:45")</f>
        <v>Sábados 15:45</v>
      </c>
      <c r="AI231" s="376" t="str">
        <f>IFERROR(__xludf.DUMMYFUNCTION("""COMPUTED_VALUE"""),"Sábados 17:15")</f>
        <v>Sábados 17:15</v>
      </c>
      <c r="AJ231" s="376" t="str">
        <f>IFERROR(__xludf.DUMMYFUNCTION("""COMPUTED_VALUE"""),"vacio")</f>
        <v>vacio</v>
      </c>
      <c r="AK231" s="376"/>
      <c r="AL231" s="376"/>
      <c r="AM231" s="376"/>
      <c r="AN231" s="376"/>
      <c r="AO231" s="376"/>
      <c r="AP231" s="376"/>
      <c r="AQ231" s="376"/>
      <c r="AR231" s="376"/>
      <c r="AS231" s="376"/>
      <c r="AT231" s="376"/>
      <c r="AU231" s="376"/>
      <c r="AV231" s="376"/>
      <c r="AW231" s="377"/>
      <c r="AX231" s="134"/>
      <c r="AY231" s="353"/>
      <c r="AZ231" s="392" t="str">
        <f>IFERROR(__xludf.DUMMYFUNCTION("TRANSPOSE( IFNA(FILTER($B:$B, MONTH(IF($A:$A&lt;&gt;"""",$A:$A,""null""))=MONTH(IF('DATOS PERSONALES'!$H229&lt;&gt;"""",'DATOS PERSONALES'!$H229,""null""))),""Ingrese mes contratacion primero""))"),"Ingrese mes contratacion primero")</f>
        <v>Ingrese mes contratacion primero</v>
      </c>
      <c r="BA231" s="376"/>
      <c r="BB231" s="376"/>
      <c r="BC231" s="376"/>
      <c r="BD231" s="376"/>
      <c r="BE231" s="376"/>
      <c r="BF231" s="376"/>
      <c r="BG231" s="376"/>
      <c r="BH231" s="376"/>
      <c r="BI231" s="376"/>
      <c r="BJ231" s="376"/>
      <c r="BK231" s="376"/>
      <c r="BL231" s="376"/>
      <c r="BM231" s="376"/>
      <c r="BN231" s="376"/>
      <c r="BO231" s="377"/>
      <c r="BP231" s="134"/>
      <c r="BQ231" s="134"/>
      <c r="BR231" s="134"/>
      <c r="BS231" s="148"/>
      <c r="BT231" s="148"/>
      <c r="BU231" s="148"/>
      <c r="BV231" s="148"/>
      <c r="BW231" s="148"/>
      <c r="BX231" s="148"/>
      <c r="BY231" s="148"/>
      <c r="BZ231" s="148"/>
      <c r="CA231" s="148"/>
      <c r="CB231" s="148"/>
      <c r="CC231" s="148"/>
      <c r="CD231" s="148"/>
      <c r="CE231" s="148"/>
      <c r="CF231" s="148"/>
      <c r="CG231" s="148"/>
      <c r="CH231" s="148"/>
      <c r="CI231" s="148"/>
      <c r="CJ231" s="148"/>
      <c r="CK231" s="148"/>
      <c r="CL231" s="148"/>
      <c r="CM231" s="148"/>
      <c r="CN231" s="148"/>
      <c r="CO231" s="148"/>
      <c r="CP231" s="148"/>
      <c r="CQ231" s="148"/>
      <c r="CR231" s="148"/>
    </row>
    <row r="232" ht="15.75" customHeight="1">
      <c r="A232" s="408">
        <v>45231.0</v>
      </c>
      <c r="B232" s="504"/>
      <c r="C232" s="504"/>
      <c r="D232" s="504"/>
      <c r="E232" s="502"/>
      <c r="F232" s="502"/>
      <c r="G232" s="353"/>
      <c r="H232" s="376"/>
      <c r="I232" s="376"/>
      <c r="J232" s="376"/>
      <c r="K232" s="377"/>
      <c r="L232" s="134"/>
      <c r="M232" s="134"/>
      <c r="N232" s="353"/>
      <c r="O232" s="374"/>
      <c r="P232" s="375"/>
      <c r="Q232" s="381" t="str">
        <f>IFERROR(__xludf.DUMMYFUNCTION("TRANSPOSE(FILTER($P$6:$P$329,$O$6:$O$329='DATOS PERSONALES'!$E229))"),"Lunes 15:15")</f>
        <v>Lunes 15:15</v>
      </c>
      <c r="R232" s="374" t="str">
        <f>IFERROR(__xludf.DUMMYFUNCTION("""COMPUTED_VALUE"""),"Lunes 16:45")</f>
        <v>Lunes 16:45</v>
      </c>
      <c r="S232" s="374" t="str">
        <f>IFERROR(__xludf.DUMMYFUNCTION("""COMPUTED_VALUE"""),"Lunes 18:15")</f>
        <v>Lunes 18:15</v>
      </c>
      <c r="T232" s="374" t="str">
        <f>IFERROR(__xludf.DUMMYFUNCTION("""COMPUTED_VALUE"""),"Martes 09:45")</f>
        <v>Martes 09:45</v>
      </c>
      <c r="U232" s="374" t="str">
        <f>IFERROR(__xludf.DUMMYFUNCTION("""COMPUTED_VALUE"""),"Martes 15:00")</f>
        <v>Martes 15:00</v>
      </c>
      <c r="V232" s="374" t="str">
        <f>IFERROR(__xludf.DUMMYFUNCTION("""COMPUTED_VALUE"""),"Martes 18:00")</f>
        <v>Martes 18:00</v>
      </c>
      <c r="W232" s="374" t="str">
        <f>IFERROR(__xludf.DUMMYFUNCTION("""COMPUTED_VALUE"""),"Miércoles 15:45")</f>
        <v>Miércoles 15:45</v>
      </c>
      <c r="X232" s="374" t="str">
        <f>IFERROR(__xludf.DUMMYFUNCTION("""COMPUTED_VALUE"""),"Miércoles 17:15")</f>
        <v>Miércoles 17:15</v>
      </c>
      <c r="Y232" s="374" t="str">
        <f>IFERROR(__xludf.DUMMYFUNCTION("""COMPUTED_VALUE"""),"Jueves 09:45")</f>
        <v>Jueves 09:45</v>
      </c>
      <c r="Z232" s="374" t="str">
        <f>IFERROR(__xludf.DUMMYFUNCTION("""COMPUTED_VALUE"""),"Jueves 16:30")</f>
        <v>Jueves 16:30</v>
      </c>
      <c r="AA232" s="374" t="str">
        <f>IFERROR(__xludf.DUMMYFUNCTION("""COMPUTED_VALUE"""),"Jueves 18:00")</f>
        <v>Jueves 18:00</v>
      </c>
      <c r="AB232" s="374" t="str">
        <f>IFERROR(__xludf.DUMMYFUNCTION("""COMPUTED_VALUE"""),"Viernes 09:45")</f>
        <v>Viernes 09:45</v>
      </c>
      <c r="AC232" s="374" t="str">
        <f>IFERROR(__xludf.DUMMYFUNCTION("""COMPUTED_VALUE"""),"Viernes 15:00")</f>
        <v>Viernes 15:00</v>
      </c>
      <c r="AD232" s="376" t="str">
        <f>IFERROR(__xludf.DUMMYFUNCTION("""COMPUTED_VALUE"""),"Viernes 17:15")</f>
        <v>Viernes 17:15</v>
      </c>
      <c r="AE232" s="376" t="str">
        <f>IFERROR(__xludf.DUMMYFUNCTION("""COMPUTED_VALUE"""),"Viernes 18:45")</f>
        <v>Viernes 18:45</v>
      </c>
      <c r="AF232" s="376" t="str">
        <f>IFERROR(__xludf.DUMMYFUNCTION("""COMPUTED_VALUE"""),"Sábados 10:30")</f>
        <v>Sábados 10:30</v>
      </c>
      <c r="AG232" s="376" t="str">
        <f>IFERROR(__xludf.DUMMYFUNCTION("""COMPUTED_VALUE"""),"Sábados 15:00")</f>
        <v>Sábados 15:00</v>
      </c>
      <c r="AH232" s="376" t="str">
        <f>IFERROR(__xludf.DUMMYFUNCTION("""COMPUTED_VALUE"""),"Sábados 15:45")</f>
        <v>Sábados 15:45</v>
      </c>
      <c r="AI232" s="376" t="str">
        <f>IFERROR(__xludf.DUMMYFUNCTION("""COMPUTED_VALUE"""),"Sábados 17:15")</f>
        <v>Sábados 17:15</v>
      </c>
      <c r="AJ232" s="376" t="str">
        <f>IFERROR(__xludf.DUMMYFUNCTION("""COMPUTED_VALUE"""),"vacio")</f>
        <v>vacio</v>
      </c>
      <c r="AK232" s="376"/>
      <c r="AL232" s="376"/>
      <c r="AM232" s="376"/>
      <c r="AN232" s="376"/>
      <c r="AO232" s="376"/>
      <c r="AP232" s="376"/>
      <c r="AQ232" s="376"/>
      <c r="AR232" s="376"/>
      <c r="AS232" s="376"/>
      <c r="AT232" s="376"/>
      <c r="AU232" s="376"/>
      <c r="AV232" s="376"/>
      <c r="AW232" s="377"/>
      <c r="AX232" s="134"/>
      <c r="AY232" s="353"/>
      <c r="AZ232" s="392" t="str">
        <f>IFERROR(__xludf.DUMMYFUNCTION("TRANSPOSE( IFNA(FILTER($B:$B, MONTH(IF($A:$A&lt;&gt;"""",$A:$A,""null""))=MONTH(IF('DATOS PERSONALES'!$H230&lt;&gt;"""",'DATOS PERSONALES'!$H230,""null""))),""Ingrese mes contratacion primero""))"),"Ingrese mes contratacion primero")</f>
        <v>Ingrese mes contratacion primero</v>
      </c>
      <c r="BA232" s="376"/>
      <c r="BB232" s="376"/>
      <c r="BC232" s="376"/>
      <c r="BD232" s="376"/>
      <c r="BE232" s="376"/>
      <c r="BF232" s="376"/>
      <c r="BG232" s="376"/>
      <c r="BH232" s="376"/>
      <c r="BI232" s="376"/>
      <c r="BJ232" s="376"/>
      <c r="BK232" s="376"/>
      <c r="BL232" s="376"/>
      <c r="BM232" s="376"/>
      <c r="BN232" s="376"/>
      <c r="BO232" s="377"/>
      <c r="BP232" s="134"/>
      <c r="BQ232" s="134"/>
      <c r="BR232" s="134"/>
      <c r="BS232" s="148"/>
      <c r="BT232" s="148"/>
      <c r="BU232" s="148"/>
      <c r="BV232" s="148"/>
      <c r="BW232" s="148"/>
      <c r="BX232" s="148"/>
      <c r="BY232" s="148"/>
      <c r="BZ232" s="148"/>
      <c r="CA232" s="148"/>
      <c r="CB232" s="148"/>
      <c r="CC232" s="148"/>
      <c r="CD232" s="148"/>
      <c r="CE232" s="148"/>
      <c r="CF232" s="148"/>
      <c r="CG232" s="148"/>
      <c r="CH232" s="148"/>
      <c r="CI232" s="148"/>
      <c r="CJ232" s="148"/>
      <c r="CK232" s="148"/>
      <c r="CL232" s="148"/>
      <c r="CM232" s="148"/>
      <c r="CN232" s="148"/>
      <c r="CO232" s="148"/>
      <c r="CP232" s="148"/>
      <c r="CQ232" s="148"/>
      <c r="CR232" s="148"/>
    </row>
    <row r="233" ht="15.75" customHeight="1">
      <c r="A233" s="506">
        <v>45231.0</v>
      </c>
      <c r="B233" s="134"/>
      <c r="C233" s="134"/>
      <c r="D233" s="134"/>
      <c r="E233" s="134"/>
      <c r="F233" s="134"/>
      <c r="G233" s="353"/>
      <c r="H233" s="376"/>
      <c r="I233" s="376"/>
      <c r="J233" s="376"/>
      <c r="K233" s="377"/>
      <c r="L233" s="134"/>
      <c r="M233" s="134"/>
      <c r="N233" s="353"/>
      <c r="O233" s="374"/>
      <c r="P233" s="375"/>
      <c r="Q233" s="381" t="str">
        <f>IFERROR(__xludf.DUMMYFUNCTION("TRANSPOSE(FILTER($P$6:$P$329,$O$6:$O$329='DATOS PERSONALES'!$E230))"),"Lunes 15:15")</f>
        <v>Lunes 15:15</v>
      </c>
      <c r="R233" s="374" t="str">
        <f>IFERROR(__xludf.DUMMYFUNCTION("""COMPUTED_VALUE"""),"Lunes 16:45")</f>
        <v>Lunes 16:45</v>
      </c>
      <c r="S233" s="374" t="str">
        <f>IFERROR(__xludf.DUMMYFUNCTION("""COMPUTED_VALUE"""),"Lunes 18:15")</f>
        <v>Lunes 18:15</v>
      </c>
      <c r="T233" s="374" t="str">
        <f>IFERROR(__xludf.DUMMYFUNCTION("""COMPUTED_VALUE"""),"Martes 09:45")</f>
        <v>Martes 09:45</v>
      </c>
      <c r="U233" s="374" t="str">
        <f>IFERROR(__xludf.DUMMYFUNCTION("""COMPUTED_VALUE"""),"Martes 15:00")</f>
        <v>Martes 15:00</v>
      </c>
      <c r="V233" s="374" t="str">
        <f>IFERROR(__xludf.DUMMYFUNCTION("""COMPUTED_VALUE"""),"Martes 18:00")</f>
        <v>Martes 18:00</v>
      </c>
      <c r="W233" s="374" t="str">
        <f>IFERROR(__xludf.DUMMYFUNCTION("""COMPUTED_VALUE"""),"Miércoles 15:45")</f>
        <v>Miércoles 15:45</v>
      </c>
      <c r="X233" s="374" t="str">
        <f>IFERROR(__xludf.DUMMYFUNCTION("""COMPUTED_VALUE"""),"Miércoles 17:15")</f>
        <v>Miércoles 17:15</v>
      </c>
      <c r="Y233" s="374" t="str">
        <f>IFERROR(__xludf.DUMMYFUNCTION("""COMPUTED_VALUE"""),"Jueves 09:45")</f>
        <v>Jueves 09:45</v>
      </c>
      <c r="Z233" s="374" t="str">
        <f>IFERROR(__xludf.DUMMYFUNCTION("""COMPUTED_VALUE"""),"Jueves 16:30")</f>
        <v>Jueves 16:30</v>
      </c>
      <c r="AA233" s="374" t="str">
        <f>IFERROR(__xludf.DUMMYFUNCTION("""COMPUTED_VALUE"""),"Jueves 18:00")</f>
        <v>Jueves 18:00</v>
      </c>
      <c r="AB233" s="374" t="str">
        <f>IFERROR(__xludf.DUMMYFUNCTION("""COMPUTED_VALUE"""),"Viernes 09:45")</f>
        <v>Viernes 09:45</v>
      </c>
      <c r="AC233" s="374" t="str">
        <f>IFERROR(__xludf.DUMMYFUNCTION("""COMPUTED_VALUE"""),"Viernes 15:00")</f>
        <v>Viernes 15:00</v>
      </c>
      <c r="AD233" s="376" t="str">
        <f>IFERROR(__xludf.DUMMYFUNCTION("""COMPUTED_VALUE"""),"Viernes 17:15")</f>
        <v>Viernes 17:15</v>
      </c>
      <c r="AE233" s="376" t="str">
        <f>IFERROR(__xludf.DUMMYFUNCTION("""COMPUTED_VALUE"""),"Viernes 18:45")</f>
        <v>Viernes 18:45</v>
      </c>
      <c r="AF233" s="376" t="str">
        <f>IFERROR(__xludf.DUMMYFUNCTION("""COMPUTED_VALUE"""),"Sábados 10:30")</f>
        <v>Sábados 10:30</v>
      </c>
      <c r="AG233" s="376" t="str">
        <f>IFERROR(__xludf.DUMMYFUNCTION("""COMPUTED_VALUE"""),"Sábados 15:00")</f>
        <v>Sábados 15:00</v>
      </c>
      <c r="AH233" s="376" t="str">
        <f>IFERROR(__xludf.DUMMYFUNCTION("""COMPUTED_VALUE"""),"Sábados 15:45")</f>
        <v>Sábados 15:45</v>
      </c>
      <c r="AI233" s="376" t="str">
        <f>IFERROR(__xludf.DUMMYFUNCTION("""COMPUTED_VALUE"""),"Sábados 17:15")</f>
        <v>Sábados 17:15</v>
      </c>
      <c r="AJ233" s="376" t="str">
        <f>IFERROR(__xludf.DUMMYFUNCTION("""COMPUTED_VALUE"""),"vacio")</f>
        <v>vacio</v>
      </c>
      <c r="AK233" s="376"/>
      <c r="AL233" s="376"/>
      <c r="AM233" s="376"/>
      <c r="AN233" s="376"/>
      <c r="AO233" s="376"/>
      <c r="AP233" s="376"/>
      <c r="AQ233" s="376"/>
      <c r="AR233" s="376"/>
      <c r="AS233" s="376"/>
      <c r="AT233" s="376"/>
      <c r="AU233" s="376"/>
      <c r="AV233" s="376"/>
      <c r="AW233" s="377"/>
      <c r="AX233" s="134"/>
      <c r="AY233" s="353"/>
      <c r="AZ233" s="392" t="str">
        <f>IFERROR(__xludf.DUMMYFUNCTION("TRANSPOSE( IFNA(FILTER($B:$B, MONTH(IF($A:$A&lt;&gt;"""",$A:$A,""null""))=MONTH(IF('DATOS PERSONALES'!$H231&lt;&gt;"""",'DATOS PERSONALES'!$H231,""null""))),""Ingrese mes contratacion primero""))"),"Ingrese mes contratacion primero")</f>
        <v>Ingrese mes contratacion primero</v>
      </c>
      <c r="BA233" s="376"/>
      <c r="BB233" s="376"/>
      <c r="BC233" s="376"/>
      <c r="BD233" s="376"/>
      <c r="BE233" s="376"/>
      <c r="BF233" s="376"/>
      <c r="BG233" s="376"/>
      <c r="BH233" s="376"/>
      <c r="BI233" s="376"/>
      <c r="BJ233" s="376"/>
      <c r="BK233" s="376"/>
      <c r="BL233" s="376"/>
      <c r="BM233" s="376"/>
      <c r="BN233" s="376"/>
      <c r="BO233" s="377"/>
      <c r="BP233" s="134"/>
      <c r="BQ233" s="134"/>
      <c r="BR233" s="134"/>
      <c r="BS233" s="148"/>
      <c r="BT233" s="148"/>
      <c r="BU233" s="148"/>
      <c r="BV233" s="148"/>
      <c r="BW233" s="148"/>
      <c r="BX233" s="148"/>
      <c r="BY233" s="148"/>
      <c r="BZ233" s="148"/>
      <c r="CA233" s="148"/>
      <c r="CB233" s="148"/>
      <c r="CC233" s="148"/>
      <c r="CD233" s="148"/>
      <c r="CE233" s="148"/>
      <c r="CF233" s="148"/>
      <c r="CG233" s="148"/>
      <c r="CH233" s="148"/>
      <c r="CI233" s="148"/>
      <c r="CJ233" s="148"/>
      <c r="CK233" s="148"/>
      <c r="CL233" s="148"/>
      <c r="CM233" s="148"/>
      <c r="CN233" s="148"/>
      <c r="CO233" s="148"/>
      <c r="CP233" s="148"/>
      <c r="CQ233" s="148"/>
      <c r="CR233" s="148"/>
    </row>
    <row r="234" ht="15.75" customHeight="1">
      <c r="A234" s="506">
        <v>45231.0</v>
      </c>
      <c r="B234" s="134"/>
      <c r="C234" s="134"/>
      <c r="D234" s="134"/>
      <c r="E234" s="134"/>
      <c r="F234" s="134"/>
      <c r="G234" s="353"/>
      <c r="H234" s="376"/>
      <c r="I234" s="376"/>
      <c r="J234" s="376"/>
      <c r="K234" s="377"/>
      <c r="L234" s="134"/>
      <c r="M234" s="134"/>
      <c r="N234" s="353"/>
      <c r="O234" s="374"/>
      <c r="P234" s="375"/>
      <c r="Q234" s="381" t="str">
        <f>IFERROR(__xludf.DUMMYFUNCTION("TRANSPOSE(FILTER($P$6:$P$329,$O$6:$O$329='DATOS PERSONALES'!$E231))"),"Lunes 15:15")</f>
        <v>Lunes 15:15</v>
      </c>
      <c r="R234" s="374" t="str">
        <f>IFERROR(__xludf.DUMMYFUNCTION("""COMPUTED_VALUE"""),"Lunes 16:45")</f>
        <v>Lunes 16:45</v>
      </c>
      <c r="S234" s="374" t="str">
        <f>IFERROR(__xludf.DUMMYFUNCTION("""COMPUTED_VALUE"""),"Lunes 18:15")</f>
        <v>Lunes 18:15</v>
      </c>
      <c r="T234" s="374" t="str">
        <f>IFERROR(__xludf.DUMMYFUNCTION("""COMPUTED_VALUE"""),"Martes 09:45")</f>
        <v>Martes 09:45</v>
      </c>
      <c r="U234" s="374" t="str">
        <f>IFERROR(__xludf.DUMMYFUNCTION("""COMPUTED_VALUE"""),"Martes 15:00")</f>
        <v>Martes 15:00</v>
      </c>
      <c r="V234" s="374" t="str">
        <f>IFERROR(__xludf.DUMMYFUNCTION("""COMPUTED_VALUE"""),"Martes 18:00")</f>
        <v>Martes 18:00</v>
      </c>
      <c r="W234" s="374" t="str">
        <f>IFERROR(__xludf.DUMMYFUNCTION("""COMPUTED_VALUE"""),"Miércoles 15:45")</f>
        <v>Miércoles 15:45</v>
      </c>
      <c r="X234" s="374" t="str">
        <f>IFERROR(__xludf.DUMMYFUNCTION("""COMPUTED_VALUE"""),"Miércoles 17:15")</f>
        <v>Miércoles 17:15</v>
      </c>
      <c r="Y234" s="374" t="str">
        <f>IFERROR(__xludf.DUMMYFUNCTION("""COMPUTED_VALUE"""),"Jueves 09:45")</f>
        <v>Jueves 09:45</v>
      </c>
      <c r="Z234" s="374" t="str">
        <f>IFERROR(__xludf.DUMMYFUNCTION("""COMPUTED_VALUE"""),"Jueves 16:30")</f>
        <v>Jueves 16:30</v>
      </c>
      <c r="AA234" s="374" t="str">
        <f>IFERROR(__xludf.DUMMYFUNCTION("""COMPUTED_VALUE"""),"Jueves 18:00")</f>
        <v>Jueves 18:00</v>
      </c>
      <c r="AB234" s="374" t="str">
        <f>IFERROR(__xludf.DUMMYFUNCTION("""COMPUTED_VALUE"""),"Viernes 09:45")</f>
        <v>Viernes 09:45</v>
      </c>
      <c r="AC234" s="374" t="str">
        <f>IFERROR(__xludf.DUMMYFUNCTION("""COMPUTED_VALUE"""),"Viernes 15:00")</f>
        <v>Viernes 15:00</v>
      </c>
      <c r="AD234" s="376" t="str">
        <f>IFERROR(__xludf.DUMMYFUNCTION("""COMPUTED_VALUE"""),"Viernes 17:15")</f>
        <v>Viernes 17:15</v>
      </c>
      <c r="AE234" s="376" t="str">
        <f>IFERROR(__xludf.DUMMYFUNCTION("""COMPUTED_VALUE"""),"Viernes 18:45")</f>
        <v>Viernes 18:45</v>
      </c>
      <c r="AF234" s="376" t="str">
        <f>IFERROR(__xludf.DUMMYFUNCTION("""COMPUTED_VALUE"""),"Sábados 10:30")</f>
        <v>Sábados 10:30</v>
      </c>
      <c r="AG234" s="376" t="str">
        <f>IFERROR(__xludf.DUMMYFUNCTION("""COMPUTED_VALUE"""),"Sábados 15:00")</f>
        <v>Sábados 15:00</v>
      </c>
      <c r="AH234" s="376" t="str">
        <f>IFERROR(__xludf.DUMMYFUNCTION("""COMPUTED_VALUE"""),"Sábados 15:45")</f>
        <v>Sábados 15:45</v>
      </c>
      <c r="AI234" s="376" t="str">
        <f>IFERROR(__xludf.DUMMYFUNCTION("""COMPUTED_VALUE"""),"Sábados 17:15")</f>
        <v>Sábados 17:15</v>
      </c>
      <c r="AJ234" s="376" t="str">
        <f>IFERROR(__xludf.DUMMYFUNCTION("""COMPUTED_VALUE"""),"vacio")</f>
        <v>vacio</v>
      </c>
      <c r="AK234" s="376"/>
      <c r="AL234" s="376"/>
      <c r="AM234" s="376"/>
      <c r="AN234" s="376"/>
      <c r="AO234" s="376"/>
      <c r="AP234" s="376"/>
      <c r="AQ234" s="376"/>
      <c r="AR234" s="376"/>
      <c r="AS234" s="376"/>
      <c r="AT234" s="376"/>
      <c r="AU234" s="376"/>
      <c r="AV234" s="376"/>
      <c r="AW234" s="377"/>
      <c r="AX234" s="134"/>
      <c r="AY234" s="353"/>
      <c r="AZ234" s="392" t="str">
        <f>IFERROR(__xludf.DUMMYFUNCTION("TRANSPOSE( IFNA(FILTER($B:$B, MONTH(IF($A:$A&lt;&gt;"""",$A:$A,""null""))=MONTH(IF('DATOS PERSONALES'!$H232&lt;&gt;"""",'DATOS PERSONALES'!$H232,""null""))),""Ingrese mes contratacion primero""))"),"Ingrese mes contratacion primero")</f>
        <v>Ingrese mes contratacion primero</v>
      </c>
      <c r="BA234" s="376"/>
      <c r="BB234" s="376"/>
      <c r="BC234" s="376"/>
      <c r="BD234" s="376"/>
      <c r="BE234" s="376"/>
      <c r="BF234" s="376"/>
      <c r="BG234" s="376"/>
      <c r="BH234" s="376"/>
      <c r="BI234" s="376"/>
      <c r="BJ234" s="376"/>
      <c r="BK234" s="376"/>
      <c r="BL234" s="376"/>
      <c r="BM234" s="376"/>
      <c r="BN234" s="376"/>
      <c r="BO234" s="377"/>
      <c r="BP234" s="134"/>
      <c r="BQ234" s="134"/>
      <c r="BR234" s="134"/>
      <c r="BS234" s="148"/>
      <c r="BT234" s="148"/>
      <c r="BU234" s="148"/>
      <c r="BV234" s="148"/>
      <c r="BW234" s="148"/>
      <c r="BX234" s="148"/>
      <c r="BY234" s="148"/>
      <c r="BZ234" s="148"/>
      <c r="CA234" s="148"/>
      <c r="CB234" s="148"/>
      <c r="CC234" s="148"/>
      <c r="CD234" s="148"/>
      <c r="CE234" s="148"/>
      <c r="CF234" s="148"/>
      <c r="CG234" s="148"/>
      <c r="CH234" s="148"/>
      <c r="CI234" s="148"/>
      <c r="CJ234" s="148"/>
      <c r="CK234" s="148"/>
      <c r="CL234" s="148"/>
      <c r="CM234" s="148"/>
      <c r="CN234" s="148"/>
      <c r="CO234" s="148"/>
      <c r="CP234" s="148"/>
      <c r="CQ234" s="148"/>
      <c r="CR234" s="148"/>
    </row>
    <row r="235" ht="15.75" customHeight="1">
      <c r="A235" s="506">
        <v>45231.0</v>
      </c>
      <c r="B235" s="423" t="s">
        <v>1524</v>
      </c>
      <c r="C235" s="464">
        <v>0.0</v>
      </c>
      <c r="D235" s="464">
        <v>0.0</v>
      </c>
      <c r="E235" s="464">
        <v>0.0</v>
      </c>
      <c r="F235" s="464">
        <v>0.0</v>
      </c>
      <c r="G235" s="465">
        <v>0.0</v>
      </c>
      <c r="H235" s="376"/>
      <c r="I235" s="376"/>
      <c r="J235" s="376"/>
      <c r="K235" s="377"/>
      <c r="L235" s="134"/>
      <c r="M235" s="134"/>
      <c r="N235" s="353"/>
      <c r="O235" s="374"/>
      <c r="P235" s="375"/>
      <c r="Q235" s="381" t="str">
        <f>IFERROR(__xludf.DUMMYFUNCTION("TRANSPOSE(FILTER($P$6:$P$329,$O$6:$O$329='DATOS PERSONALES'!$E232))"),"Lunes 15:15")</f>
        <v>Lunes 15:15</v>
      </c>
      <c r="R235" s="374" t="str">
        <f>IFERROR(__xludf.DUMMYFUNCTION("""COMPUTED_VALUE"""),"Lunes 16:45")</f>
        <v>Lunes 16:45</v>
      </c>
      <c r="S235" s="374" t="str">
        <f>IFERROR(__xludf.DUMMYFUNCTION("""COMPUTED_VALUE"""),"Lunes 18:15")</f>
        <v>Lunes 18:15</v>
      </c>
      <c r="T235" s="374" t="str">
        <f>IFERROR(__xludf.DUMMYFUNCTION("""COMPUTED_VALUE"""),"Martes 09:45")</f>
        <v>Martes 09:45</v>
      </c>
      <c r="U235" s="374" t="str">
        <f>IFERROR(__xludf.DUMMYFUNCTION("""COMPUTED_VALUE"""),"Martes 15:00")</f>
        <v>Martes 15:00</v>
      </c>
      <c r="V235" s="374" t="str">
        <f>IFERROR(__xludf.DUMMYFUNCTION("""COMPUTED_VALUE"""),"Martes 18:00")</f>
        <v>Martes 18:00</v>
      </c>
      <c r="W235" s="374" t="str">
        <f>IFERROR(__xludf.DUMMYFUNCTION("""COMPUTED_VALUE"""),"Miércoles 15:45")</f>
        <v>Miércoles 15:45</v>
      </c>
      <c r="X235" s="374" t="str">
        <f>IFERROR(__xludf.DUMMYFUNCTION("""COMPUTED_VALUE"""),"Miércoles 17:15")</f>
        <v>Miércoles 17:15</v>
      </c>
      <c r="Y235" s="374" t="str">
        <f>IFERROR(__xludf.DUMMYFUNCTION("""COMPUTED_VALUE"""),"Jueves 09:45")</f>
        <v>Jueves 09:45</v>
      </c>
      <c r="Z235" s="374" t="str">
        <f>IFERROR(__xludf.DUMMYFUNCTION("""COMPUTED_VALUE"""),"Jueves 16:30")</f>
        <v>Jueves 16:30</v>
      </c>
      <c r="AA235" s="374" t="str">
        <f>IFERROR(__xludf.DUMMYFUNCTION("""COMPUTED_VALUE"""),"Jueves 18:00")</f>
        <v>Jueves 18:00</v>
      </c>
      <c r="AB235" s="374" t="str">
        <f>IFERROR(__xludf.DUMMYFUNCTION("""COMPUTED_VALUE"""),"Viernes 09:45")</f>
        <v>Viernes 09:45</v>
      </c>
      <c r="AC235" s="374" t="str">
        <f>IFERROR(__xludf.DUMMYFUNCTION("""COMPUTED_VALUE"""),"Viernes 15:00")</f>
        <v>Viernes 15:00</v>
      </c>
      <c r="AD235" s="376" t="str">
        <f>IFERROR(__xludf.DUMMYFUNCTION("""COMPUTED_VALUE"""),"Viernes 17:15")</f>
        <v>Viernes 17:15</v>
      </c>
      <c r="AE235" s="376" t="str">
        <f>IFERROR(__xludf.DUMMYFUNCTION("""COMPUTED_VALUE"""),"Viernes 18:45")</f>
        <v>Viernes 18:45</v>
      </c>
      <c r="AF235" s="376" t="str">
        <f>IFERROR(__xludf.DUMMYFUNCTION("""COMPUTED_VALUE"""),"Sábados 10:30")</f>
        <v>Sábados 10:30</v>
      </c>
      <c r="AG235" s="376" t="str">
        <f>IFERROR(__xludf.DUMMYFUNCTION("""COMPUTED_VALUE"""),"Sábados 15:00")</f>
        <v>Sábados 15:00</v>
      </c>
      <c r="AH235" s="376" t="str">
        <f>IFERROR(__xludf.DUMMYFUNCTION("""COMPUTED_VALUE"""),"Sábados 15:45")</f>
        <v>Sábados 15:45</v>
      </c>
      <c r="AI235" s="376" t="str">
        <f>IFERROR(__xludf.DUMMYFUNCTION("""COMPUTED_VALUE"""),"Sábados 17:15")</f>
        <v>Sábados 17:15</v>
      </c>
      <c r="AJ235" s="376" t="str">
        <f>IFERROR(__xludf.DUMMYFUNCTION("""COMPUTED_VALUE"""),"vacio")</f>
        <v>vacio</v>
      </c>
      <c r="AK235" s="376"/>
      <c r="AL235" s="376"/>
      <c r="AM235" s="376"/>
      <c r="AN235" s="376"/>
      <c r="AO235" s="376"/>
      <c r="AP235" s="376"/>
      <c r="AQ235" s="376"/>
      <c r="AR235" s="376"/>
      <c r="AS235" s="376"/>
      <c r="AT235" s="376"/>
      <c r="AU235" s="376"/>
      <c r="AV235" s="376"/>
      <c r="AW235" s="377"/>
      <c r="AX235" s="134"/>
      <c r="AY235" s="353"/>
      <c r="AZ235" s="392" t="str">
        <f>IFERROR(__xludf.DUMMYFUNCTION("TRANSPOSE( IFNA(FILTER($B:$B, MONTH(IF($A:$A&lt;&gt;"""",$A:$A,""null""))=MONTH(IF('DATOS PERSONALES'!$H233&lt;&gt;"""",'DATOS PERSONALES'!$H233,""null""))),""Ingrese mes contratacion primero""))"),"Ingrese mes contratacion primero")</f>
        <v>Ingrese mes contratacion primero</v>
      </c>
      <c r="BA235" s="376"/>
      <c r="BB235" s="376"/>
      <c r="BC235" s="376"/>
      <c r="BD235" s="376"/>
      <c r="BE235" s="376"/>
      <c r="BF235" s="376"/>
      <c r="BG235" s="376"/>
      <c r="BH235" s="376"/>
      <c r="BI235" s="376"/>
      <c r="BJ235" s="376"/>
      <c r="BK235" s="376"/>
      <c r="BL235" s="376"/>
      <c r="BM235" s="376"/>
      <c r="BN235" s="376"/>
      <c r="BO235" s="377"/>
      <c r="BP235" s="134"/>
      <c r="BQ235" s="134"/>
      <c r="BR235" s="134"/>
      <c r="BS235" s="148"/>
      <c r="BT235" s="148"/>
      <c r="BU235" s="148"/>
      <c r="BV235" s="148"/>
      <c r="BW235" s="148"/>
      <c r="BX235" s="148"/>
      <c r="BY235" s="148"/>
      <c r="BZ235" s="148"/>
      <c r="CA235" s="148"/>
      <c r="CB235" s="148"/>
      <c r="CC235" s="148"/>
      <c r="CD235" s="148"/>
      <c r="CE235" s="148"/>
      <c r="CF235" s="148"/>
      <c r="CG235" s="148"/>
      <c r="CH235" s="148"/>
      <c r="CI235" s="148"/>
      <c r="CJ235" s="148"/>
      <c r="CK235" s="148"/>
      <c r="CL235" s="148"/>
      <c r="CM235" s="148"/>
      <c r="CN235" s="148"/>
      <c r="CO235" s="148"/>
      <c r="CP235" s="148"/>
      <c r="CQ235" s="148"/>
      <c r="CR235" s="148"/>
    </row>
    <row r="236" ht="15.75" customHeight="1">
      <c r="A236" s="494"/>
      <c r="B236" s="498"/>
      <c r="C236" s="498"/>
      <c r="D236" s="498"/>
      <c r="E236" s="498"/>
      <c r="F236" s="498"/>
      <c r="G236" s="353"/>
      <c r="H236" s="376"/>
      <c r="I236" s="376"/>
      <c r="J236" s="376"/>
      <c r="K236" s="377"/>
      <c r="L236" s="134"/>
      <c r="M236" s="134"/>
      <c r="N236" s="353"/>
      <c r="O236" s="374"/>
      <c r="P236" s="375"/>
      <c r="Q236" s="381" t="str">
        <f>IFERROR(__xludf.DUMMYFUNCTION("TRANSPOSE(FILTER($P$6:$P$329,$O$6:$O$329='DATOS PERSONALES'!$E233))"),"Lunes 15:15")</f>
        <v>Lunes 15:15</v>
      </c>
      <c r="R236" s="374" t="str">
        <f>IFERROR(__xludf.DUMMYFUNCTION("""COMPUTED_VALUE"""),"Lunes 16:45")</f>
        <v>Lunes 16:45</v>
      </c>
      <c r="S236" s="374" t="str">
        <f>IFERROR(__xludf.DUMMYFUNCTION("""COMPUTED_VALUE"""),"Lunes 18:15")</f>
        <v>Lunes 18:15</v>
      </c>
      <c r="T236" s="374" t="str">
        <f>IFERROR(__xludf.DUMMYFUNCTION("""COMPUTED_VALUE"""),"Martes 09:45")</f>
        <v>Martes 09:45</v>
      </c>
      <c r="U236" s="374" t="str">
        <f>IFERROR(__xludf.DUMMYFUNCTION("""COMPUTED_VALUE"""),"Martes 15:00")</f>
        <v>Martes 15:00</v>
      </c>
      <c r="V236" s="374" t="str">
        <f>IFERROR(__xludf.DUMMYFUNCTION("""COMPUTED_VALUE"""),"Martes 18:00")</f>
        <v>Martes 18:00</v>
      </c>
      <c r="W236" s="374" t="str">
        <f>IFERROR(__xludf.DUMMYFUNCTION("""COMPUTED_VALUE"""),"Miércoles 15:45")</f>
        <v>Miércoles 15:45</v>
      </c>
      <c r="X236" s="374" t="str">
        <f>IFERROR(__xludf.DUMMYFUNCTION("""COMPUTED_VALUE"""),"Miércoles 17:15")</f>
        <v>Miércoles 17:15</v>
      </c>
      <c r="Y236" s="374" t="str">
        <f>IFERROR(__xludf.DUMMYFUNCTION("""COMPUTED_VALUE"""),"Jueves 09:45")</f>
        <v>Jueves 09:45</v>
      </c>
      <c r="Z236" s="374" t="str">
        <f>IFERROR(__xludf.DUMMYFUNCTION("""COMPUTED_VALUE"""),"Jueves 16:30")</f>
        <v>Jueves 16:30</v>
      </c>
      <c r="AA236" s="374" t="str">
        <f>IFERROR(__xludf.DUMMYFUNCTION("""COMPUTED_VALUE"""),"Jueves 18:00")</f>
        <v>Jueves 18:00</v>
      </c>
      <c r="AB236" s="374" t="str">
        <f>IFERROR(__xludf.DUMMYFUNCTION("""COMPUTED_VALUE"""),"Viernes 09:45")</f>
        <v>Viernes 09:45</v>
      </c>
      <c r="AC236" s="374" t="str">
        <f>IFERROR(__xludf.DUMMYFUNCTION("""COMPUTED_VALUE"""),"Viernes 15:00")</f>
        <v>Viernes 15:00</v>
      </c>
      <c r="AD236" s="376" t="str">
        <f>IFERROR(__xludf.DUMMYFUNCTION("""COMPUTED_VALUE"""),"Viernes 17:15")</f>
        <v>Viernes 17:15</v>
      </c>
      <c r="AE236" s="376" t="str">
        <f>IFERROR(__xludf.DUMMYFUNCTION("""COMPUTED_VALUE"""),"Viernes 18:45")</f>
        <v>Viernes 18:45</v>
      </c>
      <c r="AF236" s="376" t="str">
        <f>IFERROR(__xludf.DUMMYFUNCTION("""COMPUTED_VALUE"""),"Sábados 10:30")</f>
        <v>Sábados 10:30</v>
      </c>
      <c r="AG236" s="376" t="str">
        <f>IFERROR(__xludf.DUMMYFUNCTION("""COMPUTED_VALUE"""),"Sábados 15:00")</f>
        <v>Sábados 15:00</v>
      </c>
      <c r="AH236" s="376" t="str">
        <f>IFERROR(__xludf.DUMMYFUNCTION("""COMPUTED_VALUE"""),"Sábados 15:45")</f>
        <v>Sábados 15:45</v>
      </c>
      <c r="AI236" s="376" t="str">
        <f>IFERROR(__xludf.DUMMYFUNCTION("""COMPUTED_VALUE"""),"Sábados 17:15")</f>
        <v>Sábados 17:15</v>
      </c>
      <c r="AJ236" s="376" t="str">
        <f>IFERROR(__xludf.DUMMYFUNCTION("""COMPUTED_VALUE"""),"vacio")</f>
        <v>vacio</v>
      </c>
      <c r="AK236" s="376"/>
      <c r="AL236" s="376"/>
      <c r="AM236" s="376"/>
      <c r="AN236" s="376"/>
      <c r="AO236" s="376"/>
      <c r="AP236" s="376"/>
      <c r="AQ236" s="376"/>
      <c r="AR236" s="376"/>
      <c r="AS236" s="376"/>
      <c r="AT236" s="376"/>
      <c r="AU236" s="376"/>
      <c r="AV236" s="376"/>
      <c r="AW236" s="377"/>
      <c r="AX236" s="134"/>
      <c r="AY236" s="353"/>
      <c r="AZ236" s="392" t="str">
        <f>IFERROR(__xludf.DUMMYFUNCTION("TRANSPOSE( IFNA(FILTER($B:$B, MONTH(IF($A:$A&lt;&gt;"""",$A:$A,""null""))=MONTH(IF('DATOS PERSONALES'!$H234&lt;&gt;"""",'DATOS PERSONALES'!$H234,""null""))),""Ingrese mes contratacion primero""))"),"Ingrese mes contratacion primero")</f>
        <v>Ingrese mes contratacion primero</v>
      </c>
      <c r="BA236" s="376"/>
      <c r="BB236" s="376"/>
      <c r="BC236" s="376"/>
      <c r="BD236" s="376"/>
      <c r="BE236" s="376"/>
      <c r="BF236" s="376"/>
      <c r="BG236" s="376"/>
      <c r="BH236" s="376"/>
      <c r="BI236" s="376"/>
      <c r="BJ236" s="376"/>
      <c r="BK236" s="376"/>
      <c r="BL236" s="376"/>
      <c r="BM236" s="376"/>
      <c r="BN236" s="376"/>
      <c r="BO236" s="377"/>
      <c r="BP236" s="134"/>
      <c r="BQ236" s="134"/>
      <c r="BR236" s="134"/>
      <c r="BS236" s="148"/>
      <c r="BT236" s="148"/>
      <c r="BU236" s="148"/>
      <c r="BV236" s="148"/>
      <c r="BW236" s="148"/>
      <c r="BX236" s="148"/>
      <c r="BY236" s="148"/>
      <c r="BZ236" s="148"/>
      <c r="CA236" s="148"/>
      <c r="CB236" s="148"/>
      <c r="CC236" s="148"/>
      <c r="CD236" s="148"/>
      <c r="CE236" s="148"/>
      <c r="CF236" s="148"/>
      <c r="CG236" s="148"/>
      <c r="CH236" s="148"/>
      <c r="CI236" s="148"/>
      <c r="CJ236" s="148"/>
      <c r="CK236" s="148"/>
      <c r="CL236" s="148"/>
      <c r="CM236" s="148"/>
      <c r="CN236" s="148"/>
      <c r="CO236" s="148"/>
      <c r="CP236" s="148"/>
      <c r="CQ236" s="148"/>
      <c r="CR236" s="148"/>
    </row>
    <row r="237" ht="15.75" customHeight="1">
      <c r="A237" s="431"/>
      <c r="B237" s="432">
        <v>45261.0</v>
      </c>
      <c r="C237" s="433"/>
      <c r="D237" s="433"/>
      <c r="E237" s="433"/>
      <c r="F237" s="434"/>
      <c r="G237" s="353"/>
      <c r="H237" s="376"/>
      <c r="I237" s="376"/>
      <c r="J237" s="376"/>
      <c r="K237" s="377"/>
      <c r="L237" s="134"/>
      <c r="M237" s="134"/>
      <c r="N237" s="353"/>
      <c r="O237" s="374"/>
      <c r="P237" s="375"/>
      <c r="Q237" s="381" t="str">
        <f>IFERROR(__xludf.DUMMYFUNCTION("TRANSPOSE(FILTER($P$6:$P$329,$O$6:$O$329='DATOS PERSONALES'!$E234))"),"Lunes 15:15")</f>
        <v>Lunes 15:15</v>
      </c>
      <c r="R237" s="374" t="str">
        <f>IFERROR(__xludf.DUMMYFUNCTION("""COMPUTED_VALUE"""),"Lunes 16:45")</f>
        <v>Lunes 16:45</v>
      </c>
      <c r="S237" s="374" t="str">
        <f>IFERROR(__xludf.DUMMYFUNCTION("""COMPUTED_VALUE"""),"Lunes 18:15")</f>
        <v>Lunes 18:15</v>
      </c>
      <c r="T237" s="374" t="str">
        <f>IFERROR(__xludf.DUMMYFUNCTION("""COMPUTED_VALUE"""),"Martes 09:45")</f>
        <v>Martes 09:45</v>
      </c>
      <c r="U237" s="374" t="str">
        <f>IFERROR(__xludf.DUMMYFUNCTION("""COMPUTED_VALUE"""),"Martes 15:00")</f>
        <v>Martes 15:00</v>
      </c>
      <c r="V237" s="374" t="str">
        <f>IFERROR(__xludf.DUMMYFUNCTION("""COMPUTED_VALUE"""),"Martes 18:00")</f>
        <v>Martes 18:00</v>
      </c>
      <c r="W237" s="374" t="str">
        <f>IFERROR(__xludf.DUMMYFUNCTION("""COMPUTED_VALUE"""),"Miércoles 15:45")</f>
        <v>Miércoles 15:45</v>
      </c>
      <c r="X237" s="374" t="str">
        <f>IFERROR(__xludf.DUMMYFUNCTION("""COMPUTED_VALUE"""),"Miércoles 17:15")</f>
        <v>Miércoles 17:15</v>
      </c>
      <c r="Y237" s="374" t="str">
        <f>IFERROR(__xludf.DUMMYFUNCTION("""COMPUTED_VALUE"""),"Jueves 09:45")</f>
        <v>Jueves 09:45</v>
      </c>
      <c r="Z237" s="374" t="str">
        <f>IFERROR(__xludf.DUMMYFUNCTION("""COMPUTED_VALUE"""),"Jueves 16:30")</f>
        <v>Jueves 16:30</v>
      </c>
      <c r="AA237" s="374" t="str">
        <f>IFERROR(__xludf.DUMMYFUNCTION("""COMPUTED_VALUE"""),"Jueves 18:00")</f>
        <v>Jueves 18:00</v>
      </c>
      <c r="AB237" s="374" t="str">
        <f>IFERROR(__xludf.DUMMYFUNCTION("""COMPUTED_VALUE"""),"Viernes 09:45")</f>
        <v>Viernes 09:45</v>
      </c>
      <c r="AC237" s="374" t="str">
        <f>IFERROR(__xludf.DUMMYFUNCTION("""COMPUTED_VALUE"""),"Viernes 15:00")</f>
        <v>Viernes 15:00</v>
      </c>
      <c r="AD237" s="376" t="str">
        <f>IFERROR(__xludf.DUMMYFUNCTION("""COMPUTED_VALUE"""),"Viernes 17:15")</f>
        <v>Viernes 17:15</v>
      </c>
      <c r="AE237" s="376" t="str">
        <f>IFERROR(__xludf.DUMMYFUNCTION("""COMPUTED_VALUE"""),"Viernes 18:45")</f>
        <v>Viernes 18:45</v>
      </c>
      <c r="AF237" s="376" t="str">
        <f>IFERROR(__xludf.DUMMYFUNCTION("""COMPUTED_VALUE"""),"Sábados 10:30")</f>
        <v>Sábados 10:30</v>
      </c>
      <c r="AG237" s="376" t="str">
        <f>IFERROR(__xludf.DUMMYFUNCTION("""COMPUTED_VALUE"""),"Sábados 15:00")</f>
        <v>Sábados 15:00</v>
      </c>
      <c r="AH237" s="376" t="str">
        <f>IFERROR(__xludf.DUMMYFUNCTION("""COMPUTED_VALUE"""),"Sábados 15:45")</f>
        <v>Sábados 15:45</v>
      </c>
      <c r="AI237" s="376" t="str">
        <f>IFERROR(__xludf.DUMMYFUNCTION("""COMPUTED_VALUE"""),"Sábados 17:15")</f>
        <v>Sábados 17:15</v>
      </c>
      <c r="AJ237" s="376" t="str">
        <f>IFERROR(__xludf.DUMMYFUNCTION("""COMPUTED_VALUE"""),"vacio")</f>
        <v>vacio</v>
      </c>
      <c r="AK237" s="376"/>
      <c r="AL237" s="376"/>
      <c r="AM237" s="376"/>
      <c r="AN237" s="376"/>
      <c r="AO237" s="376"/>
      <c r="AP237" s="376"/>
      <c r="AQ237" s="376"/>
      <c r="AR237" s="376"/>
      <c r="AS237" s="376"/>
      <c r="AT237" s="376"/>
      <c r="AU237" s="376"/>
      <c r="AV237" s="376"/>
      <c r="AW237" s="377"/>
      <c r="AX237" s="134"/>
      <c r="AY237" s="353"/>
      <c r="AZ237" s="392" t="str">
        <f>IFERROR(__xludf.DUMMYFUNCTION("TRANSPOSE( IFNA(FILTER($B:$B, MONTH(IF($A:$A&lt;&gt;"""",$A:$A,""null""))=MONTH(IF('DATOS PERSONALES'!$H235&lt;&gt;"""",'DATOS PERSONALES'!$H235,""null""))),""Ingrese mes contratacion primero""))"),"Ingrese mes contratacion primero")</f>
        <v>Ingrese mes contratacion primero</v>
      </c>
      <c r="BA237" s="376"/>
      <c r="BB237" s="376"/>
      <c r="BC237" s="376"/>
      <c r="BD237" s="376"/>
      <c r="BE237" s="376"/>
      <c r="BF237" s="376"/>
      <c r="BG237" s="376"/>
      <c r="BH237" s="376"/>
      <c r="BI237" s="376"/>
      <c r="BJ237" s="376"/>
      <c r="BK237" s="376"/>
      <c r="BL237" s="376"/>
      <c r="BM237" s="376"/>
      <c r="BN237" s="376"/>
      <c r="BO237" s="377"/>
      <c r="BP237" s="134"/>
      <c r="BQ237" s="134"/>
      <c r="BR237" s="134"/>
      <c r="BS237" s="148"/>
      <c r="BT237" s="148"/>
      <c r="BU237" s="148"/>
      <c r="BV237" s="148"/>
      <c r="BW237" s="148"/>
      <c r="BX237" s="148"/>
      <c r="BY237" s="148"/>
      <c r="BZ237" s="148"/>
      <c r="CA237" s="148"/>
      <c r="CB237" s="148"/>
      <c r="CC237" s="148"/>
      <c r="CD237" s="148"/>
      <c r="CE237" s="148"/>
      <c r="CF237" s="148"/>
      <c r="CG237" s="148"/>
      <c r="CH237" s="148"/>
      <c r="CI237" s="148"/>
      <c r="CJ237" s="148"/>
      <c r="CK237" s="148"/>
      <c r="CL237" s="148"/>
      <c r="CM237" s="148"/>
      <c r="CN237" s="148"/>
      <c r="CO237" s="148"/>
      <c r="CP237" s="148"/>
      <c r="CQ237" s="148"/>
      <c r="CR237" s="148"/>
    </row>
    <row r="238" ht="15.75" customHeight="1">
      <c r="A238" s="512"/>
      <c r="B238" s="495" t="s">
        <v>1478</v>
      </c>
      <c r="C238" s="495" t="s">
        <v>1479</v>
      </c>
      <c r="D238" s="495" t="s">
        <v>1480</v>
      </c>
      <c r="E238" s="513" t="s">
        <v>1481</v>
      </c>
      <c r="F238" s="496" t="s">
        <v>1482</v>
      </c>
      <c r="G238" s="353"/>
      <c r="H238" s="376"/>
      <c r="I238" s="376"/>
      <c r="J238" s="376"/>
      <c r="K238" s="377"/>
      <c r="L238" s="134"/>
      <c r="M238" s="134"/>
      <c r="N238" s="353"/>
      <c r="O238" s="374"/>
      <c r="P238" s="375"/>
      <c r="Q238" s="381" t="str">
        <f>IFERROR(__xludf.DUMMYFUNCTION("TRANSPOSE(FILTER($P$6:$P$329,$O$6:$O$329='DATOS PERSONALES'!$E235))"),"Lunes 15:15")</f>
        <v>Lunes 15:15</v>
      </c>
      <c r="R238" s="374" t="str">
        <f>IFERROR(__xludf.DUMMYFUNCTION("""COMPUTED_VALUE"""),"Lunes 16:45")</f>
        <v>Lunes 16:45</v>
      </c>
      <c r="S238" s="374" t="str">
        <f>IFERROR(__xludf.DUMMYFUNCTION("""COMPUTED_VALUE"""),"Lunes 18:15")</f>
        <v>Lunes 18:15</v>
      </c>
      <c r="T238" s="374" t="str">
        <f>IFERROR(__xludf.DUMMYFUNCTION("""COMPUTED_VALUE"""),"Martes 09:45")</f>
        <v>Martes 09:45</v>
      </c>
      <c r="U238" s="374" t="str">
        <f>IFERROR(__xludf.DUMMYFUNCTION("""COMPUTED_VALUE"""),"Martes 15:00")</f>
        <v>Martes 15:00</v>
      </c>
      <c r="V238" s="374" t="str">
        <f>IFERROR(__xludf.DUMMYFUNCTION("""COMPUTED_VALUE"""),"Martes 18:00")</f>
        <v>Martes 18:00</v>
      </c>
      <c r="W238" s="374" t="str">
        <f>IFERROR(__xludf.DUMMYFUNCTION("""COMPUTED_VALUE"""),"Miércoles 15:45")</f>
        <v>Miércoles 15:45</v>
      </c>
      <c r="X238" s="374" t="str">
        <f>IFERROR(__xludf.DUMMYFUNCTION("""COMPUTED_VALUE"""),"Miércoles 17:15")</f>
        <v>Miércoles 17:15</v>
      </c>
      <c r="Y238" s="374" t="str">
        <f>IFERROR(__xludf.DUMMYFUNCTION("""COMPUTED_VALUE"""),"Jueves 09:45")</f>
        <v>Jueves 09:45</v>
      </c>
      <c r="Z238" s="374" t="str">
        <f>IFERROR(__xludf.DUMMYFUNCTION("""COMPUTED_VALUE"""),"Jueves 16:30")</f>
        <v>Jueves 16:30</v>
      </c>
      <c r="AA238" s="374" t="str">
        <f>IFERROR(__xludf.DUMMYFUNCTION("""COMPUTED_VALUE"""),"Jueves 18:00")</f>
        <v>Jueves 18:00</v>
      </c>
      <c r="AB238" s="374" t="str">
        <f>IFERROR(__xludf.DUMMYFUNCTION("""COMPUTED_VALUE"""),"Viernes 09:45")</f>
        <v>Viernes 09:45</v>
      </c>
      <c r="AC238" s="374" t="str">
        <f>IFERROR(__xludf.DUMMYFUNCTION("""COMPUTED_VALUE"""),"Viernes 15:00")</f>
        <v>Viernes 15:00</v>
      </c>
      <c r="AD238" s="376" t="str">
        <f>IFERROR(__xludf.DUMMYFUNCTION("""COMPUTED_VALUE"""),"Viernes 17:15")</f>
        <v>Viernes 17:15</v>
      </c>
      <c r="AE238" s="376" t="str">
        <f>IFERROR(__xludf.DUMMYFUNCTION("""COMPUTED_VALUE"""),"Viernes 18:45")</f>
        <v>Viernes 18:45</v>
      </c>
      <c r="AF238" s="376" t="str">
        <f>IFERROR(__xludf.DUMMYFUNCTION("""COMPUTED_VALUE"""),"Sábados 10:30")</f>
        <v>Sábados 10:30</v>
      </c>
      <c r="AG238" s="376" t="str">
        <f>IFERROR(__xludf.DUMMYFUNCTION("""COMPUTED_VALUE"""),"Sábados 15:00")</f>
        <v>Sábados 15:00</v>
      </c>
      <c r="AH238" s="376" t="str">
        <f>IFERROR(__xludf.DUMMYFUNCTION("""COMPUTED_VALUE"""),"Sábados 15:45")</f>
        <v>Sábados 15:45</v>
      </c>
      <c r="AI238" s="376" t="str">
        <f>IFERROR(__xludf.DUMMYFUNCTION("""COMPUTED_VALUE"""),"Sábados 17:15")</f>
        <v>Sábados 17:15</v>
      </c>
      <c r="AJ238" s="376" t="str">
        <f>IFERROR(__xludf.DUMMYFUNCTION("""COMPUTED_VALUE"""),"vacio")</f>
        <v>vacio</v>
      </c>
      <c r="AK238" s="376"/>
      <c r="AL238" s="376"/>
      <c r="AM238" s="376"/>
      <c r="AN238" s="376"/>
      <c r="AO238" s="376"/>
      <c r="AP238" s="376"/>
      <c r="AQ238" s="376"/>
      <c r="AR238" s="376"/>
      <c r="AS238" s="376"/>
      <c r="AT238" s="376"/>
      <c r="AU238" s="376"/>
      <c r="AV238" s="376"/>
      <c r="AW238" s="377"/>
      <c r="AX238" s="134"/>
      <c r="AY238" s="353"/>
      <c r="AZ238" s="392" t="str">
        <f>IFERROR(__xludf.DUMMYFUNCTION("TRANSPOSE( IFNA(FILTER($B:$B, MONTH(IF($A:$A&lt;&gt;"""",$A:$A,""null""))=MONTH(IF('DATOS PERSONALES'!$H236&lt;&gt;"""",'DATOS PERSONALES'!$H236,""null""))),""Ingrese mes contratacion primero""))"),"Ingrese mes contratacion primero")</f>
        <v>Ingrese mes contratacion primero</v>
      </c>
      <c r="BA238" s="376"/>
      <c r="BB238" s="376"/>
      <c r="BC238" s="376"/>
      <c r="BD238" s="376"/>
      <c r="BE238" s="376"/>
      <c r="BF238" s="376"/>
      <c r="BG238" s="376"/>
      <c r="BH238" s="376"/>
      <c r="BI238" s="376"/>
      <c r="BJ238" s="376"/>
      <c r="BK238" s="376"/>
      <c r="BL238" s="376"/>
      <c r="BM238" s="376"/>
      <c r="BN238" s="376"/>
      <c r="BO238" s="377"/>
      <c r="BP238" s="134"/>
      <c r="BQ238" s="134"/>
      <c r="BR238" s="134"/>
      <c r="BS238" s="148"/>
      <c r="BT238" s="148"/>
      <c r="BU238" s="148"/>
      <c r="BV238" s="148"/>
      <c r="BW238" s="148"/>
      <c r="BX238" s="148"/>
      <c r="BY238" s="148"/>
      <c r="BZ238" s="148"/>
      <c r="CA238" s="148"/>
      <c r="CB238" s="148"/>
      <c r="CC238" s="148"/>
      <c r="CD238" s="148"/>
      <c r="CE238" s="148"/>
      <c r="CF238" s="148"/>
      <c r="CG238" s="148"/>
      <c r="CH238" s="148"/>
      <c r="CI238" s="148"/>
      <c r="CJ238" s="148"/>
      <c r="CK238" s="148"/>
      <c r="CL238" s="148"/>
      <c r="CM238" s="148"/>
      <c r="CN238" s="148"/>
      <c r="CO238" s="148"/>
      <c r="CP238" s="148"/>
      <c r="CQ238" s="148"/>
      <c r="CR238" s="148"/>
    </row>
    <row r="239" ht="15.75" customHeight="1">
      <c r="A239" s="408">
        <v>45261.0</v>
      </c>
      <c r="B239" s="504"/>
      <c r="C239" s="502"/>
      <c r="D239" s="502"/>
      <c r="E239" s="502"/>
      <c r="F239" s="502"/>
      <c r="G239" s="353"/>
      <c r="H239" s="376"/>
      <c r="I239" s="376"/>
      <c r="J239" s="376"/>
      <c r="K239" s="377"/>
      <c r="L239" s="134"/>
      <c r="M239" s="134"/>
      <c r="N239" s="353"/>
      <c r="O239" s="374"/>
      <c r="P239" s="375"/>
      <c r="Q239" s="381" t="str">
        <f>IFERROR(__xludf.DUMMYFUNCTION("TRANSPOSE(FILTER($P$6:$P$329,$O$6:$O$329='DATOS PERSONALES'!$E236))"),"Lunes 15:15")</f>
        <v>Lunes 15:15</v>
      </c>
      <c r="R239" s="374" t="str">
        <f>IFERROR(__xludf.DUMMYFUNCTION("""COMPUTED_VALUE"""),"Lunes 16:45")</f>
        <v>Lunes 16:45</v>
      </c>
      <c r="S239" s="374" t="str">
        <f>IFERROR(__xludf.DUMMYFUNCTION("""COMPUTED_VALUE"""),"Lunes 18:15")</f>
        <v>Lunes 18:15</v>
      </c>
      <c r="T239" s="374" t="str">
        <f>IFERROR(__xludf.DUMMYFUNCTION("""COMPUTED_VALUE"""),"Martes 09:45")</f>
        <v>Martes 09:45</v>
      </c>
      <c r="U239" s="374" t="str">
        <f>IFERROR(__xludf.DUMMYFUNCTION("""COMPUTED_VALUE"""),"Martes 15:00")</f>
        <v>Martes 15:00</v>
      </c>
      <c r="V239" s="374" t="str">
        <f>IFERROR(__xludf.DUMMYFUNCTION("""COMPUTED_VALUE"""),"Martes 18:00")</f>
        <v>Martes 18:00</v>
      </c>
      <c r="W239" s="374" t="str">
        <f>IFERROR(__xludf.DUMMYFUNCTION("""COMPUTED_VALUE"""),"Miércoles 15:45")</f>
        <v>Miércoles 15:45</v>
      </c>
      <c r="X239" s="374" t="str">
        <f>IFERROR(__xludf.DUMMYFUNCTION("""COMPUTED_VALUE"""),"Miércoles 17:15")</f>
        <v>Miércoles 17:15</v>
      </c>
      <c r="Y239" s="374" t="str">
        <f>IFERROR(__xludf.DUMMYFUNCTION("""COMPUTED_VALUE"""),"Jueves 09:45")</f>
        <v>Jueves 09:45</v>
      </c>
      <c r="Z239" s="374" t="str">
        <f>IFERROR(__xludf.DUMMYFUNCTION("""COMPUTED_VALUE"""),"Jueves 16:30")</f>
        <v>Jueves 16:30</v>
      </c>
      <c r="AA239" s="374" t="str">
        <f>IFERROR(__xludf.DUMMYFUNCTION("""COMPUTED_VALUE"""),"Jueves 18:00")</f>
        <v>Jueves 18:00</v>
      </c>
      <c r="AB239" s="374" t="str">
        <f>IFERROR(__xludf.DUMMYFUNCTION("""COMPUTED_VALUE"""),"Viernes 09:45")</f>
        <v>Viernes 09:45</v>
      </c>
      <c r="AC239" s="374" t="str">
        <f>IFERROR(__xludf.DUMMYFUNCTION("""COMPUTED_VALUE"""),"Viernes 15:00")</f>
        <v>Viernes 15:00</v>
      </c>
      <c r="AD239" s="376" t="str">
        <f>IFERROR(__xludf.DUMMYFUNCTION("""COMPUTED_VALUE"""),"Viernes 17:15")</f>
        <v>Viernes 17:15</v>
      </c>
      <c r="AE239" s="376" t="str">
        <f>IFERROR(__xludf.DUMMYFUNCTION("""COMPUTED_VALUE"""),"Viernes 18:45")</f>
        <v>Viernes 18:45</v>
      </c>
      <c r="AF239" s="376" t="str">
        <f>IFERROR(__xludf.DUMMYFUNCTION("""COMPUTED_VALUE"""),"Sábados 10:30")</f>
        <v>Sábados 10:30</v>
      </c>
      <c r="AG239" s="376" t="str">
        <f>IFERROR(__xludf.DUMMYFUNCTION("""COMPUTED_VALUE"""),"Sábados 15:00")</f>
        <v>Sábados 15:00</v>
      </c>
      <c r="AH239" s="376" t="str">
        <f>IFERROR(__xludf.DUMMYFUNCTION("""COMPUTED_VALUE"""),"Sábados 15:45")</f>
        <v>Sábados 15:45</v>
      </c>
      <c r="AI239" s="376" t="str">
        <f>IFERROR(__xludf.DUMMYFUNCTION("""COMPUTED_VALUE"""),"Sábados 17:15")</f>
        <v>Sábados 17:15</v>
      </c>
      <c r="AJ239" s="376" t="str">
        <f>IFERROR(__xludf.DUMMYFUNCTION("""COMPUTED_VALUE"""),"vacio")</f>
        <v>vacio</v>
      </c>
      <c r="AK239" s="376"/>
      <c r="AL239" s="376"/>
      <c r="AM239" s="376"/>
      <c r="AN239" s="376"/>
      <c r="AO239" s="376"/>
      <c r="AP239" s="376"/>
      <c r="AQ239" s="376"/>
      <c r="AR239" s="376"/>
      <c r="AS239" s="376"/>
      <c r="AT239" s="376"/>
      <c r="AU239" s="376"/>
      <c r="AV239" s="376"/>
      <c r="AW239" s="377"/>
      <c r="AX239" s="134"/>
      <c r="AY239" s="353"/>
      <c r="AZ239" s="392" t="str">
        <f>IFERROR(__xludf.DUMMYFUNCTION("TRANSPOSE( IFNA(FILTER($B:$B, MONTH(IF($A:$A&lt;&gt;"""",$A:$A,""null""))=MONTH(IF('DATOS PERSONALES'!$H237&lt;&gt;"""",'DATOS PERSONALES'!$H237,""null""))),""Ingrese mes contratacion primero""))"),"Ingrese mes contratacion primero")</f>
        <v>Ingrese mes contratacion primero</v>
      </c>
      <c r="BA239" s="376"/>
      <c r="BB239" s="376"/>
      <c r="BC239" s="376"/>
      <c r="BD239" s="376"/>
      <c r="BE239" s="376"/>
      <c r="BF239" s="376"/>
      <c r="BG239" s="376"/>
      <c r="BH239" s="376"/>
      <c r="BI239" s="376"/>
      <c r="BJ239" s="376"/>
      <c r="BK239" s="376"/>
      <c r="BL239" s="376"/>
      <c r="BM239" s="376"/>
      <c r="BN239" s="376"/>
      <c r="BO239" s="377"/>
      <c r="BP239" s="134"/>
      <c r="BQ239" s="134"/>
      <c r="BR239" s="134"/>
      <c r="BS239" s="148"/>
      <c r="BT239" s="148"/>
      <c r="BU239" s="148"/>
      <c r="BV239" s="148"/>
      <c r="BW239" s="148"/>
      <c r="BX239" s="148"/>
      <c r="BY239" s="148"/>
      <c r="BZ239" s="148"/>
      <c r="CA239" s="148"/>
      <c r="CB239" s="148"/>
      <c r="CC239" s="148"/>
      <c r="CD239" s="148"/>
      <c r="CE239" s="148"/>
      <c r="CF239" s="148"/>
      <c r="CG239" s="148"/>
      <c r="CH239" s="148"/>
      <c r="CI239" s="148"/>
      <c r="CJ239" s="148"/>
      <c r="CK239" s="148"/>
      <c r="CL239" s="148"/>
      <c r="CM239" s="148"/>
      <c r="CN239" s="148"/>
      <c r="CO239" s="148"/>
      <c r="CP239" s="148"/>
      <c r="CQ239" s="148"/>
      <c r="CR239" s="148"/>
    </row>
    <row r="240" ht="15.75" customHeight="1">
      <c r="A240" s="408">
        <v>45261.0</v>
      </c>
      <c r="B240" s="504"/>
      <c r="C240" s="504"/>
      <c r="D240" s="504"/>
      <c r="E240" s="502"/>
      <c r="F240" s="502"/>
      <c r="G240" s="353"/>
      <c r="H240" s="376"/>
      <c r="I240" s="376"/>
      <c r="J240" s="376"/>
      <c r="K240" s="377"/>
      <c r="L240" s="134"/>
      <c r="M240" s="134"/>
      <c r="N240" s="353"/>
      <c r="O240" s="374"/>
      <c r="P240" s="375"/>
      <c r="Q240" s="381" t="str">
        <f>IFERROR(__xludf.DUMMYFUNCTION("TRANSPOSE(FILTER($P$6:$P$329,$O$6:$O$329='DATOS PERSONALES'!$E237))"),"Lunes 15:15")</f>
        <v>Lunes 15:15</v>
      </c>
      <c r="R240" s="374" t="str">
        <f>IFERROR(__xludf.DUMMYFUNCTION("""COMPUTED_VALUE"""),"Lunes 16:45")</f>
        <v>Lunes 16:45</v>
      </c>
      <c r="S240" s="374" t="str">
        <f>IFERROR(__xludf.DUMMYFUNCTION("""COMPUTED_VALUE"""),"Lunes 18:15")</f>
        <v>Lunes 18:15</v>
      </c>
      <c r="T240" s="374" t="str">
        <f>IFERROR(__xludf.DUMMYFUNCTION("""COMPUTED_VALUE"""),"Martes 09:45")</f>
        <v>Martes 09:45</v>
      </c>
      <c r="U240" s="374" t="str">
        <f>IFERROR(__xludf.DUMMYFUNCTION("""COMPUTED_VALUE"""),"Martes 15:00")</f>
        <v>Martes 15:00</v>
      </c>
      <c r="V240" s="374" t="str">
        <f>IFERROR(__xludf.DUMMYFUNCTION("""COMPUTED_VALUE"""),"Martes 18:00")</f>
        <v>Martes 18:00</v>
      </c>
      <c r="W240" s="374" t="str">
        <f>IFERROR(__xludf.DUMMYFUNCTION("""COMPUTED_VALUE"""),"Miércoles 15:45")</f>
        <v>Miércoles 15:45</v>
      </c>
      <c r="X240" s="374" t="str">
        <f>IFERROR(__xludf.DUMMYFUNCTION("""COMPUTED_VALUE"""),"Miércoles 17:15")</f>
        <v>Miércoles 17:15</v>
      </c>
      <c r="Y240" s="374" t="str">
        <f>IFERROR(__xludf.DUMMYFUNCTION("""COMPUTED_VALUE"""),"Jueves 09:45")</f>
        <v>Jueves 09:45</v>
      </c>
      <c r="Z240" s="374" t="str">
        <f>IFERROR(__xludf.DUMMYFUNCTION("""COMPUTED_VALUE"""),"Jueves 16:30")</f>
        <v>Jueves 16:30</v>
      </c>
      <c r="AA240" s="374" t="str">
        <f>IFERROR(__xludf.DUMMYFUNCTION("""COMPUTED_VALUE"""),"Jueves 18:00")</f>
        <v>Jueves 18:00</v>
      </c>
      <c r="AB240" s="374" t="str">
        <f>IFERROR(__xludf.DUMMYFUNCTION("""COMPUTED_VALUE"""),"Viernes 09:45")</f>
        <v>Viernes 09:45</v>
      </c>
      <c r="AC240" s="374" t="str">
        <f>IFERROR(__xludf.DUMMYFUNCTION("""COMPUTED_VALUE"""),"Viernes 15:00")</f>
        <v>Viernes 15:00</v>
      </c>
      <c r="AD240" s="376" t="str">
        <f>IFERROR(__xludf.DUMMYFUNCTION("""COMPUTED_VALUE"""),"Viernes 17:15")</f>
        <v>Viernes 17:15</v>
      </c>
      <c r="AE240" s="376" t="str">
        <f>IFERROR(__xludf.DUMMYFUNCTION("""COMPUTED_VALUE"""),"Viernes 18:45")</f>
        <v>Viernes 18:45</v>
      </c>
      <c r="AF240" s="376" t="str">
        <f>IFERROR(__xludf.DUMMYFUNCTION("""COMPUTED_VALUE"""),"Sábados 10:30")</f>
        <v>Sábados 10:30</v>
      </c>
      <c r="AG240" s="376" t="str">
        <f>IFERROR(__xludf.DUMMYFUNCTION("""COMPUTED_VALUE"""),"Sábados 15:00")</f>
        <v>Sábados 15:00</v>
      </c>
      <c r="AH240" s="376" t="str">
        <f>IFERROR(__xludf.DUMMYFUNCTION("""COMPUTED_VALUE"""),"Sábados 15:45")</f>
        <v>Sábados 15:45</v>
      </c>
      <c r="AI240" s="376" t="str">
        <f>IFERROR(__xludf.DUMMYFUNCTION("""COMPUTED_VALUE"""),"Sábados 17:15")</f>
        <v>Sábados 17:15</v>
      </c>
      <c r="AJ240" s="376" t="str">
        <f>IFERROR(__xludf.DUMMYFUNCTION("""COMPUTED_VALUE"""),"vacio")</f>
        <v>vacio</v>
      </c>
      <c r="AK240" s="376"/>
      <c r="AL240" s="376"/>
      <c r="AM240" s="376"/>
      <c r="AN240" s="376"/>
      <c r="AO240" s="376"/>
      <c r="AP240" s="376"/>
      <c r="AQ240" s="376"/>
      <c r="AR240" s="376"/>
      <c r="AS240" s="376"/>
      <c r="AT240" s="376"/>
      <c r="AU240" s="376"/>
      <c r="AV240" s="376"/>
      <c r="AW240" s="377"/>
      <c r="AX240" s="134"/>
      <c r="AY240" s="353"/>
      <c r="AZ240" s="392" t="str">
        <f>IFERROR(__xludf.DUMMYFUNCTION("TRANSPOSE( IFNA(FILTER($B:$B, MONTH(IF($A:$A&lt;&gt;"""",$A:$A,""null""))=MONTH(IF('DATOS PERSONALES'!$H238&lt;&gt;"""",'DATOS PERSONALES'!$H238,""null""))),""Ingrese mes contratacion primero""))"),"Ingrese mes contratacion primero")</f>
        <v>Ingrese mes contratacion primero</v>
      </c>
      <c r="BA240" s="376"/>
      <c r="BB240" s="376"/>
      <c r="BC240" s="376"/>
      <c r="BD240" s="376"/>
      <c r="BE240" s="376"/>
      <c r="BF240" s="376"/>
      <c r="BG240" s="376"/>
      <c r="BH240" s="376"/>
      <c r="BI240" s="376"/>
      <c r="BJ240" s="376"/>
      <c r="BK240" s="376"/>
      <c r="BL240" s="376"/>
      <c r="BM240" s="376"/>
      <c r="BN240" s="376"/>
      <c r="BO240" s="377"/>
      <c r="BP240" s="134"/>
      <c r="BQ240" s="134"/>
      <c r="BR240" s="134"/>
      <c r="BS240" s="148"/>
      <c r="BT240" s="148"/>
      <c r="BU240" s="148"/>
      <c r="BV240" s="148"/>
      <c r="BW240" s="148"/>
      <c r="BX240" s="148"/>
      <c r="BY240" s="148"/>
      <c r="BZ240" s="148"/>
      <c r="CA240" s="148"/>
      <c r="CB240" s="148"/>
      <c r="CC240" s="148"/>
      <c r="CD240" s="148"/>
      <c r="CE240" s="148"/>
      <c r="CF240" s="148"/>
      <c r="CG240" s="148"/>
      <c r="CH240" s="148"/>
      <c r="CI240" s="148"/>
      <c r="CJ240" s="148"/>
      <c r="CK240" s="148"/>
      <c r="CL240" s="148"/>
      <c r="CM240" s="148"/>
      <c r="CN240" s="148"/>
      <c r="CO240" s="148"/>
      <c r="CP240" s="148"/>
      <c r="CQ240" s="148"/>
      <c r="CR240" s="148"/>
    </row>
    <row r="241" ht="15.75" customHeight="1">
      <c r="A241" s="408">
        <v>45261.0</v>
      </c>
      <c r="B241" s="498"/>
      <c r="C241" s="498"/>
      <c r="D241" s="498"/>
      <c r="E241" s="502"/>
      <c r="F241" s="134"/>
      <c r="G241" s="353"/>
      <c r="H241" s="376"/>
      <c r="I241" s="376"/>
      <c r="J241" s="376"/>
      <c r="K241" s="377"/>
      <c r="L241" s="134"/>
      <c r="M241" s="134"/>
      <c r="N241" s="353"/>
      <c r="O241" s="374"/>
      <c r="P241" s="375"/>
      <c r="Q241" s="381" t="str">
        <f>IFERROR(__xludf.DUMMYFUNCTION("TRANSPOSE(FILTER($P$6:$P$329,$O$6:$O$329='DATOS PERSONALES'!$E238))"),"Lunes 15:15")</f>
        <v>Lunes 15:15</v>
      </c>
      <c r="R241" s="374" t="str">
        <f>IFERROR(__xludf.DUMMYFUNCTION("""COMPUTED_VALUE"""),"Lunes 16:45")</f>
        <v>Lunes 16:45</v>
      </c>
      <c r="S241" s="374" t="str">
        <f>IFERROR(__xludf.DUMMYFUNCTION("""COMPUTED_VALUE"""),"Lunes 18:15")</f>
        <v>Lunes 18:15</v>
      </c>
      <c r="T241" s="374" t="str">
        <f>IFERROR(__xludf.DUMMYFUNCTION("""COMPUTED_VALUE"""),"Martes 09:45")</f>
        <v>Martes 09:45</v>
      </c>
      <c r="U241" s="374" t="str">
        <f>IFERROR(__xludf.DUMMYFUNCTION("""COMPUTED_VALUE"""),"Martes 15:00")</f>
        <v>Martes 15:00</v>
      </c>
      <c r="V241" s="374" t="str">
        <f>IFERROR(__xludf.DUMMYFUNCTION("""COMPUTED_VALUE"""),"Martes 18:00")</f>
        <v>Martes 18:00</v>
      </c>
      <c r="W241" s="374" t="str">
        <f>IFERROR(__xludf.DUMMYFUNCTION("""COMPUTED_VALUE"""),"Miércoles 15:45")</f>
        <v>Miércoles 15:45</v>
      </c>
      <c r="X241" s="374" t="str">
        <f>IFERROR(__xludf.DUMMYFUNCTION("""COMPUTED_VALUE"""),"Miércoles 17:15")</f>
        <v>Miércoles 17:15</v>
      </c>
      <c r="Y241" s="374" t="str">
        <f>IFERROR(__xludf.DUMMYFUNCTION("""COMPUTED_VALUE"""),"Jueves 09:45")</f>
        <v>Jueves 09:45</v>
      </c>
      <c r="Z241" s="374" t="str">
        <f>IFERROR(__xludf.DUMMYFUNCTION("""COMPUTED_VALUE"""),"Jueves 16:30")</f>
        <v>Jueves 16:30</v>
      </c>
      <c r="AA241" s="374" t="str">
        <f>IFERROR(__xludf.DUMMYFUNCTION("""COMPUTED_VALUE"""),"Jueves 18:00")</f>
        <v>Jueves 18:00</v>
      </c>
      <c r="AB241" s="374" t="str">
        <f>IFERROR(__xludf.DUMMYFUNCTION("""COMPUTED_VALUE"""),"Viernes 09:45")</f>
        <v>Viernes 09:45</v>
      </c>
      <c r="AC241" s="374" t="str">
        <f>IFERROR(__xludf.DUMMYFUNCTION("""COMPUTED_VALUE"""),"Viernes 15:00")</f>
        <v>Viernes 15:00</v>
      </c>
      <c r="AD241" s="376" t="str">
        <f>IFERROR(__xludf.DUMMYFUNCTION("""COMPUTED_VALUE"""),"Viernes 17:15")</f>
        <v>Viernes 17:15</v>
      </c>
      <c r="AE241" s="376" t="str">
        <f>IFERROR(__xludf.DUMMYFUNCTION("""COMPUTED_VALUE"""),"Viernes 18:45")</f>
        <v>Viernes 18:45</v>
      </c>
      <c r="AF241" s="376" t="str">
        <f>IFERROR(__xludf.DUMMYFUNCTION("""COMPUTED_VALUE"""),"Sábados 10:30")</f>
        <v>Sábados 10:30</v>
      </c>
      <c r="AG241" s="376" t="str">
        <f>IFERROR(__xludf.DUMMYFUNCTION("""COMPUTED_VALUE"""),"Sábados 15:00")</f>
        <v>Sábados 15:00</v>
      </c>
      <c r="AH241" s="376" t="str">
        <f>IFERROR(__xludf.DUMMYFUNCTION("""COMPUTED_VALUE"""),"Sábados 15:45")</f>
        <v>Sábados 15:45</v>
      </c>
      <c r="AI241" s="376" t="str">
        <f>IFERROR(__xludf.DUMMYFUNCTION("""COMPUTED_VALUE"""),"Sábados 17:15")</f>
        <v>Sábados 17:15</v>
      </c>
      <c r="AJ241" s="376" t="str">
        <f>IFERROR(__xludf.DUMMYFUNCTION("""COMPUTED_VALUE"""),"vacio")</f>
        <v>vacio</v>
      </c>
      <c r="AK241" s="376"/>
      <c r="AL241" s="376"/>
      <c r="AM241" s="376"/>
      <c r="AN241" s="376"/>
      <c r="AO241" s="376"/>
      <c r="AP241" s="376"/>
      <c r="AQ241" s="376"/>
      <c r="AR241" s="376"/>
      <c r="AS241" s="376"/>
      <c r="AT241" s="376"/>
      <c r="AU241" s="376"/>
      <c r="AV241" s="376"/>
      <c r="AW241" s="377"/>
      <c r="AX241" s="134"/>
      <c r="AY241" s="353"/>
      <c r="AZ241" s="392" t="str">
        <f>IFERROR(__xludf.DUMMYFUNCTION("TRANSPOSE( IFNA(FILTER($B:$B, MONTH(IF($A:$A&lt;&gt;"""",$A:$A,""null""))=MONTH(IF('DATOS PERSONALES'!$H239&lt;&gt;"""",'DATOS PERSONALES'!$H239,""null""))),""Ingrese mes contratacion primero""))"),"Ingrese mes contratacion primero")</f>
        <v>Ingrese mes contratacion primero</v>
      </c>
      <c r="BA241" s="376"/>
      <c r="BB241" s="376"/>
      <c r="BC241" s="376"/>
      <c r="BD241" s="376"/>
      <c r="BE241" s="376"/>
      <c r="BF241" s="376"/>
      <c r="BG241" s="376"/>
      <c r="BH241" s="376"/>
      <c r="BI241" s="376"/>
      <c r="BJ241" s="376"/>
      <c r="BK241" s="376"/>
      <c r="BL241" s="376"/>
      <c r="BM241" s="376"/>
      <c r="BN241" s="376"/>
      <c r="BO241" s="377"/>
      <c r="BP241" s="134"/>
      <c r="BQ241" s="134"/>
      <c r="BR241" s="134"/>
      <c r="BS241" s="148"/>
      <c r="BT241" s="148"/>
      <c r="BU241" s="148"/>
      <c r="BV241" s="148"/>
      <c r="BW241" s="148"/>
      <c r="BX241" s="148"/>
      <c r="BY241" s="148"/>
      <c r="BZ241" s="148"/>
      <c r="CA241" s="148"/>
      <c r="CB241" s="148"/>
      <c r="CC241" s="148"/>
      <c r="CD241" s="148"/>
      <c r="CE241" s="148"/>
      <c r="CF241" s="148"/>
      <c r="CG241" s="148"/>
      <c r="CH241" s="148"/>
      <c r="CI241" s="148"/>
      <c r="CJ241" s="148"/>
      <c r="CK241" s="148"/>
      <c r="CL241" s="148"/>
      <c r="CM241" s="148"/>
      <c r="CN241" s="148"/>
      <c r="CO241" s="148"/>
      <c r="CP241" s="148"/>
      <c r="CQ241" s="148"/>
      <c r="CR241" s="148"/>
    </row>
    <row r="242" ht="15.75" customHeight="1">
      <c r="A242" s="408">
        <v>45261.0</v>
      </c>
      <c r="B242" s="504"/>
      <c r="C242" s="504"/>
      <c r="D242" s="504"/>
      <c r="E242" s="502"/>
      <c r="F242" s="502"/>
      <c r="G242" s="353"/>
      <c r="H242" s="376"/>
      <c r="I242" s="376"/>
      <c r="J242" s="376"/>
      <c r="K242" s="377"/>
      <c r="L242" s="134"/>
      <c r="M242" s="134"/>
      <c r="N242" s="353"/>
      <c r="O242" s="374"/>
      <c r="P242" s="375"/>
      <c r="Q242" s="381" t="str">
        <f>IFERROR(__xludf.DUMMYFUNCTION("TRANSPOSE(FILTER($P$6:$P$329,$O$6:$O$329='DATOS PERSONALES'!$E239))"),"Lunes 15:15")</f>
        <v>Lunes 15:15</v>
      </c>
      <c r="R242" s="374" t="str">
        <f>IFERROR(__xludf.DUMMYFUNCTION("""COMPUTED_VALUE"""),"Lunes 16:45")</f>
        <v>Lunes 16:45</v>
      </c>
      <c r="S242" s="374" t="str">
        <f>IFERROR(__xludf.DUMMYFUNCTION("""COMPUTED_VALUE"""),"Lunes 18:15")</f>
        <v>Lunes 18:15</v>
      </c>
      <c r="T242" s="374" t="str">
        <f>IFERROR(__xludf.DUMMYFUNCTION("""COMPUTED_VALUE"""),"Martes 09:45")</f>
        <v>Martes 09:45</v>
      </c>
      <c r="U242" s="374" t="str">
        <f>IFERROR(__xludf.DUMMYFUNCTION("""COMPUTED_VALUE"""),"Martes 15:00")</f>
        <v>Martes 15:00</v>
      </c>
      <c r="V242" s="374" t="str">
        <f>IFERROR(__xludf.DUMMYFUNCTION("""COMPUTED_VALUE"""),"Martes 18:00")</f>
        <v>Martes 18:00</v>
      </c>
      <c r="W242" s="374" t="str">
        <f>IFERROR(__xludf.DUMMYFUNCTION("""COMPUTED_VALUE"""),"Miércoles 15:45")</f>
        <v>Miércoles 15:45</v>
      </c>
      <c r="X242" s="374" t="str">
        <f>IFERROR(__xludf.DUMMYFUNCTION("""COMPUTED_VALUE"""),"Miércoles 17:15")</f>
        <v>Miércoles 17:15</v>
      </c>
      <c r="Y242" s="374" t="str">
        <f>IFERROR(__xludf.DUMMYFUNCTION("""COMPUTED_VALUE"""),"Jueves 09:45")</f>
        <v>Jueves 09:45</v>
      </c>
      <c r="Z242" s="374" t="str">
        <f>IFERROR(__xludf.DUMMYFUNCTION("""COMPUTED_VALUE"""),"Jueves 16:30")</f>
        <v>Jueves 16:30</v>
      </c>
      <c r="AA242" s="374" t="str">
        <f>IFERROR(__xludf.DUMMYFUNCTION("""COMPUTED_VALUE"""),"Jueves 18:00")</f>
        <v>Jueves 18:00</v>
      </c>
      <c r="AB242" s="374" t="str">
        <f>IFERROR(__xludf.DUMMYFUNCTION("""COMPUTED_VALUE"""),"Viernes 09:45")</f>
        <v>Viernes 09:45</v>
      </c>
      <c r="AC242" s="374" t="str">
        <f>IFERROR(__xludf.DUMMYFUNCTION("""COMPUTED_VALUE"""),"Viernes 15:00")</f>
        <v>Viernes 15:00</v>
      </c>
      <c r="AD242" s="376" t="str">
        <f>IFERROR(__xludf.DUMMYFUNCTION("""COMPUTED_VALUE"""),"Viernes 17:15")</f>
        <v>Viernes 17:15</v>
      </c>
      <c r="AE242" s="376" t="str">
        <f>IFERROR(__xludf.DUMMYFUNCTION("""COMPUTED_VALUE"""),"Viernes 18:45")</f>
        <v>Viernes 18:45</v>
      </c>
      <c r="AF242" s="376" t="str">
        <f>IFERROR(__xludf.DUMMYFUNCTION("""COMPUTED_VALUE"""),"Sábados 10:30")</f>
        <v>Sábados 10:30</v>
      </c>
      <c r="AG242" s="376" t="str">
        <f>IFERROR(__xludf.DUMMYFUNCTION("""COMPUTED_VALUE"""),"Sábados 15:00")</f>
        <v>Sábados 15:00</v>
      </c>
      <c r="AH242" s="376" t="str">
        <f>IFERROR(__xludf.DUMMYFUNCTION("""COMPUTED_VALUE"""),"Sábados 15:45")</f>
        <v>Sábados 15:45</v>
      </c>
      <c r="AI242" s="376" t="str">
        <f>IFERROR(__xludf.DUMMYFUNCTION("""COMPUTED_VALUE"""),"Sábados 17:15")</f>
        <v>Sábados 17:15</v>
      </c>
      <c r="AJ242" s="376" t="str">
        <f>IFERROR(__xludf.DUMMYFUNCTION("""COMPUTED_VALUE"""),"vacio")</f>
        <v>vacio</v>
      </c>
      <c r="AK242" s="376"/>
      <c r="AL242" s="376"/>
      <c r="AM242" s="376"/>
      <c r="AN242" s="376"/>
      <c r="AO242" s="376"/>
      <c r="AP242" s="376"/>
      <c r="AQ242" s="376"/>
      <c r="AR242" s="376"/>
      <c r="AS242" s="376"/>
      <c r="AT242" s="376"/>
      <c r="AU242" s="376"/>
      <c r="AV242" s="376"/>
      <c r="AW242" s="377"/>
      <c r="AX242" s="134"/>
      <c r="AY242" s="353"/>
      <c r="AZ242" s="392" t="str">
        <f>IFERROR(__xludf.DUMMYFUNCTION("TRANSPOSE( IFNA(FILTER($B:$B, MONTH(IF($A:$A&lt;&gt;"""",$A:$A,""null""))=MONTH(IF('DATOS PERSONALES'!$H240&lt;&gt;"""",'DATOS PERSONALES'!$H240,""null""))),""Ingrese mes contratacion primero""))"),"Ingrese mes contratacion primero")</f>
        <v>Ingrese mes contratacion primero</v>
      </c>
      <c r="BA242" s="376"/>
      <c r="BB242" s="376"/>
      <c r="BC242" s="376"/>
      <c r="BD242" s="376"/>
      <c r="BE242" s="376"/>
      <c r="BF242" s="376"/>
      <c r="BG242" s="376"/>
      <c r="BH242" s="376"/>
      <c r="BI242" s="376"/>
      <c r="BJ242" s="376"/>
      <c r="BK242" s="376"/>
      <c r="BL242" s="376"/>
      <c r="BM242" s="376"/>
      <c r="BN242" s="376"/>
      <c r="BO242" s="377"/>
      <c r="BP242" s="134"/>
      <c r="BQ242" s="134"/>
      <c r="BR242" s="134"/>
      <c r="BS242" s="148"/>
      <c r="BT242" s="148"/>
      <c r="BU242" s="148"/>
      <c r="BV242" s="148"/>
      <c r="BW242" s="148"/>
      <c r="BX242" s="148"/>
      <c r="BY242" s="148"/>
      <c r="BZ242" s="148"/>
      <c r="CA242" s="148"/>
      <c r="CB242" s="148"/>
      <c r="CC242" s="148"/>
      <c r="CD242" s="148"/>
      <c r="CE242" s="148"/>
      <c r="CF242" s="148"/>
      <c r="CG242" s="148"/>
      <c r="CH242" s="148"/>
      <c r="CI242" s="148"/>
      <c r="CJ242" s="148"/>
      <c r="CK242" s="148"/>
      <c r="CL242" s="148"/>
      <c r="CM242" s="148"/>
      <c r="CN242" s="148"/>
      <c r="CO242" s="148"/>
      <c r="CP242" s="148"/>
      <c r="CQ242" s="148"/>
      <c r="CR242" s="148"/>
    </row>
    <row r="243" ht="15.75" customHeight="1">
      <c r="A243" s="408">
        <v>45261.0</v>
      </c>
      <c r="B243" s="498"/>
      <c r="C243" s="498"/>
      <c r="D243" s="498"/>
      <c r="E243" s="502"/>
      <c r="F243" s="134"/>
      <c r="G243" s="353"/>
      <c r="H243" s="376"/>
      <c r="I243" s="376"/>
      <c r="J243" s="376"/>
      <c r="K243" s="377"/>
      <c r="L243" s="134"/>
      <c r="M243" s="134"/>
      <c r="N243" s="353"/>
      <c r="O243" s="374"/>
      <c r="P243" s="375"/>
      <c r="Q243" s="381" t="str">
        <f>IFERROR(__xludf.DUMMYFUNCTION("TRANSPOSE(FILTER($P$6:$P$329,$O$6:$O$329='DATOS PERSONALES'!$E240))"),"Lunes 15:15")</f>
        <v>Lunes 15:15</v>
      </c>
      <c r="R243" s="374" t="str">
        <f>IFERROR(__xludf.DUMMYFUNCTION("""COMPUTED_VALUE"""),"Lunes 16:45")</f>
        <v>Lunes 16:45</v>
      </c>
      <c r="S243" s="374" t="str">
        <f>IFERROR(__xludf.DUMMYFUNCTION("""COMPUTED_VALUE"""),"Lunes 18:15")</f>
        <v>Lunes 18:15</v>
      </c>
      <c r="T243" s="374" t="str">
        <f>IFERROR(__xludf.DUMMYFUNCTION("""COMPUTED_VALUE"""),"Martes 09:45")</f>
        <v>Martes 09:45</v>
      </c>
      <c r="U243" s="374" t="str">
        <f>IFERROR(__xludf.DUMMYFUNCTION("""COMPUTED_VALUE"""),"Martes 15:00")</f>
        <v>Martes 15:00</v>
      </c>
      <c r="V243" s="374" t="str">
        <f>IFERROR(__xludf.DUMMYFUNCTION("""COMPUTED_VALUE"""),"Martes 18:00")</f>
        <v>Martes 18:00</v>
      </c>
      <c r="W243" s="374" t="str">
        <f>IFERROR(__xludf.DUMMYFUNCTION("""COMPUTED_VALUE"""),"Miércoles 15:45")</f>
        <v>Miércoles 15:45</v>
      </c>
      <c r="X243" s="374" t="str">
        <f>IFERROR(__xludf.DUMMYFUNCTION("""COMPUTED_VALUE"""),"Miércoles 17:15")</f>
        <v>Miércoles 17:15</v>
      </c>
      <c r="Y243" s="374" t="str">
        <f>IFERROR(__xludf.DUMMYFUNCTION("""COMPUTED_VALUE"""),"Jueves 09:45")</f>
        <v>Jueves 09:45</v>
      </c>
      <c r="Z243" s="374" t="str">
        <f>IFERROR(__xludf.DUMMYFUNCTION("""COMPUTED_VALUE"""),"Jueves 16:30")</f>
        <v>Jueves 16:30</v>
      </c>
      <c r="AA243" s="374" t="str">
        <f>IFERROR(__xludf.DUMMYFUNCTION("""COMPUTED_VALUE"""),"Jueves 18:00")</f>
        <v>Jueves 18:00</v>
      </c>
      <c r="AB243" s="374" t="str">
        <f>IFERROR(__xludf.DUMMYFUNCTION("""COMPUTED_VALUE"""),"Viernes 09:45")</f>
        <v>Viernes 09:45</v>
      </c>
      <c r="AC243" s="374" t="str">
        <f>IFERROR(__xludf.DUMMYFUNCTION("""COMPUTED_VALUE"""),"Viernes 15:00")</f>
        <v>Viernes 15:00</v>
      </c>
      <c r="AD243" s="376" t="str">
        <f>IFERROR(__xludf.DUMMYFUNCTION("""COMPUTED_VALUE"""),"Viernes 17:15")</f>
        <v>Viernes 17:15</v>
      </c>
      <c r="AE243" s="376" t="str">
        <f>IFERROR(__xludf.DUMMYFUNCTION("""COMPUTED_VALUE"""),"Viernes 18:45")</f>
        <v>Viernes 18:45</v>
      </c>
      <c r="AF243" s="376" t="str">
        <f>IFERROR(__xludf.DUMMYFUNCTION("""COMPUTED_VALUE"""),"Sábados 10:30")</f>
        <v>Sábados 10:30</v>
      </c>
      <c r="AG243" s="376" t="str">
        <f>IFERROR(__xludf.DUMMYFUNCTION("""COMPUTED_VALUE"""),"Sábados 15:00")</f>
        <v>Sábados 15:00</v>
      </c>
      <c r="AH243" s="376" t="str">
        <f>IFERROR(__xludf.DUMMYFUNCTION("""COMPUTED_VALUE"""),"Sábados 15:45")</f>
        <v>Sábados 15:45</v>
      </c>
      <c r="AI243" s="376" t="str">
        <f>IFERROR(__xludf.DUMMYFUNCTION("""COMPUTED_VALUE"""),"Sábados 17:15")</f>
        <v>Sábados 17:15</v>
      </c>
      <c r="AJ243" s="376" t="str">
        <f>IFERROR(__xludf.DUMMYFUNCTION("""COMPUTED_VALUE"""),"vacio")</f>
        <v>vacio</v>
      </c>
      <c r="AK243" s="376"/>
      <c r="AL243" s="376"/>
      <c r="AM243" s="376"/>
      <c r="AN243" s="376"/>
      <c r="AO243" s="376"/>
      <c r="AP243" s="376"/>
      <c r="AQ243" s="376"/>
      <c r="AR243" s="376"/>
      <c r="AS243" s="376"/>
      <c r="AT243" s="376"/>
      <c r="AU243" s="376"/>
      <c r="AV243" s="376"/>
      <c r="AW243" s="377"/>
      <c r="AX243" s="134"/>
      <c r="AY243" s="353"/>
      <c r="AZ243" s="392" t="str">
        <f>IFERROR(__xludf.DUMMYFUNCTION("TRANSPOSE( IFNA(FILTER($B:$B, MONTH(IF($A:$A&lt;&gt;"""",$A:$A,""null""))=MONTH(IF('DATOS PERSONALES'!$H241&lt;&gt;"""",'DATOS PERSONALES'!$H241,""null""))),""Ingrese mes contratacion primero""))"),"Ingrese mes contratacion primero")</f>
        <v>Ingrese mes contratacion primero</v>
      </c>
      <c r="BA243" s="376"/>
      <c r="BB243" s="376"/>
      <c r="BC243" s="376"/>
      <c r="BD243" s="376"/>
      <c r="BE243" s="376"/>
      <c r="BF243" s="376"/>
      <c r="BG243" s="376"/>
      <c r="BH243" s="376"/>
      <c r="BI243" s="376"/>
      <c r="BJ243" s="376"/>
      <c r="BK243" s="376"/>
      <c r="BL243" s="376"/>
      <c r="BM243" s="376"/>
      <c r="BN243" s="376"/>
      <c r="BO243" s="377"/>
      <c r="BP243" s="134"/>
      <c r="BQ243" s="134"/>
      <c r="BR243" s="134"/>
      <c r="BS243" s="148"/>
      <c r="BT243" s="148"/>
      <c r="BU243" s="148"/>
      <c r="BV243" s="148"/>
      <c r="BW243" s="148"/>
      <c r="BX243" s="148"/>
      <c r="BY243" s="148"/>
      <c r="BZ243" s="148"/>
      <c r="CA243" s="148"/>
      <c r="CB243" s="148"/>
      <c r="CC243" s="148"/>
      <c r="CD243" s="148"/>
      <c r="CE243" s="148"/>
      <c r="CF243" s="148"/>
      <c r="CG243" s="148"/>
      <c r="CH243" s="148"/>
      <c r="CI243" s="148"/>
      <c r="CJ243" s="148"/>
      <c r="CK243" s="148"/>
      <c r="CL243" s="148"/>
      <c r="CM243" s="148"/>
      <c r="CN243" s="148"/>
      <c r="CO243" s="148"/>
      <c r="CP243" s="148"/>
      <c r="CQ243" s="148"/>
      <c r="CR243" s="148"/>
    </row>
    <row r="244" ht="15.75" customHeight="1">
      <c r="A244" s="408">
        <v>45261.0</v>
      </c>
      <c r="B244" s="504"/>
      <c r="C244" s="504"/>
      <c r="D244" s="504"/>
      <c r="E244" s="502"/>
      <c r="F244" s="502"/>
      <c r="G244" s="353"/>
      <c r="H244" s="376"/>
      <c r="I244" s="376"/>
      <c r="J244" s="376"/>
      <c r="K244" s="377"/>
      <c r="L244" s="134"/>
      <c r="M244" s="134"/>
      <c r="N244" s="353"/>
      <c r="O244" s="374"/>
      <c r="P244" s="375"/>
      <c r="Q244" s="381" t="str">
        <f>IFERROR(__xludf.DUMMYFUNCTION("TRANSPOSE(FILTER($P$6:$P$329,$O$6:$O$329='DATOS PERSONALES'!$E241))"),"Lunes 15:15")</f>
        <v>Lunes 15:15</v>
      </c>
      <c r="R244" s="374" t="str">
        <f>IFERROR(__xludf.DUMMYFUNCTION("""COMPUTED_VALUE"""),"Lunes 16:45")</f>
        <v>Lunes 16:45</v>
      </c>
      <c r="S244" s="374" t="str">
        <f>IFERROR(__xludf.DUMMYFUNCTION("""COMPUTED_VALUE"""),"Lunes 18:15")</f>
        <v>Lunes 18:15</v>
      </c>
      <c r="T244" s="374" t="str">
        <f>IFERROR(__xludf.DUMMYFUNCTION("""COMPUTED_VALUE"""),"Martes 09:45")</f>
        <v>Martes 09:45</v>
      </c>
      <c r="U244" s="374" t="str">
        <f>IFERROR(__xludf.DUMMYFUNCTION("""COMPUTED_VALUE"""),"Martes 15:00")</f>
        <v>Martes 15:00</v>
      </c>
      <c r="V244" s="374" t="str">
        <f>IFERROR(__xludf.DUMMYFUNCTION("""COMPUTED_VALUE"""),"Martes 18:00")</f>
        <v>Martes 18:00</v>
      </c>
      <c r="W244" s="374" t="str">
        <f>IFERROR(__xludf.DUMMYFUNCTION("""COMPUTED_VALUE"""),"Miércoles 15:45")</f>
        <v>Miércoles 15:45</v>
      </c>
      <c r="X244" s="374" t="str">
        <f>IFERROR(__xludf.DUMMYFUNCTION("""COMPUTED_VALUE"""),"Miércoles 17:15")</f>
        <v>Miércoles 17:15</v>
      </c>
      <c r="Y244" s="374" t="str">
        <f>IFERROR(__xludf.DUMMYFUNCTION("""COMPUTED_VALUE"""),"Jueves 09:45")</f>
        <v>Jueves 09:45</v>
      </c>
      <c r="Z244" s="374" t="str">
        <f>IFERROR(__xludf.DUMMYFUNCTION("""COMPUTED_VALUE"""),"Jueves 16:30")</f>
        <v>Jueves 16:30</v>
      </c>
      <c r="AA244" s="374" t="str">
        <f>IFERROR(__xludf.DUMMYFUNCTION("""COMPUTED_VALUE"""),"Jueves 18:00")</f>
        <v>Jueves 18:00</v>
      </c>
      <c r="AB244" s="374" t="str">
        <f>IFERROR(__xludf.DUMMYFUNCTION("""COMPUTED_VALUE"""),"Viernes 09:45")</f>
        <v>Viernes 09:45</v>
      </c>
      <c r="AC244" s="374" t="str">
        <f>IFERROR(__xludf.DUMMYFUNCTION("""COMPUTED_VALUE"""),"Viernes 15:00")</f>
        <v>Viernes 15:00</v>
      </c>
      <c r="AD244" s="376" t="str">
        <f>IFERROR(__xludf.DUMMYFUNCTION("""COMPUTED_VALUE"""),"Viernes 17:15")</f>
        <v>Viernes 17:15</v>
      </c>
      <c r="AE244" s="376" t="str">
        <f>IFERROR(__xludf.DUMMYFUNCTION("""COMPUTED_VALUE"""),"Viernes 18:45")</f>
        <v>Viernes 18:45</v>
      </c>
      <c r="AF244" s="376" t="str">
        <f>IFERROR(__xludf.DUMMYFUNCTION("""COMPUTED_VALUE"""),"Sábados 10:30")</f>
        <v>Sábados 10:30</v>
      </c>
      <c r="AG244" s="376" t="str">
        <f>IFERROR(__xludf.DUMMYFUNCTION("""COMPUTED_VALUE"""),"Sábados 15:00")</f>
        <v>Sábados 15:00</v>
      </c>
      <c r="AH244" s="376" t="str">
        <f>IFERROR(__xludf.DUMMYFUNCTION("""COMPUTED_VALUE"""),"Sábados 15:45")</f>
        <v>Sábados 15:45</v>
      </c>
      <c r="AI244" s="376" t="str">
        <f>IFERROR(__xludf.DUMMYFUNCTION("""COMPUTED_VALUE"""),"Sábados 17:15")</f>
        <v>Sábados 17:15</v>
      </c>
      <c r="AJ244" s="376" t="str">
        <f>IFERROR(__xludf.DUMMYFUNCTION("""COMPUTED_VALUE"""),"vacio")</f>
        <v>vacio</v>
      </c>
      <c r="AK244" s="376"/>
      <c r="AL244" s="376"/>
      <c r="AM244" s="376"/>
      <c r="AN244" s="376"/>
      <c r="AO244" s="376"/>
      <c r="AP244" s="376"/>
      <c r="AQ244" s="376"/>
      <c r="AR244" s="376"/>
      <c r="AS244" s="376"/>
      <c r="AT244" s="376"/>
      <c r="AU244" s="376"/>
      <c r="AV244" s="376"/>
      <c r="AW244" s="377"/>
      <c r="AX244" s="134"/>
      <c r="AY244" s="353"/>
      <c r="AZ244" s="392" t="str">
        <f>IFERROR(__xludf.DUMMYFUNCTION("TRANSPOSE( IFNA(FILTER($B:$B, MONTH(IF($A:$A&lt;&gt;"""",$A:$A,""null""))=MONTH(IF('DATOS PERSONALES'!$H242&lt;&gt;"""",'DATOS PERSONALES'!$H242,""null""))),""Ingrese mes contratacion primero""))"),"Ingrese mes contratacion primero")</f>
        <v>Ingrese mes contratacion primero</v>
      </c>
      <c r="BA244" s="376"/>
      <c r="BB244" s="376"/>
      <c r="BC244" s="376"/>
      <c r="BD244" s="376"/>
      <c r="BE244" s="376"/>
      <c r="BF244" s="376"/>
      <c r="BG244" s="376"/>
      <c r="BH244" s="376"/>
      <c r="BI244" s="376"/>
      <c r="BJ244" s="376"/>
      <c r="BK244" s="376"/>
      <c r="BL244" s="376"/>
      <c r="BM244" s="376"/>
      <c r="BN244" s="376"/>
      <c r="BO244" s="377"/>
      <c r="BP244" s="134"/>
      <c r="BQ244" s="134"/>
      <c r="BR244" s="134"/>
      <c r="BS244" s="148"/>
      <c r="BT244" s="148"/>
      <c r="BU244" s="148"/>
      <c r="BV244" s="148"/>
      <c r="BW244" s="148"/>
      <c r="BX244" s="148"/>
      <c r="BY244" s="148"/>
      <c r="BZ244" s="148"/>
      <c r="CA244" s="148"/>
      <c r="CB244" s="148"/>
      <c r="CC244" s="148"/>
      <c r="CD244" s="148"/>
      <c r="CE244" s="148"/>
      <c r="CF244" s="148"/>
      <c r="CG244" s="148"/>
      <c r="CH244" s="148"/>
      <c r="CI244" s="148"/>
      <c r="CJ244" s="148"/>
      <c r="CK244" s="148"/>
      <c r="CL244" s="148"/>
      <c r="CM244" s="148"/>
      <c r="CN244" s="148"/>
      <c r="CO244" s="148"/>
      <c r="CP244" s="148"/>
      <c r="CQ244" s="148"/>
      <c r="CR244" s="148"/>
    </row>
    <row r="245" ht="15.75" customHeight="1">
      <c r="A245" s="408">
        <v>45261.0</v>
      </c>
      <c r="B245" s="498"/>
      <c r="C245" s="498"/>
      <c r="D245" s="498"/>
      <c r="E245" s="502"/>
      <c r="F245" s="134"/>
      <c r="G245" s="353"/>
      <c r="H245" s="376"/>
      <c r="I245" s="376"/>
      <c r="J245" s="376"/>
      <c r="K245" s="377"/>
      <c r="L245" s="134"/>
      <c r="M245" s="134"/>
      <c r="N245" s="353"/>
      <c r="O245" s="374"/>
      <c r="P245" s="375"/>
      <c r="Q245" s="381" t="str">
        <f>IFERROR(__xludf.DUMMYFUNCTION("TRANSPOSE(FILTER($P$6:$P$329,$O$6:$O$329='DATOS PERSONALES'!$E242))"),"Lunes 15:15")</f>
        <v>Lunes 15:15</v>
      </c>
      <c r="R245" s="374" t="str">
        <f>IFERROR(__xludf.DUMMYFUNCTION("""COMPUTED_VALUE"""),"Lunes 16:45")</f>
        <v>Lunes 16:45</v>
      </c>
      <c r="S245" s="374" t="str">
        <f>IFERROR(__xludf.DUMMYFUNCTION("""COMPUTED_VALUE"""),"Lunes 18:15")</f>
        <v>Lunes 18:15</v>
      </c>
      <c r="T245" s="374" t="str">
        <f>IFERROR(__xludf.DUMMYFUNCTION("""COMPUTED_VALUE"""),"Martes 09:45")</f>
        <v>Martes 09:45</v>
      </c>
      <c r="U245" s="374" t="str">
        <f>IFERROR(__xludf.DUMMYFUNCTION("""COMPUTED_VALUE"""),"Martes 15:00")</f>
        <v>Martes 15:00</v>
      </c>
      <c r="V245" s="374" t="str">
        <f>IFERROR(__xludf.DUMMYFUNCTION("""COMPUTED_VALUE"""),"Martes 18:00")</f>
        <v>Martes 18:00</v>
      </c>
      <c r="W245" s="374" t="str">
        <f>IFERROR(__xludf.DUMMYFUNCTION("""COMPUTED_VALUE"""),"Miércoles 15:45")</f>
        <v>Miércoles 15:45</v>
      </c>
      <c r="X245" s="374" t="str">
        <f>IFERROR(__xludf.DUMMYFUNCTION("""COMPUTED_VALUE"""),"Miércoles 17:15")</f>
        <v>Miércoles 17:15</v>
      </c>
      <c r="Y245" s="374" t="str">
        <f>IFERROR(__xludf.DUMMYFUNCTION("""COMPUTED_VALUE"""),"Jueves 09:45")</f>
        <v>Jueves 09:45</v>
      </c>
      <c r="Z245" s="374" t="str">
        <f>IFERROR(__xludf.DUMMYFUNCTION("""COMPUTED_VALUE"""),"Jueves 16:30")</f>
        <v>Jueves 16:30</v>
      </c>
      <c r="AA245" s="374" t="str">
        <f>IFERROR(__xludf.DUMMYFUNCTION("""COMPUTED_VALUE"""),"Jueves 18:00")</f>
        <v>Jueves 18:00</v>
      </c>
      <c r="AB245" s="374" t="str">
        <f>IFERROR(__xludf.DUMMYFUNCTION("""COMPUTED_VALUE"""),"Viernes 09:45")</f>
        <v>Viernes 09:45</v>
      </c>
      <c r="AC245" s="374" t="str">
        <f>IFERROR(__xludf.DUMMYFUNCTION("""COMPUTED_VALUE"""),"Viernes 15:00")</f>
        <v>Viernes 15:00</v>
      </c>
      <c r="AD245" s="376" t="str">
        <f>IFERROR(__xludf.DUMMYFUNCTION("""COMPUTED_VALUE"""),"Viernes 17:15")</f>
        <v>Viernes 17:15</v>
      </c>
      <c r="AE245" s="376" t="str">
        <f>IFERROR(__xludf.DUMMYFUNCTION("""COMPUTED_VALUE"""),"Viernes 18:45")</f>
        <v>Viernes 18:45</v>
      </c>
      <c r="AF245" s="376" t="str">
        <f>IFERROR(__xludf.DUMMYFUNCTION("""COMPUTED_VALUE"""),"Sábados 10:30")</f>
        <v>Sábados 10:30</v>
      </c>
      <c r="AG245" s="376" t="str">
        <f>IFERROR(__xludf.DUMMYFUNCTION("""COMPUTED_VALUE"""),"Sábados 15:00")</f>
        <v>Sábados 15:00</v>
      </c>
      <c r="AH245" s="376" t="str">
        <f>IFERROR(__xludf.DUMMYFUNCTION("""COMPUTED_VALUE"""),"Sábados 15:45")</f>
        <v>Sábados 15:45</v>
      </c>
      <c r="AI245" s="376" t="str">
        <f>IFERROR(__xludf.DUMMYFUNCTION("""COMPUTED_VALUE"""),"Sábados 17:15")</f>
        <v>Sábados 17:15</v>
      </c>
      <c r="AJ245" s="376" t="str">
        <f>IFERROR(__xludf.DUMMYFUNCTION("""COMPUTED_VALUE"""),"vacio")</f>
        <v>vacio</v>
      </c>
      <c r="AK245" s="376"/>
      <c r="AL245" s="376"/>
      <c r="AM245" s="376"/>
      <c r="AN245" s="376"/>
      <c r="AO245" s="376"/>
      <c r="AP245" s="376"/>
      <c r="AQ245" s="376"/>
      <c r="AR245" s="376"/>
      <c r="AS245" s="376"/>
      <c r="AT245" s="376"/>
      <c r="AU245" s="376"/>
      <c r="AV245" s="376"/>
      <c r="AW245" s="377"/>
      <c r="AX245" s="134"/>
      <c r="AY245" s="353"/>
      <c r="AZ245" s="392" t="str">
        <f>IFERROR(__xludf.DUMMYFUNCTION("TRANSPOSE( IFNA(FILTER($B:$B, MONTH(IF($A:$A&lt;&gt;"""",$A:$A,""null""))=MONTH(IF('DATOS PERSONALES'!$H243&lt;&gt;"""",'DATOS PERSONALES'!$H243,""null""))),""Ingrese mes contratacion primero""))"),"Ingrese mes contratacion primero")</f>
        <v>Ingrese mes contratacion primero</v>
      </c>
      <c r="BA245" s="376"/>
      <c r="BB245" s="376"/>
      <c r="BC245" s="376"/>
      <c r="BD245" s="376"/>
      <c r="BE245" s="376"/>
      <c r="BF245" s="376"/>
      <c r="BG245" s="376"/>
      <c r="BH245" s="376"/>
      <c r="BI245" s="376"/>
      <c r="BJ245" s="376"/>
      <c r="BK245" s="376"/>
      <c r="BL245" s="376"/>
      <c r="BM245" s="376"/>
      <c r="BN245" s="376"/>
      <c r="BO245" s="377"/>
      <c r="BP245" s="134"/>
      <c r="BQ245" s="134"/>
      <c r="BR245" s="134"/>
      <c r="BS245" s="148"/>
      <c r="BT245" s="148"/>
      <c r="BU245" s="148"/>
      <c r="BV245" s="148"/>
      <c r="BW245" s="148"/>
      <c r="BX245" s="148"/>
      <c r="BY245" s="148"/>
      <c r="BZ245" s="148"/>
      <c r="CA245" s="148"/>
      <c r="CB245" s="148"/>
      <c r="CC245" s="148"/>
      <c r="CD245" s="148"/>
      <c r="CE245" s="148"/>
      <c r="CF245" s="148"/>
      <c r="CG245" s="148"/>
      <c r="CH245" s="148"/>
      <c r="CI245" s="148"/>
      <c r="CJ245" s="148"/>
      <c r="CK245" s="148"/>
      <c r="CL245" s="148"/>
      <c r="CM245" s="148"/>
      <c r="CN245" s="148"/>
      <c r="CO245" s="148"/>
      <c r="CP245" s="148"/>
      <c r="CQ245" s="148"/>
      <c r="CR245" s="148"/>
    </row>
    <row r="246" ht="15.75" customHeight="1">
      <c r="A246" s="408">
        <v>45261.0</v>
      </c>
      <c r="B246" s="504"/>
      <c r="C246" s="504"/>
      <c r="D246" s="504"/>
      <c r="E246" s="502"/>
      <c r="F246" s="502"/>
      <c r="G246" s="353"/>
      <c r="H246" s="376"/>
      <c r="I246" s="376"/>
      <c r="J246" s="376"/>
      <c r="K246" s="377"/>
      <c r="L246" s="134"/>
      <c r="M246" s="134"/>
      <c r="N246" s="353"/>
      <c r="O246" s="374"/>
      <c r="P246" s="375"/>
      <c r="Q246" s="381" t="str">
        <f>IFERROR(__xludf.DUMMYFUNCTION("TRANSPOSE(FILTER($P$6:$P$329,$O$6:$O$329='DATOS PERSONALES'!$E243))"),"Lunes 15:15")</f>
        <v>Lunes 15:15</v>
      </c>
      <c r="R246" s="374" t="str">
        <f>IFERROR(__xludf.DUMMYFUNCTION("""COMPUTED_VALUE"""),"Lunes 16:45")</f>
        <v>Lunes 16:45</v>
      </c>
      <c r="S246" s="374" t="str">
        <f>IFERROR(__xludf.DUMMYFUNCTION("""COMPUTED_VALUE"""),"Lunes 18:15")</f>
        <v>Lunes 18:15</v>
      </c>
      <c r="T246" s="374" t="str">
        <f>IFERROR(__xludf.DUMMYFUNCTION("""COMPUTED_VALUE"""),"Martes 09:45")</f>
        <v>Martes 09:45</v>
      </c>
      <c r="U246" s="374" t="str">
        <f>IFERROR(__xludf.DUMMYFUNCTION("""COMPUTED_VALUE"""),"Martes 15:00")</f>
        <v>Martes 15:00</v>
      </c>
      <c r="V246" s="374" t="str">
        <f>IFERROR(__xludf.DUMMYFUNCTION("""COMPUTED_VALUE"""),"Martes 18:00")</f>
        <v>Martes 18:00</v>
      </c>
      <c r="W246" s="374" t="str">
        <f>IFERROR(__xludf.DUMMYFUNCTION("""COMPUTED_VALUE"""),"Miércoles 15:45")</f>
        <v>Miércoles 15:45</v>
      </c>
      <c r="X246" s="374" t="str">
        <f>IFERROR(__xludf.DUMMYFUNCTION("""COMPUTED_VALUE"""),"Miércoles 17:15")</f>
        <v>Miércoles 17:15</v>
      </c>
      <c r="Y246" s="374" t="str">
        <f>IFERROR(__xludf.DUMMYFUNCTION("""COMPUTED_VALUE"""),"Jueves 09:45")</f>
        <v>Jueves 09:45</v>
      </c>
      <c r="Z246" s="374" t="str">
        <f>IFERROR(__xludf.DUMMYFUNCTION("""COMPUTED_VALUE"""),"Jueves 16:30")</f>
        <v>Jueves 16:30</v>
      </c>
      <c r="AA246" s="374" t="str">
        <f>IFERROR(__xludf.DUMMYFUNCTION("""COMPUTED_VALUE"""),"Jueves 18:00")</f>
        <v>Jueves 18:00</v>
      </c>
      <c r="AB246" s="374" t="str">
        <f>IFERROR(__xludf.DUMMYFUNCTION("""COMPUTED_VALUE"""),"Viernes 09:45")</f>
        <v>Viernes 09:45</v>
      </c>
      <c r="AC246" s="374" t="str">
        <f>IFERROR(__xludf.DUMMYFUNCTION("""COMPUTED_VALUE"""),"Viernes 15:00")</f>
        <v>Viernes 15:00</v>
      </c>
      <c r="AD246" s="376" t="str">
        <f>IFERROR(__xludf.DUMMYFUNCTION("""COMPUTED_VALUE"""),"Viernes 17:15")</f>
        <v>Viernes 17:15</v>
      </c>
      <c r="AE246" s="376" t="str">
        <f>IFERROR(__xludf.DUMMYFUNCTION("""COMPUTED_VALUE"""),"Viernes 18:45")</f>
        <v>Viernes 18:45</v>
      </c>
      <c r="AF246" s="376" t="str">
        <f>IFERROR(__xludf.DUMMYFUNCTION("""COMPUTED_VALUE"""),"Sábados 10:30")</f>
        <v>Sábados 10:30</v>
      </c>
      <c r="AG246" s="376" t="str">
        <f>IFERROR(__xludf.DUMMYFUNCTION("""COMPUTED_VALUE"""),"Sábados 15:00")</f>
        <v>Sábados 15:00</v>
      </c>
      <c r="AH246" s="376" t="str">
        <f>IFERROR(__xludf.DUMMYFUNCTION("""COMPUTED_VALUE"""),"Sábados 15:45")</f>
        <v>Sábados 15:45</v>
      </c>
      <c r="AI246" s="376" t="str">
        <f>IFERROR(__xludf.DUMMYFUNCTION("""COMPUTED_VALUE"""),"Sábados 17:15")</f>
        <v>Sábados 17:15</v>
      </c>
      <c r="AJ246" s="376" t="str">
        <f>IFERROR(__xludf.DUMMYFUNCTION("""COMPUTED_VALUE"""),"vacio")</f>
        <v>vacio</v>
      </c>
      <c r="AK246" s="376"/>
      <c r="AL246" s="376"/>
      <c r="AM246" s="376"/>
      <c r="AN246" s="376"/>
      <c r="AO246" s="376"/>
      <c r="AP246" s="376"/>
      <c r="AQ246" s="376"/>
      <c r="AR246" s="376"/>
      <c r="AS246" s="376"/>
      <c r="AT246" s="376"/>
      <c r="AU246" s="376"/>
      <c r="AV246" s="376"/>
      <c r="AW246" s="377"/>
      <c r="AX246" s="134"/>
      <c r="AY246" s="353"/>
      <c r="AZ246" s="392" t="str">
        <f>IFERROR(__xludf.DUMMYFUNCTION("TRANSPOSE( IFNA(FILTER($B:$B, MONTH(IF($A:$A&lt;&gt;"""",$A:$A,""null""))=MONTH(IF('DATOS PERSONALES'!$H244&lt;&gt;"""",'DATOS PERSONALES'!$H244,""null""))),""Ingrese mes contratacion primero""))"),"Ingrese mes contratacion primero")</f>
        <v>Ingrese mes contratacion primero</v>
      </c>
      <c r="BA246" s="376"/>
      <c r="BB246" s="376"/>
      <c r="BC246" s="376"/>
      <c r="BD246" s="376"/>
      <c r="BE246" s="376"/>
      <c r="BF246" s="376"/>
      <c r="BG246" s="376"/>
      <c r="BH246" s="376"/>
      <c r="BI246" s="376"/>
      <c r="BJ246" s="376"/>
      <c r="BK246" s="376"/>
      <c r="BL246" s="376"/>
      <c r="BM246" s="376"/>
      <c r="BN246" s="376"/>
      <c r="BO246" s="377"/>
      <c r="BP246" s="134"/>
      <c r="BQ246" s="134"/>
      <c r="BR246" s="134"/>
      <c r="BS246" s="148"/>
      <c r="BT246" s="148"/>
      <c r="BU246" s="148"/>
      <c r="BV246" s="148"/>
      <c r="BW246" s="148"/>
      <c r="BX246" s="148"/>
      <c r="BY246" s="148"/>
      <c r="BZ246" s="148"/>
      <c r="CA246" s="148"/>
      <c r="CB246" s="148"/>
      <c r="CC246" s="148"/>
      <c r="CD246" s="148"/>
      <c r="CE246" s="148"/>
      <c r="CF246" s="148"/>
      <c r="CG246" s="148"/>
      <c r="CH246" s="148"/>
      <c r="CI246" s="148"/>
      <c r="CJ246" s="148"/>
      <c r="CK246" s="148"/>
      <c r="CL246" s="148"/>
      <c r="CM246" s="148"/>
      <c r="CN246" s="148"/>
      <c r="CO246" s="148"/>
      <c r="CP246" s="148"/>
      <c r="CQ246" s="148"/>
      <c r="CR246" s="148"/>
    </row>
    <row r="247" ht="15.75" customHeight="1">
      <c r="A247" s="408">
        <v>45261.0</v>
      </c>
      <c r="B247" s="504"/>
      <c r="C247" s="504"/>
      <c r="D247" s="504"/>
      <c r="E247" s="502"/>
      <c r="F247" s="502"/>
      <c r="G247" s="353"/>
      <c r="H247" s="376"/>
      <c r="I247" s="376"/>
      <c r="J247" s="376"/>
      <c r="K247" s="377"/>
      <c r="L247" s="134"/>
      <c r="M247" s="134"/>
      <c r="N247" s="353"/>
      <c r="O247" s="374"/>
      <c r="P247" s="375"/>
      <c r="Q247" s="381" t="str">
        <f>IFERROR(__xludf.DUMMYFUNCTION("TRANSPOSE(FILTER($P$6:$P$329,$O$6:$O$329='DATOS PERSONALES'!$E244))"),"Lunes 15:15")</f>
        <v>Lunes 15:15</v>
      </c>
      <c r="R247" s="374" t="str">
        <f>IFERROR(__xludf.DUMMYFUNCTION("""COMPUTED_VALUE"""),"Lunes 16:45")</f>
        <v>Lunes 16:45</v>
      </c>
      <c r="S247" s="374" t="str">
        <f>IFERROR(__xludf.DUMMYFUNCTION("""COMPUTED_VALUE"""),"Lunes 18:15")</f>
        <v>Lunes 18:15</v>
      </c>
      <c r="T247" s="374" t="str">
        <f>IFERROR(__xludf.DUMMYFUNCTION("""COMPUTED_VALUE"""),"Martes 09:45")</f>
        <v>Martes 09:45</v>
      </c>
      <c r="U247" s="374" t="str">
        <f>IFERROR(__xludf.DUMMYFUNCTION("""COMPUTED_VALUE"""),"Martes 15:00")</f>
        <v>Martes 15:00</v>
      </c>
      <c r="V247" s="374" t="str">
        <f>IFERROR(__xludf.DUMMYFUNCTION("""COMPUTED_VALUE"""),"Martes 18:00")</f>
        <v>Martes 18:00</v>
      </c>
      <c r="W247" s="374" t="str">
        <f>IFERROR(__xludf.DUMMYFUNCTION("""COMPUTED_VALUE"""),"Miércoles 15:45")</f>
        <v>Miércoles 15:45</v>
      </c>
      <c r="X247" s="374" t="str">
        <f>IFERROR(__xludf.DUMMYFUNCTION("""COMPUTED_VALUE"""),"Miércoles 17:15")</f>
        <v>Miércoles 17:15</v>
      </c>
      <c r="Y247" s="374" t="str">
        <f>IFERROR(__xludf.DUMMYFUNCTION("""COMPUTED_VALUE"""),"Jueves 09:45")</f>
        <v>Jueves 09:45</v>
      </c>
      <c r="Z247" s="374" t="str">
        <f>IFERROR(__xludf.DUMMYFUNCTION("""COMPUTED_VALUE"""),"Jueves 16:30")</f>
        <v>Jueves 16:30</v>
      </c>
      <c r="AA247" s="374" t="str">
        <f>IFERROR(__xludf.DUMMYFUNCTION("""COMPUTED_VALUE"""),"Jueves 18:00")</f>
        <v>Jueves 18:00</v>
      </c>
      <c r="AB247" s="374" t="str">
        <f>IFERROR(__xludf.DUMMYFUNCTION("""COMPUTED_VALUE"""),"Viernes 09:45")</f>
        <v>Viernes 09:45</v>
      </c>
      <c r="AC247" s="374" t="str">
        <f>IFERROR(__xludf.DUMMYFUNCTION("""COMPUTED_VALUE"""),"Viernes 15:00")</f>
        <v>Viernes 15:00</v>
      </c>
      <c r="AD247" s="376" t="str">
        <f>IFERROR(__xludf.DUMMYFUNCTION("""COMPUTED_VALUE"""),"Viernes 17:15")</f>
        <v>Viernes 17:15</v>
      </c>
      <c r="AE247" s="376" t="str">
        <f>IFERROR(__xludf.DUMMYFUNCTION("""COMPUTED_VALUE"""),"Viernes 18:45")</f>
        <v>Viernes 18:45</v>
      </c>
      <c r="AF247" s="376" t="str">
        <f>IFERROR(__xludf.DUMMYFUNCTION("""COMPUTED_VALUE"""),"Sábados 10:30")</f>
        <v>Sábados 10:30</v>
      </c>
      <c r="AG247" s="376" t="str">
        <f>IFERROR(__xludf.DUMMYFUNCTION("""COMPUTED_VALUE"""),"Sábados 15:00")</f>
        <v>Sábados 15:00</v>
      </c>
      <c r="AH247" s="376" t="str">
        <f>IFERROR(__xludf.DUMMYFUNCTION("""COMPUTED_VALUE"""),"Sábados 15:45")</f>
        <v>Sábados 15:45</v>
      </c>
      <c r="AI247" s="376" t="str">
        <f>IFERROR(__xludf.DUMMYFUNCTION("""COMPUTED_VALUE"""),"Sábados 17:15")</f>
        <v>Sábados 17:15</v>
      </c>
      <c r="AJ247" s="376" t="str">
        <f>IFERROR(__xludf.DUMMYFUNCTION("""COMPUTED_VALUE"""),"vacio")</f>
        <v>vacio</v>
      </c>
      <c r="AK247" s="376"/>
      <c r="AL247" s="376"/>
      <c r="AM247" s="376"/>
      <c r="AN247" s="376"/>
      <c r="AO247" s="376"/>
      <c r="AP247" s="376"/>
      <c r="AQ247" s="376"/>
      <c r="AR247" s="376"/>
      <c r="AS247" s="376"/>
      <c r="AT247" s="376"/>
      <c r="AU247" s="376"/>
      <c r="AV247" s="376"/>
      <c r="AW247" s="377"/>
      <c r="AX247" s="134"/>
      <c r="AY247" s="353"/>
      <c r="AZ247" s="392" t="str">
        <f>IFERROR(__xludf.DUMMYFUNCTION("TRANSPOSE( IFNA(FILTER($B:$B, MONTH(IF($A:$A&lt;&gt;"""",$A:$A,""null""))=MONTH(IF('DATOS PERSONALES'!$H245&lt;&gt;"""",'DATOS PERSONALES'!$H245,""null""))),""Ingrese mes contratacion primero""))"),"Ingrese mes contratacion primero")</f>
        <v>Ingrese mes contratacion primero</v>
      </c>
      <c r="BA247" s="376"/>
      <c r="BB247" s="376"/>
      <c r="BC247" s="376"/>
      <c r="BD247" s="376"/>
      <c r="BE247" s="376"/>
      <c r="BF247" s="376"/>
      <c r="BG247" s="376"/>
      <c r="BH247" s="376"/>
      <c r="BI247" s="376"/>
      <c r="BJ247" s="376"/>
      <c r="BK247" s="376"/>
      <c r="BL247" s="376"/>
      <c r="BM247" s="376"/>
      <c r="BN247" s="376"/>
      <c r="BO247" s="377"/>
      <c r="BP247" s="134"/>
      <c r="BQ247" s="134"/>
      <c r="BR247" s="134"/>
      <c r="BS247" s="148"/>
      <c r="BT247" s="148"/>
      <c r="BU247" s="148"/>
      <c r="BV247" s="148"/>
      <c r="BW247" s="148"/>
      <c r="BX247" s="148"/>
      <c r="BY247" s="148"/>
      <c r="BZ247" s="148"/>
      <c r="CA247" s="148"/>
      <c r="CB247" s="148"/>
      <c r="CC247" s="148"/>
      <c r="CD247" s="148"/>
      <c r="CE247" s="148"/>
      <c r="CF247" s="148"/>
      <c r="CG247" s="148"/>
      <c r="CH247" s="148"/>
      <c r="CI247" s="148"/>
      <c r="CJ247" s="148"/>
      <c r="CK247" s="148"/>
      <c r="CL247" s="148"/>
      <c r="CM247" s="148"/>
      <c r="CN247" s="148"/>
      <c r="CO247" s="148"/>
      <c r="CP247" s="148"/>
      <c r="CQ247" s="148"/>
      <c r="CR247" s="148"/>
    </row>
    <row r="248" ht="15.75" customHeight="1">
      <c r="A248" s="408">
        <v>45261.0</v>
      </c>
      <c r="B248" s="498"/>
      <c r="C248" s="498"/>
      <c r="D248" s="498"/>
      <c r="E248" s="502"/>
      <c r="F248" s="502"/>
      <c r="G248" s="353"/>
      <c r="H248" s="376"/>
      <c r="I248" s="376"/>
      <c r="J248" s="376"/>
      <c r="K248" s="377"/>
      <c r="L248" s="134"/>
      <c r="M248" s="134"/>
      <c r="N248" s="353"/>
      <c r="O248" s="374"/>
      <c r="P248" s="375"/>
      <c r="Q248" s="381" t="str">
        <f>IFERROR(__xludf.DUMMYFUNCTION("TRANSPOSE(FILTER($P$6:$P$329,$O$6:$O$329='DATOS PERSONALES'!$E245))"),"Lunes 15:15")</f>
        <v>Lunes 15:15</v>
      </c>
      <c r="R248" s="374" t="str">
        <f>IFERROR(__xludf.DUMMYFUNCTION("""COMPUTED_VALUE"""),"Lunes 16:45")</f>
        <v>Lunes 16:45</v>
      </c>
      <c r="S248" s="374" t="str">
        <f>IFERROR(__xludf.DUMMYFUNCTION("""COMPUTED_VALUE"""),"Lunes 18:15")</f>
        <v>Lunes 18:15</v>
      </c>
      <c r="T248" s="374" t="str">
        <f>IFERROR(__xludf.DUMMYFUNCTION("""COMPUTED_VALUE"""),"Martes 09:45")</f>
        <v>Martes 09:45</v>
      </c>
      <c r="U248" s="374" t="str">
        <f>IFERROR(__xludf.DUMMYFUNCTION("""COMPUTED_VALUE"""),"Martes 15:00")</f>
        <v>Martes 15:00</v>
      </c>
      <c r="V248" s="374" t="str">
        <f>IFERROR(__xludf.DUMMYFUNCTION("""COMPUTED_VALUE"""),"Martes 18:00")</f>
        <v>Martes 18:00</v>
      </c>
      <c r="W248" s="374" t="str">
        <f>IFERROR(__xludf.DUMMYFUNCTION("""COMPUTED_VALUE"""),"Miércoles 15:45")</f>
        <v>Miércoles 15:45</v>
      </c>
      <c r="X248" s="374" t="str">
        <f>IFERROR(__xludf.DUMMYFUNCTION("""COMPUTED_VALUE"""),"Miércoles 17:15")</f>
        <v>Miércoles 17:15</v>
      </c>
      <c r="Y248" s="374" t="str">
        <f>IFERROR(__xludf.DUMMYFUNCTION("""COMPUTED_VALUE"""),"Jueves 09:45")</f>
        <v>Jueves 09:45</v>
      </c>
      <c r="Z248" s="374" t="str">
        <f>IFERROR(__xludf.DUMMYFUNCTION("""COMPUTED_VALUE"""),"Jueves 16:30")</f>
        <v>Jueves 16:30</v>
      </c>
      <c r="AA248" s="374" t="str">
        <f>IFERROR(__xludf.DUMMYFUNCTION("""COMPUTED_VALUE"""),"Jueves 18:00")</f>
        <v>Jueves 18:00</v>
      </c>
      <c r="AB248" s="374" t="str">
        <f>IFERROR(__xludf.DUMMYFUNCTION("""COMPUTED_VALUE"""),"Viernes 09:45")</f>
        <v>Viernes 09:45</v>
      </c>
      <c r="AC248" s="374" t="str">
        <f>IFERROR(__xludf.DUMMYFUNCTION("""COMPUTED_VALUE"""),"Viernes 15:00")</f>
        <v>Viernes 15:00</v>
      </c>
      <c r="AD248" s="376" t="str">
        <f>IFERROR(__xludf.DUMMYFUNCTION("""COMPUTED_VALUE"""),"Viernes 17:15")</f>
        <v>Viernes 17:15</v>
      </c>
      <c r="AE248" s="376" t="str">
        <f>IFERROR(__xludf.DUMMYFUNCTION("""COMPUTED_VALUE"""),"Viernes 18:45")</f>
        <v>Viernes 18:45</v>
      </c>
      <c r="AF248" s="376" t="str">
        <f>IFERROR(__xludf.DUMMYFUNCTION("""COMPUTED_VALUE"""),"Sábados 10:30")</f>
        <v>Sábados 10:30</v>
      </c>
      <c r="AG248" s="376" t="str">
        <f>IFERROR(__xludf.DUMMYFUNCTION("""COMPUTED_VALUE"""),"Sábados 15:00")</f>
        <v>Sábados 15:00</v>
      </c>
      <c r="AH248" s="376" t="str">
        <f>IFERROR(__xludf.DUMMYFUNCTION("""COMPUTED_VALUE"""),"Sábados 15:45")</f>
        <v>Sábados 15:45</v>
      </c>
      <c r="AI248" s="376" t="str">
        <f>IFERROR(__xludf.DUMMYFUNCTION("""COMPUTED_VALUE"""),"Sábados 17:15")</f>
        <v>Sábados 17:15</v>
      </c>
      <c r="AJ248" s="376" t="str">
        <f>IFERROR(__xludf.DUMMYFUNCTION("""COMPUTED_VALUE"""),"vacio")</f>
        <v>vacio</v>
      </c>
      <c r="AK248" s="376"/>
      <c r="AL248" s="376"/>
      <c r="AM248" s="376"/>
      <c r="AN248" s="376"/>
      <c r="AO248" s="376"/>
      <c r="AP248" s="376"/>
      <c r="AQ248" s="376"/>
      <c r="AR248" s="376"/>
      <c r="AS248" s="376"/>
      <c r="AT248" s="376"/>
      <c r="AU248" s="376"/>
      <c r="AV248" s="376"/>
      <c r="AW248" s="377"/>
      <c r="AX248" s="134"/>
      <c r="AY248" s="353"/>
      <c r="AZ248" s="392" t="str">
        <f>IFERROR(__xludf.DUMMYFUNCTION("TRANSPOSE( IFNA(FILTER($B:$B, MONTH(IF($A:$A&lt;&gt;"""",$A:$A,""null""))=MONTH(IF('DATOS PERSONALES'!$H246&lt;&gt;"""",'DATOS PERSONALES'!$H246,""null""))),""Ingrese mes contratacion primero""))"),"Ingrese mes contratacion primero")</f>
        <v>Ingrese mes contratacion primero</v>
      </c>
      <c r="BA248" s="376"/>
      <c r="BB248" s="376"/>
      <c r="BC248" s="376"/>
      <c r="BD248" s="376"/>
      <c r="BE248" s="376"/>
      <c r="BF248" s="376"/>
      <c r="BG248" s="376"/>
      <c r="BH248" s="376"/>
      <c r="BI248" s="376"/>
      <c r="BJ248" s="376"/>
      <c r="BK248" s="376"/>
      <c r="BL248" s="376"/>
      <c r="BM248" s="376"/>
      <c r="BN248" s="376"/>
      <c r="BO248" s="377"/>
      <c r="BP248" s="134"/>
      <c r="BQ248" s="134"/>
      <c r="BR248" s="134"/>
      <c r="BS248" s="148"/>
      <c r="BT248" s="148"/>
      <c r="BU248" s="148"/>
      <c r="BV248" s="148"/>
      <c r="BW248" s="148"/>
      <c r="BX248" s="148"/>
      <c r="BY248" s="148"/>
      <c r="BZ248" s="148"/>
      <c r="CA248" s="148"/>
      <c r="CB248" s="148"/>
      <c r="CC248" s="148"/>
      <c r="CD248" s="148"/>
      <c r="CE248" s="148"/>
      <c r="CF248" s="148"/>
      <c r="CG248" s="148"/>
      <c r="CH248" s="148"/>
      <c r="CI248" s="148"/>
      <c r="CJ248" s="148"/>
      <c r="CK248" s="148"/>
      <c r="CL248" s="148"/>
      <c r="CM248" s="148"/>
      <c r="CN248" s="148"/>
      <c r="CO248" s="148"/>
      <c r="CP248" s="148"/>
      <c r="CQ248" s="148"/>
      <c r="CR248" s="148"/>
    </row>
    <row r="249" ht="15.75" customHeight="1">
      <c r="A249" s="408">
        <v>45261.0</v>
      </c>
      <c r="B249" s="504"/>
      <c r="C249" s="504"/>
      <c r="D249" s="504"/>
      <c r="E249" s="502"/>
      <c r="F249" s="502"/>
      <c r="G249" s="353"/>
      <c r="H249" s="376"/>
      <c r="I249" s="376"/>
      <c r="J249" s="376"/>
      <c r="K249" s="377"/>
      <c r="L249" s="134"/>
      <c r="M249" s="134"/>
      <c r="N249" s="353"/>
      <c r="O249" s="374"/>
      <c r="P249" s="375"/>
      <c r="Q249" s="381" t="str">
        <f>IFERROR(__xludf.DUMMYFUNCTION("TRANSPOSE(FILTER($P$6:$P$329,$O$6:$O$329='DATOS PERSONALES'!$E246))"),"Lunes 15:15")</f>
        <v>Lunes 15:15</v>
      </c>
      <c r="R249" s="374" t="str">
        <f>IFERROR(__xludf.DUMMYFUNCTION("""COMPUTED_VALUE"""),"Lunes 16:45")</f>
        <v>Lunes 16:45</v>
      </c>
      <c r="S249" s="374" t="str">
        <f>IFERROR(__xludf.DUMMYFUNCTION("""COMPUTED_VALUE"""),"Lunes 18:15")</f>
        <v>Lunes 18:15</v>
      </c>
      <c r="T249" s="374" t="str">
        <f>IFERROR(__xludf.DUMMYFUNCTION("""COMPUTED_VALUE"""),"Martes 09:45")</f>
        <v>Martes 09:45</v>
      </c>
      <c r="U249" s="374" t="str">
        <f>IFERROR(__xludf.DUMMYFUNCTION("""COMPUTED_VALUE"""),"Martes 15:00")</f>
        <v>Martes 15:00</v>
      </c>
      <c r="V249" s="374" t="str">
        <f>IFERROR(__xludf.DUMMYFUNCTION("""COMPUTED_VALUE"""),"Martes 18:00")</f>
        <v>Martes 18:00</v>
      </c>
      <c r="W249" s="374" t="str">
        <f>IFERROR(__xludf.DUMMYFUNCTION("""COMPUTED_VALUE"""),"Miércoles 15:45")</f>
        <v>Miércoles 15:45</v>
      </c>
      <c r="X249" s="374" t="str">
        <f>IFERROR(__xludf.DUMMYFUNCTION("""COMPUTED_VALUE"""),"Miércoles 17:15")</f>
        <v>Miércoles 17:15</v>
      </c>
      <c r="Y249" s="374" t="str">
        <f>IFERROR(__xludf.DUMMYFUNCTION("""COMPUTED_VALUE"""),"Jueves 09:45")</f>
        <v>Jueves 09:45</v>
      </c>
      <c r="Z249" s="374" t="str">
        <f>IFERROR(__xludf.DUMMYFUNCTION("""COMPUTED_VALUE"""),"Jueves 16:30")</f>
        <v>Jueves 16:30</v>
      </c>
      <c r="AA249" s="374" t="str">
        <f>IFERROR(__xludf.DUMMYFUNCTION("""COMPUTED_VALUE"""),"Jueves 18:00")</f>
        <v>Jueves 18:00</v>
      </c>
      <c r="AB249" s="374" t="str">
        <f>IFERROR(__xludf.DUMMYFUNCTION("""COMPUTED_VALUE"""),"Viernes 09:45")</f>
        <v>Viernes 09:45</v>
      </c>
      <c r="AC249" s="374" t="str">
        <f>IFERROR(__xludf.DUMMYFUNCTION("""COMPUTED_VALUE"""),"Viernes 15:00")</f>
        <v>Viernes 15:00</v>
      </c>
      <c r="AD249" s="376" t="str">
        <f>IFERROR(__xludf.DUMMYFUNCTION("""COMPUTED_VALUE"""),"Viernes 17:15")</f>
        <v>Viernes 17:15</v>
      </c>
      <c r="AE249" s="376" t="str">
        <f>IFERROR(__xludf.DUMMYFUNCTION("""COMPUTED_VALUE"""),"Viernes 18:45")</f>
        <v>Viernes 18:45</v>
      </c>
      <c r="AF249" s="376" t="str">
        <f>IFERROR(__xludf.DUMMYFUNCTION("""COMPUTED_VALUE"""),"Sábados 10:30")</f>
        <v>Sábados 10:30</v>
      </c>
      <c r="AG249" s="376" t="str">
        <f>IFERROR(__xludf.DUMMYFUNCTION("""COMPUTED_VALUE"""),"Sábados 15:00")</f>
        <v>Sábados 15:00</v>
      </c>
      <c r="AH249" s="376" t="str">
        <f>IFERROR(__xludf.DUMMYFUNCTION("""COMPUTED_VALUE"""),"Sábados 15:45")</f>
        <v>Sábados 15:45</v>
      </c>
      <c r="AI249" s="376" t="str">
        <f>IFERROR(__xludf.DUMMYFUNCTION("""COMPUTED_VALUE"""),"Sábados 17:15")</f>
        <v>Sábados 17:15</v>
      </c>
      <c r="AJ249" s="376" t="str">
        <f>IFERROR(__xludf.DUMMYFUNCTION("""COMPUTED_VALUE"""),"vacio")</f>
        <v>vacio</v>
      </c>
      <c r="AK249" s="376"/>
      <c r="AL249" s="376"/>
      <c r="AM249" s="376"/>
      <c r="AN249" s="376"/>
      <c r="AO249" s="376"/>
      <c r="AP249" s="376"/>
      <c r="AQ249" s="376"/>
      <c r="AR249" s="376"/>
      <c r="AS249" s="376"/>
      <c r="AT249" s="376"/>
      <c r="AU249" s="376"/>
      <c r="AV249" s="376"/>
      <c r="AW249" s="377"/>
      <c r="AX249" s="134"/>
      <c r="AY249" s="353"/>
      <c r="AZ249" s="392" t="str">
        <f>IFERROR(__xludf.DUMMYFUNCTION("TRANSPOSE( IFNA(FILTER($B:$B, MONTH(IF($A:$A&lt;&gt;"""",$A:$A,""null""))=MONTH(IF('DATOS PERSONALES'!$H247&lt;&gt;"""",'DATOS PERSONALES'!$H247,""null""))),""Ingrese mes contratacion primero""))"),"Ingrese mes contratacion primero")</f>
        <v>Ingrese mes contratacion primero</v>
      </c>
      <c r="BA249" s="376"/>
      <c r="BB249" s="376"/>
      <c r="BC249" s="376"/>
      <c r="BD249" s="376"/>
      <c r="BE249" s="376"/>
      <c r="BF249" s="376"/>
      <c r="BG249" s="376"/>
      <c r="BH249" s="376"/>
      <c r="BI249" s="376"/>
      <c r="BJ249" s="376"/>
      <c r="BK249" s="376"/>
      <c r="BL249" s="376"/>
      <c r="BM249" s="376"/>
      <c r="BN249" s="376"/>
      <c r="BO249" s="377"/>
      <c r="BP249" s="134"/>
      <c r="BQ249" s="134"/>
      <c r="BR249" s="134"/>
      <c r="BS249" s="148"/>
      <c r="BT249" s="148"/>
      <c r="BU249" s="148"/>
      <c r="BV249" s="148"/>
      <c r="BW249" s="148"/>
      <c r="BX249" s="148"/>
      <c r="BY249" s="148"/>
      <c r="BZ249" s="148"/>
      <c r="CA249" s="148"/>
      <c r="CB249" s="148"/>
      <c r="CC249" s="148"/>
      <c r="CD249" s="148"/>
      <c r="CE249" s="148"/>
      <c r="CF249" s="148"/>
      <c r="CG249" s="148"/>
      <c r="CH249" s="148"/>
      <c r="CI249" s="148"/>
      <c r="CJ249" s="148"/>
      <c r="CK249" s="148"/>
      <c r="CL249" s="148"/>
      <c r="CM249" s="148"/>
      <c r="CN249" s="148"/>
      <c r="CO249" s="148"/>
      <c r="CP249" s="148"/>
      <c r="CQ249" s="148"/>
      <c r="CR249" s="148"/>
    </row>
    <row r="250" ht="15.75" customHeight="1">
      <c r="A250" s="408">
        <v>45261.0</v>
      </c>
      <c r="B250" s="498"/>
      <c r="C250" s="498"/>
      <c r="D250" s="498"/>
      <c r="E250" s="502"/>
      <c r="F250" s="502"/>
      <c r="G250" s="353"/>
      <c r="H250" s="376"/>
      <c r="I250" s="376"/>
      <c r="J250" s="376"/>
      <c r="K250" s="377"/>
      <c r="L250" s="134"/>
      <c r="M250" s="134"/>
      <c r="N250" s="353"/>
      <c r="O250" s="374"/>
      <c r="P250" s="375"/>
      <c r="Q250" s="381" t="str">
        <f>IFERROR(__xludf.DUMMYFUNCTION("TRANSPOSE(FILTER($P$6:$P$329,$O$6:$O$329='DATOS PERSONALES'!$E247))"),"Lunes 15:15")</f>
        <v>Lunes 15:15</v>
      </c>
      <c r="R250" s="374" t="str">
        <f>IFERROR(__xludf.DUMMYFUNCTION("""COMPUTED_VALUE"""),"Lunes 16:45")</f>
        <v>Lunes 16:45</v>
      </c>
      <c r="S250" s="374" t="str">
        <f>IFERROR(__xludf.DUMMYFUNCTION("""COMPUTED_VALUE"""),"Lunes 18:15")</f>
        <v>Lunes 18:15</v>
      </c>
      <c r="T250" s="374" t="str">
        <f>IFERROR(__xludf.DUMMYFUNCTION("""COMPUTED_VALUE"""),"Martes 09:45")</f>
        <v>Martes 09:45</v>
      </c>
      <c r="U250" s="374" t="str">
        <f>IFERROR(__xludf.DUMMYFUNCTION("""COMPUTED_VALUE"""),"Martes 15:00")</f>
        <v>Martes 15:00</v>
      </c>
      <c r="V250" s="374" t="str">
        <f>IFERROR(__xludf.DUMMYFUNCTION("""COMPUTED_VALUE"""),"Martes 18:00")</f>
        <v>Martes 18:00</v>
      </c>
      <c r="W250" s="374" t="str">
        <f>IFERROR(__xludf.DUMMYFUNCTION("""COMPUTED_VALUE"""),"Miércoles 15:45")</f>
        <v>Miércoles 15:45</v>
      </c>
      <c r="X250" s="374" t="str">
        <f>IFERROR(__xludf.DUMMYFUNCTION("""COMPUTED_VALUE"""),"Miércoles 17:15")</f>
        <v>Miércoles 17:15</v>
      </c>
      <c r="Y250" s="374" t="str">
        <f>IFERROR(__xludf.DUMMYFUNCTION("""COMPUTED_VALUE"""),"Jueves 09:45")</f>
        <v>Jueves 09:45</v>
      </c>
      <c r="Z250" s="374" t="str">
        <f>IFERROR(__xludf.DUMMYFUNCTION("""COMPUTED_VALUE"""),"Jueves 16:30")</f>
        <v>Jueves 16:30</v>
      </c>
      <c r="AA250" s="374" t="str">
        <f>IFERROR(__xludf.DUMMYFUNCTION("""COMPUTED_VALUE"""),"Jueves 18:00")</f>
        <v>Jueves 18:00</v>
      </c>
      <c r="AB250" s="374" t="str">
        <f>IFERROR(__xludf.DUMMYFUNCTION("""COMPUTED_VALUE"""),"Viernes 09:45")</f>
        <v>Viernes 09:45</v>
      </c>
      <c r="AC250" s="374" t="str">
        <f>IFERROR(__xludf.DUMMYFUNCTION("""COMPUTED_VALUE"""),"Viernes 15:00")</f>
        <v>Viernes 15:00</v>
      </c>
      <c r="AD250" s="376" t="str">
        <f>IFERROR(__xludf.DUMMYFUNCTION("""COMPUTED_VALUE"""),"Viernes 17:15")</f>
        <v>Viernes 17:15</v>
      </c>
      <c r="AE250" s="376" t="str">
        <f>IFERROR(__xludf.DUMMYFUNCTION("""COMPUTED_VALUE"""),"Viernes 18:45")</f>
        <v>Viernes 18:45</v>
      </c>
      <c r="AF250" s="376" t="str">
        <f>IFERROR(__xludf.DUMMYFUNCTION("""COMPUTED_VALUE"""),"Sábados 10:30")</f>
        <v>Sábados 10:30</v>
      </c>
      <c r="AG250" s="376" t="str">
        <f>IFERROR(__xludf.DUMMYFUNCTION("""COMPUTED_VALUE"""),"Sábados 15:00")</f>
        <v>Sábados 15:00</v>
      </c>
      <c r="AH250" s="376" t="str">
        <f>IFERROR(__xludf.DUMMYFUNCTION("""COMPUTED_VALUE"""),"Sábados 15:45")</f>
        <v>Sábados 15:45</v>
      </c>
      <c r="AI250" s="376" t="str">
        <f>IFERROR(__xludf.DUMMYFUNCTION("""COMPUTED_VALUE"""),"Sábados 17:15")</f>
        <v>Sábados 17:15</v>
      </c>
      <c r="AJ250" s="376" t="str">
        <f>IFERROR(__xludf.DUMMYFUNCTION("""COMPUTED_VALUE"""),"vacio")</f>
        <v>vacio</v>
      </c>
      <c r="AK250" s="376"/>
      <c r="AL250" s="376"/>
      <c r="AM250" s="376"/>
      <c r="AN250" s="376"/>
      <c r="AO250" s="376"/>
      <c r="AP250" s="376"/>
      <c r="AQ250" s="376"/>
      <c r="AR250" s="376"/>
      <c r="AS250" s="376"/>
      <c r="AT250" s="376"/>
      <c r="AU250" s="376"/>
      <c r="AV250" s="376"/>
      <c r="AW250" s="377"/>
      <c r="AX250" s="134"/>
      <c r="AY250" s="353"/>
      <c r="AZ250" s="392" t="str">
        <f>IFERROR(__xludf.DUMMYFUNCTION("TRANSPOSE( IFNA(FILTER($B:$B, MONTH(IF($A:$A&lt;&gt;"""",$A:$A,""null""))=MONTH(IF('DATOS PERSONALES'!$H248&lt;&gt;"""",'DATOS PERSONALES'!$H248,""null""))),""Ingrese mes contratacion primero""))"),"Ingrese mes contratacion primero")</f>
        <v>Ingrese mes contratacion primero</v>
      </c>
      <c r="BA250" s="376"/>
      <c r="BB250" s="376"/>
      <c r="BC250" s="376"/>
      <c r="BD250" s="376"/>
      <c r="BE250" s="376"/>
      <c r="BF250" s="376"/>
      <c r="BG250" s="376"/>
      <c r="BH250" s="376"/>
      <c r="BI250" s="376"/>
      <c r="BJ250" s="376"/>
      <c r="BK250" s="376"/>
      <c r="BL250" s="376"/>
      <c r="BM250" s="376"/>
      <c r="BN250" s="376"/>
      <c r="BO250" s="377"/>
      <c r="BP250" s="134"/>
      <c r="BQ250" s="134"/>
      <c r="BR250" s="134"/>
      <c r="BS250" s="148"/>
      <c r="BT250" s="148"/>
      <c r="BU250" s="148"/>
      <c r="BV250" s="148"/>
      <c r="BW250" s="148"/>
      <c r="BX250" s="148"/>
      <c r="BY250" s="148"/>
      <c r="BZ250" s="148"/>
      <c r="CA250" s="148"/>
      <c r="CB250" s="148"/>
      <c r="CC250" s="148"/>
      <c r="CD250" s="148"/>
      <c r="CE250" s="148"/>
      <c r="CF250" s="148"/>
      <c r="CG250" s="148"/>
      <c r="CH250" s="148"/>
      <c r="CI250" s="148"/>
      <c r="CJ250" s="148"/>
      <c r="CK250" s="148"/>
      <c r="CL250" s="148"/>
      <c r="CM250" s="148"/>
      <c r="CN250" s="148"/>
      <c r="CO250" s="148"/>
      <c r="CP250" s="148"/>
      <c r="CQ250" s="148"/>
      <c r="CR250" s="148"/>
    </row>
    <row r="251" ht="15.75" customHeight="1">
      <c r="A251" s="408">
        <v>45261.0</v>
      </c>
      <c r="B251" s="504"/>
      <c r="C251" s="504"/>
      <c r="D251" s="504"/>
      <c r="E251" s="502"/>
      <c r="F251" s="502"/>
      <c r="G251" s="353"/>
      <c r="H251" s="376"/>
      <c r="I251" s="376"/>
      <c r="J251" s="376"/>
      <c r="K251" s="377"/>
      <c r="L251" s="134"/>
      <c r="M251" s="134"/>
      <c r="N251" s="353"/>
      <c r="O251" s="374"/>
      <c r="P251" s="375"/>
      <c r="Q251" s="381" t="str">
        <f>IFERROR(__xludf.DUMMYFUNCTION("TRANSPOSE(FILTER($P$6:$P$329,$O$6:$O$329='DATOS PERSONALES'!$E248))"),"Lunes 15:15")</f>
        <v>Lunes 15:15</v>
      </c>
      <c r="R251" s="374" t="str">
        <f>IFERROR(__xludf.DUMMYFUNCTION("""COMPUTED_VALUE"""),"Lunes 16:45")</f>
        <v>Lunes 16:45</v>
      </c>
      <c r="S251" s="374" t="str">
        <f>IFERROR(__xludf.DUMMYFUNCTION("""COMPUTED_VALUE"""),"Lunes 18:15")</f>
        <v>Lunes 18:15</v>
      </c>
      <c r="T251" s="374" t="str">
        <f>IFERROR(__xludf.DUMMYFUNCTION("""COMPUTED_VALUE"""),"Martes 09:45")</f>
        <v>Martes 09:45</v>
      </c>
      <c r="U251" s="374" t="str">
        <f>IFERROR(__xludf.DUMMYFUNCTION("""COMPUTED_VALUE"""),"Martes 15:00")</f>
        <v>Martes 15:00</v>
      </c>
      <c r="V251" s="374" t="str">
        <f>IFERROR(__xludf.DUMMYFUNCTION("""COMPUTED_VALUE"""),"Martes 18:00")</f>
        <v>Martes 18:00</v>
      </c>
      <c r="W251" s="374" t="str">
        <f>IFERROR(__xludf.DUMMYFUNCTION("""COMPUTED_VALUE"""),"Miércoles 15:45")</f>
        <v>Miércoles 15:45</v>
      </c>
      <c r="X251" s="374" t="str">
        <f>IFERROR(__xludf.DUMMYFUNCTION("""COMPUTED_VALUE"""),"Miércoles 17:15")</f>
        <v>Miércoles 17:15</v>
      </c>
      <c r="Y251" s="374" t="str">
        <f>IFERROR(__xludf.DUMMYFUNCTION("""COMPUTED_VALUE"""),"Jueves 09:45")</f>
        <v>Jueves 09:45</v>
      </c>
      <c r="Z251" s="374" t="str">
        <f>IFERROR(__xludf.DUMMYFUNCTION("""COMPUTED_VALUE"""),"Jueves 16:30")</f>
        <v>Jueves 16:30</v>
      </c>
      <c r="AA251" s="374" t="str">
        <f>IFERROR(__xludf.DUMMYFUNCTION("""COMPUTED_VALUE"""),"Jueves 18:00")</f>
        <v>Jueves 18:00</v>
      </c>
      <c r="AB251" s="374" t="str">
        <f>IFERROR(__xludf.DUMMYFUNCTION("""COMPUTED_VALUE"""),"Viernes 09:45")</f>
        <v>Viernes 09:45</v>
      </c>
      <c r="AC251" s="374" t="str">
        <f>IFERROR(__xludf.DUMMYFUNCTION("""COMPUTED_VALUE"""),"Viernes 15:00")</f>
        <v>Viernes 15:00</v>
      </c>
      <c r="AD251" s="376" t="str">
        <f>IFERROR(__xludf.DUMMYFUNCTION("""COMPUTED_VALUE"""),"Viernes 17:15")</f>
        <v>Viernes 17:15</v>
      </c>
      <c r="AE251" s="376" t="str">
        <f>IFERROR(__xludf.DUMMYFUNCTION("""COMPUTED_VALUE"""),"Viernes 18:45")</f>
        <v>Viernes 18:45</v>
      </c>
      <c r="AF251" s="376" t="str">
        <f>IFERROR(__xludf.DUMMYFUNCTION("""COMPUTED_VALUE"""),"Sábados 10:30")</f>
        <v>Sábados 10:30</v>
      </c>
      <c r="AG251" s="376" t="str">
        <f>IFERROR(__xludf.DUMMYFUNCTION("""COMPUTED_VALUE"""),"Sábados 15:00")</f>
        <v>Sábados 15:00</v>
      </c>
      <c r="AH251" s="376" t="str">
        <f>IFERROR(__xludf.DUMMYFUNCTION("""COMPUTED_VALUE"""),"Sábados 15:45")</f>
        <v>Sábados 15:45</v>
      </c>
      <c r="AI251" s="376" t="str">
        <f>IFERROR(__xludf.DUMMYFUNCTION("""COMPUTED_VALUE"""),"Sábados 17:15")</f>
        <v>Sábados 17:15</v>
      </c>
      <c r="AJ251" s="376" t="str">
        <f>IFERROR(__xludf.DUMMYFUNCTION("""COMPUTED_VALUE"""),"vacio")</f>
        <v>vacio</v>
      </c>
      <c r="AK251" s="376"/>
      <c r="AL251" s="376"/>
      <c r="AM251" s="376"/>
      <c r="AN251" s="376"/>
      <c r="AO251" s="376"/>
      <c r="AP251" s="376"/>
      <c r="AQ251" s="376"/>
      <c r="AR251" s="376"/>
      <c r="AS251" s="376"/>
      <c r="AT251" s="376"/>
      <c r="AU251" s="376"/>
      <c r="AV251" s="376"/>
      <c r="AW251" s="377"/>
      <c r="AX251" s="134"/>
      <c r="AY251" s="353"/>
      <c r="AZ251" s="392" t="str">
        <f>IFERROR(__xludf.DUMMYFUNCTION("TRANSPOSE( IFNA(FILTER($B:$B, MONTH(IF($A:$A&lt;&gt;"""",$A:$A,""null""))=MONTH(IF('DATOS PERSONALES'!$H249&lt;&gt;"""",'DATOS PERSONALES'!$H249,""null""))),""Ingrese mes contratacion primero""))"),"Ingrese mes contratacion primero")</f>
        <v>Ingrese mes contratacion primero</v>
      </c>
      <c r="BA251" s="376"/>
      <c r="BB251" s="376"/>
      <c r="BC251" s="376"/>
      <c r="BD251" s="376"/>
      <c r="BE251" s="376"/>
      <c r="BF251" s="376"/>
      <c r="BG251" s="376"/>
      <c r="BH251" s="376"/>
      <c r="BI251" s="376"/>
      <c r="BJ251" s="376"/>
      <c r="BK251" s="376"/>
      <c r="BL251" s="376"/>
      <c r="BM251" s="376"/>
      <c r="BN251" s="376"/>
      <c r="BO251" s="377"/>
      <c r="BP251" s="134"/>
      <c r="BQ251" s="134"/>
      <c r="BR251" s="134"/>
      <c r="BS251" s="148"/>
      <c r="BT251" s="148"/>
      <c r="BU251" s="148"/>
      <c r="BV251" s="148"/>
      <c r="BW251" s="148"/>
      <c r="BX251" s="148"/>
      <c r="BY251" s="148"/>
      <c r="BZ251" s="148"/>
      <c r="CA251" s="148"/>
      <c r="CB251" s="148"/>
      <c r="CC251" s="148"/>
      <c r="CD251" s="148"/>
      <c r="CE251" s="148"/>
      <c r="CF251" s="148"/>
      <c r="CG251" s="148"/>
      <c r="CH251" s="148"/>
      <c r="CI251" s="148"/>
      <c r="CJ251" s="148"/>
      <c r="CK251" s="148"/>
      <c r="CL251" s="148"/>
      <c r="CM251" s="148"/>
      <c r="CN251" s="148"/>
      <c r="CO251" s="148"/>
      <c r="CP251" s="148"/>
      <c r="CQ251" s="148"/>
      <c r="CR251" s="148"/>
    </row>
    <row r="252" ht="15.75" customHeight="1">
      <c r="A252" s="506">
        <v>45261.0</v>
      </c>
      <c r="B252" s="134"/>
      <c r="C252" s="134"/>
      <c r="D252" s="134"/>
      <c r="E252" s="134"/>
      <c r="F252" s="134"/>
      <c r="G252" s="353"/>
      <c r="H252" s="376"/>
      <c r="I252" s="376"/>
      <c r="J252" s="376"/>
      <c r="K252" s="377"/>
      <c r="L252" s="134"/>
      <c r="M252" s="134"/>
      <c r="N252" s="353"/>
      <c r="O252" s="374"/>
      <c r="P252" s="375"/>
      <c r="Q252" s="381" t="str">
        <f>IFERROR(__xludf.DUMMYFUNCTION("TRANSPOSE(FILTER($P$6:$P$329,$O$6:$O$329='DATOS PERSONALES'!$E249))"),"Lunes 15:15")</f>
        <v>Lunes 15:15</v>
      </c>
      <c r="R252" s="374" t="str">
        <f>IFERROR(__xludf.DUMMYFUNCTION("""COMPUTED_VALUE"""),"Lunes 16:45")</f>
        <v>Lunes 16:45</v>
      </c>
      <c r="S252" s="374" t="str">
        <f>IFERROR(__xludf.DUMMYFUNCTION("""COMPUTED_VALUE"""),"Lunes 18:15")</f>
        <v>Lunes 18:15</v>
      </c>
      <c r="T252" s="374" t="str">
        <f>IFERROR(__xludf.DUMMYFUNCTION("""COMPUTED_VALUE"""),"Martes 09:45")</f>
        <v>Martes 09:45</v>
      </c>
      <c r="U252" s="374" t="str">
        <f>IFERROR(__xludf.DUMMYFUNCTION("""COMPUTED_VALUE"""),"Martes 15:00")</f>
        <v>Martes 15:00</v>
      </c>
      <c r="V252" s="374" t="str">
        <f>IFERROR(__xludf.DUMMYFUNCTION("""COMPUTED_VALUE"""),"Martes 18:00")</f>
        <v>Martes 18:00</v>
      </c>
      <c r="W252" s="374" t="str">
        <f>IFERROR(__xludf.DUMMYFUNCTION("""COMPUTED_VALUE"""),"Miércoles 15:45")</f>
        <v>Miércoles 15:45</v>
      </c>
      <c r="X252" s="374" t="str">
        <f>IFERROR(__xludf.DUMMYFUNCTION("""COMPUTED_VALUE"""),"Miércoles 17:15")</f>
        <v>Miércoles 17:15</v>
      </c>
      <c r="Y252" s="374" t="str">
        <f>IFERROR(__xludf.DUMMYFUNCTION("""COMPUTED_VALUE"""),"Jueves 09:45")</f>
        <v>Jueves 09:45</v>
      </c>
      <c r="Z252" s="374" t="str">
        <f>IFERROR(__xludf.DUMMYFUNCTION("""COMPUTED_VALUE"""),"Jueves 16:30")</f>
        <v>Jueves 16:30</v>
      </c>
      <c r="AA252" s="374" t="str">
        <f>IFERROR(__xludf.DUMMYFUNCTION("""COMPUTED_VALUE"""),"Jueves 18:00")</f>
        <v>Jueves 18:00</v>
      </c>
      <c r="AB252" s="374" t="str">
        <f>IFERROR(__xludf.DUMMYFUNCTION("""COMPUTED_VALUE"""),"Viernes 09:45")</f>
        <v>Viernes 09:45</v>
      </c>
      <c r="AC252" s="374" t="str">
        <f>IFERROR(__xludf.DUMMYFUNCTION("""COMPUTED_VALUE"""),"Viernes 15:00")</f>
        <v>Viernes 15:00</v>
      </c>
      <c r="AD252" s="376" t="str">
        <f>IFERROR(__xludf.DUMMYFUNCTION("""COMPUTED_VALUE"""),"Viernes 17:15")</f>
        <v>Viernes 17:15</v>
      </c>
      <c r="AE252" s="376" t="str">
        <f>IFERROR(__xludf.DUMMYFUNCTION("""COMPUTED_VALUE"""),"Viernes 18:45")</f>
        <v>Viernes 18:45</v>
      </c>
      <c r="AF252" s="376" t="str">
        <f>IFERROR(__xludf.DUMMYFUNCTION("""COMPUTED_VALUE"""),"Sábados 10:30")</f>
        <v>Sábados 10:30</v>
      </c>
      <c r="AG252" s="376" t="str">
        <f>IFERROR(__xludf.DUMMYFUNCTION("""COMPUTED_VALUE"""),"Sábados 15:00")</f>
        <v>Sábados 15:00</v>
      </c>
      <c r="AH252" s="376" t="str">
        <f>IFERROR(__xludf.DUMMYFUNCTION("""COMPUTED_VALUE"""),"Sábados 15:45")</f>
        <v>Sábados 15:45</v>
      </c>
      <c r="AI252" s="376" t="str">
        <f>IFERROR(__xludf.DUMMYFUNCTION("""COMPUTED_VALUE"""),"Sábados 17:15")</f>
        <v>Sábados 17:15</v>
      </c>
      <c r="AJ252" s="376" t="str">
        <f>IFERROR(__xludf.DUMMYFUNCTION("""COMPUTED_VALUE"""),"vacio")</f>
        <v>vacio</v>
      </c>
      <c r="AK252" s="376"/>
      <c r="AL252" s="376"/>
      <c r="AM252" s="376"/>
      <c r="AN252" s="376"/>
      <c r="AO252" s="376"/>
      <c r="AP252" s="376"/>
      <c r="AQ252" s="376"/>
      <c r="AR252" s="376"/>
      <c r="AS252" s="376"/>
      <c r="AT252" s="376"/>
      <c r="AU252" s="376"/>
      <c r="AV252" s="376"/>
      <c r="AW252" s="377"/>
      <c r="AX252" s="134"/>
      <c r="AY252" s="353"/>
      <c r="AZ252" s="392" t="str">
        <f>IFERROR(__xludf.DUMMYFUNCTION("TRANSPOSE( IFNA(FILTER($B:$B, MONTH(IF($A:$A&lt;&gt;"""",$A:$A,""null""))=MONTH(IF('DATOS PERSONALES'!$H250&lt;&gt;"""",'DATOS PERSONALES'!$H250,""null""))),""Ingrese mes contratacion primero""))"),"Ingrese mes contratacion primero")</f>
        <v>Ingrese mes contratacion primero</v>
      </c>
      <c r="BA252" s="376"/>
      <c r="BB252" s="376"/>
      <c r="BC252" s="376"/>
      <c r="BD252" s="376"/>
      <c r="BE252" s="376"/>
      <c r="BF252" s="376"/>
      <c r="BG252" s="376"/>
      <c r="BH252" s="376"/>
      <c r="BI252" s="376"/>
      <c r="BJ252" s="376"/>
      <c r="BK252" s="376"/>
      <c r="BL252" s="376"/>
      <c r="BM252" s="376"/>
      <c r="BN252" s="376"/>
      <c r="BO252" s="377"/>
      <c r="BP252" s="134"/>
      <c r="BQ252" s="134"/>
      <c r="BR252" s="134"/>
      <c r="BS252" s="148"/>
      <c r="BT252" s="148"/>
      <c r="BU252" s="148"/>
      <c r="BV252" s="148"/>
      <c r="BW252" s="148"/>
      <c r="BX252" s="148"/>
      <c r="BY252" s="148"/>
      <c r="BZ252" s="148"/>
      <c r="CA252" s="148"/>
      <c r="CB252" s="148"/>
      <c r="CC252" s="148"/>
      <c r="CD252" s="148"/>
      <c r="CE252" s="148"/>
      <c r="CF252" s="148"/>
      <c r="CG252" s="148"/>
      <c r="CH252" s="148"/>
      <c r="CI252" s="148"/>
      <c r="CJ252" s="148"/>
      <c r="CK252" s="148"/>
      <c r="CL252" s="148"/>
      <c r="CM252" s="148"/>
      <c r="CN252" s="148"/>
      <c r="CO252" s="148"/>
      <c r="CP252" s="148"/>
      <c r="CQ252" s="148"/>
      <c r="CR252" s="148"/>
    </row>
    <row r="253" ht="15.75" customHeight="1">
      <c r="A253" s="506">
        <v>45261.0</v>
      </c>
      <c r="B253" s="134"/>
      <c r="C253" s="134"/>
      <c r="D253" s="134"/>
      <c r="E253" s="134"/>
      <c r="F253" s="134"/>
      <c r="G253" s="353"/>
      <c r="H253" s="376"/>
      <c r="I253" s="376"/>
      <c r="J253" s="376"/>
      <c r="K253" s="377"/>
      <c r="L253" s="134"/>
      <c r="M253" s="134"/>
      <c r="N253" s="353"/>
      <c r="O253" s="374"/>
      <c r="P253" s="375"/>
      <c r="Q253" s="381" t="str">
        <f>IFERROR(__xludf.DUMMYFUNCTION("TRANSPOSE(FILTER($P$6:$P$329,$O$6:$O$329='DATOS PERSONALES'!$E250))"),"Lunes 15:15")</f>
        <v>Lunes 15:15</v>
      </c>
      <c r="R253" s="374" t="str">
        <f>IFERROR(__xludf.DUMMYFUNCTION("""COMPUTED_VALUE"""),"Lunes 16:45")</f>
        <v>Lunes 16:45</v>
      </c>
      <c r="S253" s="374" t="str">
        <f>IFERROR(__xludf.DUMMYFUNCTION("""COMPUTED_VALUE"""),"Lunes 18:15")</f>
        <v>Lunes 18:15</v>
      </c>
      <c r="T253" s="374" t="str">
        <f>IFERROR(__xludf.DUMMYFUNCTION("""COMPUTED_VALUE"""),"Martes 09:45")</f>
        <v>Martes 09:45</v>
      </c>
      <c r="U253" s="374" t="str">
        <f>IFERROR(__xludf.DUMMYFUNCTION("""COMPUTED_VALUE"""),"Martes 15:00")</f>
        <v>Martes 15:00</v>
      </c>
      <c r="V253" s="374" t="str">
        <f>IFERROR(__xludf.DUMMYFUNCTION("""COMPUTED_VALUE"""),"Martes 18:00")</f>
        <v>Martes 18:00</v>
      </c>
      <c r="W253" s="374" t="str">
        <f>IFERROR(__xludf.DUMMYFUNCTION("""COMPUTED_VALUE"""),"Miércoles 15:45")</f>
        <v>Miércoles 15:45</v>
      </c>
      <c r="X253" s="374" t="str">
        <f>IFERROR(__xludf.DUMMYFUNCTION("""COMPUTED_VALUE"""),"Miércoles 17:15")</f>
        <v>Miércoles 17:15</v>
      </c>
      <c r="Y253" s="374" t="str">
        <f>IFERROR(__xludf.DUMMYFUNCTION("""COMPUTED_VALUE"""),"Jueves 09:45")</f>
        <v>Jueves 09:45</v>
      </c>
      <c r="Z253" s="374" t="str">
        <f>IFERROR(__xludf.DUMMYFUNCTION("""COMPUTED_VALUE"""),"Jueves 16:30")</f>
        <v>Jueves 16:30</v>
      </c>
      <c r="AA253" s="374" t="str">
        <f>IFERROR(__xludf.DUMMYFUNCTION("""COMPUTED_VALUE"""),"Jueves 18:00")</f>
        <v>Jueves 18:00</v>
      </c>
      <c r="AB253" s="374" t="str">
        <f>IFERROR(__xludf.DUMMYFUNCTION("""COMPUTED_VALUE"""),"Viernes 09:45")</f>
        <v>Viernes 09:45</v>
      </c>
      <c r="AC253" s="374" t="str">
        <f>IFERROR(__xludf.DUMMYFUNCTION("""COMPUTED_VALUE"""),"Viernes 15:00")</f>
        <v>Viernes 15:00</v>
      </c>
      <c r="AD253" s="376" t="str">
        <f>IFERROR(__xludf.DUMMYFUNCTION("""COMPUTED_VALUE"""),"Viernes 17:15")</f>
        <v>Viernes 17:15</v>
      </c>
      <c r="AE253" s="376" t="str">
        <f>IFERROR(__xludf.DUMMYFUNCTION("""COMPUTED_VALUE"""),"Viernes 18:45")</f>
        <v>Viernes 18:45</v>
      </c>
      <c r="AF253" s="376" t="str">
        <f>IFERROR(__xludf.DUMMYFUNCTION("""COMPUTED_VALUE"""),"Sábados 10:30")</f>
        <v>Sábados 10:30</v>
      </c>
      <c r="AG253" s="376" t="str">
        <f>IFERROR(__xludf.DUMMYFUNCTION("""COMPUTED_VALUE"""),"Sábados 15:00")</f>
        <v>Sábados 15:00</v>
      </c>
      <c r="AH253" s="376" t="str">
        <f>IFERROR(__xludf.DUMMYFUNCTION("""COMPUTED_VALUE"""),"Sábados 15:45")</f>
        <v>Sábados 15:45</v>
      </c>
      <c r="AI253" s="376" t="str">
        <f>IFERROR(__xludf.DUMMYFUNCTION("""COMPUTED_VALUE"""),"Sábados 17:15")</f>
        <v>Sábados 17:15</v>
      </c>
      <c r="AJ253" s="376" t="str">
        <f>IFERROR(__xludf.DUMMYFUNCTION("""COMPUTED_VALUE"""),"vacio")</f>
        <v>vacio</v>
      </c>
      <c r="AK253" s="376"/>
      <c r="AL253" s="376"/>
      <c r="AM253" s="376"/>
      <c r="AN253" s="376"/>
      <c r="AO253" s="376"/>
      <c r="AP253" s="376"/>
      <c r="AQ253" s="376"/>
      <c r="AR253" s="376"/>
      <c r="AS253" s="376"/>
      <c r="AT253" s="376"/>
      <c r="AU253" s="376"/>
      <c r="AV253" s="376"/>
      <c r="AW253" s="377"/>
      <c r="AX253" s="134"/>
      <c r="AY253" s="353"/>
      <c r="AZ253" s="392" t="str">
        <f>IFERROR(__xludf.DUMMYFUNCTION("TRANSPOSE( IFNA(FILTER($B:$B, MONTH(IF($A:$A&lt;&gt;"""",$A:$A,""null""))=MONTH(IF('DATOS PERSONALES'!$H251&lt;&gt;"""",'DATOS PERSONALES'!$H251,""null""))),""Ingrese mes contratacion primero""))"),"Ingrese mes contratacion primero")</f>
        <v>Ingrese mes contratacion primero</v>
      </c>
      <c r="BA253" s="376"/>
      <c r="BB253" s="376"/>
      <c r="BC253" s="376"/>
      <c r="BD253" s="376"/>
      <c r="BE253" s="376"/>
      <c r="BF253" s="376"/>
      <c r="BG253" s="376"/>
      <c r="BH253" s="376"/>
      <c r="BI253" s="376"/>
      <c r="BJ253" s="376"/>
      <c r="BK253" s="376"/>
      <c r="BL253" s="376"/>
      <c r="BM253" s="376"/>
      <c r="BN253" s="376"/>
      <c r="BO253" s="377"/>
      <c r="BP253" s="134"/>
      <c r="BQ253" s="134"/>
      <c r="BR253" s="134"/>
      <c r="BS253" s="148"/>
      <c r="BT253" s="148"/>
      <c r="BU253" s="148"/>
      <c r="BV253" s="148"/>
      <c r="BW253" s="148"/>
      <c r="BX253" s="148"/>
      <c r="BY253" s="148"/>
      <c r="BZ253" s="148"/>
      <c r="CA253" s="148"/>
      <c r="CB253" s="148"/>
      <c r="CC253" s="148"/>
      <c r="CD253" s="148"/>
      <c r="CE253" s="148"/>
      <c r="CF253" s="148"/>
      <c r="CG253" s="148"/>
      <c r="CH253" s="148"/>
      <c r="CI253" s="148"/>
      <c r="CJ253" s="148"/>
      <c r="CK253" s="148"/>
      <c r="CL253" s="148"/>
      <c r="CM253" s="148"/>
      <c r="CN253" s="148"/>
      <c r="CO253" s="148"/>
      <c r="CP253" s="148"/>
      <c r="CQ253" s="148"/>
      <c r="CR253" s="148"/>
    </row>
    <row r="254" ht="15.75" customHeight="1">
      <c r="A254" s="506">
        <v>45261.0</v>
      </c>
      <c r="B254" s="423" t="s">
        <v>1524</v>
      </c>
      <c r="C254" s="464">
        <v>0.0</v>
      </c>
      <c r="D254" s="464">
        <v>0.0</v>
      </c>
      <c r="E254" s="464">
        <v>0.0</v>
      </c>
      <c r="F254" s="464">
        <v>0.0</v>
      </c>
      <c r="G254" s="465">
        <v>0.0</v>
      </c>
      <c r="H254" s="376"/>
      <c r="I254" s="376"/>
      <c r="J254" s="376"/>
      <c r="K254" s="377"/>
      <c r="L254" s="134"/>
      <c r="M254" s="134"/>
      <c r="N254" s="353"/>
      <c r="O254" s="374"/>
      <c r="P254" s="375"/>
      <c r="Q254" s="381" t="str">
        <f>IFERROR(__xludf.DUMMYFUNCTION("TRANSPOSE(FILTER($P$6:$P$329,$O$6:$O$329='DATOS PERSONALES'!$E251))"),"Lunes 15:15")</f>
        <v>Lunes 15:15</v>
      </c>
      <c r="R254" s="374" t="str">
        <f>IFERROR(__xludf.DUMMYFUNCTION("""COMPUTED_VALUE"""),"Lunes 16:45")</f>
        <v>Lunes 16:45</v>
      </c>
      <c r="S254" s="374" t="str">
        <f>IFERROR(__xludf.DUMMYFUNCTION("""COMPUTED_VALUE"""),"Lunes 18:15")</f>
        <v>Lunes 18:15</v>
      </c>
      <c r="T254" s="374" t="str">
        <f>IFERROR(__xludf.DUMMYFUNCTION("""COMPUTED_VALUE"""),"Martes 09:45")</f>
        <v>Martes 09:45</v>
      </c>
      <c r="U254" s="374" t="str">
        <f>IFERROR(__xludf.DUMMYFUNCTION("""COMPUTED_VALUE"""),"Martes 15:00")</f>
        <v>Martes 15:00</v>
      </c>
      <c r="V254" s="374" t="str">
        <f>IFERROR(__xludf.DUMMYFUNCTION("""COMPUTED_VALUE"""),"Martes 18:00")</f>
        <v>Martes 18:00</v>
      </c>
      <c r="W254" s="374" t="str">
        <f>IFERROR(__xludf.DUMMYFUNCTION("""COMPUTED_VALUE"""),"Miércoles 15:45")</f>
        <v>Miércoles 15:45</v>
      </c>
      <c r="X254" s="374" t="str">
        <f>IFERROR(__xludf.DUMMYFUNCTION("""COMPUTED_VALUE"""),"Miércoles 17:15")</f>
        <v>Miércoles 17:15</v>
      </c>
      <c r="Y254" s="374" t="str">
        <f>IFERROR(__xludf.DUMMYFUNCTION("""COMPUTED_VALUE"""),"Jueves 09:45")</f>
        <v>Jueves 09:45</v>
      </c>
      <c r="Z254" s="374" t="str">
        <f>IFERROR(__xludf.DUMMYFUNCTION("""COMPUTED_VALUE"""),"Jueves 16:30")</f>
        <v>Jueves 16:30</v>
      </c>
      <c r="AA254" s="374" t="str">
        <f>IFERROR(__xludf.DUMMYFUNCTION("""COMPUTED_VALUE"""),"Jueves 18:00")</f>
        <v>Jueves 18:00</v>
      </c>
      <c r="AB254" s="374" t="str">
        <f>IFERROR(__xludf.DUMMYFUNCTION("""COMPUTED_VALUE"""),"Viernes 09:45")</f>
        <v>Viernes 09:45</v>
      </c>
      <c r="AC254" s="374" t="str">
        <f>IFERROR(__xludf.DUMMYFUNCTION("""COMPUTED_VALUE"""),"Viernes 15:00")</f>
        <v>Viernes 15:00</v>
      </c>
      <c r="AD254" s="376" t="str">
        <f>IFERROR(__xludf.DUMMYFUNCTION("""COMPUTED_VALUE"""),"Viernes 17:15")</f>
        <v>Viernes 17:15</v>
      </c>
      <c r="AE254" s="376" t="str">
        <f>IFERROR(__xludf.DUMMYFUNCTION("""COMPUTED_VALUE"""),"Viernes 18:45")</f>
        <v>Viernes 18:45</v>
      </c>
      <c r="AF254" s="376" t="str">
        <f>IFERROR(__xludf.DUMMYFUNCTION("""COMPUTED_VALUE"""),"Sábados 10:30")</f>
        <v>Sábados 10:30</v>
      </c>
      <c r="AG254" s="376" t="str">
        <f>IFERROR(__xludf.DUMMYFUNCTION("""COMPUTED_VALUE"""),"Sábados 15:00")</f>
        <v>Sábados 15:00</v>
      </c>
      <c r="AH254" s="376" t="str">
        <f>IFERROR(__xludf.DUMMYFUNCTION("""COMPUTED_VALUE"""),"Sábados 15:45")</f>
        <v>Sábados 15:45</v>
      </c>
      <c r="AI254" s="376" t="str">
        <f>IFERROR(__xludf.DUMMYFUNCTION("""COMPUTED_VALUE"""),"Sábados 17:15")</f>
        <v>Sábados 17:15</v>
      </c>
      <c r="AJ254" s="376" t="str">
        <f>IFERROR(__xludf.DUMMYFUNCTION("""COMPUTED_VALUE"""),"vacio")</f>
        <v>vacio</v>
      </c>
      <c r="AK254" s="376"/>
      <c r="AL254" s="376"/>
      <c r="AM254" s="376"/>
      <c r="AN254" s="376"/>
      <c r="AO254" s="376"/>
      <c r="AP254" s="376"/>
      <c r="AQ254" s="376"/>
      <c r="AR254" s="376"/>
      <c r="AS254" s="376"/>
      <c r="AT254" s="376"/>
      <c r="AU254" s="376"/>
      <c r="AV254" s="376"/>
      <c r="AW254" s="377"/>
      <c r="AX254" s="134"/>
      <c r="AY254" s="353"/>
      <c r="AZ254" s="392" t="str">
        <f>IFERROR(__xludf.DUMMYFUNCTION("TRANSPOSE( IFNA(FILTER($B:$B, MONTH(IF($A:$A&lt;&gt;"""",$A:$A,""null""))=MONTH(IF('DATOS PERSONALES'!$H252&lt;&gt;"""",'DATOS PERSONALES'!$H252,""null""))),""Ingrese mes contratacion primero""))"),"Ingrese mes contratacion primero")</f>
        <v>Ingrese mes contratacion primero</v>
      </c>
      <c r="BA254" s="376"/>
      <c r="BB254" s="376"/>
      <c r="BC254" s="376"/>
      <c r="BD254" s="376"/>
      <c r="BE254" s="376"/>
      <c r="BF254" s="376"/>
      <c r="BG254" s="376"/>
      <c r="BH254" s="376"/>
      <c r="BI254" s="376"/>
      <c r="BJ254" s="376"/>
      <c r="BK254" s="376"/>
      <c r="BL254" s="376"/>
      <c r="BM254" s="376"/>
      <c r="BN254" s="376"/>
      <c r="BO254" s="377"/>
      <c r="BP254" s="134"/>
      <c r="BQ254" s="134"/>
      <c r="BR254" s="134"/>
      <c r="BS254" s="148"/>
      <c r="BT254" s="148"/>
      <c r="BU254" s="148"/>
      <c r="BV254" s="148"/>
      <c r="BW254" s="148"/>
      <c r="BX254" s="148"/>
      <c r="BY254" s="148"/>
      <c r="BZ254" s="148"/>
      <c r="CA254" s="148"/>
      <c r="CB254" s="148"/>
      <c r="CC254" s="148"/>
      <c r="CD254" s="148"/>
      <c r="CE254" s="148"/>
      <c r="CF254" s="148"/>
      <c r="CG254" s="148"/>
      <c r="CH254" s="148"/>
      <c r="CI254" s="148"/>
      <c r="CJ254" s="148"/>
      <c r="CK254" s="148"/>
      <c r="CL254" s="148"/>
      <c r="CM254" s="148"/>
      <c r="CN254" s="148"/>
      <c r="CO254" s="148"/>
      <c r="CP254" s="148"/>
      <c r="CQ254" s="148"/>
      <c r="CR254" s="148"/>
    </row>
    <row r="255" ht="15.75" customHeight="1">
      <c r="A255" s="494"/>
      <c r="B255" s="134"/>
      <c r="C255" s="134"/>
      <c r="D255" s="134"/>
      <c r="E255" s="134"/>
      <c r="F255" s="134"/>
      <c r="G255" s="353"/>
      <c r="H255" s="376"/>
      <c r="I255" s="376"/>
      <c r="J255" s="376"/>
      <c r="K255" s="377"/>
      <c r="L255" s="134"/>
      <c r="M255" s="134"/>
      <c r="N255" s="353"/>
      <c r="O255" s="374"/>
      <c r="P255" s="375"/>
      <c r="Q255" s="381" t="str">
        <f>IFERROR(__xludf.DUMMYFUNCTION("TRANSPOSE(FILTER($P$6:$P$329,$O$6:$O$329='DATOS PERSONALES'!$E252))"),"Lunes 15:15")</f>
        <v>Lunes 15:15</v>
      </c>
      <c r="R255" s="374" t="str">
        <f>IFERROR(__xludf.DUMMYFUNCTION("""COMPUTED_VALUE"""),"Lunes 16:45")</f>
        <v>Lunes 16:45</v>
      </c>
      <c r="S255" s="374" t="str">
        <f>IFERROR(__xludf.DUMMYFUNCTION("""COMPUTED_VALUE"""),"Lunes 18:15")</f>
        <v>Lunes 18:15</v>
      </c>
      <c r="T255" s="374" t="str">
        <f>IFERROR(__xludf.DUMMYFUNCTION("""COMPUTED_VALUE"""),"Martes 09:45")</f>
        <v>Martes 09:45</v>
      </c>
      <c r="U255" s="374" t="str">
        <f>IFERROR(__xludf.DUMMYFUNCTION("""COMPUTED_VALUE"""),"Martes 15:00")</f>
        <v>Martes 15:00</v>
      </c>
      <c r="V255" s="374" t="str">
        <f>IFERROR(__xludf.DUMMYFUNCTION("""COMPUTED_VALUE"""),"Martes 18:00")</f>
        <v>Martes 18:00</v>
      </c>
      <c r="W255" s="374" t="str">
        <f>IFERROR(__xludf.DUMMYFUNCTION("""COMPUTED_VALUE"""),"Miércoles 15:45")</f>
        <v>Miércoles 15:45</v>
      </c>
      <c r="X255" s="374" t="str">
        <f>IFERROR(__xludf.DUMMYFUNCTION("""COMPUTED_VALUE"""),"Miércoles 17:15")</f>
        <v>Miércoles 17:15</v>
      </c>
      <c r="Y255" s="374" t="str">
        <f>IFERROR(__xludf.DUMMYFUNCTION("""COMPUTED_VALUE"""),"Jueves 09:45")</f>
        <v>Jueves 09:45</v>
      </c>
      <c r="Z255" s="374" t="str">
        <f>IFERROR(__xludf.DUMMYFUNCTION("""COMPUTED_VALUE"""),"Jueves 16:30")</f>
        <v>Jueves 16:30</v>
      </c>
      <c r="AA255" s="374" t="str">
        <f>IFERROR(__xludf.DUMMYFUNCTION("""COMPUTED_VALUE"""),"Jueves 18:00")</f>
        <v>Jueves 18:00</v>
      </c>
      <c r="AB255" s="374" t="str">
        <f>IFERROR(__xludf.DUMMYFUNCTION("""COMPUTED_VALUE"""),"Viernes 09:45")</f>
        <v>Viernes 09:45</v>
      </c>
      <c r="AC255" s="374" t="str">
        <f>IFERROR(__xludf.DUMMYFUNCTION("""COMPUTED_VALUE"""),"Viernes 15:00")</f>
        <v>Viernes 15:00</v>
      </c>
      <c r="AD255" s="376" t="str">
        <f>IFERROR(__xludf.DUMMYFUNCTION("""COMPUTED_VALUE"""),"Viernes 17:15")</f>
        <v>Viernes 17:15</v>
      </c>
      <c r="AE255" s="376" t="str">
        <f>IFERROR(__xludf.DUMMYFUNCTION("""COMPUTED_VALUE"""),"Viernes 18:45")</f>
        <v>Viernes 18:45</v>
      </c>
      <c r="AF255" s="376" t="str">
        <f>IFERROR(__xludf.DUMMYFUNCTION("""COMPUTED_VALUE"""),"Sábados 10:30")</f>
        <v>Sábados 10:30</v>
      </c>
      <c r="AG255" s="376" t="str">
        <f>IFERROR(__xludf.DUMMYFUNCTION("""COMPUTED_VALUE"""),"Sábados 15:00")</f>
        <v>Sábados 15:00</v>
      </c>
      <c r="AH255" s="376" t="str">
        <f>IFERROR(__xludf.DUMMYFUNCTION("""COMPUTED_VALUE"""),"Sábados 15:45")</f>
        <v>Sábados 15:45</v>
      </c>
      <c r="AI255" s="376" t="str">
        <f>IFERROR(__xludf.DUMMYFUNCTION("""COMPUTED_VALUE"""),"Sábados 17:15")</f>
        <v>Sábados 17:15</v>
      </c>
      <c r="AJ255" s="376" t="str">
        <f>IFERROR(__xludf.DUMMYFUNCTION("""COMPUTED_VALUE"""),"vacio")</f>
        <v>vacio</v>
      </c>
      <c r="AK255" s="376"/>
      <c r="AL255" s="376"/>
      <c r="AM255" s="376"/>
      <c r="AN255" s="376"/>
      <c r="AO255" s="376"/>
      <c r="AP255" s="376"/>
      <c r="AQ255" s="376"/>
      <c r="AR255" s="376"/>
      <c r="AS255" s="376"/>
      <c r="AT255" s="376"/>
      <c r="AU255" s="376"/>
      <c r="AV255" s="376"/>
      <c r="AW255" s="377"/>
      <c r="AX255" s="134"/>
      <c r="AY255" s="353"/>
      <c r="AZ255" s="392" t="str">
        <f>IFERROR(__xludf.DUMMYFUNCTION("TRANSPOSE( IFNA(FILTER($B:$B, MONTH(IF($A:$A&lt;&gt;"""",$A:$A,""null""))=MONTH(IF('DATOS PERSONALES'!$H253&lt;&gt;"""",'DATOS PERSONALES'!$H253,""null""))),""Ingrese mes contratacion primero""))"),"Ingrese mes contratacion primero")</f>
        <v>Ingrese mes contratacion primero</v>
      </c>
      <c r="BA255" s="376"/>
      <c r="BB255" s="376"/>
      <c r="BC255" s="376"/>
      <c r="BD255" s="376"/>
      <c r="BE255" s="376"/>
      <c r="BF255" s="376"/>
      <c r="BG255" s="376"/>
      <c r="BH255" s="376"/>
      <c r="BI255" s="376"/>
      <c r="BJ255" s="376"/>
      <c r="BK255" s="376"/>
      <c r="BL255" s="376"/>
      <c r="BM255" s="376"/>
      <c r="BN255" s="376"/>
      <c r="BO255" s="377"/>
      <c r="BP255" s="134"/>
      <c r="BQ255" s="134"/>
      <c r="BR255" s="134"/>
      <c r="BS255" s="148"/>
      <c r="BT255" s="148"/>
      <c r="BU255" s="148"/>
      <c r="BV255" s="148"/>
      <c r="BW255" s="148"/>
      <c r="BX255" s="148"/>
      <c r="BY255" s="148"/>
      <c r="BZ255" s="148"/>
      <c r="CA255" s="148"/>
      <c r="CB255" s="148"/>
      <c r="CC255" s="148"/>
      <c r="CD255" s="148"/>
      <c r="CE255" s="148"/>
      <c r="CF255" s="148"/>
      <c r="CG255" s="148"/>
      <c r="CH255" s="148"/>
      <c r="CI255" s="148"/>
      <c r="CJ255" s="148"/>
      <c r="CK255" s="148"/>
      <c r="CL255" s="148"/>
      <c r="CM255" s="148"/>
      <c r="CN255" s="148"/>
      <c r="CO255" s="148"/>
      <c r="CP255" s="148"/>
      <c r="CQ255" s="148"/>
      <c r="CR255" s="148"/>
    </row>
    <row r="256" ht="15.75" customHeight="1">
      <c r="A256" s="134"/>
      <c r="B256" s="514" t="s">
        <v>1553</v>
      </c>
      <c r="C256" s="515"/>
      <c r="D256" s="515"/>
      <c r="E256" s="515"/>
      <c r="F256" s="134"/>
      <c r="G256" s="353"/>
      <c r="H256" s="376"/>
      <c r="I256" s="376"/>
      <c r="J256" s="376"/>
      <c r="K256" s="377"/>
      <c r="L256" s="134"/>
      <c r="M256" s="134"/>
      <c r="N256" s="353"/>
      <c r="O256" s="374"/>
      <c r="P256" s="375"/>
      <c r="Q256" s="381" t="str">
        <f>IFERROR(__xludf.DUMMYFUNCTION("TRANSPOSE(FILTER($P$6:$P$329,$O$6:$O$329='DATOS PERSONALES'!$E253))"),"Lunes 15:15")</f>
        <v>Lunes 15:15</v>
      </c>
      <c r="R256" s="374" t="str">
        <f>IFERROR(__xludf.DUMMYFUNCTION("""COMPUTED_VALUE"""),"Lunes 16:45")</f>
        <v>Lunes 16:45</v>
      </c>
      <c r="S256" s="374" t="str">
        <f>IFERROR(__xludf.DUMMYFUNCTION("""COMPUTED_VALUE"""),"Lunes 18:15")</f>
        <v>Lunes 18:15</v>
      </c>
      <c r="T256" s="374" t="str">
        <f>IFERROR(__xludf.DUMMYFUNCTION("""COMPUTED_VALUE"""),"Martes 09:45")</f>
        <v>Martes 09:45</v>
      </c>
      <c r="U256" s="374" t="str">
        <f>IFERROR(__xludf.DUMMYFUNCTION("""COMPUTED_VALUE"""),"Martes 15:00")</f>
        <v>Martes 15:00</v>
      </c>
      <c r="V256" s="374" t="str">
        <f>IFERROR(__xludf.DUMMYFUNCTION("""COMPUTED_VALUE"""),"Martes 18:00")</f>
        <v>Martes 18:00</v>
      </c>
      <c r="W256" s="374" t="str">
        <f>IFERROR(__xludf.DUMMYFUNCTION("""COMPUTED_VALUE"""),"Miércoles 15:45")</f>
        <v>Miércoles 15:45</v>
      </c>
      <c r="X256" s="374" t="str">
        <f>IFERROR(__xludf.DUMMYFUNCTION("""COMPUTED_VALUE"""),"Miércoles 17:15")</f>
        <v>Miércoles 17:15</v>
      </c>
      <c r="Y256" s="374" t="str">
        <f>IFERROR(__xludf.DUMMYFUNCTION("""COMPUTED_VALUE"""),"Jueves 09:45")</f>
        <v>Jueves 09:45</v>
      </c>
      <c r="Z256" s="374" t="str">
        <f>IFERROR(__xludf.DUMMYFUNCTION("""COMPUTED_VALUE"""),"Jueves 16:30")</f>
        <v>Jueves 16:30</v>
      </c>
      <c r="AA256" s="374" t="str">
        <f>IFERROR(__xludf.DUMMYFUNCTION("""COMPUTED_VALUE"""),"Jueves 18:00")</f>
        <v>Jueves 18:00</v>
      </c>
      <c r="AB256" s="374" t="str">
        <f>IFERROR(__xludf.DUMMYFUNCTION("""COMPUTED_VALUE"""),"Viernes 09:45")</f>
        <v>Viernes 09:45</v>
      </c>
      <c r="AC256" s="374" t="str">
        <f>IFERROR(__xludf.DUMMYFUNCTION("""COMPUTED_VALUE"""),"Viernes 15:00")</f>
        <v>Viernes 15:00</v>
      </c>
      <c r="AD256" s="376" t="str">
        <f>IFERROR(__xludf.DUMMYFUNCTION("""COMPUTED_VALUE"""),"Viernes 17:15")</f>
        <v>Viernes 17:15</v>
      </c>
      <c r="AE256" s="376" t="str">
        <f>IFERROR(__xludf.DUMMYFUNCTION("""COMPUTED_VALUE"""),"Viernes 18:45")</f>
        <v>Viernes 18:45</v>
      </c>
      <c r="AF256" s="376" t="str">
        <f>IFERROR(__xludf.DUMMYFUNCTION("""COMPUTED_VALUE"""),"Sábados 10:30")</f>
        <v>Sábados 10:30</v>
      </c>
      <c r="AG256" s="376" t="str">
        <f>IFERROR(__xludf.DUMMYFUNCTION("""COMPUTED_VALUE"""),"Sábados 15:00")</f>
        <v>Sábados 15:00</v>
      </c>
      <c r="AH256" s="376" t="str">
        <f>IFERROR(__xludf.DUMMYFUNCTION("""COMPUTED_VALUE"""),"Sábados 15:45")</f>
        <v>Sábados 15:45</v>
      </c>
      <c r="AI256" s="376" t="str">
        <f>IFERROR(__xludf.DUMMYFUNCTION("""COMPUTED_VALUE"""),"Sábados 17:15")</f>
        <v>Sábados 17:15</v>
      </c>
      <c r="AJ256" s="376" t="str">
        <f>IFERROR(__xludf.DUMMYFUNCTION("""COMPUTED_VALUE"""),"vacio")</f>
        <v>vacio</v>
      </c>
      <c r="AK256" s="376"/>
      <c r="AL256" s="376"/>
      <c r="AM256" s="376"/>
      <c r="AN256" s="376"/>
      <c r="AO256" s="376"/>
      <c r="AP256" s="376"/>
      <c r="AQ256" s="376"/>
      <c r="AR256" s="376"/>
      <c r="AS256" s="376"/>
      <c r="AT256" s="376"/>
      <c r="AU256" s="376"/>
      <c r="AV256" s="376"/>
      <c r="AW256" s="377"/>
      <c r="AX256" s="134"/>
      <c r="AY256" s="353"/>
      <c r="AZ256" s="392" t="str">
        <f>IFERROR(__xludf.DUMMYFUNCTION("TRANSPOSE( IFNA(FILTER($B:$B, MONTH(IF($A:$A&lt;&gt;"""",$A:$A,""null""))=MONTH(IF('DATOS PERSONALES'!$H254&lt;&gt;"""",'DATOS PERSONALES'!$H254,""null""))),""Ingrese mes contratacion primero""))"),"Ingrese mes contratacion primero")</f>
        <v>Ingrese mes contratacion primero</v>
      </c>
      <c r="BA256" s="376"/>
      <c r="BB256" s="376"/>
      <c r="BC256" s="376"/>
      <c r="BD256" s="376"/>
      <c r="BE256" s="376"/>
      <c r="BF256" s="376"/>
      <c r="BG256" s="376"/>
      <c r="BH256" s="376"/>
      <c r="BI256" s="376"/>
      <c r="BJ256" s="376"/>
      <c r="BK256" s="376"/>
      <c r="BL256" s="376"/>
      <c r="BM256" s="376"/>
      <c r="BN256" s="376"/>
      <c r="BO256" s="377"/>
      <c r="BP256" s="134"/>
      <c r="BQ256" s="134"/>
      <c r="BR256" s="134"/>
      <c r="BS256" s="148"/>
      <c r="BT256" s="148"/>
      <c r="BU256" s="148"/>
      <c r="BV256" s="148"/>
      <c r="BW256" s="148"/>
      <c r="BX256" s="148"/>
      <c r="BY256" s="148"/>
      <c r="BZ256" s="148"/>
      <c r="CA256" s="148"/>
      <c r="CB256" s="148"/>
      <c r="CC256" s="148"/>
      <c r="CD256" s="148"/>
      <c r="CE256" s="148"/>
      <c r="CF256" s="148"/>
      <c r="CG256" s="148"/>
      <c r="CH256" s="148"/>
      <c r="CI256" s="148"/>
      <c r="CJ256" s="148"/>
      <c r="CK256" s="148"/>
      <c r="CL256" s="148"/>
      <c r="CM256" s="148"/>
      <c r="CN256" s="148"/>
      <c r="CO256" s="148"/>
      <c r="CP256" s="148"/>
      <c r="CQ256" s="148"/>
      <c r="CR256" s="148"/>
    </row>
    <row r="257" ht="15.75" customHeight="1">
      <c r="A257" s="134"/>
      <c r="B257" s="516" t="s">
        <v>1554</v>
      </c>
      <c r="C257" s="134"/>
      <c r="D257" s="134"/>
      <c r="E257" s="134"/>
      <c r="F257" s="134"/>
      <c r="G257" s="353"/>
      <c r="H257" s="376"/>
      <c r="I257" s="376"/>
      <c r="J257" s="376"/>
      <c r="K257" s="377"/>
      <c r="L257" s="134"/>
      <c r="M257" s="134"/>
      <c r="N257" s="353"/>
      <c r="O257" s="374"/>
      <c r="P257" s="375"/>
      <c r="Q257" s="381" t="str">
        <f>IFERROR(__xludf.DUMMYFUNCTION("TRANSPOSE(FILTER($P$6:$P$329,$O$6:$O$329='DATOS PERSONALES'!$E254))"),"Lunes 15:15")</f>
        <v>Lunes 15:15</v>
      </c>
      <c r="R257" s="374" t="str">
        <f>IFERROR(__xludf.DUMMYFUNCTION("""COMPUTED_VALUE"""),"Lunes 16:45")</f>
        <v>Lunes 16:45</v>
      </c>
      <c r="S257" s="374" t="str">
        <f>IFERROR(__xludf.DUMMYFUNCTION("""COMPUTED_VALUE"""),"Lunes 18:15")</f>
        <v>Lunes 18:15</v>
      </c>
      <c r="T257" s="374" t="str">
        <f>IFERROR(__xludf.DUMMYFUNCTION("""COMPUTED_VALUE"""),"Martes 09:45")</f>
        <v>Martes 09:45</v>
      </c>
      <c r="U257" s="374" t="str">
        <f>IFERROR(__xludf.DUMMYFUNCTION("""COMPUTED_VALUE"""),"Martes 15:00")</f>
        <v>Martes 15:00</v>
      </c>
      <c r="V257" s="374" t="str">
        <f>IFERROR(__xludf.DUMMYFUNCTION("""COMPUTED_VALUE"""),"Martes 18:00")</f>
        <v>Martes 18:00</v>
      </c>
      <c r="W257" s="374" t="str">
        <f>IFERROR(__xludf.DUMMYFUNCTION("""COMPUTED_VALUE"""),"Miércoles 15:45")</f>
        <v>Miércoles 15:45</v>
      </c>
      <c r="X257" s="374" t="str">
        <f>IFERROR(__xludf.DUMMYFUNCTION("""COMPUTED_VALUE"""),"Miércoles 17:15")</f>
        <v>Miércoles 17:15</v>
      </c>
      <c r="Y257" s="374" t="str">
        <f>IFERROR(__xludf.DUMMYFUNCTION("""COMPUTED_VALUE"""),"Jueves 09:45")</f>
        <v>Jueves 09:45</v>
      </c>
      <c r="Z257" s="374" t="str">
        <f>IFERROR(__xludf.DUMMYFUNCTION("""COMPUTED_VALUE"""),"Jueves 16:30")</f>
        <v>Jueves 16:30</v>
      </c>
      <c r="AA257" s="374" t="str">
        <f>IFERROR(__xludf.DUMMYFUNCTION("""COMPUTED_VALUE"""),"Jueves 18:00")</f>
        <v>Jueves 18:00</v>
      </c>
      <c r="AB257" s="374" t="str">
        <f>IFERROR(__xludf.DUMMYFUNCTION("""COMPUTED_VALUE"""),"Viernes 09:45")</f>
        <v>Viernes 09:45</v>
      </c>
      <c r="AC257" s="374" t="str">
        <f>IFERROR(__xludf.DUMMYFUNCTION("""COMPUTED_VALUE"""),"Viernes 15:00")</f>
        <v>Viernes 15:00</v>
      </c>
      <c r="AD257" s="376" t="str">
        <f>IFERROR(__xludf.DUMMYFUNCTION("""COMPUTED_VALUE"""),"Viernes 17:15")</f>
        <v>Viernes 17:15</v>
      </c>
      <c r="AE257" s="376" t="str">
        <f>IFERROR(__xludf.DUMMYFUNCTION("""COMPUTED_VALUE"""),"Viernes 18:45")</f>
        <v>Viernes 18:45</v>
      </c>
      <c r="AF257" s="376" t="str">
        <f>IFERROR(__xludf.DUMMYFUNCTION("""COMPUTED_VALUE"""),"Sábados 10:30")</f>
        <v>Sábados 10:30</v>
      </c>
      <c r="AG257" s="376" t="str">
        <f>IFERROR(__xludf.DUMMYFUNCTION("""COMPUTED_VALUE"""),"Sábados 15:00")</f>
        <v>Sábados 15:00</v>
      </c>
      <c r="AH257" s="376" t="str">
        <f>IFERROR(__xludf.DUMMYFUNCTION("""COMPUTED_VALUE"""),"Sábados 15:45")</f>
        <v>Sábados 15:45</v>
      </c>
      <c r="AI257" s="376" t="str">
        <f>IFERROR(__xludf.DUMMYFUNCTION("""COMPUTED_VALUE"""),"Sábados 17:15")</f>
        <v>Sábados 17:15</v>
      </c>
      <c r="AJ257" s="376" t="str">
        <f>IFERROR(__xludf.DUMMYFUNCTION("""COMPUTED_VALUE"""),"vacio")</f>
        <v>vacio</v>
      </c>
      <c r="AK257" s="376"/>
      <c r="AL257" s="376"/>
      <c r="AM257" s="376"/>
      <c r="AN257" s="376"/>
      <c r="AO257" s="376"/>
      <c r="AP257" s="376"/>
      <c r="AQ257" s="376"/>
      <c r="AR257" s="376"/>
      <c r="AS257" s="376"/>
      <c r="AT257" s="376"/>
      <c r="AU257" s="376"/>
      <c r="AV257" s="376"/>
      <c r="AW257" s="377"/>
      <c r="AX257" s="134"/>
      <c r="AY257" s="353"/>
      <c r="AZ257" s="392" t="str">
        <f>IFERROR(__xludf.DUMMYFUNCTION("TRANSPOSE( IFNA(FILTER($B:$B, MONTH(IF($A:$A&lt;&gt;"""",$A:$A,""null""))=MONTH(IF('DATOS PERSONALES'!$H255&lt;&gt;"""",'DATOS PERSONALES'!$H255,""null""))),""Ingrese mes contratacion primero""))"),"Ingrese mes contratacion primero")</f>
        <v>Ingrese mes contratacion primero</v>
      </c>
      <c r="BA257" s="376"/>
      <c r="BB257" s="376"/>
      <c r="BC257" s="376"/>
      <c r="BD257" s="376"/>
      <c r="BE257" s="376"/>
      <c r="BF257" s="376"/>
      <c r="BG257" s="376"/>
      <c r="BH257" s="376"/>
      <c r="BI257" s="376"/>
      <c r="BJ257" s="376"/>
      <c r="BK257" s="376"/>
      <c r="BL257" s="376"/>
      <c r="BM257" s="376"/>
      <c r="BN257" s="376"/>
      <c r="BO257" s="377"/>
      <c r="BP257" s="134"/>
      <c r="BQ257" s="134"/>
      <c r="BR257" s="134"/>
      <c r="BS257" s="148"/>
      <c r="BT257" s="148"/>
      <c r="BU257" s="148"/>
      <c r="BV257" s="148"/>
      <c r="BW257" s="148"/>
      <c r="BX257" s="148"/>
      <c r="BY257" s="148"/>
      <c r="BZ257" s="148"/>
      <c r="CA257" s="148"/>
      <c r="CB257" s="148"/>
      <c r="CC257" s="148"/>
      <c r="CD257" s="148"/>
      <c r="CE257" s="148"/>
      <c r="CF257" s="148"/>
      <c r="CG257" s="148"/>
      <c r="CH257" s="148"/>
      <c r="CI257" s="148"/>
      <c r="CJ257" s="148"/>
      <c r="CK257" s="148"/>
      <c r="CL257" s="148"/>
      <c r="CM257" s="148"/>
      <c r="CN257" s="148"/>
      <c r="CO257" s="148"/>
      <c r="CP257" s="148"/>
      <c r="CQ257" s="148"/>
      <c r="CR257" s="148"/>
    </row>
    <row r="258" ht="15.75" customHeight="1">
      <c r="A258" s="134"/>
      <c r="B258" s="517" t="s">
        <v>1555</v>
      </c>
      <c r="C258" s="134"/>
      <c r="D258" s="134"/>
      <c r="E258" s="134"/>
      <c r="F258" s="134"/>
      <c r="G258" s="353"/>
      <c r="H258" s="376"/>
      <c r="I258" s="376"/>
      <c r="J258" s="376"/>
      <c r="K258" s="377"/>
      <c r="L258" s="134"/>
      <c r="M258" s="134"/>
      <c r="N258" s="353"/>
      <c r="O258" s="374"/>
      <c r="P258" s="375"/>
      <c r="Q258" s="381" t="str">
        <f>IFERROR(__xludf.DUMMYFUNCTION("TRANSPOSE(FILTER($P$6:$P$329,$O$6:$O$329='DATOS PERSONALES'!$E255))"),"Lunes 15:15")</f>
        <v>Lunes 15:15</v>
      </c>
      <c r="R258" s="374" t="str">
        <f>IFERROR(__xludf.DUMMYFUNCTION("""COMPUTED_VALUE"""),"Lunes 16:45")</f>
        <v>Lunes 16:45</v>
      </c>
      <c r="S258" s="374" t="str">
        <f>IFERROR(__xludf.DUMMYFUNCTION("""COMPUTED_VALUE"""),"Lunes 18:15")</f>
        <v>Lunes 18:15</v>
      </c>
      <c r="T258" s="374" t="str">
        <f>IFERROR(__xludf.DUMMYFUNCTION("""COMPUTED_VALUE"""),"Martes 09:45")</f>
        <v>Martes 09:45</v>
      </c>
      <c r="U258" s="374" t="str">
        <f>IFERROR(__xludf.DUMMYFUNCTION("""COMPUTED_VALUE"""),"Martes 15:00")</f>
        <v>Martes 15:00</v>
      </c>
      <c r="V258" s="374" t="str">
        <f>IFERROR(__xludf.DUMMYFUNCTION("""COMPUTED_VALUE"""),"Martes 18:00")</f>
        <v>Martes 18:00</v>
      </c>
      <c r="W258" s="374" t="str">
        <f>IFERROR(__xludf.DUMMYFUNCTION("""COMPUTED_VALUE"""),"Miércoles 15:45")</f>
        <v>Miércoles 15:45</v>
      </c>
      <c r="X258" s="374" t="str">
        <f>IFERROR(__xludf.DUMMYFUNCTION("""COMPUTED_VALUE"""),"Miércoles 17:15")</f>
        <v>Miércoles 17:15</v>
      </c>
      <c r="Y258" s="374" t="str">
        <f>IFERROR(__xludf.DUMMYFUNCTION("""COMPUTED_VALUE"""),"Jueves 09:45")</f>
        <v>Jueves 09:45</v>
      </c>
      <c r="Z258" s="374" t="str">
        <f>IFERROR(__xludf.DUMMYFUNCTION("""COMPUTED_VALUE"""),"Jueves 16:30")</f>
        <v>Jueves 16:30</v>
      </c>
      <c r="AA258" s="374" t="str">
        <f>IFERROR(__xludf.DUMMYFUNCTION("""COMPUTED_VALUE"""),"Jueves 18:00")</f>
        <v>Jueves 18:00</v>
      </c>
      <c r="AB258" s="374" t="str">
        <f>IFERROR(__xludf.DUMMYFUNCTION("""COMPUTED_VALUE"""),"Viernes 09:45")</f>
        <v>Viernes 09:45</v>
      </c>
      <c r="AC258" s="374" t="str">
        <f>IFERROR(__xludf.DUMMYFUNCTION("""COMPUTED_VALUE"""),"Viernes 15:00")</f>
        <v>Viernes 15:00</v>
      </c>
      <c r="AD258" s="376" t="str">
        <f>IFERROR(__xludf.DUMMYFUNCTION("""COMPUTED_VALUE"""),"Viernes 17:15")</f>
        <v>Viernes 17:15</v>
      </c>
      <c r="AE258" s="376" t="str">
        <f>IFERROR(__xludf.DUMMYFUNCTION("""COMPUTED_VALUE"""),"Viernes 18:45")</f>
        <v>Viernes 18:45</v>
      </c>
      <c r="AF258" s="376" t="str">
        <f>IFERROR(__xludf.DUMMYFUNCTION("""COMPUTED_VALUE"""),"Sábados 10:30")</f>
        <v>Sábados 10:30</v>
      </c>
      <c r="AG258" s="376" t="str">
        <f>IFERROR(__xludf.DUMMYFUNCTION("""COMPUTED_VALUE"""),"Sábados 15:00")</f>
        <v>Sábados 15:00</v>
      </c>
      <c r="AH258" s="376" t="str">
        <f>IFERROR(__xludf.DUMMYFUNCTION("""COMPUTED_VALUE"""),"Sábados 15:45")</f>
        <v>Sábados 15:45</v>
      </c>
      <c r="AI258" s="376" t="str">
        <f>IFERROR(__xludf.DUMMYFUNCTION("""COMPUTED_VALUE"""),"Sábados 17:15")</f>
        <v>Sábados 17:15</v>
      </c>
      <c r="AJ258" s="376" t="str">
        <f>IFERROR(__xludf.DUMMYFUNCTION("""COMPUTED_VALUE"""),"vacio")</f>
        <v>vacio</v>
      </c>
      <c r="AK258" s="376"/>
      <c r="AL258" s="376"/>
      <c r="AM258" s="376"/>
      <c r="AN258" s="376"/>
      <c r="AO258" s="376"/>
      <c r="AP258" s="376"/>
      <c r="AQ258" s="376"/>
      <c r="AR258" s="376"/>
      <c r="AS258" s="376"/>
      <c r="AT258" s="376"/>
      <c r="AU258" s="376"/>
      <c r="AV258" s="376"/>
      <c r="AW258" s="377"/>
      <c r="AX258" s="134"/>
      <c r="AY258" s="353"/>
      <c r="AZ258" s="392" t="str">
        <f>IFERROR(__xludf.DUMMYFUNCTION("TRANSPOSE( IFNA(FILTER($B:$B, MONTH(IF($A:$A&lt;&gt;"""",$A:$A,""null""))=MONTH(IF('DATOS PERSONALES'!$H256&lt;&gt;"""",'DATOS PERSONALES'!$H256,""null""))),""Ingrese mes contratacion primero""))"),"Ingrese mes contratacion primero")</f>
        <v>Ingrese mes contratacion primero</v>
      </c>
      <c r="BA258" s="376"/>
      <c r="BB258" s="376"/>
      <c r="BC258" s="376"/>
      <c r="BD258" s="376"/>
      <c r="BE258" s="376"/>
      <c r="BF258" s="376"/>
      <c r="BG258" s="376"/>
      <c r="BH258" s="376"/>
      <c r="BI258" s="376"/>
      <c r="BJ258" s="376"/>
      <c r="BK258" s="376"/>
      <c r="BL258" s="376"/>
      <c r="BM258" s="376"/>
      <c r="BN258" s="376"/>
      <c r="BO258" s="377"/>
      <c r="BP258" s="134"/>
      <c r="BQ258" s="134"/>
      <c r="BR258" s="134"/>
      <c r="BS258" s="148"/>
      <c r="BT258" s="148"/>
      <c r="BU258" s="148"/>
      <c r="BV258" s="148"/>
      <c r="BW258" s="148"/>
      <c r="BX258" s="148"/>
      <c r="BY258" s="148"/>
      <c r="BZ258" s="148"/>
      <c r="CA258" s="148"/>
      <c r="CB258" s="148"/>
      <c r="CC258" s="148"/>
      <c r="CD258" s="148"/>
      <c r="CE258" s="148"/>
      <c r="CF258" s="148"/>
      <c r="CG258" s="148"/>
      <c r="CH258" s="148"/>
      <c r="CI258" s="148"/>
      <c r="CJ258" s="148"/>
      <c r="CK258" s="148"/>
      <c r="CL258" s="148"/>
      <c r="CM258" s="148"/>
      <c r="CN258" s="148"/>
      <c r="CO258" s="148"/>
      <c r="CP258" s="148"/>
      <c r="CQ258" s="148"/>
      <c r="CR258" s="148"/>
    </row>
    <row r="259" ht="15.75" customHeight="1">
      <c r="A259" s="134"/>
      <c r="B259" s="134"/>
      <c r="C259" s="134"/>
      <c r="D259" s="134"/>
      <c r="E259" s="134"/>
      <c r="F259" s="134"/>
      <c r="G259" s="353"/>
      <c r="H259" s="376"/>
      <c r="I259" s="376"/>
      <c r="J259" s="376"/>
      <c r="K259" s="377"/>
      <c r="L259" s="134"/>
      <c r="M259" s="134"/>
      <c r="N259" s="353"/>
      <c r="O259" s="374"/>
      <c r="P259" s="375"/>
      <c r="Q259" s="381" t="str">
        <f>IFERROR(__xludf.DUMMYFUNCTION("TRANSPOSE(FILTER($P$6:$P$329,$O$6:$O$329='DATOS PERSONALES'!$E256))"),"Lunes 15:15")</f>
        <v>Lunes 15:15</v>
      </c>
      <c r="R259" s="374" t="str">
        <f>IFERROR(__xludf.DUMMYFUNCTION("""COMPUTED_VALUE"""),"Lunes 16:45")</f>
        <v>Lunes 16:45</v>
      </c>
      <c r="S259" s="374" t="str">
        <f>IFERROR(__xludf.DUMMYFUNCTION("""COMPUTED_VALUE"""),"Lunes 18:15")</f>
        <v>Lunes 18:15</v>
      </c>
      <c r="T259" s="374" t="str">
        <f>IFERROR(__xludf.DUMMYFUNCTION("""COMPUTED_VALUE"""),"Martes 09:45")</f>
        <v>Martes 09:45</v>
      </c>
      <c r="U259" s="374" t="str">
        <f>IFERROR(__xludf.DUMMYFUNCTION("""COMPUTED_VALUE"""),"Martes 15:00")</f>
        <v>Martes 15:00</v>
      </c>
      <c r="V259" s="374" t="str">
        <f>IFERROR(__xludf.DUMMYFUNCTION("""COMPUTED_VALUE"""),"Martes 18:00")</f>
        <v>Martes 18:00</v>
      </c>
      <c r="W259" s="374" t="str">
        <f>IFERROR(__xludf.DUMMYFUNCTION("""COMPUTED_VALUE"""),"Miércoles 15:45")</f>
        <v>Miércoles 15:45</v>
      </c>
      <c r="X259" s="374" t="str">
        <f>IFERROR(__xludf.DUMMYFUNCTION("""COMPUTED_VALUE"""),"Miércoles 17:15")</f>
        <v>Miércoles 17:15</v>
      </c>
      <c r="Y259" s="374" t="str">
        <f>IFERROR(__xludf.DUMMYFUNCTION("""COMPUTED_VALUE"""),"Jueves 09:45")</f>
        <v>Jueves 09:45</v>
      </c>
      <c r="Z259" s="374" t="str">
        <f>IFERROR(__xludf.DUMMYFUNCTION("""COMPUTED_VALUE"""),"Jueves 16:30")</f>
        <v>Jueves 16:30</v>
      </c>
      <c r="AA259" s="374" t="str">
        <f>IFERROR(__xludf.DUMMYFUNCTION("""COMPUTED_VALUE"""),"Jueves 18:00")</f>
        <v>Jueves 18:00</v>
      </c>
      <c r="AB259" s="374" t="str">
        <f>IFERROR(__xludf.DUMMYFUNCTION("""COMPUTED_VALUE"""),"Viernes 09:45")</f>
        <v>Viernes 09:45</v>
      </c>
      <c r="AC259" s="374" t="str">
        <f>IFERROR(__xludf.DUMMYFUNCTION("""COMPUTED_VALUE"""),"Viernes 15:00")</f>
        <v>Viernes 15:00</v>
      </c>
      <c r="AD259" s="376" t="str">
        <f>IFERROR(__xludf.DUMMYFUNCTION("""COMPUTED_VALUE"""),"Viernes 17:15")</f>
        <v>Viernes 17:15</v>
      </c>
      <c r="AE259" s="376" t="str">
        <f>IFERROR(__xludf.DUMMYFUNCTION("""COMPUTED_VALUE"""),"Viernes 18:45")</f>
        <v>Viernes 18:45</v>
      </c>
      <c r="AF259" s="376" t="str">
        <f>IFERROR(__xludf.DUMMYFUNCTION("""COMPUTED_VALUE"""),"Sábados 10:30")</f>
        <v>Sábados 10:30</v>
      </c>
      <c r="AG259" s="376" t="str">
        <f>IFERROR(__xludf.DUMMYFUNCTION("""COMPUTED_VALUE"""),"Sábados 15:00")</f>
        <v>Sábados 15:00</v>
      </c>
      <c r="AH259" s="376" t="str">
        <f>IFERROR(__xludf.DUMMYFUNCTION("""COMPUTED_VALUE"""),"Sábados 15:45")</f>
        <v>Sábados 15:45</v>
      </c>
      <c r="AI259" s="376" t="str">
        <f>IFERROR(__xludf.DUMMYFUNCTION("""COMPUTED_VALUE"""),"Sábados 17:15")</f>
        <v>Sábados 17:15</v>
      </c>
      <c r="AJ259" s="376" t="str">
        <f>IFERROR(__xludf.DUMMYFUNCTION("""COMPUTED_VALUE"""),"vacio")</f>
        <v>vacio</v>
      </c>
      <c r="AK259" s="376"/>
      <c r="AL259" s="376"/>
      <c r="AM259" s="376"/>
      <c r="AN259" s="376"/>
      <c r="AO259" s="376"/>
      <c r="AP259" s="376"/>
      <c r="AQ259" s="376"/>
      <c r="AR259" s="376"/>
      <c r="AS259" s="376"/>
      <c r="AT259" s="376"/>
      <c r="AU259" s="376"/>
      <c r="AV259" s="376"/>
      <c r="AW259" s="377"/>
      <c r="AX259" s="134"/>
      <c r="AY259" s="353"/>
      <c r="AZ259" s="392" t="str">
        <f>IFERROR(__xludf.DUMMYFUNCTION("TRANSPOSE( IFNA(FILTER($B:$B, MONTH(IF($A:$A&lt;&gt;"""",$A:$A,""null""))=MONTH(IF('DATOS PERSONALES'!$H257&lt;&gt;"""",'DATOS PERSONALES'!$H257,""null""))),""Ingrese mes contratacion primero""))"),"Ingrese mes contratacion primero")</f>
        <v>Ingrese mes contratacion primero</v>
      </c>
      <c r="BA259" s="376"/>
      <c r="BB259" s="376"/>
      <c r="BC259" s="376"/>
      <c r="BD259" s="376"/>
      <c r="BE259" s="376"/>
      <c r="BF259" s="376"/>
      <c r="BG259" s="376"/>
      <c r="BH259" s="376"/>
      <c r="BI259" s="376"/>
      <c r="BJ259" s="376"/>
      <c r="BK259" s="376"/>
      <c r="BL259" s="376"/>
      <c r="BM259" s="376"/>
      <c r="BN259" s="376"/>
      <c r="BO259" s="377"/>
      <c r="BP259" s="134"/>
      <c r="BQ259" s="134"/>
      <c r="BR259" s="134"/>
      <c r="BS259" s="148"/>
      <c r="BT259" s="148"/>
      <c r="BU259" s="148"/>
      <c r="BV259" s="148"/>
      <c r="BW259" s="148"/>
      <c r="BX259" s="148"/>
      <c r="BY259" s="148"/>
      <c r="BZ259" s="148"/>
      <c r="CA259" s="148"/>
      <c r="CB259" s="148"/>
      <c r="CC259" s="148"/>
      <c r="CD259" s="148"/>
      <c r="CE259" s="148"/>
      <c r="CF259" s="148"/>
      <c r="CG259" s="148"/>
      <c r="CH259" s="148"/>
      <c r="CI259" s="148"/>
      <c r="CJ259" s="148"/>
      <c r="CK259" s="148"/>
      <c r="CL259" s="148"/>
      <c r="CM259" s="148"/>
      <c r="CN259" s="148"/>
      <c r="CO259" s="148"/>
      <c r="CP259" s="148"/>
      <c r="CQ259" s="148"/>
      <c r="CR259" s="148"/>
    </row>
    <row r="260" ht="15.75" customHeight="1">
      <c r="A260" s="134"/>
      <c r="B260" s="518" t="s">
        <v>1556</v>
      </c>
      <c r="C260" s="134"/>
      <c r="D260" s="134"/>
      <c r="E260" s="134"/>
      <c r="F260" s="134"/>
      <c r="G260" s="353"/>
      <c r="H260" s="376"/>
      <c r="I260" s="376"/>
      <c r="J260" s="376"/>
      <c r="K260" s="377"/>
      <c r="L260" s="134"/>
      <c r="M260" s="134"/>
      <c r="N260" s="353"/>
      <c r="O260" s="374"/>
      <c r="P260" s="375"/>
      <c r="Q260" s="381" t="str">
        <f>IFERROR(__xludf.DUMMYFUNCTION("TRANSPOSE(FILTER($P$6:$P$329,$O$6:$O$329='DATOS PERSONALES'!$E257))"),"Lunes 15:15")</f>
        <v>Lunes 15:15</v>
      </c>
      <c r="R260" s="374" t="str">
        <f>IFERROR(__xludf.DUMMYFUNCTION("""COMPUTED_VALUE"""),"Lunes 16:45")</f>
        <v>Lunes 16:45</v>
      </c>
      <c r="S260" s="374" t="str">
        <f>IFERROR(__xludf.DUMMYFUNCTION("""COMPUTED_VALUE"""),"Lunes 18:15")</f>
        <v>Lunes 18:15</v>
      </c>
      <c r="T260" s="374" t="str">
        <f>IFERROR(__xludf.DUMMYFUNCTION("""COMPUTED_VALUE"""),"Martes 09:45")</f>
        <v>Martes 09:45</v>
      </c>
      <c r="U260" s="374" t="str">
        <f>IFERROR(__xludf.DUMMYFUNCTION("""COMPUTED_VALUE"""),"Martes 15:00")</f>
        <v>Martes 15:00</v>
      </c>
      <c r="V260" s="374" t="str">
        <f>IFERROR(__xludf.DUMMYFUNCTION("""COMPUTED_VALUE"""),"Martes 18:00")</f>
        <v>Martes 18:00</v>
      </c>
      <c r="W260" s="374" t="str">
        <f>IFERROR(__xludf.DUMMYFUNCTION("""COMPUTED_VALUE"""),"Miércoles 15:45")</f>
        <v>Miércoles 15:45</v>
      </c>
      <c r="X260" s="374" t="str">
        <f>IFERROR(__xludf.DUMMYFUNCTION("""COMPUTED_VALUE"""),"Miércoles 17:15")</f>
        <v>Miércoles 17:15</v>
      </c>
      <c r="Y260" s="374" t="str">
        <f>IFERROR(__xludf.DUMMYFUNCTION("""COMPUTED_VALUE"""),"Jueves 09:45")</f>
        <v>Jueves 09:45</v>
      </c>
      <c r="Z260" s="374" t="str">
        <f>IFERROR(__xludf.DUMMYFUNCTION("""COMPUTED_VALUE"""),"Jueves 16:30")</f>
        <v>Jueves 16:30</v>
      </c>
      <c r="AA260" s="374" t="str">
        <f>IFERROR(__xludf.DUMMYFUNCTION("""COMPUTED_VALUE"""),"Jueves 18:00")</f>
        <v>Jueves 18:00</v>
      </c>
      <c r="AB260" s="374" t="str">
        <f>IFERROR(__xludf.DUMMYFUNCTION("""COMPUTED_VALUE"""),"Viernes 09:45")</f>
        <v>Viernes 09:45</v>
      </c>
      <c r="AC260" s="374" t="str">
        <f>IFERROR(__xludf.DUMMYFUNCTION("""COMPUTED_VALUE"""),"Viernes 15:00")</f>
        <v>Viernes 15:00</v>
      </c>
      <c r="AD260" s="376" t="str">
        <f>IFERROR(__xludf.DUMMYFUNCTION("""COMPUTED_VALUE"""),"Viernes 17:15")</f>
        <v>Viernes 17:15</v>
      </c>
      <c r="AE260" s="376" t="str">
        <f>IFERROR(__xludf.DUMMYFUNCTION("""COMPUTED_VALUE"""),"Viernes 18:45")</f>
        <v>Viernes 18:45</v>
      </c>
      <c r="AF260" s="376" t="str">
        <f>IFERROR(__xludf.DUMMYFUNCTION("""COMPUTED_VALUE"""),"Sábados 10:30")</f>
        <v>Sábados 10:30</v>
      </c>
      <c r="AG260" s="376" t="str">
        <f>IFERROR(__xludf.DUMMYFUNCTION("""COMPUTED_VALUE"""),"Sábados 15:00")</f>
        <v>Sábados 15:00</v>
      </c>
      <c r="AH260" s="376" t="str">
        <f>IFERROR(__xludf.DUMMYFUNCTION("""COMPUTED_VALUE"""),"Sábados 15:45")</f>
        <v>Sábados 15:45</v>
      </c>
      <c r="AI260" s="376" t="str">
        <f>IFERROR(__xludf.DUMMYFUNCTION("""COMPUTED_VALUE"""),"Sábados 17:15")</f>
        <v>Sábados 17:15</v>
      </c>
      <c r="AJ260" s="376" t="str">
        <f>IFERROR(__xludf.DUMMYFUNCTION("""COMPUTED_VALUE"""),"vacio")</f>
        <v>vacio</v>
      </c>
      <c r="AK260" s="376"/>
      <c r="AL260" s="376"/>
      <c r="AM260" s="376"/>
      <c r="AN260" s="376"/>
      <c r="AO260" s="376"/>
      <c r="AP260" s="376"/>
      <c r="AQ260" s="376"/>
      <c r="AR260" s="376"/>
      <c r="AS260" s="376"/>
      <c r="AT260" s="376"/>
      <c r="AU260" s="376"/>
      <c r="AV260" s="376"/>
      <c r="AW260" s="377"/>
      <c r="AX260" s="134"/>
      <c r="AY260" s="353"/>
      <c r="AZ260" s="392" t="str">
        <f>IFERROR(__xludf.DUMMYFUNCTION("TRANSPOSE( IFNA(FILTER($B:$B, MONTH(IF($A:$A&lt;&gt;"""",$A:$A,""null""))=MONTH(IF('DATOS PERSONALES'!$H258&lt;&gt;"""",'DATOS PERSONALES'!$H258,""null""))),""Ingrese mes contratacion primero""))"),"Ingrese mes contratacion primero")</f>
        <v>Ingrese mes contratacion primero</v>
      </c>
      <c r="BA260" s="376"/>
      <c r="BB260" s="376"/>
      <c r="BC260" s="376"/>
      <c r="BD260" s="376"/>
      <c r="BE260" s="376"/>
      <c r="BF260" s="376"/>
      <c r="BG260" s="376"/>
      <c r="BH260" s="376"/>
      <c r="BI260" s="376"/>
      <c r="BJ260" s="376"/>
      <c r="BK260" s="376"/>
      <c r="BL260" s="376"/>
      <c r="BM260" s="376"/>
      <c r="BN260" s="376"/>
      <c r="BO260" s="377"/>
      <c r="BP260" s="134"/>
      <c r="BQ260" s="134"/>
      <c r="BR260" s="134"/>
      <c r="BS260" s="148"/>
      <c r="BT260" s="148"/>
      <c r="BU260" s="148"/>
      <c r="BV260" s="148"/>
      <c r="BW260" s="148"/>
      <c r="BX260" s="148"/>
      <c r="BY260" s="148"/>
      <c r="BZ260" s="148"/>
      <c r="CA260" s="148"/>
      <c r="CB260" s="148"/>
      <c r="CC260" s="148"/>
      <c r="CD260" s="148"/>
      <c r="CE260" s="148"/>
      <c r="CF260" s="148"/>
      <c r="CG260" s="148"/>
      <c r="CH260" s="148"/>
      <c r="CI260" s="148"/>
      <c r="CJ260" s="148"/>
      <c r="CK260" s="148"/>
      <c r="CL260" s="148"/>
      <c r="CM260" s="148"/>
      <c r="CN260" s="148"/>
      <c r="CO260" s="148"/>
      <c r="CP260" s="148"/>
      <c r="CQ260" s="148"/>
      <c r="CR260" s="148"/>
    </row>
    <row r="261" ht="15.75" customHeight="1">
      <c r="A261" s="134"/>
      <c r="B261" s="519">
        <f>COUNTIF('DATOS PERSONALES'!A:A,"&lt;&gt;")-1</f>
        <v>812</v>
      </c>
      <c r="C261" s="134"/>
      <c r="D261" s="134"/>
      <c r="E261" s="134"/>
      <c r="F261" s="134"/>
      <c r="G261" s="353"/>
      <c r="H261" s="376"/>
      <c r="I261" s="376"/>
      <c r="J261" s="376"/>
      <c r="K261" s="377"/>
      <c r="L261" s="134"/>
      <c r="M261" s="134"/>
      <c r="N261" s="353"/>
      <c r="O261" s="374"/>
      <c r="P261" s="375"/>
      <c r="Q261" s="381" t="str">
        <f>IFERROR(__xludf.DUMMYFUNCTION("TRANSPOSE(FILTER($P$6:$P$329,$O$6:$O$329='DATOS PERSONALES'!$E258))"),"Lunes 15:15")</f>
        <v>Lunes 15:15</v>
      </c>
      <c r="R261" s="374" t="str">
        <f>IFERROR(__xludf.DUMMYFUNCTION("""COMPUTED_VALUE"""),"Lunes 16:45")</f>
        <v>Lunes 16:45</v>
      </c>
      <c r="S261" s="374" t="str">
        <f>IFERROR(__xludf.DUMMYFUNCTION("""COMPUTED_VALUE"""),"Lunes 18:15")</f>
        <v>Lunes 18:15</v>
      </c>
      <c r="T261" s="374" t="str">
        <f>IFERROR(__xludf.DUMMYFUNCTION("""COMPUTED_VALUE"""),"Martes 09:45")</f>
        <v>Martes 09:45</v>
      </c>
      <c r="U261" s="374" t="str">
        <f>IFERROR(__xludf.DUMMYFUNCTION("""COMPUTED_VALUE"""),"Martes 15:00")</f>
        <v>Martes 15:00</v>
      </c>
      <c r="V261" s="374" t="str">
        <f>IFERROR(__xludf.DUMMYFUNCTION("""COMPUTED_VALUE"""),"Martes 18:00")</f>
        <v>Martes 18:00</v>
      </c>
      <c r="W261" s="374" t="str">
        <f>IFERROR(__xludf.DUMMYFUNCTION("""COMPUTED_VALUE"""),"Miércoles 15:45")</f>
        <v>Miércoles 15:45</v>
      </c>
      <c r="X261" s="374" t="str">
        <f>IFERROR(__xludf.DUMMYFUNCTION("""COMPUTED_VALUE"""),"Miércoles 17:15")</f>
        <v>Miércoles 17:15</v>
      </c>
      <c r="Y261" s="374" t="str">
        <f>IFERROR(__xludf.DUMMYFUNCTION("""COMPUTED_VALUE"""),"Jueves 09:45")</f>
        <v>Jueves 09:45</v>
      </c>
      <c r="Z261" s="374" t="str">
        <f>IFERROR(__xludf.DUMMYFUNCTION("""COMPUTED_VALUE"""),"Jueves 16:30")</f>
        <v>Jueves 16:30</v>
      </c>
      <c r="AA261" s="374" t="str">
        <f>IFERROR(__xludf.DUMMYFUNCTION("""COMPUTED_VALUE"""),"Jueves 18:00")</f>
        <v>Jueves 18:00</v>
      </c>
      <c r="AB261" s="374" t="str">
        <f>IFERROR(__xludf.DUMMYFUNCTION("""COMPUTED_VALUE"""),"Viernes 09:45")</f>
        <v>Viernes 09:45</v>
      </c>
      <c r="AC261" s="374" t="str">
        <f>IFERROR(__xludf.DUMMYFUNCTION("""COMPUTED_VALUE"""),"Viernes 15:00")</f>
        <v>Viernes 15:00</v>
      </c>
      <c r="AD261" s="376" t="str">
        <f>IFERROR(__xludf.DUMMYFUNCTION("""COMPUTED_VALUE"""),"Viernes 17:15")</f>
        <v>Viernes 17:15</v>
      </c>
      <c r="AE261" s="376" t="str">
        <f>IFERROR(__xludf.DUMMYFUNCTION("""COMPUTED_VALUE"""),"Viernes 18:45")</f>
        <v>Viernes 18:45</v>
      </c>
      <c r="AF261" s="376" t="str">
        <f>IFERROR(__xludf.DUMMYFUNCTION("""COMPUTED_VALUE"""),"Sábados 10:30")</f>
        <v>Sábados 10:30</v>
      </c>
      <c r="AG261" s="376" t="str">
        <f>IFERROR(__xludf.DUMMYFUNCTION("""COMPUTED_VALUE"""),"Sábados 15:00")</f>
        <v>Sábados 15:00</v>
      </c>
      <c r="AH261" s="376" t="str">
        <f>IFERROR(__xludf.DUMMYFUNCTION("""COMPUTED_VALUE"""),"Sábados 15:45")</f>
        <v>Sábados 15:45</v>
      </c>
      <c r="AI261" s="376" t="str">
        <f>IFERROR(__xludf.DUMMYFUNCTION("""COMPUTED_VALUE"""),"Sábados 17:15")</f>
        <v>Sábados 17:15</v>
      </c>
      <c r="AJ261" s="376" t="str">
        <f>IFERROR(__xludf.DUMMYFUNCTION("""COMPUTED_VALUE"""),"vacio")</f>
        <v>vacio</v>
      </c>
      <c r="AK261" s="376"/>
      <c r="AL261" s="376"/>
      <c r="AM261" s="376"/>
      <c r="AN261" s="376"/>
      <c r="AO261" s="376"/>
      <c r="AP261" s="376"/>
      <c r="AQ261" s="376"/>
      <c r="AR261" s="376"/>
      <c r="AS261" s="376"/>
      <c r="AT261" s="376"/>
      <c r="AU261" s="376"/>
      <c r="AV261" s="376"/>
      <c r="AW261" s="377"/>
      <c r="AX261" s="134"/>
      <c r="AY261" s="353"/>
      <c r="AZ261" s="392" t="str">
        <f>IFERROR(__xludf.DUMMYFUNCTION("TRANSPOSE( IFNA(FILTER($B:$B, MONTH(IF($A:$A&lt;&gt;"""",$A:$A,""null""))=MONTH(IF('DATOS PERSONALES'!$H259&lt;&gt;"""",'DATOS PERSONALES'!$H259,""null""))),""Ingrese mes contratacion primero""))"),"Ingrese mes contratacion primero")</f>
        <v>Ingrese mes contratacion primero</v>
      </c>
      <c r="BA261" s="376"/>
      <c r="BB261" s="376"/>
      <c r="BC261" s="376"/>
      <c r="BD261" s="376"/>
      <c r="BE261" s="376"/>
      <c r="BF261" s="376"/>
      <c r="BG261" s="376"/>
      <c r="BH261" s="376"/>
      <c r="BI261" s="376"/>
      <c r="BJ261" s="376"/>
      <c r="BK261" s="376"/>
      <c r="BL261" s="376"/>
      <c r="BM261" s="376"/>
      <c r="BN261" s="376"/>
      <c r="BO261" s="377"/>
      <c r="BP261" s="134"/>
      <c r="BQ261" s="134"/>
      <c r="BR261" s="134"/>
      <c r="BS261" s="148"/>
      <c r="BT261" s="148"/>
      <c r="BU261" s="148"/>
      <c r="BV261" s="148"/>
      <c r="BW261" s="148"/>
      <c r="BX261" s="148"/>
      <c r="BY261" s="148"/>
      <c r="BZ261" s="148"/>
      <c r="CA261" s="148"/>
      <c r="CB261" s="148"/>
      <c r="CC261" s="148"/>
      <c r="CD261" s="148"/>
      <c r="CE261" s="148"/>
      <c r="CF261" s="148"/>
      <c r="CG261" s="148"/>
      <c r="CH261" s="148"/>
      <c r="CI261" s="148"/>
      <c r="CJ261" s="148"/>
      <c r="CK261" s="148"/>
      <c r="CL261" s="148"/>
      <c r="CM261" s="148"/>
      <c r="CN261" s="148"/>
      <c r="CO261" s="148"/>
      <c r="CP261" s="148"/>
      <c r="CQ261" s="148"/>
      <c r="CR261" s="148"/>
    </row>
    <row r="262" ht="15.75" customHeight="1">
      <c r="A262" s="134"/>
      <c r="B262" s="518" t="s">
        <v>1557</v>
      </c>
      <c r="C262" s="134"/>
      <c r="D262" s="134"/>
      <c r="E262" s="134"/>
      <c r="F262" s="134"/>
      <c r="G262" s="353"/>
      <c r="H262" s="376"/>
      <c r="I262" s="376"/>
      <c r="J262" s="376"/>
      <c r="K262" s="377"/>
      <c r="L262" s="134"/>
      <c r="M262" s="134"/>
      <c r="N262" s="353"/>
      <c r="O262" s="374"/>
      <c r="P262" s="375"/>
      <c r="Q262" s="381" t="str">
        <f>IFERROR(__xludf.DUMMYFUNCTION("TRANSPOSE(FILTER($P$6:$P$329,$O$6:$O$329='DATOS PERSONALES'!$E259))"),"Lunes 15:15")</f>
        <v>Lunes 15:15</v>
      </c>
      <c r="R262" s="374" t="str">
        <f>IFERROR(__xludf.DUMMYFUNCTION("""COMPUTED_VALUE"""),"Lunes 16:45")</f>
        <v>Lunes 16:45</v>
      </c>
      <c r="S262" s="374" t="str">
        <f>IFERROR(__xludf.DUMMYFUNCTION("""COMPUTED_VALUE"""),"Lunes 18:15")</f>
        <v>Lunes 18:15</v>
      </c>
      <c r="T262" s="374" t="str">
        <f>IFERROR(__xludf.DUMMYFUNCTION("""COMPUTED_VALUE"""),"Martes 09:45")</f>
        <v>Martes 09:45</v>
      </c>
      <c r="U262" s="374" t="str">
        <f>IFERROR(__xludf.DUMMYFUNCTION("""COMPUTED_VALUE"""),"Martes 15:00")</f>
        <v>Martes 15:00</v>
      </c>
      <c r="V262" s="374" t="str">
        <f>IFERROR(__xludf.DUMMYFUNCTION("""COMPUTED_VALUE"""),"Martes 18:00")</f>
        <v>Martes 18:00</v>
      </c>
      <c r="W262" s="374" t="str">
        <f>IFERROR(__xludf.DUMMYFUNCTION("""COMPUTED_VALUE"""),"Miércoles 15:45")</f>
        <v>Miércoles 15:45</v>
      </c>
      <c r="X262" s="374" t="str">
        <f>IFERROR(__xludf.DUMMYFUNCTION("""COMPUTED_VALUE"""),"Miércoles 17:15")</f>
        <v>Miércoles 17:15</v>
      </c>
      <c r="Y262" s="374" t="str">
        <f>IFERROR(__xludf.DUMMYFUNCTION("""COMPUTED_VALUE"""),"Jueves 09:45")</f>
        <v>Jueves 09:45</v>
      </c>
      <c r="Z262" s="374" t="str">
        <f>IFERROR(__xludf.DUMMYFUNCTION("""COMPUTED_VALUE"""),"Jueves 16:30")</f>
        <v>Jueves 16:30</v>
      </c>
      <c r="AA262" s="374" t="str">
        <f>IFERROR(__xludf.DUMMYFUNCTION("""COMPUTED_VALUE"""),"Jueves 18:00")</f>
        <v>Jueves 18:00</v>
      </c>
      <c r="AB262" s="374" t="str">
        <f>IFERROR(__xludf.DUMMYFUNCTION("""COMPUTED_VALUE"""),"Viernes 09:45")</f>
        <v>Viernes 09:45</v>
      </c>
      <c r="AC262" s="374" t="str">
        <f>IFERROR(__xludf.DUMMYFUNCTION("""COMPUTED_VALUE"""),"Viernes 15:00")</f>
        <v>Viernes 15:00</v>
      </c>
      <c r="AD262" s="376" t="str">
        <f>IFERROR(__xludf.DUMMYFUNCTION("""COMPUTED_VALUE"""),"Viernes 17:15")</f>
        <v>Viernes 17:15</v>
      </c>
      <c r="AE262" s="376" t="str">
        <f>IFERROR(__xludf.DUMMYFUNCTION("""COMPUTED_VALUE"""),"Viernes 18:45")</f>
        <v>Viernes 18:45</v>
      </c>
      <c r="AF262" s="376" t="str">
        <f>IFERROR(__xludf.DUMMYFUNCTION("""COMPUTED_VALUE"""),"Sábados 10:30")</f>
        <v>Sábados 10:30</v>
      </c>
      <c r="AG262" s="376" t="str">
        <f>IFERROR(__xludf.DUMMYFUNCTION("""COMPUTED_VALUE"""),"Sábados 15:00")</f>
        <v>Sábados 15:00</v>
      </c>
      <c r="AH262" s="376" t="str">
        <f>IFERROR(__xludf.DUMMYFUNCTION("""COMPUTED_VALUE"""),"Sábados 15:45")</f>
        <v>Sábados 15:45</v>
      </c>
      <c r="AI262" s="376" t="str">
        <f>IFERROR(__xludf.DUMMYFUNCTION("""COMPUTED_VALUE"""),"Sábados 17:15")</f>
        <v>Sábados 17:15</v>
      </c>
      <c r="AJ262" s="376" t="str">
        <f>IFERROR(__xludf.DUMMYFUNCTION("""COMPUTED_VALUE"""),"vacio")</f>
        <v>vacio</v>
      </c>
      <c r="AK262" s="376"/>
      <c r="AL262" s="376"/>
      <c r="AM262" s="376"/>
      <c r="AN262" s="376"/>
      <c r="AO262" s="376"/>
      <c r="AP262" s="376"/>
      <c r="AQ262" s="376"/>
      <c r="AR262" s="376"/>
      <c r="AS262" s="376"/>
      <c r="AT262" s="376"/>
      <c r="AU262" s="376"/>
      <c r="AV262" s="376"/>
      <c r="AW262" s="377"/>
      <c r="AX262" s="134"/>
      <c r="AY262" s="353"/>
      <c r="AZ262" s="392" t="str">
        <f>IFERROR(__xludf.DUMMYFUNCTION("TRANSPOSE( IFNA(FILTER($B:$B, MONTH(IF($A:$A&lt;&gt;"""",$A:$A,""null""))=MONTH(IF('DATOS PERSONALES'!$H260&lt;&gt;"""",'DATOS PERSONALES'!$H260,""null""))),""Ingrese mes contratacion primero""))"),"Ingrese mes contratacion primero")</f>
        <v>Ingrese mes contratacion primero</v>
      </c>
      <c r="BA262" s="376"/>
      <c r="BB262" s="376"/>
      <c r="BC262" s="376"/>
      <c r="BD262" s="376"/>
      <c r="BE262" s="376"/>
      <c r="BF262" s="376"/>
      <c r="BG262" s="376"/>
      <c r="BH262" s="376"/>
      <c r="BI262" s="376"/>
      <c r="BJ262" s="376"/>
      <c r="BK262" s="376"/>
      <c r="BL262" s="376"/>
      <c r="BM262" s="376"/>
      <c r="BN262" s="376"/>
      <c r="BO262" s="377"/>
      <c r="BP262" s="134"/>
      <c r="BQ262" s="134"/>
      <c r="BR262" s="134"/>
      <c r="BS262" s="148"/>
      <c r="BT262" s="148"/>
      <c r="BU262" s="148"/>
      <c r="BV262" s="148"/>
      <c r="BW262" s="148"/>
      <c r="BX262" s="148"/>
      <c r="BY262" s="148"/>
      <c r="BZ262" s="148"/>
      <c r="CA262" s="148"/>
      <c r="CB262" s="148"/>
      <c r="CC262" s="148"/>
      <c r="CD262" s="148"/>
      <c r="CE262" s="148"/>
      <c r="CF262" s="148"/>
      <c r="CG262" s="148"/>
      <c r="CH262" s="148"/>
      <c r="CI262" s="148"/>
      <c r="CJ262" s="148"/>
      <c r="CK262" s="148"/>
      <c r="CL262" s="148"/>
      <c r="CM262" s="148"/>
      <c r="CN262" s="148"/>
      <c r="CO262" s="148"/>
      <c r="CP262" s="148"/>
      <c r="CQ262" s="148"/>
      <c r="CR262" s="148"/>
    </row>
    <row r="263" ht="15.75" customHeight="1">
      <c r="A263" s="134"/>
      <c r="B263" s="519">
        <f>IFERROR(__xludf.DUMMYFUNCTION("IMPORTRANGE(B258,""CONFIGURACION!B261"")+2"),814.0)</f>
        <v>814</v>
      </c>
      <c r="C263" s="134"/>
      <c r="D263" s="134"/>
      <c r="E263" s="134"/>
      <c r="F263" s="134"/>
      <c r="G263" s="353"/>
      <c r="H263" s="376"/>
      <c r="I263" s="376"/>
      <c r="J263" s="376"/>
      <c r="K263" s="377"/>
      <c r="L263" s="134"/>
      <c r="M263" s="134"/>
      <c r="N263" s="353"/>
      <c r="O263" s="374"/>
      <c r="P263" s="375"/>
      <c r="Q263" s="381" t="str">
        <f>IFERROR(__xludf.DUMMYFUNCTION("TRANSPOSE(FILTER($P$6:$P$329,$O$6:$O$329='DATOS PERSONALES'!$E260))"),"Lunes 15:15")</f>
        <v>Lunes 15:15</v>
      </c>
      <c r="R263" s="374" t="str">
        <f>IFERROR(__xludf.DUMMYFUNCTION("""COMPUTED_VALUE"""),"Lunes 16:45")</f>
        <v>Lunes 16:45</v>
      </c>
      <c r="S263" s="374" t="str">
        <f>IFERROR(__xludf.DUMMYFUNCTION("""COMPUTED_VALUE"""),"Lunes 18:15")</f>
        <v>Lunes 18:15</v>
      </c>
      <c r="T263" s="374" t="str">
        <f>IFERROR(__xludf.DUMMYFUNCTION("""COMPUTED_VALUE"""),"Martes 09:45")</f>
        <v>Martes 09:45</v>
      </c>
      <c r="U263" s="374" t="str">
        <f>IFERROR(__xludf.DUMMYFUNCTION("""COMPUTED_VALUE"""),"Martes 15:00")</f>
        <v>Martes 15:00</v>
      </c>
      <c r="V263" s="374" t="str">
        <f>IFERROR(__xludf.DUMMYFUNCTION("""COMPUTED_VALUE"""),"Martes 18:00")</f>
        <v>Martes 18:00</v>
      </c>
      <c r="W263" s="374" t="str">
        <f>IFERROR(__xludf.DUMMYFUNCTION("""COMPUTED_VALUE"""),"Miércoles 15:45")</f>
        <v>Miércoles 15:45</v>
      </c>
      <c r="X263" s="374" t="str">
        <f>IFERROR(__xludf.DUMMYFUNCTION("""COMPUTED_VALUE"""),"Miércoles 17:15")</f>
        <v>Miércoles 17:15</v>
      </c>
      <c r="Y263" s="374" t="str">
        <f>IFERROR(__xludf.DUMMYFUNCTION("""COMPUTED_VALUE"""),"Jueves 09:45")</f>
        <v>Jueves 09:45</v>
      </c>
      <c r="Z263" s="374" t="str">
        <f>IFERROR(__xludf.DUMMYFUNCTION("""COMPUTED_VALUE"""),"Jueves 16:30")</f>
        <v>Jueves 16:30</v>
      </c>
      <c r="AA263" s="374" t="str">
        <f>IFERROR(__xludf.DUMMYFUNCTION("""COMPUTED_VALUE"""),"Jueves 18:00")</f>
        <v>Jueves 18:00</v>
      </c>
      <c r="AB263" s="374" t="str">
        <f>IFERROR(__xludf.DUMMYFUNCTION("""COMPUTED_VALUE"""),"Viernes 09:45")</f>
        <v>Viernes 09:45</v>
      </c>
      <c r="AC263" s="374" t="str">
        <f>IFERROR(__xludf.DUMMYFUNCTION("""COMPUTED_VALUE"""),"Viernes 15:00")</f>
        <v>Viernes 15:00</v>
      </c>
      <c r="AD263" s="376" t="str">
        <f>IFERROR(__xludf.DUMMYFUNCTION("""COMPUTED_VALUE"""),"Viernes 17:15")</f>
        <v>Viernes 17:15</v>
      </c>
      <c r="AE263" s="376" t="str">
        <f>IFERROR(__xludf.DUMMYFUNCTION("""COMPUTED_VALUE"""),"Viernes 18:45")</f>
        <v>Viernes 18:45</v>
      </c>
      <c r="AF263" s="376" t="str">
        <f>IFERROR(__xludf.DUMMYFUNCTION("""COMPUTED_VALUE"""),"Sábados 10:30")</f>
        <v>Sábados 10:30</v>
      </c>
      <c r="AG263" s="376" t="str">
        <f>IFERROR(__xludf.DUMMYFUNCTION("""COMPUTED_VALUE"""),"Sábados 15:00")</f>
        <v>Sábados 15:00</v>
      </c>
      <c r="AH263" s="376" t="str">
        <f>IFERROR(__xludf.DUMMYFUNCTION("""COMPUTED_VALUE"""),"Sábados 15:45")</f>
        <v>Sábados 15:45</v>
      </c>
      <c r="AI263" s="376" t="str">
        <f>IFERROR(__xludf.DUMMYFUNCTION("""COMPUTED_VALUE"""),"Sábados 17:15")</f>
        <v>Sábados 17:15</v>
      </c>
      <c r="AJ263" s="376" t="str">
        <f>IFERROR(__xludf.DUMMYFUNCTION("""COMPUTED_VALUE"""),"vacio")</f>
        <v>vacio</v>
      </c>
      <c r="AK263" s="376"/>
      <c r="AL263" s="376"/>
      <c r="AM263" s="376"/>
      <c r="AN263" s="376"/>
      <c r="AO263" s="376"/>
      <c r="AP263" s="376"/>
      <c r="AQ263" s="376"/>
      <c r="AR263" s="376"/>
      <c r="AS263" s="376"/>
      <c r="AT263" s="376"/>
      <c r="AU263" s="376"/>
      <c r="AV263" s="376"/>
      <c r="AW263" s="377"/>
      <c r="AX263" s="134"/>
      <c r="AY263" s="353"/>
      <c r="AZ263" s="392" t="str">
        <f>IFERROR(__xludf.DUMMYFUNCTION("TRANSPOSE( IFNA(FILTER($B:$B, MONTH(IF($A:$A&lt;&gt;"""",$A:$A,""null""))=MONTH(IF('DATOS PERSONALES'!$H261&lt;&gt;"""",'DATOS PERSONALES'!$H261,""null""))),""Ingrese mes contratacion primero""))"),"Ingrese mes contratacion primero")</f>
        <v>Ingrese mes contratacion primero</v>
      </c>
      <c r="BA263" s="376"/>
      <c r="BB263" s="376"/>
      <c r="BC263" s="376"/>
      <c r="BD263" s="376"/>
      <c r="BE263" s="376"/>
      <c r="BF263" s="376"/>
      <c r="BG263" s="376"/>
      <c r="BH263" s="376"/>
      <c r="BI263" s="376"/>
      <c r="BJ263" s="376"/>
      <c r="BK263" s="376"/>
      <c r="BL263" s="376"/>
      <c r="BM263" s="376"/>
      <c r="BN263" s="376"/>
      <c r="BO263" s="377"/>
      <c r="BP263" s="134"/>
      <c r="BQ263" s="134"/>
      <c r="BR263" s="134"/>
      <c r="BS263" s="148"/>
      <c r="BT263" s="148"/>
      <c r="BU263" s="148"/>
      <c r="BV263" s="148"/>
      <c r="BW263" s="148"/>
      <c r="BX263" s="148"/>
      <c r="BY263" s="148"/>
      <c r="BZ263" s="148"/>
      <c r="CA263" s="148"/>
      <c r="CB263" s="148"/>
      <c r="CC263" s="148"/>
      <c r="CD263" s="148"/>
      <c r="CE263" s="148"/>
      <c r="CF263" s="148"/>
      <c r="CG263" s="148"/>
      <c r="CH263" s="148"/>
      <c r="CI263" s="148"/>
      <c r="CJ263" s="148"/>
      <c r="CK263" s="148"/>
      <c r="CL263" s="148"/>
      <c r="CM263" s="148"/>
      <c r="CN263" s="148"/>
      <c r="CO263" s="148"/>
      <c r="CP263" s="148"/>
      <c r="CQ263" s="148"/>
      <c r="CR263" s="148"/>
    </row>
    <row r="264" ht="15.75" customHeight="1">
      <c r="A264" s="134"/>
      <c r="B264" s="134"/>
      <c r="C264" s="134"/>
      <c r="D264" s="134"/>
      <c r="E264" s="134"/>
      <c r="F264" s="134"/>
      <c r="G264" s="353"/>
      <c r="H264" s="376"/>
      <c r="I264" s="376"/>
      <c r="J264" s="376"/>
      <c r="K264" s="377"/>
      <c r="L264" s="134"/>
      <c r="M264" s="134"/>
      <c r="N264" s="353"/>
      <c r="O264" s="374"/>
      <c r="P264" s="375"/>
      <c r="Q264" s="381" t="str">
        <f>IFERROR(__xludf.DUMMYFUNCTION("TRANSPOSE(FILTER($P$6:$P$329,$O$6:$O$329='DATOS PERSONALES'!$E261))"),"Lunes 15:15")</f>
        <v>Lunes 15:15</v>
      </c>
      <c r="R264" s="374" t="str">
        <f>IFERROR(__xludf.DUMMYFUNCTION("""COMPUTED_VALUE"""),"Lunes 16:45")</f>
        <v>Lunes 16:45</v>
      </c>
      <c r="S264" s="374" t="str">
        <f>IFERROR(__xludf.DUMMYFUNCTION("""COMPUTED_VALUE"""),"Lunes 18:15")</f>
        <v>Lunes 18:15</v>
      </c>
      <c r="T264" s="374" t="str">
        <f>IFERROR(__xludf.DUMMYFUNCTION("""COMPUTED_VALUE"""),"Martes 09:45")</f>
        <v>Martes 09:45</v>
      </c>
      <c r="U264" s="374" t="str">
        <f>IFERROR(__xludf.DUMMYFUNCTION("""COMPUTED_VALUE"""),"Martes 15:00")</f>
        <v>Martes 15:00</v>
      </c>
      <c r="V264" s="374" t="str">
        <f>IFERROR(__xludf.DUMMYFUNCTION("""COMPUTED_VALUE"""),"Martes 18:00")</f>
        <v>Martes 18:00</v>
      </c>
      <c r="W264" s="374" t="str">
        <f>IFERROR(__xludf.DUMMYFUNCTION("""COMPUTED_VALUE"""),"Miércoles 15:45")</f>
        <v>Miércoles 15:45</v>
      </c>
      <c r="X264" s="374" t="str">
        <f>IFERROR(__xludf.DUMMYFUNCTION("""COMPUTED_VALUE"""),"Miércoles 17:15")</f>
        <v>Miércoles 17:15</v>
      </c>
      <c r="Y264" s="374" t="str">
        <f>IFERROR(__xludf.DUMMYFUNCTION("""COMPUTED_VALUE"""),"Jueves 09:45")</f>
        <v>Jueves 09:45</v>
      </c>
      <c r="Z264" s="374" t="str">
        <f>IFERROR(__xludf.DUMMYFUNCTION("""COMPUTED_VALUE"""),"Jueves 16:30")</f>
        <v>Jueves 16:30</v>
      </c>
      <c r="AA264" s="374" t="str">
        <f>IFERROR(__xludf.DUMMYFUNCTION("""COMPUTED_VALUE"""),"Jueves 18:00")</f>
        <v>Jueves 18:00</v>
      </c>
      <c r="AB264" s="374" t="str">
        <f>IFERROR(__xludf.DUMMYFUNCTION("""COMPUTED_VALUE"""),"Viernes 09:45")</f>
        <v>Viernes 09:45</v>
      </c>
      <c r="AC264" s="374" t="str">
        <f>IFERROR(__xludf.DUMMYFUNCTION("""COMPUTED_VALUE"""),"Viernes 15:00")</f>
        <v>Viernes 15:00</v>
      </c>
      <c r="AD264" s="376" t="str">
        <f>IFERROR(__xludf.DUMMYFUNCTION("""COMPUTED_VALUE"""),"Viernes 17:15")</f>
        <v>Viernes 17:15</v>
      </c>
      <c r="AE264" s="376" t="str">
        <f>IFERROR(__xludf.DUMMYFUNCTION("""COMPUTED_VALUE"""),"Viernes 18:45")</f>
        <v>Viernes 18:45</v>
      </c>
      <c r="AF264" s="376" t="str">
        <f>IFERROR(__xludf.DUMMYFUNCTION("""COMPUTED_VALUE"""),"Sábados 10:30")</f>
        <v>Sábados 10:30</v>
      </c>
      <c r="AG264" s="376" t="str">
        <f>IFERROR(__xludf.DUMMYFUNCTION("""COMPUTED_VALUE"""),"Sábados 15:00")</f>
        <v>Sábados 15:00</v>
      </c>
      <c r="AH264" s="376" t="str">
        <f>IFERROR(__xludf.DUMMYFUNCTION("""COMPUTED_VALUE"""),"Sábados 15:45")</f>
        <v>Sábados 15:45</v>
      </c>
      <c r="AI264" s="376" t="str">
        <f>IFERROR(__xludf.DUMMYFUNCTION("""COMPUTED_VALUE"""),"Sábados 17:15")</f>
        <v>Sábados 17:15</v>
      </c>
      <c r="AJ264" s="376" t="str">
        <f>IFERROR(__xludf.DUMMYFUNCTION("""COMPUTED_VALUE"""),"vacio")</f>
        <v>vacio</v>
      </c>
      <c r="AK264" s="376"/>
      <c r="AL264" s="376"/>
      <c r="AM264" s="376"/>
      <c r="AN264" s="376"/>
      <c r="AO264" s="376"/>
      <c r="AP264" s="376"/>
      <c r="AQ264" s="376"/>
      <c r="AR264" s="376"/>
      <c r="AS264" s="376"/>
      <c r="AT264" s="376"/>
      <c r="AU264" s="376"/>
      <c r="AV264" s="376"/>
      <c r="AW264" s="377"/>
      <c r="AX264" s="134"/>
      <c r="AY264" s="353"/>
      <c r="AZ264" s="392" t="str">
        <f>IFERROR(__xludf.DUMMYFUNCTION("TRANSPOSE( IFNA(FILTER($B:$B, MONTH(IF($A:$A&lt;&gt;"""",$A:$A,""null""))=MONTH(IF('DATOS PERSONALES'!$H262&lt;&gt;"""",'DATOS PERSONALES'!$H262,""null""))),""Ingrese mes contratacion primero""))"),"Ingrese mes contratacion primero")</f>
        <v>Ingrese mes contratacion primero</v>
      </c>
      <c r="BA264" s="376"/>
      <c r="BB264" s="376"/>
      <c r="BC264" s="376"/>
      <c r="BD264" s="376"/>
      <c r="BE264" s="376"/>
      <c r="BF264" s="376"/>
      <c r="BG264" s="376"/>
      <c r="BH264" s="376"/>
      <c r="BI264" s="376"/>
      <c r="BJ264" s="376"/>
      <c r="BK264" s="376"/>
      <c r="BL264" s="376"/>
      <c r="BM264" s="376"/>
      <c r="BN264" s="376"/>
      <c r="BO264" s="377"/>
      <c r="BP264" s="134"/>
      <c r="BQ264" s="134"/>
      <c r="BR264" s="134"/>
      <c r="BS264" s="148"/>
      <c r="BT264" s="148"/>
      <c r="BU264" s="148"/>
      <c r="BV264" s="148"/>
      <c r="BW264" s="148"/>
      <c r="BX264" s="148"/>
      <c r="BY264" s="148"/>
      <c r="BZ264" s="148"/>
      <c r="CA264" s="148"/>
      <c r="CB264" s="148"/>
      <c r="CC264" s="148"/>
      <c r="CD264" s="148"/>
      <c r="CE264" s="148"/>
      <c r="CF264" s="148"/>
      <c r="CG264" s="148"/>
      <c r="CH264" s="148"/>
      <c r="CI264" s="148"/>
      <c r="CJ264" s="148"/>
      <c r="CK264" s="148"/>
      <c r="CL264" s="148"/>
      <c r="CM264" s="148"/>
      <c r="CN264" s="148"/>
      <c r="CO264" s="148"/>
      <c r="CP264" s="148"/>
      <c r="CQ264" s="148"/>
      <c r="CR264" s="148"/>
    </row>
    <row r="265" ht="15.75" customHeight="1">
      <c r="A265" s="134"/>
      <c r="B265" s="134"/>
      <c r="C265" s="134"/>
      <c r="D265" s="134"/>
      <c r="E265" s="134"/>
      <c r="F265" s="134"/>
      <c r="G265" s="353"/>
      <c r="H265" s="376"/>
      <c r="I265" s="376"/>
      <c r="J265" s="376"/>
      <c r="K265" s="377"/>
      <c r="L265" s="134"/>
      <c r="M265" s="134"/>
      <c r="N265" s="353"/>
      <c r="O265" s="374"/>
      <c r="P265" s="375"/>
      <c r="Q265" s="381" t="str">
        <f>IFERROR(__xludf.DUMMYFUNCTION("TRANSPOSE(FILTER($P$6:$P$329,$O$6:$O$329='DATOS PERSONALES'!$E262))"),"Lunes 15:15")</f>
        <v>Lunes 15:15</v>
      </c>
      <c r="R265" s="374" t="str">
        <f>IFERROR(__xludf.DUMMYFUNCTION("""COMPUTED_VALUE"""),"Lunes 16:45")</f>
        <v>Lunes 16:45</v>
      </c>
      <c r="S265" s="374" t="str">
        <f>IFERROR(__xludf.DUMMYFUNCTION("""COMPUTED_VALUE"""),"Lunes 18:15")</f>
        <v>Lunes 18:15</v>
      </c>
      <c r="T265" s="374" t="str">
        <f>IFERROR(__xludf.DUMMYFUNCTION("""COMPUTED_VALUE"""),"Martes 09:45")</f>
        <v>Martes 09:45</v>
      </c>
      <c r="U265" s="374" t="str">
        <f>IFERROR(__xludf.DUMMYFUNCTION("""COMPUTED_VALUE"""),"Martes 15:00")</f>
        <v>Martes 15:00</v>
      </c>
      <c r="V265" s="374" t="str">
        <f>IFERROR(__xludf.DUMMYFUNCTION("""COMPUTED_VALUE"""),"Martes 18:00")</f>
        <v>Martes 18:00</v>
      </c>
      <c r="W265" s="374" t="str">
        <f>IFERROR(__xludf.DUMMYFUNCTION("""COMPUTED_VALUE"""),"Miércoles 15:45")</f>
        <v>Miércoles 15:45</v>
      </c>
      <c r="X265" s="374" t="str">
        <f>IFERROR(__xludf.DUMMYFUNCTION("""COMPUTED_VALUE"""),"Miércoles 17:15")</f>
        <v>Miércoles 17:15</v>
      </c>
      <c r="Y265" s="374" t="str">
        <f>IFERROR(__xludf.DUMMYFUNCTION("""COMPUTED_VALUE"""),"Jueves 09:45")</f>
        <v>Jueves 09:45</v>
      </c>
      <c r="Z265" s="374" t="str">
        <f>IFERROR(__xludf.DUMMYFUNCTION("""COMPUTED_VALUE"""),"Jueves 16:30")</f>
        <v>Jueves 16:30</v>
      </c>
      <c r="AA265" s="374" t="str">
        <f>IFERROR(__xludf.DUMMYFUNCTION("""COMPUTED_VALUE"""),"Jueves 18:00")</f>
        <v>Jueves 18:00</v>
      </c>
      <c r="AB265" s="374" t="str">
        <f>IFERROR(__xludf.DUMMYFUNCTION("""COMPUTED_VALUE"""),"Viernes 09:45")</f>
        <v>Viernes 09:45</v>
      </c>
      <c r="AC265" s="374" t="str">
        <f>IFERROR(__xludf.DUMMYFUNCTION("""COMPUTED_VALUE"""),"Viernes 15:00")</f>
        <v>Viernes 15:00</v>
      </c>
      <c r="AD265" s="376" t="str">
        <f>IFERROR(__xludf.DUMMYFUNCTION("""COMPUTED_VALUE"""),"Viernes 17:15")</f>
        <v>Viernes 17:15</v>
      </c>
      <c r="AE265" s="376" t="str">
        <f>IFERROR(__xludf.DUMMYFUNCTION("""COMPUTED_VALUE"""),"Viernes 18:45")</f>
        <v>Viernes 18:45</v>
      </c>
      <c r="AF265" s="376" t="str">
        <f>IFERROR(__xludf.DUMMYFUNCTION("""COMPUTED_VALUE"""),"Sábados 10:30")</f>
        <v>Sábados 10:30</v>
      </c>
      <c r="AG265" s="376" t="str">
        <f>IFERROR(__xludf.DUMMYFUNCTION("""COMPUTED_VALUE"""),"Sábados 15:00")</f>
        <v>Sábados 15:00</v>
      </c>
      <c r="AH265" s="376" t="str">
        <f>IFERROR(__xludf.DUMMYFUNCTION("""COMPUTED_VALUE"""),"Sábados 15:45")</f>
        <v>Sábados 15:45</v>
      </c>
      <c r="AI265" s="376" t="str">
        <f>IFERROR(__xludf.DUMMYFUNCTION("""COMPUTED_VALUE"""),"Sábados 17:15")</f>
        <v>Sábados 17:15</v>
      </c>
      <c r="AJ265" s="376" t="str">
        <f>IFERROR(__xludf.DUMMYFUNCTION("""COMPUTED_VALUE"""),"vacio")</f>
        <v>vacio</v>
      </c>
      <c r="AK265" s="376"/>
      <c r="AL265" s="376"/>
      <c r="AM265" s="376"/>
      <c r="AN265" s="376"/>
      <c r="AO265" s="376"/>
      <c r="AP265" s="376"/>
      <c r="AQ265" s="376"/>
      <c r="AR265" s="376"/>
      <c r="AS265" s="376"/>
      <c r="AT265" s="376"/>
      <c r="AU265" s="376"/>
      <c r="AV265" s="376"/>
      <c r="AW265" s="377"/>
      <c r="AX265" s="134"/>
      <c r="AY265" s="353"/>
      <c r="AZ265" s="392" t="str">
        <f>IFERROR(__xludf.DUMMYFUNCTION("TRANSPOSE( IFNA(FILTER($B:$B, MONTH(IF($A:$A&lt;&gt;"""",$A:$A,""null""))=MONTH(IF('DATOS PERSONALES'!$H263&lt;&gt;"""",'DATOS PERSONALES'!$H263,""null""))),""Ingrese mes contratacion primero""))"),"Ingrese mes contratacion primero")</f>
        <v>Ingrese mes contratacion primero</v>
      </c>
      <c r="BA265" s="376"/>
      <c r="BB265" s="376"/>
      <c r="BC265" s="376"/>
      <c r="BD265" s="376"/>
      <c r="BE265" s="376"/>
      <c r="BF265" s="376"/>
      <c r="BG265" s="376"/>
      <c r="BH265" s="376"/>
      <c r="BI265" s="376"/>
      <c r="BJ265" s="376"/>
      <c r="BK265" s="376"/>
      <c r="BL265" s="376"/>
      <c r="BM265" s="376"/>
      <c r="BN265" s="376"/>
      <c r="BO265" s="377"/>
      <c r="BP265" s="134"/>
      <c r="BQ265" s="134"/>
      <c r="BR265" s="134"/>
      <c r="BS265" s="148"/>
      <c r="BT265" s="148"/>
      <c r="BU265" s="148"/>
      <c r="BV265" s="148"/>
      <c r="BW265" s="148"/>
      <c r="BX265" s="148"/>
      <c r="BY265" s="148"/>
      <c r="BZ265" s="148"/>
      <c r="CA265" s="148"/>
      <c r="CB265" s="148"/>
      <c r="CC265" s="148"/>
      <c r="CD265" s="148"/>
      <c r="CE265" s="148"/>
      <c r="CF265" s="148"/>
      <c r="CG265" s="148"/>
      <c r="CH265" s="148"/>
      <c r="CI265" s="148"/>
      <c r="CJ265" s="148"/>
      <c r="CK265" s="148"/>
      <c r="CL265" s="148"/>
      <c r="CM265" s="148"/>
      <c r="CN265" s="148"/>
      <c r="CO265" s="148"/>
      <c r="CP265" s="148"/>
      <c r="CQ265" s="148"/>
      <c r="CR265" s="148"/>
    </row>
    <row r="266" ht="15.75" customHeight="1">
      <c r="A266" s="134"/>
      <c r="B266" s="134"/>
      <c r="C266" s="134"/>
      <c r="D266" s="134"/>
      <c r="E266" s="134"/>
      <c r="F266" s="134"/>
      <c r="G266" s="353"/>
      <c r="H266" s="376"/>
      <c r="I266" s="376"/>
      <c r="J266" s="376"/>
      <c r="K266" s="377"/>
      <c r="L266" s="134"/>
      <c r="M266" s="134"/>
      <c r="N266" s="353"/>
      <c r="O266" s="374"/>
      <c r="P266" s="375"/>
      <c r="Q266" s="381" t="str">
        <f>IFERROR(__xludf.DUMMYFUNCTION("TRANSPOSE(FILTER($P$6:$P$329,$O$6:$O$329='DATOS PERSONALES'!$E263))"),"Lunes 15:15")</f>
        <v>Lunes 15:15</v>
      </c>
      <c r="R266" s="374" t="str">
        <f>IFERROR(__xludf.DUMMYFUNCTION("""COMPUTED_VALUE"""),"Lunes 16:45")</f>
        <v>Lunes 16:45</v>
      </c>
      <c r="S266" s="374" t="str">
        <f>IFERROR(__xludf.DUMMYFUNCTION("""COMPUTED_VALUE"""),"Lunes 18:15")</f>
        <v>Lunes 18:15</v>
      </c>
      <c r="T266" s="374" t="str">
        <f>IFERROR(__xludf.DUMMYFUNCTION("""COMPUTED_VALUE"""),"Martes 09:45")</f>
        <v>Martes 09:45</v>
      </c>
      <c r="U266" s="374" t="str">
        <f>IFERROR(__xludf.DUMMYFUNCTION("""COMPUTED_VALUE"""),"Martes 15:00")</f>
        <v>Martes 15:00</v>
      </c>
      <c r="V266" s="374" t="str">
        <f>IFERROR(__xludf.DUMMYFUNCTION("""COMPUTED_VALUE"""),"Martes 18:00")</f>
        <v>Martes 18:00</v>
      </c>
      <c r="W266" s="374" t="str">
        <f>IFERROR(__xludf.DUMMYFUNCTION("""COMPUTED_VALUE"""),"Miércoles 15:45")</f>
        <v>Miércoles 15:45</v>
      </c>
      <c r="X266" s="374" t="str">
        <f>IFERROR(__xludf.DUMMYFUNCTION("""COMPUTED_VALUE"""),"Miércoles 17:15")</f>
        <v>Miércoles 17:15</v>
      </c>
      <c r="Y266" s="374" t="str">
        <f>IFERROR(__xludf.DUMMYFUNCTION("""COMPUTED_VALUE"""),"Jueves 09:45")</f>
        <v>Jueves 09:45</v>
      </c>
      <c r="Z266" s="374" t="str">
        <f>IFERROR(__xludf.DUMMYFUNCTION("""COMPUTED_VALUE"""),"Jueves 16:30")</f>
        <v>Jueves 16:30</v>
      </c>
      <c r="AA266" s="374" t="str">
        <f>IFERROR(__xludf.DUMMYFUNCTION("""COMPUTED_VALUE"""),"Jueves 18:00")</f>
        <v>Jueves 18:00</v>
      </c>
      <c r="AB266" s="374" t="str">
        <f>IFERROR(__xludf.DUMMYFUNCTION("""COMPUTED_VALUE"""),"Viernes 09:45")</f>
        <v>Viernes 09:45</v>
      </c>
      <c r="AC266" s="374" t="str">
        <f>IFERROR(__xludf.DUMMYFUNCTION("""COMPUTED_VALUE"""),"Viernes 15:00")</f>
        <v>Viernes 15:00</v>
      </c>
      <c r="AD266" s="376" t="str">
        <f>IFERROR(__xludf.DUMMYFUNCTION("""COMPUTED_VALUE"""),"Viernes 17:15")</f>
        <v>Viernes 17:15</v>
      </c>
      <c r="AE266" s="376" t="str">
        <f>IFERROR(__xludf.DUMMYFUNCTION("""COMPUTED_VALUE"""),"Viernes 18:45")</f>
        <v>Viernes 18:45</v>
      </c>
      <c r="AF266" s="376" t="str">
        <f>IFERROR(__xludf.DUMMYFUNCTION("""COMPUTED_VALUE"""),"Sábados 10:30")</f>
        <v>Sábados 10:30</v>
      </c>
      <c r="AG266" s="376" t="str">
        <f>IFERROR(__xludf.DUMMYFUNCTION("""COMPUTED_VALUE"""),"Sábados 15:00")</f>
        <v>Sábados 15:00</v>
      </c>
      <c r="AH266" s="376" t="str">
        <f>IFERROR(__xludf.DUMMYFUNCTION("""COMPUTED_VALUE"""),"Sábados 15:45")</f>
        <v>Sábados 15:45</v>
      </c>
      <c r="AI266" s="376" t="str">
        <f>IFERROR(__xludf.DUMMYFUNCTION("""COMPUTED_VALUE"""),"Sábados 17:15")</f>
        <v>Sábados 17:15</v>
      </c>
      <c r="AJ266" s="376" t="str">
        <f>IFERROR(__xludf.DUMMYFUNCTION("""COMPUTED_VALUE"""),"vacio")</f>
        <v>vacio</v>
      </c>
      <c r="AK266" s="376"/>
      <c r="AL266" s="376"/>
      <c r="AM266" s="376"/>
      <c r="AN266" s="376"/>
      <c r="AO266" s="376"/>
      <c r="AP266" s="376"/>
      <c r="AQ266" s="376"/>
      <c r="AR266" s="376"/>
      <c r="AS266" s="376"/>
      <c r="AT266" s="376"/>
      <c r="AU266" s="376"/>
      <c r="AV266" s="376"/>
      <c r="AW266" s="377"/>
      <c r="AX266" s="134"/>
      <c r="AY266" s="353"/>
      <c r="AZ266" s="392" t="str">
        <f>IFERROR(__xludf.DUMMYFUNCTION("TRANSPOSE( IFNA(FILTER($B:$B, MONTH(IF($A:$A&lt;&gt;"""",$A:$A,""null""))=MONTH(IF('DATOS PERSONALES'!$H264&lt;&gt;"""",'DATOS PERSONALES'!$H264,""null""))),""Ingrese mes contratacion primero""))"),"Ingrese mes contratacion primero")</f>
        <v>Ingrese mes contratacion primero</v>
      </c>
      <c r="BA266" s="376"/>
      <c r="BB266" s="376"/>
      <c r="BC266" s="376"/>
      <c r="BD266" s="376"/>
      <c r="BE266" s="376"/>
      <c r="BF266" s="376"/>
      <c r="BG266" s="376"/>
      <c r="BH266" s="376"/>
      <c r="BI266" s="376"/>
      <c r="BJ266" s="376"/>
      <c r="BK266" s="376"/>
      <c r="BL266" s="376"/>
      <c r="BM266" s="376"/>
      <c r="BN266" s="376"/>
      <c r="BO266" s="377"/>
      <c r="BP266" s="134"/>
      <c r="BQ266" s="134"/>
      <c r="BR266" s="134"/>
      <c r="BS266" s="148"/>
      <c r="BT266" s="148"/>
      <c r="BU266" s="148"/>
      <c r="BV266" s="148"/>
      <c r="BW266" s="148"/>
      <c r="BX266" s="148"/>
      <c r="BY266" s="148"/>
      <c r="BZ266" s="148"/>
      <c r="CA266" s="148"/>
      <c r="CB266" s="148"/>
      <c r="CC266" s="148"/>
      <c r="CD266" s="148"/>
      <c r="CE266" s="148"/>
      <c r="CF266" s="148"/>
      <c r="CG266" s="148"/>
      <c r="CH266" s="148"/>
      <c r="CI266" s="148"/>
      <c r="CJ266" s="148"/>
      <c r="CK266" s="148"/>
      <c r="CL266" s="148"/>
      <c r="CM266" s="148"/>
      <c r="CN266" s="148"/>
      <c r="CO266" s="148"/>
      <c r="CP266" s="148"/>
      <c r="CQ266" s="148"/>
      <c r="CR266" s="148"/>
    </row>
    <row r="267" ht="15.75" customHeight="1">
      <c r="A267" s="134"/>
      <c r="B267" s="134"/>
      <c r="C267" s="134"/>
      <c r="D267" s="134"/>
      <c r="E267" s="134"/>
      <c r="F267" s="134"/>
      <c r="G267" s="353"/>
      <c r="H267" s="376"/>
      <c r="I267" s="376"/>
      <c r="J267" s="376"/>
      <c r="K267" s="377"/>
      <c r="L267" s="134"/>
      <c r="M267" s="134"/>
      <c r="N267" s="353"/>
      <c r="O267" s="374"/>
      <c r="P267" s="375"/>
      <c r="Q267" s="381" t="str">
        <f>IFERROR(__xludf.DUMMYFUNCTION("TRANSPOSE(FILTER($P$6:$P$329,$O$6:$O$329='DATOS PERSONALES'!$E264))"),"Lunes 15:15")</f>
        <v>Lunes 15:15</v>
      </c>
      <c r="R267" s="374" t="str">
        <f>IFERROR(__xludf.DUMMYFUNCTION("""COMPUTED_VALUE"""),"Lunes 16:45")</f>
        <v>Lunes 16:45</v>
      </c>
      <c r="S267" s="374" t="str">
        <f>IFERROR(__xludf.DUMMYFUNCTION("""COMPUTED_VALUE"""),"Lunes 18:15")</f>
        <v>Lunes 18:15</v>
      </c>
      <c r="T267" s="374" t="str">
        <f>IFERROR(__xludf.DUMMYFUNCTION("""COMPUTED_VALUE"""),"Martes 09:45")</f>
        <v>Martes 09:45</v>
      </c>
      <c r="U267" s="374" t="str">
        <f>IFERROR(__xludf.DUMMYFUNCTION("""COMPUTED_VALUE"""),"Martes 15:00")</f>
        <v>Martes 15:00</v>
      </c>
      <c r="V267" s="374" t="str">
        <f>IFERROR(__xludf.DUMMYFUNCTION("""COMPUTED_VALUE"""),"Martes 18:00")</f>
        <v>Martes 18:00</v>
      </c>
      <c r="W267" s="374" t="str">
        <f>IFERROR(__xludf.DUMMYFUNCTION("""COMPUTED_VALUE"""),"Miércoles 15:45")</f>
        <v>Miércoles 15:45</v>
      </c>
      <c r="X267" s="374" t="str">
        <f>IFERROR(__xludf.DUMMYFUNCTION("""COMPUTED_VALUE"""),"Miércoles 17:15")</f>
        <v>Miércoles 17:15</v>
      </c>
      <c r="Y267" s="374" t="str">
        <f>IFERROR(__xludf.DUMMYFUNCTION("""COMPUTED_VALUE"""),"Jueves 09:45")</f>
        <v>Jueves 09:45</v>
      </c>
      <c r="Z267" s="374" t="str">
        <f>IFERROR(__xludf.DUMMYFUNCTION("""COMPUTED_VALUE"""),"Jueves 16:30")</f>
        <v>Jueves 16:30</v>
      </c>
      <c r="AA267" s="374" t="str">
        <f>IFERROR(__xludf.DUMMYFUNCTION("""COMPUTED_VALUE"""),"Jueves 18:00")</f>
        <v>Jueves 18:00</v>
      </c>
      <c r="AB267" s="374" t="str">
        <f>IFERROR(__xludf.DUMMYFUNCTION("""COMPUTED_VALUE"""),"Viernes 09:45")</f>
        <v>Viernes 09:45</v>
      </c>
      <c r="AC267" s="374" t="str">
        <f>IFERROR(__xludf.DUMMYFUNCTION("""COMPUTED_VALUE"""),"Viernes 15:00")</f>
        <v>Viernes 15:00</v>
      </c>
      <c r="AD267" s="376" t="str">
        <f>IFERROR(__xludf.DUMMYFUNCTION("""COMPUTED_VALUE"""),"Viernes 17:15")</f>
        <v>Viernes 17:15</v>
      </c>
      <c r="AE267" s="376" t="str">
        <f>IFERROR(__xludf.DUMMYFUNCTION("""COMPUTED_VALUE"""),"Viernes 18:45")</f>
        <v>Viernes 18:45</v>
      </c>
      <c r="AF267" s="376" t="str">
        <f>IFERROR(__xludf.DUMMYFUNCTION("""COMPUTED_VALUE"""),"Sábados 10:30")</f>
        <v>Sábados 10:30</v>
      </c>
      <c r="AG267" s="376" t="str">
        <f>IFERROR(__xludf.DUMMYFUNCTION("""COMPUTED_VALUE"""),"Sábados 15:00")</f>
        <v>Sábados 15:00</v>
      </c>
      <c r="AH267" s="376" t="str">
        <f>IFERROR(__xludf.DUMMYFUNCTION("""COMPUTED_VALUE"""),"Sábados 15:45")</f>
        <v>Sábados 15:45</v>
      </c>
      <c r="AI267" s="376" t="str">
        <f>IFERROR(__xludf.DUMMYFUNCTION("""COMPUTED_VALUE"""),"Sábados 17:15")</f>
        <v>Sábados 17:15</v>
      </c>
      <c r="AJ267" s="376" t="str">
        <f>IFERROR(__xludf.DUMMYFUNCTION("""COMPUTED_VALUE"""),"vacio")</f>
        <v>vacio</v>
      </c>
      <c r="AK267" s="376"/>
      <c r="AL267" s="376"/>
      <c r="AM267" s="376"/>
      <c r="AN267" s="376"/>
      <c r="AO267" s="376"/>
      <c r="AP267" s="376"/>
      <c r="AQ267" s="376"/>
      <c r="AR267" s="376"/>
      <c r="AS267" s="376"/>
      <c r="AT267" s="376"/>
      <c r="AU267" s="376"/>
      <c r="AV267" s="376"/>
      <c r="AW267" s="377"/>
      <c r="AX267" s="134"/>
      <c r="AY267" s="353"/>
      <c r="AZ267" s="392" t="str">
        <f>IFERROR(__xludf.DUMMYFUNCTION("TRANSPOSE( IFNA(FILTER($B:$B, MONTH(IF($A:$A&lt;&gt;"""",$A:$A,""null""))=MONTH(IF('DATOS PERSONALES'!$H265&lt;&gt;"""",'DATOS PERSONALES'!$H265,""null""))),""Ingrese mes contratacion primero""))"),"Ingrese mes contratacion primero")</f>
        <v>Ingrese mes contratacion primero</v>
      </c>
      <c r="BA267" s="376"/>
      <c r="BB267" s="376"/>
      <c r="BC267" s="376"/>
      <c r="BD267" s="376"/>
      <c r="BE267" s="376"/>
      <c r="BF267" s="376"/>
      <c r="BG267" s="376"/>
      <c r="BH267" s="376"/>
      <c r="BI267" s="376"/>
      <c r="BJ267" s="376"/>
      <c r="BK267" s="376"/>
      <c r="BL267" s="376"/>
      <c r="BM267" s="376"/>
      <c r="BN267" s="376"/>
      <c r="BO267" s="377"/>
      <c r="BP267" s="134"/>
      <c r="BQ267" s="134"/>
      <c r="BR267" s="134"/>
      <c r="BS267" s="148"/>
      <c r="BT267" s="148"/>
      <c r="BU267" s="148"/>
      <c r="BV267" s="148"/>
      <c r="BW267" s="148"/>
      <c r="BX267" s="148"/>
      <c r="BY267" s="148"/>
      <c r="BZ267" s="148"/>
      <c r="CA267" s="148"/>
      <c r="CB267" s="148"/>
      <c r="CC267" s="148"/>
      <c r="CD267" s="148"/>
      <c r="CE267" s="148"/>
      <c r="CF267" s="148"/>
      <c r="CG267" s="148"/>
      <c r="CH267" s="148"/>
      <c r="CI267" s="148"/>
      <c r="CJ267" s="148"/>
      <c r="CK267" s="148"/>
      <c r="CL267" s="148"/>
      <c r="CM267" s="148"/>
      <c r="CN267" s="148"/>
      <c r="CO267" s="148"/>
      <c r="CP267" s="148"/>
      <c r="CQ267" s="148"/>
      <c r="CR267" s="148"/>
    </row>
    <row r="268" ht="15.75" customHeight="1">
      <c r="A268" s="134"/>
      <c r="B268" s="134"/>
      <c r="C268" s="134"/>
      <c r="D268" s="134"/>
      <c r="E268" s="134"/>
      <c r="F268" s="134"/>
      <c r="G268" s="353"/>
      <c r="H268" s="376"/>
      <c r="I268" s="376"/>
      <c r="J268" s="376"/>
      <c r="K268" s="377"/>
      <c r="L268" s="134"/>
      <c r="M268" s="134"/>
      <c r="N268" s="353"/>
      <c r="O268" s="374"/>
      <c r="P268" s="375"/>
      <c r="Q268" s="381" t="str">
        <f>IFERROR(__xludf.DUMMYFUNCTION("TRANSPOSE(FILTER($P$6:$P$329,$O$6:$O$329='DATOS PERSONALES'!$E265))"),"Lunes 15:15")</f>
        <v>Lunes 15:15</v>
      </c>
      <c r="R268" s="374" t="str">
        <f>IFERROR(__xludf.DUMMYFUNCTION("""COMPUTED_VALUE"""),"Lunes 16:45")</f>
        <v>Lunes 16:45</v>
      </c>
      <c r="S268" s="374" t="str">
        <f>IFERROR(__xludf.DUMMYFUNCTION("""COMPUTED_VALUE"""),"Lunes 18:15")</f>
        <v>Lunes 18:15</v>
      </c>
      <c r="T268" s="374" t="str">
        <f>IFERROR(__xludf.DUMMYFUNCTION("""COMPUTED_VALUE"""),"Martes 09:45")</f>
        <v>Martes 09:45</v>
      </c>
      <c r="U268" s="374" t="str">
        <f>IFERROR(__xludf.DUMMYFUNCTION("""COMPUTED_VALUE"""),"Martes 15:00")</f>
        <v>Martes 15:00</v>
      </c>
      <c r="V268" s="374" t="str">
        <f>IFERROR(__xludf.DUMMYFUNCTION("""COMPUTED_VALUE"""),"Martes 18:00")</f>
        <v>Martes 18:00</v>
      </c>
      <c r="W268" s="374" t="str">
        <f>IFERROR(__xludf.DUMMYFUNCTION("""COMPUTED_VALUE"""),"Miércoles 15:45")</f>
        <v>Miércoles 15:45</v>
      </c>
      <c r="X268" s="374" t="str">
        <f>IFERROR(__xludf.DUMMYFUNCTION("""COMPUTED_VALUE"""),"Miércoles 17:15")</f>
        <v>Miércoles 17:15</v>
      </c>
      <c r="Y268" s="374" t="str">
        <f>IFERROR(__xludf.DUMMYFUNCTION("""COMPUTED_VALUE"""),"Jueves 09:45")</f>
        <v>Jueves 09:45</v>
      </c>
      <c r="Z268" s="374" t="str">
        <f>IFERROR(__xludf.DUMMYFUNCTION("""COMPUTED_VALUE"""),"Jueves 16:30")</f>
        <v>Jueves 16:30</v>
      </c>
      <c r="AA268" s="374" t="str">
        <f>IFERROR(__xludf.DUMMYFUNCTION("""COMPUTED_VALUE"""),"Jueves 18:00")</f>
        <v>Jueves 18:00</v>
      </c>
      <c r="AB268" s="374" t="str">
        <f>IFERROR(__xludf.DUMMYFUNCTION("""COMPUTED_VALUE"""),"Viernes 09:45")</f>
        <v>Viernes 09:45</v>
      </c>
      <c r="AC268" s="374" t="str">
        <f>IFERROR(__xludf.DUMMYFUNCTION("""COMPUTED_VALUE"""),"Viernes 15:00")</f>
        <v>Viernes 15:00</v>
      </c>
      <c r="AD268" s="376" t="str">
        <f>IFERROR(__xludf.DUMMYFUNCTION("""COMPUTED_VALUE"""),"Viernes 17:15")</f>
        <v>Viernes 17:15</v>
      </c>
      <c r="AE268" s="376" t="str">
        <f>IFERROR(__xludf.DUMMYFUNCTION("""COMPUTED_VALUE"""),"Viernes 18:45")</f>
        <v>Viernes 18:45</v>
      </c>
      <c r="AF268" s="376" t="str">
        <f>IFERROR(__xludf.DUMMYFUNCTION("""COMPUTED_VALUE"""),"Sábados 10:30")</f>
        <v>Sábados 10:30</v>
      </c>
      <c r="AG268" s="376" t="str">
        <f>IFERROR(__xludf.DUMMYFUNCTION("""COMPUTED_VALUE"""),"Sábados 15:00")</f>
        <v>Sábados 15:00</v>
      </c>
      <c r="AH268" s="376" t="str">
        <f>IFERROR(__xludf.DUMMYFUNCTION("""COMPUTED_VALUE"""),"Sábados 15:45")</f>
        <v>Sábados 15:45</v>
      </c>
      <c r="AI268" s="376" t="str">
        <f>IFERROR(__xludf.DUMMYFUNCTION("""COMPUTED_VALUE"""),"Sábados 17:15")</f>
        <v>Sábados 17:15</v>
      </c>
      <c r="AJ268" s="376" t="str">
        <f>IFERROR(__xludf.DUMMYFUNCTION("""COMPUTED_VALUE"""),"vacio")</f>
        <v>vacio</v>
      </c>
      <c r="AK268" s="376"/>
      <c r="AL268" s="376"/>
      <c r="AM268" s="376"/>
      <c r="AN268" s="376"/>
      <c r="AO268" s="376"/>
      <c r="AP268" s="376"/>
      <c r="AQ268" s="376"/>
      <c r="AR268" s="376"/>
      <c r="AS268" s="376"/>
      <c r="AT268" s="376"/>
      <c r="AU268" s="376"/>
      <c r="AV268" s="376"/>
      <c r="AW268" s="377"/>
      <c r="AX268" s="134"/>
      <c r="AY268" s="353"/>
      <c r="AZ268" s="392" t="str">
        <f>IFERROR(__xludf.DUMMYFUNCTION("TRANSPOSE( IFNA(FILTER($B:$B, MONTH(IF($A:$A&lt;&gt;"""",$A:$A,""null""))=MONTH(IF('DATOS PERSONALES'!$H266&lt;&gt;"""",'DATOS PERSONALES'!$H266,""null""))),""Ingrese mes contratacion primero""))"),"Ingrese mes contratacion primero")</f>
        <v>Ingrese mes contratacion primero</v>
      </c>
      <c r="BA268" s="376"/>
      <c r="BB268" s="376"/>
      <c r="BC268" s="376"/>
      <c r="BD268" s="376"/>
      <c r="BE268" s="376"/>
      <c r="BF268" s="376"/>
      <c r="BG268" s="376"/>
      <c r="BH268" s="376"/>
      <c r="BI268" s="376"/>
      <c r="BJ268" s="376"/>
      <c r="BK268" s="376"/>
      <c r="BL268" s="376"/>
      <c r="BM268" s="376"/>
      <c r="BN268" s="376"/>
      <c r="BO268" s="377"/>
      <c r="BP268" s="134"/>
      <c r="BQ268" s="134"/>
      <c r="BR268" s="134"/>
      <c r="BS268" s="148"/>
      <c r="BT268" s="148"/>
      <c r="BU268" s="148"/>
      <c r="BV268" s="148"/>
      <c r="BW268" s="148"/>
      <c r="BX268" s="148"/>
      <c r="BY268" s="148"/>
      <c r="BZ268" s="148"/>
      <c r="CA268" s="148"/>
      <c r="CB268" s="148"/>
      <c r="CC268" s="148"/>
      <c r="CD268" s="148"/>
      <c r="CE268" s="148"/>
      <c r="CF268" s="148"/>
      <c r="CG268" s="148"/>
      <c r="CH268" s="148"/>
      <c r="CI268" s="148"/>
      <c r="CJ268" s="148"/>
      <c r="CK268" s="148"/>
      <c r="CL268" s="148"/>
      <c r="CM268" s="148"/>
      <c r="CN268" s="148"/>
      <c r="CO268" s="148"/>
      <c r="CP268" s="148"/>
      <c r="CQ268" s="148"/>
      <c r="CR268" s="148"/>
    </row>
    <row r="269" ht="15.75" customHeight="1">
      <c r="A269" s="134"/>
      <c r="B269" s="134"/>
      <c r="C269" s="134"/>
      <c r="D269" s="134"/>
      <c r="E269" s="134"/>
      <c r="F269" s="134"/>
      <c r="G269" s="353"/>
      <c r="H269" s="376"/>
      <c r="I269" s="376"/>
      <c r="J269" s="376"/>
      <c r="K269" s="377"/>
      <c r="L269" s="134"/>
      <c r="M269" s="134"/>
      <c r="N269" s="353"/>
      <c r="O269" s="374"/>
      <c r="P269" s="375"/>
      <c r="Q269" s="381" t="str">
        <f>IFERROR(__xludf.DUMMYFUNCTION("TRANSPOSE(FILTER($P$6:$P$329,$O$6:$O$329='DATOS PERSONALES'!$E266))"),"Lunes 15:15")</f>
        <v>Lunes 15:15</v>
      </c>
      <c r="R269" s="374" t="str">
        <f>IFERROR(__xludf.DUMMYFUNCTION("""COMPUTED_VALUE"""),"Lunes 16:45")</f>
        <v>Lunes 16:45</v>
      </c>
      <c r="S269" s="374" t="str">
        <f>IFERROR(__xludf.DUMMYFUNCTION("""COMPUTED_VALUE"""),"Lunes 18:15")</f>
        <v>Lunes 18:15</v>
      </c>
      <c r="T269" s="374" t="str">
        <f>IFERROR(__xludf.DUMMYFUNCTION("""COMPUTED_VALUE"""),"Martes 09:45")</f>
        <v>Martes 09:45</v>
      </c>
      <c r="U269" s="374" t="str">
        <f>IFERROR(__xludf.DUMMYFUNCTION("""COMPUTED_VALUE"""),"Martes 15:00")</f>
        <v>Martes 15:00</v>
      </c>
      <c r="V269" s="374" t="str">
        <f>IFERROR(__xludf.DUMMYFUNCTION("""COMPUTED_VALUE"""),"Martes 18:00")</f>
        <v>Martes 18:00</v>
      </c>
      <c r="W269" s="374" t="str">
        <f>IFERROR(__xludf.DUMMYFUNCTION("""COMPUTED_VALUE"""),"Miércoles 15:45")</f>
        <v>Miércoles 15:45</v>
      </c>
      <c r="X269" s="374" t="str">
        <f>IFERROR(__xludf.DUMMYFUNCTION("""COMPUTED_VALUE"""),"Miércoles 17:15")</f>
        <v>Miércoles 17:15</v>
      </c>
      <c r="Y269" s="374" t="str">
        <f>IFERROR(__xludf.DUMMYFUNCTION("""COMPUTED_VALUE"""),"Jueves 09:45")</f>
        <v>Jueves 09:45</v>
      </c>
      <c r="Z269" s="374" t="str">
        <f>IFERROR(__xludf.DUMMYFUNCTION("""COMPUTED_VALUE"""),"Jueves 16:30")</f>
        <v>Jueves 16:30</v>
      </c>
      <c r="AA269" s="374" t="str">
        <f>IFERROR(__xludf.DUMMYFUNCTION("""COMPUTED_VALUE"""),"Jueves 18:00")</f>
        <v>Jueves 18:00</v>
      </c>
      <c r="AB269" s="374" t="str">
        <f>IFERROR(__xludf.DUMMYFUNCTION("""COMPUTED_VALUE"""),"Viernes 09:45")</f>
        <v>Viernes 09:45</v>
      </c>
      <c r="AC269" s="374" t="str">
        <f>IFERROR(__xludf.DUMMYFUNCTION("""COMPUTED_VALUE"""),"Viernes 15:00")</f>
        <v>Viernes 15:00</v>
      </c>
      <c r="AD269" s="376" t="str">
        <f>IFERROR(__xludf.DUMMYFUNCTION("""COMPUTED_VALUE"""),"Viernes 17:15")</f>
        <v>Viernes 17:15</v>
      </c>
      <c r="AE269" s="376" t="str">
        <f>IFERROR(__xludf.DUMMYFUNCTION("""COMPUTED_VALUE"""),"Viernes 18:45")</f>
        <v>Viernes 18:45</v>
      </c>
      <c r="AF269" s="376" t="str">
        <f>IFERROR(__xludf.DUMMYFUNCTION("""COMPUTED_VALUE"""),"Sábados 10:30")</f>
        <v>Sábados 10:30</v>
      </c>
      <c r="AG269" s="376" t="str">
        <f>IFERROR(__xludf.DUMMYFUNCTION("""COMPUTED_VALUE"""),"Sábados 15:00")</f>
        <v>Sábados 15:00</v>
      </c>
      <c r="AH269" s="376" t="str">
        <f>IFERROR(__xludf.DUMMYFUNCTION("""COMPUTED_VALUE"""),"Sábados 15:45")</f>
        <v>Sábados 15:45</v>
      </c>
      <c r="AI269" s="376" t="str">
        <f>IFERROR(__xludf.DUMMYFUNCTION("""COMPUTED_VALUE"""),"Sábados 17:15")</f>
        <v>Sábados 17:15</v>
      </c>
      <c r="AJ269" s="376" t="str">
        <f>IFERROR(__xludf.DUMMYFUNCTION("""COMPUTED_VALUE"""),"vacio")</f>
        <v>vacio</v>
      </c>
      <c r="AK269" s="376"/>
      <c r="AL269" s="376"/>
      <c r="AM269" s="376"/>
      <c r="AN269" s="376"/>
      <c r="AO269" s="376"/>
      <c r="AP269" s="376"/>
      <c r="AQ269" s="376"/>
      <c r="AR269" s="376"/>
      <c r="AS269" s="376"/>
      <c r="AT269" s="376"/>
      <c r="AU269" s="376"/>
      <c r="AV269" s="376"/>
      <c r="AW269" s="377"/>
      <c r="AX269" s="134"/>
      <c r="AY269" s="353"/>
      <c r="AZ269" s="392" t="str">
        <f>IFERROR(__xludf.DUMMYFUNCTION("TRANSPOSE( IFNA(FILTER($B:$B, MONTH(IF($A:$A&lt;&gt;"""",$A:$A,""null""))=MONTH(IF('DATOS PERSONALES'!$H267&lt;&gt;"""",'DATOS PERSONALES'!$H267,""null""))),""Ingrese mes contratacion primero""))"),"Ingrese mes contratacion primero")</f>
        <v>Ingrese mes contratacion primero</v>
      </c>
      <c r="BA269" s="376"/>
      <c r="BB269" s="376"/>
      <c r="BC269" s="376"/>
      <c r="BD269" s="376"/>
      <c r="BE269" s="376"/>
      <c r="BF269" s="376"/>
      <c r="BG269" s="376"/>
      <c r="BH269" s="376"/>
      <c r="BI269" s="376"/>
      <c r="BJ269" s="376"/>
      <c r="BK269" s="376"/>
      <c r="BL269" s="376"/>
      <c r="BM269" s="376"/>
      <c r="BN269" s="376"/>
      <c r="BO269" s="377"/>
      <c r="BP269" s="134"/>
      <c r="BQ269" s="134"/>
      <c r="BR269" s="134"/>
      <c r="BS269" s="148"/>
      <c r="BT269" s="148"/>
      <c r="BU269" s="148"/>
      <c r="BV269" s="148"/>
      <c r="BW269" s="148"/>
      <c r="BX269" s="148"/>
      <c r="BY269" s="148"/>
      <c r="BZ269" s="148"/>
      <c r="CA269" s="148"/>
      <c r="CB269" s="148"/>
      <c r="CC269" s="148"/>
      <c r="CD269" s="148"/>
      <c r="CE269" s="148"/>
      <c r="CF269" s="148"/>
      <c r="CG269" s="148"/>
      <c r="CH269" s="148"/>
      <c r="CI269" s="148"/>
      <c r="CJ269" s="148"/>
      <c r="CK269" s="148"/>
      <c r="CL269" s="148"/>
      <c r="CM269" s="148"/>
      <c r="CN269" s="148"/>
      <c r="CO269" s="148"/>
      <c r="CP269" s="148"/>
      <c r="CQ269" s="148"/>
      <c r="CR269" s="148"/>
    </row>
    <row r="270" ht="15.75" customHeight="1">
      <c r="A270" s="134"/>
      <c r="B270" s="134"/>
      <c r="C270" s="134"/>
      <c r="D270" s="134"/>
      <c r="E270" s="134"/>
      <c r="F270" s="134"/>
      <c r="G270" s="353"/>
      <c r="H270" s="376"/>
      <c r="I270" s="376"/>
      <c r="J270" s="376"/>
      <c r="K270" s="377"/>
      <c r="L270" s="134"/>
      <c r="M270" s="134"/>
      <c r="N270" s="353"/>
      <c r="O270" s="374"/>
      <c r="P270" s="375"/>
      <c r="Q270" s="381" t="str">
        <f>IFERROR(__xludf.DUMMYFUNCTION("TRANSPOSE(FILTER($P$6:$P$329,$O$6:$O$329='DATOS PERSONALES'!$E267))"),"Lunes 15:15")</f>
        <v>Lunes 15:15</v>
      </c>
      <c r="R270" s="374" t="str">
        <f>IFERROR(__xludf.DUMMYFUNCTION("""COMPUTED_VALUE"""),"Lunes 16:45")</f>
        <v>Lunes 16:45</v>
      </c>
      <c r="S270" s="374" t="str">
        <f>IFERROR(__xludf.DUMMYFUNCTION("""COMPUTED_VALUE"""),"Lunes 18:15")</f>
        <v>Lunes 18:15</v>
      </c>
      <c r="T270" s="374" t="str">
        <f>IFERROR(__xludf.DUMMYFUNCTION("""COMPUTED_VALUE"""),"Martes 09:45")</f>
        <v>Martes 09:45</v>
      </c>
      <c r="U270" s="374" t="str">
        <f>IFERROR(__xludf.DUMMYFUNCTION("""COMPUTED_VALUE"""),"Martes 15:00")</f>
        <v>Martes 15:00</v>
      </c>
      <c r="V270" s="374" t="str">
        <f>IFERROR(__xludf.DUMMYFUNCTION("""COMPUTED_VALUE"""),"Martes 18:00")</f>
        <v>Martes 18:00</v>
      </c>
      <c r="W270" s="374" t="str">
        <f>IFERROR(__xludf.DUMMYFUNCTION("""COMPUTED_VALUE"""),"Miércoles 15:45")</f>
        <v>Miércoles 15:45</v>
      </c>
      <c r="X270" s="374" t="str">
        <f>IFERROR(__xludf.DUMMYFUNCTION("""COMPUTED_VALUE"""),"Miércoles 17:15")</f>
        <v>Miércoles 17:15</v>
      </c>
      <c r="Y270" s="374" t="str">
        <f>IFERROR(__xludf.DUMMYFUNCTION("""COMPUTED_VALUE"""),"Jueves 09:45")</f>
        <v>Jueves 09:45</v>
      </c>
      <c r="Z270" s="374" t="str">
        <f>IFERROR(__xludf.DUMMYFUNCTION("""COMPUTED_VALUE"""),"Jueves 16:30")</f>
        <v>Jueves 16:30</v>
      </c>
      <c r="AA270" s="374" t="str">
        <f>IFERROR(__xludf.DUMMYFUNCTION("""COMPUTED_VALUE"""),"Jueves 18:00")</f>
        <v>Jueves 18:00</v>
      </c>
      <c r="AB270" s="374" t="str">
        <f>IFERROR(__xludf.DUMMYFUNCTION("""COMPUTED_VALUE"""),"Viernes 09:45")</f>
        <v>Viernes 09:45</v>
      </c>
      <c r="AC270" s="374" t="str">
        <f>IFERROR(__xludf.DUMMYFUNCTION("""COMPUTED_VALUE"""),"Viernes 15:00")</f>
        <v>Viernes 15:00</v>
      </c>
      <c r="AD270" s="376" t="str">
        <f>IFERROR(__xludf.DUMMYFUNCTION("""COMPUTED_VALUE"""),"Viernes 17:15")</f>
        <v>Viernes 17:15</v>
      </c>
      <c r="AE270" s="376" t="str">
        <f>IFERROR(__xludf.DUMMYFUNCTION("""COMPUTED_VALUE"""),"Viernes 18:45")</f>
        <v>Viernes 18:45</v>
      </c>
      <c r="AF270" s="376" t="str">
        <f>IFERROR(__xludf.DUMMYFUNCTION("""COMPUTED_VALUE"""),"Sábados 10:30")</f>
        <v>Sábados 10:30</v>
      </c>
      <c r="AG270" s="376" t="str">
        <f>IFERROR(__xludf.DUMMYFUNCTION("""COMPUTED_VALUE"""),"Sábados 15:00")</f>
        <v>Sábados 15:00</v>
      </c>
      <c r="AH270" s="376" t="str">
        <f>IFERROR(__xludf.DUMMYFUNCTION("""COMPUTED_VALUE"""),"Sábados 15:45")</f>
        <v>Sábados 15:45</v>
      </c>
      <c r="AI270" s="376" t="str">
        <f>IFERROR(__xludf.DUMMYFUNCTION("""COMPUTED_VALUE"""),"Sábados 17:15")</f>
        <v>Sábados 17:15</v>
      </c>
      <c r="AJ270" s="376" t="str">
        <f>IFERROR(__xludf.DUMMYFUNCTION("""COMPUTED_VALUE"""),"vacio")</f>
        <v>vacio</v>
      </c>
      <c r="AK270" s="376"/>
      <c r="AL270" s="376"/>
      <c r="AM270" s="376"/>
      <c r="AN270" s="376"/>
      <c r="AO270" s="376"/>
      <c r="AP270" s="376"/>
      <c r="AQ270" s="376"/>
      <c r="AR270" s="376"/>
      <c r="AS270" s="376"/>
      <c r="AT270" s="376"/>
      <c r="AU270" s="376"/>
      <c r="AV270" s="376"/>
      <c r="AW270" s="377"/>
      <c r="AX270" s="134"/>
      <c r="AY270" s="353"/>
      <c r="AZ270" s="392" t="str">
        <f>IFERROR(__xludf.DUMMYFUNCTION("TRANSPOSE( IFNA(FILTER($B:$B, MONTH(IF($A:$A&lt;&gt;"""",$A:$A,""null""))=MONTH(IF('DATOS PERSONALES'!$H268&lt;&gt;"""",'DATOS PERSONALES'!$H268,""null""))),""Ingrese mes contratacion primero""))"),"Ingrese mes contratacion primero")</f>
        <v>Ingrese mes contratacion primero</v>
      </c>
      <c r="BA270" s="376"/>
      <c r="BB270" s="376"/>
      <c r="BC270" s="376"/>
      <c r="BD270" s="376"/>
      <c r="BE270" s="376"/>
      <c r="BF270" s="376"/>
      <c r="BG270" s="376"/>
      <c r="BH270" s="376"/>
      <c r="BI270" s="376"/>
      <c r="BJ270" s="376"/>
      <c r="BK270" s="376"/>
      <c r="BL270" s="376"/>
      <c r="BM270" s="376"/>
      <c r="BN270" s="376"/>
      <c r="BO270" s="377"/>
      <c r="BP270" s="134"/>
      <c r="BQ270" s="134"/>
      <c r="BR270" s="134"/>
      <c r="BS270" s="148"/>
      <c r="BT270" s="148"/>
      <c r="BU270" s="148"/>
      <c r="BV270" s="148"/>
      <c r="BW270" s="148"/>
      <c r="BX270" s="148"/>
      <c r="BY270" s="148"/>
      <c r="BZ270" s="148"/>
      <c r="CA270" s="148"/>
      <c r="CB270" s="148"/>
      <c r="CC270" s="148"/>
      <c r="CD270" s="148"/>
      <c r="CE270" s="148"/>
      <c r="CF270" s="148"/>
      <c r="CG270" s="148"/>
      <c r="CH270" s="148"/>
      <c r="CI270" s="148"/>
      <c r="CJ270" s="148"/>
      <c r="CK270" s="148"/>
      <c r="CL270" s="148"/>
      <c r="CM270" s="148"/>
      <c r="CN270" s="148"/>
      <c r="CO270" s="148"/>
      <c r="CP270" s="148"/>
      <c r="CQ270" s="148"/>
      <c r="CR270" s="148"/>
    </row>
    <row r="271" ht="15.75" customHeight="1">
      <c r="A271" s="134"/>
      <c r="B271" s="134"/>
      <c r="C271" s="134"/>
      <c r="D271" s="134"/>
      <c r="E271" s="134"/>
      <c r="F271" s="134"/>
      <c r="G271" s="353"/>
      <c r="H271" s="376"/>
      <c r="I271" s="376"/>
      <c r="J271" s="376"/>
      <c r="K271" s="377"/>
      <c r="L271" s="134"/>
      <c r="M271" s="134"/>
      <c r="N271" s="353"/>
      <c r="O271" s="374"/>
      <c r="P271" s="375"/>
      <c r="Q271" s="381" t="str">
        <f>IFERROR(__xludf.DUMMYFUNCTION("TRANSPOSE(FILTER($P$6:$P$329,$O$6:$O$329='DATOS PERSONALES'!$E268))"),"Lunes 15:15")</f>
        <v>Lunes 15:15</v>
      </c>
      <c r="R271" s="374" t="str">
        <f>IFERROR(__xludf.DUMMYFUNCTION("""COMPUTED_VALUE"""),"Lunes 16:45")</f>
        <v>Lunes 16:45</v>
      </c>
      <c r="S271" s="374" t="str">
        <f>IFERROR(__xludf.DUMMYFUNCTION("""COMPUTED_VALUE"""),"Lunes 18:15")</f>
        <v>Lunes 18:15</v>
      </c>
      <c r="T271" s="374" t="str">
        <f>IFERROR(__xludf.DUMMYFUNCTION("""COMPUTED_VALUE"""),"Martes 09:45")</f>
        <v>Martes 09:45</v>
      </c>
      <c r="U271" s="374" t="str">
        <f>IFERROR(__xludf.DUMMYFUNCTION("""COMPUTED_VALUE"""),"Martes 15:00")</f>
        <v>Martes 15:00</v>
      </c>
      <c r="V271" s="374" t="str">
        <f>IFERROR(__xludf.DUMMYFUNCTION("""COMPUTED_VALUE"""),"Martes 18:00")</f>
        <v>Martes 18:00</v>
      </c>
      <c r="W271" s="374" t="str">
        <f>IFERROR(__xludf.DUMMYFUNCTION("""COMPUTED_VALUE"""),"Miércoles 15:45")</f>
        <v>Miércoles 15:45</v>
      </c>
      <c r="X271" s="374" t="str">
        <f>IFERROR(__xludf.DUMMYFUNCTION("""COMPUTED_VALUE"""),"Miércoles 17:15")</f>
        <v>Miércoles 17:15</v>
      </c>
      <c r="Y271" s="374" t="str">
        <f>IFERROR(__xludf.DUMMYFUNCTION("""COMPUTED_VALUE"""),"Jueves 09:45")</f>
        <v>Jueves 09:45</v>
      </c>
      <c r="Z271" s="374" t="str">
        <f>IFERROR(__xludf.DUMMYFUNCTION("""COMPUTED_VALUE"""),"Jueves 16:30")</f>
        <v>Jueves 16:30</v>
      </c>
      <c r="AA271" s="374" t="str">
        <f>IFERROR(__xludf.DUMMYFUNCTION("""COMPUTED_VALUE"""),"Jueves 18:00")</f>
        <v>Jueves 18:00</v>
      </c>
      <c r="AB271" s="374" t="str">
        <f>IFERROR(__xludf.DUMMYFUNCTION("""COMPUTED_VALUE"""),"Viernes 09:45")</f>
        <v>Viernes 09:45</v>
      </c>
      <c r="AC271" s="374" t="str">
        <f>IFERROR(__xludf.DUMMYFUNCTION("""COMPUTED_VALUE"""),"Viernes 15:00")</f>
        <v>Viernes 15:00</v>
      </c>
      <c r="AD271" s="376" t="str">
        <f>IFERROR(__xludf.DUMMYFUNCTION("""COMPUTED_VALUE"""),"Viernes 17:15")</f>
        <v>Viernes 17:15</v>
      </c>
      <c r="AE271" s="376" t="str">
        <f>IFERROR(__xludf.DUMMYFUNCTION("""COMPUTED_VALUE"""),"Viernes 18:45")</f>
        <v>Viernes 18:45</v>
      </c>
      <c r="AF271" s="376" t="str">
        <f>IFERROR(__xludf.DUMMYFUNCTION("""COMPUTED_VALUE"""),"Sábados 10:30")</f>
        <v>Sábados 10:30</v>
      </c>
      <c r="AG271" s="376" t="str">
        <f>IFERROR(__xludf.DUMMYFUNCTION("""COMPUTED_VALUE"""),"Sábados 15:00")</f>
        <v>Sábados 15:00</v>
      </c>
      <c r="AH271" s="376" t="str">
        <f>IFERROR(__xludf.DUMMYFUNCTION("""COMPUTED_VALUE"""),"Sábados 15:45")</f>
        <v>Sábados 15:45</v>
      </c>
      <c r="AI271" s="376" t="str">
        <f>IFERROR(__xludf.DUMMYFUNCTION("""COMPUTED_VALUE"""),"Sábados 17:15")</f>
        <v>Sábados 17:15</v>
      </c>
      <c r="AJ271" s="376" t="str">
        <f>IFERROR(__xludf.DUMMYFUNCTION("""COMPUTED_VALUE"""),"vacio")</f>
        <v>vacio</v>
      </c>
      <c r="AK271" s="376"/>
      <c r="AL271" s="376"/>
      <c r="AM271" s="376"/>
      <c r="AN271" s="376"/>
      <c r="AO271" s="376"/>
      <c r="AP271" s="376"/>
      <c r="AQ271" s="376"/>
      <c r="AR271" s="376"/>
      <c r="AS271" s="376"/>
      <c r="AT271" s="376"/>
      <c r="AU271" s="376"/>
      <c r="AV271" s="376"/>
      <c r="AW271" s="377"/>
      <c r="AX271" s="134"/>
      <c r="AY271" s="353"/>
      <c r="AZ271" s="392" t="str">
        <f>IFERROR(__xludf.DUMMYFUNCTION("TRANSPOSE( IFNA(FILTER($B:$B, MONTH(IF($A:$A&lt;&gt;"""",$A:$A,""null""))=MONTH(IF('DATOS PERSONALES'!$H269&lt;&gt;"""",'DATOS PERSONALES'!$H269,""null""))),""Ingrese mes contratacion primero""))"),"Ingrese mes contratacion primero")</f>
        <v>Ingrese mes contratacion primero</v>
      </c>
      <c r="BA271" s="376"/>
      <c r="BB271" s="376"/>
      <c r="BC271" s="376"/>
      <c r="BD271" s="376"/>
      <c r="BE271" s="376"/>
      <c r="BF271" s="376"/>
      <c r="BG271" s="376"/>
      <c r="BH271" s="376"/>
      <c r="BI271" s="376"/>
      <c r="BJ271" s="376"/>
      <c r="BK271" s="376"/>
      <c r="BL271" s="376"/>
      <c r="BM271" s="376"/>
      <c r="BN271" s="376"/>
      <c r="BO271" s="377"/>
      <c r="BP271" s="134"/>
      <c r="BQ271" s="134"/>
      <c r="BR271" s="134"/>
      <c r="BS271" s="148"/>
      <c r="BT271" s="148"/>
      <c r="BU271" s="148"/>
      <c r="BV271" s="148"/>
      <c r="BW271" s="148"/>
      <c r="BX271" s="148"/>
      <c r="BY271" s="148"/>
      <c r="BZ271" s="148"/>
      <c r="CA271" s="148"/>
      <c r="CB271" s="148"/>
      <c r="CC271" s="148"/>
      <c r="CD271" s="148"/>
      <c r="CE271" s="148"/>
      <c r="CF271" s="148"/>
      <c r="CG271" s="148"/>
      <c r="CH271" s="148"/>
      <c r="CI271" s="148"/>
      <c r="CJ271" s="148"/>
      <c r="CK271" s="148"/>
      <c r="CL271" s="148"/>
      <c r="CM271" s="148"/>
      <c r="CN271" s="148"/>
      <c r="CO271" s="148"/>
      <c r="CP271" s="148"/>
      <c r="CQ271" s="148"/>
      <c r="CR271" s="148"/>
    </row>
    <row r="272" ht="15.75" customHeight="1">
      <c r="A272" s="134"/>
      <c r="B272" s="134"/>
      <c r="C272" s="134"/>
      <c r="D272" s="134"/>
      <c r="E272" s="134"/>
      <c r="F272" s="134"/>
      <c r="G272" s="353"/>
      <c r="H272" s="376"/>
      <c r="I272" s="376"/>
      <c r="J272" s="376"/>
      <c r="K272" s="377"/>
      <c r="L272" s="134"/>
      <c r="M272" s="134"/>
      <c r="N272" s="353"/>
      <c r="O272" s="374"/>
      <c r="P272" s="375"/>
      <c r="Q272" s="381" t="str">
        <f>IFERROR(__xludf.DUMMYFUNCTION("TRANSPOSE(FILTER($P$6:$P$329,$O$6:$O$329='DATOS PERSONALES'!$E269))"),"Lunes 15:15")</f>
        <v>Lunes 15:15</v>
      </c>
      <c r="R272" s="374" t="str">
        <f>IFERROR(__xludf.DUMMYFUNCTION("""COMPUTED_VALUE"""),"Lunes 16:45")</f>
        <v>Lunes 16:45</v>
      </c>
      <c r="S272" s="374" t="str">
        <f>IFERROR(__xludf.DUMMYFUNCTION("""COMPUTED_VALUE"""),"Lunes 18:15")</f>
        <v>Lunes 18:15</v>
      </c>
      <c r="T272" s="374" t="str">
        <f>IFERROR(__xludf.DUMMYFUNCTION("""COMPUTED_VALUE"""),"Martes 09:45")</f>
        <v>Martes 09:45</v>
      </c>
      <c r="U272" s="374" t="str">
        <f>IFERROR(__xludf.DUMMYFUNCTION("""COMPUTED_VALUE"""),"Martes 15:00")</f>
        <v>Martes 15:00</v>
      </c>
      <c r="V272" s="374" t="str">
        <f>IFERROR(__xludf.DUMMYFUNCTION("""COMPUTED_VALUE"""),"Martes 18:00")</f>
        <v>Martes 18:00</v>
      </c>
      <c r="W272" s="374" t="str">
        <f>IFERROR(__xludf.DUMMYFUNCTION("""COMPUTED_VALUE"""),"Miércoles 15:45")</f>
        <v>Miércoles 15:45</v>
      </c>
      <c r="X272" s="374" t="str">
        <f>IFERROR(__xludf.DUMMYFUNCTION("""COMPUTED_VALUE"""),"Miércoles 17:15")</f>
        <v>Miércoles 17:15</v>
      </c>
      <c r="Y272" s="374" t="str">
        <f>IFERROR(__xludf.DUMMYFUNCTION("""COMPUTED_VALUE"""),"Jueves 09:45")</f>
        <v>Jueves 09:45</v>
      </c>
      <c r="Z272" s="374" t="str">
        <f>IFERROR(__xludf.DUMMYFUNCTION("""COMPUTED_VALUE"""),"Jueves 16:30")</f>
        <v>Jueves 16:30</v>
      </c>
      <c r="AA272" s="374" t="str">
        <f>IFERROR(__xludf.DUMMYFUNCTION("""COMPUTED_VALUE"""),"Jueves 18:00")</f>
        <v>Jueves 18:00</v>
      </c>
      <c r="AB272" s="374" t="str">
        <f>IFERROR(__xludf.DUMMYFUNCTION("""COMPUTED_VALUE"""),"Viernes 09:45")</f>
        <v>Viernes 09:45</v>
      </c>
      <c r="AC272" s="374" t="str">
        <f>IFERROR(__xludf.DUMMYFUNCTION("""COMPUTED_VALUE"""),"Viernes 15:00")</f>
        <v>Viernes 15:00</v>
      </c>
      <c r="AD272" s="376" t="str">
        <f>IFERROR(__xludf.DUMMYFUNCTION("""COMPUTED_VALUE"""),"Viernes 17:15")</f>
        <v>Viernes 17:15</v>
      </c>
      <c r="AE272" s="376" t="str">
        <f>IFERROR(__xludf.DUMMYFUNCTION("""COMPUTED_VALUE"""),"Viernes 18:45")</f>
        <v>Viernes 18:45</v>
      </c>
      <c r="AF272" s="376" t="str">
        <f>IFERROR(__xludf.DUMMYFUNCTION("""COMPUTED_VALUE"""),"Sábados 10:30")</f>
        <v>Sábados 10:30</v>
      </c>
      <c r="AG272" s="376" t="str">
        <f>IFERROR(__xludf.DUMMYFUNCTION("""COMPUTED_VALUE"""),"Sábados 15:00")</f>
        <v>Sábados 15:00</v>
      </c>
      <c r="AH272" s="376" t="str">
        <f>IFERROR(__xludf.DUMMYFUNCTION("""COMPUTED_VALUE"""),"Sábados 15:45")</f>
        <v>Sábados 15:45</v>
      </c>
      <c r="AI272" s="376" t="str">
        <f>IFERROR(__xludf.DUMMYFUNCTION("""COMPUTED_VALUE"""),"Sábados 17:15")</f>
        <v>Sábados 17:15</v>
      </c>
      <c r="AJ272" s="376" t="str">
        <f>IFERROR(__xludf.DUMMYFUNCTION("""COMPUTED_VALUE"""),"vacio")</f>
        <v>vacio</v>
      </c>
      <c r="AK272" s="376"/>
      <c r="AL272" s="376"/>
      <c r="AM272" s="376"/>
      <c r="AN272" s="376"/>
      <c r="AO272" s="376"/>
      <c r="AP272" s="376"/>
      <c r="AQ272" s="376"/>
      <c r="AR272" s="376"/>
      <c r="AS272" s="376"/>
      <c r="AT272" s="376"/>
      <c r="AU272" s="376"/>
      <c r="AV272" s="376"/>
      <c r="AW272" s="377"/>
      <c r="AX272" s="134"/>
      <c r="AY272" s="353"/>
      <c r="AZ272" s="392" t="str">
        <f>IFERROR(__xludf.DUMMYFUNCTION("TRANSPOSE( IFNA(FILTER($B:$B, MONTH(IF($A:$A&lt;&gt;"""",$A:$A,""null""))=MONTH(IF('DATOS PERSONALES'!$H270&lt;&gt;"""",'DATOS PERSONALES'!$H270,""null""))),""Ingrese mes contratacion primero""))"),"Ingrese mes contratacion primero")</f>
        <v>Ingrese mes contratacion primero</v>
      </c>
      <c r="BA272" s="376"/>
      <c r="BB272" s="376"/>
      <c r="BC272" s="376"/>
      <c r="BD272" s="376"/>
      <c r="BE272" s="376"/>
      <c r="BF272" s="376"/>
      <c r="BG272" s="376"/>
      <c r="BH272" s="376"/>
      <c r="BI272" s="376"/>
      <c r="BJ272" s="376"/>
      <c r="BK272" s="376"/>
      <c r="BL272" s="376"/>
      <c r="BM272" s="376"/>
      <c r="BN272" s="376"/>
      <c r="BO272" s="377"/>
      <c r="BP272" s="134"/>
      <c r="BQ272" s="134"/>
      <c r="BR272" s="134"/>
      <c r="BS272" s="148"/>
      <c r="BT272" s="148"/>
      <c r="BU272" s="148"/>
      <c r="BV272" s="148"/>
      <c r="BW272" s="148"/>
      <c r="BX272" s="148"/>
      <c r="BY272" s="148"/>
      <c r="BZ272" s="148"/>
      <c r="CA272" s="148"/>
      <c r="CB272" s="148"/>
      <c r="CC272" s="148"/>
      <c r="CD272" s="148"/>
      <c r="CE272" s="148"/>
      <c r="CF272" s="148"/>
      <c r="CG272" s="148"/>
      <c r="CH272" s="148"/>
      <c r="CI272" s="148"/>
      <c r="CJ272" s="148"/>
      <c r="CK272" s="148"/>
      <c r="CL272" s="148"/>
      <c r="CM272" s="148"/>
      <c r="CN272" s="148"/>
      <c r="CO272" s="148"/>
      <c r="CP272" s="148"/>
      <c r="CQ272" s="148"/>
      <c r="CR272" s="148"/>
    </row>
    <row r="273" ht="15.75" customHeight="1">
      <c r="A273" s="134"/>
      <c r="B273" s="134"/>
      <c r="C273" s="134"/>
      <c r="D273" s="134"/>
      <c r="E273" s="134"/>
      <c r="F273" s="134"/>
      <c r="G273" s="353"/>
      <c r="H273" s="376"/>
      <c r="I273" s="376"/>
      <c r="J273" s="376"/>
      <c r="K273" s="377"/>
      <c r="L273" s="134"/>
      <c r="M273" s="134"/>
      <c r="N273" s="353"/>
      <c r="O273" s="374"/>
      <c r="P273" s="375"/>
      <c r="Q273" s="381" t="str">
        <f>IFERROR(__xludf.DUMMYFUNCTION("TRANSPOSE(FILTER($P$6:$P$329,$O$6:$O$329='DATOS PERSONALES'!$E270))"),"Lunes 15:15")</f>
        <v>Lunes 15:15</v>
      </c>
      <c r="R273" s="374" t="str">
        <f>IFERROR(__xludf.DUMMYFUNCTION("""COMPUTED_VALUE"""),"Lunes 16:45")</f>
        <v>Lunes 16:45</v>
      </c>
      <c r="S273" s="374" t="str">
        <f>IFERROR(__xludf.DUMMYFUNCTION("""COMPUTED_VALUE"""),"Lunes 18:15")</f>
        <v>Lunes 18:15</v>
      </c>
      <c r="T273" s="374" t="str">
        <f>IFERROR(__xludf.DUMMYFUNCTION("""COMPUTED_VALUE"""),"Martes 09:45")</f>
        <v>Martes 09:45</v>
      </c>
      <c r="U273" s="374" t="str">
        <f>IFERROR(__xludf.DUMMYFUNCTION("""COMPUTED_VALUE"""),"Martes 15:00")</f>
        <v>Martes 15:00</v>
      </c>
      <c r="V273" s="374" t="str">
        <f>IFERROR(__xludf.DUMMYFUNCTION("""COMPUTED_VALUE"""),"Martes 18:00")</f>
        <v>Martes 18:00</v>
      </c>
      <c r="W273" s="374" t="str">
        <f>IFERROR(__xludf.DUMMYFUNCTION("""COMPUTED_VALUE"""),"Miércoles 15:45")</f>
        <v>Miércoles 15:45</v>
      </c>
      <c r="X273" s="374" t="str">
        <f>IFERROR(__xludf.DUMMYFUNCTION("""COMPUTED_VALUE"""),"Miércoles 17:15")</f>
        <v>Miércoles 17:15</v>
      </c>
      <c r="Y273" s="374" t="str">
        <f>IFERROR(__xludf.DUMMYFUNCTION("""COMPUTED_VALUE"""),"Jueves 09:45")</f>
        <v>Jueves 09:45</v>
      </c>
      <c r="Z273" s="374" t="str">
        <f>IFERROR(__xludf.DUMMYFUNCTION("""COMPUTED_VALUE"""),"Jueves 16:30")</f>
        <v>Jueves 16:30</v>
      </c>
      <c r="AA273" s="374" t="str">
        <f>IFERROR(__xludf.DUMMYFUNCTION("""COMPUTED_VALUE"""),"Jueves 18:00")</f>
        <v>Jueves 18:00</v>
      </c>
      <c r="AB273" s="374" t="str">
        <f>IFERROR(__xludf.DUMMYFUNCTION("""COMPUTED_VALUE"""),"Viernes 09:45")</f>
        <v>Viernes 09:45</v>
      </c>
      <c r="AC273" s="374" t="str">
        <f>IFERROR(__xludf.DUMMYFUNCTION("""COMPUTED_VALUE"""),"Viernes 15:00")</f>
        <v>Viernes 15:00</v>
      </c>
      <c r="AD273" s="376" t="str">
        <f>IFERROR(__xludf.DUMMYFUNCTION("""COMPUTED_VALUE"""),"Viernes 17:15")</f>
        <v>Viernes 17:15</v>
      </c>
      <c r="AE273" s="376" t="str">
        <f>IFERROR(__xludf.DUMMYFUNCTION("""COMPUTED_VALUE"""),"Viernes 18:45")</f>
        <v>Viernes 18:45</v>
      </c>
      <c r="AF273" s="376" t="str">
        <f>IFERROR(__xludf.DUMMYFUNCTION("""COMPUTED_VALUE"""),"Sábados 10:30")</f>
        <v>Sábados 10:30</v>
      </c>
      <c r="AG273" s="376" t="str">
        <f>IFERROR(__xludf.DUMMYFUNCTION("""COMPUTED_VALUE"""),"Sábados 15:00")</f>
        <v>Sábados 15:00</v>
      </c>
      <c r="AH273" s="376" t="str">
        <f>IFERROR(__xludf.DUMMYFUNCTION("""COMPUTED_VALUE"""),"Sábados 15:45")</f>
        <v>Sábados 15:45</v>
      </c>
      <c r="AI273" s="376" t="str">
        <f>IFERROR(__xludf.DUMMYFUNCTION("""COMPUTED_VALUE"""),"Sábados 17:15")</f>
        <v>Sábados 17:15</v>
      </c>
      <c r="AJ273" s="376" t="str">
        <f>IFERROR(__xludf.DUMMYFUNCTION("""COMPUTED_VALUE"""),"vacio")</f>
        <v>vacio</v>
      </c>
      <c r="AK273" s="376"/>
      <c r="AL273" s="376"/>
      <c r="AM273" s="376"/>
      <c r="AN273" s="376"/>
      <c r="AO273" s="376"/>
      <c r="AP273" s="376"/>
      <c r="AQ273" s="376"/>
      <c r="AR273" s="376"/>
      <c r="AS273" s="376"/>
      <c r="AT273" s="376"/>
      <c r="AU273" s="376"/>
      <c r="AV273" s="376"/>
      <c r="AW273" s="377"/>
      <c r="AX273" s="134"/>
      <c r="AY273" s="353"/>
      <c r="AZ273" s="392" t="str">
        <f>IFERROR(__xludf.DUMMYFUNCTION("TRANSPOSE( IFNA(FILTER($B:$B, MONTH(IF($A:$A&lt;&gt;"""",$A:$A,""null""))=MONTH(IF('DATOS PERSONALES'!$H271&lt;&gt;"""",'DATOS PERSONALES'!$H271,""null""))),""Ingrese mes contratacion primero""))"),"Ingrese mes contratacion primero")</f>
        <v>Ingrese mes contratacion primero</v>
      </c>
      <c r="BA273" s="376"/>
      <c r="BB273" s="376"/>
      <c r="BC273" s="376"/>
      <c r="BD273" s="376"/>
      <c r="BE273" s="376"/>
      <c r="BF273" s="376"/>
      <c r="BG273" s="376"/>
      <c r="BH273" s="376"/>
      <c r="BI273" s="376"/>
      <c r="BJ273" s="376"/>
      <c r="BK273" s="376"/>
      <c r="BL273" s="376"/>
      <c r="BM273" s="376"/>
      <c r="BN273" s="376"/>
      <c r="BO273" s="377"/>
      <c r="BP273" s="134"/>
      <c r="BQ273" s="134"/>
      <c r="BR273" s="134"/>
      <c r="BS273" s="148"/>
      <c r="BT273" s="148"/>
      <c r="BU273" s="148"/>
      <c r="BV273" s="148"/>
      <c r="BW273" s="148"/>
      <c r="BX273" s="148"/>
      <c r="BY273" s="148"/>
      <c r="BZ273" s="148"/>
      <c r="CA273" s="148"/>
      <c r="CB273" s="148"/>
      <c r="CC273" s="148"/>
      <c r="CD273" s="148"/>
      <c r="CE273" s="148"/>
      <c r="CF273" s="148"/>
      <c r="CG273" s="148"/>
      <c r="CH273" s="148"/>
      <c r="CI273" s="148"/>
      <c r="CJ273" s="148"/>
      <c r="CK273" s="148"/>
      <c r="CL273" s="148"/>
      <c r="CM273" s="148"/>
      <c r="CN273" s="148"/>
      <c r="CO273" s="148"/>
      <c r="CP273" s="148"/>
      <c r="CQ273" s="148"/>
      <c r="CR273" s="148"/>
    </row>
    <row r="274" ht="15.75" customHeight="1">
      <c r="A274" s="134"/>
      <c r="B274" s="134"/>
      <c r="C274" s="134"/>
      <c r="D274" s="134"/>
      <c r="E274" s="134"/>
      <c r="F274" s="134"/>
      <c r="G274" s="353"/>
      <c r="H274" s="376"/>
      <c r="I274" s="376"/>
      <c r="J274" s="376"/>
      <c r="K274" s="377"/>
      <c r="L274" s="134"/>
      <c r="M274" s="134"/>
      <c r="N274" s="353"/>
      <c r="O274" s="374"/>
      <c r="P274" s="375"/>
      <c r="Q274" s="381" t="str">
        <f>IFERROR(__xludf.DUMMYFUNCTION("TRANSPOSE(FILTER($P$6:$P$329,$O$6:$O$329='DATOS PERSONALES'!$E271))"),"Lunes 15:15")</f>
        <v>Lunes 15:15</v>
      </c>
      <c r="R274" s="374" t="str">
        <f>IFERROR(__xludf.DUMMYFUNCTION("""COMPUTED_VALUE"""),"Lunes 16:45")</f>
        <v>Lunes 16:45</v>
      </c>
      <c r="S274" s="374" t="str">
        <f>IFERROR(__xludf.DUMMYFUNCTION("""COMPUTED_VALUE"""),"Lunes 18:15")</f>
        <v>Lunes 18:15</v>
      </c>
      <c r="T274" s="374" t="str">
        <f>IFERROR(__xludf.DUMMYFUNCTION("""COMPUTED_VALUE"""),"Martes 09:45")</f>
        <v>Martes 09:45</v>
      </c>
      <c r="U274" s="374" t="str">
        <f>IFERROR(__xludf.DUMMYFUNCTION("""COMPUTED_VALUE"""),"Martes 15:00")</f>
        <v>Martes 15:00</v>
      </c>
      <c r="V274" s="374" t="str">
        <f>IFERROR(__xludf.DUMMYFUNCTION("""COMPUTED_VALUE"""),"Martes 18:00")</f>
        <v>Martes 18:00</v>
      </c>
      <c r="W274" s="374" t="str">
        <f>IFERROR(__xludf.DUMMYFUNCTION("""COMPUTED_VALUE"""),"Miércoles 15:45")</f>
        <v>Miércoles 15:45</v>
      </c>
      <c r="X274" s="374" t="str">
        <f>IFERROR(__xludf.DUMMYFUNCTION("""COMPUTED_VALUE"""),"Miércoles 17:15")</f>
        <v>Miércoles 17:15</v>
      </c>
      <c r="Y274" s="374" t="str">
        <f>IFERROR(__xludf.DUMMYFUNCTION("""COMPUTED_VALUE"""),"Jueves 09:45")</f>
        <v>Jueves 09:45</v>
      </c>
      <c r="Z274" s="374" t="str">
        <f>IFERROR(__xludf.DUMMYFUNCTION("""COMPUTED_VALUE"""),"Jueves 16:30")</f>
        <v>Jueves 16:30</v>
      </c>
      <c r="AA274" s="374" t="str">
        <f>IFERROR(__xludf.DUMMYFUNCTION("""COMPUTED_VALUE"""),"Jueves 18:00")</f>
        <v>Jueves 18:00</v>
      </c>
      <c r="AB274" s="374" t="str">
        <f>IFERROR(__xludf.DUMMYFUNCTION("""COMPUTED_VALUE"""),"Viernes 09:45")</f>
        <v>Viernes 09:45</v>
      </c>
      <c r="AC274" s="374" t="str">
        <f>IFERROR(__xludf.DUMMYFUNCTION("""COMPUTED_VALUE"""),"Viernes 15:00")</f>
        <v>Viernes 15:00</v>
      </c>
      <c r="AD274" s="376" t="str">
        <f>IFERROR(__xludf.DUMMYFUNCTION("""COMPUTED_VALUE"""),"Viernes 17:15")</f>
        <v>Viernes 17:15</v>
      </c>
      <c r="AE274" s="376" t="str">
        <f>IFERROR(__xludf.DUMMYFUNCTION("""COMPUTED_VALUE"""),"Viernes 18:45")</f>
        <v>Viernes 18:45</v>
      </c>
      <c r="AF274" s="376" t="str">
        <f>IFERROR(__xludf.DUMMYFUNCTION("""COMPUTED_VALUE"""),"Sábados 10:30")</f>
        <v>Sábados 10:30</v>
      </c>
      <c r="AG274" s="376" t="str">
        <f>IFERROR(__xludf.DUMMYFUNCTION("""COMPUTED_VALUE"""),"Sábados 15:00")</f>
        <v>Sábados 15:00</v>
      </c>
      <c r="AH274" s="376" t="str">
        <f>IFERROR(__xludf.DUMMYFUNCTION("""COMPUTED_VALUE"""),"Sábados 15:45")</f>
        <v>Sábados 15:45</v>
      </c>
      <c r="AI274" s="376" t="str">
        <f>IFERROR(__xludf.DUMMYFUNCTION("""COMPUTED_VALUE"""),"Sábados 17:15")</f>
        <v>Sábados 17:15</v>
      </c>
      <c r="AJ274" s="376" t="str">
        <f>IFERROR(__xludf.DUMMYFUNCTION("""COMPUTED_VALUE"""),"vacio")</f>
        <v>vacio</v>
      </c>
      <c r="AK274" s="376"/>
      <c r="AL274" s="376"/>
      <c r="AM274" s="376"/>
      <c r="AN274" s="376"/>
      <c r="AO274" s="376"/>
      <c r="AP274" s="376"/>
      <c r="AQ274" s="376"/>
      <c r="AR274" s="376"/>
      <c r="AS274" s="376"/>
      <c r="AT274" s="376"/>
      <c r="AU274" s="376"/>
      <c r="AV274" s="376"/>
      <c r="AW274" s="377"/>
      <c r="AX274" s="134"/>
      <c r="AY274" s="353"/>
      <c r="AZ274" s="392" t="str">
        <f>IFERROR(__xludf.DUMMYFUNCTION("TRANSPOSE( IFNA(FILTER($B:$B, MONTH(IF($A:$A&lt;&gt;"""",$A:$A,""null""))=MONTH(IF('DATOS PERSONALES'!$H272&lt;&gt;"""",'DATOS PERSONALES'!$H272,""null""))),""Ingrese mes contratacion primero""))"),"Ingrese mes contratacion primero")</f>
        <v>Ingrese mes contratacion primero</v>
      </c>
      <c r="BA274" s="376"/>
      <c r="BB274" s="376"/>
      <c r="BC274" s="376"/>
      <c r="BD274" s="376"/>
      <c r="BE274" s="376"/>
      <c r="BF274" s="376"/>
      <c r="BG274" s="376"/>
      <c r="BH274" s="376"/>
      <c r="BI274" s="376"/>
      <c r="BJ274" s="376"/>
      <c r="BK274" s="376"/>
      <c r="BL274" s="376"/>
      <c r="BM274" s="376"/>
      <c r="BN274" s="376"/>
      <c r="BO274" s="377"/>
      <c r="BP274" s="134"/>
      <c r="BQ274" s="134"/>
      <c r="BR274" s="134"/>
      <c r="BS274" s="148"/>
      <c r="BT274" s="148"/>
      <c r="BU274" s="148"/>
      <c r="BV274" s="148"/>
      <c r="BW274" s="148"/>
      <c r="BX274" s="148"/>
      <c r="BY274" s="148"/>
      <c r="BZ274" s="148"/>
      <c r="CA274" s="148"/>
      <c r="CB274" s="148"/>
      <c r="CC274" s="148"/>
      <c r="CD274" s="148"/>
      <c r="CE274" s="148"/>
      <c r="CF274" s="148"/>
      <c r="CG274" s="148"/>
      <c r="CH274" s="148"/>
      <c r="CI274" s="148"/>
      <c r="CJ274" s="148"/>
      <c r="CK274" s="148"/>
      <c r="CL274" s="148"/>
      <c r="CM274" s="148"/>
      <c r="CN274" s="148"/>
      <c r="CO274" s="148"/>
      <c r="CP274" s="148"/>
      <c r="CQ274" s="148"/>
      <c r="CR274" s="148"/>
    </row>
    <row r="275" ht="15.75" customHeight="1">
      <c r="A275" s="134"/>
      <c r="B275" s="134"/>
      <c r="C275" s="134"/>
      <c r="D275" s="134"/>
      <c r="E275" s="134"/>
      <c r="F275" s="134"/>
      <c r="G275" s="353"/>
      <c r="H275" s="376"/>
      <c r="I275" s="376"/>
      <c r="J275" s="376"/>
      <c r="K275" s="377"/>
      <c r="L275" s="134"/>
      <c r="M275" s="134"/>
      <c r="N275" s="353"/>
      <c r="O275" s="374"/>
      <c r="P275" s="375"/>
      <c r="Q275" s="381" t="str">
        <f>IFERROR(__xludf.DUMMYFUNCTION("TRANSPOSE(FILTER($P$6:$P$329,$O$6:$O$329='DATOS PERSONALES'!$E272))"),"Lunes 15:15")</f>
        <v>Lunes 15:15</v>
      </c>
      <c r="R275" s="374" t="str">
        <f>IFERROR(__xludf.DUMMYFUNCTION("""COMPUTED_VALUE"""),"Lunes 16:45")</f>
        <v>Lunes 16:45</v>
      </c>
      <c r="S275" s="374" t="str">
        <f>IFERROR(__xludf.DUMMYFUNCTION("""COMPUTED_VALUE"""),"Lunes 18:15")</f>
        <v>Lunes 18:15</v>
      </c>
      <c r="T275" s="374" t="str">
        <f>IFERROR(__xludf.DUMMYFUNCTION("""COMPUTED_VALUE"""),"Martes 09:45")</f>
        <v>Martes 09:45</v>
      </c>
      <c r="U275" s="374" t="str">
        <f>IFERROR(__xludf.DUMMYFUNCTION("""COMPUTED_VALUE"""),"Martes 15:00")</f>
        <v>Martes 15:00</v>
      </c>
      <c r="V275" s="374" t="str">
        <f>IFERROR(__xludf.DUMMYFUNCTION("""COMPUTED_VALUE"""),"Martes 18:00")</f>
        <v>Martes 18:00</v>
      </c>
      <c r="W275" s="374" t="str">
        <f>IFERROR(__xludf.DUMMYFUNCTION("""COMPUTED_VALUE"""),"Miércoles 15:45")</f>
        <v>Miércoles 15:45</v>
      </c>
      <c r="X275" s="374" t="str">
        <f>IFERROR(__xludf.DUMMYFUNCTION("""COMPUTED_VALUE"""),"Miércoles 17:15")</f>
        <v>Miércoles 17:15</v>
      </c>
      <c r="Y275" s="374" t="str">
        <f>IFERROR(__xludf.DUMMYFUNCTION("""COMPUTED_VALUE"""),"Jueves 09:45")</f>
        <v>Jueves 09:45</v>
      </c>
      <c r="Z275" s="374" t="str">
        <f>IFERROR(__xludf.DUMMYFUNCTION("""COMPUTED_VALUE"""),"Jueves 16:30")</f>
        <v>Jueves 16:30</v>
      </c>
      <c r="AA275" s="374" t="str">
        <f>IFERROR(__xludf.DUMMYFUNCTION("""COMPUTED_VALUE"""),"Jueves 18:00")</f>
        <v>Jueves 18:00</v>
      </c>
      <c r="AB275" s="374" t="str">
        <f>IFERROR(__xludf.DUMMYFUNCTION("""COMPUTED_VALUE"""),"Viernes 09:45")</f>
        <v>Viernes 09:45</v>
      </c>
      <c r="AC275" s="374" t="str">
        <f>IFERROR(__xludf.DUMMYFUNCTION("""COMPUTED_VALUE"""),"Viernes 15:00")</f>
        <v>Viernes 15:00</v>
      </c>
      <c r="AD275" s="376" t="str">
        <f>IFERROR(__xludf.DUMMYFUNCTION("""COMPUTED_VALUE"""),"Viernes 17:15")</f>
        <v>Viernes 17:15</v>
      </c>
      <c r="AE275" s="376" t="str">
        <f>IFERROR(__xludf.DUMMYFUNCTION("""COMPUTED_VALUE"""),"Viernes 18:45")</f>
        <v>Viernes 18:45</v>
      </c>
      <c r="AF275" s="376" t="str">
        <f>IFERROR(__xludf.DUMMYFUNCTION("""COMPUTED_VALUE"""),"Sábados 10:30")</f>
        <v>Sábados 10:30</v>
      </c>
      <c r="AG275" s="376" t="str">
        <f>IFERROR(__xludf.DUMMYFUNCTION("""COMPUTED_VALUE"""),"Sábados 15:00")</f>
        <v>Sábados 15:00</v>
      </c>
      <c r="AH275" s="376" t="str">
        <f>IFERROR(__xludf.DUMMYFUNCTION("""COMPUTED_VALUE"""),"Sábados 15:45")</f>
        <v>Sábados 15:45</v>
      </c>
      <c r="AI275" s="376" t="str">
        <f>IFERROR(__xludf.DUMMYFUNCTION("""COMPUTED_VALUE"""),"Sábados 17:15")</f>
        <v>Sábados 17:15</v>
      </c>
      <c r="AJ275" s="376" t="str">
        <f>IFERROR(__xludf.DUMMYFUNCTION("""COMPUTED_VALUE"""),"vacio")</f>
        <v>vacio</v>
      </c>
      <c r="AK275" s="376"/>
      <c r="AL275" s="376"/>
      <c r="AM275" s="376"/>
      <c r="AN275" s="376"/>
      <c r="AO275" s="376"/>
      <c r="AP275" s="376"/>
      <c r="AQ275" s="376"/>
      <c r="AR275" s="376"/>
      <c r="AS275" s="376"/>
      <c r="AT275" s="376"/>
      <c r="AU275" s="376"/>
      <c r="AV275" s="376"/>
      <c r="AW275" s="377"/>
      <c r="AX275" s="134"/>
      <c r="AY275" s="353"/>
      <c r="AZ275" s="392" t="str">
        <f>IFERROR(__xludf.DUMMYFUNCTION("TRANSPOSE( IFNA(FILTER($B:$B, MONTH(IF($A:$A&lt;&gt;"""",$A:$A,""null""))=MONTH(IF('DATOS PERSONALES'!$H273&lt;&gt;"""",'DATOS PERSONALES'!$H273,""null""))),""Ingrese mes contratacion primero""))"),"Ingrese mes contratacion primero")</f>
        <v>Ingrese mes contratacion primero</v>
      </c>
      <c r="BA275" s="376"/>
      <c r="BB275" s="376"/>
      <c r="BC275" s="376"/>
      <c r="BD275" s="376"/>
      <c r="BE275" s="376"/>
      <c r="BF275" s="376"/>
      <c r="BG275" s="376"/>
      <c r="BH275" s="376"/>
      <c r="BI275" s="376"/>
      <c r="BJ275" s="376"/>
      <c r="BK275" s="376"/>
      <c r="BL275" s="376"/>
      <c r="BM275" s="376"/>
      <c r="BN275" s="376"/>
      <c r="BO275" s="377"/>
      <c r="BP275" s="134"/>
      <c r="BQ275" s="134"/>
      <c r="BR275" s="134"/>
      <c r="BS275" s="148"/>
      <c r="BT275" s="148"/>
      <c r="BU275" s="148"/>
      <c r="BV275" s="148"/>
      <c r="BW275" s="148"/>
      <c r="BX275" s="148"/>
      <c r="BY275" s="148"/>
      <c r="BZ275" s="148"/>
      <c r="CA275" s="148"/>
      <c r="CB275" s="148"/>
      <c r="CC275" s="148"/>
      <c r="CD275" s="148"/>
      <c r="CE275" s="148"/>
      <c r="CF275" s="148"/>
      <c r="CG275" s="148"/>
      <c r="CH275" s="148"/>
      <c r="CI275" s="148"/>
      <c r="CJ275" s="148"/>
      <c r="CK275" s="148"/>
      <c r="CL275" s="148"/>
      <c r="CM275" s="148"/>
      <c r="CN275" s="148"/>
      <c r="CO275" s="148"/>
      <c r="CP275" s="148"/>
      <c r="CQ275" s="148"/>
      <c r="CR275" s="148"/>
    </row>
    <row r="276" ht="15.75" customHeight="1">
      <c r="A276" s="134"/>
      <c r="B276" s="134"/>
      <c r="C276" s="134"/>
      <c r="D276" s="134"/>
      <c r="E276" s="134"/>
      <c r="F276" s="134"/>
      <c r="G276" s="353"/>
      <c r="H276" s="376"/>
      <c r="I276" s="376"/>
      <c r="J276" s="376"/>
      <c r="K276" s="377"/>
      <c r="L276" s="134"/>
      <c r="M276" s="134"/>
      <c r="N276" s="353"/>
      <c r="O276" s="374"/>
      <c r="P276" s="375"/>
      <c r="Q276" s="381" t="str">
        <f>IFERROR(__xludf.DUMMYFUNCTION("TRANSPOSE(FILTER($P$6:$P$329,$O$6:$O$329='DATOS PERSONALES'!$E273))"),"Lunes 15:15")</f>
        <v>Lunes 15:15</v>
      </c>
      <c r="R276" s="374" t="str">
        <f>IFERROR(__xludf.DUMMYFUNCTION("""COMPUTED_VALUE"""),"Lunes 16:45")</f>
        <v>Lunes 16:45</v>
      </c>
      <c r="S276" s="374" t="str">
        <f>IFERROR(__xludf.DUMMYFUNCTION("""COMPUTED_VALUE"""),"Lunes 18:15")</f>
        <v>Lunes 18:15</v>
      </c>
      <c r="T276" s="374" t="str">
        <f>IFERROR(__xludf.DUMMYFUNCTION("""COMPUTED_VALUE"""),"Martes 09:45")</f>
        <v>Martes 09:45</v>
      </c>
      <c r="U276" s="374" t="str">
        <f>IFERROR(__xludf.DUMMYFUNCTION("""COMPUTED_VALUE"""),"Martes 15:00")</f>
        <v>Martes 15:00</v>
      </c>
      <c r="V276" s="374" t="str">
        <f>IFERROR(__xludf.DUMMYFUNCTION("""COMPUTED_VALUE"""),"Martes 18:00")</f>
        <v>Martes 18:00</v>
      </c>
      <c r="W276" s="374" t="str">
        <f>IFERROR(__xludf.DUMMYFUNCTION("""COMPUTED_VALUE"""),"Miércoles 15:45")</f>
        <v>Miércoles 15:45</v>
      </c>
      <c r="X276" s="374" t="str">
        <f>IFERROR(__xludf.DUMMYFUNCTION("""COMPUTED_VALUE"""),"Miércoles 17:15")</f>
        <v>Miércoles 17:15</v>
      </c>
      <c r="Y276" s="374" t="str">
        <f>IFERROR(__xludf.DUMMYFUNCTION("""COMPUTED_VALUE"""),"Jueves 09:45")</f>
        <v>Jueves 09:45</v>
      </c>
      <c r="Z276" s="374" t="str">
        <f>IFERROR(__xludf.DUMMYFUNCTION("""COMPUTED_VALUE"""),"Jueves 16:30")</f>
        <v>Jueves 16:30</v>
      </c>
      <c r="AA276" s="374" t="str">
        <f>IFERROR(__xludf.DUMMYFUNCTION("""COMPUTED_VALUE"""),"Jueves 18:00")</f>
        <v>Jueves 18:00</v>
      </c>
      <c r="AB276" s="374" t="str">
        <f>IFERROR(__xludf.DUMMYFUNCTION("""COMPUTED_VALUE"""),"Viernes 09:45")</f>
        <v>Viernes 09:45</v>
      </c>
      <c r="AC276" s="374" t="str">
        <f>IFERROR(__xludf.DUMMYFUNCTION("""COMPUTED_VALUE"""),"Viernes 15:00")</f>
        <v>Viernes 15:00</v>
      </c>
      <c r="AD276" s="376" t="str">
        <f>IFERROR(__xludf.DUMMYFUNCTION("""COMPUTED_VALUE"""),"Viernes 17:15")</f>
        <v>Viernes 17:15</v>
      </c>
      <c r="AE276" s="376" t="str">
        <f>IFERROR(__xludf.DUMMYFUNCTION("""COMPUTED_VALUE"""),"Viernes 18:45")</f>
        <v>Viernes 18:45</v>
      </c>
      <c r="AF276" s="376" t="str">
        <f>IFERROR(__xludf.DUMMYFUNCTION("""COMPUTED_VALUE"""),"Sábados 10:30")</f>
        <v>Sábados 10:30</v>
      </c>
      <c r="AG276" s="376" t="str">
        <f>IFERROR(__xludf.DUMMYFUNCTION("""COMPUTED_VALUE"""),"Sábados 15:00")</f>
        <v>Sábados 15:00</v>
      </c>
      <c r="AH276" s="376" t="str">
        <f>IFERROR(__xludf.DUMMYFUNCTION("""COMPUTED_VALUE"""),"Sábados 15:45")</f>
        <v>Sábados 15:45</v>
      </c>
      <c r="AI276" s="376" t="str">
        <f>IFERROR(__xludf.DUMMYFUNCTION("""COMPUTED_VALUE"""),"Sábados 17:15")</f>
        <v>Sábados 17:15</v>
      </c>
      <c r="AJ276" s="376" t="str">
        <f>IFERROR(__xludf.DUMMYFUNCTION("""COMPUTED_VALUE"""),"vacio")</f>
        <v>vacio</v>
      </c>
      <c r="AK276" s="376"/>
      <c r="AL276" s="376"/>
      <c r="AM276" s="376"/>
      <c r="AN276" s="376"/>
      <c r="AO276" s="376"/>
      <c r="AP276" s="376"/>
      <c r="AQ276" s="376"/>
      <c r="AR276" s="376"/>
      <c r="AS276" s="376"/>
      <c r="AT276" s="376"/>
      <c r="AU276" s="376"/>
      <c r="AV276" s="376"/>
      <c r="AW276" s="377"/>
      <c r="AX276" s="134"/>
      <c r="AY276" s="353"/>
      <c r="AZ276" s="392" t="str">
        <f>IFERROR(__xludf.DUMMYFUNCTION("TRANSPOSE( IFNA(FILTER($B:$B, MONTH(IF($A:$A&lt;&gt;"""",$A:$A,""null""))=MONTH(IF('DATOS PERSONALES'!$H274&lt;&gt;"""",'DATOS PERSONALES'!$H274,""null""))),""Ingrese mes contratacion primero""))"),"Ingrese mes contratacion primero")</f>
        <v>Ingrese mes contratacion primero</v>
      </c>
      <c r="BA276" s="376"/>
      <c r="BB276" s="376"/>
      <c r="BC276" s="376"/>
      <c r="BD276" s="376"/>
      <c r="BE276" s="376"/>
      <c r="BF276" s="376"/>
      <c r="BG276" s="376"/>
      <c r="BH276" s="376"/>
      <c r="BI276" s="376"/>
      <c r="BJ276" s="376"/>
      <c r="BK276" s="376"/>
      <c r="BL276" s="376"/>
      <c r="BM276" s="376"/>
      <c r="BN276" s="376"/>
      <c r="BO276" s="377"/>
      <c r="BP276" s="134"/>
      <c r="BQ276" s="134"/>
      <c r="BR276" s="134"/>
      <c r="BS276" s="148"/>
      <c r="BT276" s="148"/>
      <c r="BU276" s="148"/>
      <c r="BV276" s="148"/>
      <c r="BW276" s="148"/>
      <c r="BX276" s="148"/>
      <c r="BY276" s="148"/>
      <c r="BZ276" s="148"/>
      <c r="CA276" s="148"/>
      <c r="CB276" s="148"/>
      <c r="CC276" s="148"/>
      <c r="CD276" s="148"/>
      <c r="CE276" s="148"/>
      <c r="CF276" s="148"/>
      <c r="CG276" s="148"/>
      <c r="CH276" s="148"/>
      <c r="CI276" s="148"/>
      <c r="CJ276" s="148"/>
      <c r="CK276" s="148"/>
      <c r="CL276" s="148"/>
      <c r="CM276" s="148"/>
      <c r="CN276" s="148"/>
      <c r="CO276" s="148"/>
      <c r="CP276" s="148"/>
      <c r="CQ276" s="148"/>
      <c r="CR276" s="148"/>
    </row>
    <row r="277" ht="15.75" customHeight="1">
      <c r="A277" s="134"/>
      <c r="B277" s="134"/>
      <c r="C277" s="134"/>
      <c r="D277" s="134"/>
      <c r="E277" s="134"/>
      <c r="F277" s="134"/>
      <c r="G277" s="353"/>
      <c r="H277" s="376"/>
      <c r="I277" s="376"/>
      <c r="J277" s="376"/>
      <c r="K277" s="377"/>
      <c r="L277" s="134"/>
      <c r="M277" s="134"/>
      <c r="N277" s="353"/>
      <c r="O277" s="374"/>
      <c r="P277" s="375"/>
      <c r="Q277" s="381" t="str">
        <f>IFERROR(__xludf.DUMMYFUNCTION("TRANSPOSE(FILTER($P$6:$P$329,$O$6:$O$329='DATOS PERSONALES'!$E274))"),"Lunes 15:15")</f>
        <v>Lunes 15:15</v>
      </c>
      <c r="R277" s="374" t="str">
        <f>IFERROR(__xludf.DUMMYFUNCTION("""COMPUTED_VALUE"""),"Lunes 16:45")</f>
        <v>Lunes 16:45</v>
      </c>
      <c r="S277" s="374" t="str">
        <f>IFERROR(__xludf.DUMMYFUNCTION("""COMPUTED_VALUE"""),"Lunes 18:15")</f>
        <v>Lunes 18:15</v>
      </c>
      <c r="T277" s="374" t="str">
        <f>IFERROR(__xludf.DUMMYFUNCTION("""COMPUTED_VALUE"""),"Martes 09:45")</f>
        <v>Martes 09:45</v>
      </c>
      <c r="U277" s="374" t="str">
        <f>IFERROR(__xludf.DUMMYFUNCTION("""COMPUTED_VALUE"""),"Martes 15:00")</f>
        <v>Martes 15:00</v>
      </c>
      <c r="V277" s="374" t="str">
        <f>IFERROR(__xludf.DUMMYFUNCTION("""COMPUTED_VALUE"""),"Martes 18:00")</f>
        <v>Martes 18:00</v>
      </c>
      <c r="W277" s="374" t="str">
        <f>IFERROR(__xludf.DUMMYFUNCTION("""COMPUTED_VALUE"""),"Miércoles 15:45")</f>
        <v>Miércoles 15:45</v>
      </c>
      <c r="X277" s="374" t="str">
        <f>IFERROR(__xludf.DUMMYFUNCTION("""COMPUTED_VALUE"""),"Miércoles 17:15")</f>
        <v>Miércoles 17:15</v>
      </c>
      <c r="Y277" s="374" t="str">
        <f>IFERROR(__xludf.DUMMYFUNCTION("""COMPUTED_VALUE"""),"Jueves 09:45")</f>
        <v>Jueves 09:45</v>
      </c>
      <c r="Z277" s="374" t="str">
        <f>IFERROR(__xludf.DUMMYFUNCTION("""COMPUTED_VALUE"""),"Jueves 16:30")</f>
        <v>Jueves 16:30</v>
      </c>
      <c r="AA277" s="374" t="str">
        <f>IFERROR(__xludf.DUMMYFUNCTION("""COMPUTED_VALUE"""),"Jueves 18:00")</f>
        <v>Jueves 18:00</v>
      </c>
      <c r="AB277" s="374" t="str">
        <f>IFERROR(__xludf.DUMMYFUNCTION("""COMPUTED_VALUE"""),"Viernes 09:45")</f>
        <v>Viernes 09:45</v>
      </c>
      <c r="AC277" s="374" t="str">
        <f>IFERROR(__xludf.DUMMYFUNCTION("""COMPUTED_VALUE"""),"Viernes 15:00")</f>
        <v>Viernes 15:00</v>
      </c>
      <c r="AD277" s="376" t="str">
        <f>IFERROR(__xludf.DUMMYFUNCTION("""COMPUTED_VALUE"""),"Viernes 17:15")</f>
        <v>Viernes 17:15</v>
      </c>
      <c r="AE277" s="376" t="str">
        <f>IFERROR(__xludf.DUMMYFUNCTION("""COMPUTED_VALUE"""),"Viernes 18:45")</f>
        <v>Viernes 18:45</v>
      </c>
      <c r="AF277" s="376" t="str">
        <f>IFERROR(__xludf.DUMMYFUNCTION("""COMPUTED_VALUE"""),"Sábados 10:30")</f>
        <v>Sábados 10:30</v>
      </c>
      <c r="AG277" s="376" t="str">
        <f>IFERROR(__xludf.DUMMYFUNCTION("""COMPUTED_VALUE"""),"Sábados 15:00")</f>
        <v>Sábados 15:00</v>
      </c>
      <c r="AH277" s="376" t="str">
        <f>IFERROR(__xludf.DUMMYFUNCTION("""COMPUTED_VALUE"""),"Sábados 15:45")</f>
        <v>Sábados 15:45</v>
      </c>
      <c r="AI277" s="376" t="str">
        <f>IFERROR(__xludf.DUMMYFUNCTION("""COMPUTED_VALUE"""),"Sábados 17:15")</f>
        <v>Sábados 17:15</v>
      </c>
      <c r="AJ277" s="376" t="str">
        <f>IFERROR(__xludf.DUMMYFUNCTION("""COMPUTED_VALUE"""),"vacio")</f>
        <v>vacio</v>
      </c>
      <c r="AK277" s="376"/>
      <c r="AL277" s="376"/>
      <c r="AM277" s="376"/>
      <c r="AN277" s="376"/>
      <c r="AO277" s="376"/>
      <c r="AP277" s="376"/>
      <c r="AQ277" s="376"/>
      <c r="AR277" s="376"/>
      <c r="AS277" s="376"/>
      <c r="AT277" s="376"/>
      <c r="AU277" s="376"/>
      <c r="AV277" s="376"/>
      <c r="AW277" s="377"/>
      <c r="AX277" s="134"/>
      <c r="AY277" s="353"/>
      <c r="AZ277" s="392" t="str">
        <f>IFERROR(__xludf.DUMMYFUNCTION("TRANSPOSE( IFNA(FILTER($B:$B, MONTH(IF($A:$A&lt;&gt;"""",$A:$A,""null""))=MONTH(IF('DATOS PERSONALES'!$H275&lt;&gt;"""",'DATOS PERSONALES'!$H275,""null""))),""Ingrese mes contratacion primero""))"),"Ingrese mes contratacion primero")</f>
        <v>Ingrese mes contratacion primero</v>
      </c>
      <c r="BA277" s="376"/>
      <c r="BB277" s="376"/>
      <c r="BC277" s="376"/>
      <c r="BD277" s="376"/>
      <c r="BE277" s="376"/>
      <c r="BF277" s="376"/>
      <c r="BG277" s="376"/>
      <c r="BH277" s="376"/>
      <c r="BI277" s="376"/>
      <c r="BJ277" s="376"/>
      <c r="BK277" s="376"/>
      <c r="BL277" s="376"/>
      <c r="BM277" s="376"/>
      <c r="BN277" s="376"/>
      <c r="BO277" s="377"/>
      <c r="BP277" s="134"/>
      <c r="BQ277" s="134"/>
      <c r="BR277" s="134"/>
      <c r="BS277" s="148"/>
      <c r="BT277" s="148"/>
      <c r="BU277" s="148"/>
      <c r="BV277" s="148"/>
      <c r="BW277" s="148"/>
      <c r="BX277" s="148"/>
      <c r="BY277" s="148"/>
      <c r="BZ277" s="148"/>
      <c r="CA277" s="148"/>
      <c r="CB277" s="148"/>
      <c r="CC277" s="148"/>
      <c r="CD277" s="148"/>
      <c r="CE277" s="148"/>
      <c r="CF277" s="148"/>
      <c r="CG277" s="148"/>
      <c r="CH277" s="148"/>
      <c r="CI277" s="148"/>
      <c r="CJ277" s="148"/>
      <c r="CK277" s="148"/>
      <c r="CL277" s="148"/>
      <c r="CM277" s="148"/>
      <c r="CN277" s="148"/>
      <c r="CO277" s="148"/>
      <c r="CP277" s="148"/>
      <c r="CQ277" s="148"/>
      <c r="CR277" s="148"/>
    </row>
    <row r="278" ht="15.75" customHeight="1">
      <c r="A278" s="134"/>
      <c r="B278" s="134"/>
      <c r="C278" s="134"/>
      <c r="D278" s="134"/>
      <c r="E278" s="134"/>
      <c r="F278" s="134"/>
      <c r="G278" s="353"/>
      <c r="H278" s="376"/>
      <c r="I278" s="376"/>
      <c r="J278" s="376"/>
      <c r="K278" s="377"/>
      <c r="L278" s="134"/>
      <c r="M278" s="134"/>
      <c r="N278" s="353"/>
      <c r="O278" s="374"/>
      <c r="P278" s="375"/>
      <c r="Q278" s="381" t="str">
        <f>IFERROR(__xludf.DUMMYFUNCTION("TRANSPOSE(FILTER($P$6:$P$329,$O$6:$O$329='DATOS PERSONALES'!$E275))"),"Lunes 15:15")</f>
        <v>Lunes 15:15</v>
      </c>
      <c r="R278" s="374" t="str">
        <f>IFERROR(__xludf.DUMMYFUNCTION("""COMPUTED_VALUE"""),"Lunes 16:45")</f>
        <v>Lunes 16:45</v>
      </c>
      <c r="S278" s="374" t="str">
        <f>IFERROR(__xludf.DUMMYFUNCTION("""COMPUTED_VALUE"""),"Lunes 18:15")</f>
        <v>Lunes 18:15</v>
      </c>
      <c r="T278" s="374" t="str">
        <f>IFERROR(__xludf.DUMMYFUNCTION("""COMPUTED_VALUE"""),"Martes 09:45")</f>
        <v>Martes 09:45</v>
      </c>
      <c r="U278" s="374" t="str">
        <f>IFERROR(__xludf.DUMMYFUNCTION("""COMPUTED_VALUE"""),"Martes 15:00")</f>
        <v>Martes 15:00</v>
      </c>
      <c r="V278" s="374" t="str">
        <f>IFERROR(__xludf.DUMMYFUNCTION("""COMPUTED_VALUE"""),"Martes 18:00")</f>
        <v>Martes 18:00</v>
      </c>
      <c r="W278" s="374" t="str">
        <f>IFERROR(__xludf.DUMMYFUNCTION("""COMPUTED_VALUE"""),"Miércoles 15:45")</f>
        <v>Miércoles 15:45</v>
      </c>
      <c r="X278" s="374" t="str">
        <f>IFERROR(__xludf.DUMMYFUNCTION("""COMPUTED_VALUE"""),"Miércoles 17:15")</f>
        <v>Miércoles 17:15</v>
      </c>
      <c r="Y278" s="374" t="str">
        <f>IFERROR(__xludf.DUMMYFUNCTION("""COMPUTED_VALUE"""),"Jueves 09:45")</f>
        <v>Jueves 09:45</v>
      </c>
      <c r="Z278" s="374" t="str">
        <f>IFERROR(__xludf.DUMMYFUNCTION("""COMPUTED_VALUE"""),"Jueves 16:30")</f>
        <v>Jueves 16:30</v>
      </c>
      <c r="AA278" s="374" t="str">
        <f>IFERROR(__xludf.DUMMYFUNCTION("""COMPUTED_VALUE"""),"Jueves 18:00")</f>
        <v>Jueves 18:00</v>
      </c>
      <c r="AB278" s="374" t="str">
        <f>IFERROR(__xludf.DUMMYFUNCTION("""COMPUTED_VALUE"""),"Viernes 09:45")</f>
        <v>Viernes 09:45</v>
      </c>
      <c r="AC278" s="374" t="str">
        <f>IFERROR(__xludf.DUMMYFUNCTION("""COMPUTED_VALUE"""),"Viernes 15:00")</f>
        <v>Viernes 15:00</v>
      </c>
      <c r="AD278" s="376" t="str">
        <f>IFERROR(__xludf.DUMMYFUNCTION("""COMPUTED_VALUE"""),"Viernes 17:15")</f>
        <v>Viernes 17:15</v>
      </c>
      <c r="AE278" s="376" t="str">
        <f>IFERROR(__xludf.DUMMYFUNCTION("""COMPUTED_VALUE"""),"Viernes 18:45")</f>
        <v>Viernes 18:45</v>
      </c>
      <c r="AF278" s="376" t="str">
        <f>IFERROR(__xludf.DUMMYFUNCTION("""COMPUTED_VALUE"""),"Sábados 10:30")</f>
        <v>Sábados 10:30</v>
      </c>
      <c r="AG278" s="376" t="str">
        <f>IFERROR(__xludf.DUMMYFUNCTION("""COMPUTED_VALUE"""),"Sábados 15:00")</f>
        <v>Sábados 15:00</v>
      </c>
      <c r="AH278" s="376" t="str">
        <f>IFERROR(__xludf.DUMMYFUNCTION("""COMPUTED_VALUE"""),"Sábados 15:45")</f>
        <v>Sábados 15:45</v>
      </c>
      <c r="AI278" s="376" t="str">
        <f>IFERROR(__xludf.DUMMYFUNCTION("""COMPUTED_VALUE"""),"Sábados 17:15")</f>
        <v>Sábados 17:15</v>
      </c>
      <c r="AJ278" s="376" t="str">
        <f>IFERROR(__xludf.DUMMYFUNCTION("""COMPUTED_VALUE"""),"vacio")</f>
        <v>vacio</v>
      </c>
      <c r="AK278" s="376"/>
      <c r="AL278" s="376"/>
      <c r="AM278" s="376"/>
      <c r="AN278" s="376"/>
      <c r="AO278" s="376"/>
      <c r="AP278" s="376"/>
      <c r="AQ278" s="376"/>
      <c r="AR278" s="376"/>
      <c r="AS278" s="376"/>
      <c r="AT278" s="376"/>
      <c r="AU278" s="376"/>
      <c r="AV278" s="376"/>
      <c r="AW278" s="377"/>
      <c r="AX278" s="134"/>
      <c r="AY278" s="353"/>
      <c r="AZ278" s="392" t="str">
        <f>IFERROR(__xludf.DUMMYFUNCTION("TRANSPOSE( IFNA(FILTER($B:$B, MONTH(IF($A:$A&lt;&gt;"""",$A:$A,""null""))=MONTH(IF('DATOS PERSONALES'!$H276&lt;&gt;"""",'DATOS PERSONALES'!$H276,""null""))),""Ingrese mes contratacion primero""))"),"Ingrese mes contratacion primero")</f>
        <v>Ingrese mes contratacion primero</v>
      </c>
      <c r="BA278" s="376"/>
      <c r="BB278" s="376"/>
      <c r="BC278" s="376"/>
      <c r="BD278" s="376"/>
      <c r="BE278" s="376"/>
      <c r="BF278" s="376"/>
      <c r="BG278" s="376"/>
      <c r="BH278" s="376"/>
      <c r="BI278" s="376"/>
      <c r="BJ278" s="376"/>
      <c r="BK278" s="376"/>
      <c r="BL278" s="376"/>
      <c r="BM278" s="376"/>
      <c r="BN278" s="376"/>
      <c r="BO278" s="377"/>
      <c r="BP278" s="134"/>
      <c r="BQ278" s="134"/>
      <c r="BR278" s="134"/>
      <c r="BS278" s="148"/>
      <c r="BT278" s="148"/>
      <c r="BU278" s="148"/>
      <c r="BV278" s="148"/>
      <c r="BW278" s="148"/>
      <c r="BX278" s="148"/>
      <c r="BY278" s="148"/>
      <c r="BZ278" s="148"/>
      <c r="CA278" s="148"/>
      <c r="CB278" s="148"/>
      <c r="CC278" s="148"/>
      <c r="CD278" s="148"/>
      <c r="CE278" s="148"/>
      <c r="CF278" s="148"/>
      <c r="CG278" s="148"/>
      <c r="CH278" s="148"/>
      <c r="CI278" s="148"/>
      <c r="CJ278" s="148"/>
      <c r="CK278" s="148"/>
      <c r="CL278" s="148"/>
      <c r="CM278" s="148"/>
      <c r="CN278" s="148"/>
      <c r="CO278" s="148"/>
      <c r="CP278" s="148"/>
      <c r="CQ278" s="148"/>
      <c r="CR278" s="148"/>
    </row>
    <row r="279" ht="15.75" customHeight="1">
      <c r="A279" s="134"/>
      <c r="B279" s="134"/>
      <c r="C279" s="134"/>
      <c r="D279" s="134"/>
      <c r="E279" s="134"/>
      <c r="F279" s="134"/>
      <c r="G279" s="353"/>
      <c r="H279" s="376"/>
      <c r="I279" s="376"/>
      <c r="J279" s="376"/>
      <c r="K279" s="377"/>
      <c r="L279" s="134"/>
      <c r="M279" s="134"/>
      <c r="N279" s="353"/>
      <c r="O279" s="374"/>
      <c r="P279" s="375"/>
      <c r="Q279" s="381" t="str">
        <f>IFERROR(__xludf.DUMMYFUNCTION("TRANSPOSE(FILTER($P$6:$P$329,$O$6:$O$329='DATOS PERSONALES'!$E276))"),"Lunes 15:15")</f>
        <v>Lunes 15:15</v>
      </c>
      <c r="R279" s="374" t="str">
        <f>IFERROR(__xludf.DUMMYFUNCTION("""COMPUTED_VALUE"""),"Lunes 16:45")</f>
        <v>Lunes 16:45</v>
      </c>
      <c r="S279" s="374" t="str">
        <f>IFERROR(__xludf.DUMMYFUNCTION("""COMPUTED_VALUE"""),"Lunes 18:15")</f>
        <v>Lunes 18:15</v>
      </c>
      <c r="T279" s="374" t="str">
        <f>IFERROR(__xludf.DUMMYFUNCTION("""COMPUTED_VALUE"""),"Martes 09:45")</f>
        <v>Martes 09:45</v>
      </c>
      <c r="U279" s="374" t="str">
        <f>IFERROR(__xludf.DUMMYFUNCTION("""COMPUTED_VALUE"""),"Martes 15:00")</f>
        <v>Martes 15:00</v>
      </c>
      <c r="V279" s="374" t="str">
        <f>IFERROR(__xludf.DUMMYFUNCTION("""COMPUTED_VALUE"""),"Martes 18:00")</f>
        <v>Martes 18:00</v>
      </c>
      <c r="W279" s="374" t="str">
        <f>IFERROR(__xludf.DUMMYFUNCTION("""COMPUTED_VALUE"""),"Miércoles 15:45")</f>
        <v>Miércoles 15:45</v>
      </c>
      <c r="X279" s="374" t="str">
        <f>IFERROR(__xludf.DUMMYFUNCTION("""COMPUTED_VALUE"""),"Miércoles 17:15")</f>
        <v>Miércoles 17:15</v>
      </c>
      <c r="Y279" s="374" t="str">
        <f>IFERROR(__xludf.DUMMYFUNCTION("""COMPUTED_VALUE"""),"Jueves 09:45")</f>
        <v>Jueves 09:45</v>
      </c>
      <c r="Z279" s="374" t="str">
        <f>IFERROR(__xludf.DUMMYFUNCTION("""COMPUTED_VALUE"""),"Jueves 16:30")</f>
        <v>Jueves 16:30</v>
      </c>
      <c r="AA279" s="374" t="str">
        <f>IFERROR(__xludf.DUMMYFUNCTION("""COMPUTED_VALUE"""),"Jueves 18:00")</f>
        <v>Jueves 18:00</v>
      </c>
      <c r="AB279" s="374" t="str">
        <f>IFERROR(__xludf.DUMMYFUNCTION("""COMPUTED_VALUE"""),"Viernes 09:45")</f>
        <v>Viernes 09:45</v>
      </c>
      <c r="AC279" s="374" t="str">
        <f>IFERROR(__xludf.DUMMYFUNCTION("""COMPUTED_VALUE"""),"Viernes 15:00")</f>
        <v>Viernes 15:00</v>
      </c>
      <c r="AD279" s="376" t="str">
        <f>IFERROR(__xludf.DUMMYFUNCTION("""COMPUTED_VALUE"""),"Viernes 17:15")</f>
        <v>Viernes 17:15</v>
      </c>
      <c r="AE279" s="376" t="str">
        <f>IFERROR(__xludf.DUMMYFUNCTION("""COMPUTED_VALUE"""),"Viernes 18:45")</f>
        <v>Viernes 18:45</v>
      </c>
      <c r="AF279" s="376" t="str">
        <f>IFERROR(__xludf.DUMMYFUNCTION("""COMPUTED_VALUE"""),"Sábados 10:30")</f>
        <v>Sábados 10:30</v>
      </c>
      <c r="AG279" s="376" t="str">
        <f>IFERROR(__xludf.DUMMYFUNCTION("""COMPUTED_VALUE"""),"Sábados 15:00")</f>
        <v>Sábados 15:00</v>
      </c>
      <c r="AH279" s="376" t="str">
        <f>IFERROR(__xludf.DUMMYFUNCTION("""COMPUTED_VALUE"""),"Sábados 15:45")</f>
        <v>Sábados 15:45</v>
      </c>
      <c r="AI279" s="376" t="str">
        <f>IFERROR(__xludf.DUMMYFUNCTION("""COMPUTED_VALUE"""),"Sábados 17:15")</f>
        <v>Sábados 17:15</v>
      </c>
      <c r="AJ279" s="376" t="str">
        <f>IFERROR(__xludf.DUMMYFUNCTION("""COMPUTED_VALUE"""),"vacio")</f>
        <v>vacio</v>
      </c>
      <c r="AK279" s="376"/>
      <c r="AL279" s="376"/>
      <c r="AM279" s="376"/>
      <c r="AN279" s="376"/>
      <c r="AO279" s="376"/>
      <c r="AP279" s="376"/>
      <c r="AQ279" s="376"/>
      <c r="AR279" s="376"/>
      <c r="AS279" s="376"/>
      <c r="AT279" s="376"/>
      <c r="AU279" s="376"/>
      <c r="AV279" s="376"/>
      <c r="AW279" s="377"/>
      <c r="AX279" s="134"/>
      <c r="AY279" s="353"/>
      <c r="AZ279" s="392" t="str">
        <f>IFERROR(__xludf.DUMMYFUNCTION("TRANSPOSE( IFNA(FILTER($B:$B, MONTH(IF($A:$A&lt;&gt;"""",$A:$A,""null""))=MONTH(IF('DATOS PERSONALES'!$H277&lt;&gt;"""",'DATOS PERSONALES'!$H277,""null""))),""Ingrese mes contratacion primero""))"),"Ingrese mes contratacion primero")</f>
        <v>Ingrese mes contratacion primero</v>
      </c>
      <c r="BA279" s="376"/>
      <c r="BB279" s="376"/>
      <c r="BC279" s="376"/>
      <c r="BD279" s="376"/>
      <c r="BE279" s="376"/>
      <c r="BF279" s="376"/>
      <c r="BG279" s="376"/>
      <c r="BH279" s="376"/>
      <c r="BI279" s="376"/>
      <c r="BJ279" s="376"/>
      <c r="BK279" s="376"/>
      <c r="BL279" s="376"/>
      <c r="BM279" s="376"/>
      <c r="BN279" s="376"/>
      <c r="BO279" s="377"/>
      <c r="BP279" s="134"/>
      <c r="BQ279" s="134"/>
      <c r="BR279" s="134"/>
      <c r="BS279" s="148"/>
      <c r="BT279" s="148"/>
      <c r="BU279" s="148"/>
      <c r="BV279" s="148"/>
      <c r="BW279" s="148"/>
      <c r="BX279" s="148"/>
      <c r="BY279" s="148"/>
      <c r="BZ279" s="148"/>
      <c r="CA279" s="148"/>
      <c r="CB279" s="148"/>
      <c r="CC279" s="148"/>
      <c r="CD279" s="148"/>
      <c r="CE279" s="148"/>
      <c r="CF279" s="148"/>
      <c r="CG279" s="148"/>
      <c r="CH279" s="148"/>
      <c r="CI279" s="148"/>
      <c r="CJ279" s="148"/>
      <c r="CK279" s="148"/>
      <c r="CL279" s="148"/>
      <c r="CM279" s="148"/>
      <c r="CN279" s="148"/>
      <c r="CO279" s="148"/>
      <c r="CP279" s="148"/>
      <c r="CQ279" s="148"/>
      <c r="CR279" s="148"/>
    </row>
    <row r="280" ht="15.75" customHeight="1">
      <c r="A280" s="134"/>
      <c r="B280" s="134"/>
      <c r="C280" s="134"/>
      <c r="D280" s="134"/>
      <c r="E280" s="134"/>
      <c r="F280" s="134"/>
      <c r="G280" s="353"/>
      <c r="H280" s="376"/>
      <c r="I280" s="376"/>
      <c r="J280" s="376"/>
      <c r="K280" s="377"/>
      <c r="L280" s="134"/>
      <c r="M280" s="134"/>
      <c r="N280" s="353"/>
      <c r="O280" s="374"/>
      <c r="P280" s="375"/>
      <c r="Q280" s="381" t="str">
        <f>IFERROR(__xludf.DUMMYFUNCTION("TRANSPOSE(FILTER($P$6:$P$329,$O$6:$O$329='DATOS PERSONALES'!$E277))"),"Lunes 15:15")</f>
        <v>Lunes 15:15</v>
      </c>
      <c r="R280" s="374" t="str">
        <f>IFERROR(__xludf.DUMMYFUNCTION("""COMPUTED_VALUE"""),"Lunes 16:45")</f>
        <v>Lunes 16:45</v>
      </c>
      <c r="S280" s="374" t="str">
        <f>IFERROR(__xludf.DUMMYFUNCTION("""COMPUTED_VALUE"""),"Lunes 18:15")</f>
        <v>Lunes 18:15</v>
      </c>
      <c r="T280" s="374" t="str">
        <f>IFERROR(__xludf.DUMMYFUNCTION("""COMPUTED_VALUE"""),"Martes 09:45")</f>
        <v>Martes 09:45</v>
      </c>
      <c r="U280" s="374" t="str">
        <f>IFERROR(__xludf.DUMMYFUNCTION("""COMPUTED_VALUE"""),"Martes 15:00")</f>
        <v>Martes 15:00</v>
      </c>
      <c r="V280" s="374" t="str">
        <f>IFERROR(__xludf.DUMMYFUNCTION("""COMPUTED_VALUE"""),"Martes 18:00")</f>
        <v>Martes 18:00</v>
      </c>
      <c r="W280" s="374" t="str">
        <f>IFERROR(__xludf.DUMMYFUNCTION("""COMPUTED_VALUE"""),"Miércoles 15:45")</f>
        <v>Miércoles 15:45</v>
      </c>
      <c r="X280" s="374" t="str">
        <f>IFERROR(__xludf.DUMMYFUNCTION("""COMPUTED_VALUE"""),"Miércoles 17:15")</f>
        <v>Miércoles 17:15</v>
      </c>
      <c r="Y280" s="374" t="str">
        <f>IFERROR(__xludf.DUMMYFUNCTION("""COMPUTED_VALUE"""),"Jueves 09:45")</f>
        <v>Jueves 09:45</v>
      </c>
      <c r="Z280" s="374" t="str">
        <f>IFERROR(__xludf.DUMMYFUNCTION("""COMPUTED_VALUE"""),"Jueves 16:30")</f>
        <v>Jueves 16:30</v>
      </c>
      <c r="AA280" s="374" t="str">
        <f>IFERROR(__xludf.DUMMYFUNCTION("""COMPUTED_VALUE"""),"Jueves 18:00")</f>
        <v>Jueves 18:00</v>
      </c>
      <c r="AB280" s="374" t="str">
        <f>IFERROR(__xludf.DUMMYFUNCTION("""COMPUTED_VALUE"""),"Viernes 09:45")</f>
        <v>Viernes 09:45</v>
      </c>
      <c r="AC280" s="374" t="str">
        <f>IFERROR(__xludf.DUMMYFUNCTION("""COMPUTED_VALUE"""),"Viernes 15:00")</f>
        <v>Viernes 15:00</v>
      </c>
      <c r="AD280" s="376" t="str">
        <f>IFERROR(__xludf.DUMMYFUNCTION("""COMPUTED_VALUE"""),"Viernes 17:15")</f>
        <v>Viernes 17:15</v>
      </c>
      <c r="AE280" s="376" t="str">
        <f>IFERROR(__xludf.DUMMYFUNCTION("""COMPUTED_VALUE"""),"Viernes 18:45")</f>
        <v>Viernes 18:45</v>
      </c>
      <c r="AF280" s="376" t="str">
        <f>IFERROR(__xludf.DUMMYFUNCTION("""COMPUTED_VALUE"""),"Sábados 10:30")</f>
        <v>Sábados 10:30</v>
      </c>
      <c r="AG280" s="376" t="str">
        <f>IFERROR(__xludf.DUMMYFUNCTION("""COMPUTED_VALUE"""),"Sábados 15:00")</f>
        <v>Sábados 15:00</v>
      </c>
      <c r="AH280" s="376" t="str">
        <f>IFERROR(__xludf.DUMMYFUNCTION("""COMPUTED_VALUE"""),"Sábados 15:45")</f>
        <v>Sábados 15:45</v>
      </c>
      <c r="AI280" s="376" t="str">
        <f>IFERROR(__xludf.DUMMYFUNCTION("""COMPUTED_VALUE"""),"Sábados 17:15")</f>
        <v>Sábados 17:15</v>
      </c>
      <c r="AJ280" s="376" t="str">
        <f>IFERROR(__xludf.DUMMYFUNCTION("""COMPUTED_VALUE"""),"vacio")</f>
        <v>vacio</v>
      </c>
      <c r="AK280" s="376"/>
      <c r="AL280" s="376"/>
      <c r="AM280" s="376"/>
      <c r="AN280" s="376"/>
      <c r="AO280" s="376"/>
      <c r="AP280" s="376"/>
      <c r="AQ280" s="376"/>
      <c r="AR280" s="376"/>
      <c r="AS280" s="376"/>
      <c r="AT280" s="376"/>
      <c r="AU280" s="376"/>
      <c r="AV280" s="376"/>
      <c r="AW280" s="377"/>
      <c r="AX280" s="134"/>
      <c r="AY280" s="353"/>
      <c r="AZ280" s="392" t="str">
        <f>IFERROR(__xludf.DUMMYFUNCTION("TRANSPOSE( IFNA(FILTER($B:$B, MONTH(IF($A:$A&lt;&gt;"""",$A:$A,""null""))=MONTH(IF('DATOS PERSONALES'!$H278&lt;&gt;"""",'DATOS PERSONALES'!$H278,""null""))),""Ingrese mes contratacion primero""))"),"Ingrese mes contratacion primero")</f>
        <v>Ingrese mes contratacion primero</v>
      </c>
      <c r="BA280" s="376"/>
      <c r="BB280" s="376"/>
      <c r="BC280" s="376"/>
      <c r="BD280" s="376"/>
      <c r="BE280" s="376"/>
      <c r="BF280" s="376"/>
      <c r="BG280" s="376"/>
      <c r="BH280" s="376"/>
      <c r="BI280" s="376"/>
      <c r="BJ280" s="376"/>
      <c r="BK280" s="376"/>
      <c r="BL280" s="376"/>
      <c r="BM280" s="376"/>
      <c r="BN280" s="376"/>
      <c r="BO280" s="377"/>
      <c r="BP280" s="134"/>
      <c r="BQ280" s="134"/>
      <c r="BR280" s="134"/>
      <c r="BS280" s="148"/>
      <c r="BT280" s="148"/>
      <c r="BU280" s="148"/>
      <c r="BV280" s="148"/>
      <c r="BW280" s="148"/>
      <c r="BX280" s="148"/>
      <c r="BY280" s="148"/>
      <c r="BZ280" s="148"/>
      <c r="CA280" s="148"/>
      <c r="CB280" s="148"/>
      <c r="CC280" s="148"/>
      <c r="CD280" s="148"/>
      <c r="CE280" s="148"/>
      <c r="CF280" s="148"/>
      <c r="CG280" s="148"/>
      <c r="CH280" s="148"/>
      <c r="CI280" s="148"/>
      <c r="CJ280" s="148"/>
      <c r="CK280" s="148"/>
      <c r="CL280" s="148"/>
      <c r="CM280" s="148"/>
      <c r="CN280" s="148"/>
      <c r="CO280" s="148"/>
      <c r="CP280" s="148"/>
      <c r="CQ280" s="148"/>
      <c r="CR280" s="148"/>
    </row>
    <row r="281" ht="15.75" customHeight="1">
      <c r="A281" s="134"/>
      <c r="B281" s="134"/>
      <c r="C281" s="134"/>
      <c r="D281" s="134"/>
      <c r="E281" s="134"/>
      <c r="F281" s="134"/>
      <c r="G281" s="353"/>
      <c r="H281" s="376"/>
      <c r="I281" s="376"/>
      <c r="J281" s="376"/>
      <c r="K281" s="377"/>
      <c r="L281" s="134"/>
      <c r="M281" s="134"/>
      <c r="N281" s="353"/>
      <c r="O281" s="374"/>
      <c r="P281" s="375"/>
      <c r="Q281" s="381" t="str">
        <f>IFERROR(__xludf.DUMMYFUNCTION("TRANSPOSE(FILTER($P$6:$P$329,$O$6:$O$329='DATOS PERSONALES'!$E278))"),"Lunes 15:15")</f>
        <v>Lunes 15:15</v>
      </c>
      <c r="R281" s="374" t="str">
        <f>IFERROR(__xludf.DUMMYFUNCTION("""COMPUTED_VALUE"""),"Lunes 16:45")</f>
        <v>Lunes 16:45</v>
      </c>
      <c r="S281" s="374" t="str">
        <f>IFERROR(__xludf.DUMMYFUNCTION("""COMPUTED_VALUE"""),"Lunes 18:15")</f>
        <v>Lunes 18:15</v>
      </c>
      <c r="T281" s="374" t="str">
        <f>IFERROR(__xludf.DUMMYFUNCTION("""COMPUTED_VALUE"""),"Martes 09:45")</f>
        <v>Martes 09:45</v>
      </c>
      <c r="U281" s="374" t="str">
        <f>IFERROR(__xludf.DUMMYFUNCTION("""COMPUTED_VALUE"""),"Martes 15:00")</f>
        <v>Martes 15:00</v>
      </c>
      <c r="V281" s="374" t="str">
        <f>IFERROR(__xludf.DUMMYFUNCTION("""COMPUTED_VALUE"""),"Martes 18:00")</f>
        <v>Martes 18:00</v>
      </c>
      <c r="W281" s="374" t="str">
        <f>IFERROR(__xludf.DUMMYFUNCTION("""COMPUTED_VALUE"""),"Miércoles 15:45")</f>
        <v>Miércoles 15:45</v>
      </c>
      <c r="X281" s="374" t="str">
        <f>IFERROR(__xludf.DUMMYFUNCTION("""COMPUTED_VALUE"""),"Miércoles 17:15")</f>
        <v>Miércoles 17:15</v>
      </c>
      <c r="Y281" s="374" t="str">
        <f>IFERROR(__xludf.DUMMYFUNCTION("""COMPUTED_VALUE"""),"Jueves 09:45")</f>
        <v>Jueves 09:45</v>
      </c>
      <c r="Z281" s="374" t="str">
        <f>IFERROR(__xludf.DUMMYFUNCTION("""COMPUTED_VALUE"""),"Jueves 16:30")</f>
        <v>Jueves 16:30</v>
      </c>
      <c r="AA281" s="374" t="str">
        <f>IFERROR(__xludf.DUMMYFUNCTION("""COMPUTED_VALUE"""),"Jueves 18:00")</f>
        <v>Jueves 18:00</v>
      </c>
      <c r="AB281" s="374" t="str">
        <f>IFERROR(__xludf.DUMMYFUNCTION("""COMPUTED_VALUE"""),"Viernes 09:45")</f>
        <v>Viernes 09:45</v>
      </c>
      <c r="AC281" s="374" t="str">
        <f>IFERROR(__xludf.DUMMYFUNCTION("""COMPUTED_VALUE"""),"Viernes 15:00")</f>
        <v>Viernes 15:00</v>
      </c>
      <c r="AD281" s="376" t="str">
        <f>IFERROR(__xludf.DUMMYFUNCTION("""COMPUTED_VALUE"""),"Viernes 17:15")</f>
        <v>Viernes 17:15</v>
      </c>
      <c r="AE281" s="376" t="str">
        <f>IFERROR(__xludf.DUMMYFUNCTION("""COMPUTED_VALUE"""),"Viernes 18:45")</f>
        <v>Viernes 18:45</v>
      </c>
      <c r="AF281" s="376" t="str">
        <f>IFERROR(__xludf.DUMMYFUNCTION("""COMPUTED_VALUE"""),"Sábados 10:30")</f>
        <v>Sábados 10:30</v>
      </c>
      <c r="AG281" s="376" t="str">
        <f>IFERROR(__xludf.DUMMYFUNCTION("""COMPUTED_VALUE"""),"Sábados 15:00")</f>
        <v>Sábados 15:00</v>
      </c>
      <c r="AH281" s="376" t="str">
        <f>IFERROR(__xludf.DUMMYFUNCTION("""COMPUTED_VALUE"""),"Sábados 15:45")</f>
        <v>Sábados 15:45</v>
      </c>
      <c r="AI281" s="376" t="str">
        <f>IFERROR(__xludf.DUMMYFUNCTION("""COMPUTED_VALUE"""),"Sábados 17:15")</f>
        <v>Sábados 17:15</v>
      </c>
      <c r="AJ281" s="376" t="str">
        <f>IFERROR(__xludf.DUMMYFUNCTION("""COMPUTED_VALUE"""),"vacio")</f>
        <v>vacio</v>
      </c>
      <c r="AK281" s="376"/>
      <c r="AL281" s="376"/>
      <c r="AM281" s="376"/>
      <c r="AN281" s="376"/>
      <c r="AO281" s="376"/>
      <c r="AP281" s="376"/>
      <c r="AQ281" s="376"/>
      <c r="AR281" s="376"/>
      <c r="AS281" s="376"/>
      <c r="AT281" s="376"/>
      <c r="AU281" s="376"/>
      <c r="AV281" s="376"/>
      <c r="AW281" s="377"/>
      <c r="AX281" s="134"/>
      <c r="AY281" s="353"/>
      <c r="AZ281" s="392" t="str">
        <f>IFERROR(__xludf.DUMMYFUNCTION("TRANSPOSE( IFNA(FILTER($B:$B, MONTH(IF($A:$A&lt;&gt;"""",$A:$A,""null""))=MONTH(IF('DATOS PERSONALES'!$H279&lt;&gt;"""",'DATOS PERSONALES'!$H279,""null""))),""Ingrese mes contratacion primero""))"),"Ingrese mes contratacion primero")</f>
        <v>Ingrese mes contratacion primero</v>
      </c>
      <c r="BA281" s="376"/>
      <c r="BB281" s="376"/>
      <c r="BC281" s="376"/>
      <c r="BD281" s="376"/>
      <c r="BE281" s="376"/>
      <c r="BF281" s="376"/>
      <c r="BG281" s="376"/>
      <c r="BH281" s="376"/>
      <c r="BI281" s="376"/>
      <c r="BJ281" s="376"/>
      <c r="BK281" s="376"/>
      <c r="BL281" s="376"/>
      <c r="BM281" s="376"/>
      <c r="BN281" s="376"/>
      <c r="BO281" s="377"/>
      <c r="BP281" s="134"/>
      <c r="BQ281" s="134"/>
      <c r="BR281" s="134"/>
      <c r="BS281" s="148"/>
      <c r="BT281" s="148"/>
      <c r="BU281" s="148"/>
      <c r="BV281" s="148"/>
      <c r="BW281" s="148"/>
      <c r="BX281" s="148"/>
      <c r="BY281" s="148"/>
      <c r="BZ281" s="148"/>
      <c r="CA281" s="148"/>
      <c r="CB281" s="148"/>
      <c r="CC281" s="148"/>
      <c r="CD281" s="148"/>
      <c r="CE281" s="148"/>
      <c r="CF281" s="148"/>
      <c r="CG281" s="148"/>
      <c r="CH281" s="148"/>
      <c r="CI281" s="148"/>
      <c r="CJ281" s="148"/>
      <c r="CK281" s="148"/>
      <c r="CL281" s="148"/>
      <c r="CM281" s="148"/>
      <c r="CN281" s="148"/>
      <c r="CO281" s="148"/>
      <c r="CP281" s="148"/>
      <c r="CQ281" s="148"/>
      <c r="CR281" s="148"/>
    </row>
    <row r="282" ht="15.75" customHeight="1">
      <c r="A282" s="134"/>
      <c r="B282" s="134"/>
      <c r="C282" s="134"/>
      <c r="D282" s="134"/>
      <c r="E282" s="134"/>
      <c r="F282" s="134"/>
      <c r="G282" s="353"/>
      <c r="H282" s="376"/>
      <c r="I282" s="376"/>
      <c r="J282" s="376"/>
      <c r="K282" s="377"/>
      <c r="L282" s="134"/>
      <c r="M282" s="134"/>
      <c r="N282" s="353"/>
      <c r="O282" s="374"/>
      <c r="P282" s="375"/>
      <c r="Q282" s="381" t="str">
        <f>IFERROR(__xludf.DUMMYFUNCTION("TRANSPOSE(FILTER($P$6:$P$329,$O$6:$O$329='DATOS PERSONALES'!$E279))"),"Lunes 15:15")</f>
        <v>Lunes 15:15</v>
      </c>
      <c r="R282" s="374" t="str">
        <f>IFERROR(__xludf.DUMMYFUNCTION("""COMPUTED_VALUE"""),"Lunes 16:45")</f>
        <v>Lunes 16:45</v>
      </c>
      <c r="S282" s="374" t="str">
        <f>IFERROR(__xludf.DUMMYFUNCTION("""COMPUTED_VALUE"""),"Lunes 18:15")</f>
        <v>Lunes 18:15</v>
      </c>
      <c r="T282" s="374" t="str">
        <f>IFERROR(__xludf.DUMMYFUNCTION("""COMPUTED_VALUE"""),"Martes 09:45")</f>
        <v>Martes 09:45</v>
      </c>
      <c r="U282" s="374" t="str">
        <f>IFERROR(__xludf.DUMMYFUNCTION("""COMPUTED_VALUE"""),"Martes 15:00")</f>
        <v>Martes 15:00</v>
      </c>
      <c r="V282" s="374" t="str">
        <f>IFERROR(__xludf.DUMMYFUNCTION("""COMPUTED_VALUE"""),"Martes 18:00")</f>
        <v>Martes 18:00</v>
      </c>
      <c r="W282" s="374" t="str">
        <f>IFERROR(__xludf.DUMMYFUNCTION("""COMPUTED_VALUE"""),"Miércoles 15:45")</f>
        <v>Miércoles 15:45</v>
      </c>
      <c r="X282" s="374" t="str">
        <f>IFERROR(__xludf.DUMMYFUNCTION("""COMPUTED_VALUE"""),"Miércoles 17:15")</f>
        <v>Miércoles 17:15</v>
      </c>
      <c r="Y282" s="374" t="str">
        <f>IFERROR(__xludf.DUMMYFUNCTION("""COMPUTED_VALUE"""),"Jueves 09:45")</f>
        <v>Jueves 09:45</v>
      </c>
      <c r="Z282" s="374" t="str">
        <f>IFERROR(__xludf.DUMMYFUNCTION("""COMPUTED_VALUE"""),"Jueves 16:30")</f>
        <v>Jueves 16:30</v>
      </c>
      <c r="AA282" s="374" t="str">
        <f>IFERROR(__xludf.DUMMYFUNCTION("""COMPUTED_VALUE"""),"Jueves 18:00")</f>
        <v>Jueves 18:00</v>
      </c>
      <c r="AB282" s="374" t="str">
        <f>IFERROR(__xludf.DUMMYFUNCTION("""COMPUTED_VALUE"""),"Viernes 09:45")</f>
        <v>Viernes 09:45</v>
      </c>
      <c r="AC282" s="374" t="str">
        <f>IFERROR(__xludf.DUMMYFUNCTION("""COMPUTED_VALUE"""),"Viernes 15:00")</f>
        <v>Viernes 15:00</v>
      </c>
      <c r="AD282" s="376" t="str">
        <f>IFERROR(__xludf.DUMMYFUNCTION("""COMPUTED_VALUE"""),"Viernes 17:15")</f>
        <v>Viernes 17:15</v>
      </c>
      <c r="AE282" s="376" t="str">
        <f>IFERROR(__xludf.DUMMYFUNCTION("""COMPUTED_VALUE"""),"Viernes 18:45")</f>
        <v>Viernes 18:45</v>
      </c>
      <c r="AF282" s="376" t="str">
        <f>IFERROR(__xludf.DUMMYFUNCTION("""COMPUTED_VALUE"""),"Sábados 10:30")</f>
        <v>Sábados 10:30</v>
      </c>
      <c r="AG282" s="376" t="str">
        <f>IFERROR(__xludf.DUMMYFUNCTION("""COMPUTED_VALUE"""),"Sábados 15:00")</f>
        <v>Sábados 15:00</v>
      </c>
      <c r="AH282" s="376" t="str">
        <f>IFERROR(__xludf.DUMMYFUNCTION("""COMPUTED_VALUE"""),"Sábados 15:45")</f>
        <v>Sábados 15:45</v>
      </c>
      <c r="AI282" s="376" t="str">
        <f>IFERROR(__xludf.DUMMYFUNCTION("""COMPUTED_VALUE"""),"Sábados 17:15")</f>
        <v>Sábados 17:15</v>
      </c>
      <c r="AJ282" s="376" t="str">
        <f>IFERROR(__xludf.DUMMYFUNCTION("""COMPUTED_VALUE"""),"vacio")</f>
        <v>vacio</v>
      </c>
      <c r="AK282" s="376"/>
      <c r="AL282" s="376"/>
      <c r="AM282" s="376"/>
      <c r="AN282" s="376"/>
      <c r="AO282" s="376"/>
      <c r="AP282" s="376"/>
      <c r="AQ282" s="376"/>
      <c r="AR282" s="376"/>
      <c r="AS282" s="376"/>
      <c r="AT282" s="376"/>
      <c r="AU282" s="376"/>
      <c r="AV282" s="376"/>
      <c r="AW282" s="377"/>
      <c r="AX282" s="134"/>
      <c r="AY282" s="353"/>
      <c r="AZ282" s="392" t="str">
        <f>IFERROR(__xludf.DUMMYFUNCTION("TRANSPOSE( IFNA(FILTER($B:$B, MONTH(IF($A:$A&lt;&gt;"""",$A:$A,""null""))=MONTH(IF('DATOS PERSONALES'!$H280&lt;&gt;"""",'DATOS PERSONALES'!$H280,""null""))),""Ingrese mes contratacion primero""))"),"Ingrese mes contratacion primero")</f>
        <v>Ingrese mes contratacion primero</v>
      </c>
      <c r="BA282" s="376"/>
      <c r="BB282" s="376"/>
      <c r="BC282" s="376"/>
      <c r="BD282" s="376"/>
      <c r="BE282" s="376"/>
      <c r="BF282" s="376"/>
      <c r="BG282" s="376"/>
      <c r="BH282" s="376"/>
      <c r="BI282" s="376"/>
      <c r="BJ282" s="376"/>
      <c r="BK282" s="376"/>
      <c r="BL282" s="376"/>
      <c r="BM282" s="376"/>
      <c r="BN282" s="376"/>
      <c r="BO282" s="377"/>
      <c r="BP282" s="134"/>
      <c r="BQ282" s="134"/>
      <c r="BR282" s="134"/>
      <c r="BS282" s="148"/>
      <c r="BT282" s="148"/>
      <c r="BU282" s="148"/>
      <c r="BV282" s="148"/>
      <c r="BW282" s="148"/>
      <c r="BX282" s="148"/>
      <c r="BY282" s="148"/>
      <c r="BZ282" s="148"/>
      <c r="CA282" s="148"/>
      <c r="CB282" s="148"/>
      <c r="CC282" s="148"/>
      <c r="CD282" s="148"/>
      <c r="CE282" s="148"/>
      <c r="CF282" s="148"/>
      <c r="CG282" s="148"/>
      <c r="CH282" s="148"/>
      <c r="CI282" s="148"/>
      <c r="CJ282" s="148"/>
      <c r="CK282" s="148"/>
      <c r="CL282" s="148"/>
      <c r="CM282" s="148"/>
      <c r="CN282" s="148"/>
      <c r="CO282" s="148"/>
      <c r="CP282" s="148"/>
      <c r="CQ282" s="148"/>
      <c r="CR282" s="148"/>
    </row>
    <row r="283" ht="15.75" customHeight="1">
      <c r="A283" s="134"/>
      <c r="B283" s="134"/>
      <c r="C283" s="134"/>
      <c r="D283" s="134"/>
      <c r="E283" s="134"/>
      <c r="F283" s="134"/>
      <c r="G283" s="353"/>
      <c r="H283" s="376"/>
      <c r="I283" s="376"/>
      <c r="J283" s="376"/>
      <c r="K283" s="377"/>
      <c r="L283" s="134"/>
      <c r="M283" s="134"/>
      <c r="N283" s="353"/>
      <c r="O283" s="374"/>
      <c r="P283" s="375"/>
      <c r="Q283" s="381" t="str">
        <f>IFERROR(__xludf.DUMMYFUNCTION("TRANSPOSE(FILTER($P$6:$P$329,$O$6:$O$329='DATOS PERSONALES'!$E280))"),"Lunes 15:15")</f>
        <v>Lunes 15:15</v>
      </c>
      <c r="R283" s="374" t="str">
        <f>IFERROR(__xludf.DUMMYFUNCTION("""COMPUTED_VALUE"""),"Lunes 16:45")</f>
        <v>Lunes 16:45</v>
      </c>
      <c r="S283" s="374" t="str">
        <f>IFERROR(__xludf.DUMMYFUNCTION("""COMPUTED_VALUE"""),"Lunes 18:15")</f>
        <v>Lunes 18:15</v>
      </c>
      <c r="T283" s="374" t="str">
        <f>IFERROR(__xludf.DUMMYFUNCTION("""COMPUTED_VALUE"""),"Martes 09:45")</f>
        <v>Martes 09:45</v>
      </c>
      <c r="U283" s="374" t="str">
        <f>IFERROR(__xludf.DUMMYFUNCTION("""COMPUTED_VALUE"""),"Martes 15:00")</f>
        <v>Martes 15:00</v>
      </c>
      <c r="V283" s="374" t="str">
        <f>IFERROR(__xludf.DUMMYFUNCTION("""COMPUTED_VALUE"""),"Martes 18:00")</f>
        <v>Martes 18:00</v>
      </c>
      <c r="W283" s="374" t="str">
        <f>IFERROR(__xludf.DUMMYFUNCTION("""COMPUTED_VALUE"""),"Miércoles 15:45")</f>
        <v>Miércoles 15:45</v>
      </c>
      <c r="X283" s="374" t="str">
        <f>IFERROR(__xludf.DUMMYFUNCTION("""COMPUTED_VALUE"""),"Miércoles 17:15")</f>
        <v>Miércoles 17:15</v>
      </c>
      <c r="Y283" s="374" t="str">
        <f>IFERROR(__xludf.DUMMYFUNCTION("""COMPUTED_VALUE"""),"Jueves 09:45")</f>
        <v>Jueves 09:45</v>
      </c>
      <c r="Z283" s="374" t="str">
        <f>IFERROR(__xludf.DUMMYFUNCTION("""COMPUTED_VALUE"""),"Jueves 16:30")</f>
        <v>Jueves 16:30</v>
      </c>
      <c r="AA283" s="374" t="str">
        <f>IFERROR(__xludf.DUMMYFUNCTION("""COMPUTED_VALUE"""),"Jueves 18:00")</f>
        <v>Jueves 18:00</v>
      </c>
      <c r="AB283" s="374" t="str">
        <f>IFERROR(__xludf.DUMMYFUNCTION("""COMPUTED_VALUE"""),"Viernes 09:45")</f>
        <v>Viernes 09:45</v>
      </c>
      <c r="AC283" s="374" t="str">
        <f>IFERROR(__xludf.DUMMYFUNCTION("""COMPUTED_VALUE"""),"Viernes 15:00")</f>
        <v>Viernes 15:00</v>
      </c>
      <c r="AD283" s="376" t="str">
        <f>IFERROR(__xludf.DUMMYFUNCTION("""COMPUTED_VALUE"""),"Viernes 17:15")</f>
        <v>Viernes 17:15</v>
      </c>
      <c r="AE283" s="376" t="str">
        <f>IFERROR(__xludf.DUMMYFUNCTION("""COMPUTED_VALUE"""),"Viernes 18:45")</f>
        <v>Viernes 18:45</v>
      </c>
      <c r="AF283" s="376" t="str">
        <f>IFERROR(__xludf.DUMMYFUNCTION("""COMPUTED_VALUE"""),"Sábados 10:30")</f>
        <v>Sábados 10:30</v>
      </c>
      <c r="AG283" s="376" t="str">
        <f>IFERROR(__xludf.DUMMYFUNCTION("""COMPUTED_VALUE"""),"Sábados 15:00")</f>
        <v>Sábados 15:00</v>
      </c>
      <c r="AH283" s="376" t="str">
        <f>IFERROR(__xludf.DUMMYFUNCTION("""COMPUTED_VALUE"""),"Sábados 15:45")</f>
        <v>Sábados 15:45</v>
      </c>
      <c r="AI283" s="376" t="str">
        <f>IFERROR(__xludf.DUMMYFUNCTION("""COMPUTED_VALUE"""),"Sábados 17:15")</f>
        <v>Sábados 17:15</v>
      </c>
      <c r="AJ283" s="376" t="str">
        <f>IFERROR(__xludf.DUMMYFUNCTION("""COMPUTED_VALUE"""),"vacio")</f>
        <v>vacio</v>
      </c>
      <c r="AK283" s="376"/>
      <c r="AL283" s="376"/>
      <c r="AM283" s="376"/>
      <c r="AN283" s="376"/>
      <c r="AO283" s="376"/>
      <c r="AP283" s="376"/>
      <c r="AQ283" s="376"/>
      <c r="AR283" s="376"/>
      <c r="AS283" s="376"/>
      <c r="AT283" s="376"/>
      <c r="AU283" s="376"/>
      <c r="AV283" s="376"/>
      <c r="AW283" s="377"/>
      <c r="AX283" s="134"/>
      <c r="AY283" s="353"/>
      <c r="AZ283" s="392" t="str">
        <f>IFERROR(__xludf.DUMMYFUNCTION("TRANSPOSE( IFNA(FILTER($B:$B, MONTH(IF($A:$A&lt;&gt;"""",$A:$A,""null""))=MONTH(IF('DATOS PERSONALES'!$H281&lt;&gt;"""",'DATOS PERSONALES'!$H281,""null""))),""Ingrese mes contratacion primero""))"),"Ingrese mes contratacion primero")</f>
        <v>Ingrese mes contratacion primero</v>
      </c>
      <c r="BA283" s="376"/>
      <c r="BB283" s="376"/>
      <c r="BC283" s="376"/>
      <c r="BD283" s="376"/>
      <c r="BE283" s="376"/>
      <c r="BF283" s="376"/>
      <c r="BG283" s="376"/>
      <c r="BH283" s="376"/>
      <c r="BI283" s="376"/>
      <c r="BJ283" s="376"/>
      <c r="BK283" s="376"/>
      <c r="BL283" s="376"/>
      <c r="BM283" s="376"/>
      <c r="BN283" s="376"/>
      <c r="BO283" s="377"/>
      <c r="BP283" s="134"/>
      <c r="BQ283" s="134"/>
      <c r="BR283" s="134"/>
      <c r="BS283" s="148"/>
      <c r="BT283" s="148"/>
      <c r="BU283" s="148"/>
      <c r="BV283" s="148"/>
      <c r="BW283" s="148"/>
      <c r="BX283" s="148"/>
      <c r="BY283" s="148"/>
      <c r="BZ283" s="148"/>
      <c r="CA283" s="148"/>
      <c r="CB283" s="148"/>
      <c r="CC283" s="148"/>
      <c r="CD283" s="148"/>
      <c r="CE283" s="148"/>
      <c r="CF283" s="148"/>
      <c r="CG283" s="148"/>
      <c r="CH283" s="148"/>
      <c r="CI283" s="148"/>
      <c r="CJ283" s="148"/>
      <c r="CK283" s="148"/>
      <c r="CL283" s="148"/>
      <c r="CM283" s="148"/>
      <c r="CN283" s="148"/>
      <c r="CO283" s="148"/>
      <c r="CP283" s="148"/>
      <c r="CQ283" s="148"/>
      <c r="CR283" s="148"/>
    </row>
    <row r="284" ht="15.75" customHeight="1">
      <c r="A284" s="134"/>
      <c r="B284" s="134"/>
      <c r="C284" s="134"/>
      <c r="D284" s="134"/>
      <c r="E284" s="134"/>
      <c r="F284" s="134"/>
      <c r="G284" s="353"/>
      <c r="H284" s="376"/>
      <c r="I284" s="376"/>
      <c r="J284" s="376"/>
      <c r="K284" s="377"/>
      <c r="L284" s="134"/>
      <c r="M284" s="134"/>
      <c r="N284" s="353"/>
      <c r="O284" s="374"/>
      <c r="P284" s="375"/>
      <c r="Q284" s="381" t="str">
        <f>IFERROR(__xludf.DUMMYFUNCTION("TRANSPOSE(FILTER($P$6:$P$329,$O$6:$O$329='DATOS PERSONALES'!$E281))"),"Lunes 15:15")</f>
        <v>Lunes 15:15</v>
      </c>
      <c r="R284" s="374" t="str">
        <f>IFERROR(__xludf.DUMMYFUNCTION("""COMPUTED_VALUE"""),"Lunes 16:45")</f>
        <v>Lunes 16:45</v>
      </c>
      <c r="S284" s="374" t="str">
        <f>IFERROR(__xludf.DUMMYFUNCTION("""COMPUTED_VALUE"""),"Lunes 18:15")</f>
        <v>Lunes 18:15</v>
      </c>
      <c r="T284" s="374" t="str">
        <f>IFERROR(__xludf.DUMMYFUNCTION("""COMPUTED_VALUE"""),"Martes 09:45")</f>
        <v>Martes 09:45</v>
      </c>
      <c r="U284" s="374" t="str">
        <f>IFERROR(__xludf.DUMMYFUNCTION("""COMPUTED_VALUE"""),"Martes 15:00")</f>
        <v>Martes 15:00</v>
      </c>
      <c r="V284" s="374" t="str">
        <f>IFERROR(__xludf.DUMMYFUNCTION("""COMPUTED_VALUE"""),"Martes 18:00")</f>
        <v>Martes 18:00</v>
      </c>
      <c r="W284" s="374" t="str">
        <f>IFERROR(__xludf.DUMMYFUNCTION("""COMPUTED_VALUE"""),"Miércoles 15:45")</f>
        <v>Miércoles 15:45</v>
      </c>
      <c r="X284" s="374" t="str">
        <f>IFERROR(__xludf.DUMMYFUNCTION("""COMPUTED_VALUE"""),"Miércoles 17:15")</f>
        <v>Miércoles 17:15</v>
      </c>
      <c r="Y284" s="374" t="str">
        <f>IFERROR(__xludf.DUMMYFUNCTION("""COMPUTED_VALUE"""),"Jueves 09:45")</f>
        <v>Jueves 09:45</v>
      </c>
      <c r="Z284" s="374" t="str">
        <f>IFERROR(__xludf.DUMMYFUNCTION("""COMPUTED_VALUE"""),"Jueves 16:30")</f>
        <v>Jueves 16:30</v>
      </c>
      <c r="AA284" s="374" t="str">
        <f>IFERROR(__xludf.DUMMYFUNCTION("""COMPUTED_VALUE"""),"Jueves 18:00")</f>
        <v>Jueves 18:00</v>
      </c>
      <c r="AB284" s="374" t="str">
        <f>IFERROR(__xludf.DUMMYFUNCTION("""COMPUTED_VALUE"""),"Viernes 09:45")</f>
        <v>Viernes 09:45</v>
      </c>
      <c r="AC284" s="374" t="str">
        <f>IFERROR(__xludf.DUMMYFUNCTION("""COMPUTED_VALUE"""),"Viernes 15:00")</f>
        <v>Viernes 15:00</v>
      </c>
      <c r="AD284" s="376" t="str">
        <f>IFERROR(__xludf.DUMMYFUNCTION("""COMPUTED_VALUE"""),"Viernes 17:15")</f>
        <v>Viernes 17:15</v>
      </c>
      <c r="AE284" s="376" t="str">
        <f>IFERROR(__xludf.DUMMYFUNCTION("""COMPUTED_VALUE"""),"Viernes 18:45")</f>
        <v>Viernes 18:45</v>
      </c>
      <c r="AF284" s="376" t="str">
        <f>IFERROR(__xludf.DUMMYFUNCTION("""COMPUTED_VALUE"""),"Sábados 10:30")</f>
        <v>Sábados 10:30</v>
      </c>
      <c r="AG284" s="376" t="str">
        <f>IFERROR(__xludf.DUMMYFUNCTION("""COMPUTED_VALUE"""),"Sábados 15:00")</f>
        <v>Sábados 15:00</v>
      </c>
      <c r="AH284" s="376" t="str">
        <f>IFERROR(__xludf.DUMMYFUNCTION("""COMPUTED_VALUE"""),"Sábados 15:45")</f>
        <v>Sábados 15:45</v>
      </c>
      <c r="AI284" s="376" t="str">
        <f>IFERROR(__xludf.DUMMYFUNCTION("""COMPUTED_VALUE"""),"Sábados 17:15")</f>
        <v>Sábados 17:15</v>
      </c>
      <c r="AJ284" s="376" t="str">
        <f>IFERROR(__xludf.DUMMYFUNCTION("""COMPUTED_VALUE"""),"vacio")</f>
        <v>vacio</v>
      </c>
      <c r="AK284" s="376"/>
      <c r="AL284" s="376"/>
      <c r="AM284" s="376"/>
      <c r="AN284" s="376"/>
      <c r="AO284" s="376"/>
      <c r="AP284" s="376"/>
      <c r="AQ284" s="376"/>
      <c r="AR284" s="376"/>
      <c r="AS284" s="376"/>
      <c r="AT284" s="376"/>
      <c r="AU284" s="376"/>
      <c r="AV284" s="376"/>
      <c r="AW284" s="377"/>
      <c r="AX284" s="134"/>
      <c r="AY284" s="353"/>
      <c r="AZ284" s="392" t="str">
        <f>IFERROR(__xludf.DUMMYFUNCTION("TRANSPOSE( IFNA(FILTER($B:$B, MONTH(IF($A:$A&lt;&gt;"""",$A:$A,""null""))=MONTH(IF('DATOS PERSONALES'!$H282&lt;&gt;"""",'DATOS PERSONALES'!$H282,""null""))),""Ingrese mes contratacion primero""))"),"Ingrese mes contratacion primero")</f>
        <v>Ingrese mes contratacion primero</v>
      </c>
      <c r="BA284" s="376"/>
      <c r="BB284" s="376"/>
      <c r="BC284" s="376"/>
      <c r="BD284" s="376"/>
      <c r="BE284" s="376"/>
      <c r="BF284" s="376"/>
      <c r="BG284" s="376"/>
      <c r="BH284" s="376"/>
      <c r="BI284" s="376"/>
      <c r="BJ284" s="376"/>
      <c r="BK284" s="376"/>
      <c r="BL284" s="376"/>
      <c r="BM284" s="376"/>
      <c r="BN284" s="376"/>
      <c r="BO284" s="377"/>
      <c r="BP284" s="134"/>
      <c r="BQ284" s="134"/>
      <c r="BR284" s="134"/>
      <c r="BS284" s="148"/>
      <c r="BT284" s="148"/>
      <c r="BU284" s="148"/>
      <c r="BV284" s="148"/>
      <c r="BW284" s="148"/>
      <c r="BX284" s="148"/>
      <c r="BY284" s="148"/>
      <c r="BZ284" s="148"/>
      <c r="CA284" s="148"/>
      <c r="CB284" s="148"/>
      <c r="CC284" s="148"/>
      <c r="CD284" s="148"/>
      <c r="CE284" s="148"/>
      <c r="CF284" s="148"/>
      <c r="CG284" s="148"/>
      <c r="CH284" s="148"/>
      <c r="CI284" s="148"/>
      <c r="CJ284" s="148"/>
      <c r="CK284" s="148"/>
      <c r="CL284" s="148"/>
      <c r="CM284" s="148"/>
      <c r="CN284" s="148"/>
      <c r="CO284" s="148"/>
      <c r="CP284" s="148"/>
      <c r="CQ284" s="148"/>
      <c r="CR284" s="148"/>
    </row>
    <row r="285" ht="15.75" customHeight="1">
      <c r="A285" s="134"/>
      <c r="B285" s="134"/>
      <c r="C285" s="134"/>
      <c r="D285" s="134"/>
      <c r="E285" s="134"/>
      <c r="F285" s="134"/>
      <c r="G285" s="353"/>
      <c r="H285" s="376"/>
      <c r="I285" s="376"/>
      <c r="J285" s="376"/>
      <c r="K285" s="377"/>
      <c r="L285" s="134"/>
      <c r="M285" s="134"/>
      <c r="N285" s="353"/>
      <c r="O285" s="374"/>
      <c r="P285" s="375"/>
      <c r="Q285" s="381" t="str">
        <f>IFERROR(__xludf.DUMMYFUNCTION("TRANSPOSE(FILTER($P$6:$P$329,$O$6:$O$329='DATOS PERSONALES'!$E282))"),"Lunes 15:15")</f>
        <v>Lunes 15:15</v>
      </c>
      <c r="R285" s="374" t="str">
        <f>IFERROR(__xludf.DUMMYFUNCTION("""COMPUTED_VALUE"""),"Lunes 16:45")</f>
        <v>Lunes 16:45</v>
      </c>
      <c r="S285" s="374" t="str">
        <f>IFERROR(__xludf.DUMMYFUNCTION("""COMPUTED_VALUE"""),"Lunes 18:15")</f>
        <v>Lunes 18:15</v>
      </c>
      <c r="T285" s="374" t="str">
        <f>IFERROR(__xludf.DUMMYFUNCTION("""COMPUTED_VALUE"""),"Martes 09:45")</f>
        <v>Martes 09:45</v>
      </c>
      <c r="U285" s="374" t="str">
        <f>IFERROR(__xludf.DUMMYFUNCTION("""COMPUTED_VALUE"""),"Martes 15:00")</f>
        <v>Martes 15:00</v>
      </c>
      <c r="V285" s="374" t="str">
        <f>IFERROR(__xludf.DUMMYFUNCTION("""COMPUTED_VALUE"""),"Martes 18:00")</f>
        <v>Martes 18:00</v>
      </c>
      <c r="W285" s="374" t="str">
        <f>IFERROR(__xludf.DUMMYFUNCTION("""COMPUTED_VALUE"""),"Miércoles 15:45")</f>
        <v>Miércoles 15:45</v>
      </c>
      <c r="X285" s="374" t="str">
        <f>IFERROR(__xludf.DUMMYFUNCTION("""COMPUTED_VALUE"""),"Miércoles 17:15")</f>
        <v>Miércoles 17:15</v>
      </c>
      <c r="Y285" s="374" t="str">
        <f>IFERROR(__xludf.DUMMYFUNCTION("""COMPUTED_VALUE"""),"Jueves 09:45")</f>
        <v>Jueves 09:45</v>
      </c>
      <c r="Z285" s="374" t="str">
        <f>IFERROR(__xludf.DUMMYFUNCTION("""COMPUTED_VALUE"""),"Jueves 16:30")</f>
        <v>Jueves 16:30</v>
      </c>
      <c r="AA285" s="374" t="str">
        <f>IFERROR(__xludf.DUMMYFUNCTION("""COMPUTED_VALUE"""),"Jueves 18:00")</f>
        <v>Jueves 18:00</v>
      </c>
      <c r="AB285" s="374" t="str">
        <f>IFERROR(__xludf.DUMMYFUNCTION("""COMPUTED_VALUE"""),"Viernes 09:45")</f>
        <v>Viernes 09:45</v>
      </c>
      <c r="AC285" s="374" t="str">
        <f>IFERROR(__xludf.DUMMYFUNCTION("""COMPUTED_VALUE"""),"Viernes 15:00")</f>
        <v>Viernes 15:00</v>
      </c>
      <c r="AD285" s="376" t="str">
        <f>IFERROR(__xludf.DUMMYFUNCTION("""COMPUTED_VALUE"""),"Viernes 17:15")</f>
        <v>Viernes 17:15</v>
      </c>
      <c r="AE285" s="376" t="str">
        <f>IFERROR(__xludf.DUMMYFUNCTION("""COMPUTED_VALUE"""),"Viernes 18:45")</f>
        <v>Viernes 18:45</v>
      </c>
      <c r="AF285" s="376" t="str">
        <f>IFERROR(__xludf.DUMMYFUNCTION("""COMPUTED_VALUE"""),"Sábados 10:30")</f>
        <v>Sábados 10:30</v>
      </c>
      <c r="AG285" s="376" t="str">
        <f>IFERROR(__xludf.DUMMYFUNCTION("""COMPUTED_VALUE"""),"Sábados 15:00")</f>
        <v>Sábados 15:00</v>
      </c>
      <c r="AH285" s="376" t="str">
        <f>IFERROR(__xludf.DUMMYFUNCTION("""COMPUTED_VALUE"""),"Sábados 15:45")</f>
        <v>Sábados 15:45</v>
      </c>
      <c r="AI285" s="376" t="str">
        <f>IFERROR(__xludf.DUMMYFUNCTION("""COMPUTED_VALUE"""),"Sábados 17:15")</f>
        <v>Sábados 17:15</v>
      </c>
      <c r="AJ285" s="376" t="str">
        <f>IFERROR(__xludf.DUMMYFUNCTION("""COMPUTED_VALUE"""),"vacio")</f>
        <v>vacio</v>
      </c>
      <c r="AK285" s="376"/>
      <c r="AL285" s="376"/>
      <c r="AM285" s="376"/>
      <c r="AN285" s="376"/>
      <c r="AO285" s="376"/>
      <c r="AP285" s="376"/>
      <c r="AQ285" s="376"/>
      <c r="AR285" s="376"/>
      <c r="AS285" s="376"/>
      <c r="AT285" s="376"/>
      <c r="AU285" s="376"/>
      <c r="AV285" s="376"/>
      <c r="AW285" s="377"/>
      <c r="AX285" s="134"/>
      <c r="AY285" s="353"/>
      <c r="AZ285" s="392" t="str">
        <f>IFERROR(__xludf.DUMMYFUNCTION("TRANSPOSE( IFNA(FILTER($B:$B, MONTH(IF($A:$A&lt;&gt;"""",$A:$A,""null""))=MONTH(IF('DATOS PERSONALES'!$H283&lt;&gt;"""",'DATOS PERSONALES'!$H283,""null""))),""Ingrese mes contratacion primero""))"),"Ingrese mes contratacion primero")</f>
        <v>Ingrese mes contratacion primero</v>
      </c>
      <c r="BA285" s="376"/>
      <c r="BB285" s="376"/>
      <c r="BC285" s="376"/>
      <c r="BD285" s="376"/>
      <c r="BE285" s="376"/>
      <c r="BF285" s="376"/>
      <c r="BG285" s="376"/>
      <c r="BH285" s="376"/>
      <c r="BI285" s="376"/>
      <c r="BJ285" s="376"/>
      <c r="BK285" s="376"/>
      <c r="BL285" s="376"/>
      <c r="BM285" s="376"/>
      <c r="BN285" s="376"/>
      <c r="BO285" s="377"/>
      <c r="BP285" s="134"/>
      <c r="BQ285" s="134"/>
      <c r="BR285" s="134"/>
      <c r="BS285" s="148"/>
      <c r="BT285" s="148"/>
      <c r="BU285" s="148"/>
      <c r="BV285" s="148"/>
      <c r="BW285" s="148"/>
      <c r="BX285" s="148"/>
      <c r="BY285" s="148"/>
      <c r="BZ285" s="148"/>
      <c r="CA285" s="148"/>
      <c r="CB285" s="148"/>
      <c r="CC285" s="148"/>
      <c r="CD285" s="148"/>
      <c r="CE285" s="148"/>
      <c r="CF285" s="148"/>
      <c r="CG285" s="148"/>
      <c r="CH285" s="148"/>
      <c r="CI285" s="148"/>
      <c r="CJ285" s="148"/>
      <c r="CK285" s="148"/>
      <c r="CL285" s="148"/>
      <c r="CM285" s="148"/>
      <c r="CN285" s="148"/>
      <c r="CO285" s="148"/>
      <c r="CP285" s="148"/>
      <c r="CQ285" s="148"/>
      <c r="CR285" s="148"/>
    </row>
    <row r="286" ht="15.75" customHeight="1">
      <c r="A286" s="134"/>
      <c r="B286" s="134"/>
      <c r="C286" s="134"/>
      <c r="D286" s="134"/>
      <c r="E286" s="134"/>
      <c r="F286" s="134"/>
      <c r="G286" s="353"/>
      <c r="H286" s="376"/>
      <c r="I286" s="376"/>
      <c r="J286" s="376"/>
      <c r="K286" s="377"/>
      <c r="L286" s="134"/>
      <c r="M286" s="134"/>
      <c r="N286" s="353"/>
      <c r="O286" s="374"/>
      <c r="P286" s="375"/>
      <c r="Q286" s="381" t="str">
        <f>IFERROR(__xludf.DUMMYFUNCTION("TRANSPOSE(FILTER($P$6:$P$329,$O$6:$O$329='DATOS PERSONALES'!$E283))"),"Lunes 15:15")</f>
        <v>Lunes 15:15</v>
      </c>
      <c r="R286" s="374" t="str">
        <f>IFERROR(__xludf.DUMMYFUNCTION("""COMPUTED_VALUE"""),"Lunes 16:45")</f>
        <v>Lunes 16:45</v>
      </c>
      <c r="S286" s="374" t="str">
        <f>IFERROR(__xludf.DUMMYFUNCTION("""COMPUTED_VALUE"""),"Lunes 18:15")</f>
        <v>Lunes 18:15</v>
      </c>
      <c r="T286" s="374" t="str">
        <f>IFERROR(__xludf.DUMMYFUNCTION("""COMPUTED_VALUE"""),"Martes 09:45")</f>
        <v>Martes 09:45</v>
      </c>
      <c r="U286" s="374" t="str">
        <f>IFERROR(__xludf.DUMMYFUNCTION("""COMPUTED_VALUE"""),"Martes 15:00")</f>
        <v>Martes 15:00</v>
      </c>
      <c r="V286" s="374" t="str">
        <f>IFERROR(__xludf.DUMMYFUNCTION("""COMPUTED_VALUE"""),"Martes 18:00")</f>
        <v>Martes 18:00</v>
      </c>
      <c r="W286" s="374" t="str">
        <f>IFERROR(__xludf.DUMMYFUNCTION("""COMPUTED_VALUE"""),"Miércoles 15:45")</f>
        <v>Miércoles 15:45</v>
      </c>
      <c r="X286" s="374" t="str">
        <f>IFERROR(__xludf.DUMMYFUNCTION("""COMPUTED_VALUE"""),"Miércoles 17:15")</f>
        <v>Miércoles 17:15</v>
      </c>
      <c r="Y286" s="374" t="str">
        <f>IFERROR(__xludf.DUMMYFUNCTION("""COMPUTED_VALUE"""),"Jueves 09:45")</f>
        <v>Jueves 09:45</v>
      </c>
      <c r="Z286" s="374" t="str">
        <f>IFERROR(__xludf.DUMMYFUNCTION("""COMPUTED_VALUE"""),"Jueves 16:30")</f>
        <v>Jueves 16:30</v>
      </c>
      <c r="AA286" s="374" t="str">
        <f>IFERROR(__xludf.DUMMYFUNCTION("""COMPUTED_VALUE"""),"Jueves 18:00")</f>
        <v>Jueves 18:00</v>
      </c>
      <c r="AB286" s="374" t="str">
        <f>IFERROR(__xludf.DUMMYFUNCTION("""COMPUTED_VALUE"""),"Viernes 09:45")</f>
        <v>Viernes 09:45</v>
      </c>
      <c r="AC286" s="374" t="str">
        <f>IFERROR(__xludf.DUMMYFUNCTION("""COMPUTED_VALUE"""),"Viernes 15:00")</f>
        <v>Viernes 15:00</v>
      </c>
      <c r="AD286" s="376" t="str">
        <f>IFERROR(__xludf.DUMMYFUNCTION("""COMPUTED_VALUE"""),"Viernes 17:15")</f>
        <v>Viernes 17:15</v>
      </c>
      <c r="AE286" s="376" t="str">
        <f>IFERROR(__xludf.DUMMYFUNCTION("""COMPUTED_VALUE"""),"Viernes 18:45")</f>
        <v>Viernes 18:45</v>
      </c>
      <c r="AF286" s="376" t="str">
        <f>IFERROR(__xludf.DUMMYFUNCTION("""COMPUTED_VALUE"""),"Sábados 10:30")</f>
        <v>Sábados 10:30</v>
      </c>
      <c r="AG286" s="376" t="str">
        <f>IFERROR(__xludf.DUMMYFUNCTION("""COMPUTED_VALUE"""),"Sábados 15:00")</f>
        <v>Sábados 15:00</v>
      </c>
      <c r="AH286" s="376" t="str">
        <f>IFERROR(__xludf.DUMMYFUNCTION("""COMPUTED_VALUE"""),"Sábados 15:45")</f>
        <v>Sábados 15:45</v>
      </c>
      <c r="AI286" s="376" t="str">
        <f>IFERROR(__xludf.DUMMYFUNCTION("""COMPUTED_VALUE"""),"Sábados 17:15")</f>
        <v>Sábados 17:15</v>
      </c>
      <c r="AJ286" s="376" t="str">
        <f>IFERROR(__xludf.DUMMYFUNCTION("""COMPUTED_VALUE"""),"vacio")</f>
        <v>vacio</v>
      </c>
      <c r="AK286" s="376"/>
      <c r="AL286" s="376"/>
      <c r="AM286" s="376"/>
      <c r="AN286" s="376"/>
      <c r="AO286" s="376"/>
      <c r="AP286" s="376"/>
      <c r="AQ286" s="376"/>
      <c r="AR286" s="376"/>
      <c r="AS286" s="376"/>
      <c r="AT286" s="376"/>
      <c r="AU286" s="376"/>
      <c r="AV286" s="376"/>
      <c r="AW286" s="377"/>
      <c r="AX286" s="134"/>
      <c r="AY286" s="353"/>
      <c r="AZ286" s="392" t="str">
        <f>IFERROR(__xludf.DUMMYFUNCTION("TRANSPOSE( IFNA(FILTER($B:$B, MONTH(IF($A:$A&lt;&gt;"""",$A:$A,""null""))=MONTH(IF('DATOS PERSONALES'!$H284&lt;&gt;"""",'DATOS PERSONALES'!$H284,""null""))),""Ingrese mes contratacion primero""))"),"Ingrese mes contratacion primero")</f>
        <v>Ingrese mes contratacion primero</v>
      </c>
      <c r="BA286" s="376"/>
      <c r="BB286" s="376"/>
      <c r="BC286" s="376"/>
      <c r="BD286" s="376"/>
      <c r="BE286" s="376"/>
      <c r="BF286" s="376"/>
      <c r="BG286" s="376"/>
      <c r="BH286" s="376"/>
      <c r="BI286" s="376"/>
      <c r="BJ286" s="376"/>
      <c r="BK286" s="376"/>
      <c r="BL286" s="376"/>
      <c r="BM286" s="376"/>
      <c r="BN286" s="376"/>
      <c r="BO286" s="377"/>
      <c r="BP286" s="134"/>
      <c r="BQ286" s="134"/>
      <c r="BR286" s="134"/>
      <c r="BS286" s="148"/>
      <c r="BT286" s="148"/>
      <c r="BU286" s="148"/>
      <c r="BV286" s="148"/>
      <c r="BW286" s="148"/>
      <c r="BX286" s="148"/>
      <c r="BY286" s="148"/>
      <c r="BZ286" s="148"/>
      <c r="CA286" s="148"/>
      <c r="CB286" s="148"/>
      <c r="CC286" s="148"/>
      <c r="CD286" s="148"/>
      <c r="CE286" s="148"/>
      <c r="CF286" s="148"/>
      <c r="CG286" s="148"/>
      <c r="CH286" s="148"/>
      <c r="CI286" s="148"/>
      <c r="CJ286" s="148"/>
      <c r="CK286" s="148"/>
      <c r="CL286" s="148"/>
      <c r="CM286" s="148"/>
      <c r="CN286" s="148"/>
      <c r="CO286" s="148"/>
      <c r="CP286" s="148"/>
      <c r="CQ286" s="148"/>
      <c r="CR286" s="148"/>
    </row>
    <row r="287" ht="15.75" customHeight="1">
      <c r="A287" s="134"/>
      <c r="B287" s="134"/>
      <c r="C287" s="134"/>
      <c r="D287" s="134"/>
      <c r="E287" s="134"/>
      <c r="F287" s="134"/>
      <c r="G287" s="353"/>
      <c r="H287" s="376"/>
      <c r="I287" s="376"/>
      <c r="J287" s="376"/>
      <c r="K287" s="377"/>
      <c r="L287" s="134"/>
      <c r="M287" s="134"/>
      <c r="N287" s="353"/>
      <c r="O287" s="374"/>
      <c r="P287" s="375"/>
      <c r="Q287" s="381" t="str">
        <f>IFERROR(__xludf.DUMMYFUNCTION("TRANSPOSE(FILTER($P$6:$P$329,$O$6:$O$329='DATOS PERSONALES'!$E284))"),"Lunes 15:15")</f>
        <v>Lunes 15:15</v>
      </c>
      <c r="R287" s="374" t="str">
        <f>IFERROR(__xludf.DUMMYFUNCTION("""COMPUTED_VALUE"""),"Lunes 16:45")</f>
        <v>Lunes 16:45</v>
      </c>
      <c r="S287" s="374" t="str">
        <f>IFERROR(__xludf.DUMMYFUNCTION("""COMPUTED_VALUE"""),"Lunes 18:15")</f>
        <v>Lunes 18:15</v>
      </c>
      <c r="T287" s="374" t="str">
        <f>IFERROR(__xludf.DUMMYFUNCTION("""COMPUTED_VALUE"""),"Martes 09:45")</f>
        <v>Martes 09:45</v>
      </c>
      <c r="U287" s="374" t="str">
        <f>IFERROR(__xludf.DUMMYFUNCTION("""COMPUTED_VALUE"""),"Martes 15:00")</f>
        <v>Martes 15:00</v>
      </c>
      <c r="V287" s="374" t="str">
        <f>IFERROR(__xludf.DUMMYFUNCTION("""COMPUTED_VALUE"""),"Martes 18:00")</f>
        <v>Martes 18:00</v>
      </c>
      <c r="W287" s="374" t="str">
        <f>IFERROR(__xludf.DUMMYFUNCTION("""COMPUTED_VALUE"""),"Miércoles 15:45")</f>
        <v>Miércoles 15:45</v>
      </c>
      <c r="X287" s="374" t="str">
        <f>IFERROR(__xludf.DUMMYFUNCTION("""COMPUTED_VALUE"""),"Miércoles 17:15")</f>
        <v>Miércoles 17:15</v>
      </c>
      <c r="Y287" s="374" t="str">
        <f>IFERROR(__xludf.DUMMYFUNCTION("""COMPUTED_VALUE"""),"Jueves 09:45")</f>
        <v>Jueves 09:45</v>
      </c>
      <c r="Z287" s="374" t="str">
        <f>IFERROR(__xludf.DUMMYFUNCTION("""COMPUTED_VALUE"""),"Jueves 16:30")</f>
        <v>Jueves 16:30</v>
      </c>
      <c r="AA287" s="374" t="str">
        <f>IFERROR(__xludf.DUMMYFUNCTION("""COMPUTED_VALUE"""),"Jueves 18:00")</f>
        <v>Jueves 18:00</v>
      </c>
      <c r="AB287" s="374" t="str">
        <f>IFERROR(__xludf.DUMMYFUNCTION("""COMPUTED_VALUE"""),"Viernes 09:45")</f>
        <v>Viernes 09:45</v>
      </c>
      <c r="AC287" s="374" t="str">
        <f>IFERROR(__xludf.DUMMYFUNCTION("""COMPUTED_VALUE"""),"Viernes 15:00")</f>
        <v>Viernes 15:00</v>
      </c>
      <c r="AD287" s="376" t="str">
        <f>IFERROR(__xludf.DUMMYFUNCTION("""COMPUTED_VALUE"""),"Viernes 17:15")</f>
        <v>Viernes 17:15</v>
      </c>
      <c r="AE287" s="376" t="str">
        <f>IFERROR(__xludf.DUMMYFUNCTION("""COMPUTED_VALUE"""),"Viernes 18:45")</f>
        <v>Viernes 18:45</v>
      </c>
      <c r="AF287" s="376" t="str">
        <f>IFERROR(__xludf.DUMMYFUNCTION("""COMPUTED_VALUE"""),"Sábados 10:30")</f>
        <v>Sábados 10:30</v>
      </c>
      <c r="AG287" s="376" t="str">
        <f>IFERROR(__xludf.DUMMYFUNCTION("""COMPUTED_VALUE"""),"Sábados 15:00")</f>
        <v>Sábados 15:00</v>
      </c>
      <c r="AH287" s="376" t="str">
        <f>IFERROR(__xludf.DUMMYFUNCTION("""COMPUTED_VALUE"""),"Sábados 15:45")</f>
        <v>Sábados 15:45</v>
      </c>
      <c r="AI287" s="376" t="str">
        <f>IFERROR(__xludf.DUMMYFUNCTION("""COMPUTED_VALUE"""),"Sábados 17:15")</f>
        <v>Sábados 17:15</v>
      </c>
      <c r="AJ287" s="376" t="str">
        <f>IFERROR(__xludf.DUMMYFUNCTION("""COMPUTED_VALUE"""),"vacio")</f>
        <v>vacio</v>
      </c>
      <c r="AK287" s="376"/>
      <c r="AL287" s="376"/>
      <c r="AM287" s="376"/>
      <c r="AN287" s="376"/>
      <c r="AO287" s="376"/>
      <c r="AP287" s="376"/>
      <c r="AQ287" s="376"/>
      <c r="AR287" s="376"/>
      <c r="AS287" s="376"/>
      <c r="AT287" s="376"/>
      <c r="AU287" s="376"/>
      <c r="AV287" s="376"/>
      <c r="AW287" s="377"/>
      <c r="AX287" s="134"/>
      <c r="AY287" s="353"/>
      <c r="AZ287" s="392" t="str">
        <f>IFERROR(__xludf.DUMMYFUNCTION("TRANSPOSE( IFNA(FILTER($B:$B, MONTH(IF($A:$A&lt;&gt;"""",$A:$A,""null""))=MONTH(IF('DATOS PERSONALES'!$H285&lt;&gt;"""",'DATOS PERSONALES'!$H285,""null""))),""Ingrese mes contratacion primero""))"),"Ingrese mes contratacion primero")</f>
        <v>Ingrese mes contratacion primero</v>
      </c>
      <c r="BA287" s="376"/>
      <c r="BB287" s="376"/>
      <c r="BC287" s="376"/>
      <c r="BD287" s="376"/>
      <c r="BE287" s="376"/>
      <c r="BF287" s="376"/>
      <c r="BG287" s="376"/>
      <c r="BH287" s="376"/>
      <c r="BI287" s="376"/>
      <c r="BJ287" s="376"/>
      <c r="BK287" s="376"/>
      <c r="BL287" s="376"/>
      <c r="BM287" s="376"/>
      <c r="BN287" s="376"/>
      <c r="BO287" s="377"/>
      <c r="BP287" s="134"/>
      <c r="BQ287" s="134"/>
      <c r="BR287" s="134"/>
      <c r="BS287" s="148"/>
      <c r="BT287" s="148"/>
      <c r="BU287" s="148"/>
      <c r="BV287" s="148"/>
      <c r="BW287" s="148"/>
      <c r="BX287" s="148"/>
      <c r="BY287" s="148"/>
      <c r="BZ287" s="148"/>
      <c r="CA287" s="148"/>
      <c r="CB287" s="148"/>
      <c r="CC287" s="148"/>
      <c r="CD287" s="148"/>
      <c r="CE287" s="148"/>
      <c r="CF287" s="148"/>
      <c r="CG287" s="148"/>
      <c r="CH287" s="148"/>
      <c r="CI287" s="148"/>
      <c r="CJ287" s="148"/>
      <c r="CK287" s="148"/>
      <c r="CL287" s="148"/>
      <c r="CM287" s="148"/>
      <c r="CN287" s="148"/>
      <c r="CO287" s="148"/>
      <c r="CP287" s="148"/>
      <c r="CQ287" s="148"/>
      <c r="CR287" s="148"/>
    </row>
    <row r="288" ht="15.75" customHeight="1">
      <c r="A288" s="134"/>
      <c r="B288" s="134"/>
      <c r="C288" s="134"/>
      <c r="D288" s="134"/>
      <c r="E288" s="134"/>
      <c r="F288" s="134"/>
      <c r="G288" s="353"/>
      <c r="H288" s="376"/>
      <c r="I288" s="376"/>
      <c r="J288" s="376"/>
      <c r="K288" s="377"/>
      <c r="L288" s="134"/>
      <c r="M288" s="134"/>
      <c r="N288" s="353"/>
      <c r="O288" s="374"/>
      <c r="P288" s="375"/>
      <c r="Q288" s="381" t="str">
        <f>IFERROR(__xludf.DUMMYFUNCTION("TRANSPOSE(FILTER($P$6:$P$329,$O$6:$O$329='DATOS PERSONALES'!$E285))"),"Lunes 15:15")</f>
        <v>Lunes 15:15</v>
      </c>
      <c r="R288" s="374" t="str">
        <f>IFERROR(__xludf.DUMMYFUNCTION("""COMPUTED_VALUE"""),"Lunes 16:45")</f>
        <v>Lunes 16:45</v>
      </c>
      <c r="S288" s="374" t="str">
        <f>IFERROR(__xludf.DUMMYFUNCTION("""COMPUTED_VALUE"""),"Lunes 18:15")</f>
        <v>Lunes 18:15</v>
      </c>
      <c r="T288" s="374" t="str">
        <f>IFERROR(__xludf.DUMMYFUNCTION("""COMPUTED_VALUE"""),"Martes 09:45")</f>
        <v>Martes 09:45</v>
      </c>
      <c r="U288" s="374" t="str">
        <f>IFERROR(__xludf.DUMMYFUNCTION("""COMPUTED_VALUE"""),"Martes 15:00")</f>
        <v>Martes 15:00</v>
      </c>
      <c r="V288" s="374" t="str">
        <f>IFERROR(__xludf.DUMMYFUNCTION("""COMPUTED_VALUE"""),"Martes 18:00")</f>
        <v>Martes 18:00</v>
      </c>
      <c r="W288" s="374" t="str">
        <f>IFERROR(__xludf.DUMMYFUNCTION("""COMPUTED_VALUE"""),"Miércoles 15:45")</f>
        <v>Miércoles 15:45</v>
      </c>
      <c r="X288" s="374" t="str">
        <f>IFERROR(__xludf.DUMMYFUNCTION("""COMPUTED_VALUE"""),"Miércoles 17:15")</f>
        <v>Miércoles 17:15</v>
      </c>
      <c r="Y288" s="374" t="str">
        <f>IFERROR(__xludf.DUMMYFUNCTION("""COMPUTED_VALUE"""),"Jueves 09:45")</f>
        <v>Jueves 09:45</v>
      </c>
      <c r="Z288" s="374" t="str">
        <f>IFERROR(__xludf.DUMMYFUNCTION("""COMPUTED_VALUE"""),"Jueves 16:30")</f>
        <v>Jueves 16:30</v>
      </c>
      <c r="AA288" s="374" t="str">
        <f>IFERROR(__xludf.DUMMYFUNCTION("""COMPUTED_VALUE"""),"Jueves 18:00")</f>
        <v>Jueves 18:00</v>
      </c>
      <c r="AB288" s="374" t="str">
        <f>IFERROR(__xludf.DUMMYFUNCTION("""COMPUTED_VALUE"""),"Viernes 09:45")</f>
        <v>Viernes 09:45</v>
      </c>
      <c r="AC288" s="374" t="str">
        <f>IFERROR(__xludf.DUMMYFUNCTION("""COMPUTED_VALUE"""),"Viernes 15:00")</f>
        <v>Viernes 15:00</v>
      </c>
      <c r="AD288" s="376" t="str">
        <f>IFERROR(__xludf.DUMMYFUNCTION("""COMPUTED_VALUE"""),"Viernes 17:15")</f>
        <v>Viernes 17:15</v>
      </c>
      <c r="AE288" s="376" t="str">
        <f>IFERROR(__xludf.DUMMYFUNCTION("""COMPUTED_VALUE"""),"Viernes 18:45")</f>
        <v>Viernes 18:45</v>
      </c>
      <c r="AF288" s="376" t="str">
        <f>IFERROR(__xludf.DUMMYFUNCTION("""COMPUTED_VALUE"""),"Sábados 10:30")</f>
        <v>Sábados 10:30</v>
      </c>
      <c r="AG288" s="376" t="str">
        <f>IFERROR(__xludf.DUMMYFUNCTION("""COMPUTED_VALUE"""),"Sábados 15:00")</f>
        <v>Sábados 15:00</v>
      </c>
      <c r="AH288" s="376" t="str">
        <f>IFERROR(__xludf.DUMMYFUNCTION("""COMPUTED_VALUE"""),"Sábados 15:45")</f>
        <v>Sábados 15:45</v>
      </c>
      <c r="AI288" s="376" t="str">
        <f>IFERROR(__xludf.DUMMYFUNCTION("""COMPUTED_VALUE"""),"Sábados 17:15")</f>
        <v>Sábados 17:15</v>
      </c>
      <c r="AJ288" s="376" t="str">
        <f>IFERROR(__xludf.DUMMYFUNCTION("""COMPUTED_VALUE"""),"vacio")</f>
        <v>vacio</v>
      </c>
      <c r="AK288" s="376"/>
      <c r="AL288" s="376"/>
      <c r="AM288" s="376"/>
      <c r="AN288" s="376"/>
      <c r="AO288" s="376"/>
      <c r="AP288" s="376"/>
      <c r="AQ288" s="376"/>
      <c r="AR288" s="376"/>
      <c r="AS288" s="376"/>
      <c r="AT288" s="376"/>
      <c r="AU288" s="376"/>
      <c r="AV288" s="376"/>
      <c r="AW288" s="377"/>
      <c r="AX288" s="134"/>
      <c r="AY288" s="353"/>
      <c r="AZ288" s="392" t="str">
        <f>IFERROR(__xludf.DUMMYFUNCTION("TRANSPOSE( IFNA(FILTER($B:$B, MONTH(IF($A:$A&lt;&gt;"""",$A:$A,""null""))=MONTH(IF('DATOS PERSONALES'!$H286&lt;&gt;"""",'DATOS PERSONALES'!$H286,""null""))),""Ingrese mes contratacion primero""))"),"Ingrese mes contratacion primero")</f>
        <v>Ingrese mes contratacion primero</v>
      </c>
      <c r="BA288" s="376"/>
      <c r="BB288" s="376"/>
      <c r="BC288" s="376"/>
      <c r="BD288" s="376"/>
      <c r="BE288" s="376"/>
      <c r="BF288" s="376"/>
      <c r="BG288" s="376"/>
      <c r="BH288" s="376"/>
      <c r="BI288" s="376"/>
      <c r="BJ288" s="376"/>
      <c r="BK288" s="376"/>
      <c r="BL288" s="376"/>
      <c r="BM288" s="376"/>
      <c r="BN288" s="376"/>
      <c r="BO288" s="377"/>
      <c r="BP288" s="134"/>
      <c r="BQ288" s="134"/>
      <c r="BR288" s="134"/>
      <c r="BS288" s="148"/>
      <c r="BT288" s="148"/>
      <c r="BU288" s="148"/>
      <c r="BV288" s="148"/>
      <c r="BW288" s="148"/>
      <c r="BX288" s="148"/>
      <c r="BY288" s="148"/>
      <c r="BZ288" s="148"/>
      <c r="CA288" s="148"/>
      <c r="CB288" s="148"/>
      <c r="CC288" s="148"/>
      <c r="CD288" s="148"/>
      <c r="CE288" s="148"/>
      <c r="CF288" s="148"/>
      <c r="CG288" s="148"/>
      <c r="CH288" s="148"/>
      <c r="CI288" s="148"/>
      <c r="CJ288" s="148"/>
      <c r="CK288" s="148"/>
      <c r="CL288" s="148"/>
      <c r="CM288" s="148"/>
      <c r="CN288" s="148"/>
      <c r="CO288" s="148"/>
      <c r="CP288" s="148"/>
      <c r="CQ288" s="148"/>
      <c r="CR288" s="148"/>
    </row>
    <row r="289" ht="15.75" customHeight="1">
      <c r="A289" s="134"/>
      <c r="B289" s="134"/>
      <c r="C289" s="134"/>
      <c r="D289" s="134"/>
      <c r="E289" s="134"/>
      <c r="F289" s="134"/>
      <c r="G289" s="353"/>
      <c r="H289" s="376"/>
      <c r="I289" s="376"/>
      <c r="J289" s="376"/>
      <c r="K289" s="377"/>
      <c r="L289" s="134"/>
      <c r="M289" s="134"/>
      <c r="N289" s="353"/>
      <c r="O289" s="374"/>
      <c r="P289" s="375"/>
      <c r="Q289" s="381" t="str">
        <f>IFERROR(__xludf.DUMMYFUNCTION("TRANSPOSE(FILTER($P$6:$P$329,$O$6:$O$329='DATOS PERSONALES'!$E286))"),"Lunes 15:15")</f>
        <v>Lunes 15:15</v>
      </c>
      <c r="R289" s="374" t="str">
        <f>IFERROR(__xludf.DUMMYFUNCTION("""COMPUTED_VALUE"""),"Lunes 16:45")</f>
        <v>Lunes 16:45</v>
      </c>
      <c r="S289" s="374" t="str">
        <f>IFERROR(__xludf.DUMMYFUNCTION("""COMPUTED_VALUE"""),"Lunes 18:15")</f>
        <v>Lunes 18:15</v>
      </c>
      <c r="T289" s="374" t="str">
        <f>IFERROR(__xludf.DUMMYFUNCTION("""COMPUTED_VALUE"""),"Martes 09:45")</f>
        <v>Martes 09:45</v>
      </c>
      <c r="U289" s="374" t="str">
        <f>IFERROR(__xludf.DUMMYFUNCTION("""COMPUTED_VALUE"""),"Martes 15:00")</f>
        <v>Martes 15:00</v>
      </c>
      <c r="V289" s="374" t="str">
        <f>IFERROR(__xludf.DUMMYFUNCTION("""COMPUTED_VALUE"""),"Martes 18:00")</f>
        <v>Martes 18:00</v>
      </c>
      <c r="W289" s="374" t="str">
        <f>IFERROR(__xludf.DUMMYFUNCTION("""COMPUTED_VALUE"""),"Miércoles 15:45")</f>
        <v>Miércoles 15:45</v>
      </c>
      <c r="X289" s="374" t="str">
        <f>IFERROR(__xludf.DUMMYFUNCTION("""COMPUTED_VALUE"""),"Miércoles 17:15")</f>
        <v>Miércoles 17:15</v>
      </c>
      <c r="Y289" s="374" t="str">
        <f>IFERROR(__xludf.DUMMYFUNCTION("""COMPUTED_VALUE"""),"Jueves 09:45")</f>
        <v>Jueves 09:45</v>
      </c>
      <c r="Z289" s="374" t="str">
        <f>IFERROR(__xludf.DUMMYFUNCTION("""COMPUTED_VALUE"""),"Jueves 16:30")</f>
        <v>Jueves 16:30</v>
      </c>
      <c r="AA289" s="374" t="str">
        <f>IFERROR(__xludf.DUMMYFUNCTION("""COMPUTED_VALUE"""),"Jueves 18:00")</f>
        <v>Jueves 18:00</v>
      </c>
      <c r="AB289" s="374" t="str">
        <f>IFERROR(__xludf.DUMMYFUNCTION("""COMPUTED_VALUE"""),"Viernes 09:45")</f>
        <v>Viernes 09:45</v>
      </c>
      <c r="AC289" s="374" t="str">
        <f>IFERROR(__xludf.DUMMYFUNCTION("""COMPUTED_VALUE"""),"Viernes 15:00")</f>
        <v>Viernes 15:00</v>
      </c>
      <c r="AD289" s="376" t="str">
        <f>IFERROR(__xludf.DUMMYFUNCTION("""COMPUTED_VALUE"""),"Viernes 17:15")</f>
        <v>Viernes 17:15</v>
      </c>
      <c r="AE289" s="376" t="str">
        <f>IFERROR(__xludf.DUMMYFUNCTION("""COMPUTED_VALUE"""),"Viernes 18:45")</f>
        <v>Viernes 18:45</v>
      </c>
      <c r="AF289" s="376" t="str">
        <f>IFERROR(__xludf.DUMMYFUNCTION("""COMPUTED_VALUE"""),"Sábados 10:30")</f>
        <v>Sábados 10:30</v>
      </c>
      <c r="AG289" s="376" t="str">
        <f>IFERROR(__xludf.DUMMYFUNCTION("""COMPUTED_VALUE"""),"Sábados 15:00")</f>
        <v>Sábados 15:00</v>
      </c>
      <c r="AH289" s="376" t="str">
        <f>IFERROR(__xludf.DUMMYFUNCTION("""COMPUTED_VALUE"""),"Sábados 15:45")</f>
        <v>Sábados 15:45</v>
      </c>
      <c r="AI289" s="376" t="str">
        <f>IFERROR(__xludf.DUMMYFUNCTION("""COMPUTED_VALUE"""),"Sábados 17:15")</f>
        <v>Sábados 17:15</v>
      </c>
      <c r="AJ289" s="376" t="str">
        <f>IFERROR(__xludf.DUMMYFUNCTION("""COMPUTED_VALUE"""),"vacio")</f>
        <v>vacio</v>
      </c>
      <c r="AK289" s="376"/>
      <c r="AL289" s="376"/>
      <c r="AM289" s="376"/>
      <c r="AN289" s="376"/>
      <c r="AO289" s="376"/>
      <c r="AP289" s="376"/>
      <c r="AQ289" s="376"/>
      <c r="AR289" s="376"/>
      <c r="AS289" s="376"/>
      <c r="AT289" s="376"/>
      <c r="AU289" s="376"/>
      <c r="AV289" s="376"/>
      <c r="AW289" s="377"/>
      <c r="AX289" s="134"/>
      <c r="AY289" s="353"/>
      <c r="AZ289" s="392" t="str">
        <f>IFERROR(__xludf.DUMMYFUNCTION("TRANSPOSE( IFNA(FILTER($B:$B, MONTH(IF($A:$A&lt;&gt;"""",$A:$A,""null""))=MONTH(IF('DATOS PERSONALES'!$H287&lt;&gt;"""",'DATOS PERSONALES'!$H287,""null""))),""Ingrese mes contratacion primero""))"),"Ingrese mes contratacion primero")</f>
        <v>Ingrese mes contratacion primero</v>
      </c>
      <c r="BA289" s="376"/>
      <c r="BB289" s="376"/>
      <c r="BC289" s="376"/>
      <c r="BD289" s="376"/>
      <c r="BE289" s="376"/>
      <c r="BF289" s="376"/>
      <c r="BG289" s="376"/>
      <c r="BH289" s="376"/>
      <c r="BI289" s="376"/>
      <c r="BJ289" s="376"/>
      <c r="BK289" s="376"/>
      <c r="BL289" s="376"/>
      <c r="BM289" s="376"/>
      <c r="BN289" s="376"/>
      <c r="BO289" s="377"/>
      <c r="BP289" s="134"/>
      <c r="BQ289" s="134"/>
      <c r="BR289" s="134"/>
      <c r="BS289" s="148"/>
      <c r="BT289" s="148"/>
      <c r="BU289" s="148"/>
      <c r="BV289" s="148"/>
      <c r="BW289" s="148"/>
      <c r="BX289" s="148"/>
      <c r="BY289" s="148"/>
      <c r="BZ289" s="148"/>
      <c r="CA289" s="148"/>
      <c r="CB289" s="148"/>
      <c r="CC289" s="148"/>
      <c r="CD289" s="148"/>
      <c r="CE289" s="148"/>
      <c r="CF289" s="148"/>
      <c r="CG289" s="148"/>
      <c r="CH289" s="148"/>
      <c r="CI289" s="148"/>
      <c r="CJ289" s="148"/>
      <c r="CK289" s="148"/>
      <c r="CL289" s="148"/>
      <c r="CM289" s="148"/>
      <c r="CN289" s="148"/>
      <c r="CO289" s="148"/>
      <c r="CP289" s="148"/>
      <c r="CQ289" s="148"/>
      <c r="CR289" s="148"/>
    </row>
    <row r="290" ht="15.75" customHeight="1">
      <c r="A290" s="134"/>
      <c r="B290" s="134"/>
      <c r="C290" s="134"/>
      <c r="D290" s="134"/>
      <c r="E290" s="134"/>
      <c r="F290" s="134"/>
      <c r="G290" s="353"/>
      <c r="H290" s="376"/>
      <c r="I290" s="376"/>
      <c r="J290" s="376"/>
      <c r="K290" s="377"/>
      <c r="L290" s="134"/>
      <c r="M290" s="134"/>
      <c r="N290" s="353"/>
      <c r="O290" s="374"/>
      <c r="P290" s="375"/>
      <c r="Q290" s="381" t="str">
        <f>IFERROR(__xludf.DUMMYFUNCTION("TRANSPOSE(FILTER($P$6:$P$329,$O$6:$O$329='DATOS PERSONALES'!$E287))"),"Lunes 15:15")</f>
        <v>Lunes 15:15</v>
      </c>
      <c r="R290" s="374" t="str">
        <f>IFERROR(__xludf.DUMMYFUNCTION("""COMPUTED_VALUE"""),"Lunes 16:45")</f>
        <v>Lunes 16:45</v>
      </c>
      <c r="S290" s="374" t="str">
        <f>IFERROR(__xludf.DUMMYFUNCTION("""COMPUTED_VALUE"""),"Lunes 18:15")</f>
        <v>Lunes 18:15</v>
      </c>
      <c r="T290" s="374" t="str">
        <f>IFERROR(__xludf.DUMMYFUNCTION("""COMPUTED_VALUE"""),"Martes 09:45")</f>
        <v>Martes 09:45</v>
      </c>
      <c r="U290" s="374" t="str">
        <f>IFERROR(__xludf.DUMMYFUNCTION("""COMPUTED_VALUE"""),"Martes 15:00")</f>
        <v>Martes 15:00</v>
      </c>
      <c r="V290" s="374" t="str">
        <f>IFERROR(__xludf.DUMMYFUNCTION("""COMPUTED_VALUE"""),"Martes 18:00")</f>
        <v>Martes 18:00</v>
      </c>
      <c r="W290" s="374" t="str">
        <f>IFERROR(__xludf.DUMMYFUNCTION("""COMPUTED_VALUE"""),"Miércoles 15:45")</f>
        <v>Miércoles 15:45</v>
      </c>
      <c r="X290" s="374" t="str">
        <f>IFERROR(__xludf.DUMMYFUNCTION("""COMPUTED_VALUE"""),"Miércoles 17:15")</f>
        <v>Miércoles 17:15</v>
      </c>
      <c r="Y290" s="374" t="str">
        <f>IFERROR(__xludf.DUMMYFUNCTION("""COMPUTED_VALUE"""),"Jueves 09:45")</f>
        <v>Jueves 09:45</v>
      </c>
      <c r="Z290" s="374" t="str">
        <f>IFERROR(__xludf.DUMMYFUNCTION("""COMPUTED_VALUE"""),"Jueves 16:30")</f>
        <v>Jueves 16:30</v>
      </c>
      <c r="AA290" s="374" t="str">
        <f>IFERROR(__xludf.DUMMYFUNCTION("""COMPUTED_VALUE"""),"Jueves 18:00")</f>
        <v>Jueves 18:00</v>
      </c>
      <c r="AB290" s="374" t="str">
        <f>IFERROR(__xludf.DUMMYFUNCTION("""COMPUTED_VALUE"""),"Viernes 09:45")</f>
        <v>Viernes 09:45</v>
      </c>
      <c r="AC290" s="374" t="str">
        <f>IFERROR(__xludf.DUMMYFUNCTION("""COMPUTED_VALUE"""),"Viernes 15:00")</f>
        <v>Viernes 15:00</v>
      </c>
      <c r="AD290" s="376" t="str">
        <f>IFERROR(__xludf.DUMMYFUNCTION("""COMPUTED_VALUE"""),"Viernes 17:15")</f>
        <v>Viernes 17:15</v>
      </c>
      <c r="AE290" s="376" t="str">
        <f>IFERROR(__xludf.DUMMYFUNCTION("""COMPUTED_VALUE"""),"Viernes 18:45")</f>
        <v>Viernes 18:45</v>
      </c>
      <c r="AF290" s="376" t="str">
        <f>IFERROR(__xludf.DUMMYFUNCTION("""COMPUTED_VALUE"""),"Sábados 10:30")</f>
        <v>Sábados 10:30</v>
      </c>
      <c r="AG290" s="376" t="str">
        <f>IFERROR(__xludf.DUMMYFUNCTION("""COMPUTED_VALUE"""),"Sábados 15:00")</f>
        <v>Sábados 15:00</v>
      </c>
      <c r="AH290" s="376" t="str">
        <f>IFERROR(__xludf.DUMMYFUNCTION("""COMPUTED_VALUE"""),"Sábados 15:45")</f>
        <v>Sábados 15:45</v>
      </c>
      <c r="AI290" s="376" t="str">
        <f>IFERROR(__xludf.DUMMYFUNCTION("""COMPUTED_VALUE"""),"Sábados 17:15")</f>
        <v>Sábados 17:15</v>
      </c>
      <c r="AJ290" s="376" t="str">
        <f>IFERROR(__xludf.DUMMYFUNCTION("""COMPUTED_VALUE"""),"vacio")</f>
        <v>vacio</v>
      </c>
      <c r="AK290" s="376"/>
      <c r="AL290" s="376"/>
      <c r="AM290" s="376"/>
      <c r="AN290" s="376"/>
      <c r="AO290" s="376"/>
      <c r="AP290" s="376"/>
      <c r="AQ290" s="376"/>
      <c r="AR290" s="376"/>
      <c r="AS290" s="376"/>
      <c r="AT290" s="376"/>
      <c r="AU290" s="376"/>
      <c r="AV290" s="376"/>
      <c r="AW290" s="377"/>
      <c r="AX290" s="134"/>
      <c r="AY290" s="353"/>
      <c r="AZ290" s="392" t="str">
        <f>IFERROR(__xludf.DUMMYFUNCTION("TRANSPOSE( IFNA(FILTER($B:$B, MONTH(IF($A:$A&lt;&gt;"""",$A:$A,""null""))=MONTH(IF('DATOS PERSONALES'!$H288&lt;&gt;"""",'DATOS PERSONALES'!$H288,""null""))),""Ingrese mes contratacion primero""))"),"Ingrese mes contratacion primero")</f>
        <v>Ingrese mes contratacion primero</v>
      </c>
      <c r="BA290" s="376"/>
      <c r="BB290" s="376"/>
      <c r="BC290" s="376"/>
      <c r="BD290" s="376"/>
      <c r="BE290" s="376"/>
      <c r="BF290" s="376"/>
      <c r="BG290" s="376"/>
      <c r="BH290" s="376"/>
      <c r="BI290" s="376"/>
      <c r="BJ290" s="376"/>
      <c r="BK290" s="376"/>
      <c r="BL290" s="376"/>
      <c r="BM290" s="376"/>
      <c r="BN290" s="376"/>
      <c r="BO290" s="377"/>
      <c r="BP290" s="134"/>
      <c r="BQ290" s="134"/>
      <c r="BR290" s="134"/>
      <c r="BS290" s="148"/>
      <c r="BT290" s="148"/>
      <c r="BU290" s="148"/>
      <c r="BV290" s="148"/>
      <c r="BW290" s="148"/>
      <c r="BX290" s="148"/>
      <c r="BY290" s="148"/>
      <c r="BZ290" s="148"/>
      <c r="CA290" s="148"/>
      <c r="CB290" s="148"/>
      <c r="CC290" s="148"/>
      <c r="CD290" s="148"/>
      <c r="CE290" s="148"/>
      <c r="CF290" s="148"/>
      <c r="CG290" s="148"/>
      <c r="CH290" s="148"/>
      <c r="CI290" s="148"/>
      <c r="CJ290" s="148"/>
      <c r="CK290" s="148"/>
      <c r="CL290" s="148"/>
      <c r="CM290" s="148"/>
      <c r="CN290" s="148"/>
      <c r="CO290" s="148"/>
      <c r="CP290" s="148"/>
      <c r="CQ290" s="148"/>
      <c r="CR290" s="148"/>
    </row>
    <row r="291" ht="15.75" customHeight="1">
      <c r="A291" s="134"/>
      <c r="B291" s="134"/>
      <c r="C291" s="134"/>
      <c r="D291" s="134"/>
      <c r="E291" s="134"/>
      <c r="F291" s="134"/>
      <c r="G291" s="353"/>
      <c r="H291" s="376"/>
      <c r="I291" s="376"/>
      <c r="J291" s="376"/>
      <c r="K291" s="377"/>
      <c r="L291" s="134"/>
      <c r="M291" s="134"/>
      <c r="N291" s="353"/>
      <c r="O291" s="374"/>
      <c r="P291" s="375"/>
      <c r="Q291" s="381" t="str">
        <f>IFERROR(__xludf.DUMMYFUNCTION("TRANSPOSE(FILTER($P$6:$P$329,$O$6:$O$329='DATOS PERSONALES'!$E288))"),"Lunes 15:15")</f>
        <v>Lunes 15:15</v>
      </c>
      <c r="R291" s="374" t="str">
        <f>IFERROR(__xludf.DUMMYFUNCTION("""COMPUTED_VALUE"""),"Lunes 16:45")</f>
        <v>Lunes 16:45</v>
      </c>
      <c r="S291" s="374" t="str">
        <f>IFERROR(__xludf.DUMMYFUNCTION("""COMPUTED_VALUE"""),"Lunes 18:15")</f>
        <v>Lunes 18:15</v>
      </c>
      <c r="T291" s="374" t="str">
        <f>IFERROR(__xludf.DUMMYFUNCTION("""COMPUTED_VALUE"""),"Martes 09:45")</f>
        <v>Martes 09:45</v>
      </c>
      <c r="U291" s="374" t="str">
        <f>IFERROR(__xludf.DUMMYFUNCTION("""COMPUTED_VALUE"""),"Martes 15:00")</f>
        <v>Martes 15:00</v>
      </c>
      <c r="V291" s="374" t="str">
        <f>IFERROR(__xludf.DUMMYFUNCTION("""COMPUTED_VALUE"""),"Martes 18:00")</f>
        <v>Martes 18:00</v>
      </c>
      <c r="W291" s="374" t="str">
        <f>IFERROR(__xludf.DUMMYFUNCTION("""COMPUTED_VALUE"""),"Miércoles 15:45")</f>
        <v>Miércoles 15:45</v>
      </c>
      <c r="X291" s="374" t="str">
        <f>IFERROR(__xludf.DUMMYFUNCTION("""COMPUTED_VALUE"""),"Miércoles 17:15")</f>
        <v>Miércoles 17:15</v>
      </c>
      <c r="Y291" s="374" t="str">
        <f>IFERROR(__xludf.DUMMYFUNCTION("""COMPUTED_VALUE"""),"Jueves 09:45")</f>
        <v>Jueves 09:45</v>
      </c>
      <c r="Z291" s="374" t="str">
        <f>IFERROR(__xludf.DUMMYFUNCTION("""COMPUTED_VALUE"""),"Jueves 16:30")</f>
        <v>Jueves 16:30</v>
      </c>
      <c r="AA291" s="374" t="str">
        <f>IFERROR(__xludf.DUMMYFUNCTION("""COMPUTED_VALUE"""),"Jueves 18:00")</f>
        <v>Jueves 18:00</v>
      </c>
      <c r="AB291" s="374" t="str">
        <f>IFERROR(__xludf.DUMMYFUNCTION("""COMPUTED_VALUE"""),"Viernes 09:45")</f>
        <v>Viernes 09:45</v>
      </c>
      <c r="AC291" s="374" t="str">
        <f>IFERROR(__xludf.DUMMYFUNCTION("""COMPUTED_VALUE"""),"Viernes 15:00")</f>
        <v>Viernes 15:00</v>
      </c>
      <c r="AD291" s="376" t="str">
        <f>IFERROR(__xludf.DUMMYFUNCTION("""COMPUTED_VALUE"""),"Viernes 17:15")</f>
        <v>Viernes 17:15</v>
      </c>
      <c r="AE291" s="376" t="str">
        <f>IFERROR(__xludf.DUMMYFUNCTION("""COMPUTED_VALUE"""),"Viernes 18:45")</f>
        <v>Viernes 18:45</v>
      </c>
      <c r="AF291" s="376" t="str">
        <f>IFERROR(__xludf.DUMMYFUNCTION("""COMPUTED_VALUE"""),"Sábados 10:30")</f>
        <v>Sábados 10:30</v>
      </c>
      <c r="AG291" s="376" t="str">
        <f>IFERROR(__xludf.DUMMYFUNCTION("""COMPUTED_VALUE"""),"Sábados 15:00")</f>
        <v>Sábados 15:00</v>
      </c>
      <c r="AH291" s="376" t="str">
        <f>IFERROR(__xludf.DUMMYFUNCTION("""COMPUTED_VALUE"""),"Sábados 15:45")</f>
        <v>Sábados 15:45</v>
      </c>
      <c r="AI291" s="376" t="str">
        <f>IFERROR(__xludf.DUMMYFUNCTION("""COMPUTED_VALUE"""),"Sábados 17:15")</f>
        <v>Sábados 17:15</v>
      </c>
      <c r="AJ291" s="376" t="str">
        <f>IFERROR(__xludf.DUMMYFUNCTION("""COMPUTED_VALUE"""),"vacio")</f>
        <v>vacio</v>
      </c>
      <c r="AK291" s="376"/>
      <c r="AL291" s="376"/>
      <c r="AM291" s="376"/>
      <c r="AN291" s="376"/>
      <c r="AO291" s="376"/>
      <c r="AP291" s="376"/>
      <c r="AQ291" s="376"/>
      <c r="AR291" s="376"/>
      <c r="AS291" s="376"/>
      <c r="AT291" s="376"/>
      <c r="AU291" s="376"/>
      <c r="AV291" s="376"/>
      <c r="AW291" s="377"/>
      <c r="AX291" s="134"/>
      <c r="AY291" s="353"/>
      <c r="AZ291" s="392" t="str">
        <f>IFERROR(__xludf.DUMMYFUNCTION("TRANSPOSE( IFNA(FILTER($B:$B, MONTH(IF($A:$A&lt;&gt;"""",$A:$A,""null""))=MONTH(IF('DATOS PERSONALES'!$H289&lt;&gt;"""",'DATOS PERSONALES'!$H289,""null""))),""Ingrese mes contratacion primero""))"),"Ingrese mes contratacion primero")</f>
        <v>Ingrese mes contratacion primero</v>
      </c>
      <c r="BA291" s="376"/>
      <c r="BB291" s="376"/>
      <c r="BC291" s="376"/>
      <c r="BD291" s="376"/>
      <c r="BE291" s="376"/>
      <c r="BF291" s="376"/>
      <c r="BG291" s="376"/>
      <c r="BH291" s="376"/>
      <c r="BI291" s="376"/>
      <c r="BJ291" s="376"/>
      <c r="BK291" s="376"/>
      <c r="BL291" s="376"/>
      <c r="BM291" s="376"/>
      <c r="BN291" s="376"/>
      <c r="BO291" s="377"/>
      <c r="BP291" s="134"/>
      <c r="BQ291" s="134"/>
      <c r="BR291" s="134"/>
      <c r="BS291" s="148"/>
      <c r="BT291" s="148"/>
      <c r="BU291" s="148"/>
      <c r="BV291" s="148"/>
      <c r="BW291" s="148"/>
      <c r="BX291" s="148"/>
      <c r="BY291" s="148"/>
      <c r="BZ291" s="148"/>
      <c r="CA291" s="148"/>
      <c r="CB291" s="148"/>
      <c r="CC291" s="148"/>
      <c r="CD291" s="148"/>
      <c r="CE291" s="148"/>
      <c r="CF291" s="148"/>
      <c r="CG291" s="148"/>
      <c r="CH291" s="148"/>
      <c r="CI291" s="148"/>
      <c r="CJ291" s="148"/>
      <c r="CK291" s="148"/>
      <c r="CL291" s="148"/>
      <c r="CM291" s="148"/>
      <c r="CN291" s="148"/>
      <c r="CO291" s="148"/>
      <c r="CP291" s="148"/>
      <c r="CQ291" s="148"/>
      <c r="CR291" s="148"/>
    </row>
    <row r="292" ht="15.75" customHeight="1">
      <c r="A292" s="134"/>
      <c r="B292" s="134"/>
      <c r="C292" s="134"/>
      <c r="D292" s="134"/>
      <c r="E292" s="134"/>
      <c r="F292" s="134"/>
      <c r="G292" s="353"/>
      <c r="H292" s="376"/>
      <c r="I292" s="376"/>
      <c r="J292" s="376"/>
      <c r="K292" s="377"/>
      <c r="L292" s="134"/>
      <c r="M292" s="134"/>
      <c r="N292" s="353"/>
      <c r="O292" s="374"/>
      <c r="P292" s="375"/>
      <c r="Q292" s="381" t="str">
        <f>IFERROR(__xludf.DUMMYFUNCTION("TRANSPOSE(FILTER($P$6:$P$329,$O$6:$O$329='DATOS PERSONALES'!$E289))"),"Lunes 15:15")</f>
        <v>Lunes 15:15</v>
      </c>
      <c r="R292" s="374" t="str">
        <f>IFERROR(__xludf.DUMMYFUNCTION("""COMPUTED_VALUE"""),"Lunes 16:45")</f>
        <v>Lunes 16:45</v>
      </c>
      <c r="S292" s="374" t="str">
        <f>IFERROR(__xludf.DUMMYFUNCTION("""COMPUTED_VALUE"""),"Lunes 18:15")</f>
        <v>Lunes 18:15</v>
      </c>
      <c r="T292" s="374" t="str">
        <f>IFERROR(__xludf.DUMMYFUNCTION("""COMPUTED_VALUE"""),"Martes 09:45")</f>
        <v>Martes 09:45</v>
      </c>
      <c r="U292" s="374" t="str">
        <f>IFERROR(__xludf.DUMMYFUNCTION("""COMPUTED_VALUE"""),"Martes 15:00")</f>
        <v>Martes 15:00</v>
      </c>
      <c r="V292" s="374" t="str">
        <f>IFERROR(__xludf.DUMMYFUNCTION("""COMPUTED_VALUE"""),"Martes 18:00")</f>
        <v>Martes 18:00</v>
      </c>
      <c r="W292" s="374" t="str">
        <f>IFERROR(__xludf.DUMMYFUNCTION("""COMPUTED_VALUE"""),"Miércoles 15:45")</f>
        <v>Miércoles 15:45</v>
      </c>
      <c r="X292" s="374" t="str">
        <f>IFERROR(__xludf.DUMMYFUNCTION("""COMPUTED_VALUE"""),"Miércoles 17:15")</f>
        <v>Miércoles 17:15</v>
      </c>
      <c r="Y292" s="374" t="str">
        <f>IFERROR(__xludf.DUMMYFUNCTION("""COMPUTED_VALUE"""),"Jueves 09:45")</f>
        <v>Jueves 09:45</v>
      </c>
      <c r="Z292" s="374" t="str">
        <f>IFERROR(__xludf.DUMMYFUNCTION("""COMPUTED_VALUE"""),"Jueves 16:30")</f>
        <v>Jueves 16:30</v>
      </c>
      <c r="AA292" s="374" t="str">
        <f>IFERROR(__xludf.DUMMYFUNCTION("""COMPUTED_VALUE"""),"Jueves 18:00")</f>
        <v>Jueves 18:00</v>
      </c>
      <c r="AB292" s="374" t="str">
        <f>IFERROR(__xludf.DUMMYFUNCTION("""COMPUTED_VALUE"""),"Viernes 09:45")</f>
        <v>Viernes 09:45</v>
      </c>
      <c r="AC292" s="374" t="str">
        <f>IFERROR(__xludf.DUMMYFUNCTION("""COMPUTED_VALUE"""),"Viernes 15:00")</f>
        <v>Viernes 15:00</v>
      </c>
      <c r="AD292" s="376" t="str">
        <f>IFERROR(__xludf.DUMMYFUNCTION("""COMPUTED_VALUE"""),"Viernes 17:15")</f>
        <v>Viernes 17:15</v>
      </c>
      <c r="AE292" s="376" t="str">
        <f>IFERROR(__xludf.DUMMYFUNCTION("""COMPUTED_VALUE"""),"Viernes 18:45")</f>
        <v>Viernes 18:45</v>
      </c>
      <c r="AF292" s="376" t="str">
        <f>IFERROR(__xludf.DUMMYFUNCTION("""COMPUTED_VALUE"""),"Sábados 10:30")</f>
        <v>Sábados 10:30</v>
      </c>
      <c r="AG292" s="376" t="str">
        <f>IFERROR(__xludf.DUMMYFUNCTION("""COMPUTED_VALUE"""),"Sábados 15:00")</f>
        <v>Sábados 15:00</v>
      </c>
      <c r="AH292" s="376" t="str">
        <f>IFERROR(__xludf.DUMMYFUNCTION("""COMPUTED_VALUE"""),"Sábados 15:45")</f>
        <v>Sábados 15:45</v>
      </c>
      <c r="AI292" s="376" t="str">
        <f>IFERROR(__xludf.DUMMYFUNCTION("""COMPUTED_VALUE"""),"Sábados 17:15")</f>
        <v>Sábados 17:15</v>
      </c>
      <c r="AJ292" s="376" t="str">
        <f>IFERROR(__xludf.DUMMYFUNCTION("""COMPUTED_VALUE"""),"vacio")</f>
        <v>vacio</v>
      </c>
      <c r="AK292" s="376"/>
      <c r="AL292" s="376"/>
      <c r="AM292" s="376"/>
      <c r="AN292" s="376"/>
      <c r="AO292" s="376"/>
      <c r="AP292" s="376"/>
      <c r="AQ292" s="376"/>
      <c r="AR292" s="376"/>
      <c r="AS292" s="376"/>
      <c r="AT292" s="376"/>
      <c r="AU292" s="376"/>
      <c r="AV292" s="376"/>
      <c r="AW292" s="377"/>
      <c r="AX292" s="134"/>
      <c r="AY292" s="353"/>
      <c r="AZ292" s="392" t="str">
        <f>IFERROR(__xludf.DUMMYFUNCTION("TRANSPOSE( IFNA(FILTER($B:$B, MONTH(IF($A:$A&lt;&gt;"""",$A:$A,""null""))=MONTH(IF('DATOS PERSONALES'!$H290&lt;&gt;"""",'DATOS PERSONALES'!$H290,""null""))),""Ingrese mes contratacion primero""))"),"Ingrese mes contratacion primero")</f>
        <v>Ingrese mes contratacion primero</v>
      </c>
      <c r="BA292" s="376"/>
      <c r="BB292" s="376"/>
      <c r="BC292" s="376"/>
      <c r="BD292" s="376"/>
      <c r="BE292" s="376"/>
      <c r="BF292" s="376"/>
      <c r="BG292" s="376"/>
      <c r="BH292" s="376"/>
      <c r="BI292" s="376"/>
      <c r="BJ292" s="376"/>
      <c r="BK292" s="376"/>
      <c r="BL292" s="376"/>
      <c r="BM292" s="376"/>
      <c r="BN292" s="376"/>
      <c r="BO292" s="377"/>
      <c r="BP292" s="134"/>
      <c r="BQ292" s="134"/>
      <c r="BR292" s="134"/>
      <c r="BS292" s="148"/>
      <c r="BT292" s="148"/>
      <c r="BU292" s="148"/>
      <c r="BV292" s="148"/>
      <c r="BW292" s="148"/>
      <c r="BX292" s="148"/>
      <c r="BY292" s="148"/>
      <c r="BZ292" s="148"/>
      <c r="CA292" s="148"/>
      <c r="CB292" s="148"/>
      <c r="CC292" s="148"/>
      <c r="CD292" s="148"/>
      <c r="CE292" s="148"/>
      <c r="CF292" s="148"/>
      <c r="CG292" s="148"/>
      <c r="CH292" s="148"/>
      <c r="CI292" s="148"/>
      <c r="CJ292" s="148"/>
      <c r="CK292" s="148"/>
      <c r="CL292" s="148"/>
      <c r="CM292" s="148"/>
      <c r="CN292" s="148"/>
      <c r="CO292" s="148"/>
      <c r="CP292" s="148"/>
      <c r="CQ292" s="148"/>
      <c r="CR292" s="148"/>
    </row>
    <row r="293" ht="15.75" customHeight="1">
      <c r="A293" s="134"/>
      <c r="B293" s="134"/>
      <c r="C293" s="134"/>
      <c r="D293" s="134"/>
      <c r="E293" s="134"/>
      <c r="F293" s="134"/>
      <c r="G293" s="353"/>
      <c r="H293" s="376"/>
      <c r="I293" s="376"/>
      <c r="J293" s="376"/>
      <c r="K293" s="377"/>
      <c r="L293" s="134"/>
      <c r="M293" s="134"/>
      <c r="N293" s="353"/>
      <c r="O293" s="374"/>
      <c r="P293" s="375"/>
      <c r="Q293" s="381" t="str">
        <f>IFERROR(__xludf.DUMMYFUNCTION("TRANSPOSE(FILTER($P$6:$P$329,$O$6:$O$329='DATOS PERSONALES'!$E290))"),"Lunes 15:15")</f>
        <v>Lunes 15:15</v>
      </c>
      <c r="R293" s="374" t="str">
        <f>IFERROR(__xludf.DUMMYFUNCTION("""COMPUTED_VALUE"""),"Lunes 16:45")</f>
        <v>Lunes 16:45</v>
      </c>
      <c r="S293" s="374" t="str">
        <f>IFERROR(__xludf.DUMMYFUNCTION("""COMPUTED_VALUE"""),"Lunes 18:15")</f>
        <v>Lunes 18:15</v>
      </c>
      <c r="T293" s="374" t="str">
        <f>IFERROR(__xludf.DUMMYFUNCTION("""COMPUTED_VALUE"""),"Martes 09:45")</f>
        <v>Martes 09:45</v>
      </c>
      <c r="U293" s="374" t="str">
        <f>IFERROR(__xludf.DUMMYFUNCTION("""COMPUTED_VALUE"""),"Martes 15:00")</f>
        <v>Martes 15:00</v>
      </c>
      <c r="V293" s="374" t="str">
        <f>IFERROR(__xludf.DUMMYFUNCTION("""COMPUTED_VALUE"""),"Martes 18:00")</f>
        <v>Martes 18:00</v>
      </c>
      <c r="W293" s="374" t="str">
        <f>IFERROR(__xludf.DUMMYFUNCTION("""COMPUTED_VALUE"""),"Miércoles 15:45")</f>
        <v>Miércoles 15:45</v>
      </c>
      <c r="X293" s="374" t="str">
        <f>IFERROR(__xludf.DUMMYFUNCTION("""COMPUTED_VALUE"""),"Miércoles 17:15")</f>
        <v>Miércoles 17:15</v>
      </c>
      <c r="Y293" s="374" t="str">
        <f>IFERROR(__xludf.DUMMYFUNCTION("""COMPUTED_VALUE"""),"Jueves 09:45")</f>
        <v>Jueves 09:45</v>
      </c>
      <c r="Z293" s="374" t="str">
        <f>IFERROR(__xludf.DUMMYFUNCTION("""COMPUTED_VALUE"""),"Jueves 16:30")</f>
        <v>Jueves 16:30</v>
      </c>
      <c r="AA293" s="374" t="str">
        <f>IFERROR(__xludf.DUMMYFUNCTION("""COMPUTED_VALUE"""),"Jueves 18:00")</f>
        <v>Jueves 18:00</v>
      </c>
      <c r="AB293" s="374" t="str">
        <f>IFERROR(__xludf.DUMMYFUNCTION("""COMPUTED_VALUE"""),"Viernes 09:45")</f>
        <v>Viernes 09:45</v>
      </c>
      <c r="AC293" s="374" t="str">
        <f>IFERROR(__xludf.DUMMYFUNCTION("""COMPUTED_VALUE"""),"Viernes 15:00")</f>
        <v>Viernes 15:00</v>
      </c>
      <c r="AD293" s="376" t="str">
        <f>IFERROR(__xludf.DUMMYFUNCTION("""COMPUTED_VALUE"""),"Viernes 17:15")</f>
        <v>Viernes 17:15</v>
      </c>
      <c r="AE293" s="376" t="str">
        <f>IFERROR(__xludf.DUMMYFUNCTION("""COMPUTED_VALUE"""),"Viernes 18:45")</f>
        <v>Viernes 18:45</v>
      </c>
      <c r="AF293" s="376" t="str">
        <f>IFERROR(__xludf.DUMMYFUNCTION("""COMPUTED_VALUE"""),"Sábados 10:30")</f>
        <v>Sábados 10:30</v>
      </c>
      <c r="AG293" s="376" t="str">
        <f>IFERROR(__xludf.DUMMYFUNCTION("""COMPUTED_VALUE"""),"Sábados 15:00")</f>
        <v>Sábados 15:00</v>
      </c>
      <c r="AH293" s="376" t="str">
        <f>IFERROR(__xludf.DUMMYFUNCTION("""COMPUTED_VALUE"""),"Sábados 15:45")</f>
        <v>Sábados 15:45</v>
      </c>
      <c r="AI293" s="376" t="str">
        <f>IFERROR(__xludf.DUMMYFUNCTION("""COMPUTED_VALUE"""),"Sábados 17:15")</f>
        <v>Sábados 17:15</v>
      </c>
      <c r="AJ293" s="376" t="str">
        <f>IFERROR(__xludf.DUMMYFUNCTION("""COMPUTED_VALUE"""),"vacio")</f>
        <v>vacio</v>
      </c>
      <c r="AK293" s="376"/>
      <c r="AL293" s="376"/>
      <c r="AM293" s="376"/>
      <c r="AN293" s="376"/>
      <c r="AO293" s="376"/>
      <c r="AP293" s="376"/>
      <c r="AQ293" s="376"/>
      <c r="AR293" s="376"/>
      <c r="AS293" s="376"/>
      <c r="AT293" s="376"/>
      <c r="AU293" s="376"/>
      <c r="AV293" s="376"/>
      <c r="AW293" s="377"/>
      <c r="AX293" s="134"/>
      <c r="AY293" s="353"/>
      <c r="AZ293" s="392" t="str">
        <f>IFERROR(__xludf.DUMMYFUNCTION("TRANSPOSE( IFNA(FILTER($B:$B, MONTH(IF($A:$A&lt;&gt;"""",$A:$A,""null""))=MONTH(IF('DATOS PERSONALES'!$H291&lt;&gt;"""",'DATOS PERSONALES'!$H291,""null""))),""Ingrese mes contratacion primero""))"),"Ingrese mes contratacion primero")</f>
        <v>Ingrese mes contratacion primero</v>
      </c>
      <c r="BA293" s="376"/>
      <c r="BB293" s="376"/>
      <c r="BC293" s="376"/>
      <c r="BD293" s="376"/>
      <c r="BE293" s="376"/>
      <c r="BF293" s="376"/>
      <c r="BG293" s="376"/>
      <c r="BH293" s="376"/>
      <c r="BI293" s="376"/>
      <c r="BJ293" s="376"/>
      <c r="BK293" s="376"/>
      <c r="BL293" s="376"/>
      <c r="BM293" s="376"/>
      <c r="BN293" s="376"/>
      <c r="BO293" s="377"/>
      <c r="BP293" s="134"/>
      <c r="BQ293" s="134"/>
      <c r="BR293" s="134"/>
      <c r="BS293" s="148"/>
      <c r="BT293" s="148"/>
      <c r="BU293" s="148"/>
      <c r="BV293" s="148"/>
      <c r="BW293" s="148"/>
      <c r="BX293" s="148"/>
      <c r="BY293" s="148"/>
      <c r="BZ293" s="148"/>
      <c r="CA293" s="148"/>
      <c r="CB293" s="148"/>
      <c r="CC293" s="148"/>
      <c r="CD293" s="148"/>
      <c r="CE293" s="148"/>
      <c r="CF293" s="148"/>
      <c r="CG293" s="148"/>
      <c r="CH293" s="148"/>
      <c r="CI293" s="148"/>
      <c r="CJ293" s="148"/>
      <c r="CK293" s="148"/>
      <c r="CL293" s="148"/>
      <c r="CM293" s="148"/>
      <c r="CN293" s="148"/>
      <c r="CO293" s="148"/>
      <c r="CP293" s="148"/>
      <c r="CQ293" s="148"/>
      <c r="CR293" s="148"/>
    </row>
    <row r="294" ht="15.75" customHeight="1">
      <c r="A294" s="134"/>
      <c r="B294" s="134"/>
      <c r="C294" s="134"/>
      <c r="D294" s="134"/>
      <c r="E294" s="134"/>
      <c r="F294" s="134"/>
      <c r="G294" s="353"/>
      <c r="H294" s="376"/>
      <c r="I294" s="376"/>
      <c r="J294" s="376"/>
      <c r="K294" s="377"/>
      <c r="L294" s="134"/>
      <c r="M294" s="134"/>
      <c r="N294" s="353"/>
      <c r="O294" s="374"/>
      <c r="P294" s="375"/>
      <c r="Q294" s="381" t="str">
        <f>IFERROR(__xludf.DUMMYFUNCTION("TRANSPOSE(FILTER($P$6:$P$329,$O$6:$O$329='DATOS PERSONALES'!$E291))"),"Lunes 15:15")</f>
        <v>Lunes 15:15</v>
      </c>
      <c r="R294" s="374" t="str">
        <f>IFERROR(__xludf.DUMMYFUNCTION("""COMPUTED_VALUE"""),"Lunes 16:45")</f>
        <v>Lunes 16:45</v>
      </c>
      <c r="S294" s="374" t="str">
        <f>IFERROR(__xludf.DUMMYFUNCTION("""COMPUTED_VALUE"""),"Lunes 18:15")</f>
        <v>Lunes 18:15</v>
      </c>
      <c r="T294" s="374" t="str">
        <f>IFERROR(__xludf.DUMMYFUNCTION("""COMPUTED_VALUE"""),"Martes 09:45")</f>
        <v>Martes 09:45</v>
      </c>
      <c r="U294" s="374" t="str">
        <f>IFERROR(__xludf.DUMMYFUNCTION("""COMPUTED_VALUE"""),"Martes 15:00")</f>
        <v>Martes 15:00</v>
      </c>
      <c r="V294" s="374" t="str">
        <f>IFERROR(__xludf.DUMMYFUNCTION("""COMPUTED_VALUE"""),"Martes 18:00")</f>
        <v>Martes 18:00</v>
      </c>
      <c r="W294" s="374" t="str">
        <f>IFERROR(__xludf.DUMMYFUNCTION("""COMPUTED_VALUE"""),"Miércoles 15:45")</f>
        <v>Miércoles 15:45</v>
      </c>
      <c r="X294" s="374" t="str">
        <f>IFERROR(__xludf.DUMMYFUNCTION("""COMPUTED_VALUE"""),"Miércoles 17:15")</f>
        <v>Miércoles 17:15</v>
      </c>
      <c r="Y294" s="374" t="str">
        <f>IFERROR(__xludf.DUMMYFUNCTION("""COMPUTED_VALUE"""),"Jueves 09:45")</f>
        <v>Jueves 09:45</v>
      </c>
      <c r="Z294" s="374" t="str">
        <f>IFERROR(__xludf.DUMMYFUNCTION("""COMPUTED_VALUE"""),"Jueves 16:30")</f>
        <v>Jueves 16:30</v>
      </c>
      <c r="AA294" s="374" t="str">
        <f>IFERROR(__xludf.DUMMYFUNCTION("""COMPUTED_VALUE"""),"Jueves 18:00")</f>
        <v>Jueves 18:00</v>
      </c>
      <c r="AB294" s="374" t="str">
        <f>IFERROR(__xludf.DUMMYFUNCTION("""COMPUTED_VALUE"""),"Viernes 09:45")</f>
        <v>Viernes 09:45</v>
      </c>
      <c r="AC294" s="374" t="str">
        <f>IFERROR(__xludf.DUMMYFUNCTION("""COMPUTED_VALUE"""),"Viernes 15:00")</f>
        <v>Viernes 15:00</v>
      </c>
      <c r="AD294" s="376" t="str">
        <f>IFERROR(__xludf.DUMMYFUNCTION("""COMPUTED_VALUE"""),"Viernes 17:15")</f>
        <v>Viernes 17:15</v>
      </c>
      <c r="AE294" s="376" t="str">
        <f>IFERROR(__xludf.DUMMYFUNCTION("""COMPUTED_VALUE"""),"Viernes 18:45")</f>
        <v>Viernes 18:45</v>
      </c>
      <c r="AF294" s="376" t="str">
        <f>IFERROR(__xludf.DUMMYFUNCTION("""COMPUTED_VALUE"""),"Sábados 10:30")</f>
        <v>Sábados 10:30</v>
      </c>
      <c r="AG294" s="376" t="str">
        <f>IFERROR(__xludf.DUMMYFUNCTION("""COMPUTED_VALUE"""),"Sábados 15:00")</f>
        <v>Sábados 15:00</v>
      </c>
      <c r="AH294" s="376" t="str">
        <f>IFERROR(__xludf.DUMMYFUNCTION("""COMPUTED_VALUE"""),"Sábados 15:45")</f>
        <v>Sábados 15:45</v>
      </c>
      <c r="AI294" s="376" t="str">
        <f>IFERROR(__xludf.DUMMYFUNCTION("""COMPUTED_VALUE"""),"Sábados 17:15")</f>
        <v>Sábados 17:15</v>
      </c>
      <c r="AJ294" s="376" t="str">
        <f>IFERROR(__xludf.DUMMYFUNCTION("""COMPUTED_VALUE"""),"vacio")</f>
        <v>vacio</v>
      </c>
      <c r="AK294" s="376"/>
      <c r="AL294" s="376"/>
      <c r="AM294" s="376"/>
      <c r="AN294" s="376"/>
      <c r="AO294" s="376"/>
      <c r="AP294" s="376"/>
      <c r="AQ294" s="376"/>
      <c r="AR294" s="376"/>
      <c r="AS294" s="376"/>
      <c r="AT294" s="376"/>
      <c r="AU294" s="376"/>
      <c r="AV294" s="376"/>
      <c r="AW294" s="377"/>
      <c r="AX294" s="134"/>
      <c r="AY294" s="353"/>
      <c r="AZ294" s="392" t="str">
        <f>IFERROR(__xludf.DUMMYFUNCTION("TRANSPOSE( IFNA(FILTER($B:$B, MONTH(IF($A:$A&lt;&gt;"""",$A:$A,""null""))=MONTH(IF('DATOS PERSONALES'!$H292&lt;&gt;"""",'DATOS PERSONALES'!$H292,""null""))),""Ingrese mes contratacion primero""))"),"Ingrese mes contratacion primero")</f>
        <v>Ingrese mes contratacion primero</v>
      </c>
      <c r="BA294" s="376"/>
      <c r="BB294" s="376"/>
      <c r="BC294" s="376"/>
      <c r="BD294" s="376"/>
      <c r="BE294" s="376"/>
      <c r="BF294" s="376"/>
      <c r="BG294" s="376"/>
      <c r="BH294" s="376"/>
      <c r="BI294" s="376"/>
      <c r="BJ294" s="376"/>
      <c r="BK294" s="376"/>
      <c r="BL294" s="376"/>
      <c r="BM294" s="376"/>
      <c r="BN294" s="376"/>
      <c r="BO294" s="377"/>
      <c r="BP294" s="134"/>
      <c r="BQ294" s="134"/>
      <c r="BR294" s="134"/>
      <c r="BS294" s="148"/>
      <c r="BT294" s="148"/>
      <c r="BU294" s="148"/>
      <c r="BV294" s="148"/>
      <c r="BW294" s="148"/>
      <c r="BX294" s="148"/>
      <c r="BY294" s="148"/>
      <c r="BZ294" s="148"/>
      <c r="CA294" s="148"/>
      <c r="CB294" s="148"/>
      <c r="CC294" s="148"/>
      <c r="CD294" s="148"/>
      <c r="CE294" s="148"/>
      <c r="CF294" s="148"/>
      <c r="CG294" s="148"/>
      <c r="CH294" s="148"/>
      <c r="CI294" s="148"/>
      <c r="CJ294" s="148"/>
      <c r="CK294" s="148"/>
      <c r="CL294" s="148"/>
      <c r="CM294" s="148"/>
      <c r="CN294" s="148"/>
      <c r="CO294" s="148"/>
      <c r="CP294" s="148"/>
      <c r="CQ294" s="148"/>
      <c r="CR294" s="148"/>
    </row>
    <row r="295" ht="15.75" customHeight="1">
      <c r="A295" s="134"/>
      <c r="B295" s="134"/>
      <c r="C295" s="134"/>
      <c r="D295" s="134"/>
      <c r="E295" s="134"/>
      <c r="F295" s="134"/>
      <c r="G295" s="353"/>
      <c r="H295" s="376"/>
      <c r="I295" s="376"/>
      <c r="J295" s="376"/>
      <c r="K295" s="377"/>
      <c r="L295" s="134"/>
      <c r="M295" s="134"/>
      <c r="N295" s="353"/>
      <c r="O295" s="374"/>
      <c r="P295" s="375"/>
      <c r="Q295" s="381" t="str">
        <f>IFERROR(__xludf.DUMMYFUNCTION("TRANSPOSE(FILTER($P$6:$P$329,$O$6:$O$329='DATOS PERSONALES'!$E292))"),"Lunes 15:15")</f>
        <v>Lunes 15:15</v>
      </c>
      <c r="R295" s="374" t="str">
        <f>IFERROR(__xludf.DUMMYFUNCTION("""COMPUTED_VALUE"""),"Lunes 16:45")</f>
        <v>Lunes 16:45</v>
      </c>
      <c r="S295" s="374" t="str">
        <f>IFERROR(__xludf.DUMMYFUNCTION("""COMPUTED_VALUE"""),"Lunes 18:15")</f>
        <v>Lunes 18:15</v>
      </c>
      <c r="T295" s="374" t="str">
        <f>IFERROR(__xludf.DUMMYFUNCTION("""COMPUTED_VALUE"""),"Martes 09:45")</f>
        <v>Martes 09:45</v>
      </c>
      <c r="U295" s="374" t="str">
        <f>IFERROR(__xludf.DUMMYFUNCTION("""COMPUTED_VALUE"""),"Martes 15:00")</f>
        <v>Martes 15:00</v>
      </c>
      <c r="V295" s="374" t="str">
        <f>IFERROR(__xludf.DUMMYFUNCTION("""COMPUTED_VALUE"""),"Martes 18:00")</f>
        <v>Martes 18:00</v>
      </c>
      <c r="W295" s="374" t="str">
        <f>IFERROR(__xludf.DUMMYFUNCTION("""COMPUTED_VALUE"""),"Miércoles 15:45")</f>
        <v>Miércoles 15:45</v>
      </c>
      <c r="X295" s="374" t="str">
        <f>IFERROR(__xludf.DUMMYFUNCTION("""COMPUTED_VALUE"""),"Miércoles 17:15")</f>
        <v>Miércoles 17:15</v>
      </c>
      <c r="Y295" s="374" t="str">
        <f>IFERROR(__xludf.DUMMYFUNCTION("""COMPUTED_VALUE"""),"Jueves 09:45")</f>
        <v>Jueves 09:45</v>
      </c>
      <c r="Z295" s="374" t="str">
        <f>IFERROR(__xludf.DUMMYFUNCTION("""COMPUTED_VALUE"""),"Jueves 16:30")</f>
        <v>Jueves 16:30</v>
      </c>
      <c r="AA295" s="374" t="str">
        <f>IFERROR(__xludf.DUMMYFUNCTION("""COMPUTED_VALUE"""),"Jueves 18:00")</f>
        <v>Jueves 18:00</v>
      </c>
      <c r="AB295" s="374" t="str">
        <f>IFERROR(__xludf.DUMMYFUNCTION("""COMPUTED_VALUE"""),"Viernes 09:45")</f>
        <v>Viernes 09:45</v>
      </c>
      <c r="AC295" s="374" t="str">
        <f>IFERROR(__xludf.DUMMYFUNCTION("""COMPUTED_VALUE"""),"Viernes 15:00")</f>
        <v>Viernes 15:00</v>
      </c>
      <c r="AD295" s="376" t="str">
        <f>IFERROR(__xludf.DUMMYFUNCTION("""COMPUTED_VALUE"""),"Viernes 17:15")</f>
        <v>Viernes 17:15</v>
      </c>
      <c r="AE295" s="376" t="str">
        <f>IFERROR(__xludf.DUMMYFUNCTION("""COMPUTED_VALUE"""),"Viernes 18:45")</f>
        <v>Viernes 18:45</v>
      </c>
      <c r="AF295" s="376" t="str">
        <f>IFERROR(__xludf.DUMMYFUNCTION("""COMPUTED_VALUE"""),"Sábados 10:30")</f>
        <v>Sábados 10:30</v>
      </c>
      <c r="AG295" s="376" t="str">
        <f>IFERROR(__xludf.DUMMYFUNCTION("""COMPUTED_VALUE"""),"Sábados 15:00")</f>
        <v>Sábados 15:00</v>
      </c>
      <c r="AH295" s="376" t="str">
        <f>IFERROR(__xludf.DUMMYFUNCTION("""COMPUTED_VALUE"""),"Sábados 15:45")</f>
        <v>Sábados 15:45</v>
      </c>
      <c r="AI295" s="376" t="str">
        <f>IFERROR(__xludf.DUMMYFUNCTION("""COMPUTED_VALUE"""),"Sábados 17:15")</f>
        <v>Sábados 17:15</v>
      </c>
      <c r="AJ295" s="376" t="str">
        <f>IFERROR(__xludf.DUMMYFUNCTION("""COMPUTED_VALUE"""),"vacio")</f>
        <v>vacio</v>
      </c>
      <c r="AK295" s="376"/>
      <c r="AL295" s="376"/>
      <c r="AM295" s="376"/>
      <c r="AN295" s="376"/>
      <c r="AO295" s="376"/>
      <c r="AP295" s="376"/>
      <c r="AQ295" s="376"/>
      <c r="AR295" s="376"/>
      <c r="AS295" s="376"/>
      <c r="AT295" s="376"/>
      <c r="AU295" s="376"/>
      <c r="AV295" s="376"/>
      <c r="AW295" s="377"/>
      <c r="AX295" s="134"/>
      <c r="AY295" s="353"/>
      <c r="AZ295" s="392" t="str">
        <f>IFERROR(__xludf.DUMMYFUNCTION("TRANSPOSE( IFNA(FILTER($B:$B, MONTH(IF($A:$A&lt;&gt;"""",$A:$A,""null""))=MONTH(IF('DATOS PERSONALES'!$H293&lt;&gt;"""",'DATOS PERSONALES'!$H293,""null""))),""Ingrese mes contratacion primero""))"),"Ingrese mes contratacion primero")</f>
        <v>Ingrese mes contratacion primero</v>
      </c>
      <c r="BA295" s="376"/>
      <c r="BB295" s="376"/>
      <c r="BC295" s="376"/>
      <c r="BD295" s="376"/>
      <c r="BE295" s="376"/>
      <c r="BF295" s="376"/>
      <c r="BG295" s="376"/>
      <c r="BH295" s="376"/>
      <c r="BI295" s="376"/>
      <c r="BJ295" s="376"/>
      <c r="BK295" s="376"/>
      <c r="BL295" s="376"/>
      <c r="BM295" s="376"/>
      <c r="BN295" s="376"/>
      <c r="BO295" s="377"/>
      <c r="BP295" s="134"/>
      <c r="BQ295" s="134"/>
      <c r="BR295" s="134"/>
      <c r="BS295" s="148"/>
      <c r="BT295" s="148"/>
      <c r="BU295" s="148"/>
      <c r="BV295" s="148"/>
      <c r="BW295" s="148"/>
      <c r="BX295" s="148"/>
      <c r="BY295" s="148"/>
      <c r="BZ295" s="148"/>
      <c r="CA295" s="148"/>
      <c r="CB295" s="148"/>
      <c r="CC295" s="148"/>
      <c r="CD295" s="148"/>
      <c r="CE295" s="148"/>
      <c r="CF295" s="148"/>
      <c r="CG295" s="148"/>
      <c r="CH295" s="148"/>
      <c r="CI295" s="148"/>
      <c r="CJ295" s="148"/>
      <c r="CK295" s="148"/>
      <c r="CL295" s="148"/>
      <c r="CM295" s="148"/>
      <c r="CN295" s="148"/>
      <c r="CO295" s="148"/>
      <c r="CP295" s="148"/>
      <c r="CQ295" s="148"/>
      <c r="CR295" s="148"/>
    </row>
    <row r="296" ht="15.75" customHeight="1">
      <c r="A296" s="134"/>
      <c r="B296" s="134"/>
      <c r="C296" s="134"/>
      <c r="D296" s="134"/>
      <c r="E296" s="134"/>
      <c r="F296" s="134"/>
      <c r="G296" s="353"/>
      <c r="H296" s="376"/>
      <c r="I296" s="376"/>
      <c r="J296" s="376"/>
      <c r="K296" s="377"/>
      <c r="L296" s="134"/>
      <c r="M296" s="134"/>
      <c r="N296" s="353"/>
      <c r="O296" s="374"/>
      <c r="P296" s="375"/>
      <c r="Q296" s="381" t="str">
        <f>IFERROR(__xludf.DUMMYFUNCTION("TRANSPOSE(FILTER($P$6:$P$329,$O$6:$O$329='DATOS PERSONALES'!$E293))"),"Lunes 15:15")</f>
        <v>Lunes 15:15</v>
      </c>
      <c r="R296" s="374" t="str">
        <f>IFERROR(__xludf.DUMMYFUNCTION("""COMPUTED_VALUE"""),"Lunes 16:45")</f>
        <v>Lunes 16:45</v>
      </c>
      <c r="S296" s="374" t="str">
        <f>IFERROR(__xludf.DUMMYFUNCTION("""COMPUTED_VALUE"""),"Lunes 18:15")</f>
        <v>Lunes 18:15</v>
      </c>
      <c r="T296" s="374" t="str">
        <f>IFERROR(__xludf.DUMMYFUNCTION("""COMPUTED_VALUE"""),"Martes 09:45")</f>
        <v>Martes 09:45</v>
      </c>
      <c r="U296" s="374" t="str">
        <f>IFERROR(__xludf.DUMMYFUNCTION("""COMPUTED_VALUE"""),"Martes 15:00")</f>
        <v>Martes 15:00</v>
      </c>
      <c r="V296" s="374" t="str">
        <f>IFERROR(__xludf.DUMMYFUNCTION("""COMPUTED_VALUE"""),"Martes 18:00")</f>
        <v>Martes 18:00</v>
      </c>
      <c r="W296" s="374" t="str">
        <f>IFERROR(__xludf.DUMMYFUNCTION("""COMPUTED_VALUE"""),"Miércoles 15:45")</f>
        <v>Miércoles 15:45</v>
      </c>
      <c r="X296" s="374" t="str">
        <f>IFERROR(__xludf.DUMMYFUNCTION("""COMPUTED_VALUE"""),"Miércoles 17:15")</f>
        <v>Miércoles 17:15</v>
      </c>
      <c r="Y296" s="374" t="str">
        <f>IFERROR(__xludf.DUMMYFUNCTION("""COMPUTED_VALUE"""),"Jueves 09:45")</f>
        <v>Jueves 09:45</v>
      </c>
      <c r="Z296" s="374" t="str">
        <f>IFERROR(__xludf.DUMMYFUNCTION("""COMPUTED_VALUE"""),"Jueves 16:30")</f>
        <v>Jueves 16:30</v>
      </c>
      <c r="AA296" s="374" t="str">
        <f>IFERROR(__xludf.DUMMYFUNCTION("""COMPUTED_VALUE"""),"Jueves 18:00")</f>
        <v>Jueves 18:00</v>
      </c>
      <c r="AB296" s="374" t="str">
        <f>IFERROR(__xludf.DUMMYFUNCTION("""COMPUTED_VALUE"""),"Viernes 09:45")</f>
        <v>Viernes 09:45</v>
      </c>
      <c r="AC296" s="374" t="str">
        <f>IFERROR(__xludf.DUMMYFUNCTION("""COMPUTED_VALUE"""),"Viernes 15:00")</f>
        <v>Viernes 15:00</v>
      </c>
      <c r="AD296" s="376" t="str">
        <f>IFERROR(__xludf.DUMMYFUNCTION("""COMPUTED_VALUE"""),"Viernes 17:15")</f>
        <v>Viernes 17:15</v>
      </c>
      <c r="AE296" s="376" t="str">
        <f>IFERROR(__xludf.DUMMYFUNCTION("""COMPUTED_VALUE"""),"Viernes 18:45")</f>
        <v>Viernes 18:45</v>
      </c>
      <c r="AF296" s="376" t="str">
        <f>IFERROR(__xludf.DUMMYFUNCTION("""COMPUTED_VALUE"""),"Sábados 10:30")</f>
        <v>Sábados 10:30</v>
      </c>
      <c r="AG296" s="376" t="str">
        <f>IFERROR(__xludf.DUMMYFUNCTION("""COMPUTED_VALUE"""),"Sábados 15:00")</f>
        <v>Sábados 15:00</v>
      </c>
      <c r="AH296" s="376" t="str">
        <f>IFERROR(__xludf.DUMMYFUNCTION("""COMPUTED_VALUE"""),"Sábados 15:45")</f>
        <v>Sábados 15:45</v>
      </c>
      <c r="AI296" s="376" t="str">
        <f>IFERROR(__xludf.DUMMYFUNCTION("""COMPUTED_VALUE"""),"Sábados 17:15")</f>
        <v>Sábados 17:15</v>
      </c>
      <c r="AJ296" s="376" t="str">
        <f>IFERROR(__xludf.DUMMYFUNCTION("""COMPUTED_VALUE"""),"vacio")</f>
        <v>vacio</v>
      </c>
      <c r="AK296" s="376"/>
      <c r="AL296" s="376"/>
      <c r="AM296" s="376"/>
      <c r="AN296" s="376"/>
      <c r="AO296" s="376"/>
      <c r="AP296" s="376"/>
      <c r="AQ296" s="376"/>
      <c r="AR296" s="376"/>
      <c r="AS296" s="376"/>
      <c r="AT296" s="376"/>
      <c r="AU296" s="376"/>
      <c r="AV296" s="376"/>
      <c r="AW296" s="377"/>
      <c r="AX296" s="134"/>
      <c r="AY296" s="353"/>
      <c r="AZ296" s="392" t="str">
        <f>IFERROR(__xludf.DUMMYFUNCTION("TRANSPOSE( IFNA(FILTER($B:$B, MONTH(IF($A:$A&lt;&gt;"""",$A:$A,""null""))=MONTH(IF('DATOS PERSONALES'!$H294&lt;&gt;"""",'DATOS PERSONALES'!$H294,""null""))),""Ingrese mes contratacion primero""))"),"Ingrese mes contratacion primero")</f>
        <v>Ingrese mes contratacion primero</v>
      </c>
      <c r="BA296" s="376"/>
      <c r="BB296" s="376"/>
      <c r="BC296" s="376"/>
      <c r="BD296" s="376"/>
      <c r="BE296" s="376"/>
      <c r="BF296" s="376"/>
      <c r="BG296" s="376"/>
      <c r="BH296" s="376"/>
      <c r="BI296" s="376"/>
      <c r="BJ296" s="376"/>
      <c r="BK296" s="376"/>
      <c r="BL296" s="376"/>
      <c r="BM296" s="376"/>
      <c r="BN296" s="376"/>
      <c r="BO296" s="377"/>
      <c r="BP296" s="134"/>
      <c r="BQ296" s="134"/>
      <c r="BR296" s="134"/>
      <c r="BS296" s="148"/>
      <c r="BT296" s="148"/>
      <c r="BU296" s="148"/>
      <c r="BV296" s="148"/>
      <c r="BW296" s="148"/>
      <c r="BX296" s="148"/>
      <c r="BY296" s="148"/>
      <c r="BZ296" s="148"/>
      <c r="CA296" s="148"/>
      <c r="CB296" s="148"/>
      <c r="CC296" s="148"/>
      <c r="CD296" s="148"/>
      <c r="CE296" s="148"/>
      <c r="CF296" s="148"/>
      <c r="CG296" s="148"/>
      <c r="CH296" s="148"/>
      <c r="CI296" s="148"/>
      <c r="CJ296" s="148"/>
      <c r="CK296" s="148"/>
      <c r="CL296" s="148"/>
      <c r="CM296" s="148"/>
      <c r="CN296" s="148"/>
      <c r="CO296" s="148"/>
      <c r="CP296" s="148"/>
      <c r="CQ296" s="148"/>
      <c r="CR296" s="148"/>
    </row>
    <row r="297" ht="15.75" customHeight="1">
      <c r="A297" s="134"/>
      <c r="B297" s="134"/>
      <c r="C297" s="134"/>
      <c r="D297" s="134"/>
      <c r="E297" s="134"/>
      <c r="F297" s="134"/>
      <c r="G297" s="353"/>
      <c r="H297" s="376"/>
      <c r="I297" s="376"/>
      <c r="J297" s="376"/>
      <c r="K297" s="377"/>
      <c r="L297" s="134"/>
      <c r="M297" s="134"/>
      <c r="N297" s="353"/>
      <c r="O297" s="374"/>
      <c r="P297" s="375"/>
      <c r="Q297" s="381" t="str">
        <f>IFERROR(__xludf.DUMMYFUNCTION("TRANSPOSE(FILTER($P$6:$P$329,$O$6:$O$329='DATOS PERSONALES'!$E294))"),"Lunes 15:15")</f>
        <v>Lunes 15:15</v>
      </c>
      <c r="R297" s="374" t="str">
        <f>IFERROR(__xludf.DUMMYFUNCTION("""COMPUTED_VALUE"""),"Lunes 16:45")</f>
        <v>Lunes 16:45</v>
      </c>
      <c r="S297" s="374" t="str">
        <f>IFERROR(__xludf.DUMMYFUNCTION("""COMPUTED_VALUE"""),"Lunes 18:15")</f>
        <v>Lunes 18:15</v>
      </c>
      <c r="T297" s="374" t="str">
        <f>IFERROR(__xludf.DUMMYFUNCTION("""COMPUTED_VALUE"""),"Martes 09:45")</f>
        <v>Martes 09:45</v>
      </c>
      <c r="U297" s="374" t="str">
        <f>IFERROR(__xludf.DUMMYFUNCTION("""COMPUTED_VALUE"""),"Martes 15:00")</f>
        <v>Martes 15:00</v>
      </c>
      <c r="V297" s="374" t="str">
        <f>IFERROR(__xludf.DUMMYFUNCTION("""COMPUTED_VALUE"""),"Martes 18:00")</f>
        <v>Martes 18:00</v>
      </c>
      <c r="W297" s="374" t="str">
        <f>IFERROR(__xludf.DUMMYFUNCTION("""COMPUTED_VALUE"""),"Miércoles 15:45")</f>
        <v>Miércoles 15:45</v>
      </c>
      <c r="X297" s="374" t="str">
        <f>IFERROR(__xludf.DUMMYFUNCTION("""COMPUTED_VALUE"""),"Miércoles 17:15")</f>
        <v>Miércoles 17:15</v>
      </c>
      <c r="Y297" s="374" t="str">
        <f>IFERROR(__xludf.DUMMYFUNCTION("""COMPUTED_VALUE"""),"Jueves 09:45")</f>
        <v>Jueves 09:45</v>
      </c>
      <c r="Z297" s="374" t="str">
        <f>IFERROR(__xludf.DUMMYFUNCTION("""COMPUTED_VALUE"""),"Jueves 16:30")</f>
        <v>Jueves 16:30</v>
      </c>
      <c r="AA297" s="374" t="str">
        <f>IFERROR(__xludf.DUMMYFUNCTION("""COMPUTED_VALUE"""),"Jueves 18:00")</f>
        <v>Jueves 18:00</v>
      </c>
      <c r="AB297" s="374" t="str">
        <f>IFERROR(__xludf.DUMMYFUNCTION("""COMPUTED_VALUE"""),"Viernes 09:45")</f>
        <v>Viernes 09:45</v>
      </c>
      <c r="AC297" s="374" t="str">
        <f>IFERROR(__xludf.DUMMYFUNCTION("""COMPUTED_VALUE"""),"Viernes 15:00")</f>
        <v>Viernes 15:00</v>
      </c>
      <c r="AD297" s="376" t="str">
        <f>IFERROR(__xludf.DUMMYFUNCTION("""COMPUTED_VALUE"""),"Viernes 17:15")</f>
        <v>Viernes 17:15</v>
      </c>
      <c r="AE297" s="376" t="str">
        <f>IFERROR(__xludf.DUMMYFUNCTION("""COMPUTED_VALUE"""),"Viernes 18:45")</f>
        <v>Viernes 18:45</v>
      </c>
      <c r="AF297" s="376" t="str">
        <f>IFERROR(__xludf.DUMMYFUNCTION("""COMPUTED_VALUE"""),"Sábados 10:30")</f>
        <v>Sábados 10:30</v>
      </c>
      <c r="AG297" s="376" t="str">
        <f>IFERROR(__xludf.DUMMYFUNCTION("""COMPUTED_VALUE"""),"Sábados 15:00")</f>
        <v>Sábados 15:00</v>
      </c>
      <c r="AH297" s="376" t="str">
        <f>IFERROR(__xludf.DUMMYFUNCTION("""COMPUTED_VALUE"""),"Sábados 15:45")</f>
        <v>Sábados 15:45</v>
      </c>
      <c r="AI297" s="376" t="str">
        <f>IFERROR(__xludf.DUMMYFUNCTION("""COMPUTED_VALUE"""),"Sábados 17:15")</f>
        <v>Sábados 17:15</v>
      </c>
      <c r="AJ297" s="376" t="str">
        <f>IFERROR(__xludf.DUMMYFUNCTION("""COMPUTED_VALUE"""),"vacio")</f>
        <v>vacio</v>
      </c>
      <c r="AK297" s="376"/>
      <c r="AL297" s="376"/>
      <c r="AM297" s="376"/>
      <c r="AN297" s="376"/>
      <c r="AO297" s="376"/>
      <c r="AP297" s="376"/>
      <c r="AQ297" s="376"/>
      <c r="AR297" s="376"/>
      <c r="AS297" s="376"/>
      <c r="AT297" s="376"/>
      <c r="AU297" s="376"/>
      <c r="AV297" s="376"/>
      <c r="AW297" s="377"/>
      <c r="AX297" s="134"/>
      <c r="AY297" s="353"/>
      <c r="AZ297" s="392" t="str">
        <f>IFERROR(__xludf.DUMMYFUNCTION("TRANSPOSE( IFNA(FILTER($B:$B, MONTH(IF($A:$A&lt;&gt;"""",$A:$A,""null""))=MONTH(IF('DATOS PERSONALES'!$H295&lt;&gt;"""",'DATOS PERSONALES'!$H295,""null""))),""Ingrese mes contratacion primero""))"),"Ingrese mes contratacion primero")</f>
        <v>Ingrese mes contratacion primero</v>
      </c>
      <c r="BA297" s="376"/>
      <c r="BB297" s="376"/>
      <c r="BC297" s="376"/>
      <c r="BD297" s="376"/>
      <c r="BE297" s="376"/>
      <c r="BF297" s="376"/>
      <c r="BG297" s="376"/>
      <c r="BH297" s="376"/>
      <c r="BI297" s="376"/>
      <c r="BJ297" s="376"/>
      <c r="BK297" s="376"/>
      <c r="BL297" s="376"/>
      <c r="BM297" s="376"/>
      <c r="BN297" s="376"/>
      <c r="BO297" s="377"/>
      <c r="BP297" s="134"/>
      <c r="BQ297" s="134"/>
      <c r="BR297" s="134"/>
      <c r="BS297" s="148"/>
      <c r="BT297" s="148"/>
      <c r="BU297" s="148"/>
      <c r="BV297" s="148"/>
      <c r="BW297" s="148"/>
      <c r="BX297" s="148"/>
      <c r="BY297" s="148"/>
      <c r="BZ297" s="148"/>
      <c r="CA297" s="148"/>
      <c r="CB297" s="148"/>
      <c r="CC297" s="148"/>
      <c r="CD297" s="148"/>
      <c r="CE297" s="148"/>
      <c r="CF297" s="148"/>
      <c r="CG297" s="148"/>
      <c r="CH297" s="148"/>
      <c r="CI297" s="148"/>
      <c r="CJ297" s="148"/>
      <c r="CK297" s="148"/>
      <c r="CL297" s="148"/>
      <c r="CM297" s="148"/>
      <c r="CN297" s="148"/>
      <c r="CO297" s="148"/>
      <c r="CP297" s="148"/>
      <c r="CQ297" s="148"/>
      <c r="CR297" s="148"/>
    </row>
    <row r="298" ht="15.75" customHeight="1">
      <c r="A298" s="134"/>
      <c r="B298" s="134"/>
      <c r="C298" s="134"/>
      <c r="D298" s="134"/>
      <c r="E298" s="134"/>
      <c r="F298" s="134"/>
      <c r="G298" s="353"/>
      <c r="H298" s="376"/>
      <c r="I298" s="376"/>
      <c r="J298" s="376"/>
      <c r="K298" s="377"/>
      <c r="L298" s="134"/>
      <c r="M298" s="134"/>
      <c r="N298" s="353"/>
      <c r="O298" s="374"/>
      <c r="P298" s="375"/>
      <c r="Q298" s="381" t="str">
        <f>IFERROR(__xludf.DUMMYFUNCTION("TRANSPOSE(FILTER($P$6:$P$329,$O$6:$O$329='DATOS PERSONALES'!$E295))"),"Lunes 15:15")</f>
        <v>Lunes 15:15</v>
      </c>
      <c r="R298" s="374" t="str">
        <f>IFERROR(__xludf.DUMMYFUNCTION("""COMPUTED_VALUE"""),"Lunes 16:45")</f>
        <v>Lunes 16:45</v>
      </c>
      <c r="S298" s="374" t="str">
        <f>IFERROR(__xludf.DUMMYFUNCTION("""COMPUTED_VALUE"""),"Lunes 18:15")</f>
        <v>Lunes 18:15</v>
      </c>
      <c r="T298" s="374" t="str">
        <f>IFERROR(__xludf.DUMMYFUNCTION("""COMPUTED_VALUE"""),"Martes 09:45")</f>
        <v>Martes 09:45</v>
      </c>
      <c r="U298" s="374" t="str">
        <f>IFERROR(__xludf.DUMMYFUNCTION("""COMPUTED_VALUE"""),"Martes 15:00")</f>
        <v>Martes 15:00</v>
      </c>
      <c r="V298" s="374" t="str">
        <f>IFERROR(__xludf.DUMMYFUNCTION("""COMPUTED_VALUE"""),"Martes 18:00")</f>
        <v>Martes 18:00</v>
      </c>
      <c r="W298" s="374" t="str">
        <f>IFERROR(__xludf.DUMMYFUNCTION("""COMPUTED_VALUE"""),"Miércoles 15:45")</f>
        <v>Miércoles 15:45</v>
      </c>
      <c r="X298" s="374" t="str">
        <f>IFERROR(__xludf.DUMMYFUNCTION("""COMPUTED_VALUE"""),"Miércoles 17:15")</f>
        <v>Miércoles 17:15</v>
      </c>
      <c r="Y298" s="374" t="str">
        <f>IFERROR(__xludf.DUMMYFUNCTION("""COMPUTED_VALUE"""),"Jueves 09:45")</f>
        <v>Jueves 09:45</v>
      </c>
      <c r="Z298" s="374" t="str">
        <f>IFERROR(__xludf.DUMMYFUNCTION("""COMPUTED_VALUE"""),"Jueves 16:30")</f>
        <v>Jueves 16:30</v>
      </c>
      <c r="AA298" s="374" t="str">
        <f>IFERROR(__xludf.DUMMYFUNCTION("""COMPUTED_VALUE"""),"Jueves 18:00")</f>
        <v>Jueves 18:00</v>
      </c>
      <c r="AB298" s="374" t="str">
        <f>IFERROR(__xludf.DUMMYFUNCTION("""COMPUTED_VALUE"""),"Viernes 09:45")</f>
        <v>Viernes 09:45</v>
      </c>
      <c r="AC298" s="374" t="str">
        <f>IFERROR(__xludf.DUMMYFUNCTION("""COMPUTED_VALUE"""),"Viernes 15:00")</f>
        <v>Viernes 15:00</v>
      </c>
      <c r="AD298" s="376" t="str">
        <f>IFERROR(__xludf.DUMMYFUNCTION("""COMPUTED_VALUE"""),"Viernes 17:15")</f>
        <v>Viernes 17:15</v>
      </c>
      <c r="AE298" s="376" t="str">
        <f>IFERROR(__xludf.DUMMYFUNCTION("""COMPUTED_VALUE"""),"Viernes 18:45")</f>
        <v>Viernes 18:45</v>
      </c>
      <c r="AF298" s="376" t="str">
        <f>IFERROR(__xludf.DUMMYFUNCTION("""COMPUTED_VALUE"""),"Sábados 10:30")</f>
        <v>Sábados 10:30</v>
      </c>
      <c r="AG298" s="376" t="str">
        <f>IFERROR(__xludf.DUMMYFUNCTION("""COMPUTED_VALUE"""),"Sábados 15:00")</f>
        <v>Sábados 15:00</v>
      </c>
      <c r="AH298" s="376" t="str">
        <f>IFERROR(__xludf.DUMMYFUNCTION("""COMPUTED_VALUE"""),"Sábados 15:45")</f>
        <v>Sábados 15:45</v>
      </c>
      <c r="AI298" s="376" t="str">
        <f>IFERROR(__xludf.DUMMYFUNCTION("""COMPUTED_VALUE"""),"Sábados 17:15")</f>
        <v>Sábados 17:15</v>
      </c>
      <c r="AJ298" s="376" t="str">
        <f>IFERROR(__xludf.DUMMYFUNCTION("""COMPUTED_VALUE"""),"vacio")</f>
        <v>vacio</v>
      </c>
      <c r="AK298" s="376"/>
      <c r="AL298" s="376"/>
      <c r="AM298" s="376"/>
      <c r="AN298" s="376"/>
      <c r="AO298" s="376"/>
      <c r="AP298" s="376"/>
      <c r="AQ298" s="376"/>
      <c r="AR298" s="376"/>
      <c r="AS298" s="376"/>
      <c r="AT298" s="376"/>
      <c r="AU298" s="376"/>
      <c r="AV298" s="376"/>
      <c r="AW298" s="377"/>
      <c r="AX298" s="134"/>
      <c r="AY298" s="353"/>
      <c r="AZ298" s="392" t="str">
        <f>IFERROR(__xludf.DUMMYFUNCTION("TRANSPOSE( IFNA(FILTER($B:$B, MONTH(IF($A:$A&lt;&gt;"""",$A:$A,""null""))=MONTH(IF('DATOS PERSONALES'!$H296&lt;&gt;"""",'DATOS PERSONALES'!$H296,""null""))),""Ingrese mes contratacion primero""))"),"Ingrese mes contratacion primero")</f>
        <v>Ingrese mes contratacion primero</v>
      </c>
      <c r="BA298" s="376"/>
      <c r="BB298" s="376"/>
      <c r="BC298" s="376"/>
      <c r="BD298" s="376"/>
      <c r="BE298" s="376"/>
      <c r="BF298" s="376"/>
      <c r="BG298" s="376"/>
      <c r="BH298" s="376"/>
      <c r="BI298" s="376"/>
      <c r="BJ298" s="376"/>
      <c r="BK298" s="376"/>
      <c r="BL298" s="376"/>
      <c r="BM298" s="376"/>
      <c r="BN298" s="376"/>
      <c r="BO298" s="377"/>
      <c r="BP298" s="134"/>
      <c r="BQ298" s="134"/>
      <c r="BR298" s="134"/>
      <c r="BS298" s="148"/>
      <c r="BT298" s="148"/>
      <c r="BU298" s="148"/>
      <c r="BV298" s="148"/>
      <c r="BW298" s="148"/>
      <c r="BX298" s="148"/>
      <c r="BY298" s="148"/>
      <c r="BZ298" s="148"/>
      <c r="CA298" s="148"/>
      <c r="CB298" s="148"/>
      <c r="CC298" s="148"/>
      <c r="CD298" s="148"/>
      <c r="CE298" s="148"/>
      <c r="CF298" s="148"/>
      <c r="CG298" s="148"/>
      <c r="CH298" s="148"/>
      <c r="CI298" s="148"/>
      <c r="CJ298" s="148"/>
      <c r="CK298" s="148"/>
      <c r="CL298" s="148"/>
      <c r="CM298" s="148"/>
      <c r="CN298" s="148"/>
      <c r="CO298" s="148"/>
      <c r="CP298" s="148"/>
      <c r="CQ298" s="148"/>
      <c r="CR298" s="148"/>
    </row>
    <row r="299" ht="15.75" customHeight="1">
      <c r="A299" s="134"/>
      <c r="B299" s="134"/>
      <c r="C299" s="134"/>
      <c r="D299" s="134"/>
      <c r="E299" s="134"/>
      <c r="F299" s="134"/>
      <c r="G299" s="353"/>
      <c r="H299" s="376"/>
      <c r="I299" s="376"/>
      <c r="J299" s="376"/>
      <c r="K299" s="377"/>
      <c r="L299" s="134"/>
      <c r="M299" s="134"/>
      <c r="N299" s="353"/>
      <c r="O299" s="374"/>
      <c r="P299" s="375"/>
      <c r="Q299" s="381" t="str">
        <f>IFERROR(__xludf.DUMMYFUNCTION("TRANSPOSE(FILTER($P$6:$P$329,$O$6:$O$329='DATOS PERSONALES'!$E296))"),"Lunes 15:15")</f>
        <v>Lunes 15:15</v>
      </c>
      <c r="R299" s="374" t="str">
        <f>IFERROR(__xludf.DUMMYFUNCTION("""COMPUTED_VALUE"""),"Lunes 16:45")</f>
        <v>Lunes 16:45</v>
      </c>
      <c r="S299" s="374" t="str">
        <f>IFERROR(__xludf.DUMMYFUNCTION("""COMPUTED_VALUE"""),"Lunes 18:15")</f>
        <v>Lunes 18:15</v>
      </c>
      <c r="T299" s="374" t="str">
        <f>IFERROR(__xludf.DUMMYFUNCTION("""COMPUTED_VALUE"""),"Martes 09:45")</f>
        <v>Martes 09:45</v>
      </c>
      <c r="U299" s="374" t="str">
        <f>IFERROR(__xludf.DUMMYFUNCTION("""COMPUTED_VALUE"""),"Martes 15:00")</f>
        <v>Martes 15:00</v>
      </c>
      <c r="V299" s="374" t="str">
        <f>IFERROR(__xludf.DUMMYFUNCTION("""COMPUTED_VALUE"""),"Martes 18:00")</f>
        <v>Martes 18:00</v>
      </c>
      <c r="W299" s="374" t="str">
        <f>IFERROR(__xludf.DUMMYFUNCTION("""COMPUTED_VALUE"""),"Miércoles 15:45")</f>
        <v>Miércoles 15:45</v>
      </c>
      <c r="X299" s="374" t="str">
        <f>IFERROR(__xludf.DUMMYFUNCTION("""COMPUTED_VALUE"""),"Miércoles 17:15")</f>
        <v>Miércoles 17:15</v>
      </c>
      <c r="Y299" s="374" t="str">
        <f>IFERROR(__xludf.DUMMYFUNCTION("""COMPUTED_VALUE"""),"Jueves 09:45")</f>
        <v>Jueves 09:45</v>
      </c>
      <c r="Z299" s="374" t="str">
        <f>IFERROR(__xludf.DUMMYFUNCTION("""COMPUTED_VALUE"""),"Jueves 16:30")</f>
        <v>Jueves 16:30</v>
      </c>
      <c r="AA299" s="374" t="str">
        <f>IFERROR(__xludf.DUMMYFUNCTION("""COMPUTED_VALUE"""),"Jueves 18:00")</f>
        <v>Jueves 18:00</v>
      </c>
      <c r="AB299" s="374" t="str">
        <f>IFERROR(__xludf.DUMMYFUNCTION("""COMPUTED_VALUE"""),"Viernes 09:45")</f>
        <v>Viernes 09:45</v>
      </c>
      <c r="AC299" s="374" t="str">
        <f>IFERROR(__xludf.DUMMYFUNCTION("""COMPUTED_VALUE"""),"Viernes 15:00")</f>
        <v>Viernes 15:00</v>
      </c>
      <c r="AD299" s="376" t="str">
        <f>IFERROR(__xludf.DUMMYFUNCTION("""COMPUTED_VALUE"""),"Viernes 17:15")</f>
        <v>Viernes 17:15</v>
      </c>
      <c r="AE299" s="376" t="str">
        <f>IFERROR(__xludf.DUMMYFUNCTION("""COMPUTED_VALUE"""),"Viernes 18:45")</f>
        <v>Viernes 18:45</v>
      </c>
      <c r="AF299" s="376" t="str">
        <f>IFERROR(__xludf.DUMMYFUNCTION("""COMPUTED_VALUE"""),"Sábados 10:30")</f>
        <v>Sábados 10:30</v>
      </c>
      <c r="AG299" s="376" t="str">
        <f>IFERROR(__xludf.DUMMYFUNCTION("""COMPUTED_VALUE"""),"Sábados 15:00")</f>
        <v>Sábados 15:00</v>
      </c>
      <c r="AH299" s="376" t="str">
        <f>IFERROR(__xludf.DUMMYFUNCTION("""COMPUTED_VALUE"""),"Sábados 15:45")</f>
        <v>Sábados 15:45</v>
      </c>
      <c r="AI299" s="376" t="str">
        <f>IFERROR(__xludf.DUMMYFUNCTION("""COMPUTED_VALUE"""),"Sábados 17:15")</f>
        <v>Sábados 17:15</v>
      </c>
      <c r="AJ299" s="376" t="str">
        <f>IFERROR(__xludf.DUMMYFUNCTION("""COMPUTED_VALUE"""),"vacio")</f>
        <v>vacio</v>
      </c>
      <c r="AK299" s="376"/>
      <c r="AL299" s="376"/>
      <c r="AM299" s="376"/>
      <c r="AN299" s="376"/>
      <c r="AO299" s="376"/>
      <c r="AP299" s="376"/>
      <c r="AQ299" s="376"/>
      <c r="AR299" s="376"/>
      <c r="AS299" s="376"/>
      <c r="AT299" s="376"/>
      <c r="AU299" s="376"/>
      <c r="AV299" s="376"/>
      <c r="AW299" s="377"/>
      <c r="AX299" s="134"/>
      <c r="AY299" s="353"/>
      <c r="AZ299" s="392" t="str">
        <f>IFERROR(__xludf.DUMMYFUNCTION("TRANSPOSE( IFNA(FILTER($B:$B, MONTH(IF($A:$A&lt;&gt;"""",$A:$A,""null""))=MONTH(IF('DATOS PERSONALES'!$H297&lt;&gt;"""",'DATOS PERSONALES'!$H297,""null""))),""Ingrese mes contratacion primero""))"),"Ingrese mes contratacion primero")</f>
        <v>Ingrese mes contratacion primero</v>
      </c>
      <c r="BA299" s="376"/>
      <c r="BB299" s="376"/>
      <c r="BC299" s="376"/>
      <c r="BD299" s="376"/>
      <c r="BE299" s="376"/>
      <c r="BF299" s="376"/>
      <c r="BG299" s="376"/>
      <c r="BH299" s="376"/>
      <c r="BI299" s="376"/>
      <c r="BJ299" s="376"/>
      <c r="BK299" s="376"/>
      <c r="BL299" s="376"/>
      <c r="BM299" s="376"/>
      <c r="BN299" s="376"/>
      <c r="BO299" s="377"/>
      <c r="BP299" s="134"/>
      <c r="BQ299" s="134"/>
      <c r="BR299" s="134"/>
      <c r="BS299" s="148"/>
      <c r="BT299" s="148"/>
      <c r="BU299" s="148"/>
      <c r="BV299" s="148"/>
      <c r="BW299" s="148"/>
      <c r="BX299" s="148"/>
      <c r="BY299" s="148"/>
      <c r="BZ299" s="148"/>
      <c r="CA299" s="148"/>
      <c r="CB299" s="148"/>
      <c r="CC299" s="148"/>
      <c r="CD299" s="148"/>
      <c r="CE299" s="148"/>
      <c r="CF299" s="148"/>
      <c r="CG299" s="148"/>
      <c r="CH299" s="148"/>
      <c r="CI299" s="148"/>
      <c r="CJ299" s="148"/>
      <c r="CK299" s="148"/>
      <c r="CL299" s="148"/>
      <c r="CM299" s="148"/>
      <c r="CN299" s="148"/>
      <c r="CO299" s="148"/>
      <c r="CP299" s="148"/>
      <c r="CQ299" s="148"/>
      <c r="CR299" s="148"/>
    </row>
    <row r="300" ht="15.75" customHeight="1">
      <c r="A300" s="134"/>
      <c r="B300" s="134"/>
      <c r="C300" s="134"/>
      <c r="D300" s="134"/>
      <c r="E300" s="134"/>
      <c r="F300" s="134"/>
      <c r="G300" s="353"/>
      <c r="H300" s="376"/>
      <c r="I300" s="376"/>
      <c r="J300" s="376"/>
      <c r="K300" s="377"/>
      <c r="L300" s="134"/>
      <c r="M300" s="134"/>
      <c r="N300" s="353"/>
      <c r="O300" s="374"/>
      <c r="P300" s="375"/>
      <c r="Q300" s="381" t="str">
        <f>IFERROR(__xludf.DUMMYFUNCTION("TRANSPOSE(FILTER($P$6:$P$329,$O$6:$O$329='DATOS PERSONALES'!$E297))"),"Lunes 15:15")</f>
        <v>Lunes 15:15</v>
      </c>
      <c r="R300" s="374" t="str">
        <f>IFERROR(__xludf.DUMMYFUNCTION("""COMPUTED_VALUE"""),"Lunes 16:45")</f>
        <v>Lunes 16:45</v>
      </c>
      <c r="S300" s="374" t="str">
        <f>IFERROR(__xludf.DUMMYFUNCTION("""COMPUTED_VALUE"""),"Lunes 18:15")</f>
        <v>Lunes 18:15</v>
      </c>
      <c r="T300" s="374" t="str">
        <f>IFERROR(__xludf.DUMMYFUNCTION("""COMPUTED_VALUE"""),"Martes 09:45")</f>
        <v>Martes 09:45</v>
      </c>
      <c r="U300" s="374" t="str">
        <f>IFERROR(__xludf.DUMMYFUNCTION("""COMPUTED_VALUE"""),"Martes 15:00")</f>
        <v>Martes 15:00</v>
      </c>
      <c r="V300" s="374" t="str">
        <f>IFERROR(__xludf.DUMMYFUNCTION("""COMPUTED_VALUE"""),"Martes 18:00")</f>
        <v>Martes 18:00</v>
      </c>
      <c r="W300" s="374" t="str">
        <f>IFERROR(__xludf.DUMMYFUNCTION("""COMPUTED_VALUE"""),"Miércoles 15:45")</f>
        <v>Miércoles 15:45</v>
      </c>
      <c r="X300" s="374" t="str">
        <f>IFERROR(__xludf.DUMMYFUNCTION("""COMPUTED_VALUE"""),"Miércoles 17:15")</f>
        <v>Miércoles 17:15</v>
      </c>
      <c r="Y300" s="374" t="str">
        <f>IFERROR(__xludf.DUMMYFUNCTION("""COMPUTED_VALUE"""),"Jueves 09:45")</f>
        <v>Jueves 09:45</v>
      </c>
      <c r="Z300" s="374" t="str">
        <f>IFERROR(__xludf.DUMMYFUNCTION("""COMPUTED_VALUE"""),"Jueves 16:30")</f>
        <v>Jueves 16:30</v>
      </c>
      <c r="AA300" s="374" t="str">
        <f>IFERROR(__xludf.DUMMYFUNCTION("""COMPUTED_VALUE"""),"Jueves 18:00")</f>
        <v>Jueves 18:00</v>
      </c>
      <c r="AB300" s="374" t="str">
        <f>IFERROR(__xludf.DUMMYFUNCTION("""COMPUTED_VALUE"""),"Viernes 09:45")</f>
        <v>Viernes 09:45</v>
      </c>
      <c r="AC300" s="374" t="str">
        <f>IFERROR(__xludf.DUMMYFUNCTION("""COMPUTED_VALUE"""),"Viernes 15:00")</f>
        <v>Viernes 15:00</v>
      </c>
      <c r="AD300" s="376" t="str">
        <f>IFERROR(__xludf.DUMMYFUNCTION("""COMPUTED_VALUE"""),"Viernes 17:15")</f>
        <v>Viernes 17:15</v>
      </c>
      <c r="AE300" s="376" t="str">
        <f>IFERROR(__xludf.DUMMYFUNCTION("""COMPUTED_VALUE"""),"Viernes 18:45")</f>
        <v>Viernes 18:45</v>
      </c>
      <c r="AF300" s="376" t="str">
        <f>IFERROR(__xludf.DUMMYFUNCTION("""COMPUTED_VALUE"""),"Sábados 10:30")</f>
        <v>Sábados 10:30</v>
      </c>
      <c r="AG300" s="376" t="str">
        <f>IFERROR(__xludf.DUMMYFUNCTION("""COMPUTED_VALUE"""),"Sábados 15:00")</f>
        <v>Sábados 15:00</v>
      </c>
      <c r="AH300" s="376" t="str">
        <f>IFERROR(__xludf.DUMMYFUNCTION("""COMPUTED_VALUE"""),"Sábados 15:45")</f>
        <v>Sábados 15:45</v>
      </c>
      <c r="AI300" s="376" t="str">
        <f>IFERROR(__xludf.DUMMYFUNCTION("""COMPUTED_VALUE"""),"Sábados 17:15")</f>
        <v>Sábados 17:15</v>
      </c>
      <c r="AJ300" s="376" t="str">
        <f>IFERROR(__xludf.DUMMYFUNCTION("""COMPUTED_VALUE"""),"vacio")</f>
        <v>vacio</v>
      </c>
      <c r="AK300" s="376"/>
      <c r="AL300" s="376"/>
      <c r="AM300" s="376"/>
      <c r="AN300" s="376"/>
      <c r="AO300" s="376"/>
      <c r="AP300" s="376"/>
      <c r="AQ300" s="376"/>
      <c r="AR300" s="376"/>
      <c r="AS300" s="376"/>
      <c r="AT300" s="376"/>
      <c r="AU300" s="376"/>
      <c r="AV300" s="376"/>
      <c r="AW300" s="377"/>
      <c r="AX300" s="134"/>
      <c r="AY300" s="353"/>
      <c r="AZ300" s="392" t="str">
        <f>IFERROR(__xludf.DUMMYFUNCTION("TRANSPOSE( IFNA(FILTER($B:$B, MONTH(IF($A:$A&lt;&gt;"""",$A:$A,""null""))=MONTH(IF('DATOS PERSONALES'!$H298&lt;&gt;"""",'DATOS PERSONALES'!$H298,""null""))),""Ingrese mes contratacion primero""))"),"Ingrese mes contratacion primero")</f>
        <v>Ingrese mes contratacion primero</v>
      </c>
      <c r="BA300" s="376"/>
      <c r="BB300" s="376"/>
      <c r="BC300" s="376"/>
      <c r="BD300" s="376"/>
      <c r="BE300" s="376"/>
      <c r="BF300" s="376"/>
      <c r="BG300" s="376"/>
      <c r="BH300" s="376"/>
      <c r="BI300" s="376"/>
      <c r="BJ300" s="376"/>
      <c r="BK300" s="376"/>
      <c r="BL300" s="376"/>
      <c r="BM300" s="376"/>
      <c r="BN300" s="376"/>
      <c r="BO300" s="377"/>
      <c r="BP300" s="134"/>
      <c r="BQ300" s="134"/>
      <c r="BR300" s="134"/>
      <c r="BS300" s="148"/>
      <c r="BT300" s="148"/>
      <c r="BU300" s="148"/>
      <c r="BV300" s="148"/>
      <c r="BW300" s="148"/>
      <c r="BX300" s="148"/>
      <c r="BY300" s="148"/>
      <c r="BZ300" s="148"/>
      <c r="CA300" s="148"/>
      <c r="CB300" s="148"/>
      <c r="CC300" s="148"/>
      <c r="CD300" s="148"/>
      <c r="CE300" s="148"/>
      <c r="CF300" s="148"/>
      <c r="CG300" s="148"/>
      <c r="CH300" s="148"/>
      <c r="CI300" s="148"/>
      <c r="CJ300" s="148"/>
      <c r="CK300" s="148"/>
      <c r="CL300" s="148"/>
      <c r="CM300" s="148"/>
      <c r="CN300" s="148"/>
      <c r="CO300" s="148"/>
      <c r="CP300" s="148"/>
      <c r="CQ300" s="148"/>
      <c r="CR300" s="148"/>
    </row>
    <row r="301" ht="15.75" customHeight="1">
      <c r="A301" s="134"/>
      <c r="B301" s="134"/>
      <c r="C301" s="134"/>
      <c r="D301" s="134"/>
      <c r="E301" s="134"/>
      <c r="F301" s="134"/>
      <c r="G301" s="353"/>
      <c r="H301" s="376"/>
      <c r="I301" s="376"/>
      <c r="J301" s="376"/>
      <c r="K301" s="377"/>
      <c r="L301" s="134"/>
      <c r="M301" s="134"/>
      <c r="N301" s="353"/>
      <c r="O301" s="374"/>
      <c r="P301" s="375"/>
      <c r="Q301" s="381" t="str">
        <f>IFERROR(__xludf.DUMMYFUNCTION("TRANSPOSE(FILTER($P$6:$P$329,$O$6:$O$329='DATOS PERSONALES'!$E298))"),"Lunes 15:15")</f>
        <v>Lunes 15:15</v>
      </c>
      <c r="R301" s="374" t="str">
        <f>IFERROR(__xludf.DUMMYFUNCTION("""COMPUTED_VALUE"""),"Lunes 16:45")</f>
        <v>Lunes 16:45</v>
      </c>
      <c r="S301" s="374" t="str">
        <f>IFERROR(__xludf.DUMMYFUNCTION("""COMPUTED_VALUE"""),"Lunes 18:15")</f>
        <v>Lunes 18:15</v>
      </c>
      <c r="T301" s="374" t="str">
        <f>IFERROR(__xludf.DUMMYFUNCTION("""COMPUTED_VALUE"""),"Martes 09:45")</f>
        <v>Martes 09:45</v>
      </c>
      <c r="U301" s="374" t="str">
        <f>IFERROR(__xludf.DUMMYFUNCTION("""COMPUTED_VALUE"""),"Martes 15:00")</f>
        <v>Martes 15:00</v>
      </c>
      <c r="V301" s="374" t="str">
        <f>IFERROR(__xludf.DUMMYFUNCTION("""COMPUTED_VALUE"""),"Martes 18:00")</f>
        <v>Martes 18:00</v>
      </c>
      <c r="W301" s="374" t="str">
        <f>IFERROR(__xludf.DUMMYFUNCTION("""COMPUTED_VALUE"""),"Miércoles 15:45")</f>
        <v>Miércoles 15:45</v>
      </c>
      <c r="X301" s="374" t="str">
        <f>IFERROR(__xludf.DUMMYFUNCTION("""COMPUTED_VALUE"""),"Miércoles 17:15")</f>
        <v>Miércoles 17:15</v>
      </c>
      <c r="Y301" s="374" t="str">
        <f>IFERROR(__xludf.DUMMYFUNCTION("""COMPUTED_VALUE"""),"Jueves 09:45")</f>
        <v>Jueves 09:45</v>
      </c>
      <c r="Z301" s="374" t="str">
        <f>IFERROR(__xludf.DUMMYFUNCTION("""COMPUTED_VALUE"""),"Jueves 16:30")</f>
        <v>Jueves 16:30</v>
      </c>
      <c r="AA301" s="374" t="str">
        <f>IFERROR(__xludf.DUMMYFUNCTION("""COMPUTED_VALUE"""),"Jueves 18:00")</f>
        <v>Jueves 18:00</v>
      </c>
      <c r="AB301" s="374" t="str">
        <f>IFERROR(__xludf.DUMMYFUNCTION("""COMPUTED_VALUE"""),"Viernes 09:45")</f>
        <v>Viernes 09:45</v>
      </c>
      <c r="AC301" s="374" t="str">
        <f>IFERROR(__xludf.DUMMYFUNCTION("""COMPUTED_VALUE"""),"Viernes 15:00")</f>
        <v>Viernes 15:00</v>
      </c>
      <c r="AD301" s="376" t="str">
        <f>IFERROR(__xludf.DUMMYFUNCTION("""COMPUTED_VALUE"""),"Viernes 17:15")</f>
        <v>Viernes 17:15</v>
      </c>
      <c r="AE301" s="376" t="str">
        <f>IFERROR(__xludf.DUMMYFUNCTION("""COMPUTED_VALUE"""),"Viernes 18:45")</f>
        <v>Viernes 18:45</v>
      </c>
      <c r="AF301" s="376" t="str">
        <f>IFERROR(__xludf.DUMMYFUNCTION("""COMPUTED_VALUE"""),"Sábados 10:30")</f>
        <v>Sábados 10:30</v>
      </c>
      <c r="AG301" s="376" t="str">
        <f>IFERROR(__xludf.DUMMYFUNCTION("""COMPUTED_VALUE"""),"Sábados 15:00")</f>
        <v>Sábados 15:00</v>
      </c>
      <c r="AH301" s="376" t="str">
        <f>IFERROR(__xludf.DUMMYFUNCTION("""COMPUTED_VALUE"""),"Sábados 15:45")</f>
        <v>Sábados 15:45</v>
      </c>
      <c r="AI301" s="376" t="str">
        <f>IFERROR(__xludf.DUMMYFUNCTION("""COMPUTED_VALUE"""),"Sábados 17:15")</f>
        <v>Sábados 17:15</v>
      </c>
      <c r="AJ301" s="376" t="str">
        <f>IFERROR(__xludf.DUMMYFUNCTION("""COMPUTED_VALUE"""),"vacio")</f>
        <v>vacio</v>
      </c>
      <c r="AK301" s="376"/>
      <c r="AL301" s="376"/>
      <c r="AM301" s="376"/>
      <c r="AN301" s="376"/>
      <c r="AO301" s="376"/>
      <c r="AP301" s="376"/>
      <c r="AQ301" s="376"/>
      <c r="AR301" s="376"/>
      <c r="AS301" s="376"/>
      <c r="AT301" s="376"/>
      <c r="AU301" s="376"/>
      <c r="AV301" s="376"/>
      <c r="AW301" s="377"/>
      <c r="AX301" s="134"/>
      <c r="AY301" s="353"/>
      <c r="AZ301" s="392" t="str">
        <f>IFERROR(__xludf.DUMMYFUNCTION("TRANSPOSE( IFNA(FILTER($B:$B, MONTH(IF($A:$A&lt;&gt;"""",$A:$A,""null""))=MONTH(IF('DATOS PERSONALES'!$H299&lt;&gt;"""",'DATOS PERSONALES'!$H299,""null""))),""Ingrese mes contratacion primero""))"),"Ingrese mes contratacion primero")</f>
        <v>Ingrese mes contratacion primero</v>
      </c>
      <c r="BA301" s="376"/>
      <c r="BB301" s="376"/>
      <c r="BC301" s="376"/>
      <c r="BD301" s="376"/>
      <c r="BE301" s="376"/>
      <c r="BF301" s="376"/>
      <c r="BG301" s="376"/>
      <c r="BH301" s="376"/>
      <c r="BI301" s="376"/>
      <c r="BJ301" s="376"/>
      <c r="BK301" s="376"/>
      <c r="BL301" s="376"/>
      <c r="BM301" s="376"/>
      <c r="BN301" s="376"/>
      <c r="BO301" s="377"/>
      <c r="BP301" s="134"/>
      <c r="BQ301" s="134"/>
      <c r="BR301" s="134"/>
      <c r="BS301" s="148"/>
      <c r="BT301" s="148"/>
      <c r="BU301" s="148"/>
      <c r="BV301" s="148"/>
      <c r="BW301" s="148"/>
      <c r="BX301" s="148"/>
      <c r="BY301" s="148"/>
      <c r="BZ301" s="148"/>
      <c r="CA301" s="148"/>
      <c r="CB301" s="148"/>
      <c r="CC301" s="148"/>
      <c r="CD301" s="148"/>
      <c r="CE301" s="148"/>
      <c r="CF301" s="148"/>
      <c r="CG301" s="148"/>
      <c r="CH301" s="148"/>
      <c r="CI301" s="148"/>
      <c r="CJ301" s="148"/>
      <c r="CK301" s="148"/>
      <c r="CL301" s="148"/>
      <c r="CM301" s="148"/>
      <c r="CN301" s="148"/>
      <c r="CO301" s="148"/>
      <c r="CP301" s="148"/>
      <c r="CQ301" s="148"/>
      <c r="CR301" s="148"/>
    </row>
    <row r="302" ht="15.75" customHeight="1">
      <c r="A302" s="134"/>
      <c r="B302" s="134"/>
      <c r="C302" s="134"/>
      <c r="D302" s="134"/>
      <c r="E302" s="134"/>
      <c r="F302" s="134"/>
      <c r="G302" s="353"/>
      <c r="H302" s="376"/>
      <c r="I302" s="376"/>
      <c r="J302" s="376"/>
      <c r="K302" s="377"/>
      <c r="L302" s="134"/>
      <c r="M302" s="134"/>
      <c r="N302" s="353"/>
      <c r="O302" s="374"/>
      <c r="P302" s="375"/>
      <c r="Q302" s="381" t="str">
        <f>IFERROR(__xludf.DUMMYFUNCTION("TRANSPOSE(FILTER($P$6:$P$329,$O$6:$O$329='DATOS PERSONALES'!$E299))"),"Lunes 15:15")</f>
        <v>Lunes 15:15</v>
      </c>
      <c r="R302" s="374" t="str">
        <f>IFERROR(__xludf.DUMMYFUNCTION("""COMPUTED_VALUE"""),"Lunes 16:45")</f>
        <v>Lunes 16:45</v>
      </c>
      <c r="S302" s="374" t="str">
        <f>IFERROR(__xludf.DUMMYFUNCTION("""COMPUTED_VALUE"""),"Lunes 18:15")</f>
        <v>Lunes 18:15</v>
      </c>
      <c r="T302" s="374" t="str">
        <f>IFERROR(__xludf.DUMMYFUNCTION("""COMPUTED_VALUE"""),"Martes 09:45")</f>
        <v>Martes 09:45</v>
      </c>
      <c r="U302" s="374" t="str">
        <f>IFERROR(__xludf.DUMMYFUNCTION("""COMPUTED_VALUE"""),"Martes 15:00")</f>
        <v>Martes 15:00</v>
      </c>
      <c r="V302" s="374" t="str">
        <f>IFERROR(__xludf.DUMMYFUNCTION("""COMPUTED_VALUE"""),"Martes 18:00")</f>
        <v>Martes 18:00</v>
      </c>
      <c r="W302" s="374" t="str">
        <f>IFERROR(__xludf.DUMMYFUNCTION("""COMPUTED_VALUE"""),"Miércoles 15:45")</f>
        <v>Miércoles 15:45</v>
      </c>
      <c r="X302" s="374" t="str">
        <f>IFERROR(__xludf.DUMMYFUNCTION("""COMPUTED_VALUE"""),"Miércoles 17:15")</f>
        <v>Miércoles 17:15</v>
      </c>
      <c r="Y302" s="374" t="str">
        <f>IFERROR(__xludf.DUMMYFUNCTION("""COMPUTED_VALUE"""),"Jueves 09:45")</f>
        <v>Jueves 09:45</v>
      </c>
      <c r="Z302" s="374" t="str">
        <f>IFERROR(__xludf.DUMMYFUNCTION("""COMPUTED_VALUE"""),"Jueves 16:30")</f>
        <v>Jueves 16:30</v>
      </c>
      <c r="AA302" s="374" t="str">
        <f>IFERROR(__xludf.DUMMYFUNCTION("""COMPUTED_VALUE"""),"Jueves 18:00")</f>
        <v>Jueves 18:00</v>
      </c>
      <c r="AB302" s="374" t="str">
        <f>IFERROR(__xludf.DUMMYFUNCTION("""COMPUTED_VALUE"""),"Viernes 09:45")</f>
        <v>Viernes 09:45</v>
      </c>
      <c r="AC302" s="374" t="str">
        <f>IFERROR(__xludf.DUMMYFUNCTION("""COMPUTED_VALUE"""),"Viernes 15:00")</f>
        <v>Viernes 15:00</v>
      </c>
      <c r="AD302" s="376" t="str">
        <f>IFERROR(__xludf.DUMMYFUNCTION("""COMPUTED_VALUE"""),"Viernes 17:15")</f>
        <v>Viernes 17:15</v>
      </c>
      <c r="AE302" s="376" t="str">
        <f>IFERROR(__xludf.DUMMYFUNCTION("""COMPUTED_VALUE"""),"Viernes 18:45")</f>
        <v>Viernes 18:45</v>
      </c>
      <c r="AF302" s="376" t="str">
        <f>IFERROR(__xludf.DUMMYFUNCTION("""COMPUTED_VALUE"""),"Sábados 10:30")</f>
        <v>Sábados 10:30</v>
      </c>
      <c r="AG302" s="376" t="str">
        <f>IFERROR(__xludf.DUMMYFUNCTION("""COMPUTED_VALUE"""),"Sábados 15:00")</f>
        <v>Sábados 15:00</v>
      </c>
      <c r="AH302" s="376" t="str">
        <f>IFERROR(__xludf.DUMMYFUNCTION("""COMPUTED_VALUE"""),"Sábados 15:45")</f>
        <v>Sábados 15:45</v>
      </c>
      <c r="AI302" s="376" t="str">
        <f>IFERROR(__xludf.DUMMYFUNCTION("""COMPUTED_VALUE"""),"Sábados 17:15")</f>
        <v>Sábados 17:15</v>
      </c>
      <c r="AJ302" s="376" t="str">
        <f>IFERROR(__xludf.DUMMYFUNCTION("""COMPUTED_VALUE"""),"vacio")</f>
        <v>vacio</v>
      </c>
      <c r="AK302" s="376"/>
      <c r="AL302" s="376"/>
      <c r="AM302" s="376"/>
      <c r="AN302" s="376"/>
      <c r="AO302" s="376"/>
      <c r="AP302" s="376"/>
      <c r="AQ302" s="376"/>
      <c r="AR302" s="376"/>
      <c r="AS302" s="376"/>
      <c r="AT302" s="376"/>
      <c r="AU302" s="376"/>
      <c r="AV302" s="376"/>
      <c r="AW302" s="377"/>
      <c r="AX302" s="134"/>
      <c r="AY302" s="353"/>
      <c r="AZ302" s="392" t="str">
        <f>IFERROR(__xludf.DUMMYFUNCTION("TRANSPOSE( IFNA(FILTER($B:$B, MONTH(IF($A:$A&lt;&gt;"""",$A:$A,""null""))=MONTH(IF('DATOS PERSONALES'!$H300&lt;&gt;"""",'DATOS PERSONALES'!$H300,""null""))),""Ingrese mes contratacion primero""))"),"Ingrese mes contratacion primero")</f>
        <v>Ingrese mes contratacion primero</v>
      </c>
      <c r="BA302" s="376"/>
      <c r="BB302" s="376"/>
      <c r="BC302" s="376"/>
      <c r="BD302" s="376"/>
      <c r="BE302" s="376"/>
      <c r="BF302" s="376"/>
      <c r="BG302" s="376"/>
      <c r="BH302" s="376"/>
      <c r="BI302" s="376"/>
      <c r="BJ302" s="376"/>
      <c r="BK302" s="376"/>
      <c r="BL302" s="376"/>
      <c r="BM302" s="376"/>
      <c r="BN302" s="376"/>
      <c r="BO302" s="377"/>
      <c r="BP302" s="134"/>
      <c r="BQ302" s="134"/>
      <c r="BR302" s="134"/>
      <c r="BS302" s="148"/>
      <c r="BT302" s="148"/>
      <c r="BU302" s="148"/>
      <c r="BV302" s="148"/>
      <c r="BW302" s="148"/>
      <c r="BX302" s="148"/>
      <c r="BY302" s="148"/>
      <c r="BZ302" s="148"/>
      <c r="CA302" s="148"/>
      <c r="CB302" s="148"/>
      <c r="CC302" s="148"/>
      <c r="CD302" s="148"/>
      <c r="CE302" s="148"/>
      <c r="CF302" s="148"/>
      <c r="CG302" s="148"/>
      <c r="CH302" s="148"/>
      <c r="CI302" s="148"/>
      <c r="CJ302" s="148"/>
      <c r="CK302" s="148"/>
      <c r="CL302" s="148"/>
      <c r="CM302" s="148"/>
      <c r="CN302" s="148"/>
      <c r="CO302" s="148"/>
      <c r="CP302" s="148"/>
      <c r="CQ302" s="148"/>
      <c r="CR302" s="148"/>
    </row>
    <row r="303" ht="15.75" customHeight="1">
      <c r="A303" s="134"/>
      <c r="B303" s="134"/>
      <c r="C303" s="134"/>
      <c r="D303" s="134"/>
      <c r="E303" s="134"/>
      <c r="F303" s="134"/>
      <c r="G303" s="353"/>
      <c r="H303" s="376"/>
      <c r="I303" s="376"/>
      <c r="J303" s="376"/>
      <c r="K303" s="377"/>
      <c r="L303" s="134"/>
      <c r="M303" s="134"/>
      <c r="N303" s="353"/>
      <c r="O303" s="374"/>
      <c r="P303" s="375"/>
      <c r="Q303" s="381" t="str">
        <f>IFERROR(__xludf.DUMMYFUNCTION("TRANSPOSE(FILTER($P$6:$P$329,$O$6:$O$329='DATOS PERSONALES'!$E300))"),"Lunes 15:15")</f>
        <v>Lunes 15:15</v>
      </c>
      <c r="R303" s="374" t="str">
        <f>IFERROR(__xludf.DUMMYFUNCTION("""COMPUTED_VALUE"""),"Lunes 16:45")</f>
        <v>Lunes 16:45</v>
      </c>
      <c r="S303" s="374" t="str">
        <f>IFERROR(__xludf.DUMMYFUNCTION("""COMPUTED_VALUE"""),"Lunes 18:15")</f>
        <v>Lunes 18:15</v>
      </c>
      <c r="T303" s="374" t="str">
        <f>IFERROR(__xludf.DUMMYFUNCTION("""COMPUTED_VALUE"""),"Martes 09:45")</f>
        <v>Martes 09:45</v>
      </c>
      <c r="U303" s="374" t="str">
        <f>IFERROR(__xludf.DUMMYFUNCTION("""COMPUTED_VALUE"""),"Martes 15:00")</f>
        <v>Martes 15:00</v>
      </c>
      <c r="V303" s="374" t="str">
        <f>IFERROR(__xludf.DUMMYFUNCTION("""COMPUTED_VALUE"""),"Martes 18:00")</f>
        <v>Martes 18:00</v>
      </c>
      <c r="W303" s="374" t="str">
        <f>IFERROR(__xludf.DUMMYFUNCTION("""COMPUTED_VALUE"""),"Miércoles 15:45")</f>
        <v>Miércoles 15:45</v>
      </c>
      <c r="X303" s="374" t="str">
        <f>IFERROR(__xludf.DUMMYFUNCTION("""COMPUTED_VALUE"""),"Miércoles 17:15")</f>
        <v>Miércoles 17:15</v>
      </c>
      <c r="Y303" s="374" t="str">
        <f>IFERROR(__xludf.DUMMYFUNCTION("""COMPUTED_VALUE"""),"Jueves 09:45")</f>
        <v>Jueves 09:45</v>
      </c>
      <c r="Z303" s="374" t="str">
        <f>IFERROR(__xludf.DUMMYFUNCTION("""COMPUTED_VALUE"""),"Jueves 16:30")</f>
        <v>Jueves 16:30</v>
      </c>
      <c r="AA303" s="374" t="str">
        <f>IFERROR(__xludf.DUMMYFUNCTION("""COMPUTED_VALUE"""),"Jueves 18:00")</f>
        <v>Jueves 18:00</v>
      </c>
      <c r="AB303" s="374" t="str">
        <f>IFERROR(__xludf.DUMMYFUNCTION("""COMPUTED_VALUE"""),"Viernes 09:45")</f>
        <v>Viernes 09:45</v>
      </c>
      <c r="AC303" s="374" t="str">
        <f>IFERROR(__xludf.DUMMYFUNCTION("""COMPUTED_VALUE"""),"Viernes 15:00")</f>
        <v>Viernes 15:00</v>
      </c>
      <c r="AD303" s="376" t="str">
        <f>IFERROR(__xludf.DUMMYFUNCTION("""COMPUTED_VALUE"""),"Viernes 17:15")</f>
        <v>Viernes 17:15</v>
      </c>
      <c r="AE303" s="376" t="str">
        <f>IFERROR(__xludf.DUMMYFUNCTION("""COMPUTED_VALUE"""),"Viernes 18:45")</f>
        <v>Viernes 18:45</v>
      </c>
      <c r="AF303" s="376" t="str">
        <f>IFERROR(__xludf.DUMMYFUNCTION("""COMPUTED_VALUE"""),"Sábados 10:30")</f>
        <v>Sábados 10:30</v>
      </c>
      <c r="AG303" s="376" t="str">
        <f>IFERROR(__xludf.DUMMYFUNCTION("""COMPUTED_VALUE"""),"Sábados 15:00")</f>
        <v>Sábados 15:00</v>
      </c>
      <c r="AH303" s="376" t="str">
        <f>IFERROR(__xludf.DUMMYFUNCTION("""COMPUTED_VALUE"""),"Sábados 15:45")</f>
        <v>Sábados 15:45</v>
      </c>
      <c r="AI303" s="376" t="str">
        <f>IFERROR(__xludf.DUMMYFUNCTION("""COMPUTED_VALUE"""),"Sábados 17:15")</f>
        <v>Sábados 17:15</v>
      </c>
      <c r="AJ303" s="376" t="str">
        <f>IFERROR(__xludf.DUMMYFUNCTION("""COMPUTED_VALUE"""),"vacio")</f>
        <v>vacio</v>
      </c>
      <c r="AK303" s="376"/>
      <c r="AL303" s="376"/>
      <c r="AM303" s="376"/>
      <c r="AN303" s="376"/>
      <c r="AO303" s="376"/>
      <c r="AP303" s="376"/>
      <c r="AQ303" s="376"/>
      <c r="AR303" s="376"/>
      <c r="AS303" s="376"/>
      <c r="AT303" s="376"/>
      <c r="AU303" s="376"/>
      <c r="AV303" s="376"/>
      <c r="AW303" s="377"/>
      <c r="AX303" s="134"/>
      <c r="AY303" s="353"/>
      <c r="AZ303" s="392" t="str">
        <f>IFERROR(__xludf.DUMMYFUNCTION("TRANSPOSE( IFNA(FILTER($B:$B, MONTH(IF($A:$A&lt;&gt;"""",$A:$A,""null""))=MONTH(IF('DATOS PERSONALES'!$H301&lt;&gt;"""",'DATOS PERSONALES'!$H301,""null""))),""Ingrese mes contratacion primero""))"),"Ingrese mes contratacion primero")</f>
        <v>Ingrese mes contratacion primero</v>
      </c>
      <c r="BA303" s="376"/>
      <c r="BB303" s="376"/>
      <c r="BC303" s="376"/>
      <c r="BD303" s="376"/>
      <c r="BE303" s="376"/>
      <c r="BF303" s="376"/>
      <c r="BG303" s="376"/>
      <c r="BH303" s="376"/>
      <c r="BI303" s="376"/>
      <c r="BJ303" s="376"/>
      <c r="BK303" s="376"/>
      <c r="BL303" s="376"/>
      <c r="BM303" s="376"/>
      <c r="BN303" s="376"/>
      <c r="BO303" s="377"/>
      <c r="BP303" s="134"/>
      <c r="BQ303" s="134"/>
      <c r="BR303" s="134"/>
      <c r="BS303" s="148"/>
      <c r="BT303" s="148"/>
      <c r="BU303" s="148"/>
      <c r="BV303" s="148"/>
      <c r="BW303" s="148"/>
      <c r="BX303" s="148"/>
      <c r="BY303" s="148"/>
      <c r="BZ303" s="148"/>
      <c r="CA303" s="148"/>
      <c r="CB303" s="148"/>
      <c r="CC303" s="148"/>
      <c r="CD303" s="148"/>
      <c r="CE303" s="148"/>
      <c r="CF303" s="148"/>
      <c r="CG303" s="148"/>
      <c r="CH303" s="148"/>
      <c r="CI303" s="148"/>
      <c r="CJ303" s="148"/>
      <c r="CK303" s="148"/>
      <c r="CL303" s="148"/>
      <c r="CM303" s="148"/>
      <c r="CN303" s="148"/>
      <c r="CO303" s="148"/>
      <c r="CP303" s="148"/>
      <c r="CQ303" s="148"/>
      <c r="CR303" s="148"/>
    </row>
    <row r="304" ht="15.75" customHeight="1">
      <c r="A304" s="134"/>
      <c r="B304" s="134"/>
      <c r="C304" s="134"/>
      <c r="D304" s="134"/>
      <c r="E304" s="134"/>
      <c r="F304" s="134"/>
      <c r="G304" s="353"/>
      <c r="H304" s="376"/>
      <c r="I304" s="376"/>
      <c r="J304" s="376"/>
      <c r="K304" s="377"/>
      <c r="L304" s="134"/>
      <c r="M304" s="134"/>
      <c r="N304" s="353"/>
      <c r="O304" s="374"/>
      <c r="P304" s="375"/>
      <c r="Q304" s="381" t="str">
        <f>IFERROR(__xludf.DUMMYFUNCTION("TRANSPOSE(FILTER($P$6:$P$329,$O$6:$O$329='DATOS PERSONALES'!$E301))"),"Lunes 15:15")</f>
        <v>Lunes 15:15</v>
      </c>
      <c r="R304" s="374" t="str">
        <f>IFERROR(__xludf.DUMMYFUNCTION("""COMPUTED_VALUE"""),"Lunes 16:45")</f>
        <v>Lunes 16:45</v>
      </c>
      <c r="S304" s="374" t="str">
        <f>IFERROR(__xludf.DUMMYFUNCTION("""COMPUTED_VALUE"""),"Lunes 18:15")</f>
        <v>Lunes 18:15</v>
      </c>
      <c r="T304" s="374" t="str">
        <f>IFERROR(__xludf.DUMMYFUNCTION("""COMPUTED_VALUE"""),"Martes 09:45")</f>
        <v>Martes 09:45</v>
      </c>
      <c r="U304" s="374" t="str">
        <f>IFERROR(__xludf.DUMMYFUNCTION("""COMPUTED_VALUE"""),"Martes 15:00")</f>
        <v>Martes 15:00</v>
      </c>
      <c r="V304" s="374" t="str">
        <f>IFERROR(__xludf.DUMMYFUNCTION("""COMPUTED_VALUE"""),"Martes 18:00")</f>
        <v>Martes 18:00</v>
      </c>
      <c r="W304" s="374" t="str">
        <f>IFERROR(__xludf.DUMMYFUNCTION("""COMPUTED_VALUE"""),"Miércoles 15:45")</f>
        <v>Miércoles 15:45</v>
      </c>
      <c r="X304" s="374" t="str">
        <f>IFERROR(__xludf.DUMMYFUNCTION("""COMPUTED_VALUE"""),"Miércoles 17:15")</f>
        <v>Miércoles 17:15</v>
      </c>
      <c r="Y304" s="374" t="str">
        <f>IFERROR(__xludf.DUMMYFUNCTION("""COMPUTED_VALUE"""),"Jueves 09:45")</f>
        <v>Jueves 09:45</v>
      </c>
      <c r="Z304" s="374" t="str">
        <f>IFERROR(__xludf.DUMMYFUNCTION("""COMPUTED_VALUE"""),"Jueves 16:30")</f>
        <v>Jueves 16:30</v>
      </c>
      <c r="AA304" s="374" t="str">
        <f>IFERROR(__xludf.DUMMYFUNCTION("""COMPUTED_VALUE"""),"Jueves 18:00")</f>
        <v>Jueves 18:00</v>
      </c>
      <c r="AB304" s="374" t="str">
        <f>IFERROR(__xludf.DUMMYFUNCTION("""COMPUTED_VALUE"""),"Viernes 09:45")</f>
        <v>Viernes 09:45</v>
      </c>
      <c r="AC304" s="374" t="str">
        <f>IFERROR(__xludf.DUMMYFUNCTION("""COMPUTED_VALUE"""),"Viernes 15:00")</f>
        <v>Viernes 15:00</v>
      </c>
      <c r="AD304" s="376" t="str">
        <f>IFERROR(__xludf.DUMMYFUNCTION("""COMPUTED_VALUE"""),"Viernes 17:15")</f>
        <v>Viernes 17:15</v>
      </c>
      <c r="AE304" s="376" t="str">
        <f>IFERROR(__xludf.DUMMYFUNCTION("""COMPUTED_VALUE"""),"Viernes 18:45")</f>
        <v>Viernes 18:45</v>
      </c>
      <c r="AF304" s="376" t="str">
        <f>IFERROR(__xludf.DUMMYFUNCTION("""COMPUTED_VALUE"""),"Sábados 10:30")</f>
        <v>Sábados 10:30</v>
      </c>
      <c r="AG304" s="376" t="str">
        <f>IFERROR(__xludf.DUMMYFUNCTION("""COMPUTED_VALUE"""),"Sábados 15:00")</f>
        <v>Sábados 15:00</v>
      </c>
      <c r="AH304" s="376" t="str">
        <f>IFERROR(__xludf.DUMMYFUNCTION("""COMPUTED_VALUE"""),"Sábados 15:45")</f>
        <v>Sábados 15:45</v>
      </c>
      <c r="AI304" s="376" t="str">
        <f>IFERROR(__xludf.DUMMYFUNCTION("""COMPUTED_VALUE"""),"Sábados 17:15")</f>
        <v>Sábados 17:15</v>
      </c>
      <c r="AJ304" s="376" t="str">
        <f>IFERROR(__xludf.DUMMYFUNCTION("""COMPUTED_VALUE"""),"vacio")</f>
        <v>vacio</v>
      </c>
      <c r="AK304" s="376"/>
      <c r="AL304" s="376"/>
      <c r="AM304" s="376"/>
      <c r="AN304" s="376"/>
      <c r="AO304" s="376"/>
      <c r="AP304" s="376"/>
      <c r="AQ304" s="376"/>
      <c r="AR304" s="376"/>
      <c r="AS304" s="376"/>
      <c r="AT304" s="376"/>
      <c r="AU304" s="376"/>
      <c r="AV304" s="376"/>
      <c r="AW304" s="377"/>
      <c r="AX304" s="134"/>
      <c r="AY304" s="353"/>
      <c r="AZ304" s="392" t="str">
        <f>IFERROR(__xludf.DUMMYFUNCTION("TRANSPOSE( IFNA(FILTER($B:$B, MONTH(IF($A:$A&lt;&gt;"""",$A:$A,""null""))=MONTH(IF('DATOS PERSONALES'!$H302&lt;&gt;"""",'DATOS PERSONALES'!$H302,""null""))),""Ingrese mes contratacion primero""))"),"Ingrese mes contratacion primero")</f>
        <v>Ingrese mes contratacion primero</v>
      </c>
      <c r="BA304" s="376"/>
      <c r="BB304" s="376"/>
      <c r="BC304" s="376"/>
      <c r="BD304" s="376"/>
      <c r="BE304" s="376"/>
      <c r="BF304" s="376"/>
      <c r="BG304" s="376"/>
      <c r="BH304" s="376"/>
      <c r="BI304" s="376"/>
      <c r="BJ304" s="376"/>
      <c r="BK304" s="376"/>
      <c r="BL304" s="376"/>
      <c r="BM304" s="376"/>
      <c r="BN304" s="376"/>
      <c r="BO304" s="377"/>
      <c r="BP304" s="134"/>
      <c r="BQ304" s="134"/>
      <c r="BR304" s="134"/>
      <c r="BS304" s="148"/>
      <c r="BT304" s="148"/>
      <c r="BU304" s="148"/>
      <c r="BV304" s="148"/>
      <c r="BW304" s="148"/>
      <c r="BX304" s="148"/>
      <c r="BY304" s="148"/>
      <c r="BZ304" s="148"/>
      <c r="CA304" s="148"/>
      <c r="CB304" s="148"/>
      <c r="CC304" s="148"/>
      <c r="CD304" s="148"/>
      <c r="CE304" s="148"/>
      <c r="CF304" s="148"/>
      <c r="CG304" s="148"/>
      <c r="CH304" s="148"/>
      <c r="CI304" s="148"/>
      <c r="CJ304" s="148"/>
      <c r="CK304" s="148"/>
      <c r="CL304" s="148"/>
      <c r="CM304" s="148"/>
      <c r="CN304" s="148"/>
      <c r="CO304" s="148"/>
      <c r="CP304" s="148"/>
      <c r="CQ304" s="148"/>
      <c r="CR304" s="148"/>
    </row>
    <row r="305" ht="15.75" customHeight="1">
      <c r="A305" s="134"/>
      <c r="B305" s="134"/>
      <c r="C305" s="134"/>
      <c r="D305" s="134"/>
      <c r="E305" s="134"/>
      <c r="F305" s="134"/>
      <c r="G305" s="353"/>
      <c r="H305" s="376"/>
      <c r="I305" s="376"/>
      <c r="J305" s="376"/>
      <c r="K305" s="377"/>
      <c r="L305" s="134"/>
      <c r="M305" s="134"/>
      <c r="N305" s="353"/>
      <c r="O305" s="374"/>
      <c r="P305" s="375"/>
      <c r="Q305" s="381" t="str">
        <f>IFERROR(__xludf.DUMMYFUNCTION("TRANSPOSE(FILTER($P$6:$P$329,$O$6:$O$329='DATOS PERSONALES'!$E302))"),"Lunes 15:15")</f>
        <v>Lunes 15:15</v>
      </c>
      <c r="R305" s="374" t="str">
        <f>IFERROR(__xludf.DUMMYFUNCTION("""COMPUTED_VALUE"""),"Lunes 16:45")</f>
        <v>Lunes 16:45</v>
      </c>
      <c r="S305" s="374" t="str">
        <f>IFERROR(__xludf.DUMMYFUNCTION("""COMPUTED_VALUE"""),"Lunes 18:15")</f>
        <v>Lunes 18:15</v>
      </c>
      <c r="T305" s="374" t="str">
        <f>IFERROR(__xludf.DUMMYFUNCTION("""COMPUTED_VALUE"""),"Martes 09:45")</f>
        <v>Martes 09:45</v>
      </c>
      <c r="U305" s="374" t="str">
        <f>IFERROR(__xludf.DUMMYFUNCTION("""COMPUTED_VALUE"""),"Martes 15:00")</f>
        <v>Martes 15:00</v>
      </c>
      <c r="V305" s="374" t="str">
        <f>IFERROR(__xludf.DUMMYFUNCTION("""COMPUTED_VALUE"""),"Martes 18:00")</f>
        <v>Martes 18:00</v>
      </c>
      <c r="W305" s="374" t="str">
        <f>IFERROR(__xludf.DUMMYFUNCTION("""COMPUTED_VALUE"""),"Miércoles 15:45")</f>
        <v>Miércoles 15:45</v>
      </c>
      <c r="X305" s="374" t="str">
        <f>IFERROR(__xludf.DUMMYFUNCTION("""COMPUTED_VALUE"""),"Miércoles 17:15")</f>
        <v>Miércoles 17:15</v>
      </c>
      <c r="Y305" s="374" t="str">
        <f>IFERROR(__xludf.DUMMYFUNCTION("""COMPUTED_VALUE"""),"Jueves 09:45")</f>
        <v>Jueves 09:45</v>
      </c>
      <c r="Z305" s="374" t="str">
        <f>IFERROR(__xludf.DUMMYFUNCTION("""COMPUTED_VALUE"""),"Jueves 16:30")</f>
        <v>Jueves 16:30</v>
      </c>
      <c r="AA305" s="374" t="str">
        <f>IFERROR(__xludf.DUMMYFUNCTION("""COMPUTED_VALUE"""),"Jueves 18:00")</f>
        <v>Jueves 18:00</v>
      </c>
      <c r="AB305" s="374" t="str">
        <f>IFERROR(__xludf.DUMMYFUNCTION("""COMPUTED_VALUE"""),"Viernes 09:45")</f>
        <v>Viernes 09:45</v>
      </c>
      <c r="AC305" s="374" t="str">
        <f>IFERROR(__xludf.DUMMYFUNCTION("""COMPUTED_VALUE"""),"Viernes 15:00")</f>
        <v>Viernes 15:00</v>
      </c>
      <c r="AD305" s="376" t="str">
        <f>IFERROR(__xludf.DUMMYFUNCTION("""COMPUTED_VALUE"""),"Viernes 17:15")</f>
        <v>Viernes 17:15</v>
      </c>
      <c r="AE305" s="376" t="str">
        <f>IFERROR(__xludf.DUMMYFUNCTION("""COMPUTED_VALUE"""),"Viernes 18:45")</f>
        <v>Viernes 18:45</v>
      </c>
      <c r="AF305" s="376" t="str">
        <f>IFERROR(__xludf.DUMMYFUNCTION("""COMPUTED_VALUE"""),"Sábados 10:30")</f>
        <v>Sábados 10:30</v>
      </c>
      <c r="AG305" s="376" t="str">
        <f>IFERROR(__xludf.DUMMYFUNCTION("""COMPUTED_VALUE"""),"Sábados 15:00")</f>
        <v>Sábados 15:00</v>
      </c>
      <c r="AH305" s="376" t="str">
        <f>IFERROR(__xludf.DUMMYFUNCTION("""COMPUTED_VALUE"""),"Sábados 15:45")</f>
        <v>Sábados 15:45</v>
      </c>
      <c r="AI305" s="376" t="str">
        <f>IFERROR(__xludf.DUMMYFUNCTION("""COMPUTED_VALUE"""),"Sábados 17:15")</f>
        <v>Sábados 17:15</v>
      </c>
      <c r="AJ305" s="376" t="str">
        <f>IFERROR(__xludf.DUMMYFUNCTION("""COMPUTED_VALUE"""),"vacio")</f>
        <v>vacio</v>
      </c>
      <c r="AK305" s="376"/>
      <c r="AL305" s="376"/>
      <c r="AM305" s="376"/>
      <c r="AN305" s="376"/>
      <c r="AO305" s="376"/>
      <c r="AP305" s="376"/>
      <c r="AQ305" s="376"/>
      <c r="AR305" s="376"/>
      <c r="AS305" s="376"/>
      <c r="AT305" s="376"/>
      <c r="AU305" s="376"/>
      <c r="AV305" s="376"/>
      <c r="AW305" s="377"/>
      <c r="AX305" s="134"/>
      <c r="AY305" s="353"/>
      <c r="AZ305" s="392" t="str">
        <f>IFERROR(__xludf.DUMMYFUNCTION("TRANSPOSE( IFNA(FILTER($B:$B, MONTH(IF($A:$A&lt;&gt;"""",$A:$A,""null""))=MONTH(IF('DATOS PERSONALES'!$H303&lt;&gt;"""",'DATOS PERSONALES'!$H303,""null""))),""Ingrese mes contratacion primero""))"),"Ingrese mes contratacion primero")</f>
        <v>Ingrese mes contratacion primero</v>
      </c>
      <c r="BA305" s="376"/>
      <c r="BB305" s="376"/>
      <c r="BC305" s="376"/>
      <c r="BD305" s="376"/>
      <c r="BE305" s="376"/>
      <c r="BF305" s="376"/>
      <c r="BG305" s="376"/>
      <c r="BH305" s="376"/>
      <c r="BI305" s="376"/>
      <c r="BJ305" s="376"/>
      <c r="BK305" s="376"/>
      <c r="BL305" s="376"/>
      <c r="BM305" s="376"/>
      <c r="BN305" s="376"/>
      <c r="BO305" s="377"/>
      <c r="BP305" s="134"/>
      <c r="BQ305" s="134"/>
      <c r="BR305" s="134"/>
      <c r="BS305" s="148"/>
      <c r="BT305" s="148"/>
      <c r="BU305" s="148"/>
      <c r="BV305" s="148"/>
      <c r="BW305" s="148"/>
      <c r="BX305" s="148"/>
      <c r="BY305" s="148"/>
      <c r="BZ305" s="148"/>
      <c r="CA305" s="148"/>
      <c r="CB305" s="148"/>
      <c r="CC305" s="148"/>
      <c r="CD305" s="148"/>
      <c r="CE305" s="148"/>
      <c r="CF305" s="148"/>
      <c r="CG305" s="148"/>
      <c r="CH305" s="148"/>
      <c r="CI305" s="148"/>
      <c r="CJ305" s="148"/>
      <c r="CK305" s="148"/>
      <c r="CL305" s="148"/>
      <c r="CM305" s="148"/>
      <c r="CN305" s="148"/>
      <c r="CO305" s="148"/>
      <c r="CP305" s="148"/>
      <c r="CQ305" s="148"/>
      <c r="CR305" s="148"/>
    </row>
    <row r="306" ht="15.75" customHeight="1">
      <c r="A306" s="134"/>
      <c r="B306" s="134"/>
      <c r="C306" s="134"/>
      <c r="D306" s="134"/>
      <c r="E306" s="134"/>
      <c r="F306" s="134"/>
      <c r="G306" s="353"/>
      <c r="H306" s="376"/>
      <c r="I306" s="376"/>
      <c r="J306" s="376"/>
      <c r="K306" s="377"/>
      <c r="L306" s="134"/>
      <c r="M306" s="134"/>
      <c r="N306" s="353"/>
      <c r="O306" s="374"/>
      <c r="P306" s="375"/>
      <c r="Q306" s="381" t="str">
        <f>IFERROR(__xludf.DUMMYFUNCTION("TRANSPOSE(FILTER($P$6:$P$329,$O$6:$O$329='DATOS PERSONALES'!$E303))"),"Lunes 15:15")</f>
        <v>Lunes 15:15</v>
      </c>
      <c r="R306" s="374" t="str">
        <f>IFERROR(__xludf.DUMMYFUNCTION("""COMPUTED_VALUE"""),"Lunes 16:45")</f>
        <v>Lunes 16:45</v>
      </c>
      <c r="S306" s="374" t="str">
        <f>IFERROR(__xludf.DUMMYFUNCTION("""COMPUTED_VALUE"""),"Lunes 18:15")</f>
        <v>Lunes 18:15</v>
      </c>
      <c r="T306" s="374" t="str">
        <f>IFERROR(__xludf.DUMMYFUNCTION("""COMPUTED_VALUE"""),"Martes 09:45")</f>
        <v>Martes 09:45</v>
      </c>
      <c r="U306" s="374" t="str">
        <f>IFERROR(__xludf.DUMMYFUNCTION("""COMPUTED_VALUE"""),"Martes 15:00")</f>
        <v>Martes 15:00</v>
      </c>
      <c r="V306" s="374" t="str">
        <f>IFERROR(__xludf.DUMMYFUNCTION("""COMPUTED_VALUE"""),"Martes 18:00")</f>
        <v>Martes 18:00</v>
      </c>
      <c r="W306" s="374" t="str">
        <f>IFERROR(__xludf.DUMMYFUNCTION("""COMPUTED_VALUE"""),"Miércoles 15:45")</f>
        <v>Miércoles 15:45</v>
      </c>
      <c r="X306" s="374" t="str">
        <f>IFERROR(__xludf.DUMMYFUNCTION("""COMPUTED_VALUE"""),"Miércoles 17:15")</f>
        <v>Miércoles 17:15</v>
      </c>
      <c r="Y306" s="374" t="str">
        <f>IFERROR(__xludf.DUMMYFUNCTION("""COMPUTED_VALUE"""),"Jueves 09:45")</f>
        <v>Jueves 09:45</v>
      </c>
      <c r="Z306" s="374" t="str">
        <f>IFERROR(__xludf.DUMMYFUNCTION("""COMPUTED_VALUE"""),"Jueves 16:30")</f>
        <v>Jueves 16:30</v>
      </c>
      <c r="AA306" s="374" t="str">
        <f>IFERROR(__xludf.DUMMYFUNCTION("""COMPUTED_VALUE"""),"Jueves 18:00")</f>
        <v>Jueves 18:00</v>
      </c>
      <c r="AB306" s="374" t="str">
        <f>IFERROR(__xludf.DUMMYFUNCTION("""COMPUTED_VALUE"""),"Viernes 09:45")</f>
        <v>Viernes 09:45</v>
      </c>
      <c r="AC306" s="374" t="str">
        <f>IFERROR(__xludf.DUMMYFUNCTION("""COMPUTED_VALUE"""),"Viernes 15:00")</f>
        <v>Viernes 15:00</v>
      </c>
      <c r="AD306" s="376" t="str">
        <f>IFERROR(__xludf.DUMMYFUNCTION("""COMPUTED_VALUE"""),"Viernes 17:15")</f>
        <v>Viernes 17:15</v>
      </c>
      <c r="AE306" s="376" t="str">
        <f>IFERROR(__xludf.DUMMYFUNCTION("""COMPUTED_VALUE"""),"Viernes 18:45")</f>
        <v>Viernes 18:45</v>
      </c>
      <c r="AF306" s="376" t="str">
        <f>IFERROR(__xludf.DUMMYFUNCTION("""COMPUTED_VALUE"""),"Sábados 10:30")</f>
        <v>Sábados 10:30</v>
      </c>
      <c r="AG306" s="376" t="str">
        <f>IFERROR(__xludf.DUMMYFUNCTION("""COMPUTED_VALUE"""),"Sábados 15:00")</f>
        <v>Sábados 15:00</v>
      </c>
      <c r="AH306" s="376" t="str">
        <f>IFERROR(__xludf.DUMMYFUNCTION("""COMPUTED_VALUE"""),"Sábados 15:45")</f>
        <v>Sábados 15:45</v>
      </c>
      <c r="AI306" s="376" t="str">
        <f>IFERROR(__xludf.DUMMYFUNCTION("""COMPUTED_VALUE"""),"Sábados 17:15")</f>
        <v>Sábados 17:15</v>
      </c>
      <c r="AJ306" s="376" t="str">
        <f>IFERROR(__xludf.DUMMYFUNCTION("""COMPUTED_VALUE"""),"vacio")</f>
        <v>vacio</v>
      </c>
      <c r="AK306" s="376"/>
      <c r="AL306" s="376"/>
      <c r="AM306" s="376"/>
      <c r="AN306" s="376"/>
      <c r="AO306" s="376"/>
      <c r="AP306" s="376"/>
      <c r="AQ306" s="376"/>
      <c r="AR306" s="376"/>
      <c r="AS306" s="376"/>
      <c r="AT306" s="376"/>
      <c r="AU306" s="376"/>
      <c r="AV306" s="376"/>
      <c r="AW306" s="377"/>
      <c r="AX306" s="134"/>
      <c r="AY306" s="353"/>
      <c r="AZ306" s="392" t="str">
        <f>IFERROR(__xludf.DUMMYFUNCTION("TRANSPOSE( IFNA(FILTER($B:$B, MONTH(IF($A:$A&lt;&gt;"""",$A:$A,""null""))=MONTH(IF('DATOS PERSONALES'!$H304&lt;&gt;"""",'DATOS PERSONALES'!$H304,""null""))),""Ingrese mes contratacion primero""))"),"Ingrese mes contratacion primero")</f>
        <v>Ingrese mes contratacion primero</v>
      </c>
      <c r="BA306" s="376"/>
      <c r="BB306" s="376"/>
      <c r="BC306" s="376"/>
      <c r="BD306" s="376"/>
      <c r="BE306" s="376"/>
      <c r="BF306" s="376"/>
      <c r="BG306" s="376"/>
      <c r="BH306" s="376"/>
      <c r="BI306" s="376"/>
      <c r="BJ306" s="376"/>
      <c r="BK306" s="376"/>
      <c r="BL306" s="376"/>
      <c r="BM306" s="376"/>
      <c r="BN306" s="376"/>
      <c r="BO306" s="377"/>
      <c r="BP306" s="134"/>
      <c r="BQ306" s="134"/>
      <c r="BR306" s="134"/>
      <c r="BS306" s="148"/>
      <c r="BT306" s="148"/>
      <c r="BU306" s="148"/>
      <c r="BV306" s="148"/>
      <c r="BW306" s="148"/>
      <c r="BX306" s="148"/>
      <c r="BY306" s="148"/>
      <c r="BZ306" s="148"/>
      <c r="CA306" s="148"/>
      <c r="CB306" s="148"/>
      <c r="CC306" s="148"/>
      <c r="CD306" s="148"/>
      <c r="CE306" s="148"/>
      <c r="CF306" s="148"/>
      <c r="CG306" s="148"/>
      <c r="CH306" s="148"/>
      <c r="CI306" s="148"/>
      <c r="CJ306" s="148"/>
      <c r="CK306" s="148"/>
      <c r="CL306" s="148"/>
      <c r="CM306" s="148"/>
      <c r="CN306" s="148"/>
      <c r="CO306" s="148"/>
      <c r="CP306" s="148"/>
      <c r="CQ306" s="148"/>
      <c r="CR306" s="148"/>
    </row>
    <row r="307" ht="15.75" customHeight="1">
      <c r="A307" s="134"/>
      <c r="B307" s="134"/>
      <c r="C307" s="134"/>
      <c r="D307" s="134"/>
      <c r="E307" s="134"/>
      <c r="F307" s="134"/>
      <c r="G307" s="353"/>
      <c r="H307" s="376"/>
      <c r="I307" s="376"/>
      <c r="J307" s="376"/>
      <c r="K307" s="377"/>
      <c r="L307" s="134"/>
      <c r="M307" s="134"/>
      <c r="N307" s="353"/>
      <c r="O307" s="374"/>
      <c r="P307" s="375"/>
      <c r="Q307" s="381" t="str">
        <f>IFERROR(__xludf.DUMMYFUNCTION("TRANSPOSE(FILTER($P$6:$P$329,$O$6:$O$329='DATOS PERSONALES'!$E304))"),"Lunes 15:15")</f>
        <v>Lunes 15:15</v>
      </c>
      <c r="R307" s="374" t="str">
        <f>IFERROR(__xludf.DUMMYFUNCTION("""COMPUTED_VALUE"""),"Lunes 16:45")</f>
        <v>Lunes 16:45</v>
      </c>
      <c r="S307" s="374" t="str">
        <f>IFERROR(__xludf.DUMMYFUNCTION("""COMPUTED_VALUE"""),"Lunes 18:15")</f>
        <v>Lunes 18:15</v>
      </c>
      <c r="T307" s="374" t="str">
        <f>IFERROR(__xludf.DUMMYFUNCTION("""COMPUTED_VALUE"""),"Martes 09:45")</f>
        <v>Martes 09:45</v>
      </c>
      <c r="U307" s="374" t="str">
        <f>IFERROR(__xludf.DUMMYFUNCTION("""COMPUTED_VALUE"""),"Martes 15:00")</f>
        <v>Martes 15:00</v>
      </c>
      <c r="V307" s="374" t="str">
        <f>IFERROR(__xludf.DUMMYFUNCTION("""COMPUTED_VALUE"""),"Martes 18:00")</f>
        <v>Martes 18:00</v>
      </c>
      <c r="W307" s="374" t="str">
        <f>IFERROR(__xludf.DUMMYFUNCTION("""COMPUTED_VALUE"""),"Miércoles 15:45")</f>
        <v>Miércoles 15:45</v>
      </c>
      <c r="X307" s="374" t="str">
        <f>IFERROR(__xludf.DUMMYFUNCTION("""COMPUTED_VALUE"""),"Miércoles 17:15")</f>
        <v>Miércoles 17:15</v>
      </c>
      <c r="Y307" s="374" t="str">
        <f>IFERROR(__xludf.DUMMYFUNCTION("""COMPUTED_VALUE"""),"Jueves 09:45")</f>
        <v>Jueves 09:45</v>
      </c>
      <c r="Z307" s="374" t="str">
        <f>IFERROR(__xludf.DUMMYFUNCTION("""COMPUTED_VALUE"""),"Jueves 16:30")</f>
        <v>Jueves 16:30</v>
      </c>
      <c r="AA307" s="374" t="str">
        <f>IFERROR(__xludf.DUMMYFUNCTION("""COMPUTED_VALUE"""),"Jueves 18:00")</f>
        <v>Jueves 18:00</v>
      </c>
      <c r="AB307" s="374" t="str">
        <f>IFERROR(__xludf.DUMMYFUNCTION("""COMPUTED_VALUE"""),"Viernes 09:45")</f>
        <v>Viernes 09:45</v>
      </c>
      <c r="AC307" s="374" t="str">
        <f>IFERROR(__xludf.DUMMYFUNCTION("""COMPUTED_VALUE"""),"Viernes 15:00")</f>
        <v>Viernes 15:00</v>
      </c>
      <c r="AD307" s="376" t="str">
        <f>IFERROR(__xludf.DUMMYFUNCTION("""COMPUTED_VALUE"""),"Viernes 17:15")</f>
        <v>Viernes 17:15</v>
      </c>
      <c r="AE307" s="376" t="str">
        <f>IFERROR(__xludf.DUMMYFUNCTION("""COMPUTED_VALUE"""),"Viernes 18:45")</f>
        <v>Viernes 18:45</v>
      </c>
      <c r="AF307" s="376" t="str">
        <f>IFERROR(__xludf.DUMMYFUNCTION("""COMPUTED_VALUE"""),"Sábados 10:30")</f>
        <v>Sábados 10:30</v>
      </c>
      <c r="AG307" s="376" t="str">
        <f>IFERROR(__xludf.DUMMYFUNCTION("""COMPUTED_VALUE"""),"Sábados 15:00")</f>
        <v>Sábados 15:00</v>
      </c>
      <c r="AH307" s="376" t="str">
        <f>IFERROR(__xludf.DUMMYFUNCTION("""COMPUTED_VALUE"""),"Sábados 15:45")</f>
        <v>Sábados 15:45</v>
      </c>
      <c r="AI307" s="376" t="str">
        <f>IFERROR(__xludf.DUMMYFUNCTION("""COMPUTED_VALUE"""),"Sábados 17:15")</f>
        <v>Sábados 17:15</v>
      </c>
      <c r="AJ307" s="376" t="str">
        <f>IFERROR(__xludf.DUMMYFUNCTION("""COMPUTED_VALUE"""),"vacio")</f>
        <v>vacio</v>
      </c>
      <c r="AK307" s="376"/>
      <c r="AL307" s="376"/>
      <c r="AM307" s="376"/>
      <c r="AN307" s="376"/>
      <c r="AO307" s="376"/>
      <c r="AP307" s="376"/>
      <c r="AQ307" s="376"/>
      <c r="AR307" s="376"/>
      <c r="AS307" s="376"/>
      <c r="AT307" s="376"/>
      <c r="AU307" s="376"/>
      <c r="AV307" s="376"/>
      <c r="AW307" s="377"/>
      <c r="AX307" s="134"/>
      <c r="AY307" s="353"/>
      <c r="AZ307" s="392" t="str">
        <f>IFERROR(__xludf.DUMMYFUNCTION("TRANSPOSE( IFNA(FILTER($B:$B, MONTH(IF($A:$A&lt;&gt;"""",$A:$A,""null""))=MONTH(IF('DATOS PERSONALES'!$H305&lt;&gt;"""",'DATOS PERSONALES'!$H305,""null""))),""Ingrese mes contratacion primero""))"),"Ingrese mes contratacion primero")</f>
        <v>Ingrese mes contratacion primero</v>
      </c>
      <c r="BA307" s="376"/>
      <c r="BB307" s="376"/>
      <c r="BC307" s="376"/>
      <c r="BD307" s="376"/>
      <c r="BE307" s="376"/>
      <c r="BF307" s="376"/>
      <c r="BG307" s="376"/>
      <c r="BH307" s="376"/>
      <c r="BI307" s="376"/>
      <c r="BJ307" s="376"/>
      <c r="BK307" s="376"/>
      <c r="BL307" s="376"/>
      <c r="BM307" s="376"/>
      <c r="BN307" s="376"/>
      <c r="BO307" s="377"/>
      <c r="BP307" s="134"/>
      <c r="BQ307" s="134"/>
      <c r="BR307" s="134"/>
      <c r="BS307" s="148"/>
      <c r="BT307" s="148"/>
      <c r="BU307" s="148"/>
      <c r="BV307" s="148"/>
      <c r="BW307" s="148"/>
      <c r="BX307" s="148"/>
      <c r="BY307" s="148"/>
      <c r="BZ307" s="148"/>
      <c r="CA307" s="148"/>
      <c r="CB307" s="148"/>
      <c r="CC307" s="148"/>
      <c r="CD307" s="148"/>
      <c r="CE307" s="148"/>
      <c r="CF307" s="148"/>
      <c r="CG307" s="148"/>
      <c r="CH307" s="148"/>
      <c r="CI307" s="148"/>
      <c r="CJ307" s="148"/>
      <c r="CK307" s="148"/>
      <c r="CL307" s="148"/>
      <c r="CM307" s="148"/>
      <c r="CN307" s="148"/>
      <c r="CO307" s="148"/>
      <c r="CP307" s="148"/>
      <c r="CQ307" s="148"/>
      <c r="CR307" s="148"/>
    </row>
    <row r="308" ht="15.75" customHeight="1">
      <c r="A308" s="134"/>
      <c r="B308" s="134"/>
      <c r="C308" s="134"/>
      <c r="D308" s="134"/>
      <c r="E308" s="134"/>
      <c r="F308" s="134"/>
      <c r="G308" s="353"/>
      <c r="H308" s="376"/>
      <c r="I308" s="376"/>
      <c r="J308" s="376"/>
      <c r="K308" s="377"/>
      <c r="L308" s="134"/>
      <c r="M308" s="134"/>
      <c r="N308" s="353"/>
      <c r="O308" s="374"/>
      <c r="P308" s="375"/>
      <c r="Q308" s="381" t="str">
        <f>IFERROR(__xludf.DUMMYFUNCTION("TRANSPOSE(FILTER($P$6:$P$329,$O$6:$O$329='DATOS PERSONALES'!$E305))"),"Lunes 15:15")</f>
        <v>Lunes 15:15</v>
      </c>
      <c r="R308" s="374" t="str">
        <f>IFERROR(__xludf.DUMMYFUNCTION("""COMPUTED_VALUE"""),"Lunes 16:45")</f>
        <v>Lunes 16:45</v>
      </c>
      <c r="S308" s="374" t="str">
        <f>IFERROR(__xludf.DUMMYFUNCTION("""COMPUTED_VALUE"""),"Lunes 18:15")</f>
        <v>Lunes 18:15</v>
      </c>
      <c r="T308" s="374" t="str">
        <f>IFERROR(__xludf.DUMMYFUNCTION("""COMPUTED_VALUE"""),"Martes 09:45")</f>
        <v>Martes 09:45</v>
      </c>
      <c r="U308" s="374" t="str">
        <f>IFERROR(__xludf.DUMMYFUNCTION("""COMPUTED_VALUE"""),"Martes 15:00")</f>
        <v>Martes 15:00</v>
      </c>
      <c r="V308" s="374" t="str">
        <f>IFERROR(__xludf.DUMMYFUNCTION("""COMPUTED_VALUE"""),"Martes 18:00")</f>
        <v>Martes 18:00</v>
      </c>
      <c r="W308" s="374" t="str">
        <f>IFERROR(__xludf.DUMMYFUNCTION("""COMPUTED_VALUE"""),"Miércoles 15:45")</f>
        <v>Miércoles 15:45</v>
      </c>
      <c r="X308" s="374" t="str">
        <f>IFERROR(__xludf.DUMMYFUNCTION("""COMPUTED_VALUE"""),"Miércoles 17:15")</f>
        <v>Miércoles 17:15</v>
      </c>
      <c r="Y308" s="374" t="str">
        <f>IFERROR(__xludf.DUMMYFUNCTION("""COMPUTED_VALUE"""),"Jueves 09:45")</f>
        <v>Jueves 09:45</v>
      </c>
      <c r="Z308" s="374" t="str">
        <f>IFERROR(__xludf.DUMMYFUNCTION("""COMPUTED_VALUE"""),"Jueves 16:30")</f>
        <v>Jueves 16:30</v>
      </c>
      <c r="AA308" s="374" t="str">
        <f>IFERROR(__xludf.DUMMYFUNCTION("""COMPUTED_VALUE"""),"Jueves 18:00")</f>
        <v>Jueves 18:00</v>
      </c>
      <c r="AB308" s="374" t="str">
        <f>IFERROR(__xludf.DUMMYFUNCTION("""COMPUTED_VALUE"""),"Viernes 09:45")</f>
        <v>Viernes 09:45</v>
      </c>
      <c r="AC308" s="374" t="str">
        <f>IFERROR(__xludf.DUMMYFUNCTION("""COMPUTED_VALUE"""),"Viernes 15:00")</f>
        <v>Viernes 15:00</v>
      </c>
      <c r="AD308" s="376" t="str">
        <f>IFERROR(__xludf.DUMMYFUNCTION("""COMPUTED_VALUE"""),"Viernes 17:15")</f>
        <v>Viernes 17:15</v>
      </c>
      <c r="AE308" s="376" t="str">
        <f>IFERROR(__xludf.DUMMYFUNCTION("""COMPUTED_VALUE"""),"Viernes 18:45")</f>
        <v>Viernes 18:45</v>
      </c>
      <c r="AF308" s="376" t="str">
        <f>IFERROR(__xludf.DUMMYFUNCTION("""COMPUTED_VALUE"""),"Sábados 10:30")</f>
        <v>Sábados 10:30</v>
      </c>
      <c r="AG308" s="376" t="str">
        <f>IFERROR(__xludf.DUMMYFUNCTION("""COMPUTED_VALUE"""),"Sábados 15:00")</f>
        <v>Sábados 15:00</v>
      </c>
      <c r="AH308" s="376" t="str">
        <f>IFERROR(__xludf.DUMMYFUNCTION("""COMPUTED_VALUE"""),"Sábados 15:45")</f>
        <v>Sábados 15:45</v>
      </c>
      <c r="AI308" s="376" t="str">
        <f>IFERROR(__xludf.DUMMYFUNCTION("""COMPUTED_VALUE"""),"Sábados 17:15")</f>
        <v>Sábados 17:15</v>
      </c>
      <c r="AJ308" s="376" t="str">
        <f>IFERROR(__xludf.DUMMYFUNCTION("""COMPUTED_VALUE"""),"vacio")</f>
        <v>vacio</v>
      </c>
      <c r="AK308" s="376"/>
      <c r="AL308" s="376"/>
      <c r="AM308" s="376"/>
      <c r="AN308" s="376"/>
      <c r="AO308" s="376"/>
      <c r="AP308" s="376"/>
      <c r="AQ308" s="376"/>
      <c r="AR308" s="376"/>
      <c r="AS308" s="376"/>
      <c r="AT308" s="376"/>
      <c r="AU308" s="376"/>
      <c r="AV308" s="376"/>
      <c r="AW308" s="377"/>
      <c r="AX308" s="134"/>
      <c r="AY308" s="353"/>
      <c r="AZ308" s="392" t="str">
        <f>IFERROR(__xludf.DUMMYFUNCTION("TRANSPOSE( IFNA(FILTER($B:$B, MONTH(IF($A:$A&lt;&gt;"""",$A:$A,""null""))=MONTH(IF('DATOS PERSONALES'!$H306&lt;&gt;"""",'DATOS PERSONALES'!$H306,""null""))),""Ingrese mes contratacion primero""))"),"Ingrese mes contratacion primero")</f>
        <v>Ingrese mes contratacion primero</v>
      </c>
      <c r="BA308" s="376"/>
      <c r="BB308" s="376"/>
      <c r="BC308" s="376"/>
      <c r="BD308" s="376"/>
      <c r="BE308" s="376"/>
      <c r="BF308" s="376"/>
      <c r="BG308" s="376"/>
      <c r="BH308" s="376"/>
      <c r="BI308" s="376"/>
      <c r="BJ308" s="376"/>
      <c r="BK308" s="376"/>
      <c r="BL308" s="376"/>
      <c r="BM308" s="376"/>
      <c r="BN308" s="376"/>
      <c r="BO308" s="377"/>
      <c r="BP308" s="134"/>
      <c r="BQ308" s="134"/>
      <c r="BR308" s="134"/>
      <c r="BS308" s="148"/>
      <c r="BT308" s="148"/>
      <c r="BU308" s="148"/>
      <c r="BV308" s="148"/>
      <c r="BW308" s="148"/>
      <c r="BX308" s="148"/>
      <c r="BY308" s="148"/>
      <c r="BZ308" s="148"/>
      <c r="CA308" s="148"/>
      <c r="CB308" s="148"/>
      <c r="CC308" s="148"/>
      <c r="CD308" s="148"/>
      <c r="CE308" s="148"/>
      <c r="CF308" s="148"/>
      <c r="CG308" s="148"/>
      <c r="CH308" s="148"/>
      <c r="CI308" s="148"/>
      <c r="CJ308" s="148"/>
      <c r="CK308" s="148"/>
      <c r="CL308" s="148"/>
      <c r="CM308" s="148"/>
      <c r="CN308" s="148"/>
      <c r="CO308" s="148"/>
      <c r="CP308" s="148"/>
      <c r="CQ308" s="148"/>
      <c r="CR308" s="148"/>
    </row>
    <row r="309" ht="15.75" customHeight="1">
      <c r="A309" s="134"/>
      <c r="B309" s="134"/>
      <c r="C309" s="134"/>
      <c r="D309" s="134"/>
      <c r="E309" s="134"/>
      <c r="F309" s="134"/>
      <c r="G309" s="353"/>
      <c r="H309" s="376"/>
      <c r="I309" s="376"/>
      <c r="J309" s="376"/>
      <c r="K309" s="377"/>
      <c r="L309" s="134"/>
      <c r="M309" s="134"/>
      <c r="N309" s="353"/>
      <c r="O309" s="374"/>
      <c r="P309" s="375"/>
      <c r="Q309" s="381" t="str">
        <f>IFERROR(__xludf.DUMMYFUNCTION("TRANSPOSE(FILTER($P$6:$P$329,$O$6:$O$329='DATOS PERSONALES'!$E306))"),"Lunes 15:15")</f>
        <v>Lunes 15:15</v>
      </c>
      <c r="R309" s="374" t="str">
        <f>IFERROR(__xludf.DUMMYFUNCTION("""COMPUTED_VALUE"""),"Lunes 16:45")</f>
        <v>Lunes 16:45</v>
      </c>
      <c r="S309" s="374" t="str">
        <f>IFERROR(__xludf.DUMMYFUNCTION("""COMPUTED_VALUE"""),"Lunes 18:15")</f>
        <v>Lunes 18:15</v>
      </c>
      <c r="T309" s="374" t="str">
        <f>IFERROR(__xludf.DUMMYFUNCTION("""COMPUTED_VALUE"""),"Martes 09:45")</f>
        <v>Martes 09:45</v>
      </c>
      <c r="U309" s="374" t="str">
        <f>IFERROR(__xludf.DUMMYFUNCTION("""COMPUTED_VALUE"""),"Martes 15:00")</f>
        <v>Martes 15:00</v>
      </c>
      <c r="V309" s="374" t="str">
        <f>IFERROR(__xludf.DUMMYFUNCTION("""COMPUTED_VALUE"""),"Martes 18:00")</f>
        <v>Martes 18:00</v>
      </c>
      <c r="W309" s="374" t="str">
        <f>IFERROR(__xludf.DUMMYFUNCTION("""COMPUTED_VALUE"""),"Miércoles 15:45")</f>
        <v>Miércoles 15:45</v>
      </c>
      <c r="X309" s="374" t="str">
        <f>IFERROR(__xludf.DUMMYFUNCTION("""COMPUTED_VALUE"""),"Miércoles 17:15")</f>
        <v>Miércoles 17:15</v>
      </c>
      <c r="Y309" s="374" t="str">
        <f>IFERROR(__xludf.DUMMYFUNCTION("""COMPUTED_VALUE"""),"Jueves 09:45")</f>
        <v>Jueves 09:45</v>
      </c>
      <c r="Z309" s="374" t="str">
        <f>IFERROR(__xludf.DUMMYFUNCTION("""COMPUTED_VALUE"""),"Jueves 16:30")</f>
        <v>Jueves 16:30</v>
      </c>
      <c r="AA309" s="374" t="str">
        <f>IFERROR(__xludf.DUMMYFUNCTION("""COMPUTED_VALUE"""),"Jueves 18:00")</f>
        <v>Jueves 18:00</v>
      </c>
      <c r="AB309" s="374" t="str">
        <f>IFERROR(__xludf.DUMMYFUNCTION("""COMPUTED_VALUE"""),"Viernes 09:45")</f>
        <v>Viernes 09:45</v>
      </c>
      <c r="AC309" s="374" t="str">
        <f>IFERROR(__xludf.DUMMYFUNCTION("""COMPUTED_VALUE"""),"Viernes 15:00")</f>
        <v>Viernes 15:00</v>
      </c>
      <c r="AD309" s="376" t="str">
        <f>IFERROR(__xludf.DUMMYFUNCTION("""COMPUTED_VALUE"""),"Viernes 17:15")</f>
        <v>Viernes 17:15</v>
      </c>
      <c r="AE309" s="376" t="str">
        <f>IFERROR(__xludf.DUMMYFUNCTION("""COMPUTED_VALUE"""),"Viernes 18:45")</f>
        <v>Viernes 18:45</v>
      </c>
      <c r="AF309" s="376" t="str">
        <f>IFERROR(__xludf.DUMMYFUNCTION("""COMPUTED_VALUE"""),"Sábados 10:30")</f>
        <v>Sábados 10:30</v>
      </c>
      <c r="AG309" s="376" t="str">
        <f>IFERROR(__xludf.DUMMYFUNCTION("""COMPUTED_VALUE"""),"Sábados 15:00")</f>
        <v>Sábados 15:00</v>
      </c>
      <c r="AH309" s="376" t="str">
        <f>IFERROR(__xludf.DUMMYFUNCTION("""COMPUTED_VALUE"""),"Sábados 15:45")</f>
        <v>Sábados 15:45</v>
      </c>
      <c r="AI309" s="376" t="str">
        <f>IFERROR(__xludf.DUMMYFUNCTION("""COMPUTED_VALUE"""),"Sábados 17:15")</f>
        <v>Sábados 17:15</v>
      </c>
      <c r="AJ309" s="376" t="str">
        <f>IFERROR(__xludf.DUMMYFUNCTION("""COMPUTED_VALUE"""),"vacio")</f>
        <v>vacio</v>
      </c>
      <c r="AK309" s="376"/>
      <c r="AL309" s="376"/>
      <c r="AM309" s="376"/>
      <c r="AN309" s="376"/>
      <c r="AO309" s="376"/>
      <c r="AP309" s="376"/>
      <c r="AQ309" s="376"/>
      <c r="AR309" s="376"/>
      <c r="AS309" s="376"/>
      <c r="AT309" s="376"/>
      <c r="AU309" s="376"/>
      <c r="AV309" s="376"/>
      <c r="AW309" s="377"/>
      <c r="AX309" s="134"/>
      <c r="AY309" s="353"/>
      <c r="AZ309" s="392" t="str">
        <f>IFERROR(__xludf.DUMMYFUNCTION("TRANSPOSE( IFNA(FILTER($B:$B, MONTH(IF($A:$A&lt;&gt;"""",$A:$A,""null""))=MONTH(IF('DATOS PERSONALES'!$H307&lt;&gt;"""",'DATOS PERSONALES'!$H307,""null""))),""Ingrese mes contratacion primero""))"),"Ingrese mes contratacion primero")</f>
        <v>Ingrese mes contratacion primero</v>
      </c>
      <c r="BA309" s="376"/>
      <c r="BB309" s="376"/>
      <c r="BC309" s="376"/>
      <c r="BD309" s="376"/>
      <c r="BE309" s="376"/>
      <c r="BF309" s="376"/>
      <c r="BG309" s="376"/>
      <c r="BH309" s="376"/>
      <c r="BI309" s="376"/>
      <c r="BJ309" s="376"/>
      <c r="BK309" s="376"/>
      <c r="BL309" s="376"/>
      <c r="BM309" s="376"/>
      <c r="BN309" s="376"/>
      <c r="BO309" s="377"/>
      <c r="BP309" s="134"/>
      <c r="BQ309" s="134"/>
      <c r="BR309" s="134"/>
      <c r="BS309" s="148"/>
      <c r="BT309" s="148"/>
      <c r="BU309" s="148"/>
      <c r="BV309" s="148"/>
      <c r="BW309" s="148"/>
      <c r="BX309" s="148"/>
      <c r="BY309" s="148"/>
      <c r="BZ309" s="148"/>
      <c r="CA309" s="148"/>
      <c r="CB309" s="148"/>
      <c r="CC309" s="148"/>
      <c r="CD309" s="148"/>
      <c r="CE309" s="148"/>
      <c r="CF309" s="148"/>
      <c r="CG309" s="148"/>
      <c r="CH309" s="148"/>
      <c r="CI309" s="148"/>
      <c r="CJ309" s="148"/>
      <c r="CK309" s="148"/>
      <c r="CL309" s="148"/>
      <c r="CM309" s="148"/>
      <c r="CN309" s="148"/>
      <c r="CO309" s="148"/>
      <c r="CP309" s="148"/>
      <c r="CQ309" s="148"/>
      <c r="CR309" s="148"/>
    </row>
    <row r="310" ht="15.75" customHeight="1">
      <c r="A310" s="134"/>
      <c r="B310" s="134"/>
      <c r="C310" s="134"/>
      <c r="D310" s="134"/>
      <c r="E310" s="134"/>
      <c r="F310" s="134"/>
      <c r="G310" s="353"/>
      <c r="H310" s="376"/>
      <c r="I310" s="376"/>
      <c r="J310" s="376"/>
      <c r="K310" s="377"/>
      <c r="L310" s="134"/>
      <c r="M310" s="134"/>
      <c r="N310" s="353"/>
      <c r="O310" s="374"/>
      <c r="P310" s="375"/>
      <c r="Q310" s="381" t="str">
        <f>IFERROR(__xludf.DUMMYFUNCTION("TRANSPOSE(FILTER($P$6:$P$329,$O$6:$O$329='DATOS PERSONALES'!$E307))"),"Lunes 15:15")</f>
        <v>Lunes 15:15</v>
      </c>
      <c r="R310" s="374" t="str">
        <f>IFERROR(__xludf.DUMMYFUNCTION("""COMPUTED_VALUE"""),"Lunes 16:45")</f>
        <v>Lunes 16:45</v>
      </c>
      <c r="S310" s="374" t="str">
        <f>IFERROR(__xludf.DUMMYFUNCTION("""COMPUTED_VALUE"""),"Lunes 18:15")</f>
        <v>Lunes 18:15</v>
      </c>
      <c r="T310" s="374" t="str">
        <f>IFERROR(__xludf.DUMMYFUNCTION("""COMPUTED_VALUE"""),"Martes 09:45")</f>
        <v>Martes 09:45</v>
      </c>
      <c r="U310" s="374" t="str">
        <f>IFERROR(__xludf.DUMMYFUNCTION("""COMPUTED_VALUE"""),"Martes 15:00")</f>
        <v>Martes 15:00</v>
      </c>
      <c r="V310" s="374" t="str">
        <f>IFERROR(__xludf.DUMMYFUNCTION("""COMPUTED_VALUE"""),"Martes 18:00")</f>
        <v>Martes 18:00</v>
      </c>
      <c r="W310" s="374" t="str">
        <f>IFERROR(__xludf.DUMMYFUNCTION("""COMPUTED_VALUE"""),"Miércoles 15:45")</f>
        <v>Miércoles 15:45</v>
      </c>
      <c r="X310" s="374" t="str">
        <f>IFERROR(__xludf.DUMMYFUNCTION("""COMPUTED_VALUE"""),"Miércoles 17:15")</f>
        <v>Miércoles 17:15</v>
      </c>
      <c r="Y310" s="374" t="str">
        <f>IFERROR(__xludf.DUMMYFUNCTION("""COMPUTED_VALUE"""),"Jueves 09:45")</f>
        <v>Jueves 09:45</v>
      </c>
      <c r="Z310" s="374" t="str">
        <f>IFERROR(__xludf.DUMMYFUNCTION("""COMPUTED_VALUE"""),"Jueves 16:30")</f>
        <v>Jueves 16:30</v>
      </c>
      <c r="AA310" s="374" t="str">
        <f>IFERROR(__xludf.DUMMYFUNCTION("""COMPUTED_VALUE"""),"Jueves 18:00")</f>
        <v>Jueves 18:00</v>
      </c>
      <c r="AB310" s="374" t="str">
        <f>IFERROR(__xludf.DUMMYFUNCTION("""COMPUTED_VALUE"""),"Viernes 09:45")</f>
        <v>Viernes 09:45</v>
      </c>
      <c r="AC310" s="374" t="str">
        <f>IFERROR(__xludf.DUMMYFUNCTION("""COMPUTED_VALUE"""),"Viernes 15:00")</f>
        <v>Viernes 15:00</v>
      </c>
      <c r="AD310" s="376" t="str">
        <f>IFERROR(__xludf.DUMMYFUNCTION("""COMPUTED_VALUE"""),"Viernes 17:15")</f>
        <v>Viernes 17:15</v>
      </c>
      <c r="AE310" s="376" t="str">
        <f>IFERROR(__xludf.DUMMYFUNCTION("""COMPUTED_VALUE"""),"Viernes 18:45")</f>
        <v>Viernes 18:45</v>
      </c>
      <c r="AF310" s="376" t="str">
        <f>IFERROR(__xludf.DUMMYFUNCTION("""COMPUTED_VALUE"""),"Sábados 10:30")</f>
        <v>Sábados 10:30</v>
      </c>
      <c r="AG310" s="376" t="str">
        <f>IFERROR(__xludf.DUMMYFUNCTION("""COMPUTED_VALUE"""),"Sábados 15:00")</f>
        <v>Sábados 15:00</v>
      </c>
      <c r="AH310" s="376" t="str">
        <f>IFERROR(__xludf.DUMMYFUNCTION("""COMPUTED_VALUE"""),"Sábados 15:45")</f>
        <v>Sábados 15:45</v>
      </c>
      <c r="AI310" s="376" t="str">
        <f>IFERROR(__xludf.DUMMYFUNCTION("""COMPUTED_VALUE"""),"Sábados 17:15")</f>
        <v>Sábados 17:15</v>
      </c>
      <c r="AJ310" s="376" t="str">
        <f>IFERROR(__xludf.DUMMYFUNCTION("""COMPUTED_VALUE"""),"vacio")</f>
        <v>vacio</v>
      </c>
      <c r="AK310" s="376"/>
      <c r="AL310" s="376"/>
      <c r="AM310" s="376"/>
      <c r="AN310" s="376"/>
      <c r="AO310" s="376"/>
      <c r="AP310" s="376"/>
      <c r="AQ310" s="376"/>
      <c r="AR310" s="376"/>
      <c r="AS310" s="376"/>
      <c r="AT310" s="376"/>
      <c r="AU310" s="376"/>
      <c r="AV310" s="376"/>
      <c r="AW310" s="377"/>
      <c r="AX310" s="134"/>
      <c r="AY310" s="353"/>
      <c r="AZ310" s="392" t="str">
        <f>IFERROR(__xludf.DUMMYFUNCTION("TRANSPOSE( IFNA(FILTER($B:$B, MONTH(IF($A:$A&lt;&gt;"""",$A:$A,""null""))=MONTH(IF('DATOS PERSONALES'!$H308&lt;&gt;"""",'DATOS PERSONALES'!$H308,""null""))),""Ingrese mes contratacion primero""))"),"Ingrese mes contratacion primero")</f>
        <v>Ingrese mes contratacion primero</v>
      </c>
      <c r="BA310" s="376"/>
      <c r="BB310" s="376"/>
      <c r="BC310" s="376"/>
      <c r="BD310" s="376"/>
      <c r="BE310" s="376"/>
      <c r="BF310" s="376"/>
      <c r="BG310" s="376"/>
      <c r="BH310" s="376"/>
      <c r="BI310" s="376"/>
      <c r="BJ310" s="376"/>
      <c r="BK310" s="376"/>
      <c r="BL310" s="376"/>
      <c r="BM310" s="376"/>
      <c r="BN310" s="376"/>
      <c r="BO310" s="377"/>
      <c r="BP310" s="134"/>
      <c r="BQ310" s="134"/>
      <c r="BR310" s="134"/>
      <c r="BS310" s="148"/>
      <c r="BT310" s="148"/>
      <c r="BU310" s="148"/>
      <c r="BV310" s="148"/>
      <c r="BW310" s="148"/>
      <c r="BX310" s="148"/>
      <c r="BY310" s="148"/>
      <c r="BZ310" s="148"/>
      <c r="CA310" s="148"/>
      <c r="CB310" s="148"/>
      <c r="CC310" s="148"/>
      <c r="CD310" s="148"/>
      <c r="CE310" s="148"/>
      <c r="CF310" s="148"/>
      <c r="CG310" s="148"/>
      <c r="CH310" s="148"/>
      <c r="CI310" s="148"/>
      <c r="CJ310" s="148"/>
      <c r="CK310" s="148"/>
      <c r="CL310" s="148"/>
      <c r="CM310" s="148"/>
      <c r="CN310" s="148"/>
      <c r="CO310" s="148"/>
      <c r="CP310" s="148"/>
      <c r="CQ310" s="148"/>
      <c r="CR310" s="148"/>
    </row>
    <row r="311" ht="15.75" customHeight="1">
      <c r="A311" s="134"/>
      <c r="B311" s="134"/>
      <c r="C311" s="134"/>
      <c r="D311" s="134"/>
      <c r="E311" s="134"/>
      <c r="F311" s="134"/>
      <c r="G311" s="353"/>
      <c r="H311" s="376"/>
      <c r="I311" s="376"/>
      <c r="J311" s="376"/>
      <c r="K311" s="377"/>
      <c r="L311" s="134"/>
      <c r="M311" s="134"/>
      <c r="N311" s="353"/>
      <c r="O311" s="374"/>
      <c r="P311" s="375"/>
      <c r="Q311" s="381" t="str">
        <f>IFERROR(__xludf.DUMMYFUNCTION("TRANSPOSE(FILTER($P$6:$P$329,$O$6:$O$329='DATOS PERSONALES'!$E308))"),"Lunes 15:15")</f>
        <v>Lunes 15:15</v>
      </c>
      <c r="R311" s="374" t="str">
        <f>IFERROR(__xludf.DUMMYFUNCTION("""COMPUTED_VALUE"""),"Lunes 16:45")</f>
        <v>Lunes 16:45</v>
      </c>
      <c r="S311" s="374" t="str">
        <f>IFERROR(__xludf.DUMMYFUNCTION("""COMPUTED_VALUE"""),"Lunes 18:15")</f>
        <v>Lunes 18:15</v>
      </c>
      <c r="T311" s="374" t="str">
        <f>IFERROR(__xludf.DUMMYFUNCTION("""COMPUTED_VALUE"""),"Martes 09:45")</f>
        <v>Martes 09:45</v>
      </c>
      <c r="U311" s="374" t="str">
        <f>IFERROR(__xludf.DUMMYFUNCTION("""COMPUTED_VALUE"""),"Martes 15:00")</f>
        <v>Martes 15:00</v>
      </c>
      <c r="V311" s="374" t="str">
        <f>IFERROR(__xludf.DUMMYFUNCTION("""COMPUTED_VALUE"""),"Martes 18:00")</f>
        <v>Martes 18:00</v>
      </c>
      <c r="W311" s="374" t="str">
        <f>IFERROR(__xludf.DUMMYFUNCTION("""COMPUTED_VALUE"""),"Miércoles 15:45")</f>
        <v>Miércoles 15:45</v>
      </c>
      <c r="X311" s="374" t="str">
        <f>IFERROR(__xludf.DUMMYFUNCTION("""COMPUTED_VALUE"""),"Miércoles 17:15")</f>
        <v>Miércoles 17:15</v>
      </c>
      <c r="Y311" s="374" t="str">
        <f>IFERROR(__xludf.DUMMYFUNCTION("""COMPUTED_VALUE"""),"Jueves 09:45")</f>
        <v>Jueves 09:45</v>
      </c>
      <c r="Z311" s="374" t="str">
        <f>IFERROR(__xludf.DUMMYFUNCTION("""COMPUTED_VALUE"""),"Jueves 16:30")</f>
        <v>Jueves 16:30</v>
      </c>
      <c r="AA311" s="374" t="str">
        <f>IFERROR(__xludf.DUMMYFUNCTION("""COMPUTED_VALUE"""),"Jueves 18:00")</f>
        <v>Jueves 18:00</v>
      </c>
      <c r="AB311" s="374" t="str">
        <f>IFERROR(__xludf.DUMMYFUNCTION("""COMPUTED_VALUE"""),"Viernes 09:45")</f>
        <v>Viernes 09:45</v>
      </c>
      <c r="AC311" s="374" t="str">
        <f>IFERROR(__xludf.DUMMYFUNCTION("""COMPUTED_VALUE"""),"Viernes 15:00")</f>
        <v>Viernes 15:00</v>
      </c>
      <c r="AD311" s="376" t="str">
        <f>IFERROR(__xludf.DUMMYFUNCTION("""COMPUTED_VALUE"""),"Viernes 17:15")</f>
        <v>Viernes 17:15</v>
      </c>
      <c r="AE311" s="376" t="str">
        <f>IFERROR(__xludf.DUMMYFUNCTION("""COMPUTED_VALUE"""),"Viernes 18:45")</f>
        <v>Viernes 18:45</v>
      </c>
      <c r="AF311" s="376" t="str">
        <f>IFERROR(__xludf.DUMMYFUNCTION("""COMPUTED_VALUE"""),"Sábados 10:30")</f>
        <v>Sábados 10:30</v>
      </c>
      <c r="AG311" s="376" t="str">
        <f>IFERROR(__xludf.DUMMYFUNCTION("""COMPUTED_VALUE"""),"Sábados 15:00")</f>
        <v>Sábados 15:00</v>
      </c>
      <c r="AH311" s="376" t="str">
        <f>IFERROR(__xludf.DUMMYFUNCTION("""COMPUTED_VALUE"""),"Sábados 15:45")</f>
        <v>Sábados 15:45</v>
      </c>
      <c r="AI311" s="376" t="str">
        <f>IFERROR(__xludf.DUMMYFUNCTION("""COMPUTED_VALUE"""),"Sábados 17:15")</f>
        <v>Sábados 17:15</v>
      </c>
      <c r="AJ311" s="376" t="str">
        <f>IFERROR(__xludf.DUMMYFUNCTION("""COMPUTED_VALUE"""),"vacio")</f>
        <v>vacio</v>
      </c>
      <c r="AK311" s="376"/>
      <c r="AL311" s="376"/>
      <c r="AM311" s="376"/>
      <c r="AN311" s="376"/>
      <c r="AO311" s="376"/>
      <c r="AP311" s="376"/>
      <c r="AQ311" s="376"/>
      <c r="AR311" s="376"/>
      <c r="AS311" s="376"/>
      <c r="AT311" s="376"/>
      <c r="AU311" s="376"/>
      <c r="AV311" s="376"/>
      <c r="AW311" s="377"/>
      <c r="AX311" s="134"/>
      <c r="AY311" s="353"/>
      <c r="AZ311" s="392" t="str">
        <f>IFERROR(__xludf.DUMMYFUNCTION("TRANSPOSE( IFNA(FILTER($B:$B, MONTH(IF($A:$A&lt;&gt;"""",$A:$A,""null""))=MONTH(IF('DATOS PERSONALES'!$H309&lt;&gt;"""",'DATOS PERSONALES'!$H309,""null""))),""Ingrese mes contratacion primero""))"),"Ingrese mes contratacion primero")</f>
        <v>Ingrese mes contratacion primero</v>
      </c>
      <c r="BA311" s="376"/>
      <c r="BB311" s="376"/>
      <c r="BC311" s="376"/>
      <c r="BD311" s="376"/>
      <c r="BE311" s="376"/>
      <c r="BF311" s="376"/>
      <c r="BG311" s="376"/>
      <c r="BH311" s="376"/>
      <c r="BI311" s="376"/>
      <c r="BJ311" s="376"/>
      <c r="BK311" s="376"/>
      <c r="BL311" s="376"/>
      <c r="BM311" s="376"/>
      <c r="BN311" s="376"/>
      <c r="BO311" s="377"/>
      <c r="BP311" s="134"/>
      <c r="BQ311" s="134"/>
      <c r="BR311" s="134"/>
      <c r="BS311" s="148"/>
      <c r="BT311" s="148"/>
      <c r="BU311" s="148"/>
      <c r="BV311" s="148"/>
      <c r="BW311" s="148"/>
      <c r="BX311" s="148"/>
      <c r="BY311" s="148"/>
      <c r="BZ311" s="148"/>
      <c r="CA311" s="148"/>
      <c r="CB311" s="148"/>
      <c r="CC311" s="148"/>
      <c r="CD311" s="148"/>
      <c r="CE311" s="148"/>
      <c r="CF311" s="148"/>
      <c r="CG311" s="148"/>
      <c r="CH311" s="148"/>
      <c r="CI311" s="148"/>
      <c r="CJ311" s="148"/>
      <c r="CK311" s="148"/>
      <c r="CL311" s="148"/>
      <c r="CM311" s="148"/>
      <c r="CN311" s="148"/>
      <c r="CO311" s="148"/>
      <c r="CP311" s="148"/>
      <c r="CQ311" s="148"/>
      <c r="CR311" s="148"/>
    </row>
    <row r="312" ht="15.75" customHeight="1">
      <c r="A312" s="134"/>
      <c r="B312" s="134"/>
      <c r="C312" s="134"/>
      <c r="D312" s="134"/>
      <c r="E312" s="134"/>
      <c r="F312" s="134"/>
      <c r="G312" s="353"/>
      <c r="H312" s="376"/>
      <c r="I312" s="376"/>
      <c r="J312" s="376"/>
      <c r="K312" s="377"/>
      <c r="L312" s="134"/>
      <c r="M312" s="134"/>
      <c r="N312" s="353"/>
      <c r="O312" s="374"/>
      <c r="P312" s="375"/>
      <c r="Q312" s="381" t="str">
        <f>IFERROR(__xludf.DUMMYFUNCTION("TRANSPOSE(FILTER($P$6:$P$329,$O$6:$O$329='DATOS PERSONALES'!$E309))"),"Lunes 15:15")</f>
        <v>Lunes 15:15</v>
      </c>
      <c r="R312" s="374" t="str">
        <f>IFERROR(__xludf.DUMMYFUNCTION("""COMPUTED_VALUE"""),"Lunes 16:45")</f>
        <v>Lunes 16:45</v>
      </c>
      <c r="S312" s="374" t="str">
        <f>IFERROR(__xludf.DUMMYFUNCTION("""COMPUTED_VALUE"""),"Lunes 18:15")</f>
        <v>Lunes 18:15</v>
      </c>
      <c r="T312" s="374" t="str">
        <f>IFERROR(__xludf.DUMMYFUNCTION("""COMPUTED_VALUE"""),"Martes 09:45")</f>
        <v>Martes 09:45</v>
      </c>
      <c r="U312" s="374" t="str">
        <f>IFERROR(__xludf.DUMMYFUNCTION("""COMPUTED_VALUE"""),"Martes 15:00")</f>
        <v>Martes 15:00</v>
      </c>
      <c r="V312" s="374" t="str">
        <f>IFERROR(__xludf.DUMMYFUNCTION("""COMPUTED_VALUE"""),"Martes 18:00")</f>
        <v>Martes 18:00</v>
      </c>
      <c r="W312" s="374" t="str">
        <f>IFERROR(__xludf.DUMMYFUNCTION("""COMPUTED_VALUE"""),"Miércoles 15:45")</f>
        <v>Miércoles 15:45</v>
      </c>
      <c r="X312" s="374" t="str">
        <f>IFERROR(__xludf.DUMMYFUNCTION("""COMPUTED_VALUE"""),"Miércoles 17:15")</f>
        <v>Miércoles 17:15</v>
      </c>
      <c r="Y312" s="374" t="str">
        <f>IFERROR(__xludf.DUMMYFUNCTION("""COMPUTED_VALUE"""),"Jueves 09:45")</f>
        <v>Jueves 09:45</v>
      </c>
      <c r="Z312" s="374" t="str">
        <f>IFERROR(__xludf.DUMMYFUNCTION("""COMPUTED_VALUE"""),"Jueves 16:30")</f>
        <v>Jueves 16:30</v>
      </c>
      <c r="AA312" s="374" t="str">
        <f>IFERROR(__xludf.DUMMYFUNCTION("""COMPUTED_VALUE"""),"Jueves 18:00")</f>
        <v>Jueves 18:00</v>
      </c>
      <c r="AB312" s="374" t="str">
        <f>IFERROR(__xludf.DUMMYFUNCTION("""COMPUTED_VALUE"""),"Viernes 09:45")</f>
        <v>Viernes 09:45</v>
      </c>
      <c r="AC312" s="374" t="str">
        <f>IFERROR(__xludf.DUMMYFUNCTION("""COMPUTED_VALUE"""),"Viernes 15:00")</f>
        <v>Viernes 15:00</v>
      </c>
      <c r="AD312" s="376" t="str">
        <f>IFERROR(__xludf.DUMMYFUNCTION("""COMPUTED_VALUE"""),"Viernes 17:15")</f>
        <v>Viernes 17:15</v>
      </c>
      <c r="AE312" s="376" t="str">
        <f>IFERROR(__xludf.DUMMYFUNCTION("""COMPUTED_VALUE"""),"Viernes 18:45")</f>
        <v>Viernes 18:45</v>
      </c>
      <c r="AF312" s="376" t="str">
        <f>IFERROR(__xludf.DUMMYFUNCTION("""COMPUTED_VALUE"""),"Sábados 10:30")</f>
        <v>Sábados 10:30</v>
      </c>
      <c r="AG312" s="376" t="str">
        <f>IFERROR(__xludf.DUMMYFUNCTION("""COMPUTED_VALUE"""),"Sábados 15:00")</f>
        <v>Sábados 15:00</v>
      </c>
      <c r="AH312" s="376" t="str">
        <f>IFERROR(__xludf.DUMMYFUNCTION("""COMPUTED_VALUE"""),"Sábados 15:45")</f>
        <v>Sábados 15:45</v>
      </c>
      <c r="AI312" s="376" t="str">
        <f>IFERROR(__xludf.DUMMYFUNCTION("""COMPUTED_VALUE"""),"Sábados 17:15")</f>
        <v>Sábados 17:15</v>
      </c>
      <c r="AJ312" s="376" t="str">
        <f>IFERROR(__xludf.DUMMYFUNCTION("""COMPUTED_VALUE"""),"vacio")</f>
        <v>vacio</v>
      </c>
      <c r="AK312" s="376"/>
      <c r="AL312" s="376"/>
      <c r="AM312" s="376"/>
      <c r="AN312" s="376"/>
      <c r="AO312" s="376"/>
      <c r="AP312" s="376"/>
      <c r="AQ312" s="376"/>
      <c r="AR312" s="376"/>
      <c r="AS312" s="376"/>
      <c r="AT312" s="376"/>
      <c r="AU312" s="376"/>
      <c r="AV312" s="376"/>
      <c r="AW312" s="377"/>
      <c r="AX312" s="134"/>
      <c r="AY312" s="353"/>
      <c r="AZ312" s="392" t="str">
        <f>IFERROR(__xludf.DUMMYFUNCTION("TRANSPOSE( IFNA(FILTER($B:$B, MONTH(IF($A:$A&lt;&gt;"""",$A:$A,""null""))=MONTH(IF('DATOS PERSONALES'!$H310&lt;&gt;"""",'DATOS PERSONALES'!$H310,""null""))),""Ingrese mes contratacion primero""))"),"Ingrese mes contratacion primero")</f>
        <v>Ingrese mes contratacion primero</v>
      </c>
      <c r="BA312" s="376"/>
      <c r="BB312" s="376"/>
      <c r="BC312" s="376"/>
      <c r="BD312" s="376"/>
      <c r="BE312" s="376"/>
      <c r="BF312" s="376"/>
      <c r="BG312" s="376"/>
      <c r="BH312" s="376"/>
      <c r="BI312" s="376"/>
      <c r="BJ312" s="376"/>
      <c r="BK312" s="376"/>
      <c r="BL312" s="376"/>
      <c r="BM312" s="376"/>
      <c r="BN312" s="376"/>
      <c r="BO312" s="377"/>
      <c r="BP312" s="134"/>
      <c r="BQ312" s="134"/>
      <c r="BR312" s="134"/>
      <c r="BS312" s="148"/>
      <c r="BT312" s="148"/>
      <c r="BU312" s="148"/>
      <c r="BV312" s="148"/>
      <c r="BW312" s="148"/>
      <c r="BX312" s="148"/>
      <c r="BY312" s="148"/>
      <c r="BZ312" s="148"/>
      <c r="CA312" s="148"/>
      <c r="CB312" s="148"/>
      <c r="CC312" s="148"/>
      <c r="CD312" s="148"/>
      <c r="CE312" s="148"/>
      <c r="CF312" s="148"/>
      <c r="CG312" s="148"/>
      <c r="CH312" s="148"/>
      <c r="CI312" s="148"/>
      <c r="CJ312" s="148"/>
      <c r="CK312" s="148"/>
      <c r="CL312" s="148"/>
      <c r="CM312" s="148"/>
      <c r="CN312" s="148"/>
      <c r="CO312" s="148"/>
      <c r="CP312" s="148"/>
      <c r="CQ312" s="148"/>
      <c r="CR312" s="148"/>
    </row>
    <row r="313" ht="15.75" customHeight="1">
      <c r="A313" s="134"/>
      <c r="B313" s="134"/>
      <c r="C313" s="134"/>
      <c r="D313" s="134"/>
      <c r="E313" s="134"/>
      <c r="F313" s="134"/>
      <c r="G313" s="353"/>
      <c r="H313" s="376"/>
      <c r="I313" s="376"/>
      <c r="J313" s="376"/>
      <c r="K313" s="377"/>
      <c r="L313" s="134"/>
      <c r="M313" s="134"/>
      <c r="N313" s="353"/>
      <c r="O313" s="374"/>
      <c r="P313" s="375"/>
      <c r="Q313" s="381" t="str">
        <f>IFERROR(__xludf.DUMMYFUNCTION("TRANSPOSE(FILTER($P$6:$P$329,$O$6:$O$329='DATOS PERSONALES'!$E310))"),"Lunes 15:15")</f>
        <v>Lunes 15:15</v>
      </c>
      <c r="R313" s="374" t="str">
        <f>IFERROR(__xludf.DUMMYFUNCTION("""COMPUTED_VALUE"""),"Lunes 16:45")</f>
        <v>Lunes 16:45</v>
      </c>
      <c r="S313" s="374" t="str">
        <f>IFERROR(__xludf.DUMMYFUNCTION("""COMPUTED_VALUE"""),"Lunes 18:15")</f>
        <v>Lunes 18:15</v>
      </c>
      <c r="T313" s="374" t="str">
        <f>IFERROR(__xludf.DUMMYFUNCTION("""COMPUTED_VALUE"""),"Martes 09:45")</f>
        <v>Martes 09:45</v>
      </c>
      <c r="U313" s="374" t="str">
        <f>IFERROR(__xludf.DUMMYFUNCTION("""COMPUTED_VALUE"""),"Martes 15:00")</f>
        <v>Martes 15:00</v>
      </c>
      <c r="V313" s="374" t="str">
        <f>IFERROR(__xludf.DUMMYFUNCTION("""COMPUTED_VALUE"""),"Martes 18:00")</f>
        <v>Martes 18:00</v>
      </c>
      <c r="W313" s="374" t="str">
        <f>IFERROR(__xludf.DUMMYFUNCTION("""COMPUTED_VALUE"""),"Miércoles 15:45")</f>
        <v>Miércoles 15:45</v>
      </c>
      <c r="X313" s="374" t="str">
        <f>IFERROR(__xludf.DUMMYFUNCTION("""COMPUTED_VALUE"""),"Miércoles 17:15")</f>
        <v>Miércoles 17:15</v>
      </c>
      <c r="Y313" s="374" t="str">
        <f>IFERROR(__xludf.DUMMYFUNCTION("""COMPUTED_VALUE"""),"Jueves 09:45")</f>
        <v>Jueves 09:45</v>
      </c>
      <c r="Z313" s="374" t="str">
        <f>IFERROR(__xludf.DUMMYFUNCTION("""COMPUTED_VALUE"""),"Jueves 16:30")</f>
        <v>Jueves 16:30</v>
      </c>
      <c r="AA313" s="374" t="str">
        <f>IFERROR(__xludf.DUMMYFUNCTION("""COMPUTED_VALUE"""),"Jueves 18:00")</f>
        <v>Jueves 18:00</v>
      </c>
      <c r="AB313" s="374" t="str">
        <f>IFERROR(__xludf.DUMMYFUNCTION("""COMPUTED_VALUE"""),"Viernes 09:45")</f>
        <v>Viernes 09:45</v>
      </c>
      <c r="AC313" s="374" t="str">
        <f>IFERROR(__xludf.DUMMYFUNCTION("""COMPUTED_VALUE"""),"Viernes 15:00")</f>
        <v>Viernes 15:00</v>
      </c>
      <c r="AD313" s="376" t="str">
        <f>IFERROR(__xludf.DUMMYFUNCTION("""COMPUTED_VALUE"""),"Viernes 17:15")</f>
        <v>Viernes 17:15</v>
      </c>
      <c r="AE313" s="376" t="str">
        <f>IFERROR(__xludf.DUMMYFUNCTION("""COMPUTED_VALUE"""),"Viernes 18:45")</f>
        <v>Viernes 18:45</v>
      </c>
      <c r="AF313" s="376" t="str">
        <f>IFERROR(__xludf.DUMMYFUNCTION("""COMPUTED_VALUE"""),"Sábados 10:30")</f>
        <v>Sábados 10:30</v>
      </c>
      <c r="AG313" s="376" t="str">
        <f>IFERROR(__xludf.DUMMYFUNCTION("""COMPUTED_VALUE"""),"Sábados 15:00")</f>
        <v>Sábados 15:00</v>
      </c>
      <c r="AH313" s="376" t="str">
        <f>IFERROR(__xludf.DUMMYFUNCTION("""COMPUTED_VALUE"""),"Sábados 15:45")</f>
        <v>Sábados 15:45</v>
      </c>
      <c r="AI313" s="376" t="str">
        <f>IFERROR(__xludf.DUMMYFUNCTION("""COMPUTED_VALUE"""),"Sábados 17:15")</f>
        <v>Sábados 17:15</v>
      </c>
      <c r="AJ313" s="376" t="str">
        <f>IFERROR(__xludf.DUMMYFUNCTION("""COMPUTED_VALUE"""),"vacio")</f>
        <v>vacio</v>
      </c>
      <c r="AK313" s="376"/>
      <c r="AL313" s="376"/>
      <c r="AM313" s="376"/>
      <c r="AN313" s="376"/>
      <c r="AO313" s="376"/>
      <c r="AP313" s="376"/>
      <c r="AQ313" s="376"/>
      <c r="AR313" s="376"/>
      <c r="AS313" s="376"/>
      <c r="AT313" s="376"/>
      <c r="AU313" s="376"/>
      <c r="AV313" s="376"/>
      <c r="AW313" s="377"/>
      <c r="AX313" s="134"/>
      <c r="AY313" s="353"/>
      <c r="AZ313" s="392" t="str">
        <f>IFERROR(__xludf.DUMMYFUNCTION("TRANSPOSE( IFNA(FILTER($B:$B, MONTH(IF($A:$A&lt;&gt;"""",$A:$A,""null""))=MONTH(IF('DATOS PERSONALES'!$H311&lt;&gt;"""",'DATOS PERSONALES'!$H311,""null""))),""Ingrese mes contratacion primero""))"),"Ingrese mes contratacion primero")</f>
        <v>Ingrese mes contratacion primero</v>
      </c>
      <c r="BA313" s="376"/>
      <c r="BB313" s="376"/>
      <c r="BC313" s="376"/>
      <c r="BD313" s="376"/>
      <c r="BE313" s="376"/>
      <c r="BF313" s="376"/>
      <c r="BG313" s="376"/>
      <c r="BH313" s="376"/>
      <c r="BI313" s="376"/>
      <c r="BJ313" s="376"/>
      <c r="BK313" s="376"/>
      <c r="BL313" s="376"/>
      <c r="BM313" s="376"/>
      <c r="BN313" s="376"/>
      <c r="BO313" s="377"/>
      <c r="BP313" s="134"/>
      <c r="BQ313" s="134"/>
      <c r="BR313" s="134"/>
      <c r="BS313" s="148"/>
      <c r="BT313" s="148"/>
      <c r="BU313" s="148"/>
      <c r="BV313" s="148"/>
      <c r="BW313" s="148"/>
      <c r="BX313" s="148"/>
      <c r="BY313" s="148"/>
      <c r="BZ313" s="148"/>
      <c r="CA313" s="148"/>
      <c r="CB313" s="148"/>
      <c r="CC313" s="148"/>
      <c r="CD313" s="148"/>
      <c r="CE313" s="148"/>
      <c r="CF313" s="148"/>
      <c r="CG313" s="148"/>
      <c r="CH313" s="148"/>
      <c r="CI313" s="148"/>
      <c r="CJ313" s="148"/>
      <c r="CK313" s="148"/>
      <c r="CL313" s="148"/>
      <c r="CM313" s="148"/>
      <c r="CN313" s="148"/>
      <c r="CO313" s="148"/>
      <c r="CP313" s="148"/>
      <c r="CQ313" s="148"/>
      <c r="CR313" s="148"/>
    </row>
    <row r="314" ht="15.75" customHeight="1">
      <c r="A314" s="134"/>
      <c r="B314" s="134"/>
      <c r="C314" s="134"/>
      <c r="D314" s="134"/>
      <c r="E314" s="134"/>
      <c r="F314" s="134"/>
      <c r="G314" s="353"/>
      <c r="H314" s="376"/>
      <c r="I314" s="376"/>
      <c r="J314" s="376"/>
      <c r="K314" s="377"/>
      <c r="L314" s="134"/>
      <c r="M314" s="134"/>
      <c r="N314" s="353"/>
      <c r="O314" s="374"/>
      <c r="P314" s="375"/>
      <c r="Q314" s="381" t="str">
        <f>IFERROR(__xludf.DUMMYFUNCTION("TRANSPOSE(FILTER($P$6:$P$329,$O$6:$O$329='DATOS PERSONALES'!$E311))"),"Lunes 15:15")</f>
        <v>Lunes 15:15</v>
      </c>
      <c r="R314" s="374" t="str">
        <f>IFERROR(__xludf.DUMMYFUNCTION("""COMPUTED_VALUE"""),"Lunes 16:45")</f>
        <v>Lunes 16:45</v>
      </c>
      <c r="S314" s="374" t="str">
        <f>IFERROR(__xludf.DUMMYFUNCTION("""COMPUTED_VALUE"""),"Lunes 18:15")</f>
        <v>Lunes 18:15</v>
      </c>
      <c r="T314" s="374" t="str">
        <f>IFERROR(__xludf.DUMMYFUNCTION("""COMPUTED_VALUE"""),"Martes 09:45")</f>
        <v>Martes 09:45</v>
      </c>
      <c r="U314" s="374" t="str">
        <f>IFERROR(__xludf.DUMMYFUNCTION("""COMPUTED_VALUE"""),"Martes 15:00")</f>
        <v>Martes 15:00</v>
      </c>
      <c r="V314" s="374" t="str">
        <f>IFERROR(__xludf.DUMMYFUNCTION("""COMPUTED_VALUE"""),"Martes 18:00")</f>
        <v>Martes 18:00</v>
      </c>
      <c r="W314" s="374" t="str">
        <f>IFERROR(__xludf.DUMMYFUNCTION("""COMPUTED_VALUE"""),"Miércoles 15:45")</f>
        <v>Miércoles 15:45</v>
      </c>
      <c r="X314" s="374" t="str">
        <f>IFERROR(__xludf.DUMMYFUNCTION("""COMPUTED_VALUE"""),"Miércoles 17:15")</f>
        <v>Miércoles 17:15</v>
      </c>
      <c r="Y314" s="374" t="str">
        <f>IFERROR(__xludf.DUMMYFUNCTION("""COMPUTED_VALUE"""),"Jueves 09:45")</f>
        <v>Jueves 09:45</v>
      </c>
      <c r="Z314" s="374" t="str">
        <f>IFERROR(__xludf.DUMMYFUNCTION("""COMPUTED_VALUE"""),"Jueves 16:30")</f>
        <v>Jueves 16:30</v>
      </c>
      <c r="AA314" s="374" t="str">
        <f>IFERROR(__xludf.DUMMYFUNCTION("""COMPUTED_VALUE"""),"Jueves 18:00")</f>
        <v>Jueves 18:00</v>
      </c>
      <c r="AB314" s="374" t="str">
        <f>IFERROR(__xludf.DUMMYFUNCTION("""COMPUTED_VALUE"""),"Viernes 09:45")</f>
        <v>Viernes 09:45</v>
      </c>
      <c r="AC314" s="374" t="str">
        <f>IFERROR(__xludf.DUMMYFUNCTION("""COMPUTED_VALUE"""),"Viernes 15:00")</f>
        <v>Viernes 15:00</v>
      </c>
      <c r="AD314" s="376" t="str">
        <f>IFERROR(__xludf.DUMMYFUNCTION("""COMPUTED_VALUE"""),"Viernes 17:15")</f>
        <v>Viernes 17:15</v>
      </c>
      <c r="AE314" s="376" t="str">
        <f>IFERROR(__xludf.DUMMYFUNCTION("""COMPUTED_VALUE"""),"Viernes 18:45")</f>
        <v>Viernes 18:45</v>
      </c>
      <c r="AF314" s="376" t="str">
        <f>IFERROR(__xludf.DUMMYFUNCTION("""COMPUTED_VALUE"""),"Sábados 10:30")</f>
        <v>Sábados 10:30</v>
      </c>
      <c r="AG314" s="376" t="str">
        <f>IFERROR(__xludf.DUMMYFUNCTION("""COMPUTED_VALUE"""),"Sábados 15:00")</f>
        <v>Sábados 15:00</v>
      </c>
      <c r="AH314" s="376" t="str">
        <f>IFERROR(__xludf.DUMMYFUNCTION("""COMPUTED_VALUE"""),"Sábados 15:45")</f>
        <v>Sábados 15:45</v>
      </c>
      <c r="AI314" s="376" t="str">
        <f>IFERROR(__xludf.DUMMYFUNCTION("""COMPUTED_VALUE"""),"Sábados 17:15")</f>
        <v>Sábados 17:15</v>
      </c>
      <c r="AJ314" s="376" t="str">
        <f>IFERROR(__xludf.DUMMYFUNCTION("""COMPUTED_VALUE"""),"vacio")</f>
        <v>vacio</v>
      </c>
      <c r="AK314" s="376"/>
      <c r="AL314" s="376"/>
      <c r="AM314" s="376"/>
      <c r="AN314" s="376"/>
      <c r="AO314" s="376"/>
      <c r="AP314" s="376"/>
      <c r="AQ314" s="376"/>
      <c r="AR314" s="376"/>
      <c r="AS314" s="376"/>
      <c r="AT314" s="376"/>
      <c r="AU314" s="376"/>
      <c r="AV314" s="376"/>
      <c r="AW314" s="377"/>
      <c r="AX314" s="134"/>
      <c r="AY314" s="353"/>
      <c r="AZ314" s="392" t="str">
        <f>IFERROR(__xludf.DUMMYFUNCTION("TRANSPOSE( IFNA(FILTER($B:$B, MONTH(IF($A:$A&lt;&gt;"""",$A:$A,""null""))=MONTH(IF('DATOS PERSONALES'!$H312&lt;&gt;"""",'DATOS PERSONALES'!$H312,""null""))),""Ingrese mes contratacion primero""))"),"Ingrese mes contratacion primero")</f>
        <v>Ingrese mes contratacion primero</v>
      </c>
      <c r="BA314" s="376"/>
      <c r="BB314" s="376"/>
      <c r="BC314" s="376"/>
      <c r="BD314" s="376"/>
      <c r="BE314" s="376"/>
      <c r="BF314" s="376"/>
      <c r="BG314" s="376"/>
      <c r="BH314" s="376"/>
      <c r="BI314" s="376"/>
      <c r="BJ314" s="376"/>
      <c r="BK314" s="376"/>
      <c r="BL314" s="376"/>
      <c r="BM314" s="376"/>
      <c r="BN314" s="376"/>
      <c r="BO314" s="377"/>
      <c r="BP314" s="134"/>
      <c r="BQ314" s="134"/>
      <c r="BR314" s="134"/>
      <c r="BS314" s="148"/>
      <c r="BT314" s="148"/>
      <c r="BU314" s="148"/>
      <c r="BV314" s="148"/>
      <c r="BW314" s="148"/>
      <c r="BX314" s="148"/>
      <c r="BY314" s="148"/>
      <c r="BZ314" s="148"/>
      <c r="CA314" s="148"/>
      <c r="CB314" s="148"/>
      <c r="CC314" s="148"/>
      <c r="CD314" s="148"/>
      <c r="CE314" s="148"/>
      <c r="CF314" s="148"/>
      <c r="CG314" s="148"/>
      <c r="CH314" s="148"/>
      <c r="CI314" s="148"/>
      <c r="CJ314" s="148"/>
      <c r="CK314" s="148"/>
      <c r="CL314" s="148"/>
      <c r="CM314" s="148"/>
      <c r="CN314" s="148"/>
      <c r="CO314" s="148"/>
      <c r="CP314" s="148"/>
      <c r="CQ314" s="148"/>
      <c r="CR314" s="148"/>
    </row>
    <row r="315" ht="15.75" customHeight="1">
      <c r="A315" s="134"/>
      <c r="B315" s="134"/>
      <c r="C315" s="134"/>
      <c r="D315" s="134"/>
      <c r="E315" s="134"/>
      <c r="F315" s="134"/>
      <c r="G315" s="353"/>
      <c r="H315" s="376"/>
      <c r="I315" s="376"/>
      <c r="J315" s="376"/>
      <c r="K315" s="377"/>
      <c r="L315" s="134"/>
      <c r="M315" s="134"/>
      <c r="N315" s="353"/>
      <c r="O315" s="374"/>
      <c r="P315" s="375"/>
      <c r="Q315" s="381" t="str">
        <f>IFERROR(__xludf.DUMMYFUNCTION("TRANSPOSE(FILTER($P$6:$P$329,$O$6:$O$329='DATOS PERSONALES'!$E312))"),"Lunes 15:15")</f>
        <v>Lunes 15:15</v>
      </c>
      <c r="R315" s="374" t="str">
        <f>IFERROR(__xludf.DUMMYFUNCTION("""COMPUTED_VALUE"""),"Lunes 16:45")</f>
        <v>Lunes 16:45</v>
      </c>
      <c r="S315" s="374" t="str">
        <f>IFERROR(__xludf.DUMMYFUNCTION("""COMPUTED_VALUE"""),"Lunes 18:15")</f>
        <v>Lunes 18:15</v>
      </c>
      <c r="T315" s="374" t="str">
        <f>IFERROR(__xludf.DUMMYFUNCTION("""COMPUTED_VALUE"""),"Martes 09:45")</f>
        <v>Martes 09:45</v>
      </c>
      <c r="U315" s="374" t="str">
        <f>IFERROR(__xludf.DUMMYFUNCTION("""COMPUTED_VALUE"""),"Martes 15:00")</f>
        <v>Martes 15:00</v>
      </c>
      <c r="V315" s="374" t="str">
        <f>IFERROR(__xludf.DUMMYFUNCTION("""COMPUTED_VALUE"""),"Martes 18:00")</f>
        <v>Martes 18:00</v>
      </c>
      <c r="W315" s="374" t="str">
        <f>IFERROR(__xludf.DUMMYFUNCTION("""COMPUTED_VALUE"""),"Miércoles 15:45")</f>
        <v>Miércoles 15:45</v>
      </c>
      <c r="X315" s="374" t="str">
        <f>IFERROR(__xludf.DUMMYFUNCTION("""COMPUTED_VALUE"""),"Miércoles 17:15")</f>
        <v>Miércoles 17:15</v>
      </c>
      <c r="Y315" s="374" t="str">
        <f>IFERROR(__xludf.DUMMYFUNCTION("""COMPUTED_VALUE"""),"Jueves 09:45")</f>
        <v>Jueves 09:45</v>
      </c>
      <c r="Z315" s="374" t="str">
        <f>IFERROR(__xludf.DUMMYFUNCTION("""COMPUTED_VALUE"""),"Jueves 16:30")</f>
        <v>Jueves 16:30</v>
      </c>
      <c r="AA315" s="374" t="str">
        <f>IFERROR(__xludf.DUMMYFUNCTION("""COMPUTED_VALUE"""),"Jueves 18:00")</f>
        <v>Jueves 18:00</v>
      </c>
      <c r="AB315" s="374" t="str">
        <f>IFERROR(__xludf.DUMMYFUNCTION("""COMPUTED_VALUE"""),"Viernes 09:45")</f>
        <v>Viernes 09:45</v>
      </c>
      <c r="AC315" s="374" t="str">
        <f>IFERROR(__xludf.DUMMYFUNCTION("""COMPUTED_VALUE"""),"Viernes 15:00")</f>
        <v>Viernes 15:00</v>
      </c>
      <c r="AD315" s="376" t="str">
        <f>IFERROR(__xludf.DUMMYFUNCTION("""COMPUTED_VALUE"""),"Viernes 17:15")</f>
        <v>Viernes 17:15</v>
      </c>
      <c r="AE315" s="376" t="str">
        <f>IFERROR(__xludf.DUMMYFUNCTION("""COMPUTED_VALUE"""),"Viernes 18:45")</f>
        <v>Viernes 18:45</v>
      </c>
      <c r="AF315" s="376" t="str">
        <f>IFERROR(__xludf.DUMMYFUNCTION("""COMPUTED_VALUE"""),"Sábados 10:30")</f>
        <v>Sábados 10:30</v>
      </c>
      <c r="AG315" s="376" t="str">
        <f>IFERROR(__xludf.DUMMYFUNCTION("""COMPUTED_VALUE"""),"Sábados 15:00")</f>
        <v>Sábados 15:00</v>
      </c>
      <c r="AH315" s="376" t="str">
        <f>IFERROR(__xludf.DUMMYFUNCTION("""COMPUTED_VALUE"""),"Sábados 15:45")</f>
        <v>Sábados 15:45</v>
      </c>
      <c r="AI315" s="376" t="str">
        <f>IFERROR(__xludf.DUMMYFUNCTION("""COMPUTED_VALUE"""),"Sábados 17:15")</f>
        <v>Sábados 17:15</v>
      </c>
      <c r="AJ315" s="376" t="str">
        <f>IFERROR(__xludf.DUMMYFUNCTION("""COMPUTED_VALUE"""),"vacio")</f>
        <v>vacio</v>
      </c>
      <c r="AK315" s="376"/>
      <c r="AL315" s="376"/>
      <c r="AM315" s="376"/>
      <c r="AN315" s="376"/>
      <c r="AO315" s="376"/>
      <c r="AP315" s="376"/>
      <c r="AQ315" s="376"/>
      <c r="AR315" s="376"/>
      <c r="AS315" s="376"/>
      <c r="AT315" s="376"/>
      <c r="AU315" s="376"/>
      <c r="AV315" s="376"/>
      <c r="AW315" s="377"/>
      <c r="AX315" s="134"/>
      <c r="AY315" s="353"/>
      <c r="AZ315" s="392" t="str">
        <f>IFERROR(__xludf.DUMMYFUNCTION("TRANSPOSE( IFNA(FILTER($B:$B, MONTH(IF($A:$A&lt;&gt;"""",$A:$A,""null""))=MONTH(IF('DATOS PERSONALES'!$H313&lt;&gt;"""",'DATOS PERSONALES'!$H313,""null""))),""Ingrese mes contratacion primero""))"),"Ingrese mes contratacion primero")</f>
        <v>Ingrese mes contratacion primero</v>
      </c>
      <c r="BA315" s="376"/>
      <c r="BB315" s="376"/>
      <c r="BC315" s="376"/>
      <c r="BD315" s="376"/>
      <c r="BE315" s="376"/>
      <c r="BF315" s="376"/>
      <c r="BG315" s="376"/>
      <c r="BH315" s="376"/>
      <c r="BI315" s="376"/>
      <c r="BJ315" s="376"/>
      <c r="BK315" s="376"/>
      <c r="BL315" s="376"/>
      <c r="BM315" s="376"/>
      <c r="BN315" s="376"/>
      <c r="BO315" s="377"/>
      <c r="BP315" s="134"/>
      <c r="BQ315" s="134"/>
      <c r="BR315" s="134"/>
      <c r="BS315" s="148"/>
      <c r="BT315" s="148"/>
      <c r="BU315" s="148"/>
      <c r="BV315" s="148"/>
      <c r="BW315" s="148"/>
      <c r="BX315" s="148"/>
      <c r="BY315" s="148"/>
      <c r="BZ315" s="148"/>
      <c r="CA315" s="148"/>
      <c r="CB315" s="148"/>
      <c r="CC315" s="148"/>
      <c r="CD315" s="148"/>
      <c r="CE315" s="148"/>
      <c r="CF315" s="148"/>
      <c r="CG315" s="148"/>
      <c r="CH315" s="148"/>
      <c r="CI315" s="148"/>
      <c r="CJ315" s="148"/>
      <c r="CK315" s="148"/>
      <c r="CL315" s="148"/>
      <c r="CM315" s="148"/>
      <c r="CN315" s="148"/>
      <c r="CO315" s="148"/>
      <c r="CP315" s="148"/>
      <c r="CQ315" s="148"/>
      <c r="CR315" s="148"/>
    </row>
    <row r="316" ht="15.75" customHeight="1">
      <c r="A316" s="134"/>
      <c r="B316" s="134"/>
      <c r="C316" s="134"/>
      <c r="D316" s="134"/>
      <c r="E316" s="134"/>
      <c r="F316" s="134"/>
      <c r="G316" s="353"/>
      <c r="H316" s="376"/>
      <c r="I316" s="376"/>
      <c r="J316" s="376"/>
      <c r="K316" s="377"/>
      <c r="L316" s="134"/>
      <c r="M316" s="134"/>
      <c r="N316" s="353"/>
      <c r="O316" s="374"/>
      <c r="P316" s="375"/>
      <c r="Q316" s="381" t="str">
        <f>IFERROR(__xludf.DUMMYFUNCTION("TRANSPOSE(FILTER($P$6:$P$329,$O$6:$O$329='DATOS PERSONALES'!$E313))"),"Lunes 15:15")</f>
        <v>Lunes 15:15</v>
      </c>
      <c r="R316" s="374" t="str">
        <f>IFERROR(__xludf.DUMMYFUNCTION("""COMPUTED_VALUE"""),"Lunes 16:45")</f>
        <v>Lunes 16:45</v>
      </c>
      <c r="S316" s="374" t="str">
        <f>IFERROR(__xludf.DUMMYFUNCTION("""COMPUTED_VALUE"""),"Lunes 18:15")</f>
        <v>Lunes 18:15</v>
      </c>
      <c r="T316" s="374" t="str">
        <f>IFERROR(__xludf.DUMMYFUNCTION("""COMPUTED_VALUE"""),"Martes 09:45")</f>
        <v>Martes 09:45</v>
      </c>
      <c r="U316" s="374" t="str">
        <f>IFERROR(__xludf.DUMMYFUNCTION("""COMPUTED_VALUE"""),"Martes 15:00")</f>
        <v>Martes 15:00</v>
      </c>
      <c r="V316" s="374" t="str">
        <f>IFERROR(__xludf.DUMMYFUNCTION("""COMPUTED_VALUE"""),"Martes 18:00")</f>
        <v>Martes 18:00</v>
      </c>
      <c r="W316" s="374" t="str">
        <f>IFERROR(__xludf.DUMMYFUNCTION("""COMPUTED_VALUE"""),"Miércoles 15:45")</f>
        <v>Miércoles 15:45</v>
      </c>
      <c r="X316" s="374" t="str">
        <f>IFERROR(__xludf.DUMMYFUNCTION("""COMPUTED_VALUE"""),"Miércoles 17:15")</f>
        <v>Miércoles 17:15</v>
      </c>
      <c r="Y316" s="374" t="str">
        <f>IFERROR(__xludf.DUMMYFUNCTION("""COMPUTED_VALUE"""),"Jueves 09:45")</f>
        <v>Jueves 09:45</v>
      </c>
      <c r="Z316" s="374" t="str">
        <f>IFERROR(__xludf.DUMMYFUNCTION("""COMPUTED_VALUE"""),"Jueves 16:30")</f>
        <v>Jueves 16:30</v>
      </c>
      <c r="AA316" s="374" t="str">
        <f>IFERROR(__xludf.DUMMYFUNCTION("""COMPUTED_VALUE"""),"Jueves 18:00")</f>
        <v>Jueves 18:00</v>
      </c>
      <c r="AB316" s="374" t="str">
        <f>IFERROR(__xludf.DUMMYFUNCTION("""COMPUTED_VALUE"""),"Viernes 09:45")</f>
        <v>Viernes 09:45</v>
      </c>
      <c r="AC316" s="374" t="str">
        <f>IFERROR(__xludf.DUMMYFUNCTION("""COMPUTED_VALUE"""),"Viernes 15:00")</f>
        <v>Viernes 15:00</v>
      </c>
      <c r="AD316" s="376" t="str">
        <f>IFERROR(__xludf.DUMMYFUNCTION("""COMPUTED_VALUE"""),"Viernes 17:15")</f>
        <v>Viernes 17:15</v>
      </c>
      <c r="AE316" s="376" t="str">
        <f>IFERROR(__xludf.DUMMYFUNCTION("""COMPUTED_VALUE"""),"Viernes 18:45")</f>
        <v>Viernes 18:45</v>
      </c>
      <c r="AF316" s="376" t="str">
        <f>IFERROR(__xludf.DUMMYFUNCTION("""COMPUTED_VALUE"""),"Sábados 10:30")</f>
        <v>Sábados 10:30</v>
      </c>
      <c r="AG316" s="376" t="str">
        <f>IFERROR(__xludf.DUMMYFUNCTION("""COMPUTED_VALUE"""),"Sábados 15:00")</f>
        <v>Sábados 15:00</v>
      </c>
      <c r="AH316" s="376" t="str">
        <f>IFERROR(__xludf.DUMMYFUNCTION("""COMPUTED_VALUE"""),"Sábados 15:45")</f>
        <v>Sábados 15:45</v>
      </c>
      <c r="AI316" s="376" t="str">
        <f>IFERROR(__xludf.DUMMYFUNCTION("""COMPUTED_VALUE"""),"Sábados 17:15")</f>
        <v>Sábados 17:15</v>
      </c>
      <c r="AJ316" s="376" t="str">
        <f>IFERROR(__xludf.DUMMYFUNCTION("""COMPUTED_VALUE"""),"vacio")</f>
        <v>vacio</v>
      </c>
      <c r="AK316" s="376"/>
      <c r="AL316" s="376"/>
      <c r="AM316" s="376"/>
      <c r="AN316" s="376"/>
      <c r="AO316" s="376"/>
      <c r="AP316" s="376"/>
      <c r="AQ316" s="376"/>
      <c r="AR316" s="376"/>
      <c r="AS316" s="376"/>
      <c r="AT316" s="376"/>
      <c r="AU316" s="376"/>
      <c r="AV316" s="376"/>
      <c r="AW316" s="377"/>
      <c r="AX316" s="134"/>
      <c r="AY316" s="353"/>
      <c r="AZ316" s="392" t="str">
        <f>IFERROR(__xludf.DUMMYFUNCTION("TRANSPOSE( IFNA(FILTER($B:$B, MONTH(IF($A:$A&lt;&gt;"""",$A:$A,""null""))=MONTH(IF('DATOS PERSONALES'!$H314&lt;&gt;"""",'DATOS PERSONALES'!$H314,""null""))),""Ingrese mes contratacion primero""))"),"Ingrese mes contratacion primero")</f>
        <v>Ingrese mes contratacion primero</v>
      </c>
      <c r="BA316" s="376"/>
      <c r="BB316" s="376"/>
      <c r="BC316" s="376"/>
      <c r="BD316" s="376"/>
      <c r="BE316" s="376"/>
      <c r="BF316" s="376"/>
      <c r="BG316" s="376"/>
      <c r="BH316" s="376"/>
      <c r="BI316" s="376"/>
      <c r="BJ316" s="376"/>
      <c r="BK316" s="376"/>
      <c r="BL316" s="376"/>
      <c r="BM316" s="376"/>
      <c r="BN316" s="376"/>
      <c r="BO316" s="377"/>
      <c r="BP316" s="134"/>
      <c r="BQ316" s="134"/>
      <c r="BR316" s="134"/>
      <c r="BS316" s="148"/>
      <c r="BT316" s="148"/>
      <c r="BU316" s="148"/>
      <c r="BV316" s="148"/>
      <c r="BW316" s="148"/>
      <c r="BX316" s="148"/>
      <c r="BY316" s="148"/>
      <c r="BZ316" s="148"/>
      <c r="CA316" s="148"/>
      <c r="CB316" s="148"/>
      <c r="CC316" s="148"/>
      <c r="CD316" s="148"/>
      <c r="CE316" s="148"/>
      <c r="CF316" s="148"/>
      <c r="CG316" s="148"/>
      <c r="CH316" s="148"/>
      <c r="CI316" s="148"/>
      <c r="CJ316" s="148"/>
      <c r="CK316" s="148"/>
      <c r="CL316" s="148"/>
      <c r="CM316" s="148"/>
      <c r="CN316" s="148"/>
      <c r="CO316" s="148"/>
      <c r="CP316" s="148"/>
      <c r="CQ316" s="148"/>
      <c r="CR316" s="148"/>
    </row>
    <row r="317" ht="15.75" customHeight="1">
      <c r="A317" s="134"/>
      <c r="B317" s="134"/>
      <c r="C317" s="134"/>
      <c r="D317" s="134"/>
      <c r="E317" s="134"/>
      <c r="F317" s="134"/>
      <c r="G317" s="353"/>
      <c r="H317" s="376"/>
      <c r="I317" s="376"/>
      <c r="J317" s="376"/>
      <c r="K317" s="377"/>
      <c r="L317" s="134"/>
      <c r="M317" s="134"/>
      <c r="N317" s="353"/>
      <c r="O317" s="374"/>
      <c r="P317" s="375"/>
      <c r="Q317" s="381" t="str">
        <f>IFERROR(__xludf.DUMMYFUNCTION("TRANSPOSE(FILTER($P$6:$P$329,$O$6:$O$329='DATOS PERSONALES'!$E314))"),"Lunes 15:15")</f>
        <v>Lunes 15:15</v>
      </c>
      <c r="R317" s="374" t="str">
        <f>IFERROR(__xludf.DUMMYFUNCTION("""COMPUTED_VALUE"""),"Lunes 16:45")</f>
        <v>Lunes 16:45</v>
      </c>
      <c r="S317" s="374" t="str">
        <f>IFERROR(__xludf.DUMMYFUNCTION("""COMPUTED_VALUE"""),"Lunes 18:15")</f>
        <v>Lunes 18:15</v>
      </c>
      <c r="T317" s="374" t="str">
        <f>IFERROR(__xludf.DUMMYFUNCTION("""COMPUTED_VALUE"""),"Martes 09:45")</f>
        <v>Martes 09:45</v>
      </c>
      <c r="U317" s="374" t="str">
        <f>IFERROR(__xludf.DUMMYFUNCTION("""COMPUTED_VALUE"""),"Martes 15:00")</f>
        <v>Martes 15:00</v>
      </c>
      <c r="V317" s="374" t="str">
        <f>IFERROR(__xludf.DUMMYFUNCTION("""COMPUTED_VALUE"""),"Martes 18:00")</f>
        <v>Martes 18:00</v>
      </c>
      <c r="W317" s="374" t="str">
        <f>IFERROR(__xludf.DUMMYFUNCTION("""COMPUTED_VALUE"""),"Miércoles 15:45")</f>
        <v>Miércoles 15:45</v>
      </c>
      <c r="X317" s="374" t="str">
        <f>IFERROR(__xludf.DUMMYFUNCTION("""COMPUTED_VALUE"""),"Miércoles 17:15")</f>
        <v>Miércoles 17:15</v>
      </c>
      <c r="Y317" s="374" t="str">
        <f>IFERROR(__xludf.DUMMYFUNCTION("""COMPUTED_VALUE"""),"Jueves 09:45")</f>
        <v>Jueves 09:45</v>
      </c>
      <c r="Z317" s="374" t="str">
        <f>IFERROR(__xludf.DUMMYFUNCTION("""COMPUTED_VALUE"""),"Jueves 16:30")</f>
        <v>Jueves 16:30</v>
      </c>
      <c r="AA317" s="374" t="str">
        <f>IFERROR(__xludf.DUMMYFUNCTION("""COMPUTED_VALUE"""),"Jueves 18:00")</f>
        <v>Jueves 18:00</v>
      </c>
      <c r="AB317" s="374" t="str">
        <f>IFERROR(__xludf.DUMMYFUNCTION("""COMPUTED_VALUE"""),"Viernes 09:45")</f>
        <v>Viernes 09:45</v>
      </c>
      <c r="AC317" s="374" t="str">
        <f>IFERROR(__xludf.DUMMYFUNCTION("""COMPUTED_VALUE"""),"Viernes 15:00")</f>
        <v>Viernes 15:00</v>
      </c>
      <c r="AD317" s="376" t="str">
        <f>IFERROR(__xludf.DUMMYFUNCTION("""COMPUTED_VALUE"""),"Viernes 17:15")</f>
        <v>Viernes 17:15</v>
      </c>
      <c r="AE317" s="376" t="str">
        <f>IFERROR(__xludf.DUMMYFUNCTION("""COMPUTED_VALUE"""),"Viernes 18:45")</f>
        <v>Viernes 18:45</v>
      </c>
      <c r="AF317" s="376" t="str">
        <f>IFERROR(__xludf.DUMMYFUNCTION("""COMPUTED_VALUE"""),"Sábados 10:30")</f>
        <v>Sábados 10:30</v>
      </c>
      <c r="AG317" s="376" t="str">
        <f>IFERROR(__xludf.DUMMYFUNCTION("""COMPUTED_VALUE"""),"Sábados 15:00")</f>
        <v>Sábados 15:00</v>
      </c>
      <c r="AH317" s="376" t="str">
        <f>IFERROR(__xludf.DUMMYFUNCTION("""COMPUTED_VALUE"""),"Sábados 15:45")</f>
        <v>Sábados 15:45</v>
      </c>
      <c r="AI317" s="376" t="str">
        <f>IFERROR(__xludf.DUMMYFUNCTION("""COMPUTED_VALUE"""),"Sábados 17:15")</f>
        <v>Sábados 17:15</v>
      </c>
      <c r="AJ317" s="376" t="str">
        <f>IFERROR(__xludf.DUMMYFUNCTION("""COMPUTED_VALUE"""),"vacio")</f>
        <v>vacio</v>
      </c>
      <c r="AK317" s="376"/>
      <c r="AL317" s="376"/>
      <c r="AM317" s="376"/>
      <c r="AN317" s="376"/>
      <c r="AO317" s="376"/>
      <c r="AP317" s="376"/>
      <c r="AQ317" s="376"/>
      <c r="AR317" s="376"/>
      <c r="AS317" s="376"/>
      <c r="AT317" s="376"/>
      <c r="AU317" s="376"/>
      <c r="AV317" s="376"/>
      <c r="AW317" s="377"/>
      <c r="AX317" s="134"/>
      <c r="AY317" s="353"/>
      <c r="AZ317" s="392" t="str">
        <f>IFERROR(__xludf.DUMMYFUNCTION("TRANSPOSE( IFNA(FILTER($B:$B, MONTH(IF($A:$A&lt;&gt;"""",$A:$A,""null""))=MONTH(IF('DATOS PERSONALES'!$H315&lt;&gt;"""",'DATOS PERSONALES'!$H315,""null""))),""Ingrese mes contratacion primero""))"),"Ingrese mes contratacion primero")</f>
        <v>Ingrese mes contratacion primero</v>
      </c>
      <c r="BA317" s="376"/>
      <c r="BB317" s="376"/>
      <c r="BC317" s="376"/>
      <c r="BD317" s="376"/>
      <c r="BE317" s="376"/>
      <c r="BF317" s="376"/>
      <c r="BG317" s="376"/>
      <c r="BH317" s="376"/>
      <c r="BI317" s="376"/>
      <c r="BJ317" s="376"/>
      <c r="BK317" s="376"/>
      <c r="BL317" s="376"/>
      <c r="BM317" s="376"/>
      <c r="BN317" s="376"/>
      <c r="BO317" s="377"/>
      <c r="BP317" s="134"/>
      <c r="BQ317" s="134"/>
      <c r="BR317" s="134"/>
      <c r="BS317" s="148"/>
      <c r="BT317" s="148"/>
      <c r="BU317" s="148"/>
      <c r="BV317" s="148"/>
      <c r="BW317" s="148"/>
      <c r="BX317" s="148"/>
      <c r="BY317" s="148"/>
      <c r="BZ317" s="148"/>
      <c r="CA317" s="148"/>
      <c r="CB317" s="148"/>
      <c r="CC317" s="148"/>
      <c r="CD317" s="148"/>
      <c r="CE317" s="148"/>
      <c r="CF317" s="148"/>
      <c r="CG317" s="148"/>
      <c r="CH317" s="148"/>
      <c r="CI317" s="148"/>
      <c r="CJ317" s="148"/>
      <c r="CK317" s="148"/>
      <c r="CL317" s="148"/>
      <c r="CM317" s="148"/>
      <c r="CN317" s="148"/>
      <c r="CO317" s="148"/>
      <c r="CP317" s="148"/>
      <c r="CQ317" s="148"/>
      <c r="CR317" s="148"/>
    </row>
    <row r="318" ht="15.75" customHeight="1">
      <c r="A318" s="134"/>
      <c r="B318" s="134"/>
      <c r="C318" s="134"/>
      <c r="D318" s="134"/>
      <c r="E318" s="134"/>
      <c r="F318" s="134"/>
      <c r="G318" s="353"/>
      <c r="H318" s="376"/>
      <c r="I318" s="376"/>
      <c r="J318" s="376"/>
      <c r="K318" s="377"/>
      <c r="L318" s="134"/>
      <c r="M318" s="134"/>
      <c r="N318" s="353"/>
      <c r="O318" s="374"/>
      <c r="P318" s="375"/>
      <c r="Q318" s="381" t="str">
        <f>IFERROR(__xludf.DUMMYFUNCTION("TRANSPOSE(FILTER($P$6:$P$329,$O$6:$O$329='DATOS PERSONALES'!$E315))"),"Lunes 15:15")</f>
        <v>Lunes 15:15</v>
      </c>
      <c r="R318" s="374" t="str">
        <f>IFERROR(__xludf.DUMMYFUNCTION("""COMPUTED_VALUE"""),"Lunes 16:45")</f>
        <v>Lunes 16:45</v>
      </c>
      <c r="S318" s="374" t="str">
        <f>IFERROR(__xludf.DUMMYFUNCTION("""COMPUTED_VALUE"""),"Lunes 18:15")</f>
        <v>Lunes 18:15</v>
      </c>
      <c r="T318" s="374" t="str">
        <f>IFERROR(__xludf.DUMMYFUNCTION("""COMPUTED_VALUE"""),"Martes 09:45")</f>
        <v>Martes 09:45</v>
      </c>
      <c r="U318" s="374" t="str">
        <f>IFERROR(__xludf.DUMMYFUNCTION("""COMPUTED_VALUE"""),"Martes 15:00")</f>
        <v>Martes 15:00</v>
      </c>
      <c r="V318" s="374" t="str">
        <f>IFERROR(__xludf.DUMMYFUNCTION("""COMPUTED_VALUE"""),"Martes 18:00")</f>
        <v>Martes 18:00</v>
      </c>
      <c r="W318" s="374" t="str">
        <f>IFERROR(__xludf.DUMMYFUNCTION("""COMPUTED_VALUE"""),"Miércoles 15:45")</f>
        <v>Miércoles 15:45</v>
      </c>
      <c r="X318" s="374" t="str">
        <f>IFERROR(__xludf.DUMMYFUNCTION("""COMPUTED_VALUE"""),"Miércoles 17:15")</f>
        <v>Miércoles 17:15</v>
      </c>
      <c r="Y318" s="374" t="str">
        <f>IFERROR(__xludf.DUMMYFUNCTION("""COMPUTED_VALUE"""),"Jueves 09:45")</f>
        <v>Jueves 09:45</v>
      </c>
      <c r="Z318" s="374" t="str">
        <f>IFERROR(__xludf.DUMMYFUNCTION("""COMPUTED_VALUE"""),"Jueves 16:30")</f>
        <v>Jueves 16:30</v>
      </c>
      <c r="AA318" s="374" t="str">
        <f>IFERROR(__xludf.DUMMYFUNCTION("""COMPUTED_VALUE"""),"Jueves 18:00")</f>
        <v>Jueves 18:00</v>
      </c>
      <c r="AB318" s="374" t="str">
        <f>IFERROR(__xludf.DUMMYFUNCTION("""COMPUTED_VALUE"""),"Viernes 09:45")</f>
        <v>Viernes 09:45</v>
      </c>
      <c r="AC318" s="374" t="str">
        <f>IFERROR(__xludf.DUMMYFUNCTION("""COMPUTED_VALUE"""),"Viernes 15:00")</f>
        <v>Viernes 15:00</v>
      </c>
      <c r="AD318" s="376" t="str">
        <f>IFERROR(__xludf.DUMMYFUNCTION("""COMPUTED_VALUE"""),"Viernes 17:15")</f>
        <v>Viernes 17:15</v>
      </c>
      <c r="AE318" s="376" t="str">
        <f>IFERROR(__xludf.DUMMYFUNCTION("""COMPUTED_VALUE"""),"Viernes 18:45")</f>
        <v>Viernes 18:45</v>
      </c>
      <c r="AF318" s="376" t="str">
        <f>IFERROR(__xludf.DUMMYFUNCTION("""COMPUTED_VALUE"""),"Sábados 10:30")</f>
        <v>Sábados 10:30</v>
      </c>
      <c r="AG318" s="376" t="str">
        <f>IFERROR(__xludf.DUMMYFUNCTION("""COMPUTED_VALUE"""),"Sábados 15:00")</f>
        <v>Sábados 15:00</v>
      </c>
      <c r="AH318" s="376" t="str">
        <f>IFERROR(__xludf.DUMMYFUNCTION("""COMPUTED_VALUE"""),"Sábados 15:45")</f>
        <v>Sábados 15:45</v>
      </c>
      <c r="AI318" s="376" t="str">
        <f>IFERROR(__xludf.DUMMYFUNCTION("""COMPUTED_VALUE"""),"Sábados 17:15")</f>
        <v>Sábados 17:15</v>
      </c>
      <c r="AJ318" s="376" t="str">
        <f>IFERROR(__xludf.DUMMYFUNCTION("""COMPUTED_VALUE"""),"vacio")</f>
        <v>vacio</v>
      </c>
      <c r="AK318" s="376"/>
      <c r="AL318" s="376"/>
      <c r="AM318" s="376"/>
      <c r="AN318" s="376"/>
      <c r="AO318" s="376"/>
      <c r="AP318" s="376"/>
      <c r="AQ318" s="376"/>
      <c r="AR318" s="376"/>
      <c r="AS318" s="376"/>
      <c r="AT318" s="376"/>
      <c r="AU318" s="376"/>
      <c r="AV318" s="376"/>
      <c r="AW318" s="377"/>
      <c r="AX318" s="134"/>
      <c r="AY318" s="353"/>
      <c r="AZ318" s="392" t="str">
        <f>IFERROR(__xludf.DUMMYFUNCTION("TRANSPOSE( IFNA(FILTER($B:$B, MONTH(IF($A:$A&lt;&gt;"""",$A:$A,""null""))=MONTH(IF('DATOS PERSONALES'!$H316&lt;&gt;"""",'DATOS PERSONALES'!$H316,""null""))),""Ingrese mes contratacion primero""))"),"Ingrese mes contratacion primero")</f>
        <v>Ingrese mes contratacion primero</v>
      </c>
      <c r="BA318" s="376"/>
      <c r="BB318" s="376"/>
      <c r="BC318" s="376"/>
      <c r="BD318" s="376"/>
      <c r="BE318" s="376"/>
      <c r="BF318" s="376"/>
      <c r="BG318" s="376"/>
      <c r="BH318" s="376"/>
      <c r="BI318" s="376"/>
      <c r="BJ318" s="376"/>
      <c r="BK318" s="376"/>
      <c r="BL318" s="376"/>
      <c r="BM318" s="376"/>
      <c r="BN318" s="376"/>
      <c r="BO318" s="377"/>
      <c r="BP318" s="134"/>
      <c r="BQ318" s="134"/>
      <c r="BR318" s="134"/>
      <c r="BS318" s="148"/>
      <c r="BT318" s="148"/>
      <c r="BU318" s="148"/>
      <c r="BV318" s="148"/>
      <c r="BW318" s="148"/>
      <c r="BX318" s="148"/>
      <c r="BY318" s="148"/>
      <c r="BZ318" s="148"/>
      <c r="CA318" s="148"/>
      <c r="CB318" s="148"/>
      <c r="CC318" s="148"/>
      <c r="CD318" s="148"/>
      <c r="CE318" s="148"/>
      <c r="CF318" s="148"/>
      <c r="CG318" s="148"/>
      <c r="CH318" s="148"/>
      <c r="CI318" s="148"/>
      <c r="CJ318" s="148"/>
      <c r="CK318" s="148"/>
      <c r="CL318" s="148"/>
      <c r="CM318" s="148"/>
      <c r="CN318" s="148"/>
      <c r="CO318" s="148"/>
      <c r="CP318" s="148"/>
      <c r="CQ318" s="148"/>
      <c r="CR318" s="148"/>
    </row>
    <row r="319" ht="15.75" customHeight="1">
      <c r="A319" s="134"/>
      <c r="B319" s="134"/>
      <c r="C319" s="134"/>
      <c r="D319" s="134"/>
      <c r="E319" s="134"/>
      <c r="F319" s="134"/>
      <c r="G319" s="353"/>
      <c r="H319" s="376"/>
      <c r="I319" s="376"/>
      <c r="J319" s="376"/>
      <c r="K319" s="377"/>
      <c r="L319" s="134"/>
      <c r="M319" s="134"/>
      <c r="N319" s="353"/>
      <c r="O319" s="374"/>
      <c r="P319" s="375"/>
      <c r="Q319" s="381" t="str">
        <f>IFERROR(__xludf.DUMMYFUNCTION("TRANSPOSE(FILTER($P$6:$P$329,$O$6:$O$329='DATOS PERSONALES'!$E316))"),"Lunes 15:15")</f>
        <v>Lunes 15:15</v>
      </c>
      <c r="R319" s="374" t="str">
        <f>IFERROR(__xludf.DUMMYFUNCTION("""COMPUTED_VALUE"""),"Lunes 16:45")</f>
        <v>Lunes 16:45</v>
      </c>
      <c r="S319" s="374" t="str">
        <f>IFERROR(__xludf.DUMMYFUNCTION("""COMPUTED_VALUE"""),"Lunes 18:15")</f>
        <v>Lunes 18:15</v>
      </c>
      <c r="T319" s="374" t="str">
        <f>IFERROR(__xludf.DUMMYFUNCTION("""COMPUTED_VALUE"""),"Martes 09:45")</f>
        <v>Martes 09:45</v>
      </c>
      <c r="U319" s="374" t="str">
        <f>IFERROR(__xludf.DUMMYFUNCTION("""COMPUTED_VALUE"""),"Martes 15:00")</f>
        <v>Martes 15:00</v>
      </c>
      <c r="V319" s="374" t="str">
        <f>IFERROR(__xludf.DUMMYFUNCTION("""COMPUTED_VALUE"""),"Martes 18:00")</f>
        <v>Martes 18:00</v>
      </c>
      <c r="W319" s="374" t="str">
        <f>IFERROR(__xludf.DUMMYFUNCTION("""COMPUTED_VALUE"""),"Miércoles 15:45")</f>
        <v>Miércoles 15:45</v>
      </c>
      <c r="X319" s="374" t="str">
        <f>IFERROR(__xludf.DUMMYFUNCTION("""COMPUTED_VALUE"""),"Miércoles 17:15")</f>
        <v>Miércoles 17:15</v>
      </c>
      <c r="Y319" s="374" t="str">
        <f>IFERROR(__xludf.DUMMYFUNCTION("""COMPUTED_VALUE"""),"Jueves 09:45")</f>
        <v>Jueves 09:45</v>
      </c>
      <c r="Z319" s="374" t="str">
        <f>IFERROR(__xludf.DUMMYFUNCTION("""COMPUTED_VALUE"""),"Jueves 16:30")</f>
        <v>Jueves 16:30</v>
      </c>
      <c r="AA319" s="374" t="str">
        <f>IFERROR(__xludf.DUMMYFUNCTION("""COMPUTED_VALUE"""),"Jueves 18:00")</f>
        <v>Jueves 18:00</v>
      </c>
      <c r="AB319" s="374" t="str">
        <f>IFERROR(__xludf.DUMMYFUNCTION("""COMPUTED_VALUE"""),"Viernes 09:45")</f>
        <v>Viernes 09:45</v>
      </c>
      <c r="AC319" s="374" t="str">
        <f>IFERROR(__xludf.DUMMYFUNCTION("""COMPUTED_VALUE"""),"Viernes 15:00")</f>
        <v>Viernes 15:00</v>
      </c>
      <c r="AD319" s="376" t="str">
        <f>IFERROR(__xludf.DUMMYFUNCTION("""COMPUTED_VALUE"""),"Viernes 17:15")</f>
        <v>Viernes 17:15</v>
      </c>
      <c r="AE319" s="376" t="str">
        <f>IFERROR(__xludf.DUMMYFUNCTION("""COMPUTED_VALUE"""),"Viernes 18:45")</f>
        <v>Viernes 18:45</v>
      </c>
      <c r="AF319" s="376" t="str">
        <f>IFERROR(__xludf.DUMMYFUNCTION("""COMPUTED_VALUE"""),"Sábados 10:30")</f>
        <v>Sábados 10:30</v>
      </c>
      <c r="AG319" s="376" t="str">
        <f>IFERROR(__xludf.DUMMYFUNCTION("""COMPUTED_VALUE"""),"Sábados 15:00")</f>
        <v>Sábados 15:00</v>
      </c>
      <c r="AH319" s="376" t="str">
        <f>IFERROR(__xludf.DUMMYFUNCTION("""COMPUTED_VALUE"""),"Sábados 15:45")</f>
        <v>Sábados 15:45</v>
      </c>
      <c r="AI319" s="376" t="str">
        <f>IFERROR(__xludf.DUMMYFUNCTION("""COMPUTED_VALUE"""),"Sábados 17:15")</f>
        <v>Sábados 17:15</v>
      </c>
      <c r="AJ319" s="376" t="str">
        <f>IFERROR(__xludf.DUMMYFUNCTION("""COMPUTED_VALUE"""),"vacio")</f>
        <v>vacio</v>
      </c>
      <c r="AK319" s="376"/>
      <c r="AL319" s="376"/>
      <c r="AM319" s="376"/>
      <c r="AN319" s="376"/>
      <c r="AO319" s="376"/>
      <c r="AP319" s="376"/>
      <c r="AQ319" s="376"/>
      <c r="AR319" s="376"/>
      <c r="AS319" s="376"/>
      <c r="AT319" s="376"/>
      <c r="AU319" s="376"/>
      <c r="AV319" s="376"/>
      <c r="AW319" s="377"/>
      <c r="AX319" s="134"/>
      <c r="AY319" s="353"/>
      <c r="AZ319" s="392" t="str">
        <f>IFERROR(__xludf.DUMMYFUNCTION("TRANSPOSE( IFNA(FILTER($B:$B, MONTH(IF($A:$A&lt;&gt;"""",$A:$A,""null""))=MONTH(IF('DATOS PERSONALES'!$H317&lt;&gt;"""",'DATOS PERSONALES'!$H317,""null""))),""Ingrese mes contratacion primero""))"),"Ingrese mes contratacion primero")</f>
        <v>Ingrese mes contratacion primero</v>
      </c>
      <c r="BA319" s="376"/>
      <c r="BB319" s="376"/>
      <c r="BC319" s="376"/>
      <c r="BD319" s="376"/>
      <c r="BE319" s="376"/>
      <c r="BF319" s="376"/>
      <c r="BG319" s="376"/>
      <c r="BH319" s="376"/>
      <c r="BI319" s="376"/>
      <c r="BJ319" s="376"/>
      <c r="BK319" s="376"/>
      <c r="BL319" s="376"/>
      <c r="BM319" s="376"/>
      <c r="BN319" s="376"/>
      <c r="BO319" s="377"/>
      <c r="BP319" s="134"/>
      <c r="BQ319" s="134"/>
      <c r="BR319" s="134"/>
      <c r="BS319" s="148"/>
      <c r="BT319" s="148"/>
      <c r="BU319" s="148"/>
      <c r="BV319" s="148"/>
      <c r="BW319" s="148"/>
      <c r="BX319" s="148"/>
      <c r="BY319" s="148"/>
      <c r="BZ319" s="148"/>
      <c r="CA319" s="148"/>
      <c r="CB319" s="148"/>
      <c r="CC319" s="148"/>
      <c r="CD319" s="148"/>
      <c r="CE319" s="148"/>
      <c r="CF319" s="148"/>
      <c r="CG319" s="148"/>
      <c r="CH319" s="148"/>
      <c r="CI319" s="148"/>
      <c r="CJ319" s="148"/>
      <c r="CK319" s="148"/>
      <c r="CL319" s="148"/>
      <c r="CM319" s="148"/>
      <c r="CN319" s="148"/>
      <c r="CO319" s="148"/>
      <c r="CP319" s="148"/>
      <c r="CQ319" s="148"/>
      <c r="CR319" s="148"/>
    </row>
    <row r="320" ht="15.75" customHeight="1">
      <c r="A320" s="134"/>
      <c r="B320" s="134"/>
      <c r="C320" s="134"/>
      <c r="D320" s="134"/>
      <c r="E320" s="134"/>
      <c r="F320" s="134"/>
      <c r="G320" s="353"/>
      <c r="H320" s="376"/>
      <c r="I320" s="376"/>
      <c r="J320" s="376"/>
      <c r="K320" s="377"/>
      <c r="L320" s="134"/>
      <c r="M320" s="134"/>
      <c r="N320" s="353"/>
      <c r="O320" s="374"/>
      <c r="P320" s="375"/>
      <c r="Q320" s="381" t="str">
        <f>IFERROR(__xludf.DUMMYFUNCTION("TRANSPOSE(FILTER($P$6:$P$329,$O$6:$O$329='DATOS PERSONALES'!$E317))"),"Lunes 15:15")</f>
        <v>Lunes 15:15</v>
      </c>
      <c r="R320" s="374" t="str">
        <f>IFERROR(__xludf.DUMMYFUNCTION("""COMPUTED_VALUE"""),"Lunes 16:45")</f>
        <v>Lunes 16:45</v>
      </c>
      <c r="S320" s="374" t="str">
        <f>IFERROR(__xludf.DUMMYFUNCTION("""COMPUTED_VALUE"""),"Lunes 18:15")</f>
        <v>Lunes 18:15</v>
      </c>
      <c r="T320" s="374" t="str">
        <f>IFERROR(__xludf.DUMMYFUNCTION("""COMPUTED_VALUE"""),"Martes 09:45")</f>
        <v>Martes 09:45</v>
      </c>
      <c r="U320" s="374" t="str">
        <f>IFERROR(__xludf.DUMMYFUNCTION("""COMPUTED_VALUE"""),"Martes 15:00")</f>
        <v>Martes 15:00</v>
      </c>
      <c r="V320" s="374" t="str">
        <f>IFERROR(__xludf.DUMMYFUNCTION("""COMPUTED_VALUE"""),"Martes 18:00")</f>
        <v>Martes 18:00</v>
      </c>
      <c r="W320" s="374" t="str">
        <f>IFERROR(__xludf.DUMMYFUNCTION("""COMPUTED_VALUE"""),"Miércoles 15:45")</f>
        <v>Miércoles 15:45</v>
      </c>
      <c r="X320" s="374" t="str">
        <f>IFERROR(__xludf.DUMMYFUNCTION("""COMPUTED_VALUE"""),"Miércoles 17:15")</f>
        <v>Miércoles 17:15</v>
      </c>
      <c r="Y320" s="374" t="str">
        <f>IFERROR(__xludf.DUMMYFUNCTION("""COMPUTED_VALUE"""),"Jueves 09:45")</f>
        <v>Jueves 09:45</v>
      </c>
      <c r="Z320" s="374" t="str">
        <f>IFERROR(__xludf.DUMMYFUNCTION("""COMPUTED_VALUE"""),"Jueves 16:30")</f>
        <v>Jueves 16:30</v>
      </c>
      <c r="AA320" s="374" t="str">
        <f>IFERROR(__xludf.DUMMYFUNCTION("""COMPUTED_VALUE"""),"Jueves 18:00")</f>
        <v>Jueves 18:00</v>
      </c>
      <c r="AB320" s="374" t="str">
        <f>IFERROR(__xludf.DUMMYFUNCTION("""COMPUTED_VALUE"""),"Viernes 09:45")</f>
        <v>Viernes 09:45</v>
      </c>
      <c r="AC320" s="374" t="str">
        <f>IFERROR(__xludf.DUMMYFUNCTION("""COMPUTED_VALUE"""),"Viernes 15:00")</f>
        <v>Viernes 15:00</v>
      </c>
      <c r="AD320" s="376" t="str">
        <f>IFERROR(__xludf.DUMMYFUNCTION("""COMPUTED_VALUE"""),"Viernes 17:15")</f>
        <v>Viernes 17:15</v>
      </c>
      <c r="AE320" s="376" t="str">
        <f>IFERROR(__xludf.DUMMYFUNCTION("""COMPUTED_VALUE"""),"Viernes 18:45")</f>
        <v>Viernes 18:45</v>
      </c>
      <c r="AF320" s="376" t="str">
        <f>IFERROR(__xludf.DUMMYFUNCTION("""COMPUTED_VALUE"""),"Sábados 10:30")</f>
        <v>Sábados 10:30</v>
      </c>
      <c r="AG320" s="376" t="str">
        <f>IFERROR(__xludf.DUMMYFUNCTION("""COMPUTED_VALUE"""),"Sábados 15:00")</f>
        <v>Sábados 15:00</v>
      </c>
      <c r="AH320" s="376" t="str">
        <f>IFERROR(__xludf.DUMMYFUNCTION("""COMPUTED_VALUE"""),"Sábados 15:45")</f>
        <v>Sábados 15:45</v>
      </c>
      <c r="AI320" s="376" t="str">
        <f>IFERROR(__xludf.DUMMYFUNCTION("""COMPUTED_VALUE"""),"Sábados 17:15")</f>
        <v>Sábados 17:15</v>
      </c>
      <c r="AJ320" s="376" t="str">
        <f>IFERROR(__xludf.DUMMYFUNCTION("""COMPUTED_VALUE"""),"vacio")</f>
        <v>vacio</v>
      </c>
      <c r="AK320" s="376"/>
      <c r="AL320" s="376"/>
      <c r="AM320" s="376"/>
      <c r="AN320" s="376"/>
      <c r="AO320" s="376"/>
      <c r="AP320" s="376"/>
      <c r="AQ320" s="376"/>
      <c r="AR320" s="376"/>
      <c r="AS320" s="376"/>
      <c r="AT320" s="376"/>
      <c r="AU320" s="376"/>
      <c r="AV320" s="376"/>
      <c r="AW320" s="377"/>
      <c r="AX320" s="134"/>
      <c r="AY320" s="353"/>
      <c r="AZ320" s="392" t="str">
        <f>IFERROR(__xludf.DUMMYFUNCTION("TRANSPOSE( IFNA(FILTER($B:$B, MONTH(IF($A:$A&lt;&gt;"""",$A:$A,""null""))=MONTH(IF('DATOS PERSONALES'!$H318&lt;&gt;"""",'DATOS PERSONALES'!$H318,""null""))),""Ingrese mes contratacion primero""))"),"Ingrese mes contratacion primero")</f>
        <v>Ingrese mes contratacion primero</v>
      </c>
      <c r="BA320" s="376"/>
      <c r="BB320" s="376"/>
      <c r="BC320" s="376"/>
      <c r="BD320" s="376"/>
      <c r="BE320" s="376"/>
      <c r="BF320" s="376"/>
      <c r="BG320" s="376"/>
      <c r="BH320" s="376"/>
      <c r="BI320" s="376"/>
      <c r="BJ320" s="376"/>
      <c r="BK320" s="376"/>
      <c r="BL320" s="376"/>
      <c r="BM320" s="376"/>
      <c r="BN320" s="376"/>
      <c r="BO320" s="377"/>
      <c r="BP320" s="134"/>
      <c r="BQ320" s="134"/>
      <c r="BR320" s="134"/>
      <c r="BS320" s="148"/>
      <c r="BT320" s="148"/>
      <c r="BU320" s="148"/>
      <c r="BV320" s="148"/>
      <c r="BW320" s="148"/>
      <c r="BX320" s="148"/>
      <c r="BY320" s="148"/>
      <c r="BZ320" s="148"/>
      <c r="CA320" s="148"/>
      <c r="CB320" s="148"/>
      <c r="CC320" s="148"/>
      <c r="CD320" s="148"/>
      <c r="CE320" s="148"/>
      <c r="CF320" s="148"/>
      <c r="CG320" s="148"/>
      <c r="CH320" s="148"/>
      <c r="CI320" s="148"/>
      <c r="CJ320" s="148"/>
      <c r="CK320" s="148"/>
      <c r="CL320" s="148"/>
      <c r="CM320" s="148"/>
      <c r="CN320" s="148"/>
      <c r="CO320" s="148"/>
      <c r="CP320" s="148"/>
      <c r="CQ320" s="148"/>
      <c r="CR320" s="148"/>
    </row>
    <row r="321" ht="15.75" customHeight="1">
      <c r="A321" s="134"/>
      <c r="B321" s="134"/>
      <c r="C321" s="134"/>
      <c r="D321" s="134"/>
      <c r="E321" s="134"/>
      <c r="F321" s="134"/>
      <c r="G321" s="353"/>
      <c r="H321" s="376"/>
      <c r="I321" s="376"/>
      <c r="J321" s="376"/>
      <c r="K321" s="377"/>
      <c r="L321" s="134"/>
      <c r="M321" s="134"/>
      <c r="N321" s="353"/>
      <c r="O321" s="374"/>
      <c r="P321" s="375"/>
      <c r="Q321" s="381" t="str">
        <f>IFERROR(__xludf.DUMMYFUNCTION("TRANSPOSE(FILTER($P$6:$P$329,$O$6:$O$329='DATOS PERSONALES'!$E318))"),"Lunes 15:15")</f>
        <v>Lunes 15:15</v>
      </c>
      <c r="R321" s="374" t="str">
        <f>IFERROR(__xludf.DUMMYFUNCTION("""COMPUTED_VALUE"""),"Lunes 16:45")</f>
        <v>Lunes 16:45</v>
      </c>
      <c r="S321" s="374" t="str">
        <f>IFERROR(__xludf.DUMMYFUNCTION("""COMPUTED_VALUE"""),"Lunes 18:15")</f>
        <v>Lunes 18:15</v>
      </c>
      <c r="T321" s="374" t="str">
        <f>IFERROR(__xludf.DUMMYFUNCTION("""COMPUTED_VALUE"""),"Martes 09:45")</f>
        <v>Martes 09:45</v>
      </c>
      <c r="U321" s="374" t="str">
        <f>IFERROR(__xludf.DUMMYFUNCTION("""COMPUTED_VALUE"""),"Martes 15:00")</f>
        <v>Martes 15:00</v>
      </c>
      <c r="V321" s="374" t="str">
        <f>IFERROR(__xludf.DUMMYFUNCTION("""COMPUTED_VALUE"""),"Martes 18:00")</f>
        <v>Martes 18:00</v>
      </c>
      <c r="W321" s="374" t="str">
        <f>IFERROR(__xludf.DUMMYFUNCTION("""COMPUTED_VALUE"""),"Miércoles 15:45")</f>
        <v>Miércoles 15:45</v>
      </c>
      <c r="X321" s="374" t="str">
        <f>IFERROR(__xludf.DUMMYFUNCTION("""COMPUTED_VALUE"""),"Miércoles 17:15")</f>
        <v>Miércoles 17:15</v>
      </c>
      <c r="Y321" s="374" t="str">
        <f>IFERROR(__xludf.DUMMYFUNCTION("""COMPUTED_VALUE"""),"Jueves 09:45")</f>
        <v>Jueves 09:45</v>
      </c>
      <c r="Z321" s="374" t="str">
        <f>IFERROR(__xludf.DUMMYFUNCTION("""COMPUTED_VALUE"""),"Jueves 16:30")</f>
        <v>Jueves 16:30</v>
      </c>
      <c r="AA321" s="374" t="str">
        <f>IFERROR(__xludf.DUMMYFUNCTION("""COMPUTED_VALUE"""),"Jueves 18:00")</f>
        <v>Jueves 18:00</v>
      </c>
      <c r="AB321" s="374" t="str">
        <f>IFERROR(__xludf.DUMMYFUNCTION("""COMPUTED_VALUE"""),"Viernes 09:45")</f>
        <v>Viernes 09:45</v>
      </c>
      <c r="AC321" s="374" t="str">
        <f>IFERROR(__xludf.DUMMYFUNCTION("""COMPUTED_VALUE"""),"Viernes 15:00")</f>
        <v>Viernes 15:00</v>
      </c>
      <c r="AD321" s="376" t="str">
        <f>IFERROR(__xludf.DUMMYFUNCTION("""COMPUTED_VALUE"""),"Viernes 17:15")</f>
        <v>Viernes 17:15</v>
      </c>
      <c r="AE321" s="376" t="str">
        <f>IFERROR(__xludf.DUMMYFUNCTION("""COMPUTED_VALUE"""),"Viernes 18:45")</f>
        <v>Viernes 18:45</v>
      </c>
      <c r="AF321" s="376" t="str">
        <f>IFERROR(__xludf.DUMMYFUNCTION("""COMPUTED_VALUE"""),"Sábados 10:30")</f>
        <v>Sábados 10:30</v>
      </c>
      <c r="AG321" s="376" t="str">
        <f>IFERROR(__xludf.DUMMYFUNCTION("""COMPUTED_VALUE"""),"Sábados 15:00")</f>
        <v>Sábados 15:00</v>
      </c>
      <c r="AH321" s="376" t="str">
        <f>IFERROR(__xludf.DUMMYFUNCTION("""COMPUTED_VALUE"""),"Sábados 15:45")</f>
        <v>Sábados 15:45</v>
      </c>
      <c r="AI321" s="376" t="str">
        <f>IFERROR(__xludf.DUMMYFUNCTION("""COMPUTED_VALUE"""),"Sábados 17:15")</f>
        <v>Sábados 17:15</v>
      </c>
      <c r="AJ321" s="376" t="str">
        <f>IFERROR(__xludf.DUMMYFUNCTION("""COMPUTED_VALUE"""),"vacio")</f>
        <v>vacio</v>
      </c>
      <c r="AK321" s="376"/>
      <c r="AL321" s="376"/>
      <c r="AM321" s="376"/>
      <c r="AN321" s="376"/>
      <c r="AO321" s="376"/>
      <c r="AP321" s="376"/>
      <c r="AQ321" s="376"/>
      <c r="AR321" s="376"/>
      <c r="AS321" s="376"/>
      <c r="AT321" s="376"/>
      <c r="AU321" s="376"/>
      <c r="AV321" s="376"/>
      <c r="AW321" s="377"/>
      <c r="AX321" s="134"/>
      <c r="AY321" s="353"/>
      <c r="AZ321" s="392" t="str">
        <f>IFERROR(__xludf.DUMMYFUNCTION("TRANSPOSE( IFNA(FILTER($B:$B, MONTH(IF($A:$A&lt;&gt;"""",$A:$A,""null""))=MONTH(IF('DATOS PERSONALES'!$H319&lt;&gt;"""",'DATOS PERSONALES'!$H319,""null""))),""Ingrese mes contratacion primero""))"),"Ingrese mes contratacion primero")</f>
        <v>Ingrese mes contratacion primero</v>
      </c>
      <c r="BA321" s="376"/>
      <c r="BB321" s="376"/>
      <c r="BC321" s="376"/>
      <c r="BD321" s="376"/>
      <c r="BE321" s="376"/>
      <c r="BF321" s="376"/>
      <c r="BG321" s="376"/>
      <c r="BH321" s="376"/>
      <c r="BI321" s="376"/>
      <c r="BJ321" s="376"/>
      <c r="BK321" s="376"/>
      <c r="BL321" s="376"/>
      <c r="BM321" s="376"/>
      <c r="BN321" s="376"/>
      <c r="BO321" s="377"/>
      <c r="BP321" s="134"/>
      <c r="BQ321" s="134"/>
      <c r="BR321" s="134"/>
      <c r="BS321" s="148"/>
      <c r="BT321" s="148"/>
      <c r="BU321" s="148"/>
      <c r="BV321" s="148"/>
      <c r="BW321" s="148"/>
      <c r="BX321" s="148"/>
      <c r="BY321" s="148"/>
      <c r="BZ321" s="148"/>
      <c r="CA321" s="148"/>
      <c r="CB321" s="148"/>
      <c r="CC321" s="148"/>
      <c r="CD321" s="148"/>
      <c r="CE321" s="148"/>
      <c r="CF321" s="148"/>
      <c r="CG321" s="148"/>
      <c r="CH321" s="148"/>
      <c r="CI321" s="148"/>
      <c r="CJ321" s="148"/>
      <c r="CK321" s="148"/>
      <c r="CL321" s="148"/>
      <c r="CM321" s="148"/>
      <c r="CN321" s="148"/>
      <c r="CO321" s="148"/>
      <c r="CP321" s="148"/>
      <c r="CQ321" s="148"/>
      <c r="CR321" s="148"/>
    </row>
    <row r="322" ht="15.75" customHeight="1">
      <c r="A322" s="134"/>
      <c r="B322" s="134"/>
      <c r="C322" s="134"/>
      <c r="D322" s="134"/>
      <c r="E322" s="134"/>
      <c r="F322" s="134"/>
      <c r="G322" s="353"/>
      <c r="H322" s="376"/>
      <c r="I322" s="376"/>
      <c r="J322" s="376"/>
      <c r="K322" s="377"/>
      <c r="L322" s="134"/>
      <c r="M322" s="134"/>
      <c r="N322" s="353"/>
      <c r="O322" s="374"/>
      <c r="P322" s="375"/>
      <c r="Q322" s="381" t="str">
        <f>IFERROR(__xludf.DUMMYFUNCTION("TRANSPOSE(FILTER($P$6:$P$329,$O$6:$O$329='DATOS PERSONALES'!$E319))"),"Lunes 15:15")</f>
        <v>Lunes 15:15</v>
      </c>
      <c r="R322" s="374" t="str">
        <f>IFERROR(__xludf.DUMMYFUNCTION("""COMPUTED_VALUE"""),"Lunes 16:45")</f>
        <v>Lunes 16:45</v>
      </c>
      <c r="S322" s="374" t="str">
        <f>IFERROR(__xludf.DUMMYFUNCTION("""COMPUTED_VALUE"""),"Lunes 18:15")</f>
        <v>Lunes 18:15</v>
      </c>
      <c r="T322" s="374" t="str">
        <f>IFERROR(__xludf.DUMMYFUNCTION("""COMPUTED_VALUE"""),"Martes 09:45")</f>
        <v>Martes 09:45</v>
      </c>
      <c r="U322" s="374" t="str">
        <f>IFERROR(__xludf.DUMMYFUNCTION("""COMPUTED_VALUE"""),"Martes 15:00")</f>
        <v>Martes 15:00</v>
      </c>
      <c r="V322" s="374" t="str">
        <f>IFERROR(__xludf.DUMMYFUNCTION("""COMPUTED_VALUE"""),"Martes 18:00")</f>
        <v>Martes 18:00</v>
      </c>
      <c r="W322" s="374" t="str">
        <f>IFERROR(__xludf.DUMMYFUNCTION("""COMPUTED_VALUE"""),"Miércoles 15:45")</f>
        <v>Miércoles 15:45</v>
      </c>
      <c r="X322" s="374" t="str">
        <f>IFERROR(__xludf.DUMMYFUNCTION("""COMPUTED_VALUE"""),"Miércoles 17:15")</f>
        <v>Miércoles 17:15</v>
      </c>
      <c r="Y322" s="374" t="str">
        <f>IFERROR(__xludf.DUMMYFUNCTION("""COMPUTED_VALUE"""),"Jueves 09:45")</f>
        <v>Jueves 09:45</v>
      </c>
      <c r="Z322" s="374" t="str">
        <f>IFERROR(__xludf.DUMMYFUNCTION("""COMPUTED_VALUE"""),"Jueves 16:30")</f>
        <v>Jueves 16:30</v>
      </c>
      <c r="AA322" s="374" t="str">
        <f>IFERROR(__xludf.DUMMYFUNCTION("""COMPUTED_VALUE"""),"Jueves 18:00")</f>
        <v>Jueves 18:00</v>
      </c>
      <c r="AB322" s="374" t="str">
        <f>IFERROR(__xludf.DUMMYFUNCTION("""COMPUTED_VALUE"""),"Viernes 09:45")</f>
        <v>Viernes 09:45</v>
      </c>
      <c r="AC322" s="374" t="str">
        <f>IFERROR(__xludf.DUMMYFUNCTION("""COMPUTED_VALUE"""),"Viernes 15:00")</f>
        <v>Viernes 15:00</v>
      </c>
      <c r="AD322" s="376" t="str">
        <f>IFERROR(__xludf.DUMMYFUNCTION("""COMPUTED_VALUE"""),"Viernes 17:15")</f>
        <v>Viernes 17:15</v>
      </c>
      <c r="AE322" s="376" t="str">
        <f>IFERROR(__xludf.DUMMYFUNCTION("""COMPUTED_VALUE"""),"Viernes 18:45")</f>
        <v>Viernes 18:45</v>
      </c>
      <c r="AF322" s="376" t="str">
        <f>IFERROR(__xludf.DUMMYFUNCTION("""COMPUTED_VALUE"""),"Sábados 10:30")</f>
        <v>Sábados 10:30</v>
      </c>
      <c r="AG322" s="376" t="str">
        <f>IFERROR(__xludf.DUMMYFUNCTION("""COMPUTED_VALUE"""),"Sábados 15:00")</f>
        <v>Sábados 15:00</v>
      </c>
      <c r="AH322" s="376" t="str">
        <f>IFERROR(__xludf.DUMMYFUNCTION("""COMPUTED_VALUE"""),"Sábados 15:45")</f>
        <v>Sábados 15:45</v>
      </c>
      <c r="AI322" s="376" t="str">
        <f>IFERROR(__xludf.DUMMYFUNCTION("""COMPUTED_VALUE"""),"Sábados 17:15")</f>
        <v>Sábados 17:15</v>
      </c>
      <c r="AJ322" s="376" t="str">
        <f>IFERROR(__xludf.DUMMYFUNCTION("""COMPUTED_VALUE"""),"vacio")</f>
        <v>vacio</v>
      </c>
      <c r="AK322" s="376"/>
      <c r="AL322" s="376"/>
      <c r="AM322" s="376"/>
      <c r="AN322" s="376"/>
      <c r="AO322" s="376"/>
      <c r="AP322" s="376"/>
      <c r="AQ322" s="376"/>
      <c r="AR322" s="376"/>
      <c r="AS322" s="376"/>
      <c r="AT322" s="376"/>
      <c r="AU322" s="376"/>
      <c r="AV322" s="376"/>
      <c r="AW322" s="377"/>
      <c r="AX322" s="134"/>
      <c r="AY322" s="353"/>
      <c r="AZ322" s="392" t="str">
        <f>IFERROR(__xludf.DUMMYFUNCTION("TRANSPOSE( IFNA(FILTER($B:$B, MONTH(IF($A:$A&lt;&gt;"""",$A:$A,""null""))=MONTH(IF('DATOS PERSONALES'!$H320&lt;&gt;"""",'DATOS PERSONALES'!$H320,""null""))),""Ingrese mes contratacion primero""))"),"Ingrese mes contratacion primero")</f>
        <v>Ingrese mes contratacion primero</v>
      </c>
      <c r="BA322" s="376"/>
      <c r="BB322" s="376"/>
      <c r="BC322" s="376"/>
      <c r="BD322" s="376"/>
      <c r="BE322" s="376"/>
      <c r="BF322" s="376"/>
      <c r="BG322" s="376"/>
      <c r="BH322" s="376"/>
      <c r="BI322" s="376"/>
      <c r="BJ322" s="376"/>
      <c r="BK322" s="376"/>
      <c r="BL322" s="376"/>
      <c r="BM322" s="376"/>
      <c r="BN322" s="376"/>
      <c r="BO322" s="377"/>
      <c r="BP322" s="134"/>
      <c r="BQ322" s="134"/>
      <c r="BR322" s="134"/>
      <c r="BS322" s="148"/>
      <c r="BT322" s="148"/>
      <c r="BU322" s="148"/>
      <c r="BV322" s="148"/>
      <c r="BW322" s="148"/>
      <c r="BX322" s="148"/>
      <c r="BY322" s="148"/>
      <c r="BZ322" s="148"/>
      <c r="CA322" s="148"/>
      <c r="CB322" s="148"/>
      <c r="CC322" s="148"/>
      <c r="CD322" s="148"/>
      <c r="CE322" s="148"/>
      <c r="CF322" s="148"/>
      <c r="CG322" s="148"/>
      <c r="CH322" s="148"/>
      <c r="CI322" s="148"/>
      <c r="CJ322" s="148"/>
      <c r="CK322" s="148"/>
      <c r="CL322" s="148"/>
      <c r="CM322" s="148"/>
      <c r="CN322" s="148"/>
      <c r="CO322" s="148"/>
      <c r="CP322" s="148"/>
      <c r="CQ322" s="148"/>
      <c r="CR322" s="148"/>
    </row>
    <row r="323" ht="15.75" customHeight="1">
      <c r="A323" s="134"/>
      <c r="B323" s="134"/>
      <c r="C323" s="134"/>
      <c r="D323" s="134"/>
      <c r="E323" s="134"/>
      <c r="F323" s="134"/>
      <c r="G323" s="353"/>
      <c r="H323" s="376"/>
      <c r="I323" s="376"/>
      <c r="J323" s="376"/>
      <c r="K323" s="377"/>
      <c r="L323" s="134"/>
      <c r="M323" s="134"/>
      <c r="N323" s="353"/>
      <c r="O323" s="374"/>
      <c r="P323" s="375"/>
      <c r="Q323" s="381" t="str">
        <f>IFERROR(__xludf.DUMMYFUNCTION("TRANSPOSE(FILTER($P$6:$P$329,$O$6:$O$329='DATOS PERSONALES'!$E320))"),"Lunes 15:15")</f>
        <v>Lunes 15:15</v>
      </c>
      <c r="R323" s="374" t="str">
        <f>IFERROR(__xludf.DUMMYFUNCTION("""COMPUTED_VALUE"""),"Lunes 16:45")</f>
        <v>Lunes 16:45</v>
      </c>
      <c r="S323" s="374" t="str">
        <f>IFERROR(__xludf.DUMMYFUNCTION("""COMPUTED_VALUE"""),"Lunes 18:15")</f>
        <v>Lunes 18:15</v>
      </c>
      <c r="T323" s="374" t="str">
        <f>IFERROR(__xludf.DUMMYFUNCTION("""COMPUTED_VALUE"""),"Martes 09:45")</f>
        <v>Martes 09:45</v>
      </c>
      <c r="U323" s="374" t="str">
        <f>IFERROR(__xludf.DUMMYFUNCTION("""COMPUTED_VALUE"""),"Martes 15:00")</f>
        <v>Martes 15:00</v>
      </c>
      <c r="V323" s="374" t="str">
        <f>IFERROR(__xludf.DUMMYFUNCTION("""COMPUTED_VALUE"""),"Martes 18:00")</f>
        <v>Martes 18:00</v>
      </c>
      <c r="W323" s="374" t="str">
        <f>IFERROR(__xludf.DUMMYFUNCTION("""COMPUTED_VALUE"""),"Miércoles 15:45")</f>
        <v>Miércoles 15:45</v>
      </c>
      <c r="X323" s="374" t="str">
        <f>IFERROR(__xludf.DUMMYFUNCTION("""COMPUTED_VALUE"""),"Miércoles 17:15")</f>
        <v>Miércoles 17:15</v>
      </c>
      <c r="Y323" s="374" t="str">
        <f>IFERROR(__xludf.DUMMYFUNCTION("""COMPUTED_VALUE"""),"Jueves 09:45")</f>
        <v>Jueves 09:45</v>
      </c>
      <c r="Z323" s="374" t="str">
        <f>IFERROR(__xludf.DUMMYFUNCTION("""COMPUTED_VALUE"""),"Jueves 16:30")</f>
        <v>Jueves 16:30</v>
      </c>
      <c r="AA323" s="374" t="str">
        <f>IFERROR(__xludf.DUMMYFUNCTION("""COMPUTED_VALUE"""),"Jueves 18:00")</f>
        <v>Jueves 18:00</v>
      </c>
      <c r="AB323" s="374" t="str">
        <f>IFERROR(__xludf.DUMMYFUNCTION("""COMPUTED_VALUE"""),"Viernes 09:45")</f>
        <v>Viernes 09:45</v>
      </c>
      <c r="AC323" s="374" t="str">
        <f>IFERROR(__xludf.DUMMYFUNCTION("""COMPUTED_VALUE"""),"Viernes 15:00")</f>
        <v>Viernes 15:00</v>
      </c>
      <c r="AD323" s="376" t="str">
        <f>IFERROR(__xludf.DUMMYFUNCTION("""COMPUTED_VALUE"""),"Viernes 17:15")</f>
        <v>Viernes 17:15</v>
      </c>
      <c r="AE323" s="376" t="str">
        <f>IFERROR(__xludf.DUMMYFUNCTION("""COMPUTED_VALUE"""),"Viernes 18:45")</f>
        <v>Viernes 18:45</v>
      </c>
      <c r="AF323" s="376" t="str">
        <f>IFERROR(__xludf.DUMMYFUNCTION("""COMPUTED_VALUE"""),"Sábados 10:30")</f>
        <v>Sábados 10:30</v>
      </c>
      <c r="AG323" s="376" t="str">
        <f>IFERROR(__xludf.DUMMYFUNCTION("""COMPUTED_VALUE"""),"Sábados 15:00")</f>
        <v>Sábados 15:00</v>
      </c>
      <c r="AH323" s="376" t="str">
        <f>IFERROR(__xludf.DUMMYFUNCTION("""COMPUTED_VALUE"""),"Sábados 15:45")</f>
        <v>Sábados 15:45</v>
      </c>
      <c r="AI323" s="376" t="str">
        <f>IFERROR(__xludf.DUMMYFUNCTION("""COMPUTED_VALUE"""),"Sábados 17:15")</f>
        <v>Sábados 17:15</v>
      </c>
      <c r="AJ323" s="376" t="str">
        <f>IFERROR(__xludf.DUMMYFUNCTION("""COMPUTED_VALUE"""),"vacio")</f>
        <v>vacio</v>
      </c>
      <c r="AK323" s="376"/>
      <c r="AL323" s="376"/>
      <c r="AM323" s="376"/>
      <c r="AN323" s="376"/>
      <c r="AO323" s="376"/>
      <c r="AP323" s="376"/>
      <c r="AQ323" s="376"/>
      <c r="AR323" s="376"/>
      <c r="AS323" s="376"/>
      <c r="AT323" s="376"/>
      <c r="AU323" s="376"/>
      <c r="AV323" s="376"/>
      <c r="AW323" s="377"/>
      <c r="AX323" s="134"/>
      <c r="AY323" s="353"/>
      <c r="AZ323" s="392" t="str">
        <f>IFERROR(__xludf.DUMMYFUNCTION("TRANSPOSE( IFNA(FILTER($B:$B, MONTH(IF($A:$A&lt;&gt;"""",$A:$A,""null""))=MONTH(IF('DATOS PERSONALES'!$H321&lt;&gt;"""",'DATOS PERSONALES'!$H321,""null""))),""Ingrese mes contratacion primero""))"),"Ingrese mes contratacion primero")</f>
        <v>Ingrese mes contratacion primero</v>
      </c>
      <c r="BA323" s="376"/>
      <c r="BB323" s="376"/>
      <c r="BC323" s="376"/>
      <c r="BD323" s="376"/>
      <c r="BE323" s="376"/>
      <c r="BF323" s="376"/>
      <c r="BG323" s="376"/>
      <c r="BH323" s="376"/>
      <c r="BI323" s="376"/>
      <c r="BJ323" s="376"/>
      <c r="BK323" s="376"/>
      <c r="BL323" s="376"/>
      <c r="BM323" s="376"/>
      <c r="BN323" s="376"/>
      <c r="BO323" s="377"/>
      <c r="BP323" s="134"/>
      <c r="BQ323" s="134"/>
      <c r="BR323" s="134"/>
      <c r="BS323" s="148"/>
      <c r="BT323" s="148"/>
      <c r="BU323" s="148"/>
      <c r="BV323" s="148"/>
      <c r="BW323" s="148"/>
      <c r="BX323" s="148"/>
      <c r="BY323" s="148"/>
      <c r="BZ323" s="148"/>
      <c r="CA323" s="148"/>
      <c r="CB323" s="148"/>
      <c r="CC323" s="148"/>
      <c r="CD323" s="148"/>
      <c r="CE323" s="148"/>
      <c r="CF323" s="148"/>
      <c r="CG323" s="148"/>
      <c r="CH323" s="148"/>
      <c r="CI323" s="148"/>
      <c r="CJ323" s="148"/>
      <c r="CK323" s="148"/>
      <c r="CL323" s="148"/>
      <c r="CM323" s="148"/>
      <c r="CN323" s="148"/>
      <c r="CO323" s="148"/>
      <c r="CP323" s="148"/>
      <c r="CQ323" s="148"/>
      <c r="CR323" s="148"/>
    </row>
    <row r="324" ht="15.75" customHeight="1">
      <c r="A324" s="134"/>
      <c r="B324" s="134"/>
      <c r="C324" s="134"/>
      <c r="D324" s="134"/>
      <c r="E324" s="134"/>
      <c r="F324" s="134"/>
      <c r="G324" s="353"/>
      <c r="H324" s="376"/>
      <c r="I324" s="376"/>
      <c r="J324" s="376"/>
      <c r="K324" s="377"/>
      <c r="L324" s="134"/>
      <c r="M324" s="134"/>
      <c r="N324" s="353"/>
      <c r="O324" s="374"/>
      <c r="P324" s="375"/>
      <c r="Q324" s="381" t="str">
        <f>IFERROR(__xludf.DUMMYFUNCTION("TRANSPOSE(FILTER($P$6:$P$329,$O$6:$O$329='DATOS PERSONALES'!$E321))"),"Lunes 15:15")</f>
        <v>Lunes 15:15</v>
      </c>
      <c r="R324" s="374" t="str">
        <f>IFERROR(__xludf.DUMMYFUNCTION("""COMPUTED_VALUE"""),"Lunes 16:45")</f>
        <v>Lunes 16:45</v>
      </c>
      <c r="S324" s="374" t="str">
        <f>IFERROR(__xludf.DUMMYFUNCTION("""COMPUTED_VALUE"""),"Lunes 18:15")</f>
        <v>Lunes 18:15</v>
      </c>
      <c r="T324" s="374" t="str">
        <f>IFERROR(__xludf.DUMMYFUNCTION("""COMPUTED_VALUE"""),"Martes 09:45")</f>
        <v>Martes 09:45</v>
      </c>
      <c r="U324" s="374" t="str">
        <f>IFERROR(__xludf.DUMMYFUNCTION("""COMPUTED_VALUE"""),"Martes 15:00")</f>
        <v>Martes 15:00</v>
      </c>
      <c r="V324" s="374" t="str">
        <f>IFERROR(__xludf.DUMMYFUNCTION("""COMPUTED_VALUE"""),"Martes 18:00")</f>
        <v>Martes 18:00</v>
      </c>
      <c r="W324" s="374" t="str">
        <f>IFERROR(__xludf.DUMMYFUNCTION("""COMPUTED_VALUE"""),"Miércoles 15:45")</f>
        <v>Miércoles 15:45</v>
      </c>
      <c r="X324" s="374" t="str">
        <f>IFERROR(__xludf.DUMMYFUNCTION("""COMPUTED_VALUE"""),"Miércoles 17:15")</f>
        <v>Miércoles 17:15</v>
      </c>
      <c r="Y324" s="374" t="str">
        <f>IFERROR(__xludf.DUMMYFUNCTION("""COMPUTED_VALUE"""),"Jueves 09:45")</f>
        <v>Jueves 09:45</v>
      </c>
      <c r="Z324" s="374" t="str">
        <f>IFERROR(__xludf.DUMMYFUNCTION("""COMPUTED_VALUE"""),"Jueves 16:30")</f>
        <v>Jueves 16:30</v>
      </c>
      <c r="AA324" s="374" t="str">
        <f>IFERROR(__xludf.DUMMYFUNCTION("""COMPUTED_VALUE"""),"Jueves 18:00")</f>
        <v>Jueves 18:00</v>
      </c>
      <c r="AB324" s="374" t="str">
        <f>IFERROR(__xludf.DUMMYFUNCTION("""COMPUTED_VALUE"""),"Viernes 09:45")</f>
        <v>Viernes 09:45</v>
      </c>
      <c r="AC324" s="374" t="str">
        <f>IFERROR(__xludf.DUMMYFUNCTION("""COMPUTED_VALUE"""),"Viernes 15:00")</f>
        <v>Viernes 15:00</v>
      </c>
      <c r="AD324" s="376" t="str">
        <f>IFERROR(__xludf.DUMMYFUNCTION("""COMPUTED_VALUE"""),"Viernes 17:15")</f>
        <v>Viernes 17:15</v>
      </c>
      <c r="AE324" s="376" t="str">
        <f>IFERROR(__xludf.DUMMYFUNCTION("""COMPUTED_VALUE"""),"Viernes 18:45")</f>
        <v>Viernes 18:45</v>
      </c>
      <c r="AF324" s="376" t="str">
        <f>IFERROR(__xludf.DUMMYFUNCTION("""COMPUTED_VALUE"""),"Sábados 10:30")</f>
        <v>Sábados 10:30</v>
      </c>
      <c r="AG324" s="376" t="str">
        <f>IFERROR(__xludf.DUMMYFUNCTION("""COMPUTED_VALUE"""),"Sábados 15:00")</f>
        <v>Sábados 15:00</v>
      </c>
      <c r="AH324" s="376" t="str">
        <f>IFERROR(__xludf.DUMMYFUNCTION("""COMPUTED_VALUE"""),"Sábados 15:45")</f>
        <v>Sábados 15:45</v>
      </c>
      <c r="AI324" s="376" t="str">
        <f>IFERROR(__xludf.DUMMYFUNCTION("""COMPUTED_VALUE"""),"Sábados 17:15")</f>
        <v>Sábados 17:15</v>
      </c>
      <c r="AJ324" s="376" t="str">
        <f>IFERROR(__xludf.DUMMYFUNCTION("""COMPUTED_VALUE"""),"vacio")</f>
        <v>vacio</v>
      </c>
      <c r="AK324" s="376"/>
      <c r="AL324" s="376"/>
      <c r="AM324" s="376"/>
      <c r="AN324" s="376"/>
      <c r="AO324" s="376"/>
      <c r="AP324" s="376"/>
      <c r="AQ324" s="376"/>
      <c r="AR324" s="376"/>
      <c r="AS324" s="376"/>
      <c r="AT324" s="376"/>
      <c r="AU324" s="376"/>
      <c r="AV324" s="376"/>
      <c r="AW324" s="377"/>
      <c r="AX324" s="134"/>
      <c r="AY324" s="353"/>
      <c r="AZ324" s="392" t="str">
        <f>IFERROR(__xludf.DUMMYFUNCTION("TRANSPOSE( IFNA(FILTER($B:$B, MONTH(IF($A:$A&lt;&gt;"""",$A:$A,""null""))=MONTH(IF('DATOS PERSONALES'!$H322&lt;&gt;"""",'DATOS PERSONALES'!$H322,""null""))),""Ingrese mes contratacion primero""))"),"Ingrese mes contratacion primero")</f>
        <v>Ingrese mes contratacion primero</v>
      </c>
      <c r="BA324" s="376"/>
      <c r="BB324" s="376"/>
      <c r="BC324" s="376"/>
      <c r="BD324" s="376"/>
      <c r="BE324" s="376"/>
      <c r="BF324" s="376"/>
      <c r="BG324" s="376"/>
      <c r="BH324" s="376"/>
      <c r="BI324" s="376"/>
      <c r="BJ324" s="376"/>
      <c r="BK324" s="376"/>
      <c r="BL324" s="376"/>
      <c r="BM324" s="376"/>
      <c r="BN324" s="376"/>
      <c r="BO324" s="377"/>
      <c r="BP324" s="134"/>
      <c r="BQ324" s="134"/>
      <c r="BR324" s="134"/>
      <c r="BS324" s="148"/>
      <c r="BT324" s="148"/>
      <c r="BU324" s="148"/>
      <c r="BV324" s="148"/>
      <c r="BW324" s="148"/>
      <c r="BX324" s="148"/>
      <c r="BY324" s="148"/>
      <c r="BZ324" s="148"/>
      <c r="CA324" s="148"/>
      <c r="CB324" s="148"/>
      <c r="CC324" s="148"/>
      <c r="CD324" s="148"/>
      <c r="CE324" s="148"/>
      <c r="CF324" s="148"/>
      <c r="CG324" s="148"/>
      <c r="CH324" s="148"/>
      <c r="CI324" s="148"/>
      <c r="CJ324" s="148"/>
      <c r="CK324" s="148"/>
      <c r="CL324" s="148"/>
      <c r="CM324" s="148"/>
      <c r="CN324" s="148"/>
      <c r="CO324" s="148"/>
      <c r="CP324" s="148"/>
      <c r="CQ324" s="148"/>
      <c r="CR324" s="148"/>
    </row>
    <row r="325" ht="15.75" customHeight="1">
      <c r="A325" s="134"/>
      <c r="B325" s="134"/>
      <c r="C325" s="134"/>
      <c r="D325" s="134"/>
      <c r="E325" s="134"/>
      <c r="F325" s="134"/>
      <c r="G325" s="353"/>
      <c r="H325" s="376"/>
      <c r="I325" s="376"/>
      <c r="J325" s="376"/>
      <c r="K325" s="377"/>
      <c r="L325" s="134"/>
      <c r="M325" s="134"/>
      <c r="N325" s="353"/>
      <c r="O325" s="374"/>
      <c r="P325" s="375"/>
      <c r="Q325" s="381" t="str">
        <f>IFERROR(__xludf.DUMMYFUNCTION("TRANSPOSE(FILTER($P$6:$P$329,$O$6:$O$329='DATOS PERSONALES'!$E322))"),"Lunes 15:15")</f>
        <v>Lunes 15:15</v>
      </c>
      <c r="R325" s="374" t="str">
        <f>IFERROR(__xludf.DUMMYFUNCTION("""COMPUTED_VALUE"""),"Lunes 16:45")</f>
        <v>Lunes 16:45</v>
      </c>
      <c r="S325" s="374" t="str">
        <f>IFERROR(__xludf.DUMMYFUNCTION("""COMPUTED_VALUE"""),"Lunes 18:15")</f>
        <v>Lunes 18:15</v>
      </c>
      <c r="T325" s="374" t="str">
        <f>IFERROR(__xludf.DUMMYFUNCTION("""COMPUTED_VALUE"""),"Martes 09:45")</f>
        <v>Martes 09:45</v>
      </c>
      <c r="U325" s="374" t="str">
        <f>IFERROR(__xludf.DUMMYFUNCTION("""COMPUTED_VALUE"""),"Martes 15:00")</f>
        <v>Martes 15:00</v>
      </c>
      <c r="V325" s="374" t="str">
        <f>IFERROR(__xludf.DUMMYFUNCTION("""COMPUTED_VALUE"""),"Martes 18:00")</f>
        <v>Martes 18:00</v>
      </c>
      <c r="W325" s="374" t="str">
        <f>IFERROR(__xludf.DUMMYFUNCTION("""COMPUTED_VALUE"""),"Miércoles 15:45")</f>
        <v>Miércoles 15:45</v>
      </c>
      <c r="X325" s="374" t="str">
        <f>IFERROR(__xludf.DUMMYFUNCTION("""COMPUTED_VALUE"""),"Miércoles 17:15")</f>
        <v>Miércoles 17:15</v>
      </c>
      <c r="Y325" s="374" t="str">
        <f>IFERROR(__xludf.DUMMYFUNCTION("""COMPUTED_VALUE"""),"Jueves 09:45")</f>
        <v>Jueves 09:45</v>
      </c>
      <c r="Z325" s="374" t="str">
        <f>IFERROR(__xludf.DUMMYFUNCTION("""COMPUTED_VALUE"""),"Jueves 16:30")</f>
        <v>Jueves 16:30</v>
      </c>
      <c r="AA325" s="374" t="str">
        <f>IFERROR(__xludf.DUMMYFUNCTION("""COMPUTED_VALUE"""),"Jueves 18:00")</f>
        <v>Jueves 18:00</v>
      </c>
      <c r="AB325" s="374" t="str">
        <f>IFERROR(__xludf.DUMMYFUNCTION("""COMPUTED_VALUE"""),"Viernes 09:45")</f>
        <v>Viernes 09:45</v>
      </c>
      <c r="AC325" s="374" t="str">
        <f>IFERROR(__xludf.DUMMYFUNCTION("""COMPUTED_VALUE"""),"Viernes 15:00")</f>
        <v>Viernes 15:00</v>
      </c>
      <c r="AD325" s="376" t="str">
        <f>IFERROR(__xludf.DUMMYFUNCTION("""COMPUTED_VALUE"""),"Viernes 17:15")</f>
        <v>Viernes 17:15</v>
      </c>
      <c r="AE325" s="376" t="str">
        <f>IFERROR(__xludf.DUMMYFUNCTION("""COMPUTED_VALUE"""),"Viernes 18:45")</f>
        <v>Viernes 18:45</v>
      </c>
      <c r="AF325" s="376" t="str">
        <f>IFERROR(__xludf.DUMMYFUNCTION("""COMPUTED_VALUE"""),"Sábados 10:30")</f>
        <v>Sábados 10:30</v>
      </c>
      <c r="AG325" s="376" t="str">
        <f>IFERROR(__xludf.DUMMYFUNCTION("""COMPUTED_VALUE"""),"Sábados 15:00")</f>
        <v>Sábados 15:00</v>
      </c>
      <c r="AH325" s="376" t="str">
        <f>IFERROR(__xludf.DUMMYFUNCTION("""COMPUTED_VALUE"""),"Sábados 15:45")</f>
        <v>Sábados 15:45</v>
      </c>
      <c r="AI325" s="376" t="str">
        <f>IFERROR(__xludf.DUMMYFUNCTION("""COMPUTED_VALUE"""),"Sábados 17:15")</f>
        <v>Sábados 17:15</v>
      </c>
      <c r="AJ325" s="376" t="str">
        <f>IFERROR(__xludf.DUMMYFUNCTION("""COMPUTED_VALUE"""),"vacio")</f>
        <v>vacio</v>
      </c>
      <c r="AK325" s="376"/>
      <c r="AL325" s="376"/>
      <c r="AM325" s="376"/>
      <c r="AN325" s="376"/>
      <c r="AO325" s="376"/>
      <c r="AP325" s="376"/>
      <c r="AQ325" s="376"/>
      <c r="AR325" s="376"/>
      <c r="AS325" s="376"/>
      <c r="AT325" s="376"/>
      <c r="AU325" s="376"/>
      <c r="AV325" s="376"/>
      <c r="AW325" s="377"/>
      <c r="AX325" s="134"/>
      <c r="AY325" s="353"/>
      <c r="AZ325" s="392" t="str">
        <f>IFERROR(__xludf.DUMMYFUNCTION("TRANSPOSE( IFNA(FILTER($B:$B, MONTH(IF($A:$A&lt;&gt;"""",$A:$A,""null""))=MONTH(IF('DATOS PERSONALES'!$H323&lt;&gt;"""",'DATOS PERSONALES'!$H323,""null""))),""Ingrese mes contratacion primero""))"),"Ingrese mes contratacion primero")</f>
        <v>Ingrese mes contratacion primero</v>
      </c>
      <c r="BA325" s="376"/>
      <c r="BB325" s="376"/>
      <c r="BC325" s="376"/>
      <c r="BD325" s="376"/>
      <c r="BE325" s="376"/>
      <c r="BF325" s="376"/>
      <c r="BG325" s="376"/>
      <c r="BH325" s="376"/>
      <c r="BI325" s="376"/>
      <c r="BJ325" s="376"/>
      <c r="BK325" s="376"/>
      <c r="BL325" s="376"/>
      <c r="BM325" s="376"/>
      <c r="BN325" s="376"/>
      <c r="BO325" s="377"/>
      <c r="BP325" s="134"/>
      <c r="BQ325" s="134"/>
      <c r="BR325" s="134"/>
      <c r="BS325" s="148"/>
      <c r="BT325" s="148"/>
      <c r="BU325" s="148"/>
      <c r="BV325" s="148"/>
      <c r="BW325" s="148"/>
      <c r="BX325" s="148"/>
      <c r="BY325" s="148"/>
      <c r="BZ325" s="148"/>
      <c r="CA325" s="148"/>
      <c r="CB325" s="148"/>
      <c r="CC325" s="148"/>
      <c r="CD325" s="148"/>
      <c r="CE325" s="148"/>
      <c r="CF325" s="148"/>
      <c r="CG325" s="148"/>
      <c r="CH325" s="148"/>
      <c r="CI325" s="148"/>
      <c r="CJ325" s="148"/>
      <c r="CK325" s="148"/>
      <c r="CL325" s="148"/>
      <c r="CM325" s="148"/>
      <c r="CN325" s="148"/>
      <c r="CO325" s="148"/>
      <c r="CP325" s="148"/>
      <c r="CQ325" s="148"/>
      <c r="CR325" s="148"/>
    </row>
    <row r="326" ht="15.75" customHeight="1">
      <c r="A326" s="134"/>
      <c r="B326" s="134"/>
      <c r="C326" s="134"/>
      <c r="D326" s="134"/>
      <c r="E326" s="134"/>
      <c r="F326" s="134"/>
      <c r="G326" s="353"/>
      <c r="H326" s="376"/>
      <c r="I326" s="376"/>
      <c r="J326" s="376"/>
      <c r="K326" s="377"/>
      <c r="L326" s="134"/>
      <c r="M326" s="134"/>
      <c r="N326" s="353"/>
      <c r="O326" s="374"/>
      <c r="P326" s="375"/>
      <c r="Q326" s="381" t="str">
        <f>IFERROR(__xludf.DUMMYFUNCTION("TRANSPOSE(FILTER($P$6:$P$329,$O$6:$O$329='DATOS PERSONALES'!$E323))"),"Lunes 15:15")</f>
        <v>Lunes 15:15</v>
      </c>
      <c r="R326" s="374" t="str">
        <f>IFERROR(__xludf.DUMMYFUNCTION("""COMPUTED_VALUE"""),"Lunes 16:45")</f>
        <v>Lunes 16:45</v>
      </c>
      <c r="S326" s="374" t="str">
        <f>IFERROR(__xludf.DUMMYFUNCTION("""COMPUTED_VALUE"""),"Lunes 18:15")</f>
        <v>Lunes 18:15</v>
      </c>
      <c r="T326" s="374" t="str">
        <f>IFERROR(__xludf.DUMMYFUNCTION("""COMPUTED_VALUE"""),"Martes 09:45")</f>
        <v>Martes 09:45</v>
      </c>
      <c r="U326" s="374" t="str">
        <f>IFERROR(__xludf.DUMMYFUNCTION("""COMPUTED_VALUE"""),"Martes 15:00")</f>
        <v>Martes 15:00</v>
      </c>
      <c r="V326" s="374" t="str">
        <f>IFERROR(__xludf.DUMMYFUNCTION("""COMPUTED_VALUE"""),"Martes 18:00")</f>
        <v>Martes 18:00</v>
      </c>
      <c r="W326" s="374" t="str">
        <f>IFERROR(__xludf.DUMMYFUNCTION("""COMPUTED_VALUE"""),"Miércoles 15:45")</f>
        <v>Miércoles 15:45</v>
      </c>
      <c r="X326" s="374" t="str">
        <f>IFERROR(__xludf.DUMMYFUNCTION("""COMPUTED_VALUE"""),"Miércoles 17:15")</f>
        <v>Miércoles 17:15</v>
      </c>
      <c r="Y326" s="374" t="str">
        <f>IFERROR(__xludf.DUMMYFUNCTION("""COMPUTED_VALUE"""),"Jueves 09:45")</f>
        <v>Jueves 09:45</v>
      </c>
      <c r="Z326" s="374" t="str">
        <f>IFERROR(__xludf.DUMMYFUNCTION("""COMPUTED_VALUE"""),"Jueves 16:30")</f>
        <v>Jueves 16:30</v>
      </c>
      <c r="AA326" s="374" t="str">
        <f>IFERROR(__xludf.DUMMYFUNCTION("""COMPUTED_VALUE"""),"Jueves 18:00")</f>
        <v>Jueves 18:00</v>
      </c>
      <c r="AB326" s="374" t="str">
        <f>IFERROR(__xludf.DUMMYFUNCTION("""COMPUTED_VALUE"""),"Viernes 09:45")</f>
        <v>Viernes 09:45</v>
      </c>
      <c r="AC326" s="374" t="str">
        <f>IFERROR(__xludf.DUMMYFUNCTION("""COMPUTED_VALUE"""),"Viernes 15:00")</f>
        <v>Viernes 15:00</v>
      </c>
      <c r="AD326" s="376" t="str">
        <f>IFERROR(__xludf.DUMMYFUNCTION("""COMPUTED_VALUE"""),"Viernes 17:15")</f>
        <v>Viernes 17:15</v>
      </c>
      <c r="AE326" s="376" t="str">
        <f>IFERROR(__xludf.DUMMYFUNCTION("""COMPUTED_VALUE"""),"Viernes 18:45")</f>
        <v>Viernes 18:45</v>
      </c>
      <c r="AF326" s="376" t="str">
        <f>IFERROR(__xludf.DUMMYFUNCTION("""COMPUTED_VALUE"""),"Sábados 10:30")</f>
        <v>Sábados 10:30</v>
      </c>
      <c r="AG326" s="376" t="str">
        <f>IFERROR(__xludf.DUMMYFUNCTION("""COMPUTED_VALUE"""),"Sábados 15:00")</f>
        <v>Sábados 15:00</v>
      </c>
      <c r="AH326" s="376" t="str">
        <f>IFERROR(__xludf.DUMMYFUNCTION("""COMPUTED_VALUE"""),"Sábados 15:45")</f>
        <v>Sábados 15:45</v>
      </c>
      <c r="AI326" s="376" t="str">
        <f>IFERROR(__xludf.DUMMYFUNCTION("""COMPUTED_VALUE"""),"Sábados 17:15")</f>
        <v>Sábados 17:15</v>
      </c>
      <c r="AJ326" s="376" t="str">
        <f>IFERROR(__xludf.DUMMYFUNCTION("""COMPUTED_VALUE"""),"vacio")</f>
        <v>vacio</v>
      </c>
      <c r="AK326" s="376"/>
      <c r="AL326" s="376"/>
      <c r="AM326" s="376"/>
      <c r="AN326" s="376"/>
      <c r="AO326" s="376"/>
      <c r="AP326" s="376"/>
      <c r="AQ326" s="376"/>
      <c r="AR326" s="376"/>
      <c r="AS326" s="376"/>
      <c r="AT326" s="376"/>
      <c r="AU326" s="376"/>
      <c r="AV326" s="376"/>
      <c r="AW326" s="377"/>
      <c r="AX326" s="134"/>
      <c r="AY326" s="353"/>
      <c r="AZ326" s="392" t="str">
        <f>IFERROR(__xludf.DUMMYFUNCTION("TRANSPOSE( IFNA(FILTER($B:$B, MONTH(IF($A:$A&lt;&gt;"""",$A:$A,""null""))=MONTH(IF('DATOS PERSONALES'!$H324&lt;&gt;"""",'DATOS PERSONALES'!$H324,""null""))),""Ingrese mes contratacion primero""))"),"Ingrese mes contratacion primero")</f>
        <v>Ingrese mes contratacion primero</v>
      </c>
      <c r="BA326" s="376"/>
      <c r="BB326" s="376"/>
      <c r="BC326" s="376"/>
      <c r="BD326" s="376"/>
      <c r="BE326" s="376"/>
      <c r="BF326" s="376"/>
      <c r="BG326" s="376"/>
      <c r="BH326" s="376"/>
      <c r="BI326" s="376"/>
      <c r="BJ326" s="376"/>
      <c r="BK326" s="376"/>
      <c r="BL326" s="376"/>
      <c r="BM326" s="376"/>
      <c r="BN326" s="376"/>
      <c r="BO326" s="377"/>
      <c r="BP326" s="134"/>
      <c r="BQ326" s="134"/>
      <c r="BR326" s="134"/>
      <c r="BS326" s="148"/>
      <c r="BT326" s="148"/>
      <c r="BU326" s="148"/>
      <c r="BV326" s="148"/>
      <c r="BW326" s="148"/>
      <c r="BX326" s="148"/>
      <c r="BY326" s="148"/>
      <c r="BZ326" s="148"/>
      <c r="CA326" s="148"/>
      <c r="CB326" s="148"/>
      <c r="CC326" s="148"/>
      <c r="CD326" s="148"/>
      <c r="CE326" s="148"/>
      <c r="CF326" s="148"/>
      <c r="CG326" s="148"/>
      <c r="CH326" s="148"/>
      <c r="CI326" s="148"/>
      <c r="CJ326" s="148"/>
      <c r="CK326" s="148"/>
      <c r="CL326" s="148"/>
      <c r="CM326" s="148"/>
      <c r="CN326" s="148"/>
      <c r="CO326" s="148"/>
      <c r="CP326" s="148"/>
      <c r="CQ326" s="148"/>
      <c r="CR326" s="148"/>
    </row>
    <row r="327" ht="15.75" customHeight="1">
      <c r="A327" s="134"/>
      <c r="B327" s="134"/>
      <c r="C327" s="134"/>
      <c r="D327" s="134"/>
      <c r="E327" s="134"/>
      <c r="F327" s="134"/>
      <c r="G327" s="353"/>
      <c r="H327" s="376"/>
      <c r="I327" s="376"/>
      <c r="J327" s="376"/>
      <c r="K327" s="377"/>
      <c r="L327" s="134"/>
      <c r="M327" s="134"/>
      <c r="N327" s="353"/>
      <c r="O327" s="374"/>
      <c r="P327" s="375"/>
      <c r="Q327" s="381" t="str">
        <f>IFERROR(__xludf.DUMMYFUNCTION("TRANSPOSE(FILTER($P$6:$P$329,$O$6:$O$329='DATOS PERSONALES'!$E324))"),"Lunes 15:15")</f>
        <v>Lunes 15:15</v>
      </c>
      <c r="R327" s="374" t="str">
        <f>IFERROR(__xludf.DUMMYFUNCTION("""COMPUTED_VALUE"""),"Lunes 16:45")</f>
        <v>Lunes 16:45</v>
      </c>
      <c r="S327" s="374" t="str">
        <f>IFERROR(__xludf.DUMMYFUNCTION("""COMPUTED_VALUE"""),"Lunes 18:15")</f>
        <v>Lunes 18:15</v>
      </c>
      <c r="T327" s="374" t="str">
        <f>IFERROR(__xludf.DUMMYFUNCTION("""COMPUTED_VALUE"""),"Martes 09:45")</f>
        <v>Martes 09:45</v>
      </c>
      <c r="U327" s="374" t="str">
        <f>IFERROR(__xludf.DUMMYFUNCTION("""COMPUTED_VALUE"""),"Martes 15:00")</f>
        <v>Martes 15:00</v>
      </c>
      <c r="V327" s="374" t="str">
        <f>IFERROR(__xludf.DUMMYFUNCTION("""COMPUTED_VALUE"""),"Martes 18:00")</f>
        <v>Martes 18:00</v>
      </c>
      <c r="W327" s="374" t="str">
        <f>IFERROR(__xludf.DUMMYFUNCTION("""COMPUTED_VALUE"""),"Miércoles 15:45")</f>
        <v>Miércoles 15:45</v>
      </c>
      <c r="X327" s="374" t="str">
        <f>IFERROR(__xludf.DUMMYFUNCTION("""COMPUTED_VALUE"""),"Miércoles 17:15")</f>
        <v>Miércoles 17:15</v>
      </c>
      <c r="Y327" s="374" t="str">
        <f>IFERROR(__xludf.DUMMYFUNCTION("""COMPUTED_VALUE"""),"Jueves 09:45")</f>
        <v>Jueves 09:45</v>
      </c>
      <c r="Z327" s="374" t="str">
        <f>IFERROR(__xludf.DUMMYFUNCTION("""COMPUTED_VALUE"""),"Jueves 16:30")</f>
        <v>Jueves 16:30</v>
      </c>
      <c r="AA327" s="374" t="str">
        <f>IFERROR(__xludf.DUMMYFUNCTION("""COMPUTED_VALUE"""),"Jueves 18:00")</f>
        <v>Jueves 18:00</v>
      </c>
      <c r="AB327" s="374" t="str">
        <f>IFERROR(__xludf.DUMMYFUNCTION("""COMPUTED_VALUE"""),"Viernes 09:45")</f>
        <v>Viernes 09:45</v>
      </c>
      <c r="AC327" s="374" t="str">
        <f>IFERROR(__xludf.DUMMYFUNCTION("""COMPUTED_VALUE"""),"Viernes 15:00")</f>
        <v>Viernes 15:00</v>
      </c>
      <c r="AD327" s="376" t="str">
        <f>IFERROR(__xludf.DUMMYFUNCTION("""COMPUTED_VALUE"""),"Viernes 17:15")</f>
        <v>Viernes 17:15</v>
      </c>
      <c r="AE327" s="376" t="str">
        <f>IFERROR(__xludf.DUMMYFUNCTION("""COMPUTED_VALUE"""),"Viernes 18:45")</f>
        <v>Viernes 18:45</v>
      </c>
      <c r="AF327" s="376" t="str">
        <f>IFERROR(__xludf.DUMMYFUNCTION("""COMPUTED_VALUE"""),"Sábados 10:30")</f>
        <v>Sábados 10:30</v>
      </c>
      <c r="AG327" s="376" t="str">
        <f>IFERROR(__xludf.DUMMYFUNCTION("""COMPUTED_VALUE"""),"Sábados 15:00")</f>
        <v>Sábados 15:00</v>
      </c>
      <c r="AH327" s="376" t="str">
        <f>IFERROR(__xludf.DUMMYFUNCTION("""COMPUTED_VALUE"""),"Sábados 15:45")</f>
        <v>Sábados 15:45</v>
      </c>
      <c r="AI327" s="376" t="str">
        <f>IFERROR(__xludf.DUMMYFUNCTION("""COMPUTED_VALUE"""),"Sábados 17:15")</f>
        <v>Sábados 17:15</v>
      </c>
      <c r="AJ327" s="376" t="str">
        <f>IFERROR(__xludf.DUMMYFUNCTION("""COMPUTED_VALUE"""),"vacio")</f>
        <v>vacio</v>
      </c>
      <c r="AK327" s="376"/>
      <c r="AL327" s="376"/>
      <c r="AM327" s="376"/>
      <c r="AN327" s="376"/>
      <c r="AO327" s="376"/>
      <c r="AP327" s="376"/>
      <c r="AQ327" s="376"/>
      <c r="AR327" s="376"/>
      <c r="AS327" s="376"/>
      <c r="AT327" s="376"/>
      <c r="AU327" s="376"/>
      <c r="AV327" s="376"/>
      <c r="AW327" s="377"/>
      <c r="AX327" s="134"/>
      <c r="AY327" s="353"/>
      <c r="AZ327" s="392" t="str">
        <f>IFERROR(__xludf.DUMMYFUNCTION("TRANSPOSE( IFNA(FILTER($B:$B, MONTH(IF($A:$A&lt;&gt;"""",$A:$A,""null""))=MONTH(IF('DATOS PERSONALES'!$H325&lt;&gt;"""",'DATOS PERSONALES'!$H325,""null""))),""Ingrese mes contratacion primero""))"),"Ingrese mes contratacion primero")</f>
        <v>Ingrese mes contratacion primero</v>
      </c>
      <c r="BA327" s="376"/>
      <c r="BB327" s="376"/>
      <c r="BC327" s="376"/>
      <c r="BD327" s="376"/>
      <c r="BE327" s="376"/>
      <c r="BF327" s="376"/>
      <c r="BG327" s="376"/>
      <c r="BH327" s="376"/>
      <c r="BI327" s="376"/>
      <c r="BJ327" s="376"/>
      <c r="BK327" s="376"/>
      <c r="BL327" s="376"/>
      <c r="BM327" s="376"/>
      <c r="BN327" s="376"/>
      <c r="BO327" s="377"/>
      <c r="BP327" s="134"/>
      <c r="BQ327" s="134"/>
      <c r="BR327" s="134"/>
      <c r="BS327" s="148"/>
      <c r="BT327" s="148"/>
      <c r="BU327" s="148"/>
      <c r="BV327" s="148"/>
      <c r="BW327" s="148"/>
      <c r="BX327" s="148"/>
      <c r="BY327" s="148"/>
      <c r="BZ327" s="148"/>
      <c r="CA327" s="148"/>
      <c r="CB327" s="148"/>
      <c r="CC327" s="148"/>
      <c r="CD327" s="148"/>
      <c r="CE327" s="148"/>
      <c r="CF327" s="148"/>
      <c r="CG327" s="148"/>
      <c r="CH327" s="148"/>
      <c r="CI327" s="148"/>
      <c r="CJ327" s="148"/>
      <c r="CK327" s="148"/>
      <c r="CL327" s="148"/>
      <c r="CM327" s="148"/>
      <c r="CN327" s="148"/>
      <c r="CO327" s="148"/>
      <c r="CP327" s="148"/>
      <c r="CQ327" s="148"/>
      <c r="CR327" s="148"/>
    </row>
    <row r="328" ht="15.75" customHeight="1">
      <c r="A328" s="134"/>
      <c r="B328" s="134"/>
      <c r="C328" s="134"/>
      <c r="D328" s="134"/>
      <c r="E328" s="134"/>
      <c r="F328" s="134"/>
      <c r="G328" s="353"/>
      <c r="H328" s="376"/>
      <c r="I328" s="376"/>
      <c r="J328" s="376"/>
      <c r="K328" s="377"/>
      <c r="L328" s="134"/>
      <c r="M328" s="134"/>
      <c r="N328" s="353"/>
      <c r="O328" s="374"/>
      <c r="P328" s="375"/>
      <c r="Q328" s="381" t="str">
        <f>IFERROR(__xludf.DUMMYFUNCTION("TRANSPOSE(FILTER($P$6:$P$329,$O$6:$O$329='DATOS PERSONALES'!$E325))"),"Lunes 15:15")</f>
        <v>Lunes 15:15</v>
      </c>
      <c r="R328" s="374" t="str">
        <f>IFERROR(__xludf.DUMMYFUNCTION("""COMPUTED_VALUE"""),"Lunes 16:45")</f>
        <v>Lunes 16:45</v>
      </c>
      <c r="S328" s="374" t="str">
        <f>IFERROR(__xludf.DUMMYFUNCTION("""COMPUTED_VALUE"""),"Lunes 18:15")</f>
        <v>Lunes 18:15</v>
      </c>
      <c r="T328" s="374" t="str">
        <f>IFERROR(__xludf.DUMMYFUNCTION("""COMPUTED_VALUE"""),"Martes 09:45")</f>
        <v>Martes 09:45</v>
      </c>
      <c r="U328" s="374" t="str">
        <f>IFERROR(__xludf.DUMMYFUNCTION("""COMPUTED_VALUE"""),"Martes 15:00")</f>
        <v>Martes 15:00</v>
      </c>
      <c r="V328" s="374" t="str">
        <f>IFERROR(__xludf.DUMMYFUNCTION("""COMPUTED_VALUE"""),"Martes 18:00")</f>
        <v>Martes 18:00</v>
      </c>
      <c r="W328" s="374" t="str">
        <f>IFERROR(__xludf.DUMMYFUNCTION("""COMPUTED_VALUE"""),"Miércoles 15:45")</f>
        <v>Miércoles 15:45</v>
      </c>
      <c r="X328" s="374" t="str">
        <f>IFERROR(__xludf.DUMMYFUNCTION("""COMPUTED_VALUE"""),"Miércoles 17:15")</f>
        <v>Miércoles 17:15</v>
      </c>
      <c r="Y328" s="374" t="str">
        <f>IFERROR(__xludf.DUMMYFUNCTION("""COMPUTED_VALUE"""),"Jueves 09:45")</f>
        <v>Jueves 09:45</v>
      </c>
      <c r="Z328" s="374" t="str">
        <f>IFERROR(__xludf.DUMMYFUNCTION("""COMPUTED_VALUE"""),"Jueves 16:30")</f>
        <v>Jueves 16:30</v>
      </c>
      <c r="AA328" s="374" t="str">
        <f>IFERROR(__xludf.DUMMYFUNCTION("""COMPUTED_VALUE"""),"Jueves 18:00")</f>
        <v>Jueves 18:00</v>
      </c>
      <c r="AB328" s="374" t="str">
        <f>IFERROR(__xludf.DUMMYFUNCTION("""COMPUTED_VALUE"""),"Viernes 09:45")</f>
        <v>Viernes 09:45</v>
      </c>
      <c r="AC328" s="374" t="str">
        <f>IFERROR(__xludf.DUMMYFUNCTION("""COMPUTED_VALUE"""),"Viernes 15:00")</f>
        <v>Viernes 15:00</v>
      </c>
      <c r="AD328" s="376" t="str">
        <f>IFERROR(__xludf.DUMMYFUNCTION("""COMPUTED_VALUE"""),"Viernes 17:15")</f>
        <v>Viernes 17:15</v>
      </c>
      <c r="AE328" s="376" t="str">
        <f>IFERROR(__xludf.DUMMYFUNCTION("""COMPUTED_VALUE"""),"Viernes 18:45")</f>
        <v>Viernes 18:45</v>
      </c>
      <c r="AF328" s="376" t="str">
        <f>IFERROR(__xludf.DUMMYFUNCTION("""COMPUTED_VALUE"""),"Sábados 10:30")</f>
        <v>Sábados 10:30</v>
      </c>
      <c r="AG328" s="376" t="str">
        <f>IFERROR(__xludf.DUMMYFUNCTION("""COMPUTED_VALUE"""),"Sábados 15:00")</f>
        <v>Sábados 15:00</v>
      </c>
      <c r="AH328" s="376" t="str">
        <f>IFERROR(__xludf.DUMMYFUNCTION("""COMPUTED_VALUE"""),"Sábados 15:45")</f>
        <v>Sábados 15:45</v>
      </c>
      <c r="AI328" s="376" t="str">
        <f>IFERROR(__xludf.DUMMYFUNCTION("""COMPUTED_VALUE"""),"Sábados 17:15")</f>
        <v>Sábados 17:15</v>
      </c>
      <c r="AJ328" s="376" t="str">
        <f>IFERROR(__xludf.DUMMYFUNCTION("""COMPUTED_VALUE"""),"vacio")</f>
        <v>vacio</v>
      </c>
      <c r="AK328" s="376"/>
      <c r="AL328" s="376"/>
      <c r="AM328" s="376"/>
      <c r="AN328" s="376"/>
      <c r="AO328" s="376"/>
      <c r="AP328" s="376"/>
      <c r="AQ328" s="376"/>
      <c r="AR328" s="376"/>
      <c r="AS328" s="376"/>
      <c r="AT328" s="376"/>
      <c r="AU328" s="376"/>
      <c r="AV328" s="376"/>
      <c r="AW328" s="377"/>
      <c r="AX328" s="134"/>
      <c r="AY328" s="353"/>
      <c r="AZ328" s="392" t="str">
        <f>IFERROR(__xludf.DUMMYFUNCTION("TRANSPOSE( IFNA(FILTER($B:$B, MONTH(IF($A:$A&lt;&gt;"""",$A:$A,""null""))=MONTH(IF('DATOS PERSONALES'!$H326&lt;&gt;"""",'DATOS PERSONALES'!$H326,""null""))),""Ingrese mes contratacion primero""))"),"Ingrese mes contratacion primero")</f>
        <v>Ingrese mes contratacion primero</v>
      </c>
      <c r="BA328" s="376"/>
      <c r="BB328" s="376"/>
      <c r="BC328" s="376"/>
      <c r="BD328" s="376"/>
      <c r="BE328" s="376"/>
      <c r="BF328" s="376"/>
      <c r="BG328" s="376"/>
      <c r="BH328" s="376"/>
      <c r="BI328" s="376"/>
      <c r="BJ328" s="376"/>
      <c r="BK328" s="376"/>
      <c r="BL328" s="376"/>
      <c r="BM328" s="376"/>
      <c r="BN328" s="376"/>
      <c r="BO328" s="377"/>
      <c r="BP328" s="134"/>
      <c r="BQ328" s="134"/>
      <c r="BR328" s="134"/>
      <c r="BS328" s="148"/>
      <c r="BT328" s="148"/>
      <c r="BU328" s="148"/>
      <c r="BV328" s="148"/>
      <c r="BW328" s="148"/>
      <c r="BX328" s="148"/>
      <c r="BY328" s="148"/>
      <c r="BZ328" s="148"/>
      <c r="CA328" s="148"/>
      <c r="CB328" s="148"/>
      <c r="CC328" s="148"/>
      <c r="CD328" s="148"/>
      <c r="CE328" s="148"/>
      <c r="CF328" s="148"/>
      <c r="CG328" s="148"/>
      <c r="CH328" s="148"/>
      <c r="CI328" s="148"/>
      <c r="CJ328" s="148"/>
      <c r="CK328" s="148"/>
      <c r="CL328" s="148"/>
      <c r="CM328" s="148"/>
      <c r="CN328" s="148"/>
      <c r="CO328" s="148"/>
      <c r="CP328" s="148"/>
      <c r="CQ328" s="148"/>
      <c r="CR328" s="148"/>
    </row>
    <row r="329" ht="15.75" customHeight="1">
      <c r="A329" s="134"/>
      <c r="B329" s="134"/>
      <c r="C329" s="134"/>
      <c r="D329" s="134"/>
      <c r="E329" s="134"/>
      <c r="F329" s="134"/>
      <c r="G329" s="353"/>
      <c r="H329" s="376"/>
      <c r="I329" s="376"/>
      <c r="J329" s="376"/>
      <c r="K329" s="377"/>
      <c r="L329" s="134"/>
      <c r="M329" s="134"/>
      <c r="N329" s="353"/>
      <c r="O329" s="374"/>
      <c r="P329" s="375"/>
      <c r="Q329" s="381" t="str">
        <f>IFERROR(__xludf.DUMMYFUNCTION("TRANSPOSE(FILTER($P$6:$P$329,$O$6:$O$329='DATOS PERSONALES'!$E326))"),"Lunes 15:15")</f>
        <v>Lunes 15:15</v>
      </c>
      <c r="R329" s="374" t="str">
        <f>IFERROR(__xludf.DUMMYFUNCTION("""COMPUTED_VALUE"""),"Lunes 16:45")</f>
        <v>Lunes 16:45</v>
      </c>
      <c r="S329" s="374" t="str">
        <f>IFERROR(__xludf.DUMMYFUNCTION("""COMPUTED_VALUE"""),"Lunes 18:15")</f>
        <v>Lunes 18:15</v>
      </c>
      <c r="T329" s="374" t="str">
        <f>IFERROR(__xludf.DUMMYFUNCTION("""COMPUTED_VALUE"""),"Martes 09:45")</f>
        <v>Martes 09:45</v>
      </c>
      <c r="U329" s="374" t="str">
        <f>IFERROR(__xludf.DUMMYFUNCTION("""COMPUTED_VALUE"""),"Martes 15:00")</f>
        <v>Martes 15:00</v>
      </c>
      <c r="V329" s="374" t="str">
        <f>IFERROR(__xludf.DUMMYFUNCTION("""COMPUTED_VALUE"""),"Martes 18:00")</f>
        <v>Martes 18:00</v>
      </c>
      <c r="W329" s="374" t="str">
        <f>IFERROR(__xludf.DUMMYFUNCTION("""COMPUTED_VALUE"""),"Miércoles 15:45")</f>
        <v>Miércoles 15:45</v>
      </c>
      <c r="X329" s="374" t="str">
        <f>IFERROR(__xludf.DUMMYFUNCTION("""COMPUTED_VALUE"""),"Miércoles 17:15")</f>
        <v>Miércoles 17:15</v>
      </c>
      <c r="Y329" s="374" t="str">
        <f>IFERROR(__xludf.DUMMYFUNCTION("""COMPUTED_VALUE"""),"Jueves 09:45")</f>
        <v>Jueves 09:45</v>
      </c>
      <c r="Z329" s="374" t="str">
        <f>IFERROR(__xludf.DUMMYFUNCTION("""COMPUTED_VALUE"""),"Jueves 16:30")</f>
        <v>Jueves 16:30</v>
      </c>
      <c r="AA329" s="374" t="str">
        <f>IFERROR(__xludf.DUMMYFUNCTION("""COMPUTED_VALUE"""),"Jueves 18:00")</f>
        <v>Jueves 18:00</v>
      </c>
      <c r="AB329" s="374" t="str">
        <f>IFERROR(__xludf.DUMMYFUNCTION("""COMPUTED_VALUE"""),"Viernes 09:45")</f>
        <v>Viernes 09:45</v>
      </c>
      <c r="AC329" s="374" t="str">
        <f>IFERROR(__xludf.DUMMYFUNCTION("""COMPUTED_VALUE"""),"Viernes 15:00")</f>
        <v>Viernes 15:00</v>
      </c>
      <c r="AD329" s="376" t="str">
        <f>IFERROR(__xludf.DUMMYFUNCTION("""COMPUTED_VALUE"""),"Viernes 17:15")</f>
        <v>Viernes 17:15</v>
      </c>
      <c r="AE329" s="376" t="str">
        <f>IFERROR(__xludf.DUMMYFUNCTION("""COMPUTED_VALUE"""),"Viernes 18:45")</f>
        <v>Viernes 18:45</v>
      </c>
      <c r="AF329" s="376" t="str">
        <f>IFERROR(__xludf.DUMMYFUNCTION("""COMPUTED_VALUE"""),"Sábados 10:30")</f>
        <v>Sábados 10:30</v>
      </c>
      <c r="AG329" s="376" t="str">
        <f>IFERROR(__xludf.DUMMYFUNCTION("""COMPUTED_VALUE"""),"Sábados 15:00")</f>
        <v>Sábados 15:00</v>
      </c>
      <c r="AH329" s="376" t="str">
        <f>IFERROR(__xludf.DUMMYFUNCTION("""COMPUTED_VALUE"""),"Sábados 15:45")</f>
        <v>Sábados 15:45</v>
      </c>
      <c r="AI329" s="376" t="str">
        <f>IFERROR(__xludf.DUMMYFUNCTION("""COMPUTED_VALUE"""),"Sábados 17:15")</f>
        <v>Sábados 17:15</v>
      </c>
      <c r="AJ329" s="376" t="str">
        <f>IFERROR(__xludf.DUMMYFUNCTION("""COMPUTED_VALUE"""),"vacio")</f>
        <v>vacio</v>
      </c>
      <c r="AK329" s="376"/>
      <c r="AL329" s="376"/>
      <c r="AM329" s="376"/>
      <c r="AN329" s="376"/>
      <c r="AO329" s="376"/>
      <c r="AP329" s="376"/>
      <c r="AQ329" s="376"/>
      <c r="AR329" s="376"/>
      <c r="AS329" s="376"/>
      <c r="AT329" s="376"/>
      <c r="AU329" s="376"/>
      <c r="AV329" s="376"/>
      <c r="AW329" s="377"/>
      <c r="AX329" s="134"/>
      <c r="AY329" s="353"/>
      <c r="AZ329" s="392" t="str">
        <f>IFERROR(__xludf.DUMMYFUNCTION("TRANSPOSE( IFNA(FILTER($B:$B, MONTH(IF($A:$A&lt;&gt;"""",$A:$A,""null""))=MONTH(IF('DATOS PERSONALES'!$H327&lt;&gt;"""",'DATOS PERSONALES'!$H327,""null""))),""Ingrese mes contratacion primero""))"),"Ingrese mes contratacion primero")</f>
        <v>Ingrese mes contratacion primero</v>
      </c>
      <c r="BA329" s="376"/>
      <c r="BB329" s="376"/>
      <c r="BC329" s="376"/>
      <c r="BD329" s="376"/>
      <c r="BE329" s="376"/>
      <c r="BF329" s="376"/>
      <c r="BG329" s="376"/>
      <c r="BH329" s="376"/>
      <c r="BI329" s="376"/>
      <c r="BJ329" s="376"/>
      <c r="BK329" s="376"/>
      <c r="BL329" s="376"/>
      <c r="BM329" s="376"/>
      <c r="BN329" s="376"/>
      <c r="BO329" s="377"/>
      <c r="BP329" s="134"/>
      <c r="BQ329" s="134"/>
      <c r="BR329" s="134"/>
      <c r="BS329" s="148"/>
      <c r="BT329" s="148"/>
      <c r="BU329" s="148"/>
      <c r="BV329" s="148"/>
      <c r="BW329" s="148"/>
      <c r="BX329" s="148"/>
      <c r="BY329" s="148"/>
      <c r="BZ329" s="148"/>
      <c r="CA329" s="148"/>
      <c r="CB329" s="148"/>
      <c r="CC329" s="148"/>
      <c r="CD329" s="148"/>
      <c r="CE329" s="148"/>
      <c r="CF329" s="148"/>
      <c r="CG329" s="148"/>
      <c r="CH329" s="148"/>
      <c r="CI329" s="148"/>
      <c r="CJ329" s="148"/>
      <c r="CK329" s="148"/>
      <c r="CL329" s="148"/>
      <c r="CM329" s="148"/>
      <c r="CN329" s="148"/>
      <c r="CO329" s="148"/>
      <c r="CP329" s="148"/>
      <c r="CQ329" s="148"/>
      <c r="CR329" s="148"/>
    </row>
    <row r="330" ht="15.75" customHeight="1">
      <c r="A330" s="134"/>
      <c r="B330" s="134"/>
      <c r="C330" s="134"/>
      <c r="D330" s="134"/>
      <c r="E330" s="134"/>
      <c r="F330" s="134"/>
      <c r="G330" s="353"/>
      <c r="H330" s="376"/>
      <c r="I330" s="376"/>
      <c r="J330" s="376"/>
      <c r="K330" s="377"/>
      <c r="L330" s="134"/>
      <c r="M330" s="134"/>
      <c r="N330" s="353"/>
      <c r="O330" s="374"/>
      <c r="P330" s="375"/>
      <c r="Q330" s="381" t="str">
        <f>IFERROR(__xludf.DUMMYFUNCTION("TRANSPOSE(FILTER($P$6:$P$329,$O$6:$O$329='DATOS PERSONALES'!$E327))"),"Lunes 15:15")</f>
        <v>Lunes 15:15</v>
      </c>
      <c r="R330" s="374" t="str">
        <f>IFERROR(__xludf.DUMMYFUNCTION("""COMPUTED_VALUE"""),"Lunes 16:45")</f>
        <v>Lunes 16:45</v>
      </c>
      <c r="S330" s="374" t="str">
        <f>IFERROR(__xludf.DUMMYFUNCTION("""COMPUTED_VALUE"""),"Lunes 18:15")</f>
        <v>Lunes 18:15</v>
      </c>
      <c r="T330" s="374" t="str">
        <f>IFERROR(__xludf.DUMMYFUNCTION("""COMPUTED_VALUE"""),"Martes 09:45")</f>
        <v>Martes 09:45</v>
      </c>
      <c r="U330" s="374" t="str">
        <f>IFERROR(__xludf.DUMMYFUNCTION("""COMPUTED_VALUE"""),"Martes 15:00")</f>
        <v>Martes 15:00</v>
      </c>
      <c r="V330" s="374" t="str">
        <f>IFERROR(__xludf.DUMMYFUNCTION("""COMPUTED_VALUE"""),"Martes 18:00")</f>
        <v>Martes 18:00</v>
      </c>
      <c r="W330" s="374" t="str">
        <f>IFERROR(__xludf.DUMMYFUNCTION("""COMPUTED_VALUE"""),"Miércoles 15:45")</f>
        <v>Miércoles 15:45</v>
      </c>
      <c r="X330" s="374" t="str">
        <f>IFERROR(__xludf.DUMMYFUNCTION("""COMPUTED_VALUE"""),"Miércoles 17:15")</f>
        <v>Miércoles 17:15</v>
      </c>
      <c r="Y330" s="374" t="str">
        <f>IFERROR(__xludf.DUMMYFUNCTION("""COMPUTED_VALUE"""),"Jueves 09:45")</f>
        <v>Jueves 09:45</v>
      </c>
      <c r="Z330" s="374" t="str">
        <f>IFERROR(__xludf.DUMMYFUNCTION("""COMPUTED_VALUE"""),"Jueves 16:30")</f>
        <v>Jueves 16:30</v>
      </c>
      <c r="AA330" s="374" t="str">
        <f>IFERROR(__xludf.DUMMYFUNCTION("""COMPUTED_VALUE"""),"Jueves 18:00")</f>
        <v>Jueves 18:00</v>
      </c>
      <c r="AB330" s="374" t="str">
        <f>IFERROR(__xludf.DUMMYFUNCTION("""COMPUTED_VALUE"""),"Viernes 09:45")</f>
        <v>Viernes 09:45</v>
      </c>
      <c r="AC330" s="374" t="str">
        <f>IFERROR(__xludf.DUMMYFUNCTION("""COMPUTED_VALUE"""),"Viernes 15:00")</f>
        <v>Viernes 15:00</v>
      </c>
      <c r="AD330" s="376" t="str">
        <f>IFERROR(__xludf.DUMMYFUNCTION("""COMPUTED_VALUE"""),"Viernes 17:15")</f>
        <v>Viernes 17:15</v>
      </c>
      <c r="AE330" s="376" t="str">
        <f>IFERROR(__xludf.DUMMYFUNCTION("""COMPUTED_VALUE"""),"Viernes 18:45")</f>
        <v>Viernes 18:45</v>
      </c>
      <c r="AF330" s="376" t="str">
        <f>IFERROR(__xludf.DUMMYFUNCTION("""COMPUTED_VALUE"""),"Sábados 10:30")</f>
        <v>Sábados 10:30</v>
      </c>
      <c r="AG330" s="376" t="str">
        <f>IFERROR(__xludf.DUMMYFUNCTION("""COMPUTED_VALUE"""),"Sábados 15:00")</f>
        <v>Sábados 15:00</v>
      </c>
      <c r="AH330" s="376" t="str">
        <f>IFERROR(__xludf.DUMMYFUNCTION("""COMPUTED_VALUE"""),"Sábados 15:45")</f>
        <v>Sábados 15:45</v>
      </c>
      <c r="AI330" s="376" t="str">
        <f>IFERROR(__xludf.DUMMYFUNCTION("""COMPUTED_VALUE"""),"Sábados 17:15")</f>
        <v>Sábados 17:15</v>
      </c>
      <c r="AJ330" s="376" t="str">
        <f>IFERROR(__xludf.DUMMYFUNCTION("""COMPUTED_VALUE"""),"vacio")</f>
        <v>vacio</v>
      </c>
      <c r="AK330" s="376"/>
      <c r="AL330" s="376"/>
      <c r="AM330" s="376"/>
      <c r="AN330" s="376"/>
      <c r="AO330" s="376"/>
      <c r="AP330" s="376"/>
      <c r="AQ330" s="376"/>
      <c r="AR330" s="376"/>
      <c r="AS330" s="376"/>
      <c r="AT330" s="376"/>
      <c r="AU330" s="376"/>
      <c r="AV330" s="376"/>
      <c r="AW330" s="377"/>
      <c r="AX330" s="134"/>
      <c r="AY330" s="353"/>
      <c r="AZ330" s="392" t="str">
        <f>IFERROR(__xludf.DUMMYFUNCTION("TRANSPOSE( IFNA(FILTER($B:$B, MONTH(IF($A:$A&lt;&gt;"""",$A:$A,""null""))=MONTH(IF('DATOS PERSONALES'!$H328&lt;&gt;"""",'DATOS PERSONALES'!$H328,""null""))),""Ingrese mes contratacion primero""))"),"Ingrese mes contratacion primero")</f>
        <v>Ingrese mes contratacion primero</v>
      </c>
      <c r="BA330" s="376"/>
      <c r="BB330" s="376"/>
      <c r="BC330" s="376"/>
      <c r="BD330" s="376"/>
      <c r="BE330" s="376"/>
      <c r="BF330" s="376"/>
      <c r="BG330" s="376"/>
      <c r="BH330" s="376"/>
      <c r="BI330" s="376"/>
      <c r="BJ330" s="376"/>
      <c r="BK330" s="376"/>
      <c r="BL330" s="376"/>
      <c r="BM330" s="376"/>
      <c r="BN330" s="376"/>
      <c r="BO330" s="377"/>
      <c r="BP330" s="134"/>
      <c r="BQ330" s="134"/>
      <c r="BR330" s="134"/>
      <c r="BS330" s="148"/>
      <c r="BT330" s="148"/>
      <c r="BU330" s="148"/>
      <c r="BV330" s="148"/>
      <c r="BW330" s="148"/>
      <c r="BX330" s="148"/>
      <c r="BY330" s="148"/>
      <c r="BZ330" s="148"/>
      <c r="CA330" s="148"/>
      <c r="CB330" s="148"/>
      <c r="CC330" s="148"/>
      <c r="CD330" s="148"/>
      <c r="CE330" s="148"/>
      <c r="CF330" s="148"/>
      <c r="CG330" s="148"/>
      <c r="CH330" s="148"/>
      <c r="CI330" s="148"/>
      <c r="CJ330" s="148"/>
      <c r="CK330" s="148"/>
      <c r="CL330" s="148"/>
      <c r="CM330" s="148"/>
      <c r="CN330" s="148"/>
      <c r="CO330" s="148"/>
      <c r="CP330" s="148"/>
      <c r="CQ330" s="148"/>
      <c r="CR330" s="148"/>
    </row>
    <row r="331" ht="15.75" customHeight="1">
      <c r="A331" s="134"/>
      <c r="B331" s="134"/>
      <c r="C331" s="134"/>
      <c r="D331" s="134"/>
      <c r="E331" s="134"/>
      <c r="F331" s="134"/>
      <c r="G331" s="353"/>
      <c r="H331" s="376"/>
      <c r="I331" s="376"/>
      <c r="J331" s="376"/>
      <c r="K331" s="377"/>
      <c r="L331" s="134"/>
      <c r="M331" s="134"/>
      <c r="N331" s="353"/>
      <c r="O331" s="374"/>
      <c r="P331" s="375"/>
      <c r="Q331" s="381" t="str">
        <f>IFERROR(__xludf.DUMMYFUNCTION("TRANSPOSE(FILTER($P$6:$P$329,$O$6:$O$329='DATOS PERSONALES'!$E328))"),"Lunes 15:15")</f>
        <v>Lunes 15:15</v>
      </c>
      <c r="R331" s="374" t="str">
        <f>IFERROR(__xludf.DUMMYFUNCTION("""COMPUTED_VALUE"""),"Lunes 16:45")</f>
        <v>Lunes 16:45</v>
      </c>
      <c r="S331" s="374" t="str">
        <f>IFERROR(__xludf.DUMMYFUNCTION("""COMPUTED_VALUE"""),"Lunes 18:15")</f>
        <v>Lunes 18:15</v>
      </c>
      <c r="T331" s="374" t="str">
        <f>IFERROR(__xludf.DUMMYFUNCTION("""COMPUTED_VALUE"""),"Martes 09:45")</f>
        <v>Martes 09:45</v>
      </c>
      <c r="U331" s="374" t="str">
        <f>IFERROR(__xludf.DUMMYFUNCTION("""COMPUTED_VALUE"""),"Martes 15:00")</f>
        <v>Martes 15:00</v>
      </c>
      <c r="V331" s="374" t="str">
        <f>IFERROR(__xludf.DUMMYFUNCTION("""COMPUTED_VALUE"""),"Martes 18:00")</f>
        <v>Martes 18:00</v>
      </c>
      <c r="W331" s="374" t="str">
        <f>IFERROR(__xludf.DUMMYFUNCTION("""COMPUTED_VALUE"""),"Miércoles 15:45")</f>
        <v>Miércoles 15:45</v>
      </c>
      <c r="X331" s="374" t="str">
        <f>IFERROR(__xludf.DUMMYFUNCTION("""COMPUTED_VALUE"""),"Miércoles 17:15")</f>
        <v>Miércoles 17:15</v>
      </c>
      <c r="Y331" s="374" t="str">
        <f>IFERROR(__xludf.DUMMYFUNCTION("""COMPUTED_VALUE"""),"Jueves 09:45")</f>
        <v>Jueves 09:45</v>
      </c>
      <c r="Z331" s="374" t="str">
        <f>IFERROR(__xludf.DUMMYFUNCTION("""COMPUTED_VALUE"""),"Jueves 16:30")</f>
        <v>Jueves 16:30</v>
      </c>
      <c r="AA331" s="374" t="str">
        <f>IFERROR(__xludf.DUMMYFUNCTION("""COMPUTED_VALUE"""),"Jueves 18:00")</f>
        <v>Jueves 18:00</v>
      </c>
      <c r="AB331" s="374" t="str">
        <f>IFERROR(__xludf.DUMMYFUNCTION("""COMPUTED_VALUE"""),"Viernes 09:45")</f>
        <v>Viernes 09:45</v>
      </c>
      <c r="AC331" s="374" t="str">
        <f>IFERROR(__xludf.DUMMYFUNCTION("""COMPUTED_VALUE"""),"Viernes 15:00")</f>
        <v>Viernes 15:00</v>
      </c>
      <c r="AD331" s="376" t="str">
        <f>IFERROR(__xludf.DUMMYFUNCTION("""COMPUTED_VALUE"""),"Viernes 17:15")</f>
        <v>Viernes 17:15</v>
      </c>
      <c r="AE331" s="376" t="str">
        <f>IFERROR(__xludf.DUMMYFUNCTION("""COMPUTED_VALUE"""),"Viernes 18:45")</f>
        <v>Viernes 18:45</v>
      </c>
      <c r="AF331" s="376" t="str">
        <f>IFERROR(__xludf.DUMMYFUNCTION("""COMPUTED_VALUE"""),"Sábados 10:30")</f>
        <v>Sábados 10:30</v>
      </c>
      <c r="AG331" s="376" t="str">
        <f>IFERROR(__xludf.DUMMYFUNCTION("""COMPUTED_VALUE"""),"Sábados 15:00")</f>
        <v>Sábados 15:00</v>
      </c>
      <c r="AH331" s="376" t="str">
        <f>IFERROR(__xludf.DUMMYFUNCTION("""COMPUTED_VALUE"""),"Sábados 15:45")</f>
        <v>Sábados 15:45</v>
      </c>
      <c r="AI331" s="376" t="str">
        <f>IFERROR(__xludf.DUMMYFUNCTION("""COMPUTED_VALUE"""),"Sábados 17:15")</f>
        <v>Sábados 17:15</v>
      </c>
      <c r="AJ331" s="376" t="str">
        <f>IFERROR(__xludf.DUMMYFUNCTION("""COMPUTED_VALUE"""),"vacio")</f>
        <v>vacio</v>
      </c>
      <c r="AK331" s="376"/>
      <c r="AL331" s="376"/>
      <c r="AM331" s="376"/>
      <c r="AN331" s="376"/>
      <c r="AO331" s="376"/>
      <c r="AP331" s="376"/>
      <c r="AQ331" s="376"/>
      <c r="AR331" s="376"/>
      <c r="AS331" s="376"/>
      <c r="AT331" s="376"/>
      <c r="AU331" s="376"/>
      <c r="AV331" s="376"/>
      <c r="AW331" s="377"/>
      <c r="AX331" s="134"/>
      <c r="AY331" s="353"/>
      <c r="AZ331" s="392" t="str">
        <f>IFERROR(__xludf.DUMMYFUNCTION("TRANSPOSE( IFNA(FILTER($B:$B, MONTH(IF($A:$A&lt;&gt;"""",$A:$A,""null""))=MONTH(IF('DATOS PERSONALES'!$H329&lt;&gt;"""",'DATOS PERSONALES'!$H329,""null""))),""Ingrese mes contratacion primero""))"),"Ingrese mes contratacion primero")</f>
        <v>Ingrese mes contratacion primero</v>
      </c>
      <c r="BA331" s="376"/>
      <c r="BB331" s="376"/>
      <c r="BC331" s="376"/>
      <c r="BD331" s="376"/>
      <c r="BE331" s="376"/>
      <c r="BF331" s="376"/>
      <c r="BG331" s="376"/>
      <c r="BH331" s="376"/>
      <c r="BI331" s="376"/>
      <c r="BJ331" s="376"/>
      <c r="BK331" s="376"/>
      <c r="BL331" s="376"/>
      <c r="BM331" s="376"/>
      <c r="BN331" s="376"/>
      <c r="BO331" s="377"/>
      <c r="BP331" s="134"/>
      <c r="BQ331" s="134"/>
      <c r="BR331" s="134"/>
      <c r="BS331" s="148"/>
      <c r="BT331" s="148"/>
      <c r="BU331" s="148"/>
      <c r="BV331" s="148"/>
      <c r="BW331" s="148"/>
      <c r="BX331" s="148"/>
      <c r="BY331" s="148"/>
      <c r="BZ331" s="148"/>
      <c r="CA331" s="148"/>
      <c r="CB331" s="148"/>
      <c r="CC331" s="148"/>
      <c r="CD331" s="148"/>
      <c r="CE331" s="148"/>
      <c r="CF331" s="148"/>
      <c r="CG331" s="148"/>
      <c r="CH331" s="148"/>
      <c r="CI331" s="148"/>
      <c r="CJ331" s="148"/>
      <c r="CK331" s="148"/>
      <c r="CL331" s="148"/>
      <c r="CM331" s="148"/>
      <c r="CN331" s="148"/>
      <c r="CO331" s="148"/>
      <c r="CP331" s="148"/>
      <c r="CQ331" s="148"/>
      <c r="CR331" s="148"/>
    </row>
    <row r="332" ht="15.75" customHeight="1">
      <c r="A332" s="134"/>
      <c r="B332" s="134"/>
      <c r="C332" s="134"/>
      <c r="D332" s="134"/>
      <c r="E332" s="134"/>
      <c r="F332" s="134"/>
      <c r="G332" s="353"/>
      <c r="H332" s="376"/>
      <c r="I332" s="376"/>
      <c r="J332" s="376"/>
      <c r="K332" s="377"/>
      <c r="L332" s="134"/>
      <c r="M332" s="134"/>
      <c r="N332" s="353"/>
      <c r="O332" s="374"/>
      <c r="P332" s="375"/>
      <c r="Q332" s="381" t="str">
        <f>IFERROR(__xludf.DUMMYFUNCTION("TRANSPOSE(FILTER($P$6:$P$329,$O$6:$O$329='DATOS PERSONALES'!$E329))"),"Lunes 15:15")</f>
        <v>Lunes 15:15</v>
      </c>
      <c r="R332" s="374" t="str">
        <f>IFERROR(__xludf.DUMMYFUNCTION("""COMPUTED_VALUE"""),"Lunes 16:45")</f>
        <v>Lunes 16:45</v>
      </c>
      <c r="S332" s="374" t="str">
        <f>IFERROR(__xludf.DUMMYFUNCTION("""COMPUTED_VALUE"""),"Lunes 18:15")</f>
        <v>Lunes 18:15</v>
      </c>
      <c r="T332" s="374" t="str">
        <f>IFERROR(__xludf.DUMMYFUNCTION("""COMPUTED_VALUE"""),"Martes 09:45")</f>
        <v>Martes 09:45</v>
      </c>
      <c r="U332" s="374" t="str">
        <f>IFERROR(__xludf.DUMMYFUNCTION("""COMPUTED_VALUE"""),"Martes 15:00")</f>
        <v>Martes 15:00</v>
      </c>
      <c r="V332" s="374" t="str">
        <f>IFERROR(__xludf.DUMMYFUNCTION("""COMPUTED_VALUE"""),"Martes 18:00")</f>
        <v>Martes 18:00</v>
      </c>
      <c r="W332" s="374" t="str">
        <f>IFERROR(__xludf.DUMMYFUNCTION("""COMPUTED_VALUE"""),"Miércoles 15:45")</f>
        <v>Miércoles 15:45</v>
      </c>
      <c r="X332" s="374" t="str">
        <f>IFERROR(__xludf.DUMMYFUNCTION("""COMPUTED_VALUE"""),"Miércoles 17:15")</f>
        <v>Miércoles 17:15</v>
      </c>
      <c r="Y332" s="374" t="str">
        <f>IFERROR(__xludf.DUMMYFUNCTION("""COMPUTED_VALUE"""),"Jueves 09:45")</f>
        <v>Jueves 09:45</v>
      </c>
      <c r="Z332" s="374" t="str">
        <f>IFERROR(__xludf.DUMMYFUNCTION("""COMPUTED_VALUE"""),"Jueves 16:30")</f>
        <v>Jueves 16:30</v>
      </c>
      <c r="AA332" s="374" t="str">
        <f>IFERROR(__xludf.DUMMYFUNCTION("""COMPUTED_VALUE"""),"Jueves 18:00")</f>
        <v>Jueves 18:00</v>
      </c>
      <c r="AB332" s="374" t="str">
        <f>IFERROR(__xludf.DUMMYFUNCTION("""COMPUTED_VALUE"""),"Viernes 09:45")</f>
        <v>Viernes 09:45</v>
      </c>
      <c r="AC332" s="374" t="str">
        <f>IFERROR(__xludf.DUMMYFUNCTION("""COMPUTED_VALUE"""),"Viernes 15:00")</f>
        <v>Viernes 15:00</v>
      </c>
      <c r="AD332" s="376" t="str">
        <f>IFERROR(__xludf.DUMMYFUNCTION("""COMPUTED_VALUE"""),"Viernes 17:15")</f>
        <v>Viernes 17:15</v>
      </c>
      <c r="AE332" s="376" t="str">
        <f>IFERROR(__xludf.DUMMYFUNCTION("""COMPUTED_VALUE"""),"Viernes 18:45")</f>
        <v>Viernes 18:45</v>
      </c>
      <c r="AF332" s="376" t="str">
        <f>IFERROR(__xludf.DUMMYFUNCTION("""COMPUTED_VALUE"""),"Sábados 10:30")</f>
        <v>Sábados 10:30</v>
      </c>
      <c r="AG332" s="376" t="str">
        <f>IFERROR(__xludf.DUMMYFUNCTION("""COMPUTED_VALUE"""),"Sábados 15:00")</f>
        <v>Sábados 15:00</v>
      </c>
      <c r="AH332" s="376" t="str">
        <f>IFERROR(__xludf.DUMMYFUNCTION("""COMPUTED_VALUE"""),"Sábados 15:45")</f>
        <v>Sábados 15:45</v>
      </c>
      <c r="AI332" s="376" t="str">
        <f>IFERROR(__xludf.DUMMYFUNCTION("""COMPUTED_VALUE"""),"Sábados 17:15")</f>
        <v>Sábados 17:15</v>
      </c>
      <c r="AJ332" s="376" t="str">
        <f>IFERROR(__xludf.DUMMYFUNCTION("""COMPUTED_VALUE"""),"vacio")</f>
        <v>vacio</v>
      </c>
      <c r="AK332" s="376"/>
      <c r="AL332" s="376"/>
      <c r="AM332" s="376"/>
      <c r="AN332" s="376"/>
      <c r="AO332" s="376"/>
      <c r="AP332" s="376"/>
      <c r="AQ332" s="376"/>
      <c r="AR332" s="376"/>
      <c r="AS332" s="376"/>
      <c r="AT332" s="376"/>
      <c r="AU332" s="376"/>
      <c r="AV332" s="376"/>
      <c r="AW332" s="377"/>
      <c r="AX332" s="134"/>
      <c r="AY332" s="353"/>
      <c r="AZ332" s="392" t="str">
        <f>IFERROR(__xludf.DUMMYFUNCTION("TRANSPOSE( IFNA(FILTER($B:$B, MONTH(IF($A:$A&lt;&gt;"""",$A:$A,""null""))=MONTH(IF('DATOS PERSONALES'!$H330&lt;&gt;"""",'DATOS PERSONALES'!$H330,""null""))),""Ingrese mes contratacion primero""))"),"Ingrese mes contratacion primero")</f>
        <v>Ingrese mes contratacion primero</v>
      </c>
      <c r="BA332" s="376"/>
      <c r="BB332" s="376"/>
      <c r="BC332" s="376"/>
      <c r="BD332" s="376"/>
      <c r="BE332" s="376"/>
      <c r="BF332" s="376"/>
      <c r="BG332" s="376"/>
      <c r="BH332" s="376"/>
      <c r="BI332" s="376"/>
      <c r="BJ332" s="376"/>
      <c r="BK332" s="376"/>
      <c r="BL332" s="376"/>
      <c r="BM332" s="376"/>
      <c r="BN332" s="376"/>
      <c r="BO332" s="377"/>
      <c r="BP332" s="134"/>
      <c r="BQ332" s="134"/>
      <c r="BR332" s="134"/>
      <c r="BS332" s="148"/>
      <c r="BT332" s="148"/>
      <c r="BU332" s="148"/>
      <c r="BV332" s="148"/>
      <c r="BW332" s="148"/>
      <c r="BX332" s="148"/>
      <c r="BY332" s="148"/>
      <c r="BZ332" s="148"/>
      <c r="CA332" s="148"/>
      <c r="CB332" s="148"/>
      <c r="CC332" s="148"/>
      <c r="CD332" s="148"/>
      <c r="CE332" s="148"/>
      <c r="CF332" s="148"/>
      <c r="CG332" s="148"/>
      <c r="CH332" s="148"/>
      <c r="CI332" s="148"/>
      <c r="CJ332" s="148"/>
      <c r="CK332" s="148"/>
      <c r="CL332" s="148"/>
      <c r="CM332" s="148"/>
      <c r="CN332" s="148"/>
      <c r="CO332" s="148"/>
      <c r="CP332" s="148"/>
      <c r="CQ332" s="148"/>
      <c r="CR332" s="148"/>
    </row>
    <row r="333" ht="15.75" customHeight="1">
      <c r="A333" s="134"/>
      <c r="B333" s="134"/>
      <c r="C333" s="134"/>
      <c r="D333" s="134"/>
      <c r="E333" s="134"/>
      <c r="F333" s="134"/>
      <c r="G333" s="353"/>
      <c r="H333" s="376"/>
      <c r="I333" s="376"/>
      <c r="J333" s="376"/>
      <c r="K333" s="377"/>
      <c r="L333" s="134"/>
      <c r="M333" s="134"/>
      <c r="N333" s="353"/>
      <c r="O333" s="374"/>
      <c r="P333" s="375"/>
      <c r="Q333" s="381" t="str">
        <f>IFERROR(__xludf.DUMMYFUNCTION("TRANSPOSE(FILTER($P$6:$P$329,$O$6:$O$329='DATOS PERSONALES'!$E330))"),"Lunes 15:15")</f>
        <v>Lunes 15:15</v>
      </c>
      <c r="R333" s="374" t="str">
        <f>IFERROR(__xludf.DUMMYFUNCTION("""COMPUTED_VALUE"""),"Lunes 16:45")</f>
        <v>Lunes 16:45</v>
      </c>
      <c r="S333" s="374" t="str">
        <f>IFERROR(__xludf.DUMMYFUNCTION("""COMPUTED_VALUE"""),"Lunes 18:15")</f>
        <v>Lunes 18:15</v>
      </c>
      <c r="T333" s="374" t="str">
        <f>IFERROR(__xludf.DUMMYFUNCTION("""COMPUTED_VALUE"""),"Martes 09:45")</f>
        <v>Martes 09:45</v>
      </c>
      <c r="U333" s="374" t="str">
        <f>IFERROR(__xludf.DUMMYFUNCTION("""COMPUTED_VALUE"""),"Martes 15:00")</f>
        <v>Martes 15:00</v>
      </c>
      <c r="V333" s="374" t="str">
        <f>IFERROR(__xludf.DUMMYFUNCTION("""COMPUTED_VALUE"""),"Martes 18:00")</f>
        <v>Martes 18:00</v>
      </c>
      <c r="W333" s="374" t="str">
        <f>IFERROR(__xludf.DUMMYFUNCTION("""COMPUTED_VALUE"""),"Miércoles 15:45")</f>
        <v>Miércoles 15:45</v>
      </c>
      <c r="X333" s="374" t="str">
        <f>IFERROR(__xludf.DUMMYFUNCTION("""COMPUTED_VALUE"""),"Miércoles 17:15")</f>
        <v>Miércoles 17:15</v>
      </c>
      <c r="Y333" s="374" t="str">
        <f>IFERROR(__xludf.DUMMYFUNCTION("""COMPUTED_VALUE"""),"Jueves 09:45")</f>
        <v>Jueves 09:45</v>
      </c>
      <c r="Z333" s="374" t="str">
        <f>IFERROR(__xludf.DUMMYFUNCTION("""COMPUTED_VALUE"""),"Jueves 16:30")</f>
        <v>Jueves 16:30</v>
      </c>
      <c r="AA333" s="374" t="str">
        <f>IFERROR(__xludf.DUMMYFUNCTION("""COMPUTED_VALUE"""),"Jueves 18:00")</f>
        <v>Jueves 18:00</v>
      </c>
      <c r="AB333" s="374" t="str">
        <f>IFERROR(__xludf.DUMMYFUNCTION("""COMPUTED_VALUE"""),"Viernes 09:45")</f>
        <v>Viernes 09:45</v>
      </c>
      <c r="AC333" s="374" t="str">
        <f>IFERROR(__xludf.DUMMYFUNCTION("""COMPUTED_VALUE"""),"Viernes 15:00")</f>
        <v>Viernes 15:00</v>
      </c>
      <c r="AD333" s="376" t="str">
        <f>IFERROR(__xludf.DUMMYFUNCTION("""COMPUTED_VALUE"""),"Viernes 17:15")</f>
        <v>Viernes 17:15</v>
      </c>
      <c r="AE333" s="376" t="str">
        <f>IFERROR(__xludf.DUMMYFUNCTION("""COMPUTED_VALUE"""),"Viernes 18:45")</f>
        <v>Viernes 18:45</v>
      </c>
      <c r="AF333" s="376" t="str">
        <f>IFERROR(__xludf.DUMMYFUNCTION("""COMPUTED_VALUE"""),"Sábados 10:30")</f>
        <v>Sábados 10:30</v>
      </c>
      <c r="AG333" s="376" t="str">
        <f>IFERROR(__xludf.DUMMYFUNCTION("""COMPUTED_VALUE"""),"Sábados 15:00")</f>
        <v>Sábados 15:00</v>
      </c>
      <c r="AH333" s="376" t="str">
        <f>IFERROR(__xludf.DUMMYFUNCTION("""COMPUTED_VALUE"""),"Sábados 15:45")</f>
        <v>Sábados 15:45</v>
      </c>
      <c r="AI333" s="376" t="str">
        <f>IFERROR(__xludf.DUMMYFUNCTION("""COMPUTED_VALUE"""),"Sábados 17:15")</f>
        <v>Sábados 17:15</v>
      </c>
      <c r="AJ333" s="376" t="str">
        <f>IFERROR(__xludf.DUMMYFUNCTION("""COMPUTED_VALUE"""),"vacio")</f>
        <v>vacio</v>
      </c>
      <c r="AK333" s="376"/>
      <c r="AL333" s="376"/>
      <c r="AM333" s="376"/>
      <c r="AN333" s="376"/>
      <c r="AO333" s="376"/>
      <c r="AP333" s="376"/>
      <c r="AQ333" s="376"/>
      <c r="AR333" s="376"/>
      <c r="AS333" s="376"/>
      <c r="AT333" s="376"/>
      <c r="AU333" s="376"/>
      <c r="AV333" s="376"/>
      <c r="AW333" s="377"/>
      <c r="AX333" s="134"/>
      <c r="AY333" s="353"/>
      <c r="AZ333" s="392" t="str">
        <f>IFERROR(__xludf.DUMMYFUNCTION("TRANSPOSE( IFNA(FILTER($B:$B, MONTH(IF($A:$A&lt;&gt;"""",$A:$A,""null""))=MONTH(IF('DATOS PERSONALES'!$H331&lt;&gt;"""",'DATOS PERSONALES'!$H331,""null""))),""Ingrese mes contratacion primero""))"),"Ingrese mes contratacion primero")</f>
        <v>Ingrese mes contratacion primero</v>
      </c>
      <c r="BA333" s="376"/>
      <c r="BB333" s="376"/>
      <c r="BC333" s="376"/>
      <c r="BD333" s="376"/>
      <c r="BE333" s="376"/>
      <c r="BF333" s="376"/>
      <c r="BG333" s="376"/>
      <c r="BH333" s="376"/>
      <c r="BI333" s="376"/>
      <c r="BJ333" s="376"/>
      <c r="BK333" s="376"/>
      <c r="BL333" s="376"/>
      <c r="BM333" s="376"/>
      <c r="BN333" s="376"/>
      <c r="BO333" s="377"/>
      <c r="BP333" s="134"/>
      <c r="BQ333" s="134"/>
      <c r="BR333" s="134"/>
      <c r="BS333" s="148"/>
      <c r="BT333" s="148"/>
      <c r="BU333" s="148"/>
      <c r="BV333" s="148"/>
      <c r="BW333" s="148"/>
      <c r="BX333" s="148"/>
      <c r="BY333" s="148"/>
      <c r="BZ333" s="148"/>
      <c r="CA333" s="148"/>
      <c r="CB333" s="148"/>
      <c r="CC333" s="148"/>
      <c r="CD333" s="148"/>
      <c r="CE333" s="148"/>
      <c r="CF333" s="148"/>
      <c r="CG333" s="148"/>
      <c r="CH333" s="148"/>
      <c r="CI333" s="148"/>
      <c r="CJ333" s="148"/>
      <c r="CK333" s="148"/>
      <c r="CL333" s="148"/>
      <c r="CM333" s="148"/>
      <c r="CN333" s="148"/>
      <c r="CO333" s="148"/>
      <c r="CP333" s="148"/>
      <c r="CQ333" s="148"/>
      <c r="CR333" s="148"/>
    </row>
    <row r="334" ht="15.75" customHeight="1">
      <c r="A334" s="134"/>
      <c r="B334" s="134"/>
      <c r="C334" s="134"/>
      <c r="D334" s="134"/>
      <c r="E334" s="134"/>
      <c r="F334" s="134"/>
      <c r="G334" s="353"/>
      <c r="H334" s="376"/>
      <c r="I334" s="376"/>
      <c r="J334" s="376"/>
      <c r="K334" s="377"/>
      <c r="L334" s="134"/>
      <c r="M334" s="134"/>
      <c r="N334" s="353"/>
      <c r="O334" s="374"/>
      <c r="P334" s="375"/>
      <c r="Q334" s="381" t="str">
        <f>IFERROR(__xludf.DUMMYFUNCTION("TRANSPOSE(FILTER($P$6:$P$329,$O$6:$O$329='DATOS PERSONALES'!$E331))"),"Lunes 15:15")</f>
        <v>Lunes 15:15</v>
      </c>
      <c r="R334" s="374" t="str">
        <f>IFERROR(__xludf.DUMMYFUNCTION("""COMPUTED_VALUE"""),"Lunes 16:45")</f>
        <v>Lunes 16:45</v>
      </c>
      <c r="S334" s="374" t="str">
        <f>IFERROR(__xludf.DUMMYFUNCTION("""COMPUTED_VALUE"""),"Lunes 18:15")</f>
        <v>Lunes 18:15</v>
      </c>
      <c r="T334" s="374" t="str">
        <f>IFERROR(__xludf.DUMMYFUNCTION("""COMPUTED_VALUE"""),"Martes 09:45")</f>
        <v>Martes 09:45</v>
      </c>
      <c r="U334" s="374" t="str">
        <f>IFERROR(__xludf.DUMMYFUNCTION("""COMPUTED_VALUE"""),"Martes 15:00")</f>
        <v>Martes 15:00</v>
      </c>
      <c r="V334" s="374" t="str">
        <f>IFERROR(__xludf.DUMMYFUNCTION("""COMPUTED_VALUE"""),"Martes 18:00")</f>
        <v>Martes 18:00</v>
      </c>
      <c r="W334" s="374" t="str">
        <f>IFERROR(__xludf.DUMMYFUNCTION("""COMPUTED_VALUE"""),"Miércoles 15:45")</f>
        <v>Miércoles 15:45</v>
      </c>
      <c r="X334" s="374" t="str">
        <f>IFERROR(__xludf.DUMMYFUNCTION("""COMPUTED_VALUE"""),"Miércoles 17:15")</f>
        <v>Miércoles 17:15</v>
      </c>
      <c r="Y334" s="374" t="str">
        <f>IFERROR(__xludf.DUMMYFUNCTION("""COMPUTED_VALUE"""),"Jueves 09:45")</f>
        <v>Jueves 09:45</v>
      </c>
      <c r="Z334" s="374" t="str">
        <f>IFERROR(__xludf.DUMMYFUNCTION("""COMPUTED_VALUE"""),"Jueves 16:30")</f>
        <v>Jueves 16:30</v>
      </c>
      <c r="AA334" s="374" t="str">
        <f>IFERROR(__xludf.DUMMYFUNCTION("""COMPUTED_VALUE"""),"Jueves 18:00")</f>
        <v>Jueves 18:00</v>
      </c>
      <c r="AB334" s="374" t="str">
        <f>IFERROR(__xludf.DUMMYFUNCTION("""COMPUTED_VALUE"""),"Viernes 09:45")</f>
        <v>Viernes 09:45</v>
      </c>
      <c r="AC334" s="374" t="str">
        <f>IFERROR(__xludf.DUMMYFUNCTION("""COMPUTED_VALUE"""),"Viernes 15:00")</f>
        <v>Viernes 15:00</v>
      </c>
      <c r="AD334" s="376" t="str">
        <f>IFERROR(__xludf.DUMMYFUNCTION("""COMPUTED_VALUE"""),"Viernes 17:15")</f>
        <v>Viernes 17:15</v>
      </c>
      <c r="AE334" s="376" t="str">
        <f>IFERROR(__xludf.DUMMYFUNCTION("""COMPUTED_VALUE"""),"Viernes 18:45")</f>
        <v>Viernes 18:45</v>
      </c>
      <c r="AF334" s="376" t="str">
        <f>IFERROR(__xludf.DUMMYFUNCTION("""COMPUTED_VALUE"""),"Sábados 10:30")</f>
        <v>Sábados 10:30</v>
      </c>
      <c r="AG334" s="376" t="str">
        <f>IFERROR(__xludf.DUMMYFUNCTION("""COMPUTED_VALUE"""),"Sábados 15:00")</f>
        <v>Sábados 15:00</v>
      </c>
      <c r="AH334" s="376" t="str">
        <f>IFERROR(__xludf.DUMMYFUNCTION("""COMPUTED_VALUE"""),"Sábados 15:45")</f>
        <v>Sábados 15:45</v>
      </c>
      <c r="AI334" s="376" t="str">
        <f>IFERROR(__xludf.DUMMYFUNCTION("""COMPUTED_VALUE"""),"Sábados 17:15")</f>
        <v>Sábados 17:15</v>
      </c>
      <c r="AJ334" s="376" t="str">
        <f>IFERROR(__xludf.DUMMYFUNCTION("""COMPUTED_VALUE"""),"vacio")</f>
        <v>vacio</v>
      </c>
      <c r="AK334" s="376"/>
      <c r="AL334" s="376"/>
      <c r="AM334" s="376"/>
      <c r="AN334" s="376"/>
      <c r="AO334" s="376"/>
      <c r="AP334" s="376"/>
      <c r="AQ334" s="376"/>
      <c r="AR334" s="376"/>
      <c r="AS334" s="376"/>
      <c r="AT334" s="376"/>
      <c r="AU334" s="376"/>
      <c r="AV334" s="376"/>
      <c r="AW334" s="377"/>
      <c r="AX334" s="134"/>
      <c r="AY334" s="353"/>
      <c r="AZ334" s="392" t="str">
        <f>IFERROR(__xludf.DUMMYFUNCTION("TRANSPOSE( IFNA(FILTER($B:$B, MONTH(IF($A:$A&lt;&gt;"""",$A:$A,""null""))=MONTH(IF('DATOS PERSONALES'!$H332&lt;&gt;"""",'DATOS PERSONALES'!$H332,""null""))),""Ingrese mes contratacion primero""))"),"Ingrese mes contratacion primero")</f>
        <v>Ingrese mes contratacion primero</v>
      </c>
      <c r="BA334" s="376"/>
      <c r="BB334" s="376"/>
      <c r="BC334" s="376"/>
      <c r="BD334" s="376"/>
      <c r="BE334" s="376"/>
      <c r="BF334" s="376"/>
      <c r="BG334" s="376"/>
      <c r="BH334" s="376"/>
      <c r="BI334" s="376"/>
      <c r="BJ334" s="376"/>
      <c r="BK334" s="376"/>
      <c r="BL334" s="376"/>
      <c r="BM334" s="376"/>
      <c r="BN334" s="376"/>
      <c r="BO334" s="377"/>
      <c r="BP334" s="134"/>
      <c r="BQ334" s="134"/>
      <c r="BR334" s="134"/>
      <c r="BS334" s="148"/>
      <c r="BT334" s="148"/>
      <c r="BU334" s="148"/>
      <c r="BV334" s="148"/>
      <c r="BW334" s="148"/>
      <c r="BX334" s="148"/>
      <c r="BY334" s="148"/>
      <c r="BZ334" s="148"/>
      <c r="CA334" s="148"/>
      <c r="CB334" s="148"/>
      <c r="CC334" s="148"/>
      <c r="CD334" s="148"/>
      <c r="CE334" s="148"/>
      <c r="CF334" s="148"/>
      <c r="CG334" s="148"/>
      <c r="CH334" s="148"/>
      <c r="CI334" s="148"/>
      <c r="CJ334" s="148"/>
      <c r="CK334" s="148"/>
      <c r="CL334" s="148"/>
      <c r="CM334" s="148"/>
      <c r="CN334" s="148"/>
      <c r="CO334" s="148"/>
      <c r="CP334" s="148"/>
      <c r="CQ334" s="148"/>
      <c r="CR334" s="148"/>
    </row>
    <row r="335" ht="15.75" customHeight="1">
      <c r="A335" s="134"/>
      <c r="B335" s="134"/>
      <c r="C335" s="134"/>
      <c r="D335" s="134"/>
      <c r="E335" s="134"/>
      <c r="F335" s="134"/>
      <c r="G335" s="353"/>
      <c r="H335" s="376"/>
      <c r="I335" s="376"/>
      <c r="J335" s="376"/>
      <c r="K335" s="377"/>
      <c r="L335" s="134"/>
      <c r="M335" s="134"/>
      <c r="N335" s="353"/>
      <c r="O335" s="374"/>
      <c r="P335" s="375"/>
      <c r="Q335" s="381" t="str">
        <f>IFERROR(__xludf.DUMMYFUNCTION("TRANSPOSE(FILTER($P$6:$P$329,$O$6:$O$329='DATOS PERSONALES'!$E332))"),"Lunes 15:15")</f>
        <v>Lunes 15:15</v>
      </c>
      <c r="R335" s="374" t="str">
        <f>IFERROR(__xludf.DUMMYFUNCTION("""COMPUTED_VALUE"""),"Lunes 16:45")</f>
        <v>Lunes 16:45</v>
      </c>
      <c r="S335" s="374" t="str">
        <f>IFERROR(__xludf.DUMMYFUNCTION("""COMPUTED_VALUE"""),"Lunes 18:15")</f>
        <v>Lunes 18:15</v>
      </c>
      <c r="T335" s="374" t="str">
        <f>IFERROR(__xludf.DUMMYFUNCTION("""COMPUTED_VALUE"""),"Martes 09:45")</f>
        <v>Martes 09:45</v>
      </c>
      <c r="U335" s="374" t="str">
        <f>IFERROR(__xludf.DUMMYFUNCTION("""COMPUTED_VALUE"""),"Martes 15:00")</f>
        <v>Martes 15:00</v>
      </c>
      <c r="V335" s="374" t="str">
        <f>IFERROR(__xludf.DUMMYFUNCTION("""COMPUTED_VALUE"""),"Martes 18:00")</f>
        <v>Martes 18:00</v>
      </c>
      <c r="W335" s="374" t="str">
        <f>IFERROR(__xludf.DUMMYFUNCTION("""COMPUTED_VALUE"""),"Miércoles 15:45")</f>
        <v>Miércoles 15:45</v>
      </c>
      <c r="X335" s="374" t="str">
        <f>IFERROR(__xludf.DUMMYFUNCTION("""COMPUTED_VALUE"""),"Miércoles 17:15")</f>
        <v>Miércoles 17:15</v>
      </c>
      <c r="Y335" s="374" t="str">
        <f>IFERROR(__xludf.DUMMYFUNCTION("""COMPUTED_VALUE"""),"Jueves 09:45")</f>
        <v>Jueves 09:45</v>
      </c>
      <c r="Z335" s="374" t="str">
        <f>IFERROR(__xludf.DUMMYFUNCTION("""COMPUTED_VALUE"""),"Jueves 16:30")</f>
        <v>Jueves 16:30</v>
      </c>
      <c r="AA335" s="374" t="str">
        <f>IFERROR(__xludf.DUMMYFUNCTION("""COMPUTED_VALUE"""),"Jueves 18:00")</f>
        <v>Jueves 18:00</v>
      </c>
      <c r="AB335" s="374" t="str">
        <f>IFERROR(__xludf.DUMMYFUNCTION("""COMPUTED_VALUE"""),"Viernes 09:45")</f>
        <v>Viernes 09:45</v>
      </c>
      <c r="AC335" s="374" t="str">
        <f>IFERROR(__xludf.DUMMYFUNCTION("""COMPUTED_VALUE"""),"Viernes 15:00")</f>
        <v>Viernes 15:00</v>
      </c>
      <c r="AD335" s="376" t="str">
        <f>IFERROR(__xludf.DUMMYFUNCTION("""COMPUTED_VALUE"""),"Viernes 17:15")</f>
        <v>Viernes 17:15</v>
      </c>
      <c r="AE335" s="376" t="str">
        <f>IFERROR(__xludf.DUMMYFUNCTION("""COMPUTED_VALUE"""),"Viernes 18:45")</f>
        <v>Viernes 18:45</v>
      </c>
      <c r="AF335" s="376" t="str">
        <f>IFERROR(__xludf.DUMMYFUNCTION("""COMPUTED_VALUE"""),"Sábados 10:30")</f>
        <v>Sábados 10:30</v>
      </c>
      <c r="AG335" s="376" t="str">
        <f>IFERROR(__xludf.DUMMYFUNCTION("""COMPUTED_VALUE"""),"Sábados 15:00")</f>
        <v>Sábados 15:00</v>
      </c>
      <c r="AH335" s="376" t="str">
        <f>IFERROR(__xludf.DUMMYFUNCTION("""COMPUTED_VALUE"""),"Sábados 15:45")</f>
        <v>Sábados 15:45</v>
      </c>
      <c r="AI335" s="376" t="str">
        <f>IFERROR(__xludf.DUMMYFUNCTION("""COMPUTED_VALUE"""),"Sábados 17:15")</f>
        <v>Sábados 17:15</v>
      </c>
      <c r="AJ335" s="376" t="str">
        <f>IFERROR(__xludf.DUMMYFUNCTION("""COMPUTED_VALUE"""),"vacio")</f>
        <v>vacio</v>
      </c>
      <c r="AK335" s="376"/>
      <c r="AL335" s="376"/>
      <c r="AM335" s="376"/>
      <c r="AN335" s="376"/>
      <c r="AO335" s="376"/>
      <c r="AP335" s="376"/>
      <c r="AQ335" s="376"/>
      <c r="AR335" s="376"/>
      <c r="AS335" s="376"/>
      <c r="AT335" s="376"/>
      <c r="AU335" s="376"/>
      <c r="AV335" s="376"/>
      <c r="AW335" s="377"/>
      <c r="AX335" s="134"/>
      <c r="AY335" s="353"/>
      <c r="AZ335" s="392" t="str">
        <f>IFERROR(__xludf.DUMMYFUNCTION("TRANSPOSE( IFNA(FILTER($B:$B, MONTH(IF($A:$A&lt;&gt;"""",$A:$A,""null""))=MONTH(IF('DATOS PERSONALES'!$H333&lt;&gt;"""",'DATOS PERSONALES'!$H333,""null""))),""Ingrese mes contratacion primero""))"),"Ingrese mes contratacion primero")</f>
        <v>Ingrese mes contratacion primero</v>
      </c>
      <c r="BA335" s="376"/>
      <c r="BB335" s="376"/>
      <c r="BC335" s="376"/>
      <c r="BD335" s="376"/>
      <c r="BE335" s="376"/>
      <c r="BF335" s="376"/>
      <c r="BG335" s="376"/>
      <c r="BH335" s="376"/>
      <c r="BI335" s="376"/>
      <c r="BJ335" s="376"/>
      <c r="BK335" s="376"/>
      <c r="BL335" s="376"/>
      <c r="BM335" s="376"/>
      <c r="BN335" s="376"/>
      <c r="BO335" s="377"/>
      <c r="BP335" s="134"/>
      <c r="BQ335" s="134"/>
      <c r="BR335" s="134"/>
      <c r="BS335" s="148"/>
      <c r="BT335" s="148"/>
      <c r="BU335" s="148"/>
      <c r="BV335" s="148"/>
      <c r="BW335" s="148"/>
      <c r="BX335" s="148"/>
      <c r="BY335" s="148"/>
      <c r="BZ335" s="148"/>
      <c r="CA335" s="148"/>
      <c r="CB335" s="148"/>
      <c r="CC335" s="148"/>
      <c r="CD335" s="148"/>
      <c r="CE335" s="148"/>
      <c r="CF335" s="148"/>
      <c r="CG335" s="148"/>
      <c r="CH335" s="148"/>
      <c r="CI335" s="148"/>
      <c r="CJ335" s="148"/>
      <c r="CK335" s="148"/>
      <c r="CL335" s="148"/>
      <c r="CM335" s="148"/>
      <c r="CN335" s="148"/>
      <c r="CO335" s="148"/>
      <c r="CP335" s="148"/>
      <c r="CQ335" s="148"/>
      <c r="CR335" s="148"/>
    </row>
    <row r="336" ht="15.75" customHeight="1">
      <c r="A336" s="134"/>
      <c r="B336" s="134"/>
      <c r="C336" s="134"/>
      <c r="D336" s="134"/>
      <c r="E336" s="134"/>
      <c r="F336" s="134"/>
      <c r="G336" s="353"/>
      <c r="H336" s="376"/>
      <c r="I336" s="376"/>
      <c r="J336" s="376"/>
      <c r="K336" s="377"/>
      <c r="L336" s="134"/>
      <c r="M336" s="134"/>
      <c r="N336" s="353"/>
      <c r="O336" s="374"/>
      <c r="P336" s="375"/>
      <c r="Q336" s="381" t="str">
        <f>IFERROR(__xludf.DUMMYFUNCTION("TRANSPOSE(FILTER($P$6:$P$329,$O$6:$O$329='DATOS PERSONALES'!$E333))"),"Lunes 15:15")</f>
        <v>Lunes 15:15</v>
      </c>
      <c r="R336" s="374" t="str">
        <f>IFERROR(__xludf.DUMMYFUNCTION("""COMPUTED_VALUE"""),"Lunes 16:45")</f>
        <v>Lunes 16:45</v>
      </c>
      <c r="S336" s="374" t="str">
        <f>IFERROR(__xludf.DUMMYFUNCTION("""COMPUTED_VALUE"""),"Lunes 18:15")</f>
        <v>Lunes 18:15</v>
      </c>
      <c r="T336" s="374" t="str">
        <f>IFERROR(__xludf.DUMMYFUNCTION("""COMPUTED_VALUE"""),"Martes 09:45")</f>
        <v>Martes 09:45</v>
      </c>
      <c r="U336" s="374" t="str">
        <f>IFERROR(__xludf.DUMMYFUNCTION("""COMPUTED_VALUE"""),"Martes 15:00")</f>
        <v>Martes 15:00</v>
      </c>
      <c r="V336" s="374" t="str">
        <f>IFERROR(__xludf.DUMMYFUNCTION("""COMPUTED_VALUE"""),"Martes 18:00")</f>
        <v>Martes 18:00</v>
      </c>
      <c r="W336" s="374" t="str">
        <f>IFERROR(__xludf.DUMMYFUNCTION("""COMPUTED_VALUE"""),"Miércoles 15:45")</f>
        <v>Miércoles 15:45</v>
      </c>
      <c r="X336" s="374" t="str">
        <f>IFERROR(__xludf.DUMMYFUNCTION("""COMPUTED_VALUE"""),"Miércoles 17:15")</f>
        <v>Miércoles 17:15</v>
      </c>
      <c r="Y336" s="374" t="str">
        <f>IFERROR(__xludf.DUMMYFUNCTION("""COMPUTED_VALUE"""),"Jueves 09:45")</f>
        <v>Jueves 09:45</v>
      </c>
      <c r="Z336" s="374" t="str">
        <f>IFERROR(__xludf.DUMMYFUNCTION("""COMPUTED_VALUE"""),"Jueves 16:30")</f>
        <v>Jueves 16:30</v>
      </c>
      <c r="AA336" s="374" t="str">
        <f>IFERROR(__xludf.DUMMYFUNCTION("""COMPUTED_VALUE"""),"Jueves 18:00")</f>
        <v>Jueves 18:00</v>
      </c>
      <c r="AB336" s="374" t="str">
        <f>IFERROR(__xludf.DUMMYFUNCTION("""COMPUTED_VALUE"""),"Viernes 09:45")</f>
        <v>Viernes 09:45</v>
      </c>
      <c r="AC336" s="374" t="str">
        <f>IFERROR(__xludf.DUMMYFUNCTION("""COMPUTED_VALUE"""),"Viernes 15:00")</f>
        <v>Viernes 15:00</v>
      </c>
      <c r="AD336" s="376" t="str">
        <f>IFERROR(__xludf.DUMMYFUNCTION("""COMPUTED_VALUE"""),"Viernes 17:15")</f>
        <v>Viernes 17:15</v>
      </c>
      <c r="AE336" s="376" t="str">
        <f>IFERROR(__xludf.DUMMYFUNCTION("""COMPUTED_VALUE"""),"Viernes 18:45")</f>
        <v>Viernes 18:45</v>
      </c>
      <c r="AF336" s="376" t="str">
        <f>IFERROR(__xludf.DUMMYFUNCTION("""COMPUTED_VALUE"""),"Sábados 10:30")</f>
        <v>Sábados 10:30</v>
      </c>
      <c r="AG336" s="376" t="str">
        <f>IFERROR(__xludf.DUMMYFUNCTION("""COMPUTED_VALUE"""),"Sábados 15:00")</f>
        <v>Sábados 15:00</v>
      </c>
      <c r="AH336" s="376" t="str">
        <f>IFERROR(__xludf.DUMMYFUNCTION("""COMPUTED_VALUE"""),"Sábados 15:45")</f>
        <v>Sábados 15:45</v>
      </c>
      <c r="AI336" s="376" t="str">
        <f>IFERROR(__xludf.DUMMYFUNCTION("""COMPUTED_VALUE"""),"Sábados 17:15")</f>
        <v>Sábados 17:15</v>
      </c>
      <c r="AJ336" s="376" t="str">
        <f>IFERROR(__xludf.DUMMYFUNCTION("""COMPUTED_VALUE"""),"vacio")</f>
        <v>vacio</v>
      </c>
      <c r="AK336" s="376"/>
      <c r="AL336" s="376"/>
      <c r="AM336" s="376"/>
      <c r="AN336" s="376"/>
      <c r="AO336" s="376"/>
      <c r="AP336" s="376"/>
      <c r="AQ336" s="376"/>
      <c r="AR336" s="376"/>
      <c r="AS336" s="376"/>
      <c r="AT336" s="376"/>
      <c r="AU336" s="376"/>
      <c r="AV336" s="376"/>
      <c r="AW336" s="377"/>
      <c r="AX336" s="134"/>
      <c r="AY336" s="353"/>
      <c r="AZ336" s="392" t="str">
        <f>IFERROR(__xludf.DUMMYFUNCTION("TRANSPOSE( IFNA(FILTER($B:$B, MONTH(IF($A:$A&lt;&gt;"""",$A:$A,""null""))=MONTH(IF('DATOS PERSONALES'!$H334&lt;&gt;"""",'DATOS PERSONALES'!$H334,""null""))),""Ingrese mes contratacion primero""))"),"Ingrese mes contratacion primero")</f>
        <v>Ingrese mes contratacion primero</v>
      </c>
      <c r="BA336" s="376"/>
      <c r="BB336" s="376"/>
      <c r="BC336" s="376"/>
      <c r="BD336" s="376"/>
      <c r="BE336" s="376"/>
      <c r="BF336" s="376"/>
      <c r="BG336" s="376"/>
      <c r="BH336" s="376"/>
      <c r="BI336" s="376"/>
      <c r="BJ336" s="376"/>
      <c r="BK336" s="376"/>
      <c r="BL336" s="376"/>
      <c r="BM336" s="376"/>
      <c r="BN336" s="376"/>
      <c r="BO336" s="377"/>
      <c r="BP336" s="134"/>
      <c r="BQ336" s="134"/>
      <c r="BR336" s="134"/>
      <c r="BS336" s="148"/>
      <c r="BT336" s="148"/>
      <c r="BU336" s="148"/>
      <c r="BV336" s="148"/>
      <c r="BW336" s="148"/>
      <c r="BX336" s="148"/>
      <c r="BY336" s="148"/>
      <c r="BZ336" s="148"/>
      <c r="CA336" s="148"/>
      <c r="CB336" s="148"/>
      <c r="CC336" s="148"/>
      <c r="CD336" s="148"/>
      <c r="CE336" s="148"/>
      <c r="CF336" s="148"/>
      <c r="CG336" s="148"/>
      <c r="CH336" s="148"/>
      <c r="CI336" s="148"/>
      <c r="CJ336" s="148"/>
      <c r="CK336" s="148"/>
      <c r="CL336" s="148"/>
      <c r="CM336" s="148"/>
      <c r="CN336" s="148"/>
      <c r="CO336" s="148"/>
      <c r="CP336" s="148"/>
      <c r="CQ336" s="148"/>
      <c r="CR336" s="148"/>
    </row>
    <row r="337" ht="15.75" customHeight="1">
      <c r="A337" s="134"/>
      <c r="B337" s="134"/>
      <c r="C337" s="134"/>
      <c r="D337" s="134"/>
      <c r="E337" s="134"/>
      <c r="F337" s="134"/>
      <c r="G337" s="353"/>
      <c r="H337" s="376"/>
      <c r="I337" s="376"/>
      <c r="J337" s="376"/>
      <c r="K337" s="377"/>
      <c r="L337" s="134"/>
      <c r="M337" s="134"/>
      <c r="N337" s="353"/>
      <c r="O337" s="374"/>
      <c r="P337" s="375"/>
      <c r="Q337" s="381" t="str">
        <f>IFERROR(__xludf.DUMMYFUNCTION("TRANSPOSE(FILTER($P$6:$P$329,$O$6:$O$329='DATOS PERSONALES'!$E334))"),"Lunes 15:15")</f>
        <v>Lunes 15:15</v>
      </c>
      <c r="R337" s="374" t="str">
        <f>IFERROR(__xludf.DUMMYFUNCTION("""COMPUTED_VALUE"""),"Lunes 16:45")</f>
        <v>Lunes 16:45</v>
      </c>
      <c r="S337" s="374" t="str">
        <f>IFERROR(__xludf.DUMMYFUNCTION("""COMPUTED_VALUE"""),"Lunes 18:15")</f>
        <v>Lunes 18:15</v>
      </c>
      <c r="T337" s="374" t="str">
        <f>IFERROR(__xludf.DUMMYFUNCTION("""COMPUTED_VALUE"""),"Martes 09:45")</f>
        <v>Martes 09:45</v>
      </c>
      <c r="U337" s="374" t="str">
        <f>IFERROR(__xludf.DUMMYFUNCTION("""COMPUTED_VALUE"""),"Martes 15:00")</f>
        <v>Martes 15:00</v>
      </c>
      <c r="V337" s="374" t="str">
        <f>IFERROR(__xludf.DUMMYFUNCTION("""COMPUTED_VALUE"""),"Martes 18:00")</f>
        <v>Martes 18:00</v>
      </c>
      <c r="W337" s="374" t="str">
        <f>IFERROR(__xludf.DUMMYFUNCTION("""COMPUTED_VALUE"""),"Miércoles 15:45")</f>
        <v>Miércoles 15:45</v>
      </c>
      <c r="X337" s="374" t="str">
        <f>IFERROR(__xludf.DUMMYFUNCTION("""COMPUTED_VALUE"""),"Miércoles 17:15")</f>
        <v>Miércoles 17:15</v>
      </c>
      <c r="Y337" s="374" t="str">
        <f>IFERROR(__xludf.DUMMYFUNCTION("""COMPUTED_VALUE"""),"Jueves 09:45")</f>
        <v>Jueves 09:45</v>
      </c>
      <c r="Z337" s="374" t="str">
        <f>IFERROR(__xludf.DUMMYFUNCTION("""COMPUTED_VALUE"""),"Jueves 16:30")</f>
        <v>Jueves 16:30</v>
      </c>
      <c r="AA337" s="374" t="str">
        <f>IFERROR(__xludf.DUMMYFUNCTION("""COMPUTED_VALUE"""),"Jueves 18:00")</f>
        <v>Jueves 18:00</v>
      </c>
      <c r="AB337" s="374" t="str">
        <f>IFERROR(__xludf.DUMMYFUNCTION("""COMPUTED_VALUE"""),"Viernes 09:45")</f>
        <v>Viernes 09:45</v>
      </c>
      <c r="AC337" s="374" t="str">
        <f>IFERROR(__xludf.DUMMYFUNCTION("""COMPUTED_VALUE"""),"Viernes 15:00")</f>
        <v>Viernes 15:00</v>
      </c>
      <c r="AD337" s="376" t="str">
        <f>IFERROR(__xludf.DUMMYFUNCTION("""COMPUTED_VALUE"""),"Viernes 17:15")</f>
        <v>Viernes 17:15</v>
      </c>
      <c r="AE337" s="376" t="str">
        <f>IFERROR(__xludf.DUMMYFUNCTION("""COMPUTED_VALUE"""),"Viernes 18:45")</f>
        <v>Viernes 18:45</v>
      </c>
      <c r="AF337" s="376" t="str">
        <f>IFERROR(__xludf.DUMMYFUNCTION("""COMPUTED_VALUE"""),"Sábados 10:30")</f>
        <v>Sábados 10:30</v>
      </c>
      <c r="AG337" s="376" t="str">
        <f>IFERROR(__xludf.DUMMYFUNCTION("""COMPUTED_VALUE"""),"Sábados 15:00")</f>
        <v>Sábados 15:00</v>
      </c>
      <c r="AH337" s="376" t="str">
        <f>IFERROR(__xludf.DUMMYFUNCTION("""COMPUTED_VALUE"""),"Sábados 15:45")</f>
        <v>Sábados 15:45</v>
      </c>
      <c r="AI337" s="376" t="str">
        <f>IFERROR(__xludf.DUMMYFUNCTION("""COMPUTED_VALUE"""),"Sábados 17:15")</f>
        <v>Sábados 17:15</v>
      </c>
      <c r="AJ337" s="376" t="str">
        <f>IFERROR(__xludf.DUMMYFUNCTION("""COMPUTED_VALUE"""),"vacio")</f>
        <v>vacio</v>
      </c>
      <c r="AK337" s="376"/>
      <c r="AL337" s="376"/>
      <c r="AM337" s="376"/>
      <c r="AN337" s="376"/>
      <c r="AO337" s="376"/>
      <c r="AP337" s="376"/>
      <c r="AQ337" s="376"/>
      <c r="AR337" s="376"/>
      <c r="AS337" s="376"/>
      <c r="AT337" s="376"/>
      <c r="AU337" s="376"/>
      <c r="AV337" s="376"/>
      <c r="AW337" s="377"/>
      <c r="AX337" s="134"/>
      <c r="AY337" s="353"/>
      <c r="AZ337" s="392" t="str">
        <f>IFERROR(__xludf.DUMMYFUNCTION("TRANSPOSE( IFNA(FILTER($B:$B, MONTH(IF($A:$A&lt;&gt;"""",$A:$A,""null""))=MONTH(IF('DATOS PERSONALES'!$H335&lt;&gt;"""",'DATOS PERSONALES'!$H335,""null""))),""Ingrese mes contratacion primero""))"),"Ingrese mes contratacion primero")</f>
        <v>Ingrese mes contratacion primero</v>
      </c>
      <c r="BA337" s="376"/>
      <c r="BB337" s="376"/>
      <c r="BC337" s="376"/>
      <c r="BD337" s="376"/>
      <c r="BE337" s="376"/>
      <c r="BF337" s="376"/>
      <c r="BG337" s="376"/>
      <c r="BH337" s="376"/>
      <c r="BI337" s="376"/>
      <c r="BJ337" s="376"/>
      <c r="BK337" s="376"/>
      <c r="BL337" s="376"/>
      <c r="BM337" s="376"/>
      <c r="BN337" s="376"/>
      <c r="BO337" s="377"/>
      <c r="BP337" s="134"/>
      <c r="BQ337" s="134"/>
      <c r="BR337" s="134"/>
      <c r="BS337" s="148"/>
      <c r="BT337" s="148"/>
      <c r="BU337" s="148"/>
      <c r="BV337" s="148"/>
      <c r="BW337" s="148"/>
      <c r="BX337" s="148"/>
      <c r="BY337" s="148"/>
      <c r="BZ337" s="148"/>
      <c r="CA337" s="148"/>
      <c r="CB337" s="148"/>
      <c r="CC337" s="148"/>
      <c r="CD337" s="148"/>
      <c r="CE337" s="148"/>
      <c r="CF337" s="148"/>
      <c r="CG337" s="148"/>
      <c r="CH337" s="148"/>
      <c r="CI337" s="148"/>
      <c r="CJ337" s="148"/>
      <c r="CK337" s="148"/>
      <c r="CL337" s="148"/>
      <c r="CM337" s="148"/>
      <c r="CN337" s="148"/>
      <c r="CO337" s="148"/>
      <c r="CP337" s="148"/>
      <c r="CQ337" s="148"/>
      <c r="CR337" s="148"/>
    </row>
    <row r="338" ht="15.75" customHeight="1">
      <c r="A338" s="134"/>
      <c r="B338" s="134"/>
      <c r="C338" s="134"/>
      <c r="D338" s="134"/>
      <c r="E338" s="134"/>
      <c r="F338" s="134"/>
      <c r="G338" s="353"/>
      <c r="H338" s="376"/>
      <c r="I338" s="376"/>
      <c r="J338" s="376"/>
      <c r="K338" s="377"/>
      <c r="L338" s="134"/>
      <c r="M338" s="134"/>
      <c r="N338" s="353"/>
      <c r="O338" s="374"/>
      <c r="P338" s="375"/>
      <c r="Q338" s="381" t="str">
        <f>IFERROR(__xludf.DUMMYFUNCTION("TRANSPOSE(FILTER($P$6:$P$329,$O$6:$O$329='DATOS PERSONALES'!$E335))"),"Lunes 15:15")</f>
        <v>Lunes 15:15</v>
      </c>
      <c r="R338" s="374" t="str">
        <f>IFERROR(__xludf.DUMMYFUNCTION("""COMPUTED_VALUE"""),"Lunes 16:45")</f>
        <v>Lunes 16:45</v>
      </c>
      <c r="S338" s="374" t="str">
        <f>IFERROR(__xludf.DUMMYFUNCTION("""COMPUTED_VALUE"""),"Lunes 18:15")</f>
        <v>Lunes 18:15</v>
      </c>
      <c r="T338" s="374" t="str">
        <f>IFERROR(__xludf.DUMMYFUNCTION("""COMPUTED_VALUE"""),"Martes 09:45")</f>
        <v>Martes 09:45</v>
      </c>
      <c r="U338" s="374" t="str">
        <f>IFERROR(__xludf.DUMMYFUNCTION("""COMPUTED_VALUE"""),"Martes 15:00")</f>
        <v>Martes 15:00</v>
      </c>
      <c r="V338" s="374" t="str">
        <f>IFERROR(__xludf.DUMMYFUNCTION("""COMPUTED_VALUE"""),"Martes 18:00")</f>
        <v>Martes 18:00</v>
      </c>
      <c r="W338" s="374" t="str">
        <f>IFERROR(__xludf.DUMMYFUNCTION("""COMPUTED_VALUE"""),"Miércoles 15:45")</f>
        <v>Miércoles 15:45</v>
      </c>
      <c r="X338" s="374" t="str">
        <f>IFERROR(__xludf.DUMMYFUNCTION("""COMPUTED_VALUE"""),"Miércoles 17:15")</f>
        <v>Miércoles 17:15</v>
      </c>
      <c r="Y338" s="374" t="str">
        <f>IFERROR(__xludf.DUMMYFUNCTION("""COMPUTED_VALUE"""),"Jueves 09:45")</f>
        <v>Jueves 09:45</v>
      </c>
      <c r="Z338" s="374" t="str">
        <f>IFERROR(__xludf.DUMMYFUNCTION("""COMPUTED_VALUE"""),"Jueves 16:30")</f>
        <v>Jueves 16:30</v>
      </c>
      <c r="AA338" s="374" t="str">
        <f>IFERROR(__xludf.DUMMYFUNCTION("""COMPUTED_VALUE"""),"Jueves 18:00")</f>
        <v>Jueves 18:00</v>
      </c>
      <c r="AB338" s="374" t="str">
        <f>IFERROR(__xludf.DUMMYFUNCTION("""COMPUTED_VALUE"""),"Viernes 09:45")</f>
        <v>Viernes 09:45</v>
      </c>
      <c r="AC338" s="374" t="str">
        <f>IFERROR(__xludf.DUMMYFUNCTION("""COMPUTED_VALUE"""),"Viernes 15:00")</f>
        <v>Viernes 15:00</v>
      </c>
      <c r="AD338" s="376" t="str">
        <f>IFERROR(__xludf.DUMMYFUNCTION("""COMPUTED_VALUE"""),"Viernes 17:15")</f>
        <v>Viernes 17:15</v>
      </c>
      <c r="AE338" s="376" t="str">
        <f>IFERROR(__xludf.DUMMYFUNCTION("""COMPUTED_VALUE"""),"Viernes 18:45")</f>
        <v>Viernes 18:45</v>
      </c>
      <c r="AF338" s="376" t="str">
        <f>IFERROR(__xludf.DUMMYFUNCTION("""COMPUTED_VALUE"""),"Sábados 10:30")</f>
        <v>Sábados 10:30</v>
      </c>
      <c r="AG338" s="376" t="str">
        <f>IFERROR(__xludf.DUMMYFUNCTION("""COMPUTED_VALUE"""),"Sábados 15:00")</f>
        <v>Sábados 15:00</v>
      </c>
      <c r="AH338" s="376" t="str">
        <f>IFERROR(__xludf.DUMMYFUNCTION("""COMPUTED_VALUE"""),"Sábados 15:45")</f>
        <v>Sábados 15:45</v>
      </c>
      <c r="AI338" s="376" t="str">
        <f>IFERROR(__xludf.DUMMYFUNCTION("""COMPUTED_VALUE"""),"Sábados 17:15")</f>
        <v>Sábados 17:15</v>
      </c>
      <c r="AJ338" s="376" t="str">
        <f>IFERROR(__xludf.DUMMYFUNCTION("""COMPUTED_VALUE"""),"vacio")</f>
        <v>vacio</v>
      </c>
      <c r="AK338" s="376"/>
      <c r="AL338" s="376"/>
      <c r="AM338" s="376"/>
      <c r="AN338" s="376"/>
      <c r="AO338" s="376"/>
      <c r="AP338" s="376"/>
      <c r="AQ338" s="376"/>
      <c r="AR338" s="376"/>
      <c r="AS338" s="376"/>
      <c r="AT338" s="376"/>
      <c r="AU338" s="376"/>
      <c r="AV338" s="376"/>
      <c r="AW338" s="377"/>
      <c r="AX338" s="134"/>
      <c r="AY338" s="353"/>
      <c r="AZ338" s="392" t="str">
        <f>IFERROR(__xludf.DUMMYFUNCTION("TRANSPOSE( IFNA(FILTER($B:$B, MONTH(IF($A:$A&lt;&gt;"""",$A:$A,""null""))=MONTH(IF('DATOS PERSONALES'!$H336&lt;&gt;"""",'DATOS PERSONALES'!$H336,""null""))),""Ingrese mes contratacion primero""))"),"Ingrese mes contratacion primero")</f>
        <v>Ingrese mes contratacion primero</v>
      </c>
      <c r="BA338" s="376"/>
      <c r="BB338" s="376"/>
      <c r="BC338" s="376"/>
      <c r="BD338" s="376"/>
      <c r="BE338" s="376"/>
      <c r="BF338" s="376"/>
      <c r="BG338" s="376"/>
      <c r="BH338" s="376"/>
      <c r="BI338" s="376"/>
      <c r="BJ338" s="376"/>
      <c r="BK338" s="376"/>
      <c r="BL338" s="376"/>
      <c r="BM338" s="376"/>
      <c r="BN338" s="376"/>
      <c r="BO338" s="377"/>
      <c r="BP338" s="134"/>
      <c r="BQ338" s="134"/>
      <c r="BR338" s="134"/>
      <c r="BS338" s="148"/>
      <c r="BT338" s="148"/>
      <c r="BU338" s="148"/>
      <c r="BV338" s="148"/>
      <c r="BW338" s="148"/>
      <c r="BX338" s="148"/>
      <c r="BY338" s="148"/>
      <c r="BZ338" s="148"/>
      <c r="CA338" s="148"/>
      <c r="CB338" s="148"/>
      <c r="CC338" s="148"/>
      <c r="CD338" s="148"/>
      <c r="CE338" s="148"/>
      <c r="CF338" s="148"/>
      <c r="CG338" s="148"/>
      <c r="CH338" s="148"/>
      <c r="CI338" s="148"/>
      <c r="CJ338" s="148"/>
      <c r="CK338" s="148"/>
      <c r="CL338" s="148"/>
      <c r="CM338" s="148"/>
      <c r="CN338" s="148"/>
      <c r="CO338" s="148"/>
      <c r="CP338" s="148"/>
      <c r="CQ338" s="148"/>
      <c r="CR338" s="148"/>
    </row>
    <row r="339" ht="15.75" customHeight="1">
      <c r="A339" s="134"/>
      <c r="B339" s="134"/>
      <c r="C339" s="134"/>
      <c r="D339" s="134"/>
      <c r="E339" s="134"/>
      <c r="F339" s="134"/>
      <c r="G339" s="353"/>
      <c r="H339" s="376"/>
      <c r="I339" s="376"/>
      <c r="J339" s="376"/>
      <c r="K339" s="377"/>
      <c r="L339" s="134"/>
      <c r="M339" s="134"/>
      <c r="N339" s="353"/>
      <c r="O339" s="374"/>
      <c r="P339" s="375"/>
      <c r="Q339" s="381" t="str">
        <f>IFERROR(__xludf.DUMMYFUNCTION("TRANSPOSE(FILTER($P$6:$P$329,$O$6:$O$329='DATOS PERSONALES'!$E336))"),"Lunes 15:15")</f>
        <v>Lunes 15:15</v>
      </c>
      <c r="R339" s="374" t="str">
        <f>IFERROR(__xludf.DUMMYFUNCTION("""COMPUTED_VALUE"""),"Lunes 16:45")</f>
        <v>Lunes 16:45</v>
      </c>
      <c r="S339" s="374" t="str">
        <f>IFERROR(__xludf.DUMMYFUNCTION("""COMPUTED_VALUE"""),"Lunes 18:15")</f>
        <v>Lunes 18:15</v>
      </c>
      <c r="T339" s="374" t="str">
        <f>IFERROR(__xludf.DUMMYFUNCTION("""COMPUTED_VALUE"""),"Martes 09:45")</f>
        <v>Martes 09:45</v>
      </c>
      <c r="U339" s="374" t="str">
        <f>IFERROR(__xludf.DUMMYFUNCTION("""COMPUTED_VALUE"""),"Martes 15:00")</f>
        <v>Martes 15:00</v>
      </c>
      <c r="V339" s="374" t="str">
        <f>IFERROR(__xludf.DUMMYFUNCTION("""COMPUTED_VALUE"""),"Martes 18:00")</f>
        <v>Martes 18:00</v>
      </c>
      <c r="W339" s="374" t="str">
        <f>IFERROR(__xludf.DUMMYFUNCTION("""COMPUTED_VALUE"""),"Miércoles 15:45")</f>
        <v>Miércoles 15:45</v>
      </c>
      <c r="X339" s="374" t="str">
        <f>IFERROR(__xludf.DUMMYFUNCTION("""COMPUTED_VALUE"""),"Miércoles 17:15")</f>
        <v>Miércoles 17:15</v>
      </c>
      <c r="Y339" s="374" t="str">
        <f>IFERROR(__xludf.DUMMYFUNCTION("""COMPUTED_VALUE"""),"Jueves 09:45")</f>
        <v>Jueves 09:45</v>
      </c>
      <c r="Z339" s="374" t="str">
        <f>IFERROR(__xludf.DUMMYFUNCTION("""COMPUTED_VALUE"""),"Jueves 16:30")</f>
        <v>Jueves 16:30</v>
      </c>
      <c r="AA339" s="374" t="str">
        <f>IFERROR(__xludf.DUMMYFUNCTION("""COMPUTED_VALUE"""),"Jueves 18:00")</f>
        <v>Jueves 18:00</v>
      </c>
      <c r="AB339" s="374" t="str">
        <f>IFERROR(__xludf.DUMMYFUNCTION("""COMPUTED_VALUE"""),"Viernes 09:45")</f>
        <v>Viernes 09:45</v>
      </c>
      <c r="AC339" s="374" t="str">
        <f>IFERROR(__xludf.DUMMYFUNCTION("""COMPUTED_VALUE"""),"Viernes 15:00")</f>
        <v>Viernes 15:00</v>
      </c>
      <c r="AD339" s="376" t="str">
        <f>IFERROR(__xludf.DUMMYFUNCTION("""COMPUTED_VALUE"""),"Viernes 17:15")</f>
        <v>Viernes 17:15</v>
      </c>
      <c r="AE339" s="376" t="str">
        <f>IFERROR(__xludf.DUMMYFUNCTION("""COMPUTED_VALUE"""),"Viernes 18:45")</f>
        <v>Viernes 18:45</v>
      </c>
      <c r="AF339" s="376" t="str">
        <f>IFERROR(__xludf.DUMMYFUNCTION("""COMPUTED_VALUE"""),"Sábados 10:30")</f>
        <v>Sábados 10:30</v>
      </c>
      <c r="AG339" s="376" t="str">
        <f>IFERROR(__xludf.DUMMYFUNCTION("""COMPUTED_VALUE"""),"Sábados 15:00")</f>
        <v>Sábados 15:00</v>
      </c>
      <c r="AH339" s="376" t="str">
        <f>IFERROR(__xludf.DUMMYFUNCTION("""COMPUTED_VALUE"""),"Sábados 15:45")</f>
        <v>Sábados 15:45</v>
      </c>
      <c r="AI339" s="376" t="str">
        <f>IFERROR(__xludf.DUMMYFUNCTION("""COMPUTED_VALUE"""),"Sábados 17:15")</f>
        <v>Sábados 17:15</v>
      </c>
      <c r="AJ339" s="376" t="str">
        <f>IFERROR(__xludf.DUMMYFUNCTION("""COMPUTED_VALUE"""),"vacio")</f>
        <v>vacio</v>
      </c>
      <c r="AK339" s="376"/>
      <c r="AL339" s="376"/>
      <c r="AM339" s="376"/>
      <c r="AN339" s="376"/>
      <c r="AO339" s="376"/>
      <c r="AP339" s="376"/>
      <c r="AQ339" s="376"/>
      <c r="AR339" s="376"/>
      <c r="AS339" s="376"/>
      <c r="AT339" s="376"/>
      <c r="AU339" s="376"/>
      <c r="AV339" s="376"/>
      <c r="AW339" s="377"/>
      <c r="AX339" s="134"/>
      <c r="AY339" s="353"/>
      <c r="AZ339" s="392" t="str">
        <f>IFERROR(__xludf.DUMMYFUNCTION("TRANSPOSE( IFNA(FILTER($B:$B, MONTH(IF($A:$A&lt;&gt;"""",$A:$A,""null""))=MONTH(IF('DATOS PERSONALES'!$H337&lt;&gt;"""",'DATOS PERSONALES'!$H337,""null""))),""Ingrese mes contratacion primero""))"),"Ingrese mes contratacion primero")</f>
        <v>Ingrese mes contratacion primero</v>
      </c>
      <c r="BA339" s="376"/>
      <c r="BB339" s="376"/>
      <c r="BC339" s="376"/>
      <c r="BD339" s="376"/>
      <c r="BE339" s="376"/>
      <c r="BF339" s="376"/>
      <c r="BG339" s="376"/>
      <c r="BH339" s="376"/>
      <c r="BI339" s="376"/>
      <c r="BJ339" s="376"/>
      <c r="BK339" s="376"/>
      <c r="BL339" s="376"/>
      <c r="BM339" s="376"/>
      <c r="BN339" s="376"/>
      <c r="BO339" s="377"/>
      <c r="BP339" s="134"/>
      <c r="BQ339" s="134"/>
      <c r="BR339" s="134"/>
      <c r="BS339" s="148"/>
      <c r="BT339" s="148"/>
      <c r="BU339" s="148"/>
      <c r="BV339" s="148"/>
      <c r="BW339" s="148"/>
      <c r="BX339" s="148"/>
      <c r="BY339" s="148"/>
      <c r="BZ339" s="148"/>
      <c r="CA339" s="148"/>
      <c r="CB339" s="148"/>
      <c r="CC339" s="148"/>
      <c r="CD339" s="148"/>
      <c r="CE339" s="148"/>
      <c r="CF339" s="148"/>
      <c r="CG339" s="148"/>
      <c r="CH339" s="148"/>
      <c r="CI339" s="148"/>
      <c r="CJ339" s="148"/>
      <c r="CK339" s="148"/>
      <c r="CL339" s="148"/>
      <c r="CM339" s="148"/>
      <c r="CN339" s="148"/>
      <c r="CO339" s="148"/>
      <c r="CP339" s="148"/>
      <c r="CQ339" s="148"/>
      <c r="CR339" s="148"/>
    </row>
    <row r="340" ht="15.75" customHeight="1">
      <c r="A340" s="134"/>
      <c r="B340" s="134"/>
      <c r="C340" s="134"/>
      <c r="D340" s="134"/>
      <c r="E340" s="134"/>
      <c r="F340" s="134"/>
      <c r="G340" s="353"/>
      <c r="H340" s="376"/>
      <c r="I340" s="376"/>
      <c r="J340" s="376"/>
      <c r="K340" s="377"/>
      <c r="L340" s="134"/>
      <c r="M340" s="134"/>
      <c r="N340" s="353"/>
      <c r="O340" s="374"/>
      <c r="P340" s="375"/>
      <c r="Q340" s="381" t="str">
        <f>IFERROR(__xludf.DUMMYFUNCTION("TRANSPOSE(FILTER($P$6:$P$329,$O$6:$O$329='DATOS PERSONALES'!$E337))"),"Lunes 15:15")</f>
        <v>Lunes 15:15</v>
      </c>
      <c r="R340" s="374" t="str">
        <f>IFERROR(__xludf.DUMMYFUNCTION("""COMPUTED_VALUE"""),"Lunes 16:45")</f>
        <v>Lunes 16:45</v>
      </c>
      <c r="S340" s="374" t="str">
        <f>IFERROR(__xludf.DUMMYFUNCTION("""COMPUTED_VALUE"""),"Lunes 18:15")</f>
        <v>Lunes 18:15</v>
      </c>
      <c r="T340" s="374" t="str">
        <f>IFERROR(__xludf.DUMMYFUNCTION("""COMPUTED_VALUE"""),"Martes 09:45")</f>
        <v>Martes 09:45</v>
      </c>
      <c r="U340" s="374" t="str">
        <f>IFERROR(__xludf.DUMMYFUNCTION("""COMPUTED_VALUE"""),"Martes 15:00")</f>
        <v>Martes 15:00</v>
      </c>
      <c r="V340" s="374" t="str">
        <f>IFERROR(__xludf.DUMMYFUNCTION("""COMPUTED_VALUE"""),"Martes 18:00")</f>
        <v>Martes 18:00</v>
      </c>
      <c r="W340" s="374" t="str">
        <f>IFERROR(__xludf.DUMMYFUNCTION("""COMPUTED_VALUE"""),"Miércoles 15:45")</f>
        <v>Miércoles 15:45</v>
      </c>
      <c r="X340" s="374" t="str">
        <f>IFERROR(__xludf.DUMMYFUNCTION("""COMPUTED_VALUE"""),"Miércoles 17:15")</f>
        <v>Miércoles 17:15</v>
      </c>
      <c r="Y340" s="374" t="str">
        <f>IFERROR(__xludf.DUMMYFUNCTION("""COMPUTED_VALUE"""),"Jueves 09:45")</f>
        <v>Jueves 09:45</v>
      </c>
      <c r="Z340" s="374" t="str">
        <f>IFERROR(__xludf.DUMMYFUNCTION("""COMPUTED_VALUE"""),"Jueves 16:30")</f>
        <v>Jueves 16:30</v>
      </c>
      <c r="AA340" s="374" t="str">
        <f>IFERROR(__xludf.DUMMYFUNCTION("""COMPUTED_VALUE"""),"Jueves 18:00")</f>
        <v>Jueves 18:00</v>
      </c>
      <c r="AB340" s="374" t="str">
        <f>IFERROR(__xludf.DUMMYFUNCTION("""COMPUTED_VALUE"""),"Viernes 09:45")</f>
        <v>Viernes 09:45</v>
      </c>
      <c r="AC340" s="374" t="str">
        <f>IFERROR(__xludf.DUMMYFUNCTION("""COMPUTED_VALUE"""),"Viernes 15:00")</f>
        <v>Viernes 15:00</v>
      </c>
      <c r="AD340" s="376" t="str">
        <f>IFERROR(__xludf.DUMMYFUNCTION("""COMPUTED_VALUE"""),"Viernes 17:15")</f>
        <v>Viernes 17:15</v>
      </c>
      <c r="AE340" s="376" t="str">
        <f>IFERROR(__xludf.DUMMYFUNCTION("""COMPUTED_VALUE"""),"Viernes 18:45")</f>
        <v>Viernes 18:45</v>
      </c>
      <c r="AF340" s="376" t="str">
        <f>IFERROR(__xludf.DUMMYFUNCTION("""COMPUTED_VALUE"""),"Sábados 10:30")</f>
        <v>Sábados 10:30</v>
      </c>
      <c r="AG340" s="376" t="str">
        <f>IFERROR(__xludf.DUMMYFUNCTION("""COMPUTED_VALUE"""),"Sábados 15:00")</f>
        <v>Sábados 15:00</v>
      </c>
      <c r="AH340" s="376" t="str">
        <f>IFERROR(__xludf.DUMMYFUNCTION("""COMPUTED_VALUE"""),"Sábados 15:45")</f>
        <v>Sábados 15:45</v>
      </c>
      <c r="AI340" s="376" t="str">
        <f>IFERROR(__xludf.DUMMYFUNCTION("""COMPUTED_VALUE"""),"Sábados 17:15")</f>
        <v>Sábados 17:15</v>
      </c>
      <c r="AJ340" s="376" t="str">
        <f>IFERROR(__xludf.DUMMYFUNCTION("""COMPUTED_VALUE"""),"vacio")</f>
        <v>vacio</v>
      </c>
      <c r="AK340" s="376"/>
      <c r="AL340" s="376"/>
      <c r="AM340" s="376"/>
      <c r="AN340" s="376"/>
      <c r="AO340" s="376"/>
      <c r="AP340" s="376"/>
      <c r="AQ340" s="376"/>
      <c r="AR340" s="376"/>
      <c r="AS340" s="376"/>
      <c r="AT340" s="376"/>
      <c r="AU340" s="376"/>
      <c r="AV340" s="376"/>
      <c r="AW340" s="377"/>
      <c r="AX340" s="134"/>
      <c r="AY340" s="353"/>
      <c r="AZ340" s="392" t="str">
        <f>IFERROR(__xludf.DUMMYFUNCTION("TRANSPOSE( IFNA(FILTER($B:$B, MONTH(IF($A:$A&lt;&gt;"""",$A:$A,""null""))=MONTH(IF('DATOS PERSONALES'!$H338&lt;&gt;"""",'DATOS PERSONALES'!$H338,""null""))),""Ingrese mes contratacion primero""))"),"Ingrese mes contratacion primero")</f>
        <v>Ingrese mes contratacion primero</v>
      </c>
      <c r="BA340" s="376"/>
      <c r="BB340" s="376"/>
      <c r="BC340" s="376"/>
      <c r="BD340" s="376"/>
      <c r="BE340" s="376"/>
      <c r="BF340" s="376"/>
      <c r="BG340" s="376"/>
      <c r="BH340" s="376"/>
      <c r="BI340" s="376"/>
      <c r="BJ340" s="376"/>
      <c r="BK340" s="376"/>
      <c r="BL340" s="376"/>
      <c r="BM340" s="376"/>
      <c r="BN340" s="376"/>
      <c r="BO340" s="377"/>
      <c r="BP340" s="134"/>
      <c r="BQ340" s="134"/>
      <c r="BR340" s="134"/>
      <c r="BS340" s="148"/>
      <c r="BT340" s="148"/>
      <c r="BU340" s="148"/>
      <c r="BV340" s="148"/>
      <c r="BW340" s="148"/>
      <c r="BX340" s="148"/>
      <c r="BY340" s="148"/>
      <c r="BZ340" s="148"/>
      <c r="CA340" s="148"/>
      <c r="CB340" s="148"/>
      <c r="CC340" s="148"/>
      <c r="CD340" s="148"/>
      <c r="CE340" s="148"/>
      <c r="CF340" s="148"/>
      <c r="CG340" s="148"/>
      <c r="CH340" s="148"/>
      <c r="CI340" s="148"/>
      <c r="CJ340" s="148"/>
      <c r="CK340" s="148"/>
      <c r="CL340" s="148"/>
      <c r="CM340" s="148"/>
      <c r="CN340" s="148"/>
      <c r="CO340" s="148"/>
      <c r="CP340" s="148"/>
      <c r="CQ340" s="148"/>
      <c r="CR340" s="148"/>
    </row>
    <row r="341" ht="15.75" customHeight="1">
      <c r="A341" s="134"/>
      <c r="B341" s="134"/>
      <c r="C341" s="134"/>
      <c r="D341" s="134"/>
      <c r="E341" s="134"/>
      <c r="F341" s="134"/>
      <c r="G341" s="353"/>
      <c r="H341" s="376"/>
      <c r="I341" s="376"/>
      <c r="J341" s="376"/>
      <c r="K341" s="377"/>
      <c r="L341" s="134"/>
      <c r="M341" s="134"/>
      <c r="N341" s="353"/>
      <c r="O341" s="374"/>
      <c r="P341" s="375"/>
      <c r="Q341" s="381" t="str">
        <f>IFERROR(__xludf.DUMMYFUNCTION("TRANSPOSE(FILTER($P$6:$P$329,$O$6:$O$329='DATOS PERSONALES'!$E338))"),"Lunes 15:15")</f>
        <v>Lunes 15:15</v>
      </c>
      <c r="R341" s="374" t="str">
        <f>IFERROR(__xludf.DUMMYFUNCTION("""COMPUTED_VALUE"""),"Lunes 16:45")</f>
        <v>Lunes 16:45</v>
      </c>
      <c r="S341" s="374" t="str">
        <f>IFERROR(__xludf.DUMMYFUNCTION("""COMPUTED_VALUE"""),"Lunes 18:15")</f>
        <v>Lunes 18:15</v>
      </c>
      <c r="T341" s="374" t="str">
        <f>IFERROR(__xludf.DUMMYFUNCTION("""COMPUTED_VALUE"""),"Martes 09:45")</f>
        <v>Martes 09:45</v>
      </c>
      <c r="U341" s="374" t="str">
        <f>IFERROR(__xludf.DUMMYFUNCTION("""COMPUTED_VALUE"""),"Martes 15:00")</f>
        <v>Martes 15:00</v>
      </c>
      <c r="V341" s="374" t="str">
        <f>IFERROR(__xludf.DUMMYFUNCTION("""COMPUTED_VALUE"""),"Martes 18:00")</f>
        <v>Martes 18:00</v>
      </c>
      <c r="W341" s="374" t="str">
        <f>IFERROR(__xludf.DUMMYFUNCTION("""COMPUTED_VALUE"""),"Miércoles 15:45")</f>
        <v>Miércoles 15:45</v>
      </c>
      <c r="X341" s="374" t="str">
        <f>IFERROR(__xludf.DUMMYFUNCTION("""COMPUTED_VALUE"""),"Miércoles 17:15")</f>
        <v>Miércoles 17:15</v>
      </c>
      <c r="Y341" s="374" t="str">
        <f>IFERROR(__xludf.DUMMYFUNCTION("""COMPUTED_VALUE"""),"Jueves 09:45")</f>
        <v>Jueves 09:45</v>
      </c>
      <c r="Z341" s="374" t="str">
        <f>IFERROR(__xludf.DUMMYFUNCTION("""COMPUTED_VALUE"""),"Jueves 16:30")</f>
        <v>Jueves 16:30</v>
      </c>
      <c r="AA341" s="374" t="str">
        <f>IFERROR(__xludf.DUMMYFUNCTION("""COMPUTED_VALUE"""),"Jueves 18:00")</f>
        <v>Jueves 18:00</v>
      </c>
      <c r="AB341" s="374" t="str">
        <f>IFERROR(__xludf.DUMMYFUNCTION("""COMPUTED_VALUE"""),"Viernes 09:45")</f>
        <v>Viernes 09:45</v>
      </c>
      <c r="AC341" s="374" t="str">
        <f>IFERROR(__xludf.DUMMYFUNCTION("""COMPUTED_VALUE"""),"Viernes 15:00")</f>
        <v>Viernes 15:00</v>
      </c>
      <c r="AD341" s="376" t="str">
        <f>IFERROR(__xludf.DUMMYFUNCTION("""COMPUTED_VALUE"""),"Viernes 17:15")</f>
        <v>Viernes 17:15</v>
      </c>
      <c r="AE341" s="376" t="str">
        <f>IFERROR(__xludf.DUMMYFUNCTION("""COMPUTED_VALUE"""),"Viernes 18:45")</f>
        <v>Viernes 18:45</v>
      </c>
      <c r="AF341" s="376" t="str">
        <f>IFERROR(__xludf.DUMMYFUNCTION("""COMPUTED_VALUE"""),"Sábados 10:30")</f>
        <v>Sábados 10:30</v>
      </c>
      <c r="AG341" s="376" t="str">
        <f>IFERROR(__xludf.DUMMYFUNCTION("""COMPUTED_VALUE"""),"Sábados 15:00")</f>
        <v>Sábados 15:00</v>
      </c>
      <c r="AH341" s="376" t="str">
        <f>IFERROR(__xludf.DUMMYFUNCTION("""COMPUTED_VALUE"""),"Sábados 15:45")</f>
        <v>Sábados 15:45</v>
      </c>
      <c r="AI341" s="376" t="str">
        <f>IFERROR(__xludf.DUMMYFUNCTION("""COMPUTED_VALUE"""),"Sábados 17:15")</f>
        <v>Sábados 17:15</v>
      </c>
      <c r="AJ341" s="376" t="str">
        <f>IFERROR(__xludf.DUMMYFUNCTION("""COMPUTED_VALUE"""),"vacio")</f>
        <v>vacio</v>
      </c>
      <c r="AK341" s="376"/>
      <c r="AL341" s="376"/>
      <c r="AM341" s="376"/>
      <c r="AN341" s="376"/>
      <c r="AO341" s="376"/>
      <c r="AP341" s="376"/>
      <c r="AQ341" s="376"/>
      <c r="AR341" s="376"/>
      <c r="AS341" s="376"/>
      <c r="AT341" s="376"/>
      <c r="AU341" s="376"/>
      <c r="AV341" s="376"/>
      <c r="AW341" s="377"/>
      <c r="AX341" s="134"/>
      <c r="AY341" s="353"/>
      <c r="AZ341" s="392" t="str">
        <f>IFERROR(__xludf.DUMMYFUNCTION("TRANSPOSE( IFNA(FILTER($B:$B, MONTH(IF($A:$A&lt;&gt;"""",$A:$A,""null""))=MONTH(IF('DATOS PERSONALES'!$H339&lt;&gt;"""",'DATOS PERSONALES'!$H339,""null""))),""Ingrese mes contratacion primero""))"),"Ingrese mes contratacion primero")</f>
        <v>Ingrese mes contratacion primero</v>
      </c>
      <c r="BA341" s="376"/>
      <c r="BB341" s="376"/>
      <c r="BC341" s="376"/>
      <c r="BD341" s="376"/>
      <c r="BE341" s="376"/>
      <c r="BF341" s="376"/>
      <c r="BG341" s="376"/>
      <c r="BH341" s="376"/>
      <c r="BI341" s="376"/>
      <c r="BJ341" s="376"/>
      <c r="BK341" s="376"/>
      <c r="BL341" s="376"/>
      <c r="BM341" s="376"/>
      <c r="BN341" s="376"/>
      <c r="BO341" s="377"/>
      <c r="BP341" s="134"/>
      <c r="BQ341" s="134"/>
      <c r="BR341" s="134"/>
      <c r="BS341" s="148"/>
      <c r="BT341" s="148"/>
      <c r="BU341" s="148"/>
      <c r="BV341" s="148"/>
      <c r="BW341" s="148"/>
      <c r="BX341" s="148"/>
      <c r="BY341" s="148"/>
      <c r="BZ341" s="148"/>
      <c r="CA341" s="148"/>
      <c r="CB341" s="148"/>
      <c r="CC341" s="148"/>
      <c r="CD341" s="148"/>
      <c r="CE341" s="148"/>
      <c r="CF341" s="148"/>
      <c r="CG341" s="148"/>
      <c r="CH341" s="148"/>
      <c r="CI341" s="148"/>
      <c r="CJ341" s="148"/>
      <c r="CK341" s="148"/>
      <c r="CL341" s="148"/>
      <c r="CM341" s="148"/>
      <c r="CN341" s="148"/>
      <c r="CO341" s="148"/>
      <c r="CP341" s="148"/>
      <c r="CQ341" s="148"/>
      <c r="CR341" s="148"/>
    </row>
    <row r="342" ht="15.75" customHeight="1">
      <c r="A342" s="134"/>
      <c r="B342" s="134"/>
      <c r="C342" s="134"/>
      <c r="D342" s="134"/>
      <c r="E342" s="134"/>
      <c r="F342" s="134"/>
      <c r="G342" s="353"/>
      <c r="H342" s="376"/>
      <c r="I342" s="376"/>
      <c r="J342" s="376"/>
      <c r="K342" s="377"/>
      <c r="L342" s="134"/>
      <c r="M342" s="134"/>
      <c r="N342" s="353"/>
      <c r="O342" s="374"/>
      <c r="P342" s="375"/>
      <c r="Q342" s="381" t="str">
        <f>IFERROR(__xludf.DUMMYFUNCTION("TRANSPOSE(FILTER($P$6:$P$329,$O$6:$O$329='DATOS PERSONALES'!$E339))"),"Lunes 15:15")</f>
        <v>Lunes 15:15</v>
      </c>
      <c r="R342" s="374" t="str">
        <f>IFERROR(__xludf.DUMMYFUNCTION("""COMPUTED_VALUE"""),"Lunes 16:45")</f>
        <v>Lunes 16:45</v>
      </c>
      <c r="S342" s="374" t="str">
        <f>IFERROR(__xludf.DUMMYFUNCTION("""COMPUTED_VALUE"""),"Lunes 18:15")</f>
        <v>Lunes 18:15</v>
      </c>
      <c r="T342" s="374" t="str">
        <f>IFERROR(__xludf.DUMMYFUNCTION("""COMPUTED_VALUE"""),"Martes 09:45")</f>
        <v>Martes 09:45</v>
      </c>
      <c r="U342" s="374" t="str">
        <f>IFERROR(__xludf.DUMMYFUNCTION("""COMPUTED_VALUE"""),"Martes 15:00")</f>
        <v>Martes 15:00</v>
      </c>
      <c r="V342" s="374" t="str">
        <f>IFERROR(__xludf.DUMMYFUNCTION("""COMPUTED_VALUE"""),"Martes 18:00")</f>
        <v>Martes 18:00</v>
      </c>
      <c r="W342" s="374" t="str">
        <f>IFERROR(__xludf.DUMMYFUNCTION("""COMPUTED_VALUE"""),"Miércoles 15:45")</f>
        <v>Miércoles 15:45</v>
      </c>
      <c r="X342" s="374" t="str">
        <f>IFERROR(__xludf.DUMMYFUNCTION("""COMPUTED_VALUE"""),"Miércoles 17:15")</f>
        <v>Miércoles 17:15</v>
      </c>
      <c r="Y342" s="374" t="str">
        <f>IFERROR(__xludf.DUMMYFUNCTION("""COMPUTED_VALUE"""),"Jueves 09:45")</f>
        <v>Jueves 09:45</v>
      </c>
      <c r="Z342" s="374" t="str">
        <f>IFERROR(__xludf.DUMMYFUNCTION("""COMPUTED_VALUE"""),"Jueves 16:30")</f>
        <v>Jueves 16:30</v>
      </c>
      <c r="AA342" s="374" t="str">
        <f>IFERROR(__xludf.DUMMYFUNCTION("""COMPUTED_VALUE"""),"Jueves 18:00")</f>
        <v>Jueves 18:00</v>
      </c>
      <c r="AB342" s="374" t="str">
        <f>IFERROR(__xludf.DUMMYFUNCTION("""COMPUTED_VALUE"""),"Viernes 09:45")</f>
        <v>Viernes 09:45</v>
      </c>
      <c r="AC342" s="374" t="str">
        <f>IFERROR(__xludf.DUMMYFUNCTION("""COMPUTED_VALUE"""),"Viernes 15:00")</f>
        <v>Viernes 15:00</v>
      </c>
      <c r="AD342" s="376" t="str">
        <f>IFERROR(__xludf.DUMMYFUNCTION("""COMPUTED_VALUE"""),"Viernes 17:15")</f>
        <v>Viernes 17:15</v>
      </c>
      <c r="AE342" s="376" t="str">
        <f>IFERROR(__xludf.DUMMYFUNCTION("""COMPUTED_VALUE"""),"Viernes 18:45")</f>
        <v>Viernes 18:45</v>
      </c>
      <c r="AF342" s="376" t="str">
        <f>IFERROR(__xludf.DUMMYFUNCTION("""COMPUTED_VALUE"""),"Sábados 10:30")</f>
        <v>Sábados 10:30</v>
      </c>
      <c r="AG342" s="376" t="str">
        <f>IFERROR(__xludf.DUMMYFUNCTION("""COMPUTED_VALUE"""),"Sábados 15:00")</f>
        <v>Sábados 15:00</v>
      </c>
      <c r="AH342" s="376" t="str">
        <f>IFERROR(__xludf.DUMMYFUNCTION("""COMPUTED_VALUE"""),"Sábados 15:45")</f>
        <v>Sábados 15:45</v>
      </c>
      <c r="AI342" s="376" t="str">
        <f>IFERROR(__xludf.DUMMYFUNCTION("""COMPUTED_VALUE"""),"Sábados 17:15")</f>
        <v>Sábados 17:15</v>
      </c>
      <c r="AJ342" s="376" t="str">
        <f>IFERROR(__xludf.DUMMYFUNCTION("""COMPUTED_VALUE"""),"vacio")</f>
        <v>vacio</v>
      </c>
      <c r="AK342" s="376"/>
      <c r="AL342" s="376"/>
      <c r="AM342" s="376"/>
      <c r="AN342" s="376"/>
      <c r="AO342" s="376"/>
      <c r="AP342" s="376"/>
      <c r="AQ342" s="376"/>
      <c r="AR342" s="376"/>
      <c r="AS342" s="376"/>
      <c r="AT342" s="376"/>
      <c r="AU342" s="376"/>
      <c r="AV342" s="376"/>
      <c r="AW342" s="377"/>
      <c r="AX342" s="134"/>
      <c r="AY342" s="353"/>
      <c r="AZ342" s="392" t="str">
        <f>IFERROR(__xludf.DUMMYFUNCTION("TRANSPOSE( IFNA(FILTER($B:$B, MONTH(IF($A:$A&lt;&gt;"""",$A:$A,""null""))=MONTH(IF('DATOS PERSONALES'!$H340&lt;&gt;"""",'DATOS PERSONALES'!$H340,""null""))),""Ingrese mes contratacion primero""))"),"Ingrese mes contratacion primero")</f>
        <v>Ingrese mes contratacion primero</v>
      </c>
      <c r="BA342" s="376"/>
      <c r="BB342" s="376"/>
      <c r="BC342" s="376"/>
      <c r="BD342" s="376"/>
      <c r="BE342" s="376"/>
      <c r="BF342" s="376"/>
      <c r="BG342" s="376"/>
      <c r="BH342" s="376"/>
      <c r="BI342" s="376"/>
      <c r="BJ342" s="376"/>
      <c r="BK342" s="376"/>
      <c r="BL342" s="376"/>
      <c r="BM342" s="376"/>
      <c r="BN342" s="376"/>
      <c r="BO342" s="377"/>
      <c r="BP342" s="134"/>
      <c r="BQ342" s="134"/>
      <c r="BR342" s="134"/>
      <c r="BS342" s="148"/>
      <c r="BT342" s="148"/>
      <c r="BU342" s="148"/>
      <c r="BV342" s="148"/>
      <c r="BW342" s="148"/>
      <c r="BX342" s="148"/>
      <c r="BY342" s="148"/>
      <c r="BZ342" s="148"/>
      <c r="CA342" s="148"/>
      <c r="CB342" s="148"/>
      <c r="CC342" s="148"/>
      <c r="CD342" s="148"/>
      <c r="CE342" s="148"/>
      <c r="CF342" s="148"/>
      <c r="CG342" s="148"/>
      <c r="CH342" s="148"/>
      <c r="CI342" s="148"/>
      <c r="CJ342" s="148"/>
      <c r="CK342" s="148"/>
      <c r="CL342" s="148"/>
      <c r="CM342" s="148"/>
      <c r="CN342" s="148"/>
      <c r="CO342" s="148"/>
      <c r="CP342" s="148"/>
      <c r="CQ342" s="148"/>
      <c r="CR342" s="148"/>
    </row>
    <row r="343" ht="15.75" customHeight="1">
      <c r="A343" s="134"/>
      <c r="B343" s="134"/>
      <c r="C343" s="134"/>
      <c r="D343" s="134"/>
      <c r="E343" s="134"/>
      <c r="F343" s="134"/>
      <c r="G343" s="353"/>
      <c r="H343" s="376"/>
      <c r="I343" s="376"/>
      <c r="J343" s="376"/>
      <c r="K343" s="377"/>
      <c r="L343" s="134"/>
      <c r="M343" s="134"/>
      <c r="N343" s="353"/>
      <c r="O343" s="374"/>
      <c r="P343" s="375"/>
      <c r="Q343" s="381" t="str">
        <f>IFERROR(__xludf.DUMMYFUNCTION("TRANSPOSE(FILTER($P$6:$P$329,$O$6:$O$329='DATOS PERSONALES'!$E340))"),"Lunes 15:15")</f>
        <v>Lunes 15:15</v>
      </c>
      <c r="R343" s="374" t="str">
        <f>IFERROR(__xludf.DUMMYFUNCTION("""COMPUTED_VALUE"""),"Lunes 16:45")</f>
        <v>Lunes 16:45</v>
      </c>
      <c r="S343" s="374" t="str">
        <f>IFERROR(__xludf.DUMMYFUNCTION("""COMPUTED_VALUE"""),"Lunes 18:15")</f>
        <v>Lunes 18:15</v>
      </c>
      <c r="T343" s="374" t="str">
        <f>IFERROR(__xludf.DUMMYFUNCTION("""COMPUTED_VALUE"""),"Martes 09:45")</f>
        <v>Martes 09:45</v>
      </c>
      <c r="U343" s="374" t="str">
        <f>IFERROR(__xludf.DUMMYFUNCTION("""COMPUTED_VALUE"""),"Martes 15:00")</f>
        <v>Martes 15:00</v>
      </c>
      <c r="V343" s="374" t="str">
        <f>IFERROR(__xludf.DUMMYFUNCTION("""COMPUTED_VALUE"""),"Martes 18:00")</f>
        <v>Martes 18:00</v>
      </c>
      <c r="W343" s="374" t="str">
        <f>IFERROR(__xludf.DUMMYFUNCTION("""COMPUTED_VALUE"""),"Miércoles 15:45")</f>
        <v>Miércoles 15:45</v>
      </c>
      <c r="X343" s="374" t="str">
        <f>IFERROR(__xludf.DUMMYFUNCTION("""COMPUTED_VALUE"""),"Miércoles 17:15")</f>
        <v>Miércoles 17:15</v>
      </c>
      <c r="Y343" s="374" t="str">
        <f>IFERROR(__xludf.DUMMYFUNCTION("""COMPUTED_VALUE"""),"Jueves 09:45")</f>
        <v>Jueves 09:45</v>
      </c>
      <c r="Z343" s="374" t="str">
        <f>IFERROR(__xludf.DUMMYFUNCTION("""COMPUTED_VALUE"""),"Jueves 16:30")</f>
        <v>Jueves 16:30</v>
      </c>
      <c r="AA343" s="374" t="str">
        <f>IFERROR(__xludf.DUMMYFUNCTION("""COMPUTED_VALUE"""),"Jueves 18:00")</f>
        <v>Jueves 18:00</v>
      </c>
      <c r="AB343" s="374" t="str">
        <f>IFERROR(__xludf.DUMMYFUNCTION("""COMPUTED_VALUE"""),"Viernes 09:45")</f>
        <v>Viernes 09:45</v>
      </c>
      <c r="AC343" s="374" t="str">
        <f>IFERROR(__xludf.DUMMYFUNCTION("""COMPUTED_VALUE"""),"Viernes 15:00")</f>
        <v>Viernes 15:00</v>
      </c>
      <c r="AD343" s="376" t="str">
        <f>IFERROR(__xludf.DUMMYFUNCTION("""COMPUTED_VALUE"""),"Viernes 17:15")</f>
        <v>Viernes 17:15</v>
      </c>
      <c r="AE343" s="376" t="str">
        <f>IFERROR(__xludf.DUMMYFUNCTION("""COMPUTED_VALUE"""),"Viernes 18:45")</f>
        <v>Viernes 18:45</v>
      </c>
      <c r="AF343" s="376" t="str">
        <f>IFERROR(__xludf.DUMMYFUNCTION("""COMPUTED_VALUE"""),"Sábados 10:30")</f>
        <v>Sábados 10:30</v>
      </c>
      <c r="AG343" s="376" t="str">
        <f>IFERROR(__xludf.DUMMYFUNCTION("""COMPUTED_VALUE"""),"Sábados 15:00")</f>
        <v>Sábados 15:00</v>
      </c>
      <c r="AH343" s="376" t="str">
        <f>IFERROR(__xludf.DUMMYFUNCTION("""COMPUTED_VALUE"""),"Sábados 15:45")</f>
        <v>Sábados 15:45</v>
      </c>
      <c r="AI343" s="376" t="str">
        <f>IFERROR(__xludf.DUMMYFUNCTION("""COMPUTED_VALUE"""),"Sábados 17:15")</f>
        <v>Sábados 17:15</v>
      </c>
      <c r="AJ343" s="376" t="str">
        <f>IFERROR(__xludf.DUMMYFUNCTION("""COMPUTED_VALUE"""),"vacio")</f>
        <v>vacio</v>
      </c>
      <c r="AK343" s="376"/>
      <c r="AL343" s="376"/>
      <c r="AM343" s="376"/>
      <c r="AN343" s="376"/>
      <c r="AO343" s="376"/>
      <c r="AP343" s="376"/>
      <c r="AQ343" s="376"/>
      <c r="AR343" s="376"/>
      <c r="AS343" s="376"/>
      <c r="AT343" s="376"/>
      <c r="AU343" s="376"/>
      <c r="AV343" s="376"/>
      <c r="AW343" s="377"/>
      <c r="AX343" s="134"/>
      <c r="AY343" s="353"/>
      <c r="AZ343" s="392" t="str">
        <f>IFERROR(__xludf.DUMMYFUNCTION("TRANSPOSE( IFNA(FILTER($B:$B, MONTH(IF($A:$A&lt;&gt;"""",$A:$A,""null""))=MONTH(IF('DATOS PERSONALES'!$H341&lt;&gt;"""",'DATOS PERSONALES'!$H341,""null""))),""Ingrese mes contratacion primero""))"),"Ingrese mes contratacion primero")</f>
        <v>Ingrese mes contratacion primero</v>
      </c>
      <c r="BA343" s="376"/>
      <c r="BB343" s="376"/>
      <c r="BC343" s="376"/>
      <c r="BD343" s="376"/>
      <c r="BE343" s="376"/>
      <c r="BF343" s="376"/>
      <c r="BG343" s="376"/>
      <c r="BH343" s="376"/>
      <c r="BI343" s="376"/>
      <c r="BJ343" s="376"/>
      <c r="BK343" s="376"/>
      <c r="BL343" s="376"/>
      <c r="BM343" s="376"/>
      <c r="BN343" s="376"/>
      <c r="BO343" s="377"/>
      <c r="BP343" s="134"/>
      <c r="BQ343" s="134"/>
      <c r="BR343" s="134"/>
      <c r="BS343" s="148"/>
      <c r="BT343" s="148"/>
      <c r="BU343" s="148"/>
      <c r="BV343" s="148"/>
      <c r="BW343" s="148"/>
      <c r="BX343" s="148"/>
      <c r="BY343" s="148"/>
      <c r="BZ343" s="148"/>
      <c r="CA343" s="148"/>
      <c r="CB343" s="148"/>
      <c r="CC343" s="148"/>
      <c r="CD343" s="148"/>
      <c r="CE343" s="148"/>
      <c r="CF343" s="148"/>
      <c r="CG343" s="148"/>
      <c r="CH343" s="148"/>
      <c r="CI343" s="148"/>
      <c r="CJ343" s="148"/>
      <c r="CK343" s="148"/>
      <c r="CL343" s="148"/>
      <c r="CM343" s="148"/>
      <c r="CN343" s="148"/>
      <c r="CO343" s="148"/>
      <c r="CP343" s="148"/>
      <c r="CQ343" s="148"/>
      <c r="CR343" s="148"/>
    </row>
    <row r="344" ht="15.75" customHeight="1">
      <c r="A344" s="134"/>
      <c r="B344" s="134"/>
      <c r="C344" s="134"/>
      <c r="D344" s="134"/>
      <c r="E344" s="134"/>
      <c r="F344" s="134"/>
      <c r="G344" s="353"/>
      <c r="H344" s="376"/>
      <c r="I344" s="376"/>
      <c r="J344" s="376"/>
      <c r="K344" s="377"/>
      <c r="L344" s="134"/>
      <c r="M344" s="134"/>
      <c r="N344" s="353"/>
      <c r="O344" s="374"/>
      <c r="P344" s="375"/>
      <c r="Q344" s="381" t="str">
        <f>IFERROR(__xludf.DUMMYFUNCTION("TRANSPOSE(FILTER($P$6:$P$329,$O$6:$O$329='DATOS PERSONALES'!$E341))"),"Lunes 15:15")</f>
        <v>Lunes 15:15</v>
      </c>
      <c r="R344" s="374" t="str">
        <f>IFERROR(__xludf.DUMMYFUNCTION("""COMPUTED_VALUE"""),"Lunes 16:45")</f>
        <v>Lunes 16:45</v>
      </c>
      <c r="S344" s="374" t="str">
        <f>IFERROR(__xludf.DUMMYFUNCTION("""COMPUTED_VALUE"""),"Lunes 18:15")</f>
        <v>Lunes 18:15</v>
      </c>
      <c r="T344" s="374" t="str">
        <f>IFERROR(__xludf.DUMMYFUNCTION("""COMPUTED_VALUE"""),"Martes 09:45")</f>
        <v>Martes 09:45</v>
      </c>
      <c r="U344" s="374" t="str">
        <f>IFERROR(__xludf.DUMMYFUNCTION("""COMPUTED_VALUE"""),"Martes 15:00")</f>
        <v>Martes 15:00</v>
      </c>
      <c r="V344" s="374" t="str">
        <f>IFERROR(__xludf.DUMMYFUNCTION("""COMPUTED_VALUE"""),"Martes 18:00")</f>
        <v>Martes 18:00</v>
      </c>
      <c r="W344" s="374" t="str">
        <f>IFERROR(__xludf.DUMMYFUNCTION("""COMPUTED_VALUE"""),"Miércoles 15:45")</f>
        <v>Miércoles 15:45</v>
      </c>
      <c r="X344" s="374" t="str">
        <f>IFERROR(__xludf.DUMMYFUNCTION("""COMPUTED_VALUE"""),"Miércoles 17:15")</f>
        <v>Miércoles 17:15</v>
      </c>
      <c r="Y344" s="374" t="str">
        <f>IFERROR(__xludf.DUMMYFUNCTION("""COMPUTED_VALUE"""),"Jueves 09:45")</f>
        <v>Jueves 09:45</v>
      </c>
      <c r="Z344" s="374" t="str">
        <f>IFERROR(__xludf.DUMMYFUNCTION("""COMPUTED_VALUE"""),"Jueves 16:30")</f>
        <v>Jueves 16:30</v>
      </c>
      <c r="AA344" s="374" t="str">
        <f>IFERROR(__xludf.DUMMYFUNCTION("""COMPUTED_VALUE"""),"Jueves 18:00")</f>
        <v>Jueves 18:00</v>
      </c>
      <c r="AB344" s="374" t="str">
        <f>IFERROR(__xludf.DUMMYFUNCTION("""COMPUTED_VALUE"""),"Viernes 09:45")</f>
        <v>Viernes 09:45</v>
      </c>
      <c r="AC344" s="374" t="str">
        <f>IFERROR(__xludf.DUMMYFUNCTION("""COMPUTED_VALUE"""),"Viernes 15:00")</f>
        <v>Viernes 15:00</v>
      </c>
      <c r="AD344" s="376" t="str">
        <f>IFERROR(__xludf.DUMMYFUNCTION("""COMPUTED_VALUE"""),"Viernes 17:15")</f>
        <v>Viernes 17:15</v>
      </c>
      <c r="AE344" s="376" t="str">
        <f>IFERROR(__xludf.DUMMYFUNCTION("""COMPUTED_VALUE"""),"Viernes 18:45")</f>
        <v>Viernes 18:45</v>
      </c>
      <c r="AF344" s="376" t="str">
        <f>IFERROR(__xludf.DUMMYFUNCTION("""COMPUTED_VALUE"""),"Sábados 10:30")</f>
        <v>Sábados 10:30</v>
      </c>
      <c r="AG344" s="376" t="str">
        <f>IFERROR(__xludf.DUMMYFUNCTION("""COMPUTED_VALUE"""),"Sábados 15:00")</f>
        <v>Sábados 15:00</v>
      </c>
      <c r="AH344" s="376" t="str">
        <f>IFERROR(__xludf.DUMMYFUNCTION("""COMPUTED_VALUE"""),"Sábados 15:45")</f>
        <v>Sábados 15:45</v>
      </c>
      <c r="AI344" s="376" t="str">
        <f>IFERROR(__xludf.DUMMYFUNCTION("""COMPUTED_VALUE"""),"Sábados 17:15")</f>
        <v>Sábados 17:15</v>
      </c>
      <c r="AJ344" s="376" t="str">
        <f>IFERROR(__xludf.DUMMYFUNCTION("""COMPUTED_VALUE"""),"vacio")</f>
        <v>vacio</v>
      </c>
      <c r="AK344" s="376"/>
      <c r="AL344" s="376"/>
      <c r="AM344" s="376"/>
      <c r="AN344" s="376"/>
      <c r="AO344" s="376"/>
      <c r="AP344" s="376"/>
      <c r="AQ344" s="376"/>
      <c r="AR344" s="376"/>
      <c r="AS344" s="376"/>
      <c r="AT344" s="376"/>
      <c r="AU344" s="376"/>
      <c r="AV344" s="376"/>
      <c r="AW344" s="377"/>
      <c r="AX344" s="134"/>
      <c r="AY344" s="353"/>
      <c r="AZ344" s="392" t="str">
        <f>IFERROR(__xludf.DUMMYFUNCTION("TRANSPOSE( IFNA(FILTER($B:$B, MONTH(IF($A:$A&lt;&gt;"""",$A:$A,""null""))=MONTH(IF('DATOS PERSONALES'!$H342&lt;&gt;"""",'DATOS PERSONALES'!$H342,""null""))),""Ingrese mes contratacion primero""))"),"Ingrese mes contratacion primero")</f>
        <v>Ingrese mes contratacion primero</v>
      </c>
      <c r="BA344" s="376"/>
      <c r="BB344" s="376"/>
      <c r="BC344" s="376"/>
      <c r="BD344" s="376"/>
      <c r="BE344" s="376"/>
      <c r="BF344" s="376"/>
      <c r="BG344" s="376"/>
      <c r="BH344" s="376"/>
      <c r="BI344" s="376"/>
      <c r="BJ344" s="376"/>
      <c r="BK344" s="376"/>
      <c r="BL344" s="376"/>
      <c r="BM344" s="376"/>
      <c r="BN344" s="376"/>
      <c r="BO344" s="377"/>
      <c r="BP344" s="134"/>
      <c r="BQ344" s="134"/>
      <c r="BR344" s="134"/>
      <c r="BS344" s="148"/>
      <c r="BT344" s="148"/>
      <c r="BU344" s="148"/>
      <c r="BV344" s="148"/>
      <c r="BW344" s="148"/>
      <c r="BX344" s="148"/>
      <c r="BY344" s="148"/>
      <c r="BZ344" s="148"/>
      <c r="CA344" s="148"/>
      <c r="CB344" s="148"/>
      <c r="CC344" s="148"/>
      <c r="CD344" s="148"/>
      <c r="CE344" s="148"/>
      <c r="CF344" s="148"/>
      <c r="CG344" s="148"/>
      <c r="CH344" s="148"/>
      <c r="CI344" s="148"/>
      <c r="CJ344" s="148"/>
      <c r="CK344" s="148"/>
      <c r="CL344" s="148"/>
      <c r="CM344" s="148"/>
      <c r="CN344" s="148"/>
      <c r="CO344" s="148"/>
      <c r="CP344" s="148"/>
      <c r="CQ344" s="148"/>
      <c r="CR344" s="148"/>
    </row>
    <row r="345" ht="15.75" customHeight="1">
      <c r="A345" s="134"/>
      <c r="B345" s="134"/>
      <c r="C345" s="134"/>
      <c r="D345" s="134"/>
      <c r="E345" s="134"/>
      <c r="F345" s="134"/>
      <c r="G345" s="353"/>
      <c r="H345" s="376"/>
      <c r="I345" s="376"/>
      <c r="J345" s="376"/>
      <c r="K345" s="377"/>
      <c r="L345" s="134"/>
      <c r="M345" s="134"/>
      <c r="N345" s="353"/>
      <c r="O345" s="374"/>
      <c r="P345" s="375"/>
      <c r="Q345" s="381" t="str">
        <f>IFERROR(__xludf.DUMMYFUNCTION("TRANSPOSE(FILTER($P$6:$P$329,$O$6:$O$329='DATOS PERSONALES'!$E342))"),"Lunes 15:15")</f>
        <v>Lunes 15:15</v>
      </c>
      <c r="R345" s="374" t="str">
        <f>IFERROR(__xludf.DUMMYFUNCTION("""COMPUTED_VALUE"""),"Lunes 16:45")</f>
        <v>Lunes 16:45</v>
      </c>
      <c r="S345" s="374" t="str">
        <f>IFERROR(__xludf.DUMMYFUNCTION("""COMPUTED_VALUE"""),"Lunes 18:15")</f>
        <v>Lunes 18:15</v>
      </c>
      <c r="T345" s="374" t="str">
        <f>IFERROR(__xludf.DUMMYFUNCTION("""COMPUTED_VALUE"""),"Martes 09:45")</f>
        <v>Martes 09:45</v>
      </c>
      <c r="U345" s="374" t="str">
        <f>IFERROR(__xludf.DUMMYFUNCTION("""COMPUTED_VALUE"""),"Martes 15:00")</f>
        <v>Martes 15:00</v>
      </c>
      <c r="V345" s="374" t="str">
        <f>IFERROR(__xludf.DUMMYFUNCTION("""COMPUTED_VALUE"""),"Martes 18:00")</f>
        <v>Martes 18:00</v>
      </c>
      <c r="W345" s="374" t="str">
        <f>IFERROR(__xludf.DUMMYFUNCTION("""COMPUTED_VALUE"""),"Miércoles 15:45")</f>
        <v>Miércoles 15:45</v>
      </c>
      <c r="X345" s="374" t="str">
        <f>IFERROR(__xludf.DUMMYFUNCTION("""COMPUTED_VALUE"""),"Miércoles 17:15")</f>
        <v>Miércoles 17:15</v>
      </c>
      <c r="Y345" s="374" t="str">
        <f>IFERROR(__xludf.DUMMYFUNCTION("""COMPUTED_VALUE"""),"Jueves 09:45")</f>
        <v>Jueves 09:45</v>
      </c>
      <c r="Z345" s="374" t="str">
        <f>IFERROR(__xludf.DUMMYFUNCTION("""COMPUTED_VALUE"""),"Jueves 16:30")</f>
        <v>Jueves 16:30</v>
      </c>
      <c r="AA345" s="374" t="str">
        <f>IFERROR(__xludf.DUMMYFUNCTION("""COMPUTED_VALUE"""),"Jueves 18:00")</f>
        <v>Jueves 18:00</v>
      </c>
      <c r="AB345" s="374" t="str">
        <f>IFERROR(__xludf.DUMMYFUNCTION("""COMPUTED_VALUE"""),"Viernes 09:45")</f>
        <v>Viernes 09:45</v>
      </c>
      <c r="AC345" s="374" t="str">
        <f>IFERROR(__xludf.DUMMYFUNCTION("""COMPUTED_VALUE"""),"Viernes 15:00")</f>
        <v>Viernes 15:00</v>
      </c>
      <c r="AD345" s="376" t="str">
        <f>IFERROR(__xludf.DUMMYFUNCTION("""COMPUTED_VALUE"""),"Viernes 17:15")</f>
        <v>Viernes 17:15</v>
      </c>
      <c r="AE345" s="376" t="str">
        <f>IFERROR(__xludf.DUMMYFUNCTION("""COMPUTED_VALUE"""),"Viernes 18:45")</f>
        <v>Viernes 18:45</v>
      </c>
      <c r="AF345" s="376" t="str">
        <f>IFERROR(__xludf.DUMMYFUNCTION("""COMPUTED_VALUE"""),"Sábados 10:30")</f>
        <v>Sábados 10:30</v>
      </c>
      <c r="AG345" s="376" t="str">
        <f>IFERROR(__xludf.DUMMYFUNCTION("""COMPUTED_VALUE"""),"Sábados 15:00")</f>
        <v>Sábados 15:00</v>
      </c>
      <c r="AH345" s="376" t="str">
        <f>IFERROR(__xludf.DUMMYFUNCTION("""COMPUTED_VALUE"""),"Sábados 15:45")</f>
        <v>Sábados 15:45</v>
      </c>
      <c r="AI345" s="376" t="str">
        <f>IFERROR(__xludf.DUMMYFUNCTION("""COMPUTED_VALUE"""),"Sábados 17:15")</f>
        <v>Sábados 17:15</v>
      </c>
      <c r="AJ345" s="376" t="str">
        <f>IFERROR(__xludf.DUMMYFUNCTION("""COMPUTED_VALUE"""),"vacio")</f>
        <v>vacio</v>
      </c>
      <c r="AK345" s="376"/>
      <c r="AL345" s="376"/>
      <c r="AM345" s="376"/>
      <c r="AN345" s="376"/>
      <c r="AO345" s="376"/>
      <c r="AP345" s="376"/>
      <c r="AQ345" s="376"/>
      <c r="AR345" s="376"/>
      <c r="AS345" s="376"/>
      <c r="AT345" s="376"/>
      <c r="AU345" s="376"/>
      <c r="AV345" s="376"/>
      <c r="AW345" s="377"/>
      <c r="AX345" s="134"/>
      <c r="AY345" s="353"/>
      <c r="AZ345" s="392" t="str">
        <f>IFERROR(__xludf.DUMMYFUNCTION("TRANSPOSE( IFNA(FILTER($B:$B, MONTH(IF($A:$A&lt;&gt;"""",$A:$A,""null""))=MONTH(IF('DATOS PERSONALES'!$H343&lt;&gt;"""",'DATOS PERSONALES'!$H343,""null""))),""Ingrese mes contratacion primero""))"),"Ingrese mes contratacion primero")</f>
        <v>Ingrese mes contratacion primero</v>
      </c>
      <c r="BA345" s="376"/>
      <c r="BB345" s="376"/>
      <c r="BC345" s="376"/>
      <c r="BD345" s="376"/>
      <c r="BE345" s="376"/>
      <c r="BF345" s="376"/>
      <c r="BG345" s="376"/>
      <c r="BH345" s="376"/>
      <c r="BI345" s="376"/>
      <c r="BJ345" s="376"/>
      <c r="BK345" s="376"/>
      <c r="BL345" s="376"/>
      <c r="BM345" s="376"/>
      <c r="BN345" s="376"/>
      <c r="BO345" s="377"/>
      <c r="BP345" s="134"/>
      <c r="BQ345" s="134"/>
      <c r="BR345" s="134"/>
      <c r="BS345" s="148"/>
      <c r="BT345" s="148"/>
      <c r="BU345" s="148"/>
      <c r="BV345" s="148"/>
      <c r="BW345" s="148"/>
      <c r="BX345" s="148"/>
      <c r="BY345" s="148"/>
      <c r="BZ345" s="148"/>
      <c r="CA345" s="148"/>
      <c r="CB345" s="148"/>
      <c r="CC345" s="148"/>
      <c r="CD345" s="148"/>
      <c r="CE345" s="148"/>
      <c r="CF345" s="148"/>
      <c r="CG345" s="148"/>
      <c r="CH345" s="148"/>
      <c r="CI345" s="148"/>
      <c r="CJ345" s="148"/>
      <c r="CK345" s="148"/>
      <c r="CL345" s="148"/>
      <c r="CM345" s="148"/>
      <c r="CN345" s="148"/>
      <c r="CO345" s="148"/>
      <c r="CP345" s="148"/>
      <c r="CQ345" s="148"/>
      <c r="CR345" s="148"/>
    </row>
    <row r="346" ht="15.75" customHeight="1">
      <c r="A346" s="134"/>
      <c r="B346" s="134"/>
      <c r="C346" s="134"/>
      <c r="D346" s="134"/>
      <c r="E346" s="134"/>
      <c r="F346" s="134"/>
      <c r="G346" s="353"/>
      <c r="H346" s="376"/>
      <c r="I346" s="376"/>
      <c r="J346" s="376"/>
      <c r="K346" s="377"/>
      <c r="L346" s="134"/>
      <c r="M346" s="134"/>
      <c r="N346" s="353"/>
      <c r="O346" s="374"/>
      <c r="P346" s="375"/>
      <c r="Q346" s="381" t="str">
        <f>IFERROR(__xludf.DUMMYFUNCTION("TRANSPOSE(FILTER($P$6:$P$329,$O$6:$O$329='DATOS PERSONALES'!$E343))"),"Lunes 15:15")</f>
        <v>Lunes 15:15</v>
      </c>
      <c r="R346" s="374" t="str">
        <f>IFERROR(__xludf.DUMMYFUNCTION("""COMPUTED_VALUE"""),"Lunes 16:45")</f>
        <v>Lunes 16:45</v>
      </c>
      <c r="S346" s="374" t="str">
        <f>IFERROR(__xludf.DUMMYFUNCTION("""COMPUTED_VALUE"""),"Lunes 18:15")</f>
        <v>Lunes 18:15</v>
      </c>
      <c r="T346" s="374" t="str">
        <f>IFERROR(__xludf.DUMMYFUNCTION("""COMPUTED_VALUE"""),"Martes 09:45")</f>
        <v>Martes 09:45</v>
      </c>
      <c r="U346" s="374" t="str">
        <f>IFERROR(__xludf.DUMMYFUNCTION("""COMPUTED_VALUE"""),"Martes 15:00")</f>
        <v>Martes 15:00</v>
      </c>
      <c r="V346" s="374" t="str">
        <f>IFERROR(__xludf.DUMMYFUNCTION("""COMPUTED_VALUE"""),"Martes 18:00")</f>
        <v>Martes 18:00</v>
      </c>
      <c r="W346" s="374" t="str">
        <f>IFERROR(__xludf.DUMMYFUNCTION("""COMPUTED_VALUE"""),"Miércoles 15:45")</f>
        <v>Miércoles 15:45</v>
      </c>
      <c r="X346" s="374" t="str">
        <f>IFERROR(__xludf.DUMMYFUNCTION("""COMPUTED_VALUE"""),"Miércoles 17:15")</f>
        <v>Miércoles 17:15</v>
      </c>
      <c r="Y346" s="374" t="str">
        <f>IFERROR(__xludf.DUMMYFUNCTION("""COMPUTED_VALUE"""),"Jueves 09:45")</f>
        <v>Jueves 09:45</v>
      </c>
      <c r="Z346" s="374" t="str">
        <f>IFERROR(__xludf.DUMMYFUNCTION("""COMPUTED_VALUE"""),"Jueves 16:30")</f>
        <v>Jueves 16:30</v>
      </c>
      <c r="AA346" s="374" t="str">
        <f>IFERROR(__xludf.DUMMYFUNCTION("""COMPUTED_VALUE"""),"Jueves 18:00")</f>
        <v>Jueves 18:00</v>
      </c>
      <c r="AB346" s="374" t="str">
        <f>IFERROR(__xludf.DUMMYFUNCTION("""COMPUTED_VALUE"""),"Viernes 09:45")</f>
        <v>Viernes 09:45</v>
      </c>
      <c r="AC346" s="374" t="str">
        <f>IFERROR(__xludf.DUMMYFUNCTION("""COMPUTED_VALUE"""),"Viernes 15:00")</f>
        <v>Viernes 15:00</v>
      </c>
      <c r="AD346" s="376" t="str">
        <f>IFERROR(__xludf.DUMMYFUNCTION("""COMPUTED_VALUE"""),"Viernes 17:15")</f>
        <v>Viernes 17:15</v>
      </c>
      <c r="AE346" s="376" t="str">
        <f>IFERROR(__xludf.DUMMYFUNCTION("""COMPUTED_VALUE"""),"Viernes 18:45")</f>
        <v>Viernes 18:45</v>
      </c>
      <c r="AF346" s="376" t="str">
        <f>IFERROR(__xludf.DUMMYFUNCTION("""COMPUTED_VALUE"""),"Sábados 10:30")</f>
        <v>Sábados 10:30</v>
      </c>
      <c r="AG346" s="376" t="str">
        <f>IFERROR(__xludf.DUMMYFUNCTION("""COMPUTED_VALUE"""),"Sábados 15:00")</f>
        <v>Sábados 15:00</v>
      </c>
      <c r="AH346" s="376" t="str">
        <f>IFERROR(__xludf.DUMMYFUNCTION("""COMPUTED_VALUE"""),"Sábados 15:45")</f>
        <v>Sábados 15:45</v>
      </c>
      <c r="AI346" s="376" t="str">
        <f>IFERROR(__xludf.DUMMYFUNCTION("""COMPUTED_VALUE"""),"Sábados 17:15")</f>
        <v>Sábados 17:15</v>
      </c>
      <c r="AJ346" s="376" t="str">
        <f>IFERROR(__xludf.DUMMYFUNCTION("""COMPUTED_VALUE"""),"vacio")</f>
        <v>vacio</v>
      </c>
      <c r="AK346" s="376"/>
      <c r="AL346" s="376"/>
      <c r="AM346" s="376"/>
      <c r="AN346" s="376"/>
      <c r="AO346" s="376"/>
      <c r="AP346" s="376"/>
      <c r="AQ346" s="376"/>
      <c r="AR346" s="376"/>
      <c r="AS346" s="376"/>
      <c r="AT346" s="376"/>
      <c r="AU346" s="376"/>
      <c r="AV346" s="376"/>
      <c r="AW346" s="377"/>
      <c r="AX346" s="134"/>
      <c r="AY346" s="353"/>
      <c r="AZ346" s="392" t="str">
        <f>IFERROR(__xludf.DUMMYFUNCTION("TRANSPOSE( IFNA(FILTER($B:$B, MONTH(IF($A:$A&lt;&gt;"""",$A:$A,""null""))=MONTH(IF('DATOS PERSONALES'!$H344&lt;&gt;"""",'DATOS PERSONALES'!$H344,""null""))),""Ingrese mes contratacion primero""))"),"Ingrese mes contratacion primero")</f>
        <v>Ingrese mes contratacion primero</v>
      </c>
      <c r="BA346" s="376"/>
      <c r="BB346" s="376"/>
      <c r="BC346" s="376"/>
      <c r="BD346" s="376"/>
      <c r="BE346" s="376"/>
      <c r="BF346" s="376"/>
      <c r="BG346" s="376"/>
      <c r="BH346" s="376"/>
      <c r="BI346" s="376"/>
      <c r="BJ346" s="376"/>
      <c r="BK346" s="376"/>
      <c r="BL346" s="376"/>
      <c r="BM346" s="376"/>
      <c r="BN346" s="376"/>
      <c r="BO346" s="377"/>
      <c r="BP346" s="134"/>
      <c r="BQ346" s="134"/>
      <c r="BR346" s="134"/>
      <c r="BS346" s="148"/>
      <c r="BT346" s="148"/>
      <c r="BU346" s="148"/>
      <c r="BV346" s="148"/>
      <c r="BW346" s="148"/>
      <c r="BX346" s="148"/>
      <c r="BY346" s="148"/>
      <c r="BZ346" s="148"/>
      <c r="CA346" s="148"/>
      <c r="CB346" s="148"/>
      <c r="CC346" s="148"/>
      <c r="CD346" s="148"/>
      <c r="CE346" s="148"/>
      <c r="CF346" s="148"/>
      <c r="CG346" s="148"/>
      <c r="CH346" s="148"/>
      <c r="CI346" s="148"/>
      <c r="CJ346" s="148"/>
      <c r="CK346" s="148"/>
      <c r="CL346" s="148"/>
      <c r="CM346" s="148"/>
      <c r="CN346" s="148"/>
      <c r="CO346" s="148"/>
      <c r="CP346" s="148"/>
      <c r="CQ346" s="148"/>
      <c r="CR346" s="148"/>
    </row>
    <row r="347" ht="15.75" customHeight="1">
      <c r="A347" s="134"/>
      <c r="B347" s="134"/>
      <c r="C347" s="134"/>
      <c r="D347" s="134"/>
      <c r="E347" s="134"/>
      <c r="F347" s="134"/>
      <c r="G347" s="353"/>
      <c r="H347" s="376"/>
      <c r="I347" s="376"/>
      <c r="J347" s="376"/>
      <c r="K347" s="377"/>
      <c r="L347" s="134"/>
      <c r="M347" s="134"/>
      <c r="N347" s="353"/>
      <c r="O347" s="374"/>
      <c r="P347" s="375"/>
      <c r="Q347" s="381" t="str">
        <f>IFERROR(__xludf.DUMMYFUNCTION("TRANSPOSE(FILTER($P$6:$P$329,$O$6:$O$329='DATOS PERSONALES'!$E344))"),"Lunes 15:15")</f>
        <v>Lunes 15:15</v>
      </c>
      <c r="R347" s="374" t="str">
        <f>IFERROR(__xludf.DUMMYFUNCTION("""COMPUTED_VALUE"""),"Lunes 16:45")</f>
        <v>Lunes 16:45</v>
      </c>
      <c r="S347" s="374" t="str">
        <f>IFERROR(__xludf.DUMMYFUNCTION("""COMPUTED_VALUE"""),"Lunes 18:15")</f>
        <v>Lunes 18:15</v>
      </c>
      <c r="T347" s="374" t="str">
        <f>IFERROR(__xludf.DUMMYFUNCTION("""COMPUTED_VALUE"""),"Martes 09:45")</f>
        <v>Martes 09:45</v>
      </c>
      <c r="U347" s="374" t="str">
        <f>IFERROR(__xludf.DUMMYFUNCTION("""COMPUTED_VALUE"""),"Martes 15:00")</f>
        <v>Martes 15:00</v>
      </c>
      <c r="V347" s="374" t="str">
        <f>IFERROR(__xludf.DUMMYFUNCTION("""COMPUTED_VALUE"""),"Martes 18:00")</f>
        <v>Martes 18:00</v>
      </c>
      <c r="W347" s="374" t="str">
        <f>IFERROR(__xludf.DUMMYFUNCTION("""COMPUTED_VALUE"""),"Miércoles 15:45")</f>
        <v>Miércoles 15:45</v>
      </c>
      <c r="X347" s="374" t="str">
        <f>IFERROR(__xludf.DUMMYFUNCTION("""COMPUTED_VALUE"""),"Miércoles 17:15")</f>
        <v>Miércoles 17:15</v>
      </c>
      <c r="Y347" s="374" t="str">
        <f>IFERROR(__xludf.DUMMYFUNCTION("""COMPUTED_VALUE"""),"Jueves 09:45")</f>
        <v>Jueves 09:45</v>
      </c>
      <c r="Z347" s="374" t="str">
        <f>IFERROR(__xludf.DUMMYFUNCTION("""COMPUTED_VALUE"""),"Jueves 16:30")</f>
        <v>Jueves 16:30</v>
      </c>
      <c r="AA347" s="374" t="str">
        <f>IFERROR(__xludf.DUMMYFUNCTION("""COMPUTED_VALUE"""),"Jueves 18:00")</f>
        <v>Jueves 18:00</v>
      </c>
      <c r="AB347" s="374" t="str">
        <f>IFERROR(__xludf.DUMMYFUNCTION("""COMPUTED_VALUE"""),"Viernes 09:45")</f>
        <v>Viernes 09:45</v>
      </c>
      <c r="AC347" s="374" t="str">
        <f>IFERROR(__xludf.DUMMYFUNCTION("""COMPUTED_VALUE"""),"Viernes 15:00")</f>
        <v>Viernes 15:00</v>
      </c>
      <c r="AD347" s="376" t="str">
        <f>IFERROR(__xludf.DUMMYFUNCTION("""COMPUTED_VALUE"""),"Viernes 17:15")</f>
        <v>Viernes 17:15</v>
      </c>
      <c r="AE347" s="376" t="str">
        <f>IFERROR(__xludf.DUMMYFUNCTION("""COMPUTED_VALUE"""),"Viernes 18:45")</f>
        <v>Viernes 18:45</v>
      </c>
      <c r="AF347" s="376" t="str">
        <f>IFERROR(__xludf.DUMMYFUNCTION("""COMPUTED_VALUE"""),"Sábados 10:30")</f>
        <v>Sábados 10:30</v>
      </c>
      <c r="AG347" s="376" t="str">
        <f>IFERROR(__xludf.DUMMYFUNCTION("""COMPUTED_VALUE"""),"Sábados 15:00")</f>
        <v>Sábados 15:00</v>
      </c>
      <c r="AH347" s="376" t="str">
        <f>IFERROR(__xludf.DUMMYFUNCTION("""COMPUTED_VALUE"""),"Sábados 15:45")</f>
        <v>Sábados 15:45</v>
      </c>
      <c r="AI347" s="376" t="str">
        <f>IFERROR(__xludf.DUMMYFUNCTION("""COMPUTED_VALUE"""),"Sábados 17:15")</f>
        <v>Sábados 17:15</v>
      </c>
      <c r="AJ347" s="376" t="str">
        <f>IFERROR(__xludf.DUMMYFUNCTION("""COMPUTED_VALUE"""),"vacio")</f>
        <v>vacio</v>
      </c>
      <c r="AK347" s="376"/>
      <c r="AL347" s="376"/>
      <c r="AM347" s="376"/>
      <c r="AN347" s="376"/>
      <c r="AO347" s="376"/>
      <c r="AP347" s="376"/>
      <c r="AQ347" s="376"/>
      <c r="AR347" s="376"/>
      <c r="AS347" s="376"/>
      <c r="AT347" s="376"/>
      <c r="AU347" s="376"/>
      <c r="AV347" s="376"/>
      <c r="AW347" s="377"/>
      <c r="AX347" s="134"/>
      <c r="AY347" s="353"/>
      <c r="AZ347" s="392" t="str">
        <f>IFERROR(__xludf.DUMMYFUNCTION("TRANSPOSE( IFNA(FILTER($B:$B, MONTH(IF($A:$A&lt;&gt;"""",$A:$A,""null""))=MONTH(IF('DATOS PERSONALES'!$H345&lt;&gt;"""",'DATOS PERSONALES'!$H345,""null""))),""Ingrese mes contratacion primero""))"),"Ingrese mes contratacion primero")</f>
        <v>Ingrese mes contratacion primero</v>
      </c>
      <c r="BA347" s="376"/>
      <c r="BB347" s="376"/>
      <c r="BC347" s="376"/>
      <c r="BD347" s="376"/>
      <c r="BE347" s="376"/>
      <c r="BF347" s="376"/>
      <c r="BG347" s="376"/>
      <c r="BH347" s="376"/>
      <c r="BI347" s="376"/>
      <c r="BJ347" s="376"/>
      <c r="BK347" s="376"/>
      <c r="BL347" s="376"/>
      <c r="BM347" s="376"/>
      <c r="BN347" s="376"/>
      <c r="BO347" s="377"/>
      <c r="BP347" s="134"/>
      <c r="BQ347" s="134"/>
      <c r="BR347" s="134"/>
      <c r="BS347" s="148"/>
      <c r="BT347" s="148"/>
      <c r="BU347" s="148"/>
      <c r="BV347" s="148"/>
      <c r="BW347" s="148"/>
      <c r="BX347" s="148"/>
      <c r="BY347" s="148"/>
      <c r="BZ347" s="148"/>
      <c r="CA347" s="148"/>
      <c r="CB347" s="148"/>
      <c r="CC347" s="148"/>
      <c r="CD347" s="148"/>
      <c r="CE347" s="148"/>
      <c r="CF347" s="148"/>
      <c r="CG347" s="148"/>
      <c r="CH347" s="148"/>
      <c r="CI347" s="148"/>
      <c r="CJ347" s="148"/>
      <c r="CK347" s="148"/>
      <c r="CL347" s="148"/>
      <c r="CM347" s="148"/>
      <c r="CN347" s="148"/>
      <c r="CO347" s="148"/>
      <c r="CP347" s="148"/>
      <c r="CQ347" s="148"/>
      <c r="CR347" s="148"/>
    </row>
    <row r="348" ht="15.75" customHeight="1">
      <c r="A348" s="134"/>
      <c r="B348" s="134"/>
      <c r="C348" s="134"/>
      <c r="D348" s="134"/>
      <c r="E348" s="134"/>
      <c r="F348" s="134"/>
      <c r="G348" s="353"/>
      <c r="H348" s="376"/>
      <c r="I348" s="376"/>
      <c r="J348" s="376"/>
      <c r="K348" s="377"/>
      <c r="L348" s="134"/>
      <c r="M348" s="134"/>
      <c r="N348" s="353"/>
      <c r="O348" s="374"/>
      <c r="P348" s="375"/>
      <c r="Q348" s="381" t="str">
        <f>IFERROR(__xludf.DUMMYFUNCTION("TRANSPOSE(FILTER($P$6:$P$329,$O$6:$O$329='DATOS PERSONALES'!$E345))"),"Lunes 15:15")</f>
        <v>Lunes 15:15</v>
      </c>
      <c r="R348" s="374" t="str">
        <f>IFERROR(__xludf.DUMMYFUNCTION("""COMPUTED_VALUE"""),"Lunes 16:45")</f>
        <v>Lunes 16:45</v>
      </c>
      <c r="S348" s="374" t="str">
        <f>IFERROR(__xludf.DUMMYFUNCTION("""COMPUTED_VALUE"""),"Lunes 18:15")</f>
        <v>Lunes 18:15</v>
      </c>
      <c r="T348" s="374" t="str">
        <f>IFERROR(__xludf.DUMMYFUNCTION("""COMPUTED_VALUE"""),"Martes 09:45")</f>
        <v>Martes 09:45</v>
      </c>
      <c r="U348" s="374" t="str">
        <f>IFERROR(__xludf.DUMMYFUNCTION("""COMPUTED_VALUE"""),"Martes 15:00")</f>
        <v>Martes 15:00</v>
      </c>
      <c r="V348" s="374" t="str">
        <f>IFERROR(__xludf.DUMMYFUNCTION("""COMPUTED_VALUE"""),"Martes 18:00")</f>
        <v>Martes 18:00</v>
      </c>
      <c r="W348" s="374" t="str">
        <f>IFERROR(__xludf.DUMMYFUNCTION("""COMPUTED_VALUE"""),"Miércoles 15:45")</f>
        <v>Miércoles 15:45</v>
      </c>
      <c r="X348" s="374" t="str">
        <f>IFERROR(__xludf.DUMMYFUNCTION("""COMPUTED_VALUE"""),"Miércoles 17:15")</f>
        <v>Miércoles 17:15</v>
      </c>
      <c r="Y348" s="374" t="str">
        <f>IFERROR(__xludf.DUMMYFUNCTION("""COMPUTED_VALUE"""),"Jueves 09:45")</f>
        <v>Jueves 09:45</v>
      </c>
      <c r="Z348" s="374" t="str">
        <f>IFERROR(__xludf.DUMMYFUNCTION("""COMPUTED_VALUE"""),"Jueves 16:30")</f>
        <v>Jueves 16:30</v>
      </c>
      <c r="AA348" s="374" t="str">
        <f>IFERROR(__xludf.DUMMYFUNCTION("""COMPUTED_VALUE"""),"Jueves 18:00")</f>
        <v>Jueves 18:00</v>
      </c>
      <c r="AB348" s="374" t="str">
        <f>IFERROR(__xludf.DUMMYFUNCTION("""COMPUTED_VALUE"""),"Viernes 09:45")</f>
        <v>Viernes 09:45</v>
      </c>
      <c r="AC348" s="374" t="str">
        <f>IFERROR(__xludf.DUMMYFUNCTION("""COMPUTED_VALUE"""),"Viernes 15:00")</f>
        <v>Viernes 15:00</v>
      </c>
      <c r="AD348" s="376" t="str">
        <f>IFERROR(__xludf.DUMMYFUNCTION("""COMPUTED_VALUE"""),"Viernes 17:15")</f>
        <v>Viernes 17:15</v>
      </c>
      <c r="AE348" s="376" t="str">
        <f>IFERROR(__xludf.DUMMYFUNCTION("""COMPUTED_VALUE"""),"Viernes 18:45")</f>
        <v>Viernes 18:45</v>
      </c>
      <c r="AF348" s="376" t="str">
        <f>IFERROR(__xludf.DUMMYFUNCTION("""COMPUTED_VALUE"""),"Sábados 10:30")</f>
        <v>Sábados 10:30</v>
      </c>
      <c r="AG348" s="376" t="str">
        <f>IFERROR(__xludf.DUMMYFUNCTION("""COMPUTED_VALUE"""),"Sábados 15:00")</f>
        <v>Sábados 15:00</v>
      </c>
      <c r="AH348" s="376" t="str">
        <f>IFERROR(__xludf.DUMMYFUNCTION("""COMPUTED_VALUE"""),"Sábados 15:45")</f>
        <v>Sábados 15:45</v>
      </c>
      <c r="AI348" s="376" t="str">
        <f>IFERROR(__xludf.DUMMYFUNCTION("""COMPUTED_VALUE"""),"Sábados 17:15")</f>
        <v>Sábados 17:15</v>
      </c>
      <c r="AJ348" s="376" t="str">
        <f>IFERROR(__xludf.DUMMYFUNCTION("""COMPUTED_VALUE"""),"vacio")</f>
        <v>vacio</v>
      </c>
      <c r="AK348" s="376"/>
      <c r="AL348" s="376"/>
      <c r="AM348" s="376"/>
      <c r="AN348" s="376"/>
      <c r="AO348" s="376"/>
      <c r="AP348" s="376"/>
      <c r="AQ348" s="376"/>
      <c r="AR348" s="376"/>
      <c r="AS348" s="376"/>
      <c r="AT348" s="376"/>
      <c r="AU348" s="376"/>
      <c r="AV348" s="376"/>
      <c r="AW348" s="377"/>
      <c r="AX348" s="134"/>
      <c r="AY348" s="353"/>
      <c r="AZ348" s="392" t="str">
        <f>IFERROR(__xludf.DUMMYFUNCTION("TRANSPOSE( IFNA(FILTER($B:$B, MONTH(IF($A:$A&lt;&gt;"""",$A:$A,""null""))=MONTH(IF('DATOS PERSONALES'!$H346&lt;&gt;"""",'DATOS PERSONALES'!$H346,""null""))),""Ingrese mes contratacion primero""))"),"Ingrese mes contratacion primero")</f>
        <v>Ingrese mes contratacion primero</v>
      </c>
      <c r="BA348" s="376"/>
      <c r="BB348" s="376"/>
      <c r="BC348" s="376"/>
      <c r="BD348" s="376"/>
      <c r="BE348" s="376"/>
      <c r="BF348" s="376"/>
      <c r="BG348" s="376"/>
      <c r="BH348" s="376"/>
      <c r="BI348" s="376"/>
      <c r="BJ348" s="376"/>
      <c r="BK348" s="376"/>
      <c r="BL348" s="376"/>
      <c r="BM348" s="376"/>
      <c r="BN348" s="376"/>
      <c r="BO348" s="377"/>
      <c r="BP348" s="134"/>
      <c r="BQ348" s="134"/>
      <c r="BR348" s="134"/>
      <c r="BS348" s="148"/>
      <c r="BT348" s="148"/>
      <c r="BU348" s="148"/>
      <c r="BV348" s="148"/>
      <c r="BW348" s="148"/>
      <c r="BX348" s="148"/>
      <c r="BY348" s="148"/>
      <c r="BZ348" s="148"/>
      <c r="CA348" s="148"/>
      <c r="CB348" s="148"/>
      <c r="CC348" s="148"/>
      <c r="CD348" s="148"/>
      <c r="CE348" s="148"/>
      <c r="CF348" s="148"/>
      <c r="CG348" s="148"/>
      <c r="CH348" s="148"/>
      <c r="CI348" s="148"/>
      <c r="CJ348" s="148"/>
      <c r="CK348" s="148"/>
      <c r="CL348" s="148"/>
      <c r="CM348" s="148"/>
      <c r="CN348" s="148"/>
      <c r="CO348" s="148"/>
      <c r="CP348" s="148"/>
      <c r="CQ348" s="148"/>
      <c r="CR348" s="148"/>
    </row>
    <row r="349" ht="15.75" customHeight="1">
      <c r="A349" s="134"/>
      <c r="B349" s="134"/>
      <c r="C349" s="134"/>
      <c r="D349" s="134"/>
      <c r="E349" s="134"/>
      <c r="F349" s="134"/>
      <c r="G349" s="353"/>
      <c r="H349" s="376"/>
      <c r="I349" s="376"/>
      <c r="J349" s="376"/>
      <c r="K349" s="377"/>
      <c r="L349" s="134"/>
      <c r="M349" s="134"/>
      <c r="N349" s="353"/>
      <c r="O349" s="374"/>
      <c r="P349" s="375"/>
      <c r="Q349" s="381" t="str">
        <f>IFERROR(__xludf.DUMMYFUNCTION("TRANSPOSE(FILTER($P$6:$P$329,$O$6:$O$329='DATOS PERSONALES'!$E346))"),"Lunes 15:15")</f>
        <v>Lunes 15:15</v>
      </c>
      <c r="R349" s="374" t="str">
        <f>IFERROR(__xludf.DUMMYFUNCTION("""COMPUTED_VALUE"""),"Lunes 16:45")</f>
        <v>Lunes 16:45</v>
      </c>
      <c r="S349" s="374" t="str">
        <f>IFERROR(__xludf.DUMMYFUNCTION("""COMPUTED_VALUE"""),"Lunes 18:15")</f>
        <v>Lunes 18:15</v>
      </c>
      <c r="T349" s="374" t="str">
        <f>IFERROR(__xludf.DUMMYFUNCTION("""COMPUTED_VALUE"""),"Martes 09:45")</f>
        <v>Martes 09:45</v>
      </c>
      <c r="U349" s="374" t="str">
        <f>IFERROR(__xludf.DUMMYFUNCTION("""COMPUTED_VALUE"""),"Martes 15:00")</f>
        <v>Martes 15:00</v>
      </c>
      <c r="V349" s="374" t="str">
        <f>IFERROR(__xludf.DUMMYFUNCTION("""COMPUTED_VALUE"""),"Martes 18:00")</f>
        <v>Martes 18:00</v>
      </c>
      <c r="W349" s="374" t="str">
        <f>IFERROR(__xludf.DUMMYFUNCTION("""COMPUTED_VALUE"""),"Miércoles 15:45")</f>
        <v>Miércoles 15:45</v>
      </c>
      <c r="X349" s="374" t="str">
        <f>IFERROR(__xludf.DUMMYFUNCTION("""COMPUTED_VALUE"""),"Miércoles 17:15")</f>
        <v>Miércoles 17:15</v>
      </c>
      <c r="Y349" s="374" t="str">
        <f>IFERROR(__xludf.DUMMYFUNCTION("""COMPUTED_VALUE"""),"Jueves 09:45")</f>
        <v>Jueves 09:45</v>
      </c>
      <c r="Z349" s="374" t="str">
        <f>IFERROR(__xludf.DUMMYFUNCTION("""COMPUTED_VALUE"""),"Jueves 16:30")</f>
        <v>Jueves 16:30</v>
      </c>
      <c r="AA349" s="374" t="str">
        <f>IFERROR(__xludf.DUMMYFUNCTION("""COMPUTED_VALUE"""),"Jueves 18:00")</f>
        <v>Jueves 18:00</v>
      </c>
      <c r="AB349" s="374" t="str">
        <f>IFERROR(__xludf.DUMMYFUNCTION("""COMPUTED_VALUE"""),"Viernes 09:45")</f>
        <v>Viernes 09:45</v>
      </c>
      <c r="AC349" s="374" t="str">
        <f>IFERROR(__xludf.DUMMYFUNCTION("""COMPUTED_VALUE"""),"Viernes 15:00")</f>
        <v>Viernes 15:00</v>
      </c>
      <c r="AD349" s="376" t="str">
        <f>IFERROR(__xludf.DUMMYFUNCTION("""COMPUTED_VALUE"""),"Viernes 17:15")</f>
        <v>Viernes 17:15</v>
      </c>
      <c r="AE349" s="376" t="str">
        <f>IFERROR(__xludf.DUMMYFUNCTION("""COMPUTED_VALUE"""),"Viernes 18:45")</f>
        <v>Viernes 18:45</v>
      </c>
      <c r="AF349" s="376" t="str">
        <f>IFERROR(__xludf.DUMMYFUNCTION("""COMPUTED_VALUE"""),"Sábados 10:30")</f>
        <v>Sábados 10:30</v>
      </c>
      <c r="AG349" s="376" t="str">
        <f>IFERROR(__xludf.DUMMYFUNCTION("""COMPUTED_VALUE"""),"Sábados 15:00")</f>
        <v>Sábados 15:00</v>
      </c>
      <c r="AH349" s="376" t="str">
        <f>IFERROR(__xludf.DUMMYFUNCTION("""COMPUTED_VALUE"""),"Sábados 15:45")</f>
        <v>Sábados 15:45</v>
      </c>
      <c r="AI349" s="376" t="str">
        <f>IFERROR(__xludf.DUMMYFUNCTION("""COMPUTED_VALUE"""),"Sábados 17:15")</f>
        <v>Sábados 17:15</v>
      </c>
      <c r="AJ349" s="376" t="str">
        <f>IFERROR(__xludf.DUMMYFUNCTION("""COMPUTED_VALUE"""),"vacio")</f>
        <v>vacio</v>
      </c>
      <c r="AK349" s="376"/>
      <c r="AL349" s="376"/>
      <c r="AM349" s="376"/>
      <c r="AN349" s="376"/>
      <c r="AO349" s="376"/>
      <c r="AP349" s="376"/>
      <c r="AQ349" s="376"/>
      <c r="AR349" s="376"/>
      <c r="AS349" s="376"/>
      <c r="AT349" s="376"/>
      <c r="AU349" s="376"/>
      <c r="AV349" s="376"/>
      <c r="AW349" s="377"/>
      <c r="AX349" s="134"/>
      <c r="AY349" s="353"/>
      <c r="AZ349" s="392" t="str">
        <f>IFERROR(__xludf.DUMMYFUNCTION("TRANSPOSE( IFNA(FILTER($B:$B, MONTH(IF($A:$A&lt;&gt;"""",$A:$A,""null""))=MONTH(IF('DATOS PERSONALES'!$H347&lt;&gt;"""",'DATOS PERSONALES'!$H347,""null""))),""Ingrese mes contratacion primero""))"),"Ingrese mes contratacion primero")</f>
        <v>Ingrese mes contratacion primero</v>
      </c>
      <c r="BA349" s="376"/>
      <c r="BB349" s="376"/>
      <c r="BC349" s="376"/>
      <c r="BD349" s="376"/>
      <c r="BE349" s="376"/>
      <c r="BF349" s="376"/>
      <c r="BG349" s="376"/>
      <c r="BH349" s="376"/>
      <c r="BI349" s="376"/>
      <c r="BJ349" s="376"/>
      <c r="BK349" s="376"/>
      <c r="BL349" s="376"/>
      <c r="BM349" s="376"/>
      <c r="BN349" s="376"/>
      <c r="BO349" s="377"/>
      <c r="BP349" s="134"/>
      <c r="BQ349" s="134"/>
      <c r="BR349" s="134"/>
      <c r="BS349" s="148"/>
      <c r="BT349" s="148"/>
      <c r="BU349" s="148"/>
      <c r="BV349" s="148"/>
      <c r="BW349" s="148"/>
      <c r="BX349" s="148"/>
      <c r="BY349" s="148"/>
      <c r="BZ349" s="148"/>
      <c r="CA349" s="148"/>
      <c r="CB349" s="148"/>
      <c r="CC349" s="148"/>
      <c r="CD349" s="148"/>
      <c r="CE349" s="148"/>
      <c r="CF349" s="148"/>
      <c r="CG349" s="148"/>
      <c r="CH349" s="148"/>
      <c r="CI349" s="148"/>
      <c r="CJ349" s="148"/>
      <c r="CK349" s="148"/>
      <c r="CL349" s="148"/>
      <c r="CM349" s="148"/>
      <c r="CN349" s="148"/>
      <c r="CO349" s="148"/>
      <c r="CP349" s="148"/>
      <c r="CQ349" s="148"/>
      <c r="CR349" s="148"/>
    </row>
    <row r="350" ht="15.75" customHeight="1">
      <c r="A350" s="134"/>
      <c r="B350" s="134"/>
      <c r="C350" s="134"/>
      <c r="D350" s="134"/>
      <c r="E350" s="134"/>
      <c r="F350" s="134"/>
      <c r="G350" s="353"/>
      <c r="H350" s="376"/>
      <c r="I350" s="376"/>
      <c r="J350" s="376"/>
      <c r="K350" s="377"/>
      <c r="L350" s="134"/>
      <c r="M350" s="134"/>
      <c r="N350" s="353"/>
      <c r="O350" s="374"/>
      <c r="P350" s="375"/>
      <c r="Q350" s="381" t="str">
        <f>IFERROR(__xludf.DUMMYFUNCTION("TRANSPOSE(FILTER($P$6:$P$329,$O$6:$O$329='DATOS PERSONALES'!$E347))"),"Lunes 15:15")</f>
        <v>Lunes 15:15</v>
      </c>
      <c r="R350" s="374" t="str">
        <f>IFERROR(__xludf.DUMMYFUNCTION("""COMPUTED_VALUE"""),"Lunes 16:45")</f>
        <v>Lunes 16:45</v>
      </c>
      <c r="S350" s="374" t="str">
        <f>IFERROR(__xludf.DUMMYFUNCTION("""COMPUTED_VALUE"""),"Lunes 18:15")</f>
        <v>Lunes 18:15</v>
      </c>
      <c r="T350" s="374" t="str">
        <f>IFERROR(__xludf.DUMMYFUNCTION("""COMPUTED_VALUE"""),"Martes 09:45")</f>
        <v>Martes 09:45</v>
      </c>
      <c r="U350" s="374" t="str">
        <f>IFERROR(__xludf.DUMMYFUNCTION("""COMPUTED_VALUE"""),"Martes 15:00")</f>
        <v>Martes 15:00</v>
      </c>
      <c r="V350" s="374" t="str">
        <f>IFERROR(__xludf.DUMMYFUNCTION("""COMPUTED_VALUE"""),"Martes 18:00")</f>
        <v>Martes 18:00</v>
      </c>
      <c r="W350" s="374" t="str">
        <f>IFERROR(__xludf.DUMMYFUNCTION("""COMPUTED_VALUE"""),"Miércoles 15:45")</f>
        <v>Miércoles 15:45</v>
      </c>
      <c r="X350" s="374" t="str">
        <f>IFERROR(__xludf.DUMMYFUNCTION("""COMPUTED_VALUE"""),"Miércoles 17:15")</f>
        <v>Miércoles 17:15</v>
      </c>
      <c r="Y350" s="374" t="str">
        <f>IFERROR(__xludf.DUMMYFUNCTION("""COMPUTED_VALUE"""),"Jueves 09:45")</f>
        <v>Jueves 09:45</v>
      </c>
      <c r="Z350" s="374" t="str">
        <f>IFERROR(__xludf.DUMMYFUNCTION("""COMPUTED_VALUE"""),"Jueves 16:30")</f>
        <v>Jueves 16:30</v>
      </c>
      <c r="AA350" s="374" t="str">
        <f>IFERROR(__xludf.DUMMYFUNCTION("""COMPUTED_VALUE"""),"Jueves 18:00")</f>
        <v>Jueves 18:00</v>
      </c>
      <c r="AB350" s="374" t="str">
        <f>IFERROR(__xludf.DUMMYFUNCTION("""COMPUTED_VALUE"""),"Viernes 09:45")</f>
        <v>Viernes 09:45</v>
      </c>
      <c r="AC350" s="374" t="str">
        <f>IFERROR(__xludf.DUMMYFUNCTION("""COMPUTED_VALUE"""),"Viernes 15:00")</f>
        <v>Viernes 15:00</v>
      </c>
      <c r="AD350" s="376" t="str">
        <f>IFERROR(__xludf.DUMMYFUNCTION("""COMPUTED_VALUE"""),"Viernes 17:15")</f>
        <v>Viernes 17:15</v>
      </c>
      <c r="AE350" s="376" t="str">
        <f>IFERROR(__xludf.DUMMYFUNCTION("""COMPUTED_VALUE"""),"Viernes 18:45")</f>
        <v>Viernes 18:45</v>
      </c>
      <c r="AF350" s="376" t="str">
        <f>IFERROR(__xludf.DUMMYFUNCTION("""COMPUTED_VALUE"""),"Sábados 10:30")</f>
        <v>Sábados 10:30</v>
      </c>
      <c r="AG350" s="376" t="str">
        <f>IFERROR(__xludf.DUMMYFUNCTION("""COMPUTED_VALUE"""),"Sábados 15:00")</f>
        <v>Sábados 15:00</v>
      </c>
      <c r="AH350" s="376" t="str">
        <f>IFERROR(__xludf.DUMMYFUNCTION("""COMPUTED_VALUE"""),"Sábados 15:45")</f>
        <v>Sábados 15:45</v>
      </c>
      <c r="AI350" s="376" t="str">
        <f>IFERROR(__xludf.DUMMYFUNCTION("""COMPUTED_VALUE"""),"Sábados 17:15")</f>
        <v>Sábados 17:15</v>
      </c>
      <c r="AJ350" s="376" t="str">
        <f>IFERROR(__xludf.DUMMYFUNCTION("""COMPUTED_VALUE"""),"vacio")</f>
        <v>vacio</v>
      </c>
      <c r="AK350" s="376"/>
      <c r="AL350" s="376"/>
      <c r="AM350" s="376"/>
      <c r="AN350" s="376"/>
      <c r="AO350" s="376"/>
      <c r="AP350" s="376"/>
      <c r="AQ350" s="376"/>
      <c r="AR350" s="376"/>
      <c r="AS350" s="376"/>
      <c r="AT350" s="376"/>
      <c r="AU350" s="376"/>
      <c r="AV350" s="376"/>
      <c r="AW350" s="377"/>
      <c r="AX350" s="134"/>
      <c r="AY350" s="353"/>
      <c r="AZ350" s="392" t="str">
        <f>IFERROR(__xludf.DUMMYFUNCTION("TRANSPOSE( IFNA(FILTER($B:$B, MONTH(IF($A:$A&lt;&gt;"""",$A:$A,""null""))=MONTH(IF('DATOS PERSONALES'!$H348&lt;&gt;"""",'DATOS PERSONALES'!$H348,""null""))),""Ingrese mes contratacion primero""))"),"Ingrese mes contratacion primero")</f>
        <v>Ingrese mes contratacion primero</v>
      </c>
      <c r="BA350" s="376"/>
      <c r="BB350" s="376"/>
      <c r="BC350" s="376"/>
      <c r="BD350" s="376"/>
      <c r="BE350" s="376"/>
      <c r="BF350" s="376"/>
      <c r="BG350" s="376"/>
      <c r="BH350" s="376"/>
      <c r="BI350" s="376"/>
      <c r="BJ350" s="376"/>
      <c r="BK350" s="376"/>
      <c r="BL350" s="376"/>
      <c r="BM350" s="376"/>
      <c r="BN350" s="376"/>
      <c r="BO350" s="377"/>
      <c r="BP350" s="134"/>
      <c r="BQ350" s="134"/>
      <c r="BR350" s="134"/>
      <c r="BS350" s="148"/>
      <c r="BT350" s="148"/>
      <c r="BU350" s="148"/>
      <c r="BV350" s="148"/>
      <c r="BW350" s="148"/>
      <c r="BX350" s="148"/>
      <c r="BY350" s="148"/>
      <c r="BZ350" s="148"/>
      <c r="CA350" s="148"/>
      <c r="CB350" s="148"/>
      <c r="CC350" s="148"/>
      <c r="CD350" s="148"/>
      <c r="CE350" s="148"/>
      <c r="CF350" s="148"/>
      <c r="CG350" s="148"/>
      <c r="CH350" s="148"/>
      <c r="CI350" s="148"/>
      <c r="CJ350" s="148"/>
      <c r="CK350" s="148"/>
      <c r="CL350" s="148"/>
      <c r="CM350" s="148"/>
      <c r="CN350" s="148"/>
      <c r="CO350" s="148"/>
      <c r="CP350" s="148"/>
      <c r="CQ350" s="148"/>
      <c r="CR350" s="148"/>
    </row>
    <row r="351" ht="15.75" customHeight="1">
      <c r="A351" s="134"/>
      <c r="B351" s="134"/>
      <c r="C351" s="134"/>
      <c r="D351" s="134"/>
      <c r="E351" s="134"/>
      <c r="F351" s="134"/>
      <c r="G351" s="353"/>
      <c r="H351" s="376"/>
      <c r="I351" s="376"/>
      <c r="J351" s="376"/>
      <c r="K351" s="377"/>
      <c r="L351" s="134"/>
      <c r="M351" s="134"/>
      <c r="N351" s="353"/>
      <c r="O351" s="374"/>
      <c r="P351" s="375"/>
      <c r="Q351" s="381" t="str">
        <f>IFERROR(__xludf.DUMMYFUNCTION("TRANSPOSE(FILTER($P$6:$P$329,$O$6:$O$329='DATOS PERSONALES'!$E348))"),"Lunes 15:15")</f>
        <v>Lunes 15:15</v>
      </c>
      <c r="R351" s="374" t="str">
        <f>IFERROR(__xludf.DUMMYFUNCTION("""COMPUTED_VALUE"""),"Lunes 16:45")</f>
        <v>Lunes 16:45</v>
      </c>
      <c r="S351" s="374" t="str">
        <f>IFERROR(__xludf.DUMMYFUNCTION("""COMPUTED_VALUE"""),"Lunes 18:15")</f>
        <v>Lunes 18:15</v>
      </c>
      <c r="T351" s="374" t="str">
        <f>IFERROR(__xludf.DUMMYFUNCTION("""COMPUTED_VALUE"""),"Martes 09:45")</f>
        <v>Martes 09:45</v>
      </c>
      <c r="U351" s="374" t="str">
        <f>IFERROR(__xludf.DUMMYFUNCTION("""COMPUTED_VALUE"""),"Martes 15:00")</f>
        <v>Martes 15:00</v>
      </c>
      <c r="V351" s="374" t="str">
        <f>IFERROR(__xludf.DUMMYFUNCTION("""COMPUTED_VALUE"""),"Martes 18:00")</f>
        <v>Martes 18:00</v>
      </c>
      <c r="W351" s="374" t="str">
        <f>IFERROR(__xludf.DUMMYFUNCTION("""COMPUTED_VALUE"""),"Miércoles 15:45")</f>
        <v>Miércoles 15:45</v>
      </c>
      <c r="X351" s="374" t="str">
        <f>IFERROR(__xludf.DUMMYFUNCTION("""COMPUTED_VALUE"""),"Miércoles 17:15")</f>
        <v>Miércoles 17:15</v>
      </c>
      <c r="Y351" s="374" t="str">
        <f>IFERROR(__xludf.DUMMYFUNCTION("""COMPUTED_VALUE"""),"Jueves 09:45")</f>
        <v>Jueves 09:45</v>
      </c>
      <c r="Z351" s="374" t="str">
        <f>IFERROR(__xludf.DUMMYFUNCTION("""COMPUTED_VALUE"""),"Jueves 16:30")</f>
        <v>Jueves 16:30</v>
      </c>
      <c r="AA351" s="374" t="str">
        <f>IFERROR(__xludf.DUMMYFUNCTION("""COMPUTED_VALUE"""),"Jueves 18:00")</f>
        <v>Jueves 18:00</v>
      </c>
      <c r="AB351" s="374" t="str">
        <f>IFERROR(__xludf.DUMMYFUNCTION("""COMPUTED_VALUE"""),"Viernes 09:45")</f>
        <v>Viernes 09:45</v>
      </c>
      <c r="AC351" s="374" t="str">
        <f>IFERROR(__xludf.DUMMYFUNCTION("""COMPUTED_VALUE"""),"Viernes 15:00")</f>
        <v>Viernes 15:00</v>
      </c>
      <c r="AD351" s="376" t="str">
        <f>IFERROR(__xludf.DUMMYFUNCTION("""COMPUTED_VALUE"""),"Viernes 17:15")</f>
        <v>Viernes 17:15</v>
      </c>
      <c r="AE351" s="376" t="str">
        <f>IFERROR(__xludf.DUMMYFUNCTION("""COMPUTED_VALUE"""),"Viernes 18:45")</f>
        <v>Viernes 18:45</v>
      </c>
      <c r="AF351" s="376" t="str">
        <f>IFERROR(__xludf.DUMMYFUNCTION("""COMPUTED_VALUE"""),"Sábados 10:30")</f>
        <v>Sábados 10:30</v>
      </c>
      <c r="AG351" s="376" t="str">
        <f>IFERROR(__xludf.DUMMYFUNCTION("""COMPUTED_VALUE"""),"Sábados 15:00")</f>
        <v>Sábados 15:00</v>
      </c>
      <c r="AH351" s="376" t="str">
        <f>IFERROR(__xludf.DUMMYFUNCTION("""COMPUTED_VALUE"""),"Sábados 15:45")</f>
        <v>Sábados 15:45</v>
      </c>
      <c r="AI351" s="376" t="str">
        <f>IFERROR(__xludf.DUMMYFUNCTION("""COMPUTED_VALUE"""),"Sábados 17:15")</f>
        <v>Sábados 17:15</v>
      </c>
      <c r="AJ351" s="376" t="str">
        <f>IFERROR(__xludf.DUMMYFUNCTION("""COMPUTED_VALUE"""),"vacio")</f>
        <v>vacio</v>
      </c>
      <c r="AK351" s="376"/>
      <c r="AL351" s="376"/>
      <c r="AM351" s="376"/>
      <c r="AN351" s="376"/>
      <c r="AO351" s="376"/>
      <c r="AP351" s="376"/>
      <c r="AQ351" s="376"/>
      <c r="AR351" s="376"/>
      <c r="AS351" s="376"/>
      <c r="AT351" s="376"/>
      <c r="AU351" s="376"/>
      <c r="AV351" s="376"/>
      <c r="AW351" s="377"/>
      <c r="AX351" s="134"/>
      <c r="AY351" s="353"/>
      <c r="AZ351" s="392" t="str">
        <f>IFERROR(__xludf.DUMMYFUNCTION("TRANSPOSE( IFNA(FILTER($B:$B, MONTH(IF($A:$A&lt;&gt;"""",$A:$A,""null""))=MONTH(IF('DATOS PERSONALES'!$H349&lt;&gt;"""",'DATOS PERSONALES'!$H349,""null""))),""Ingrese mes contratacion primero""))"),"Ingrese mes contratacion primero")</f>
        <v>Ingrese mes contratacion primero</v>
      </c>
      <c r="BA351" s="376"/>
      <c r="BB351" s="376"/>
      <c r="BC351" s="376"/>
      <c r="BD351" s="376"/>
      <c r="BE351" s="376"/>
      <c r="BF351" s="376"/>
      <c r="BG351" s="376"/>
      <c r="BH351" s="376"/>
      <c r="BI351" s="376"/>
      <c r="BJ351" s="376"/>
      <c r="BK351" s="376"/>
      <c r="BL351" s="376"/>
      <c r="BM351" s="376"/>
      <c r="BN351" s="376"/>
      <c r="BO351" s="377"/>
      <c r="BP351" s="134"/>
      <c r="BQ351" s="134"/>
      <c r="BR351" s="134"/>
      <c r="BS351" s="148"/>
      <c r="BT351" s="148"/>
      <c r="BU351" s="148"/>
      <c r="BV351" s="148"/>
      <c r="BW351" s="148"/>
      <c r="BX351" s="148"/>
      <c r="BY351" s="148"/>
      <c r="BZ351" s="148"/>
      <c r="CA351" s="148"/>
      <c r="CB351" s="148"/>
      <c r="CC351" s="148"/>
      <c r="CD351" s="148"/>
      <c r="CE351" s="148"/>
      <c r="CF351" s="148"/>
      <c r="CG351" s="148"/>
      <c r="CH351" s="148"/>
      <c r="CI351" s="148"/>
      <c r="CJ351" s="148"/>
      <c r="CK351" s="148"/>
      <c r="CL351" s="148"/>
      <c r="CM351" s="148"/>
      <c r="CN351" s="148"/>
      <c r="CO351" s="148"/>
      <c r="CP351" s="148"/>
      <c r="CQ351" s="148"/>
      <c r="CR351" s="148"/>
    </row>
    <row r="352" ht="15.75" customHeight="1">
      <c r="A352" s="134"/>
      <c r="B352" s="134"/>
      <c r="C352" s="134"/>
      <c r="D352" s="134"/>
      <c r="E352" s="134"/>
      <c r="F352" s="134"/>
      <c r="G352" s="353"/>
      <c r="H352" s="376"/>
      <c r="I352" s="376"/>
      <c r="J352" s="376"/>
      <c r="K352" s="377"/>
      <c r="L352" s="134"/>
      <c r="M352" s="134"/>
      <c r="N352" s="353"/>
      <c r="O352" s="374"/>
      <c r="P352" s="375"/>
      <c r="Q352" s="381" t="str">
        <f>IFERROR(__xludf.DUMMYFUNCTION("TRANSPOSE(FILTER($P$6:$P$329,$O$6:$O$329='DATOS PERSONALES'!$E349))"),"Lunes 15:15")</f>
        <v>Lunes 15:15</v>
      </c>
      <c r="R352" s="374" t="str">
        <f>IFERROR(__xludf.DUMMYFUNCTION("""COMPUTED_VALUE"""),"Lunes 16:45")</f>
        <v>Lunes 16:45</v>
      </c>
      <c r="S352" s="374" t="str">
        <f>IFERROR(__xludf.DUMMYFUNCTION("""COMPUTED_VALUE"""),"Lunes 18:15")</f>
        <v>Lunes 18:15</v>
      </c>
      <c r="T352" s="374" t="str">
        <f>IFERROR(__xludf.DUMMYFUNCTION("""COMPUTED_VALUE"""),"Martes 09:45")</f>
        <v>Martes 09:45</v>
      </c>
      <c r="U352" s="374" t="str">
        <f>IFERROR(__xludf.DUMMYFUNCTION("""COMPUTED_VALUE"""),"Martes 15:00")</f>
        <v>Martes 15:00</v>
      </c>
      <c r="V352" s="374" t="str">
        <f>IFERROR(__xludf.DUMMYFUNCTION("""COMPUTED_VALUE"""),"Martes 18:00")</f>
        <v>Martes 18:00</v>
      </c>
      <c r="W352" s="374" t="str">
        <f>IFERROR(__xludf.DUMMYFUNCTION("""COMPUTED_VALUE"""),"Miércoles 15:45")</f>
        <v>Miércoles 15:45</v>
      </c>
      <c r="X352" s="374" t="str">
        <f>IFERROR(__xludf.DUMMYFUNCTION("""COMPUTED_VALUE"""),"Miércoles 17:15")</f>
        <v>Miércoles 17:15</v>
      </c>
      <c r="Y352" s="374" t="str">
        <f>IFERROR(__xludf.DUMMYFUNCTION("""COMPUTED_VALUE"""),"Jueves 09:45")</f>
        <v>Jueves 09:45</v>
      </c>
      <c r="Z352" s="374" t="str">
        <f>IFERROR(__xludf.DUMMYFUNCTION("""COMPUTED_VALUE"""),"Jueves 16:30")</f>
        <v>Jueves 16:30</v>
      </c>
      <c r="AA352" s="374" t="str">
        <f>IFERROR(__xludf.DUMMYFUNCTION("""COMPUTED_VALUE"""),"Jueves 18:00")</f>
        <v>Jueves 18:00</v>
      </c>
      <c r="AB352" s="374" t="str">
        <f>IFERROR(__xludf.DUMMYFUNCTION("""COMPUTED_VALUE"""),"Viernes 09:45")</f>
        <v>Viernes 09:45</v>
      </c>
      <c r="AC352" s="374" t="str">
        <f>IFERROR(__xludf.DUMMYFUNCTION("""COMPUTED_VALUE"""),"Viernes 15:00")</f>
        <v>Viernes 15:00</v>
      </c>
      <c r="AD352" s="376" t="str">
        <f>IFERROR(__xludf.DUMMYFUNCTION("""COMPUTED_VALUE"""),"Viernes 17:15")</f>
        <v>Viernes 17:15</v>
      </c>
      <c r="AE352" s="376" t="str">
        <f>IFERROR(__xludf.DUMMYFUNCTION("""COMPUTED_VALUE"""),"Viernes 18:45")</f>
        <v>Viernes 18:45</v>
      </c>
      <c r="AF352" s="376" t="str">
        <f>IFERROR(__xludf.DUMMYFUNCTION("""COMPUTED_VALUE"""),"Sábados 10:30")</f>
        <v>Sábados 10:30</v>
      </c>
      <c r="AG352" s="376" t="str">
        <f>IFERROR(__xludf.DUMMYFUNCTION("""COMPUTED_VALUE"""),"Sábados 15:00")</f>
        <v>Sábados 15:00</v>
      </c>
      <c r="AH352" s="376" t="str">
        <f>IFERROR(__xludf.DUMMYFUNCTION("""COMPUTED_VALUE"""),"Sábados 15:45")</f>
        <v>Sábados 15:45</v>
      </c>
      <c r="AI352" s="376" t="str">
        <f>IFERROR(__xludf.DUMMYFUNCTION("""COMPUTED_VALUE"""),"Sábados 17:15")</f>
        <v>Sábados 17:15</v>
      </c>
      <c r="AJ352" s="376" t="str">
        <f>IFERROR(__xludf.DUMMYFUNCTION("""COMPUTED_VALUE"""),"vacio")</f>
        <v>vacio</v>
      </c>
      <c r="AK352" s="376"/>
      <c r="AL352" s="376"/>
      <c r="AM352" s="376"/>
      <c r="AN352" s="376"/>
      <c r="AO352" s="376"/>
      <c r="AP352" s="376"/>
      <c r="AQ352" s="376"/>
      <c r="AR352" s="376"/>
      <c r="AS352" s="376"/>
      <c r="AT352" s="376"/>
      <c r="AU352" s="376"/>
      <c r="AV352" s="376"/>
      <c r="AW352" s="377"/>
      <c r="AX352" s="134"/>
      <c r="AY352" s="353"/>
      <c r="AZ352" s="392" t="str">
        <f>IFERROR(__xludf.DUMMYFUNCTION("TRANSPOSE( IFNA(FILTER($B:$B, MONTH(IF($A:$A&lt;&gt;"""",$A:$A,""null""))=MONTH(IF('DATOS PERSONALES'!$H350&lt;&gt;"""",'DATOS PERSONALES'!$H350,""null""))),""Ingrese mes contratacion primero""))"),"Ingrese mes contratacion primero")</f>
        <v>Ingrese mes contratacion primero</v>
      </c>
      <c r="BA352" s="376"/>
      <c r="BB352" s="376"/>
      <c r="BC352" s="376"/>
      <c r="BD352" s="376"/>
      <c r="BE352" s="376"/>
      <c r="BF352" s="376"/>
      <c r="BG352" s="376"/>
      <c r="BH352" s="376"/>
      <c r="BI352" s="376"/>
      <c r="BJ352" s="376"/>
      <c r="BK352" s="376"/>
      <c r="BL352" s="376"/>
      <c r="BM352" s="376"/>
      <c r="BN352" s="376"/>
      <c r="BO352" s="377"/>
      <c r="BP352" s="134"/>
      <c r="BQ352" s="134"/>
      <c r="BR352" s="134"/>
      <c r="BS352" s="148"/>
      <c r="BT352" s="148"/>
      <c r="BU352" s="148"/>
      <c r="BV352" s="148"/>
      <c r="BW352" s="148"/>
      <c r="BX352" s="148"/>
      <c r="BY352" s="148"/>
      <c r="BZ352" s="148"/>
      <c r="CA352" s="148"/>
      <c r="CB352" s="148"/>
      <c r="CC352" s="148"/>
      <c r="CD352" s="148"/>
      <c r="CE352" s="148"/>
      <c r="CF352" s="148"/>
      <c r="CG352" s="148"/>
      <c r="CH352" s="148"/>
      <c r="CI352" s="148"/>
      <c r="CJ352" s="148"/>
      <c r="CK352" s="148"/>
      <c r="CL352" s="148"/>
      <c r="CM352" s="148"/>
      <c r="CN352" s="148"/>
      <c r="CO352" s="148"/>
      <c r="CP352" s="148"/>
      <c r="CQ352" s="148"/>
      <c r="CR352" s="148"/>
    </row>
    <row r="353" ht="15.75" customHeight="1">
      <c r="A353" s="134"/>
      <c r="B353" s="134"/>
      <c r="C353" s="134"/>
      <c r="D353" s="134"/>
      <c r="E353" s="134"/>
      <c r="F353" s="134"/>
      <c r="G353" s="353"/>
      <c r="H353" s="376"/>
      <c r="I353" s="376"/>
      <c r="J353" s="376"/>
      <c r="K353" s="377"/>
      <c r="L353" s="134"/>
      <c r="M353" s="134"/>
      <c r="N353" s="353"/>
      <c r="O353" s="374"/>
      <c r="P353" s="375"/>
      <c r="Q353" s="381" t="str">
        <f>IFERROR(__xludf.DUMMYFUNCTION("TRANSPOSE(FILTER($P$6:$P$329,$O$6:$O$329='DATOS PERSONALES'!$E350))"),"Lunes 15:15")</f>
        <v>Lunes 15:15</v>
      </c>
      <c r="R353" s="374" t="str">
        <f>IFERROR(__xludf.DUMMYFUNCTION("""COMPUTED_VALUE"""),"Lunes 16:45")</f>
        <v>Lunes 16:45</v>
      </c>
      <c r="S353" s="374" t="str">
        <f>IFERROR(__xludf.DUMMYFUNCTION("""COMPUTED_VALUE"""),"Lunes 18:15")</f>
        <v>Lunes 18:15</v>
      </c>
      <c r="T353" s="374" t="str">
        <f>IFERROR(__xludf.DUMMYFUNCTION("""COMPUTED_VALUE"""),"Martes 09:45")</f>
        <v>Martes 09:45</v>
      </c>
      <c r="U353" s="374" t="str">
        <f>IFERROR(__xludf.DUMMYFUNCTION("""COMPUTED_VALUE"""),"Martes 15:00")</f>
        <v>Martes 15:00</v>
      </c>
      <c r="V353" s="374" t="str">
        <f>IFERROR(__xludf.DUMMYFUNCTION("""COMPUTED_VALUE"""),"Martes 18:00")</f>
        <v>Martes 18:00</v>
      </c>
      <c r="W353" s="374" t="str">
        <f>IFERROR(__xludf.DUMMYFUNCTION("""COMPUTED_VALUE"""),"Miércoles 15:45")</f>
        <v>Miércoles 15:45</v>
      </c>
      <c r="X353" s="374" t="str">
        <f>IFERROR(__xludf.DUMMYFUNCTION("""COMPUTED_VALUE"""),"Miércoles 17:15")</f>
        <v>Miércoles 17:15</v>
      </c>
      <c r="Y353" s="374" t="str">
        <f>IFERROR(__xludf.DUMMYFUNCTION("""COMPUTED_VALUE"""),"Jueves 09:45")</f>
        <v>Jueves 09:45</v>
      </c>
      <c r="Z353" s="374" t="str">
        <f>IFERROR(__xludf.DUMMYFUNCTION("""COMPUTED_VALUE"""),"Jueves 16:30")</f>
        <v>Jueves 16:30</v>
      </c>
      <c r="AA353" s="374" t="str">
        <f>IFERROR(__xludf.DUMMYFUNCTION("""COMPUTED_VALUE"""),"Jueves 18:00")</f>
        <v>Jueves 18:00</v>
      </c>
      <c r="AB353" s="374" t="str">
        <f>IFERROR(__xludf.DUMMYFUNCTION("""COMPUTED_VALUE"""),"Viernes 09:45")</f>
        <v>Viernes 09:45</v>
      </c>
      <c r="AC353" s="374" t="str">
        <f>IFERROR(__xludf.DUMMYFUNCTION("""COMPUTED_VALUE"""),"Viernes 15:00")</f>
        <v>Viernes 15:00</v>
      </c>
      <c r="AD353" s="376" t="str">
        <f>IFERROR(__xludf.DUMMYFUNCTION("""COMPUTED_VALUE"""),"Viernes 17:15")</f>
        <v>Viernes 17:15</v>
      </c>
      <c r="AE353" s="376" t="str">
        <f>IFERROR(__xludf.DUMMYFUNCTION("""COMPUTED_VALUE"""),"Viernes 18:45")</f>
        <v>Viernes 18:45</v>
      </c>
      <c r="AF353" s="376" t="str">
        <f>IFERROR(__xludf.DUMMYFUNCTION("""COMPUTED_VALUE"""),"Sábados 10:30")</f>
        <v>Sábados 10:30</v>
      </c>
      <c r="AG353" s="376" t="str">
        <f>IFERROR(__xludf.DUMMYFUNCTION("""COMPUTED_VALUE"""),"Sábados 15:00")</f>
        <v>Sábados 15:00</v>
      </c>
      <c r="AH353" s="376" t="str">
        <f>IFERROR(__xludf.DUMMYFUNCTION("""COMPUTED_VALUE"""),"Sábados 15:45")</f>
        <v>Sábados 15:45</v>
      </c>
      <c r="AI353" s="376" t="str">
        <f>IFERROR(__xludf.DUMMYFUNCTION("""COMPUTED_VALUE"""),"Sábados 17:15")</f>
        <v>Sábados 17:15</v>
      </c>
      <c r="AJ353" s="376" t="str">
        <f>IFERROR(__xludf.DUMMYFUNCTION("""COMPUTED_VALUE"""),"vacio")</f>
        <v>vacio</v>
      </c>
      <c r="AK353" s="376"/>
      <c r="AL353" s="376"/>
      <c r="AM353" s="376"/>
      <c r="AN353" s="376"/>
      <c r="AO353" s="376"/>
      <c r="AP353" s="376"/>
      <c r="AQ353" s="376"/>
      <c r="AR353" s="376"/>
      <c r="AS353" s="376"/>
      <c r="AT353" s="376"/>
      <c r="AU353" s="376"/>
      <c r="AV353" s="376"/>
      <c r="AW353" s="377"/>
      <c r="AX353" s="134"/>
      <c r="AY353" s="353"/>
      <c r="AZ353" s="392" t="str">
        <f>IFERROR(__xludf.DUMMYFUNCTION("TRANSPOSE( IFNA(FILTER($B:$B, MONTH(IF($A:$A&lt;&gt;"""",$A:$A,""null""))=MONTH(IF('DATOS PERSONALES'!$H351&lt;&gt;"""",'DATOS PERSONALES'!$H351,""null""))),""Ingrese mes contratacion primero""))"),"Ingrese mes contratacion primero")</f>
        <v>Ingrese mes contratacion primero</v>
      </c>
      <c r="BA353" s="376"/>
      <c r="BB353" s="376"/>
      <c r="BC353" s="376"/>
      <c r="BD353" s="376"/>
      <c r="BE353" s="376"/>
      <c r="BF353" s="376"/>
      <c r="BG353" s="376"/>
      <c r="BH353" s="376"/>
      <c r="BI353" s="376"/>
      <c r="BJ353" s="376"/>
      <c r="BK353" s="376"/>
      <c r="BL353" s="376"/>
      <c r="BM353" s="376"/>
      <c r="BN353" s="376"/>
      <c r="BO353" s="377"/>
      <c r="BP353" s="134"/>
      <c r="BQ353" s="134"/>
      <c r="BR353" s="134"/>
      <c r="BS353" s="148"/>
      <c r="BT353" s="148"/>
      <c r="BU353" s="148"/>
      <c r="BV353" s="148"/>
      <c r="BW353" s="148"/>
      <c r="BX353" s="148"/>
      <c r="BY353" s="148"/>
      <c r="BZ353" s="148"/>
      <c r="CA353" s="148"/>
      <c r="CB353" s="148"/>
      <c r="CC353" s="148"/>
      <c r="CD353" s="148"/>
      <c r="CE353" s="148"/>
      <c r="CF353" s="148"/>
      <c r="CG353" s="148"/>
      <c r="CH353" s="148"/>
      <c r="CI353" s="148"/>
      <c r="CJ353" s="148"/>
      <c r="CK353" s="148"/>
      <c r="CL353" s="148"/>
      <c r="CM353" s="148"/>
      <c r="CN353" s="148"/>
      <c r="CO353" s="148"/>
      <c r="CP353" s="148"/>
      <c r="CQ353" s="148"/>
      <c r="CR353" s="148"/>
    </row>
    <row r="354" ht="15.75" customHeight="1">
      <c r="A354" s="134"/>
      <c r="B354" s="134"/>
      <c r="C354" s="134"/>
      <c r="D354" s="134"/>
      <c r="E354" s="134"/>
      <c r="F354" s="134"/>
      <c r="G354" s="353"/>
      <c r="H354" s="376"/>
      <c r="I354" s="376"/>
      <c r="J354" s="376"/>
      <c r="K354" s="377"/>
      <c r="L354" s="134"/>
      <c r="M354" s="134"/>
      <c r="N354" s="353"/>
      <c r="O354" s="374"/>
      <c r="P354" s="375"/>
      <c r="Q354" s="381" t="str">
        <f>IFERROR(__xludf.DUMMYFUNCTION("TRANSPOSE(FILTER($P$6:$P$329,$O$6:$O$329='DATOS PERSONALES'!$E351))"),"Lunes 15:15")</f>
        <v>Lunes 15:15</v>
      </c>
      <c r="R354" s="374" t="str">
        <f>IFERROR(__xludf.DUMMYFUNCTION("""COMPUTED_VALUE"""),"Lunes 16:45")</f>
        <v>Lunes 16:45</v>
      </c>
      <c r="S354" s="374" t="str">
        <f>IFERROR(__xludf.DUMMYFUNCTION("""COMPUTED_VALUE"""),"Lunes 18:15")</f>
        <v>Lunes 18:15</v>
      </c>
      <c r="T354" s="374" t="str">
        <f>IFERROR(__xludf.DUMMYFUNCTION("""COMPUTED_VALUE"""),"Martes 09:45")</f>
        <v>Martes 09:45</v>
      </c>
      <c r="U354" s="374" t="str">
        <f>IFERROR(__xludf.DUMMYFUNCTION("""COMPUTED_VALUE"""),"Martes 15:00")</f>
        <v>Martes 15:00</v>
      </c>
      <c r="V354" s="374" t="str">
        <f>IFERROR(__xludf.DUMMYFUNCTION("""COMPUTED_VALUE"""),"Martes 18:00")</f>
        <v>Martes 18:00</v>
      </c>
      <c r="W354" s="374" t="str">
        <f>IFERROR(__xludf.DUMMYFUNCTION("""COMPUTED_VALUE"""),"Miércoles 15:45")</f>
        <v>Miércoles 15:45</v>
      </c>
      <c r="X354" s="374" t="str">
        <f>IFERROR(__xludf.DUMMYFUNCTION("""COMPUTED_VALUE"""),"Miércoles 17:15")</f>
        <v>Miércoles 17:15</v>
      </c>
      <c r="Y354" s="374" t="str">
        <f>IFERROR(__xludf.DUMMYFUNCTION("""COMPUTED_VALUE"""),"Jueves 09:45")</f>
        <v>Jueves 09:45</v>
      </c>
      <c r="Z354" s="374" t="str">
        <f>IFERROR(__xludf.DUMMYFUNCTION("""COMPUTED_VALUE"""),"Jueves 16:30")</f>
        <v>Jueves 16:30</v>
      </c>
      <c r="AA354" s="374" t="str">
        <f>IFERROR(__xludf.DUMMYFUNCTION("""COMPUTED_VALUE"""),"Jueves 18:00")</f>
        <v>Jueves 18:00</v>
      </c>
      <c r="AB354" s="374" t="str">
        <f>IFERROR(__xludf.DUMMYFUNCTION("""COMPUTED_VALUE"""),"Viernes 09:45")</f>
        <v>Viernes 09:45</v>
      </c>
      <c r="AC354" s="374" t="str">
        <f>IFERROR(__xludf.DUMMYFUNCTION("""COMPUTED_VALUE"""),"Viernes 15:00")</f>
        <v>Viernes 15:00</v>
      </c>
      <c r="AD354" s="376" t="str">
        <f>IFERROR(__xludf.DUMMYFUNCTION("""COMPUTED_VALUE"""),"Viernes 17:15")</f>
        <v>Viernes 17:15</v>
      </c>
      <c r="AE354" s="376" t="str">
        <f>IFERROR(__xludf.DUMMYFUNCTION("""COMPUTED_VALUE"""),"Viernes 18:45")</f>
        <v>Viernes 18:45</v>
      </c>
      <c r="AF354" s="376" t="str">
        <f>IFERROR(__xludf.DUMMYFUNCTION("""COMPUTED_VALUE"""),"Sábados 10:30")</f>
        <v>Sábados 10:30</v>
      </c>
      <c r="AG354" s="376" t="str">
        <f>IFERROR(__xludf.DUMMYFUNCTION("""COMPUTED_VALUE"""),"Sábados 15:00")</f>
        <v>Sábados 15:00</v>
      </c>
      <c r="AH354" s="376" t="str">
        <f>IFERROR(__xludf.DUMMYFUNCTION("""COMPUTED_VALUE"""),"Sábados 15:45")</f>
        <v>Sábados 15:45</v>
      </c>
      <c r="AI354" s="376" t="str">
        <f>IFERROR(__xludf.DUMMYFUNCTION("""COMPUTED_VALUE"""),"Sábados 17:15")</f>
        <v>Sábados 17:15</v>
      </c>
      <c r="AJ354" s="376" t="str">
        <f>IFERROR(__xludf.DUMMYFUNCTION("""COMPUTED_VALUE"""),"vacio")</f>
        <v>vacio</v>
      </c>
      <c r="AK354" s="376"/>
      <c r="AL354" s="376"/>
      <c r="AM354" s="376"/>
      <c r="AN354" s="376"/>
      <c r="AO354" s="376"/>
      <c r="AP354" s="376"/>
      <c r="AQ354" s="376"/>
      <c r="AR354" s="376"/>
      <c r="AS354" s="376"/>
      <c r="AT354" s="376"/>
      <c r="AU354" s="376"/>
      <c r="AV354" s="376"/>
      <c r="AW354" s="377"/>
      <c r="AX354" s="134"/>
      <c r="AY354" s="353"/>
      <c r="AZ354" s="392" t="str">
        <f>IFERROR(__xludf.DUMMYFUNCTION("TRANSPOSE( IFNA(FILTER($B:$B, MONTH(IF($A:$A&lt;&gt;"""",$A:$A,""null""))=MONTH(IF('DATOS PERSONALES'!$H352&lt;&gt;"""",'DATOS PERSONALES'!$H352,""null""))),""Ingrese mes contratacion primero""))"),"Ingrese mes contratacion primero")</f>
        <v>Ingrese mes contratacion primero</v>
      </c>
      <c r="BA354" s="376"/>
      <c r="BB354" s="376"/>
      <c r="BC354" s="376"/>
      <c r="BD354" s="376"/>
      <c r="BE354" s="376"/>
      <c r="BF354" s="376"/>
      <c r="BG354" s="376"/>
      <c r="BH354" s="376"/>
      <c r="BI354" s="376"/>
      <c r="BJ354" s="376"/>
      <c r="BK354" s="376"/>
      <c r="BL354" s="376"/>
      <c r="BM354" s="376"/>
      <c r="BN354" s="376"/>
      <c r="BO354" s="377"/>
      <c r="BP354" s="134"/>
      <c r="BQ354" s="134"/>
      <c r="BR354" s="134"/>
      <c r="BS354" s="148"/>
      <c r="BT354" s="148"/>
      <c r="BU354" s="148"/>
      <c r="BV354" s="148"/>
      <c r="BW354" s="148"/>
      <c r="BX354" s="148"/>
      <c r="BY354" s="148"/>
      <c r="BZ354" s="148"/>
      <c r="CA354" s="148"/>
      <c r="CB354" s="148"/>
      <c r="CC354" s="148"/>
      <c r="CD354" s="148"/>
      <c r="CE354" s="148"/>
      <c r="CF354" s="148"/>
      <c r="CG354" s="148"/>
      <c r="CH354" s="148"/>
      <c r="CI354" s="148"/>
      <c r="CJ354" s="148"/>
      <c r="CK354" s="148"/>
      <c r="CL354" s="148"/>
      <c r="CM354" s="148"/>
      <c r="CN354" s="148"/>
      <c r="CO354" s="148"/>
      <c r="CP354" s="148"/>
      <c r="CQ354" s="148"/>
      <c r="CR354" s="148"/>
    </row>
    <row r="355" ht="15.75" customHeight="1">
      <c r="A355" s="134"/>
      <c r="B355" s="134"/>
      <c r="C355" s="134"/>
      <c r="D355" s="134"/>
      <c r="E355" s="134"/>
      <c r="F355" s="134"/>
      <c r="G355" s="353"/>
      <c r="H355" s="376"/>
      <c r="I355" s="376"/>
      <c r="J355" s="376"/>
      <c r="K355" s="377"/>
      <c r="L355" s="134"/>
      <c r="M355" s="134"/>
      <c r="N355" s="353"/>
      <c r="O355" s="374"/>
      <c r="P355" s="375"/>
      <c r="Q355" s="381" t="str">
        <f>IFERROR(__xludf.DUMMYFUNCTION("TRANSPOSE(FILTER($P$6:$P$329,$O$6:$O$329='DATOS PERSONALES'!$E352))"),"Lunes 15:15")</f>
        <v>Lunes 15:15</v>
      </c>
      <c r="R355" s="374" t="str">
        <f>IFERROR(__xludf.DUMMYFUNCTION("""COMPUTED_VALUE"""),"Lunes 16:45")</f>
        <v>Lunes 16:45</v>
      </c>
      <c r="S355" s="374" t="str">
        <f>IFERROR(__xludf.DUMMYFUNCTION("""COMPUTED_VALUE"""),"Lunes 18:15")</f>
        <v>Lunes 18:15</v>
      </c>
      <c r="T355" s="374" t="str">
        <f>IFERROR(__xludf.DUMMYFUNCTION("""COMPUTED_VALUE"""),"Martes 09:45")</f>
        <v>Martes 09:45</v>
      </c>
      <c r="U355" s="374" t="str">
        <f>IFERROR(__xludf.DUMMYFUNCTION("""COMPUTED_VALUE"""),"Martes 15:00")</f>
        <v>Martes 15:00</v>
      </c>
      <c r="V355" s="374" t="str">
        <f>IFERROR(__xludf.DUMMYFUNCTION("""COMPUTED_VALUE"""),"Martes 18:00")</f>
        <v>Martes 18:00</v>
      </c>
      <c r="W355" s="374" t="str">
        <f>IFERROR(__xludf.DUMMYFUNCTION("""COMPUTED_VALUE"""),"Miércoles 15:45")</f>
        <v>Miércoles 15:45</v>
      </c>
      <c r="X355" s="374" t="str">
        <f>IFERROR(__xludf.DUMMYFUNCTION("""COMPUTED_VALUE"""),"Miércoles 17:15")</f>
        <v>Miércoles 17:15</v>
      </c>
      <c r="Y355" s="374" t="str">
        <f>IFERROR(__xludf.DUMMYFUNCTION("""COMPUTED_VALUE"""),"Jueves 09:45")</f>
        <v>Jueves 09:45</v>
      </c>
      <c r="Z355" s="374" t="str">
        <f>IFERROR(__xludf.DUMMYFUNCTION("""COMPUTED_VALUE"""),"Jueves 16:30")</f>
        <v>Jueves 16:30</v>
      </c>
      <c r="AA355" s="374" t="str">
        <f>IFERROR(__xludf.DUMMYFUNCTION("""COMPUTED_VALUE"""),"Jueves 18:00")</f>
        <v>Jueves 18:00</v>
      </c>
      <c r="AB355" s="374" t="str">
        <f>IFERROR(__xludf.DUMMYFUNCTION("""COMPUTED_VALUE"""),"Viernes 09:45")</f>
        <v>Viernes 09:45</v>
      </c>
      <c r="AC355" s="374" t="str">
        <f>IFERROR(__xludf.DUMMYFUNCTION("""COMPUTED_VALUE"""),"Viernes 15:00")</f>
        <v>Viernes 15:00</v>
      </c>
      <c r="AD355" s="376" t="str">
        <f>IFERROR(__xludf.DUMMYFUNCTION("""COMPUTED_VALUE"""),"Viernes 17:15")</f>
        <v>Viernes 17:15</v>
      </c>
      <c r="AE355" s="376" t="str">
        <f>IFERROR(__xludf.DUMMYFUNCTION("""COMPUTED_VALUE"""),"Viernes 18:45")</f>
        <v>Viernes 18:45</v>
      </c>
      <c r="AF355" s="376" t="str">
        <f>IFERROR(__xludf.DUMMYFUNCTION("""COMPUTED_VALUE"""),"Sábados 10:30")</f>
        <v>Sábados 10:30</v>
      </c>
      <c r="AG355" s="376" t="str">
        <f>IFERROR(__xludf.DUMMYFUNCTION("""COMPUTED_VALUE"""),"Sábados 15:00")</f>
        <v>Sábados 15:00</v>
      </c>
      <c r="AH355" s="376" t="str">
        <f>IFERROR(__xludf.DUMMYFUNCTION("""COMPUTED_VALUE"""),"Sábados 15:45")</f>
        <v>Sábados 15:45</v>
      </c>
      <c r="AI355" s="376" t="str">
        <f>IFERROR(__xludf.DUMMYFUNCTION("""COMPUTED_VALUE"""),"Sábados 17:15")</f>
        <v>Sábados 17:15</v>
      </c>
      <c r="AJ355" s="376" t="str">
        <f>IFERROR(__xludf.DUMMYFUNCTION("""COMPUTED_VALUE"""),"vacio")</f>
        <v>vacio</v>
      </c>
      <c r="AK355" s="376"/>
      <c r="AL355" s="376"/>
      <c r="AM355" s="376"/>
      <c r="AN355" s="376"/>
      <c r="AO355" s="376"/>
      <c r="AP355" s="376"/>
      <c r="AQ355" s="376"/>
      <c r="AR355" s="376"/>
      <c r="AS355" s="376"/>
      <c r="AT355" s="376"/>
      <c r="AU355" s="376"/>
      <c r="AV355" s="376"/>
      <c r="AW355" s="377"/>
      <c r="AX355" s="134"/>
      <c r="AY355" s="353"/>
      <c r="AZ355" s="392" t="str">
        <f>IFERROR(__xludf.DUMMYFUNCTION("TRANSPOSE( IFNA(FILTER($B:$B, MONTH(IF($A:$A&lt;&gt;"""",$A:$A,""null""))=MONTH(IF('DATOS PERSONALES'!$H353&lt;&gt;"""",'DATOS PERSONALES'!$H353,""null""))),""Ingrese mes contratacion primero""))"),"Ingrese mes contratacion primero")</f>
        <v>Ingrese mes contratacion primero</v>
      </c>
      <c r="BA355" s="376"/>
      <c r="BB355" s="376"/>
      <c r="BC355" s="376"/>
      <c r="BD355" s="376"/>
      <c r="BE355" s="376"/>
      <c r="BF355" s="376"/>
      <c r="BG355" s="376"/>
      <c r="BH355" s="376"/>
      <c r="BI355" s="376"/>
      <c r="BJ355" s="376"/>
      <c r="BK355" s="376"/>
      <c r="BL355" s="376"/>
      <c r="BM355" s="376"/>
      <c r="BN355" s="376"/>
      <c r="BO355" s="377"/>
      <c r="BP355" s="134"/>
      <c r="BQ355" s="134"/>
      <c r="BR355" s="134"/>
      <c r="BS355" s="148"/>
      <c r="BT355" s="148"/>
      <c r="BU355" s="148"/>
      <c r="BV355" s="148"/>
      <c r="BW355" s="148"/>
      <c r="BX355" s="148"/>
      <c r="BY355" s="148"/>
      <c r="BZ355" s="148"/>
      <c r="CA355" s="148"/>
      <c r="CB355" s="148"/>
      <c r="CC355" s="148"/>
      <c r="CD355" s="148"/>
      <c r="CE355" s="148"/>
      <c r="CF355" s="148"/>
      <c r="CG355" s="148"/>
      <c r="CH355" s="148"/>
      <c r="CI355" s="148"/>
      <c r="CJ355" s="148"/>
      <c r="CK355" s="148"/>
      <c r="CL355" s="148"/>
      <c r="CM355" s="148"/>
      <c r="CN355" s="148"/>
      <c r="CO355" s="148"/>
      <c r="CP355" s="148"/>
      <c r="CQ355" s="148"/>
      <c r="CR355" s="148"/>
    </row>
    <row r="356" ht="15.75" customHeight="1">
      <c r="A356" s="134"/>
      <c r="B356" s="134"/>
      <c r="C356" s="134"/>
      <c r="D356" s="134"/>
      <c r="E356" s="134"/>
      <c r="F356" s="134"/>
      <c r="G356" s="353"/>
      <c r="H356" s="376"/>
      <c r="I356" s="376"/>
      <c r="J356" s="376"/>
      <c r="K356" s="377"/>
      <c r="L356" s="134"/>
      <c r="M356" s="134"/>
      <c r="N356" s="353"/>
      <c r="O356" s="374"/>
      <c r="P356" s="375"/>
      <c r="Q356" s="381" t="str">
        <f>IFERROR(__xludf.DUMMYFUNCTION("TRANSPOSE(FILTER($P$6:$P$329,$O$6:$O$329='DATOS PERSONALES'!$E353))"),"Lunes 15:15")</f>
        <v>Lunes 15:15</v>
      </c>
      <c r="R356" s="374" t="str">
        <f>IFERROR(__xludf.DUMMYFUNCTION("""COMPUTED_VALUE"""),"Lunes 16:45")</f>
        <v>Lunes 16:45</v>
      </c>
      <c r="S356" s="374" t="str">
        <f>IFERROR(__xludf.DUMMYFUNCTION("""COMPUTED_VALUE"""),"Lunes 18:15")</f>
        <v>Lunes 18:15</v>
      </c>
      <c r="T356" s="374" t="str">
        <f>IFERROR(__xludf.DUMMYFUNCTION("""COMPUTED_VALUE"""),"Martes 09:45")</f>
        <v>Martes 09:45</v>
      </c>
      <c r="U356" s="374" t="str">
        <f>IFERROR(__xludf.DUMMYFUNCTION("""COMPUTED_VALUE"""),"Martes 15:00")</f>
        <v>Martes 15:00</v>
      </c>
      <c r="V356" s="374" t="str">
        <f>IFERROR(__xludf.DUMMYFUNCTION("""COMPUTED_VALUE"""),"Martes 18:00")</f>
        <v>Martes 18:00</v>
      </c>
      <c r="W356" s="374" t="str">
        <f>IFERROR(__xludf.DUMMYFUNCTION("""COMPUTED_VALUE"""),"Miércoles 15:45")</f>
        <v>Miércoles 15:45</v>
      </c>
      <c r="X356" s="374" t="str">
        <f>IFERROR(__xludf.DUMMYFUNCTION("""COMPUTED_VALUE"""),"Miércoles 17:15")</f>
        <v>Miércoles 17:15</v>
      </c>
      <c r="Y356" s="374" t="str">
        <f>IFERROR(__xludf.DUMMYFUNCTION("""COMPUTED_VALUE"""),"Jueves 09:45")</f>
        <v>Jueves 09:45</v>
      </c>
      <c r="Z356" s="374" t="str">
        <f>IFERROR(__xludf.DUMMYFUNCTION("""COMPUTED_VALUE"""),"Jueves 16:30")</f>
        <v>Jueves 16:30</v>
      </c>
      <c r="AA356" s="374" t="str">
        <f>IFERROR(__xludf.DUMMYFUNCTION("""COMPUTED_VALUE"""),"Jueves 18:00")</f>
        <v>Jueves 18:00</v>
      </c>
      <c r="AB356" s="374" t="str">
        <f>IFERROR(__xludf.DUMMYFUNCTION("""COMPUTED_VALUE"""),"Viernes 09:45")</f>
        <v>Viernes 09:45</v>
      </c>
      <c r="AC356" s="374" t="str">
        <f>IFERROR(__xludf.DUMMYFUNCTION("""COMPUTED_VALUE"""),"Viernes 15:00")</f>
        <v>Viernes 15:00</v>
      </c>
      <c r="AD356" s="376" t="str">
        <f>IFERROR(__xludf.DUMMYFUNCTION("""COMPUTED_VALUE"""),"Viernes 17:15")</f>
        <v>Viernes 17:15</v>
      </c>
      <c r="AE356" s="376" t="str">
        <f>IFERROR(__xludf.DUMMYFUNCTION("""COMPUTED_VALUE"""),"Viernes 18:45")</f>
        <v>Viernes 18:45</v>
      </c>
      <c r="AF356" s="376" t="str">
        <f>IFERROR(__xludf.DUMMYFUNCTION("""COMPUTED_VALUE"""),"Sábados 10:30")</f>
        <v>Sábados 10:30</v>
      </c>
      <c r="AG356" s="376" t="str">
        <f>IFERROR(__xludf.DUMMYFUNCTION("""COMPUTED_VALUE"""),"Sábados 15:00")</f>
        <v>Sábados 15:00</v>
      </c>
      <c r="AH356" s="376" t="str">
        <f>IFERROR(__xludf.DUMMYFUNCTION("""COMPUTED_VALUE"""),"Sábados 15:45")</f>
        <v>Sábados 15:45</v>
      </c>
      <c r="AI356" s="376" t="str">
        <f>IFERROR(__xludf.DUMMYFUNCTION("""COMPUTED_VALUE"""),"Sábados 17:15")</f>
        <v>Sábados 17:15</v>
      </c>
      <c r="AJ356" s="376" t="str">
        <f>IFERROR(__xludf.DUMMYFUNCTION("""COMPUTED_VALUE"""),"vacio")</f>
        <v>vacio</v>
      </c>
      <c r="AK356" s="376"/>
      <c r="AL356" s="376"/>
      <c r="AM356" s="376"/>
      <c r="AN356" s="376"/>
      <c r="AO356" s="376"/>
      <c r="AP356" s="376"/>
      <c r="AQ356" s="376"/>
      <c r="AR356" s="376"/>
      <c r="AS356" s="376"/>
      <c r="AT356" s="376"/>
      <c r="AU356" s="376"/>
      <c r="AV356" s="376"/>
      <c r="AW356" s="377"/>
      <c r="AX356" s="134"/>
      <c r="AY356" s="353"/>
      <c r="AZ356" s="392" t="str">
        <f>IFERROR(__xludf.DUMMYFUNCTION("TRANSPOSE( IFNA(FILTER($B:$B, MONTH(IF($A:$A&lt;&gt;"""",$A:$A,""null""))=MONTH(IF('DATOS PERSONALES'!$H354&lt;&gt;"""",'DATOS PERSONALES'!$H354,""null""))),""Ingrese mes contratacion primero""))"),"Ingrese mes contratacion primero")</f>
        <v>Ingrese mes contratacion primero</v>
      </c>
      <c r="BA356" s="376"/>
      <c r="BB356" s="376"/>
      <c r="BC356" s="376"/>
      <c r="BD356" s="376"/>
      <c r="BE356" s="376"/>
      <c r="BF356" s="376"/>
      <c r="BG356" s="376"/>
      <c r="BH356" s="376"/>
      <c r="BI356" s="376"/>
      <c r="BJ356" s="376"/>
      <c r="BK356" s="376"/>
      <c r="BL356" s="376"/>
      <c r="BM356" s="376"/>
      <c r="BN356" s="376"/>
      <c r="BO356" s="377"/>
      <c r="BP356" s="134"/>
      <c r="BQ356" s="134"/>
      <c r="BR356" s="134"/>
      <c r="BS356" s="148"/>
      <c r="BT356" s="148"/>
      <c r="BU356" s="148"/>
      <c r="BV356" s="148"/>
      <c r="BW356" s="148"/>
      <c r="BX356" s="148"/>
      <c r="BY356" s="148"/>
      <c r="BZ356" s="148"/>
      <c r="CA356" s="148"/>
      <c r="CB356" s="148"/>
      <c r="CC356" s="148"/>
      <c r="CD356" s="148"/>
      <c r="CE356" s="148"/>
      <c r="CF356" s="148"/>
      <c r="CG356" s="148"/>
      <c r="CH356" s="148"/>
      <c r="CI356" s="148"/>
      <c r="CJ356" s="148"/>
      <c r="CK356" s="148"/>
      <c r="CL356" s="148"/>
      <c r="CM356" s="148"/>
      <c r="CN356" s="148"/>
      <c r="CO356" s="148"/>
      <c r="CP356" s="148"/>
      <c r="CQ356" s="148"/>
      <c r="CR356" s="148"/>
    </row>
    <row r="357" ht="15.75" customHeight="1">
      <c r="A357" s="134"/>
      <c r="B357" s="134"/>
      <c r="C357" s="134"/>
      <c r="D357" s="134"/>
      <c r="E357" s="134"/>
      <c r="F357" s="134"/>
      <c r="G357" s="353"/>
      <c r="H357" s="376"/>
      <c r="I357" s="376"/>
      <c r="J357" s="376"/>
      <c r="K357" s="377"/>
      <c r="L357" s="134"/>
      <c r="M357" s="134"/>
      <c r="N357" s="353"/>
      <c r="O357" s="374"/>
      <c r="P357" s="375"/>
      <c r="Q357" s="381" t="str">
        <f>IFERROR(__xludf.DUMMYFUNCTION("TRANSPOSE(FILTER($P$6:$P$329,$O$6:$O$329='DATOS PERSONALES'!$E354))"),"Lunes 15:15")</f>
        <v>Lunes 15:15</v>
      </c>
      <c r="R357" s="374" t="str">
        <f>IFERROR(__xludf.DUMMYFUNCTION("""COMPUTED_VALUE"""),"Lunes 16:45")</f>
        <v>Lunes 16:45</v>
      </c>
      <c r="S357" s="374" t="str">
        <f>IFERROR(__xludf.DUMMYFUNCTION("""COMPUTED_VALUE"""),"Lunes 18:15")</f>
        <v>Lunes 18:15</v>
      </c>
      <c r="T357" s="374" t="str">
        <f>IFERROR(__xludf.DUMMYFUNCTION("""COMPUTED_VALUE"""),"Martes 09:45")</f>
        <v>Martes 09:45</v>
      </c>
      <c r="U357" s="374" t="str">
        <f>IFERROR(__xludf.DUMMYFUNCTION("""COMPUTED_VALUE"""),"Martes 15:00")</f>
        <v>Martes 15:00</v>
      </c>
      <c r="V357" s="374" t="str">
        <f>IFERROR(__xludf.DUMMYFUNCTION("""COMPUTED_VALUE"""),"Martes 18:00")</f>
        <v>Martes 18:00</v>
      </c>
      <c r="W357" s="374" t="str">
        <f>IFERROR(__xludf.DUMMYFUNCTION("""COMPUTED_VALUE"""),"Miércoles 15:45")</f>
        <v>Miércoles 15:45</v>
      </c>
      <c r="X357" s="374" t="str">
        <f>IFERROR(__xludf.DUMMYFUNCTION("""COMPUTED_VALUE"""),"Miércoles 17:15")</f>
        <v>Miércoles 17:15</v>
      </c>
      <c r="Y357" s="374" t="str">
        <f>IFERROR(__xludf.DUMMYFUNCTION("""COMPUTED_VALUE"""),"Jueves 09:45")</f>
        <v>Jueves 09:45</v>
      </c>
      <c r="Z357" s="374" t="str">
        <f>IFERROR(__xludf.DUMMYFUNCTION("""COMPUTED_VALUE"""),"Jueves 16:30")</f>
        <v>Jueves 16:30</v>
      </c>
      <c r="AA357" s="374" t="str">
        <f>IFERROR(__xludf.DUMMYFUNCTION("""COMPUTED_VALUE"""),"Jueves 18:00")</f>
        <v>Jueves 18:00</v>
      </c>
      <c r="AB357" s="374" t="str">
        <f>IFERROR(__xludf.DUMMYFUNCTION("""COMPUTED_VALUE"""),"Viernes 09:45")</f>
        <v>Viernes 09:45</v>
      </c>
      <c r="AC357" s="374" t="str">
        <f>IFERROR(__xludf.DUMMYFUNCTION("""COMPUTED_VALUE"""),"Viernes 15:00")</f>
        <v>Viernes 15:00</v>
      </c>
      <c r="AD357" s="376" t="str">
        <f>IFERROR(__xludf.DUMMYFUNCTION("""COMPUTED_VALUE"""),"Viernes 17:15")</f>
        <v>Viernes 17:15</v>
      </c>
      <c r="AE357" s="376" t="str">
        <f>IFERROR(__xludf.DUMMYFUNCTION("""COMPUTED_VALUE"""),"Viernes 18:45")</f>
        <v>Viernes 18:45</v>
      </c>
      <c r="AF357" s="376" t="str">
        <f>IFERROR(__xludf.DUMMYFUNCTION("""COMPUTED_VALUE"""),"Sábados 10:30")</f>
        <v>Sábados 10:30</v>
      </c>
      <c r="AG357" s="376" t="str">
        <f>IFERROR(__xludf.DUMMYFUNCTION("""COMPUTED_VALUE"""),"Sábados 15:00")</f>
        <v>Sábados 15:00</v>
      </c>
      <c r="AH357" s="376" t="str">
        <f>IFERROR(__xludf.DUMMYFUNCTION("""COMPUTED_VALUE"""),"Sábados 15:45")</f>
        <v>Sábados 15:45</v>
      </c>
      <c r="AI357" s="376" t="str">
        <f>IFERROR(__xludf.DUMMYFUNCTION("""COMPUTED_VALUE"""),"Sábados 17:15")</f>
        <v>Sábados 17:15</v>
      </c>
      <c r="AJ357" s="376" t="str">
        <f>IFERROR(__xludf.DUMMYFUNCTION("""COMPUTED_VALUE"""),"vacio")</f>
        <v>vacio</v>
      </c>
      <c r="AK357" s="376"/>
      <c r="AL357" s="376"/>
      <c r="AM357" s="376"/>
      <c r="AN357" s="376"/>
      <c r="AO357" s="376"/>
      <c r="AP357" s="376"/>
      <c r="AQ357" s="376"/>
      <c r="AR357" s="376"/>
      <c r="AS357" s="376"/>
      <c r="AT357" s="376"/>
      <c r="AU357" s="376"/>
      <c r="AV357" s="376"/>
      <c r="AW357" s="377"/>
      <c r="AX357" s="134"/>
      <c r="AY357" s="353"/>
      <c r="AZ357" s="392" t="str">
        <f>IFERROR(__xludf.DUMMYFUNCTION("TRANSPOSE( IFNA(FILTER($B:$B, MONTH(IF($A:$A&lt;&gt;"""",$A:$A,""null""))=MONTH(IF('DATOS PERSONALES'!$H355&lt;&gt;"""",'DATOS PERSONALES'!$H355,""null""))),""Ingrese mes contratacion primero""))"),"Ingrese mes contratacion primero")</f>
        <v>Ingrese mes contratacion primero</v>
      </c>
      <c r="BA357" s="376"/>
      <c r="BB357" s="376"/>
      <c r="BC357" s="376"/>
      <c r="BD357" s="376"/>
      <c r="BE357" s="376"/>
      <c r="BF357" s="376"/>
      <c r="BG357" s="376"/>
      <c r="BH357" s="376"/>
      <c r="BI357" s="376"/>
      <c r="BJ357" s="376"/>
      <c r="BK357" s="376"/>
      <c r="BL357" s="376"/>
      <c r="BM357" s="376"/>
      <c r="BN357" s="376"/>
      <c r="BO357" s="377"/>
      <c r="BP357" s="134"/>
      <c r="BQ357" s="134"/>
      <c r="BR357" s="134"/>
      <c r="BS357" s="148"/>
      <c r="BT357" s="148"/>
      <c r="BU357" s="148"/>
      <c r="BV357" s="148"/>
      <c r="BW357" s="148"/>
      <c r="BX357" s="148"/>
      <c r="BY357" s="148"/>
      <c r="BZ357" s="148"/>
      <c r="CA357" s="148"/>
      <c r="CB357" s="148"/>
      <c r="CC357" s="148"/>
      <c r="CD357" s="148"/>
      <c r="CE357" s="148"/>
      <c r="CF357" s="148"/>
      <c r="CG357" s="148"/>
      <c r="CH357" s="148"/>
      <c r="CI357" s="148"/>
      <c r="CJ357" s="148"/>
      <c r="CK357" s="148"/>
      <c r="CL357" s="148"/>
      <c r="CM357" s="148"/>
      <c r="CN357" s="148"/>
      <c r="CO357" s="148"/>
      <c r="CP357" s="148"/>
      <c r="CQ357" s="148"/>
      <c r="CR357" s="148"/>
    </row>
    <row r="358" ht="15.75" customHeight="1">
      <c r="A358" s="134"/>
      <c r="B358" s="134"/>
      <c r="C358" s="134"/>
      <c r="D358" s="134"/>
      <c r="E358" s="134"/>
      <c r="F358" s="134"/>
      <c r="G358" s="353"/>
      <c r="H358" s="376"/>
      <c r="I358" s="376"/>
      <c r="J358" s="376"/>
      <c r="K358" s="377"/>
      <c r="L358" s="134"/>
      <c r="M358" s="134"/>
      <c r="N358" s="353"/>
      <c r="O358" s="374"/>
      <c r="P358" s="375"/>
      <c r="Q358" s="381" t="str">
        <f>IFERROR(__xludf.DUMMYFUNCTION("TRANSPOSE(FILTER($P$6:$P$329,$O$6:$O$329='DATOS PERSONALES'!$E355))"),"Lunes 15:15")</f>
        <v>Lunes 15:15</v>
      </c>
      <c r="R358" s="374" t="str">
        <f>IFERROR(__xludf.DUMMYFUNCTION("""COMPUTED_VALUE"""),"Lunes 16:45")</f>
        <v>Lunes 16:45</v>
      </c>
      <c r="S358" s="374" t="str">
        <f>IFERROR(__xludf.DUMMYFUNCTION("""COMPUTED_VALUE"""),"Lunes 18:15")</f>
        <v>Lunes 18:15</v>
      </c>
      <c r="T358" s="374" t="str">
        <f>IFERROR(__xludf.DUMMYFUNCTION("""COMPUTED_VALUE"""),"Martes 09:45")</f>
        <v>Martes 09:45</v>
      </c>
      <c r="U358" s="374" t="str">
        <f>IFERROR(__xludf.DUMMYFUNCTION("""COMPUTED_VALUE"""),"Martes 15:00")</f>
        <v>Martes 15:00</v>
      </c>
      <c r="V358" s="374" t="str">
        <f>IFERROR(__xludf.DUMMYFUNCTION("""COMPUTED_VALUE"""),"Martes 18:00")</f>
        <v>Martes 18:00</v>
      </c>
      <c r="W358" s="374" t="str">
        <f>IFERROR(__xludf.DUMMYFUNCTION("""COMPUTED_VALUE"""),"Miércoles 15:45")</f>
        <v>Miércoles 15:45</v>
      </c>
      <c r="X358" s="374" t="str">
        <f>IFERROR(__xludf.DUMMYFUNCTION("""COMPUTED_VALUE"""),"Miércoles 17:15")</f>
        <v>Miércoles 17:15</v>
      </c>
      <c r="Y358" s="374" t="str">
        <f>IFERROR(__xludf.DUMMYFUNCTION("""COMPUTED_VALUE"""),"Jueves 09:45")</f>
        <v>Jueves 09:45</v>
      </c>
      <c r="Z358" s="374" t="str">
        <f>IFERROR(__xludf.DUMMYFUNCTION("""COMPUTED_VALUE"""),"Jueves 16:30")</f>
        <v>Jueves 16:30</v>
      </c>
      <c r="AA358" s="374" t="str">
        <f>IFERROR(__xludf.DUMMYFUNCTION("""COMPUTED_VALUE"""),"Jueves 18:00")</f>
        <v>Jueves 18:00</v>
      </c>
      <c r="AB358" s="374" t="str">
        <f>IFERROR(__xludf.DUMMYFUNCTION("""COMPUTED_VALUE"""),"Viernes 09:45")</f>
        <v>Viernes 09:45</v>
      </c>
      <c r="AC358" s="374" t="str">
        <f>IFERROR(__xludf.DUMMYFUNCTION("""COMPUTED_VALUE"""),"Viernes 15:00")</f>
        <v>Viernes 15:00</v>
      </c>
      <c r="AD358" s="376" t="str">
        <f>IFERROR(__xludf.DUMMYFUNCTION("""COMPUTED_VALUE"""),"Viernes 17:15")</f>
        <v>Viernes 17:15</v>
      </c>
      <c r="AE358" s="376" t="str">
        <f>IFERROR(__xludf.DUMMYFUNCTION("""COMPUTED_VALUE"""),"Viernes 18:45")</f>
        <v>Viernes 18:45</v>
      </c>
      <c r="AF358" s="376" t="str">
        <f>IFERROR(__xludf.DUMMYFUNCTION("""COMPUTED_VALUE"""),"Sábados 10:30")</f>
        <v>Sábados 10:30</v>
      </c>
      <c r="AG358" s="376" t="str">
        <f>IFERROR(__xludf.DUMMYFUNCTION("""COMPUTED_VALUE"""),"Sábados 15:00")</f>
        <v>Sábados 15:00</v>
      </c>
      <c r="AH358" s="376" t="str">
        <f>IFERROR(__xludf.DUMMYFUNCTION("""COMPUTED_VALUE"""),"Sábados 15:45")</f>
        <v>Sábados 15:45</v>
      </c>
      <c r="AI358" s="376" t="str">
        <f>IFERROR(__xludf.DUMMYFUNCTION("""COMPUTED_VALUE"""),"Sábados 17:15")</f>
        <v>Sábados 17:15</v>
      </c>
      <c r="AJ358" s="376" t="str">
        <f>IFERROR(__xludf.DUMMYFUNCTION("""COMPUTED_VALUE"""),"vacio")</f>
        <v>vacio</v>
      </c>
      <c r="AK358" s="376"/>
      <c r="AL358" s="376"/>
      <c r="AM358" s="376"/>
      <c r="AN358" s="376"/>
      <c r="AO358" s="376"/>
      <c r="AP358" s="376"/>
      <c r="AQ358" s="376"/>
      <c r="AR358" s="376"/>
      <c r="AS358" s="376"/>
      <c r="AT358" s="376"/>
      <c r="AU358" s="376"/>
      <c r="AV358" s="376"/>
      <c r="AW358" s="377"/>
      <c r="AX358" s="134"/>
      <c r="AY358" s="353"/>
      <c r="AZ358" s="392" t="str">
        <f>IFERROR(__xludf.DUMMYFUNCTION("TRANSPOSE( IFNA(FILTER($B:$B, MONTH(IF($A:$A&lt;&gt;"""",$A:$A,""null""))=MONTH(IF('DATOS PERSONALES'!$H356&lt;&gt;"""",'DATOS PERSONALES'!$H356,""null""))),""Ingrese mes contratacion primero""))"),"Ingrese mes contratacion primero")</f>
        <v>Ingrese mes contratacion primero</v>
      </c>
      <c r="BA358" s="376"/>
      <c r="BB358" s="376"/>
      <c r="BC358" s="376"/>
      <c r="BD358" s="376"/>
      <c r="BE358" s="376"/>
      <c r="BF358" s="376"/>
      <c r="BG358" s="376"/>
      <c r="BH358" s="376"/>
      <c r="BI358" s="376"/>
      <c r="BJ358" s="376"/>
      <c r="BK358" s="376"/>
      <c r="BL358" s="376"/>
      <c r="BM358" s="376"/>
      <c r="BN358" s="376"/>
      <c r="BO358" s="377"/>
      <c r="BP358" s="134"/>
      <c r="BQ358" s="134"/>
      <c r="BR358" s="134"/>
      <c r="BS358" s="148"/>
      <c r="BT358" s="148"/>
      <c r="BU358" s="148"/>
      <c r="BV358" s="148"/>
      <c r="BW358" s="148"/>
      <c r="BX358" s="148"/>
      <c r="BY358" s="148"/>
      <c r="BZ358" s="148"/>
      <c r="CA358" s="148"/>
      <c r="CB358" s="148"/>
      <c r="CC358" s="148"/>
      <c r="CD358" s="148"/>
      <c r="CE358" s="148"/>
      <c r="CF358" s="148"/>
      <c r="CG358" s="148"/>
      <c r="CH358" s="148"/>
      <c r="CI358" s="148"/>
      <c r="CJ358" s="148"/>
      <c r="CK358" s="148"/>
      <c r="CL358" s="148"/>
      <c r="CM358" s="148"/>
      <c r="CN358" s="148"/>
      <c r="CO358" s="148"/>
      <c r="CP358" s="148"/>
      <c r="CQ358" s="148"/>
      <c r="CR358" s="148"/>
    </row>
    <row r="359" ht="15.75" customHeight="1">
      <c r="A359" s="134"/>
      <c r="B359" s="134"/>
      <c r="C359" s="134"/>
      <c r="D359" s="134"/>
      <c r="E359" s="134"/>
      <c r="F359" s="134"/>
      <c r="G359" s="353"/>
      <c r="H359" s="376"/>
      <c r="I359" s="376"/>
      <c r="J359" s="376"/>
      <c r="K359" s="377"/>
      <c r="L359" s="134"/>
      <c r="M359" s="134"/>
      <c r="N359" s="353"/>
      <c r="O359" s="374"/>
      <c r="P359" s="375"/>
      <c r="Q359" s="381" t="str">
        <f>IFERROR(__xludf.DUMMYFUNCTION("TRANSPOSE(FILTER($P$6:$P$329,$O$6:$O$329='DATOS PERSONALES'!$E356))"),"Lunes 15:15")</f>
        <v>Lunes 15:15</v>
      </c>
      <c r="R359" s="374" t="str">
        <f>IFERROR(__xludf.DUMMYFUNCTION("""COMPUTED_VALUE"""),"Lunes 16:45")</f>
        <v>Lunes 16:45</v>
      </c>
      <c r="S359" s="374" t="str">
        <f>IFERROR(__xludf.DUMMYFUNCTION("""COMPUTED_VALUE"""),"Lunes 18:15")</f>
        <v>Lunes 18:15</v>
      </c>
      <c r="T359" s="374" t="str">
        <f>IFERROR(__xludf.DUMMYFUNCTION("""COMPUTED_VALUE"""),"Martes 09:45")</f>
        <v>Martes 09:45</v>
      </c>
      <c r="U359" s="374" t="str">
        <f>IFERROR(__xludf.DUMMYFUNCTION("""COMPUTED_VALUE"""),"Martes 15:00")</f>
        <v>Martes 15:00</v>
      </c>
      <c r="V359" s="374" t="str">
        <f>IFERROR(__xludf.DUMMYFUNCTION("""COMPUTED_VALUE"""),"Martes 18:00")</f>
        <v>Martes 18:00</v>
      </c>
      <c r="W359" s="374" t="str">
        <f>IFERROR(__xludf.DUMMYFUNCTION("""COMPUTED_VALUE"""),"Miércoles 15:45")</f>
        <v>Miércoles 15:45</v>
      </c>
      <c r="X359" s="374" t="str">
        <f>IFERROR(__xludf.DUMMYFUNCTION("""COMPUTED_VALUE"""),"Miércoles 17:15")</f>
        <v>Miércoles 17:15</v>
      </c>
      <c r="Y359" s="374" t="str">
        <f>IFERROR(__xludf.DUMMYFUNCTION("""COMPUTED_VALUE"""),"Jueves 09:45")</f>
        <v>Jueves 09:45</v>
      </c>
      <c r="Z359" s="374" t="str">
        <f>IFERROR(__xludf.DUMMYFUNCTION("""COMPUTED_VALUE"""),"Jueves 16:30")</f>
        <v>Jueves 16:30</v>
      </c>
      <c r="AA359" s="374" t="str">
        <f>IFERROR(__xludf.DUMMYFUNCTION("""COMPUTED_VALUE"""),"Jueves 18:00")</f>
        <v>Jueves 18:00</v>
      </c>
      <c r="AB359" s="374" t="str">
        <f>IFERROR(__xludf.DUMMYFUNCTION("""COMPUTED_VALUE"""),"Viernes 09:45")</f>
        <v>Viernes 09:45</v>
      </c>
      <c r="AC359" s="374" t="str">
        <f>IFERROR(__xludf.DUMMYFUNCTION("""COMPUTED_VALUE"""),"Viernes 15:00")</f>
        <v>Viernes 15:00</v>
      </c>
      <c r="AD359" s="376" t="str">
        <f>IFERROR(__xludf.DUMMYFUNCTION("""COMPUTED_VALUE"""),"Viernes 17:15")</f>
        <v>Viernes 17:15</v>
      </c>
      <c r="AE359" s="376" t="str">
        <f>IFERROR(__xludf.DUMMYFUNCTION("""COMPUTED_VALUE"""),"Viernes 18:45")</f>
        <v>Viernes 18:45</v>
      </c>
      <c r="AF359" s="376" t="str">
        <f>IFERROR(__xludf.DUMMYFUNCTION("""COMPUTED_VALUE"""),"Sábados 10:30")</f>
        <v>Sábados 10:30</v>
      </c>
      <c r="AG359" s="376" t="str">
        <f>IFERROR(__xludf.DUMMYFUNCTION("""COMPUTED_VALUE"""),"Sábados 15:00")</f>
        <v>Sábados 15:00</v>
      </c>
      <c r="AH359" s="376" t="str">
        <f>IFERROR(__xludf.DUMMYFUNCTION("""COMPUTED_VALUE"""),"Sábados 15:45")</f>
        <v>Sábados 15:45</v>
      </c>
      <c r="AI359" s="376" t="str">
        <f>IFERROR(__xludf.DUMMYFUNCTION("""COMPUTED_VALUE"""),"Sábados 17:15")</f>
        <v>Sábados 17:15</v>
      </c>
      <c r="AJ359" s="376" t="str">
        <f>IFERROR(__xludf.DUMMYFUNCTION("""COMPUTED_VALUE"""),"vacio")</f>
        <v>vacio</v>
      </c>
      <c r="AK359" s="376"/>
      <c r="AL359" s="376"/>
      <c r="AM359" s="376"/>
      <c r="AN359" s="376"/>
      <c r="AO359" s="376"/>
      <c r="AP359" s="376"/>
      <c r="AQ359" s="376"/>
      <c r="AR359" s="376"/>
      <c r="AS359" s="376"/>
      <c r="AT359" s="376"/>
      <c r="AU359" s="376"/>
      <c r="AV359" s="376"/>
      <c r="AW359" s="377"/>
      <c r="AX359" s="134"/>
      <c r="AY359" s="353"/>
      <c r="AZ359" s="392" t="str">
        <f>IFERROR(__xludf.DUMMYFUNCTION("TRANSPOSE( IFNA(FILTER($B:$B, MONTH(IF($A:$A&lt;&gt;"""",$A:$A,""null""))=MONTH(IF('DATOS PERSONALES'!$H357&lt;&gt;"""",'DATOS PERSONALES'!$H357,""null""))),""Ingrese mes contratacion primero""))"),"Ingrese mes contratacion primero")</f>
        <v>Ingrese mes contratacion primero</v>
      </c>
      <c r="BA359" s="376"/>
      <c r="BB359" s="376"/>
      <c r="BC359" s="376"/>
      <c r="BD359" s="376"/>
      <c r="BE359" s="376"/>
      <c r="BF359" s="376"/>
      <c r="BG359" s="376"/>
      <c r="BH359" s="376"/>
      <c r="BI359" s="376"/>
      <c r="BJ359" s="376"/>
      <c r="BK359" s="376"/>
      <c r="BL359" s="376"/>
      <c r="BM359" s="376"/>
      <c r="BN359" s="376"/>
      <c r="BO359" s="377"/>
      <c r="BP359" s="134"/>
      <c r="BQ359" s="134"/>
      <c r="BR359" s="134"/>
      <c r="BS359" s="148"/>
      <c r="BT359" s="148"/>
      <c r="BU359" s="148"/>
      <c r="BV359" s="148"/>
      <c r="BW359" s="148"/>
      <c r="BX359" s="148"/>
      <c r="BY359" s="148"/>
      <c r="BZ359" s="148"/>
      <c r="CA359" s="148"/>
      <c r="CB359" s="148"/>
      <c r="CC359" s="148"/>
      <c r="CD359" s="148"/>
      <c r="CE359" s="148"/>
      <c r="CF359" s="148"/>
      <c r="CG359" s="148"/>
      <c r="CH359" s="148"/>
      <c r="CI359" s="148"/>
      <c r="CJ359" s="148"/>
      <c r="CK359" s="148"/>
      <c r="CL359" s="148"/>
      <c r="CM359" s="148"/>
      <c r="CN359" s="148"/>
      <c r="CO359" s="148"/>
      <c r="CP359" s="148"/>
      <c r="CQ359" s="148"/>
      <c r="CR359" s="148"/>
    </row>
    <row r="360" ht="15.75" customHeight="1">
      <c r="A360" s="134"/>
      <c r="B360" s="134"/>
      <c r="C360" s="134"/>
      <c r="D360" s="134"/>
      <c r="E360" s="134"/>
      <c r="F360" s="134"/>
      <c r="G360" s="353"/>
      <c r="H360" s="376"/>
      <c r="I360" s="376"/>
      <c r="J360" s="376"/>
      <c r="K360" s="377"/>
      <c r="L360" s="134"/>
      <c r="M360" s="134"/>
      <c r="N360" s="353"/>
      <c r="O360" s="374"/>
      <c r="P360" s="375"/>
      <c r="Q360" s="381" t="str">
        <f>IFERROR(__xludf.DUMMYFUNCTION("TRANSPOSE(FILTER($P$6:$P$329,$O$6:$O$329='DATOS PERSONALES'!$E357))"),"Lunes 15:15")</f>
        <v>Lunes 15:15</v>
      </c>
      <c r="R360" s="374" t="str">
        <f>IFERROR(__xludf.DUMMYFUNCTION("""COMPUTED_VALUE"""),"Lunes 16:45")</f>
        <v>Lunes 16:45</v>
      </c>
      <c r="S360" s="374" t="str">
        <f>IFERROR(__xludf.DUMMYFUNCTION("""COMPUTED_VALUE"""),"Lunes 18:15")</f>
        <v>Lunes 18:15</v>
      </c>
      <c r="T360" s="374" t="str">
        <f>IFERROR(__xludf.DUMMYFUNCTION("""COMPUTED_VALUE"""),"Martes 09:45")</f>
        <v>Martes 09:45</v>
      </c>
      <c r="U360" s="374" t="str">
        <f>IFERROR(__xludf.DUMMYFUNCTION("""COMPUTED_VALUE"""),"Martes 15:00")</f>
        <v>Martes 15:00</v>
      </c>
      <c r="V360" s="374" t="str">
        <f>IFERROR(__xludf.DUMMYFUNCTION("""COMPUTED_VALUE"""),"Martes 18:00")</f>
        <v>Martes 18:00</v>
      </c>
      <c r="W360" s="374" t="str">
        <f>IFERROR(__xludf.DUMMYFUNCTION("""COMPUTED_VALUE"""),"Miércoles 15:45")</f>
        <v>Miércoles 15:45</v>
      </c>
      <c r="X360" s="374" t="str">
        <f>IFERROR(__xludf.DUMMYFUNCTION("""COMPUTED_VALUE"""),"Miércoles 17:15")</f>
        <v>Miércoles 17:15</v>
      </c>
      <c r="Y360" s="374" t="str">
        <f>IFERROR(__xludf.DUMMYFUNCTION("""COMPUTED_VALUE"""),"Jueves 09:45")</f>
        <v>Jueves 09:45</v>
      </c>
      <c r="Z360" s="374" t="str">
        <f>IFERROR(__xludf.DUMMYFUNCTION("""COMPUTED_VALUE"""),"Jueves 16:30")</f>
        <v>Jueves 16:30</v>
      </c>
      <c r="AA360" s="374" t="str">
        <f>IFERROR(__xludf.DUMMYFUNCTION("""COMPUTED_VALUE"""),"Jueves 18:00")</f>
        <v>Jueves 18:00</v>
      </c>
      <c r="AB360" s="374" t="str">
        <f>IFERROR(__xludf.DUMMYFUNCTION("""COMPUTED_VALUE"""),"Viernes 09:45")</f>
        <v>Viernes 09:45</v>
      </c>
      <c r="AC360" s="374" t="str">
        <f>IFERROR(__xludf.DUMMYFUNCTION("""COMPUTED_VALUE"""),"Viernes 15:00")</f>
        <v>Viernes 15:00</v>
      </c>
      <c r="AD360" s="376" t="str">
        <f>IFERROR(__xludf.DUMMYFUNCTION("""COMPUTED_VALUE"""),"Viernes 17:15")</f>
        <v>Viernes 17:15</v>
      </c>
      <c r="AE360" s="376" t="str">
        <f>IFERROR(__xludf.DUMMYFUNCTION("""COMPUTED_VALUE"""),"Viernes 18:45")</f>
        <v>Viernes 18:45</v>
      </c>
      <c r="AF360" s="376" t="str">
        <f>IFERROR(__xludf.DUMMYFUNCTION("""COMPUTED_VALUE"""),"Sábados 10:30")</f>
        <v>Sábados 10:30</v>
      </c>
      <c r="AG360" s="376" t="str">
        <f>IFERROR(__xludf.DUMMYFUNCTION("""COMPUTED_VALUE"""),"Sábados 15:00")</f>
        <v>Sábados 15:00</v>
      </c>
      <c r="AH360" s="376" t="str">
        <f>IFERROR(__xludf.DUMMYFUNCTION("""COMPUTED_VALUE"""),"Sábados 15:45")</f>
        <v>Sábados 15:45</v>
      </c>
      <c r="AI360" s="376" t="str">
        <f>IFERROR(__xludf.DUMMYFUNCTION("""COMPUTED_VALUE"""),"Sábados 17:15")</f>
        <v>Sábados 17:15</v>
      </c>
      <c r="AJ360" s="376" t="str">
        <f>IFERROR(__xludf.DUMMYFUNCTION("""COMPUTED_VALUE"""),"vacio")</f>
        <v>vacio</v>
      </c>
      <c r="AK360" s="376"/>
      <c r="AL360" s="376"/>
      <c r="AM360" s="376"/>
      <c r="AN360" s="376"/>
      <c r="AO360" s="376"/>
      <c r="AP360" s="376"/>
      <c r="AQ360" s="376"/>
      <c r="AR360" s="376"/>
      <c r="AS360" s="376"/>
      <c r="AT360" s="376"/>
      <c r="AU360" s="376"/>
      <c r="AV360" s="376"/>
      <c r="AW360" s="377"/>
      <c r="AX360" s="134"/>
      <c r="AY360" s="353"/>
      <c r="AZ360" s="392" t="str">
        <f>IFERROR(__xludf.DUMMYFUNCTION("TRANSPOSE( IFNA(FILTER($B:$B, MONTH(IF($A:$A&lt;&gt;"""",$A:$A,""null""))=MONTH(IF('DATOS PERSONALES'!$H358&lt;&gt;"""",'DATOS PERSONALES'!$H358,""null""))),""Ingrese mes contratacion primero""))"),"Ingrese mes contratacion primero")</f>
        <v>Ingrese mes contratacion primero</v>
      </c>
      <c r="BA360" s="376"/>
      <c r="BB360" s="376"/>
      <c r="BC360" s="376"/>
      <c r="BD360" s="376"/>
      <c r="BE360" s="376"/>
      <c r="BF360" s="376"/>
      <c r="BG360" s="376"/>
      <c r="BH360" s="376"/>
      <c r="BI360" s="376"/>
      <c r="BJ360" s="376"/>
      <c r="BK360" s="376"/>
      <c r="BL360" s="376"/>
      <c r="BM360" s="376"/>
      <c r="BN360" s="376"/>
      <c r="BO360" s="377"/>
      <c r="BP360" s="134"/>
      <c r="BQ360" s="134"/>
      <c r="BR360" s="134"/>
      <c r="BS360" s="148"/>
      <c r="BT360" s="148"/>
      <c r="BU360" s="148"/>
      <c r="BV360" s="148"/>
      <c r="BW360" s="148"/>
      <c r="BX360" s="148"/>
      <c r="BY360" s="148"/>
      <c r="BZ360" s="148"/>
      <c r="CA360" s="148"/>
      <c r="CB360" s="148"/>
      <c r="CC360" s="148"/>
      <c r="CD360" s="148"/>
      <c r="CE360" s="148"/>
      <c r="CF360" s="148"/>
      <c r="CG360" s="148"/>
      <c r="CH360" s="148"/>
      <c r="CI360" s="148"/>
      <c r="CJ360" s="148"/>
      <c r="CK360" s="148"/>
      <c r="CL360" s="148"/>
      <c r="CM360" s="148"/>
      <c r="CN360" s="148"/>
      <c r="CO360" s="148"/>
      <c r="CP360" s="148"/>
      <c r="CQ360" s="148"/>
      <c r="CR360" s="148"/>
    </row>
    <row r="361" ht="15.75" customHeight="1">
      <c r="A361" s="134"/>
      <c r="B361" s="134"/>
      <c r="C361" s="134"/>
      <c r="D361" s="134"/>
      <c r="E361" s="134"/>
      <c r="F361" s="134"/>
      <c r="G361" s="353"/>
      <c r="H361" s="376"/>
      <c r="I361" s="376"/>
      <c r="J361" s="376"/>
      <c r="K361" s="377"/>
      <c r="L361" s="134"/>
      <c r="M361" s="134"/>
      <c r="N361" s="353"/>
      <c r="O361" s="374"/>
      <c r="P361" s="375"/>
      <c r="Q361" s="381" t="str">
        <f>IFERROR(__xludf.DUMMYFUNCTION("TRANSPOSE(FILTER($P$6:$P$329,$O$6:$O$329='DATOS PERSONALES'!$E358))"),"Lunes 15:15")</f>
        <v>Lunes 15:15</v>
      </c>
      <c r="R361" s="374" t="str">
        <f>IFERROR(__xludf.DUMMYFUNCTION("""COMPUTED_VALUE"""),"Lunes 16:45")</f>
        <v>Lunes 16:45</v>
      </c>
      <c r="S361" s="374" t="str">
        <f>IFERROR(__xludf.DUMMYFUNCTION("""COMPUTED_VALUE"""),"Lunes 18:15")</f>
        <v>Lunes 18:15</v>
      </c>
      <c r="T361" s="374" t="str">
        <f>IFERROR(__xludf.DUMMYFUNCTION("""COMPUTED_VALUE"""),"Martes 09:45")</f>
        <v>Martes 09:45</v>
      </c>
      <c r="U361" s="374" t="str">
        <f>IFERROR(__xludf.DUMMYFUNCTION("""COMPUTED_VALUE"""),"Martes 15:00")</f>
        <v>Martes 15:00</v>
      </c>
      <c r="V361" s="374" t="str">
        <f>IFERROR(__xludf.DUMMYFUNCTION("""COMPUTED_VALUE"""),"Martes 18:00")</f>
        <v>Martes 18:00</v>
      </c>
      <c r="W361" s="374" t="str">
        <f>IFERROR(__xludf.DUMMYFUNCTION("""COMPUTED_VALUE"""),"Miércoles 15:45")</f>
        <v>Miércoles 15:45</v>
      </c>
      <c r="X361" s="374" t="str">
        <f>IFERROR(__xludf.DUMMYFUNCTION("""COMPUTED_VALUE"""),"Miércoles 17:15")</f>
        <v>Miércoles 17:15</v>
      </c>
      <c r="Y361" s="374" t="str">
        <f>IFERROR(__xludf.DUMMYFUNCTION("""COMPUTED_VALUE"""),"Jueves 09:45")</f>
        <v>Jueves 09:45</v>
      </c>
      <c r="Z361" s="374" t="str">
        <f>IFERROR(__xludf.DUMMYFUNCTION("""COMPUTED_VALUE"""),"Jueves 16:30")</f>
        <v>Jueves 16:30</v>
      </c>
      <c r="AA361" s="374" t="str">
        <f>IFERROR(__xludf.DUMMYFUNCTION("""COMPUTED_VALUE"""),"Jueves 18:00")</f>
        <v>Jueves 18:00</v>
      </c>
      <c r="AB361" s="374" t="str">
        <f>IFERROR(__xludf.DUMMYFUNCTION("""COMPUTED_VALUE"""),"Viernes 09:45")</f>
        <v>Viernes 09:45</v>
      </c>
      <c r="AC361" s="374" t="str">
        <f>IFERROR(__xludf.DUMMYFUNCTION("""COMPUTED_VALUE"""),"Viernes 15:00")</f>
        <v>Viernes 15:00</v>
      </c>
      <c r="AD361" s="376" t="str">
        <f>IFERROR(__xludf.DUMMYFUNCTION("""COMPUTED_VALUE"""),"Viernes 17:15")</f>
        <v>Viernes 17:15</v>
      </c>
      <c r="AE361" s="376" t="str">
        <f>IFERROR(__xludf.DUMMYFUNCTION("""COMPUTED_VALUE"""),"Viernes 18:45")</f>
        <v>Viernes 18:45</v>
      </c>
      <c r="AF361" s="376" t="str">
        <f>IFERROR(__xludf.DUMMYFUNCTION("""COMPUTED_VALUE"""),"Sábados 10:30")</f>
        <v>Sábados 10:30</v>
      </c>
      <c r="AG361" s="376" t="str">
        <f>IFERROR(__xludf.DUMMYFUNCTION("""COMPUTED_VALUE"""),"Sábados 15:00")</f>
        <v>Sábados 15:00</v>
      </c>
      <c r="AH361" s="376" t="str">
        <f>IFERROR(__xludf.DUMMYFUNCTION("""COMPUTED_VALUE"""),"Sábados 15:45")</f>
        <v>Sábados 15:45</v>
      </c>
      <c r="AI361" s="376" t="str">
        <f>IFERROR(__xludf.DUMMYFUNCTION("""COMPUTED_VALUE"""),"Sábados 17:15")</f>
        <v>Sábados 17:15</v>
      </c>
      <c r="AJ361" s="376" t="str">
        <f>IFERROR(__xludf.DUMMYFUNCTION("""COMPUTED_VALUE"""),"vacio")</f>
        <v>vacio</v>
      </c>
      <c r="AK361" s="376"/>
      <c r="AL361" s="376"/>
      <c r="AM361" s="376"/>
      <c r="AN361" s="376"/>
      <c r="AO361" s="376"/>
      <c r="AP361" s="376"/>
      <c r="AQ361" s="376"/>
      <c r="AR361" s="376"/>
      <c r="AS361" s="376"/>
      <c r="AT361" s="376"/>
      <c r="AU361" s="376"/>
      <c r="AV361" s="376"/>
      <c r="AW361" s="377"/>
      <c r="AX361" s="134"/>
      <c r="AY361" s="353"/>
      <c r="AZ361" s="392" t="str">
        <f>IFERROR(__xludf.DUMMYFUNCTION("TRANSPOSE( IFNA(FILTER($B:$B, MONTH(IF($A:$A&lt;&gt;"""",$A:$A,""null""))=MONTH(IF('DATOS PERSONALES'!$H359&lt;&gt;"""",'DATOS PERSONALES'!$H359,""null""))),""Ingrese mes contratacion primero""))"),"Ingrese mes contratacion primero")</f>
        <v>Ingrese mes contratacion primero</v>
      </c>
      <c r="BA361" s="376"/>
      <c r="BB361" s="376"/>
      <c r="BC361" s="376"/>
      <c r="BD361" s="376"/>
      <c r="BE361" s="376"/>
      <c r="BF361" s="376"/>
      <c r="BG361" s="376"/>
      <c r="BH361" s="376"/>
      <c r="BI361" s="376"/>
      <c r="BJ361" s="376"/>
      <c r="BK361" s="376"/>
      <c r="BL361" s="376"/>
      <c r="BM361" s="376"/>
      <c r="BN361" s="376"/>
      <c r="BO361" s="377"/>
      <c r="BP361" s="134"/>
      <c r="BQ361" s="134"/>
      <c r="BR361" s="134"/>
      <c r="BS361" s="148"/>
      <c r="BT361" s="148"/>
      <c r="BU361" s="148"/>
      <c r="BV361" s="148"/>
      <c r="BW361" s="148"/>
      <c r="BX361" s="148"/>
      <c r="BY361" s="148"/>
      <c r="BZ361" s="148"/>
      <c r="CA361" s="148"/>
      <c r="CB361" s="148"/>
      <c r="CC361" s="148"/>
      <c r="CD361" s="148"/>
      <c r="CE361" s="148"/>
      <c r="CF361" s="148"/>
      <c r="CG361" s="148"/>
      <c r="CH361" s="148"/>
      <c r="CI361" s="148"/>
      <c r="CJ361" s="148"/>
      <c r="CK361" s="148"/>
      <c r="CL361" s="148"/>
      <c r="CM361" s="148"/>
      <c r="CN361" s="148"/>
      <c r="CO361" s="148"/>
      <c r="CP361" s="148"/>
      <c r="CQ361" s="148"/>
      <c r="CR361" s="148"/>
    </row>
    <row r="362" ht="15.75" customHeight="1">
      <c r="A362" s="134"/>
      <c r="B362" s="134"/>
      <c r="C362" s="134"/>
      <c r="D362" s="134"/>
      <c r="E362" s="134"/>
      <c r="F362" s="134"/>
      <c r="G362" s="353"/>
      <c r="H362" s="376"/>
      <c r="I362" s="376"/>
      <c r="J362" s="376"/>
      <c r="K362" s="377"/>
      <c r="L362" s="134"/>
      <c r="M362" s="134"/>
      <c r="N362" s="353"/>
      <c r="O362" s="374"/>
      <c r="P362" s="375"/>
      <c r="Q362" s="381" t="str">
        <f>IFERROR(__xludf.DUMMYFUNCTION("TRANSPOSE(FILTER($P$6:$P$329,$O$6:$O$329='DATOS PERSONALES'!$E359))"),"Lunes 15:15")</f>
        <v>Lunes 15:15</v>
      </c>
      <c r="R362" s="374" t="str">
        <f>IFERROR(__xludf.DUMMYFUNCTION("""COMPUTED_VALUE"""),"Lunes 16:45")</f>
        <v>Lunes 16:45</v>
      </c>
      <c r="S362" s="374" t="str">
        <f>IFERROR(__xludf.DUMMYFUNCTION("""COMPUTED_VALUE"""),"Lunes 18:15")</f>
        <v>Lunes 18:15</v>
      </c>
      <c r="T362" s="374" t="str">
        <f>IFERROR(__xludf.DUMMYFUNCTION("""COMPUTED_VALUE"""),"Martes 09:45")</f>
        <v>Martes 09:45</v>
      </c>
      <c r="U362" s="374" t="str">
        <f>IFERROR(__xludf.DUMMYFUNCTION("""COMPUTED_VALUE"""),"Martes 15:00")</f>
        <v>Martes 15:00</v>
      </c>
      <c r="V362" s="374" t="str">
        <f>IFERROR(__xludf.DUMMYFUNCTION("""COMPUTED_VALUE"""),"Martes 18:00")</f>
        <v>Martes 18:00</v>
      </c>
      <c r="W362" s="374" t="str">
        <f>IFERROR(__xludf.DUMMYFUNCTION("""COMPUTED_VALUE"""),"Miércoles 15:45")</f>
        <v>Miércoles 15:45</v>
      </c>
      <c r="X362" s="374" t="str">
        <f>IFERROR(__xludf.DUMMYFUNCTION("""COMPUTED_VALUE"""),"Miércoles 17:15")</f>
        <v>Miércoles 17:15</v>
      </c>
      <c r="Y362" s="374" t="str">
        <f>IFERROR(__xludf.DUMMYFUNCTION("""COMPUTED_VALUE"""),"Jueves 09:45")</f>
        <v>Jueves 09:45</v>
      </c>
      <c r="Z362" s="374" t="str">
        <f>IFERROR(__xludf.DUMMYFUNCTION("""COMPUTED_VALUE"""),"Jueves 16:30")</f>
        <v>Jueves 16:30</v>
      </c>
      <c r="AA362" s="374" t="str">
        <f>IFERROR(__xludf.DUMMYFUNCTION("""COMPUTED_VALUE"""),"Jueves 18:00")</f>
        <v>Jueves 18:00</v>
      </c>
      <c r="AB362" s="374" t="str">
        <f>IFERROR(__xludf.DUMMYFUNCTION("""COMPUTED_VALUE"""),"Viernes 09:45")</f>
        <v>Viernes 09:45</v>
      </c>
      <c r="AC362" s="374" t="str">
        <f>IFERROR(__xludf.DUMMYFUNCTION("""COMPUTED_VALUE"""),"Viernes 15:00")</f>
        <v>Viernes 15:00</v>
      </c>
      <c r="AD362" s="376" t="str">
        <f>IFERROR(__xludf.DUMMYFUNCTION("""COMPUTED_VALUE"""),"Viernes 17:15")</f>
        <v>Viernes 17:15</v>
      </c>
      <c r="AE362" s="376" t="str">
        <f>IFERROR(__xludf.DUMMYFUNCTION("""COMPUTED_VALUE"""),"Viernes 18:45")</f>
        <v>Viernes 18:45</v>
      </c>
      <c r="AF362" s="376" t="str">
        <f>IFERROR(__xludf.DUMMYFUNCTION("""COMPUTED_VALUE"""),"Sábados 10:30")</f>
        <v>Sábados 10:30</v>
      </c>
      <c r="AG362" s="376" t="str">
        <f>IFERROR(__xludf.DUMMYFUNCTION("""COMPUTED_VALUE"""),"Sábados 15:00")</f>
        <v>Sábados 15:00</v>
      </c>
      <c r="AH362" s="376" t="str">
        <f>IFERROR(__xludf.DUMMYFUNCTION("""COMPUTED_VALUE"""),"Sábados 15:45")</f>
        <v>Sábados 15:45</v>
      </c>
      <c r="AI362" s="376" t="str">
        <f>IFERROR(__xludf.DUMMYFUNCTION("""COMPUTED_VALUE"""),"Sábados 17:15")</f>
        <v>Sábados 17:15</v>
      </c>
      <c r="AJ362" s="376" t="str">
        <f>IFERROR(__xludf.DUMMYFUNCTION("""COMPUTED_VALUE"""),"vacio")</f>
        <v>vacio</v>
      </c>
      <c r="AK362" s="376"/>
      <c r="AL362" s="376"/>
      <c r="AM362" s="376"/>
      <c r="AN362" s="376"/>
      <c r="AO362" s="376"/>
      <c r="AP362" s="376"/>
      <c r="AQ362" s="376"/>
      <c r="AR362" s="376"/>
      <c r="AS362" s="376"/>
      <c r="AT362" s="376"/>
      <c r="AU362" s="376"/>
      <c r="AV362" s="376"/>
      <c r="AW362" s="377"/>
      <c r="AX362" s="134"/>
      <c r="AY362" s="353"/>
      <c r="AZ362" s="392" t="str">
        <f>IFERROR(__xludf.DUMMYFUNCTION("TRANSPOSE( IFNA(FILTER($B:$B, MONTH(IF($A:$A&lt;&gt;"""",$A:$A,""null""))=MONTH(IF('DATOS PERSONALES'!$H360&lt;&gt;"""",'DATOS PERSONALES'!$H360,""null""))),""Ingrese mes contratacion primero""))"),"Ingrese mes contratacion primero")</f>
        <v>Ingrese mes contratacion primero</v>
      </c>
      <c r="BA362" s="376"/>
      <c r="BB362" s="376"/>
      <c r="BC362" s="376"/>
      <c r="BD362" s="376"/>
      <c r="BE362" s="376"/>
      <c r="BF362" s="376"/>
      <c r="BG362" s="376"/>
      <c r="BH362" s="376"/>
      <c r="BI362" s="376"/>
      <c r="BJ362" s="376"/>
      <c r="BK362" s="376"/>
      <c r="BL362" s="376"/>
      <c r="BM362" s="376"/>
      <c r="BN362" s="376"/>
      <c r="BO362" s="377"/>
      <c r="BP362" s="134"/>
      <c r="BQ362" s="134"/>
      <c r="BR362" s="134"/>
      <c r="BS362" s="148"/>
      <c r="BT362" s="148"/>
      <c r="BU362" s="148"/>
      <c r="BV362" s="148"/>
      <c r="BW362" s="148"/>
      <c r="BX362" s="148"/>
      <c r="BY362" s="148"/>
      <c r="BZ362" s="148"/>
      <c r="CA362" s="148"/>
      <c r="CB362" s="148"/>
      <c r="CC362" s="148"/>
      <c r="CD362" s="148"/>
      <c r="CE362" s="148"/>
      <c r="CF362" s="148"/>
      <c r="CG362" s="148"/>
      <c r="CH362" s="148"/>
      <c r="CI362" s="148"/>
      <c r="CJ362" s="148"/>
      <c r="CK362" s="148"/>
      <c r="CL362" s="148"/>
      <c r="CM362" s="148"/>
      <c r="CN362" s="148"/>
      <c r="CO362" s="148"/>
      <c r="CP362" s="148"/>
      <c r="CQ362" s="148"/>
      <c r="CR362" s="148"/>
    </row>
    <row r="363" ht="15.75" customHeight="1">
      <c r="A363" s="134"/>
      <c r="B363" s="134"/>
      <c r="C363" s="134"/>
      <c r="D363" s="134"/>
      <c r="E363" s="134"/>
      <c r="F363" s="134"/>
      <c r="G363" s="353"/>
      <c r="H363" s="376"/>
      <c r="I363" s="376"/>
      <c r="J363" s="376"/>
      <c r="K363" s="377"/>
      <c r="L363" s="134"/>
      <c r="M363" s="134"/>
      <c r="N363" s="353"/>
      <c r="O363" s="374"/>
      <c r="P363" s="375"/>
      <c r="Q363" s="381" t="str">
        <f>IFERROR(__xludf.DUMMYFUNCTION("TRANSPOSE(FILTER($P$6:$P$329,$O$6:$O$329='DATOS PERSONALES'!$E360))"),"Lunes 15:15")</f>
        <v>Lunes 15:15</v>
      </c>
      <c r="R363" s="374" t="str">
        <f>IFERROR(__xludf.DUMMYFUNCTION("""COMPUTED_VALUE"""),"Lunes 16:45")</f>
        <v>Lunes 16:45</v>
      </c>
      <c r="S363" s="374" t="str">
        <f>IFERROR(__xludf.DUMMYFUNCTION("""COMPUTED_VALUE"""),"Lunes 18:15")</f>
        <v>Lunes 18:15</v>
      </c>
      <c r="T363" s="374" t="str">
        <f>IFERROR(__xludf.DUMMYFUNCTION("""COMPUTED_VALUE"""),"Martes 09:45")</f>
        <v>Martes 09:45</v>
      </c>
      <c r="U363" s="374" t="str">
        <f>IFERROR(__xludf.DUMMYFUNCTION("""COMPUTED_VALUE"""),"Martes 15:00")</f>
        <v>Martes 15:00</v>
      </c>
      <c r="V363" s="374" t="str">
        <f>IFERROR(__xludf.DUMMYFUNCTION("""COMPUTED_VALUE"""),"Martes 18:00")</f>
        <v>Martes 18:00</v>
      </c>
      <c r="W363" s="374" t="str">
        <f>IFERROR(__xludf.DUMMYFUNCTION("""COMPUTED_VALUE"""),"Miércoles 15:45")</f>
        <v>Miércoles 15:45</v>
      </c>
      <c r="X363" s="374" t="str">
        <f>IFERROR(__xludf.DUMMYFUNCTION("""COMPUTED_VALUE"""),"Miércoles 17:15")</f>
        <v>Miércoles 17:15</v>
      </c>
      <c r="Y363" s="374" t="str">
        <f>IFERROR(__xludf.DUMMYFUNCTION("""COMPUTED_VALUE"""),"Jueves 09:45")</f>
        <v>Jueves 09:45</v>
      </c>
      <c r="Z363" s="374" t="str">
        <f>IFERROR(__xludf.DUMMYFUNCTION("""COMPUTED_VALUE"""),"Jueves 16:30")</f>
        <v>Jueves 16:30</v>
      </c>
      <c r="AA363" s="374" t="str">
        <f>IFERROR(__xludf.DUMMYFUNCTION("""COMPUTED_VALUE"""),"Jueves 18:00")</f>
        <v>Jueves 18:00</v>
      </c>
      <c r="AB363" s="374" t="str">
        <f>IFERROR(__xludf.DUMMYFUNCTION("""COMPUTED_VALUE"""),"Viernes 09:45")</f>
        <v>Viernes 09:45</v>
      </c>
      <c r="AC363" s="374" t="str">
        <f>IFERROR(__xludf.DUMMYFUNCTION("""COMPUTED_VALUE"""),"Viernes 15:00")</f>
        <v>Viernes 15:00</v>
      </c>
      <c r="AD363" s="376" t="str">
        <f>IFERROR(__xludf.DUMMYFUNCTION("""COMPUTED_VALUE"""),"Viernes 17:15")</f>
        <v>Viernes 17:15</v>
      </c>
      <c r="AE363" s="376" t="str">
        <f>IFERROR(__xludf.DUMMYFUNCTION("""COMPUTED_VALUE"""),"Viernes 18:45")</f>
        <v>Viernes 18:45</v>
      </c>
      <c r="AF363" s="376" t="str">
        <f>IFERROR(__xludf.DUMMYFUNCTION("""COMPUTED_VALUE"""),"Sábados 10:30")</f>
        <v>Sábados 10:30</v>
      </c>
      <c r="AG363" s="376" t="str">
        <f>IFERROR(__xludf.DUMMYFUNCTION("""COMPUTED_VALUE"""),"Sábados 15:00")</f>
        <v>Sábados 15:00</v>
      </c>
      <c r="AH363" s="376" t="str">
        <f>IFERROR(__xludf.DUMMYFUNCTION("""COMPUTED_VALUE"""),"Sábados 15:45")</f>
        <v>Sábados 15:45</v>
      </c>
      <c r="AI363" s="376" t="str">
        <f>IFERROR(__xludf.DUMMYFUNCTION("""COMPUTED_VALUE"""),"Sábados 17:15")</f>
        <v>Sábados 17:15</v>
      </c>
      <c r="AJ363" s="376" t="str">
        <f>IFERROR(__xludf.DUMMYFUNCTION("""COMPUTED_VALUE"""),"vacio")</f>
        <v>vacio</v>
      </c>
      <c r="AK363" s="376"/>
      <c r="AL363" s="376"/>
      <c r="AM363" s="376"/>
      <c r="AN363" s="376"/>
      <c r="AO363" s="376"/>
      <c r="AP363" s="376"/>
      <c r="AQ363" s="376"/>
      <c r="AR363" s="376"/>
      <c r="AS363" s="376"/>
      <c r="AT363" s="376"/>
      <c r="AU363" s="376"/>
      <c r="AV363" s="376"/>
      <c r="AW363" s="377"/>
      <c r="AX363" s="134"/>
      <c r="AY363" s="353"/>
      <c r="AZ363" s="392" t="str">
        <f>IFERROR(__xludf.DUMMYFUNCTION("TRANSPOSE( IFNA(FILTER($B:$B, MONTH(IF($A:$A&lt;&gt;"""",$A:$A,""null""))=MONTH(IF('DATOS PERSONALES'!$H361&lt;&gt;"""",'DATOS PERSONALES'!$H361,""null""))),""Ingrese mes contratacion primero""))"),"Ingrese mes contratacion primero")</f>
        <v>Ingrese mes contratacion primero</v>
      </c>
      <c r="BA363" s="376"/>
      <c r="BB363" s="376"/>
      <c r="BC363" s="376"/>
      <c r="BD363" s="376"/>
      <c r="BE363" s="376"/>
      <c r="BF363" s="376"/>
      <c r="BG363" s="376"/>
      <c r="BH363" s="376"/>
      <c r="BI363" s="376"/>
      <c r="BJ363" s="376"/>
      <c r="BK363" s="376"/>
      <c r="BL363" s="376"/>
      <c r="BM363" s="376"/>
      <c r="BN363" s="376"/>
      <c r="BO363" s="377"/>
      <c r="BP363" s="134"/>
      <c r="BQ363" s="134"/>
      <c r="BR363" s="134"/>
      <c r="BS363" s="148"/>
      <c r="BT363" s="148"/>
      <c r="BU363" s="148"/>
      <c r="BV363" s="148"/>
      <c r="BW363" s="148"/>
      <c r="BX363" s="148"/>
      <c r="BY363" s="148"/>
      <c r="BZ363" s="148"/>
      <c r="CA363" s="148"/>
      <c r="CB363" s="148"/>
      <c r="CC363" s="148"/>
      <c r="CD363" s="148"/>
      <c r="CE363" s="148"/>
      <c r="CF363" s="148"/>
      <c r="CG363" s="148"/>
      <c r="CH363" s="148"/>
      <c r="CI363" s="148"/>
      <c r="CJ363" s="148"/>
      <c r="CK363" s="148"/>
      <c r="CL363" s="148"/>
      <c r="CM363" s="148"/>
      <c r="CN363" s="148"/>
      <c r="CO363" s="148"/>
      <c r="CP363" s="148"/>
      <c r="CQ363" s="148"/>
      <c r="CR363" s="148"/>
    </row>
    <row r="364" ht="15.75" customHeight="1">
      <c r="A364" s="134"/>
      <c r="B364" s="134"/>
      <c r="C364" s="134"/>
      <c r="D364" s="134"/>
      <c r="E364" s="134"/>
      <c r="F364" s="134"/>
      <c r="G364" s="353"/>
      <c r="H364" s="376"/>
      <c r="I364" s="376"/>
      <c r="J364" s="376"/>
      <c r="K364" s="377"/>
      <c r="L364" s="134"/>
      <c r="M364" s="134"/>
      <c r="N364" s="353"/>
      <c r="O364" s="374"/>
      <c r="P364" s="375"/>
      <c r="Q364" s="381" t="str">
        <f>IFERROR(__xludf.DUMMYFUNCTION("TRANSPOSE(FILTER($P$6:$P$329,$O$6:$O$329='DATOS PERSONALES'!$E361))"),"Lunes 15:15")</f>
        <v>Lunes 15:15</v>
      </c>
      <c r="R364" s="374" t="str">
        <f>IFERROR(__xludf.DUMMYFUNCTION("""COMPUTED_VALUE"""),"Lunes 16:45")</f>
        <v>Lunes 16:45</v>
      </c>
      <c r="S364" s="374" t="str">
        <f>IFERROR(__xludf.DUMMYFUNCTION("""COMPUTED_VALUE"""),"Lunes 18:15")</f>
        <v>Lunes 18:15</v>
      </c>
      <c r="T364" s="374" t="str">
        <f>IFERROR(__xludf.DUMMYFUNCTION("""COMPUTED_VALUE"""),"Martes 09:45")</f>
        <v>Martes 09:45</v>
      </c>
      <c r="U364" s="374" t="str">
        <f>IFERROR(__xludf.DUMMYFUNCTION("""COMPUTED_VALUE"""),"Martes 15:00")</f>
        <v>Martes 15:00</v>
      </c>
      <c r="V364" s="374" t="str">
        <f>IFERROR(__xludf.DUMMYFUNCTION("""COMPUTED_VALUE"""),"Martes 18:00")</f>
        <v>Martes 18:00</v>
      </c>
      <c r="W364" s="374" t="str">
        <f>IFERROR(__xludf.DUMMYFUNCTION("""COMPUTED_VALUE"""),"Miércoles 15:45")</f>
        <v>Miércoles 15:45</v>
      </c>
      <c r="X364" s="374" t="str">
        <f>IFERROR(__xludf.DUMMYFUNCTION("""COMPUTED_VALUE"""),"Miércoles 17:15")</f>
        <v>Miércoles 17:15</v>
      </c>
      <c r="Y364" s="374" t="str">
        <f>IFERROR(__xludf.DUMMYFUNCTION("""COMPUTED_VALUE"""),"Jueves 09:45")</f>
        <v>Jueves 09:45</v>
      </c>
      <c r="Z364" s="374" t="str">
        <f>IFERROR(__xludf.DUMMYFUNCTION("""COMPUTED_VALUE"""),"Jueves 16:30")</f>
        <v>Jueves 16:30</v>
      </c>
      <c r="AA364" s="374" t="str">
        <f>IFERROR(__xludf.DUMMYFUNCTION("""COMPUTED_VALUE"""),"Jueves 18:00")</f>
        <v>Jueves 18:00</v>
      </c>
      <c r="AB364" s="374" t="str">
        <f>IFERROR(__xludf.DUMMYFUNCTION("""COMPUTED_VALUE"""),"Viernes 09:45")</f>
        <v>Viernes 09:45</v>
      </c>
      <c r="AC364" s="374" t="str">
        <f>IFERROR(__xludf.DUMMYFUNCTION("""COMPUTED_VALUE"""),"Viernes 15:00")</f>
        <v>Viernes 15:00</v>
      </c>
      <c r="AD364" s="376" t="str">
        <f>IFERROR(__xludf.DUMMYFUNCTION("""COMPUTED_VALUE"""),"Viernes 17:15")</f>
        <v>Viernes 17:15</v>
      </c>
      <c r="AE364" s="376" t="str">
        <f>IFERROR(__xludf.DUMMYFUNCTION("""COMPUTED_VALUE"""),"Viernes 18:45")</f>
        <v>Viernes 18:45</v>
      </c>
      <c r="AF364" s="376" t="str">
        <f>IFERROR(__xludf.DUMMYFUNCTION("""COMPUTED_VALUE"""),"Sábados 10:30")</f>
        <v>Sábados 10:30</v>
      </c>
      <c r="AG364" s="376" t="str">
        <f>IFERROR(__xludf.DUMMYFUNCTION("""COMPUTED_VALUE"""),"Sábados 15:00")</f>
        <v>Sábados 15:00</v>
      </c>
      <c r="AH364" s="376" t="str">
        <f>IFERROR(__xludf.DUMMYFUNCTION("""COMPUTED_VALUE"""),"Sábados 15:45")</f>
        <v>Sábados 15:45</v>
      </c>
      <c r="AI364" s="376" t="str">
        <f>IFERROR(__xludf.DUMMYFUNCTION("""COMPUTED_VALUE"""),"Sábados 17:15")</f>
        <v>Sábados 17:15</v>
      </c>
      <c r="AJ364" s="376" t="str">
        <f>IFERROR(__xludf.DUMMYFUNCTION("""COMPUTED_VALUE"""),"vacio")</f>
        <v>vacio</v>
      </c>
      <c r="AK364" s="376"/>
      <c r="AL364" s="376"/>
      <c r="AM364" s="376"/>
      <c r="AN364" s="376"/>
      <c r="AO364" s="376"/>
      <c r="AP364" s="376"/>
      <c r="AQ364" s="376"/>
      <c r="AR364" s="376"/>
      <c r="AS364" s="376"/>
      <c r="AT364" s="376"/>
      <c r="AU364" s="376"/>
      <c r="AV364" s="376"/>
      <c r="AW364" s="377"/>
      <c r="AX364" s="134"/>
      <c r="AY364" s="353"/>
      <c r="AZ364" s="392" t="str">
        <f>IFERROR(__xludf.DUMMYFUNCTION("TRANSPOSE( IFNA(FILTER($B:$B, MONTH(IF($A:$A&lt;&gt;"""",$A:$A,""null""))=MONTH(IF('DATOS PERSONALES'!$H362&lt;&gt;"""",'DATOS PERSONALES'!$H362,""null""))),""Ingrese mes contratacion primero""))"),"Ingrese mes contratacion primero")</f>
        <v>Ingrese mes contratacion primero</v>
      </c>
      <c r="BA364" s="376"/>
      <c r="BB364" s="376"/>
      <c r="BC364" s="376"/>
      <c r="BD364" s="376"/>
      <c r="BE364" s="376"/>
      <c r="BF364" s="376"/>
      <c r="BG364" s="376"/>
      <c r="BH364" s="376"/>
      <c r="BI364" s="376"/>
      <c r="BJ364" s="376"/>
      <c r="BK364" s="376"/>
      <c r="BL364" s="376"/>
      <c r="BM364" s="376"/>
      <c r="BN364" s="376"/>
      <c r="BO364" s="377"/>
      <c r="BP364" s="134"/>
      <c r="BQ364" s="134"/>
      <c r="BR364" s="134"/>
      <c r="BS364" s="148"/>
      <c r="BT364" s="148"/>
      <c r="BU364" s="148"/>
      <c r="BV364" s="148"/>
      <c r="BW364" s="148"/>
      <c r="BX364" s="148"/>
      <c r="BY364" s="148"/>
      <c r="BZ364" s="148"/>
      <c r="CA364" s="148"/>
      <c r="CB364" s="148"/>
      <c r="CC364" s="148"/>
      <c r="CD364" s="148"/>
      <c r="CE364" s="148"/>
      <c r="CF364" s="148"/>
      <c r="CG364" s="148"/>
      <c r="CH364" s="148"/>
      <c r="CI364" s="148"/>
      <c r="CJ364" s="148"/>
      <c r="CK364" s="148"/>
      <c r="CL364" s="148"/>
      <c r="CM364" s="148"/>
      <c r="CN364" s="148"/>
      <c r="CO364" s="148"/>
      <c r="CP364" s="148"/>
      <c r="CQ364" s="148"/>
      <c r="CR364" s="148"/>
    </row>
    <row r="365" ht="15.75" customHeight="1">
      <c r="A365" s="134"/>
      <c r="B365" s="134"/>
      <c r="C365" s="134"/>
      <c r="D365" s="134"/>
      <c r="E365" s="134"/>
      <c r="F365" s="134"/>
      <c r="G365" s="353"/>
      <c r="H365" s="376"/>
      <c r="I365" s="376"/>
      <c r="J365" s="376"/>
      <c r="K365" s="377"/>
      <c r="L365" s="134"/>
      <c r="M365" s="134"/>
      <c r="N365" s="353"/>
      <c r="O365" s="374"/>
      <c r="P365" s="375"/>
      <c r="Q365" s="381" t="str">
        <f>IFERROR(__xludf.DUMMYFUNCTION("TRANSPOSE(FILTER($P$6:$P$329,$O$6:$O$329='DATOS PERSONALES'!$E362))"),"Lunes 15:15")</f>
        <v>Lunes 15:15</v>
      </c>
      <c r="R365" s="374" t="str">
        <f>IFERROR(__xludf.DUMMYFUNCTION("""COMPUTED_VALUE"""),"Lunes 16:45")</f>
        <v>Lunes 16:45</v>
      </c>
      <c r="S365" s="374" t="str">
        <f>IFERROR(__xludf.DUMMYFUNCTION("""COMPUTED_VALUE"""),"Lunes 18:15")</f>
        <v>Lunes 18:15</v>
      </c>
      <c r="T365" s="374" t="str">
        <f>IFERROR(__xludf.DUMMYFUNCTION("""COMPUTED_VALUE"""),"Martes 09:45")</f>
        <v>Martes 09:45</v>
      </c>
      <c r="U365" s="374" t="str">
        <f>IFERROR(__xludf.DUMMYFUNCTION("""COMPUTED_VALUE"""),"Martes 15:00")</f>
        <v>Martes 15:00</v>
      </c>
      <c r="V365" s="374" t="str">
        <f>IFERROR(__xludf.DUMMYFUNCTION("""COMPUTED_VALUE"""),"Martes 18:00")</f>
        <v>Martes 18:00</v>
      </c>
      <c r="W365" s="374" t="str">
        <f>IFERROR(__xludf.DUMMYFUNCTION("""COMPUTED_VALUE"""),"Miércoles 15:45")</f>
        <v>Miércoles 15:45</v>
      </c>
      <c r="X365" s="374" t="str">
        <f>IFERROR(__xludf.DUMMYFUNCTION("""COMPUTED_VALUE"""),"Miércoles 17:15")</f>
        <v>Miércoles 17:15</v>
      </c>
      <c r="Y365" s="374" t="str">
        <f>IFERROR(__xludf.DUMMYFUNCTION("""COMPUTED_VALUE"""),"Jueves 09:45")</f>
        <v>Jueves 09:45</v>
      </c>
      <c r="Z365" s="374" t="str">
        <f>IFERROR(__xludf.DUMMYFUNCTION("""COMPUTED_VALUE"""),"Jueves 16:30")</f>
        <v>Jueves 16:30</v>
      </c>
      <c r="AA365" s="374" t="str">
        <f>IFERROR(__xludf.DUMMYFUNCTION("""COMPUTED_VALUE"""),"Jueves 18:00")</f>
        <v>Jueves 18:00</v>
      </c>
      <c r="AB365" s="374" t="str">
        <f>IFERROR(__xludf.DUMMYFUNCTION("""COMPUTED_VALUE"""),"Viernes 09:45")</f>
        <v>Viernes 09:45</v>
      </c>
      <c r="AC365" s="374" t="str">
        <f>IFERROR(__xludf.DUMMYFUNCTION("""COMPUTED_VALUE"""),"Viernes 15:00")</f>
        <v>Viernes 15:00</v>
      </c>
      <c r="AD365" s="376" t="str">
        <f>IFERROR(__xludf.DUMMYFUNCTION("""COMPUTED_VALUE"""),"Viernes 17:15")</f>
        <v>Viernes 17:15</v>
      </c>
      <c r="AE365" s="376" t="str">
        <f>IFERROR(__xludf.DUMMYFUNCTION("""COMPUTED_VALUE"""),"Viernes 18:45")</f>
        <v>Viernes 18:45</v>
      </c>
      <c r="AF365" s="376" t="str">
        <f>IFERROR(__xludf.DUMMYFUNCTION("""COMPUTED_VALUE"""),"Sábados 10:30")</f>
        <v>Sábados 10:30</v>
      </c>
      <c r="AG365" s="376" t="str">
        <f>IFERROR(__xludf.DUMMYFUNCTION("""COMPUTED_VALUE"""),"Sábados 15:00")</f>
        <v>Sábados 15:00</v>
      </c>
      <c r="AH365" s="376" t="str">
        <f>IFERROR(__xludf.DUMMYFUNCTION("""COMPUTED_VALUE"""),"Sábados 15:45")</f>
        <v>Sábados 15:45</v>
      </c>
      <c r="AI365" s="376" t="str">
        <f>IFERROR(__xludf.DUMMYFUNCTION("""COMPUTED_VALUE"""),"Sábados 17:15")</f>
        <v>Sábados 17:15</v>
      </c>
      <c r="AJ365" s="376" t="str">
        <f>IFERROR(__xludf.DUMMYFUNCTION("""COMPUTED_VALUE"""),"vacio")</f>
        <v>vacio</v>
      </c>
      <c r="AK365" s="376"/>
      <c r="AL365" s="376"/>
      <c r="AM365" s="376"/>
      <c r="AN365" s="376"/>
      <c r="AO365" s="376"/>
      <c r="AP365" s="376"/>
      <c r="AQ365" s="376"/>
      <c r="AR365" s="376"/>
      <c r="AS365" s="376"/>
      <c r="AT365" s="376"/>
      <c r="AU365" s="376"/>
      <c r="AV365" s="376"/>
      <c r="AW365" s="377"/>
      <c r="AX365" s="134"/>
      <c r="AY365" s="353"/>
      <c r="AZ365" s="392" t="str">
        <f>IFERROR(__xludf.DUMMYFUNCTION("TRANSPOSE( IFNA(FILTER($B:$B, MONTH(IF($A:$A&lt;&gt;"""",$A:$A,""null""))=MONTH(IF('DATOS PERSONALES'!$H363&lt;&gt;"""",'DATOS PERSONALES'!$H363,""null""))),""Ingrese mes contratacion primero""))"),"Ingrese mes contratacion primero")</f>
        <v>Ingrese mes contratacion primero</v>
      </c>
      <c r="BA365" s="376"/>
      <c r="BB365" s="376"/>
      <c r="BC365" s="376"/>
      <c r="BD365" s="376"/>
      <c r="BE365" s="376"/>
      <c r="BF365" s="376"/>
      <c r="BG365" s="376"/>
      <c r="BH365" s="376"/>
      <c r="BI365" s="376"/>
      <c r="BJ365" s="376"/>
      <c r="BK365" s="376"/>
      <c r="BL365" s="376"/>
      <c r="BM365" s="376"/>
      <c r="BN365" s="376"/>
      <c r="BO365" s="377"/>
      <c r="BP365" s="134"/>
      <c r="BQ365" s="134"/>
      <c r="BR365" s="134"/>
      <c r="BS365" s="148"/>
      <c r="BT365" s="148"/>
      <c r="BU365" s="148"/>
      <c r="BV365" s="148"/>
      <c r="BW365" s="148"/>
      <c r="BX365" s="148"/>
      <c r="BY365" s="148"/>
      <c r="BZ365" s="148"/>
      <c r="CA365" s="148"/>
      <c r="CB365" s="148"/>
      <c r="CC365" s="148"/>
      <c r="CD365" s="148"/>
      <c r="CE365" s="148"/>
      <c r="CF365" s="148"/>
      <c r="CG365" s="148"/>
      <c r="CH365" s="148"/>
      <c r="CI365" s="148"/>
      <c r="CJ365" s="148"/>
      <c r="CK365" s="148"/>
      <c r="CL365" s="148"/>
      <c r="CM365" s="148"/>
      <c r="CN365" s="148"/>
      <c r="CO365" s="148"/>
      <c r="CP365" s="148"/>
      <c r="CQ365" s="148"/>
      <c r="CR365" s="148"/>
    </row>
    <row r="366" ht="15.75" customHeight="1">
      <c r="A366" s="134"/>
      <c r="B366" s="134"/>
      <c r="C366" s="134"/>
      <c r="D366" s="134"/>
      <c r="E366" s="134"/>
      <c r="F366" s="134"/>
      <c r="G366" s="353"/>
      <c r="H366" s="376"/>
      <c r="I366" s="376"/>
      <c r="J366" s="376"/>
      <c r="K366" s="377"/>
      <c r="L366" s="134"/>
      <c r="M366" s="134"/>
      <c r="N366" s="353"/>
      <c r="O366" s="374"/>
      <c r="P366" s="375"/>
      <c r="Q366" s="381" t="str">
        <f>IFERROR(__xludf.DUMMYFUNCTION("TRANSPOSE(FILTER($P$6:$P$329,$O$6:$O$329='DATOS PERSONALES'!$E363))"),"Lunes 15:15")</f>
        <v>Lunes 15:15</v>
      </c>
      <c r="R366" s="374" t="str">
        <f>IFERROR(__xludf.DUMMYFUNCTION("""COMPUTED_VALUE"""),"Lunes 16:45")</f>
        <v>Lunes 16:45</v>
      </c>
      <c r="S366" s="374" t="str">
        <f>IFERROR(__xludf.DUMMYFUNCTION("""COMPUTED_VALUE"""),"Lunes 18:15")</f>
        <v>Lunes 18:15</v>
      </c>
      <c r="T366" s="374" t="str">
        <f>IFERROR(__xludf.DUMMYFUNCTION("""COMPUTED_VALUE"""),"Martes 09:45")</f>
        <v>Martes 09:45</v>
      </c>
      <c r="U366" s="374" t="str">
        <f>IFERROR(__xludf.DUMMYFUNCTION("""COMPUTED_VALUE"""),"Martes 15:00")</f>
        <v>Martes 15:00</v>
      </c>
      <c r="V366" s="374" t="str">
        <f>IFERROR(__xludf.DUMMYFUNCTION("""COMPUTED_VALUE"""),"Martes 18:00")</f>
        <v>Martes 18:00</v>
      </c>
      <c r="W366" s="374" t="str">
        <f>IFERROR(__xludf.DUMMYFUNCTION("""COMPUTED_VALUE"""),"Miércoles 15:45")</f>
        <v>Miércoles 15:45</v>
      </c>
      <c r="X366" s="374" t="str">
        <f>IFERROR(__xludf.DUMMYFUNCTION("""COMPUTED_VALUE"""),"Miércoles 17:15")</f>
        <v>Miércoles 17:15</v>
      </c>
      <c r="Y366" s="374" t="str">
        <f>IFERROR(__xludf.DUMMYFUNCTION("""COMPUTED_VALUE"""),"Jueves 09:45")</f>
        <v>Jueves 09:45</v>
      </c>
      <c r="Z366" s="374" t="str">
        <f>IFERROR(__xludf.DUMMYFUNCTION("""COMPUTED_VALUE"""),"Jueves 16:30")</f>
        <v>Jueves 16:30</v>
      </c>
      <c r="AA366" s="374" t="str">
        <f>IFERROR(__xludf.DUMMYFUNCTION("""COMPUTED_VALUE"""),"Jueves 18:00")</f>
        <v>Jueves 18:00</v>
      </c>
      <c r="AB366" s="374" t="str">
        <f>IFERROR(__xludf.DUMMYFUNCTION("""COMPUTED_VALUE"""),"Viernes 09:45")</f>
        <v>Viernes 09:45</v>
      </c>
      <c r="AC366" s="374" t="str">
        <f>IFERROR(__xludf.DUMMYFUNCTION("""COMPUTED_VALUE"""),"Viernes 15:00")</f>
        <v>Viernes 15:00</v>
      </c>
      <c r="AD366" s="376" t="str">
        <f>IFERROR(__xludf.DUMMYFUNCTION("""COMPUTED_VALUE"""),"Viernes 17:15")</f>
        <v>Viernes 17:15</v>
      </c>
      <c r="AE366" s="376" t="str">
        <f>IFERROR(__xludf.DUMMYFUNCTION("""COMPUTED_VALUE"""),"Viernes 18:45")</f>
        <v>Viernes 18:45</v>
      </c>
      <c r="AF366" s="376" t="str">
        <f>IFERROR(__xludf.DUMMYFUNCTION("""COMPUTED_VALUE"""),"Sábados 10:30")</f>
        <v>Sábados 10:30</v>
      </c>
      <c r="AG366" s="376" t="str">
        <f>IFERROR(__xludf.DUMMYFUNCTION("""COMPUTED_VALUE"""),"Sábados 15:00")</f>
        <v>Sábados 15:00</v>
      </c>
      <c r="AH366" s="376" t="str">
        <f>IFERROR(__xludf.DUMMYFUNCTION("""COMPUTED_VALUE"""),"Sábados 15:45")</f>
        <v>Sábados 15:45</v>
      </c>
      <c r="AI366" s="376" t="str">
        <f>IFERROR(__xludf.DUMMYFUNCTION("""COMPUTED_VALUE"""),"Sábados 17:15")</f>
        <v>Sábados 17:15</v>
      </c>
      <c r="AJ366" s="376" t="str">
        <f>IFERROR(__xludf.DUMMYFUNCTION("""COMPUTED_VALUE"""),"vacio")</f>
        <v>vacio</v>
      </c>
      <c r="AK366" s="376"/>
      <c r="AL366" s="376"/>
      <c r="AM366" s="376"/>
      <c r="AN366" s="376"/>
      <c r="AO366" s="376"/>
      <c r="AP366" s="376"/>
      <c r="AQ366" s="376"/>
      <c r="AR366" s="376"/>
      <c r="AS366" s="376"/>
      <c r="AT366" s="376"/>
      <c r="AU366" s="376"/>
      <c r="AV366" s="376"/>
      <c r="AW366" s="377"/>
      <c r="AX366" s="134"/>
      <c r="AY366" s="353"/>
      <c r="AZ366" s="392" t="str">
        <f>IFERROR(__xludf.DUMMYFUNCTION("TRANSPOSE( IFNA(FILTER($B:$B, MONTH(IF($A:$A&lt;&gt;"""",$A:$A,""null""))=MONTH(IF('DATOS PERSONALES'!$H364&lt;&gt;"""",'DATOS PERSONALES'!$H364,""null""))),""Ingrese mes contratacion primero""))"),"Ingrese mes contratacion primero")</f>
        <v>Ingrese mes contratacion primero</v>
      </c>
      <c r="BA366" s="376"/>
      <c r="BB366" s="376"/>
      <c r="BC366" s="376"/>
      <c r="BD366" s="376"/>
      <c r="BE366" s="376"/>
      <c r="BF366" s="376"/>
      <c r="BG366" s="376"/>
      <c r="BH366" s="376"/>
      <c r="BI366" s="376"/>
      <c r="BJ366" s="376"/>
      <c r="BK366" s="376"/>
      <c r="BL366" s="376"/>
      <c r="BM366" s="376"/>
      <c r="BN366" s="376"/>
      <c r="BO366" s="377"/>
      <c r="BP366" s="134"/>
      <c r="BQ366" s="134"/>
      <c r="BR366" s="134"/>
      <c r="BS366" s="148"/>
      <c r="BT366" s="148"/>
      <c r="BU366" s="148"/>
      <c r="BV366" s="148"/>
      <c r="BW366" s="148"/>
      <c r="BX366" s="148"/>
      <c r="BY366" s="148"/>
      <c r="BZ366" s="148"/>
      <c r="CA366" s="148"/>
      <c r="CB366" s="148"/>
      <c r="CC366" s="148"/>
      <c r="CD366" s="148"/>
      <c r="CE366" s="148"/>
      <c r="CF366" s="148"/>
      <c r="CG366" s="148"/>
      <c r="CH366" s="148"/>
      <c r="CI366" s="148"/>
      <c r="CJ366" s="148"/>
      <c r="CK366" s="148"/>
      <c r="CL366" s="148"/>
      <c r="CM366" s="148"/>
      <c r="CN366" s="148"/>
      <c r="CO366" s="148"/>
      <c r="CP366" s="148"/>
      <c r="CQ366" s="148"/>
      <c r="CR366" s="148"/>
    </row>
    <row r="367" ht="15.75" customHeight="1">
      <c r="A367" s="134"/>
      <c r="B367" s="134"/>
      <c r="C367" s="134"/>
      <c r="D367" s="134"/>
      <c r="E367" s="134"/>
      <c r="F367" s="134"/>
      <c r="G367" s="353"/>
      <c r="H367" s="376"/>
      <c r="I367" s="376"/>
      <c r="J367" s="376"/>
      <c r="K367" s="377"/>
      <c r="L367" s="134"/>
      <c r="M367" s="134"/>
      <c r="N367" s="353"/>
      <c r="O367" s="374"/>
      <c r="P367" s="375"/>
      <c r="Q367" s="381" t="str">
        <f>IFERROR(__xludf.DUMMYFUNCTION("TRANSPOSE(FILTER($P$6:$P$329,$O$6:$O$329='DATOS PERSONALES'!$E364))"),"Lunes 15:15")</f>
        <v>Lunes 15:15</v>
      </c>
      <c r="R367" s="374" t="str">
        <f>IFERROR(__xludf.DUMMYFUNCTION("""COMPUTED_VALUE"""),"Lunes 16:45")</f>
        <v>Lunes 16:45</v>
      </c>
      <c r="S367" s="374" t="str">
        <f>IFERROR(__xludf.DUMMYFUNCTION("""COMPUTED_VALUE"""),"Lunes 18:15")</f>
        <v>Lunes 18:15</v>
      </c>
      <c r="T367" s="374" t="str">
        <f>IFERROR(__xludf.DUMMYFUNCTION("""COMPUTED_VALUE"""),"Martes 09:45")</f>
        <v>Martes 09:45</v>
      </c>
      <c r="U367" s="374" t="str">
        <f>IFERROR(__xludf.DUMMYFUNCTION("""COMPUTED_VALUE"""),"Martes 15:00")</f>
        <v>Martes 15:00</v>
      </c>
      <c r="V367" s="374" t="str">
        <f>IFERROR(__xludf.DUMMYFUNCTION("""COMPUTED_VALUE"""),"Martes 18:00")</f>
        <v>Martes 18:00</v>
      </c>
      <c r="W367" s="374" t="str">
        <f>IFERROR(__xludf.DUMMYFUNCTION("""COMPUTED_VALUE"""),"Miércoles 15:45")</f>
        <v>Miércoles 15:45</v>
      </c>
      <c r="X367" s="374" t="str">
        <f>IFERROR(__xludf.DUMMYFUNCTION("""COMPUTED_VALUE"""),"Miércoles 17:15")</f>
        <v>Miércoles 17:15</v>
      </c>
      <c r="Y367" s="374" t="str">
        <f>IFERROR(__xludf.DUMMYFUNCTION("""COMPUTED_VALUE"""),"Jueves 09:45")</f>
        <v>Jueves 09:45</v>
      </c>
      <c r="Z367" s="374" t="str">
        <f>IFERROR(__xludf.DUMMYFUNCTION("""COMPUTED_VALUE"""),"Jueves 16:30")</f>
        <v>Jueves 16:30</v>
      </c>
      <c r="AA367" s="374" t="str">
        <f>IFERROR(__xludf.DUMMYFUNCTION("""COMPUTED_VALUE"""),"Jueves 18:00")</f>
        <v>Jueves 18:00</v>
      </c>
      <c r="AB367" s="374" t="str">
        <f>IFERROR(__xludf.DUMMYFUNCTION("""COMPUTED_VALUE"""),"Viernes 09:45")</f>
        <v>Viernes 09:45</v>
      </c>
      <c r="AC367" s="374" t="str">
        <f>IFERROR(__xludf.DUMMYFUNCTION("""COMPUTED_VALUE"""),"Viernes 15:00")</f>
        <v>Viernes 15:00</v>
      </c>
      <c r="AD367" s="376" t="str">
        <f>IFERROR(__xludf.DUMMYFUNCTION("""COMPUTED_VALUE"""),"Viernes 17:15")</f>
        <v>Viernes 17:15</v>
      </c>
      <c r="AE367" s="376" t="str">
        <f>IFERROR(__xludf.DUMMYFUNCTION("""COMPUTED_VALUE"""),"Viernes 18:45")</f>
        <v>Viernes 18:45</v>
      </c>
      <c r="AF367" s="376" t="str">
        <f>IFERROR(__xludf.DUMMYFUNCTION("""COMPUTED_VALUE"""),"Sábados 10:30")</f>
        <v>Sábados 10:30</v>
      </c>
      <c r="AG367" s="376" t="str">
        <f>IFERROR(__xludf.DUMMYFUNCTION("""COMPUTED_VALUE"""),"Sábados 15:00")</f>
        <v>Sábados 15:00</v>
      </c>
      <c r="AH367" s="376" t="str">
        <f>IFERROR(__xludf.DUMMYFUNCTION("""COMPUTED_VALUE"""),"Sábados 15:45")</f>
        <v>Sábados 15:45</v>
      </c>
      <c r="AI367" s="376" t="str">
        <f>IFERROR(__xludf.DUMMYFUNCTION("""COMPUTED_VALUE"""),"Sábados 17:15")</f>
        <v>Sábados 17:15</v>
      </c>
      <c r="AJ367" s="376" t="str">
        <f>IFERROR(__xludf.DUMMYFUNCTION("""COMPUTED_VALUE"""),"vacio")</f>
        <v>vacio</v>
      </c>
      <c r="AK367" s="376"/>
      <c r="AL367" s="376"/>
      <c r="AM367" s="376"/>
      <c r="AN367" s="376"/>
      <c r="AO367" s="376"/>
      <c r="AP367" s="376"/>
      <c r="AQ367" s="376"/>
      <c r="AR367" s="376"/>
      <c r="AS367" s="376"/>
      <c r="AT367" s="376"/>
      <c r="AU367" s="376"/>
      <c r="AV367" s="376"/>
      <c r="AW367" s="377"/>
      <c r="AX367" s="134"/>
      <c r="AY367" s="353"/>
      <c r="AZ367" s="392" t="str">
        <f>IFERROR(__xludf.DUMMYFUNCTION("TRANSPOSE( IFNA(FILTER($B:$B, MONTH(IF($A:$A&lt;&gt;"""",$A:$A,""null""))=MONTH(IF('DATOS PERSONALES'!$H365&lt;&gt;"""",'DATOS PERSONALES'!$H365,""null""))),""Ingrese mes contratacion primero""))"),"Ingrese mes contratacion primero")</f>
        <v>Ingrese mes contratacion primero</v>
      </c>
      <c r="BA367" s="376"/>
      <c r="BB367" s="376"/>
      <c r="BC367" s="376"/>
      <c r="BD367" s="376"/>
      <c r="BE367" s="376"/>
      <c r="BF367" s="376"/>
      <c r="BG367" s="376"/>
      <c r="BH367" s="376"/>
      <c r="BI367" s="376"/>
      <c r="BJ367" s="376"/>
      <c r="BK367" s="376"/>
      <c r="BL367" s="376"/>
      <c r="BM367" s="376"/>
      <c r="BN367" s="376"/>
      <c r="BO367" s="377"/>
      <c r="BP367" s="134"/>
      <c r="BQ367" s="134"/>
      <c r="BR367" s="134"/>
      <c r="BS367" s="148"/>
      <c r="BT367" s="148"/>
      <c r="BU367" s="148"/>
      <c r="BV367" s="148"/>
      <c r="BW367" s="148"/>
      <c r="BX367" s="148"/>
      <c r="BY367" s="148"/>
      <c r="BZ367" s="148"/>
      <c r="CA367" s="148"/>
      <c r="CB367" s="148"/>
      <c r="CC367" s="148"/>
      <c r="CD367" s="148"/>
      <c r="CE367" s="148"/>
      <c r="CF367" s="148"/>
      <c r="CG367" s="148"/>
      <c r="CH367" s="148"/>
      <c r="CI367" s="148"/>
      <c r="CJ367" s="148"/>
      <c r="CK367" s="148"/>
      <c r="CL367" s="148"/>
      <c r="CM367" s="148"/>
      <c r="CN367" s="148"/>
      <c r="CO367" s="148"/>
      <c r="CP367" s="148"/>
      <c r="CQ367" s="148"/>
      <c r="CR367" s="148"/>
    </row>
    <row r="368" ht="15.75" customHeight="1">
      <c r="A368" s="134"/>
      <c r="B368" s="134"/>
      <c r="C368" s="134"/>
      <c r="D368" s="134"/>
      <c r="E368" s="134"/>
      <c r="F368" s="134"/>
      <c r="G368" s="353"/>
      <c r="H368" s="376"/>
      <c r="I368" s="376"/>
      <c r="J368" s="376"/>
      <c r="K368" s="377"/>
      <c r="L368" s="134"/>
      <c r="M368" s="134"/>
      <c r="N368" s="353"/>
      <c r="O368" s="374"/>
      <c r="P368" s="375"/>
      <c r="Q368" s="381" t="str">
        <f>IFERROR(__xludf.DUMMYFUNCTION("TRANSPOSE(FILTER($P$6:$P$329,$O$6:$O$329='DATOS PERSONALES'!$E365))"),"Lunes 15:15")</f>
        <v>Lunes 15:15</v>
      </c>
      <c r="R368" s="374" t="str">
        <f>IFERROR(__xludf.DUMMYFUNCTION("""COMPUTED_VALUE"""),"Lunes 16:45")</f>
        <v>Lunes 16:45</v>
      </c>
      <c r="S368" s="374" t="str">
        <f>IFERROR(__xludf.DUMMYFUNCTION("""COMPUTED_VALUE"""),"Lunes 18:15")</f>
        <v>Lunes 18:15</v>
      </c>
      <c r="T368" s="374" t="str">
        <f>IFERROR(__xludf.DUMMYFUNCTION("""COMPUTED_VALUE"""),"Martes 09:45")</f>
        <v>Martes 09:45</v>
      </c>
      <c r="U368" s="374" t="str">
        <f>IFERROR(__xludf.DUMMYFUNCTION("""COMPUTED_VALUE"""),"Martes 15:00")</f>
        <v>Martes 15:00</v>
      </c>
      <c r="V368" s="374" t="str">
        <f>IFERROR(__xludf.DUMMYFUNCTION("""COMPUTED_VALUE"""),"Martes 18:00")</f>
        <v>Martes 18:00</v>
      </c>
      <c r="W368" s="374" t="str">
        <f>IFERROR(__xludf.DUMMYFUNCTION("""COMPUTED_VALUE"""),"Miércoles 15:45")</f>
        <v>Miércoles 15:45</v>
      </c>
      <c r="X368" s="374" t="str">
        <f>IFERROR(__xludf.DUMMYFUNCTION("""COMPUTED_VALUE"""),"Miércoles 17:15")</f>
        <v>Miércoles 17:15</v>
      </c>
      <c r="Y368" s="374" t="str">
        <f>IFERROR(__xludf.DUMMYFUNCTION("""COMPUTED_VALUE"""),"Jueves 09:45")</f>
        <v>Jueves 09:45</v>
      </c>
      <c r="Z368" s="374" t="str">
        <f>IFERROR(__xludf.DUMMYFUNCTION("""COMPUTED_VALUE"""),"Jueves 16:30")</f>
        <v>Jueves 16:30</v>
      </c>
      <c r="AA368" s="374" t="str">
        <f>IFERROR(__xludf.DUMMYFUNCTION("""COMPUTED_VALUE"""),"Jueves 18:00")</f>
        <v>Jueves 18:00</v>
      </c>
      <c r="AB368" s="374" t="str">
        <f>IFERROR(__xludf.DUMMYFUNCTION("""COMPUTED_VALUE"""),"Viernes 09:45")</f>
        <v>Viernes 09:45</v>
      </c>
      <c r="AC368" s="374" t="str">
        <f>IFERROR(__xludf.DUMMYFUNCTION("""COMPUTED_VALUE"""),"Viernes 15:00")</f>
        <v>Viernes 15:00</v>
      </c>
      <c r="AD368" s="376" t="str">
        <f>IFERROR(__xludf.DUMMYFUNCTION("""COMPUTED_VALUE"""),"Viernes 17:15")</f>
        <v>Viernes 17:15</v>
      </c>
      <c r="AE368" s="376" t="str">
        <f>IFERROR(__xludf.DUMMYFUNCTION("""COMPUTED_VALUE"""),"Viernes 18:45")</f>
        <v>Viernes 18:45</v>
      </c>
      <c r="AF368" s="376" t="str">
        <f>IFERROR(__xludf.DUMMYFUNCTION("""COMPUTED_VALUE"""),"Sábados 10:30")</f>
        <v>Sábados 10:30</v>
      </c>
      <c r="AG368" s="376" t="str">
        <f>IFERROR(__xludf.DUMMYFUNCTION("""COMPUTED_VALUE"""),"Sábados 15:00")</f>
        <v>Sábados 15:00</v>
      </c>
      <c r="AH368" s="376" t="str">
        <f>IFERROR(__xludf.DUMMYFUNCTION("""COMPUTED_VALUE"""),"Sábados 15:45")</f>
        <v>Sábados 15:45</v>
      </c>
      <c r="AI368" s="376" t="str">
        <f>IFERROR(__xludf.DUMMYFUNCTION("""COMPUTED_VALUE"""),"Sábados 17:15")</f>
        <v>Sábados 17:15</v>
      </c>
      <c r="AJ368" s="376" t="str">
        <f>IFERROR(__xludf.DUMMYFUNCTION("""COMPUTED_VALUE"""),"vacio")</f>
        <v>vacio</v>
      </c>
      <c r="AK368" s="376"/>
      <c r="AL368" s="376"/>
      <c r="AM368" s="376"/>
      <c r="AN368" s="376"/>
      <c r="AO368" s="376"/>
      <c r="AP368" s="376"/>
      <c r="AQ368" s="376"/>
      <c r="AR368" s="376"/>
      <c r="AS368" s="376"/>
      <c r="AT368" s="376"/>
      <c r="AU368" s="376"/>
      <c r="AV368" s="376"/>
      <c r="AW368" s="377"/>
      <c r="AX368" s="134"/>
      <c r="AY368" s="353"/>
      <c r="AZ368" s="392" t="str">
        <f>IFERROR(__xludf.DUMMYFUNCTION("TRANSPOSE( IFNA(FILTER($B:$B, MONTH(IF($A:$A&lt;&gt;"""",$A:$A,""null""))=MONTH(IF('DATOS PERSONALES'!$H366&lt;&gt;"""",'DATOS PERSONALES'!$H366,""null""))),""Ingrese mes contratacion primero""))"),"Ingrese mes contratacion primero")</f>
        <v>Ingrese mes contratacion primero</v>
      </c>
      <c r="BA368" s="376"/>
      <c r="BB368" s="376"/>
      <c r="BC368" s="376"/>
      <c r="BD368" s="376"/>
      <c r="BE368" s="376"/>
      <c r="BF368" s="376"/>
      <c r="BG368" s="376"/>
      <c r="BH368" s="376"/>
      <c r="BI368" s="376"/>
      <c r="BJ368" s="376"/>
      <c r="BK368" s="376"/>
      <c r="BL368" s="376"/>
      <c r="BM368" s="376"/>
      <c r="BN368" s="376"/>
      <c r="BO368" s="377"/>
      <c r="BP368" s="134"/>
      <c r="BQ368" s="134"/>
      <c r="BR368" s="134"/>
      <c r="BS368" s="148"/>
      <c r="BT368" s="148"/>
      <c r="BU368" s="148"/>
      <c r="BV368" s="148"/>
      <c r="BW368" s="148"/>
      <c r="BX368" s="148"/>
      <c r="BY368" s="148"/>
      <c r="BZ368" s="148"/>
      <c r="CA368" s="148"/>
      <c r="CB368" s="148"/>
      <c r="CC368" s="148"/>
      <c r="CD368" s="148"/>
      <c r="CE368" s="148"/>
      <c r="CF368" s="148"/>
      <c r="CG368" s="148"/>
      <c r="CH368" s="148"/>
      <c r="CI368" s="148"/>
      <c r="CJ368" s="148"/>
      <c r="CK368" s="148"/>
      <c r="CL368" s="148"/>
      <c r="CM368" s="148"/>
      <c r="CN368" s="148"/>
      <c r="CO368" s="148"/>
      <c r="CP368" s="148"/>
      <c r="CQ368" s="148"/>
      <c r="CR368" s="148"/>
    </row>
    <row r="369" ht="15.75" customHeight="1">
      <c r="A369" s="134"/>
      <c r="B369" s="134"/>
      <c r="C369" s="134"/>
      <c r="D369" s="134"/>
      <c r="E369" s="134"/>
      <c r="F369" s="134"/>
      <c r="G369" s="353"/>
      <c r="H369" s="376"/>
      <c r="I369" s="376"/>
      <c r="J369" s="376"/>
      <c r="K369" s="377"/>
      <c r="L369" s="134"/>
      <c r="M369" s="134"/>
      <c r="N369" s="353"/>
      <c r="O369" s="374"/>
      <c r="P369" s="375"/>
      <c r="Q369" s="381" t="str">
        <f>IFERROR(__xludf.DUMMYFUNCTION("TRANSPOSE(FILTER($P$6:$P$329,$O$6:$O$329='DATOS PERSONALES'!$E366))"),"Lunes 15:15")</f>
        <v>Lunes 15:15</v>
      </c>
      <c r="R369" s="374" t="str">
        <f>IFERROR(__xludf.DUMMYFUNCTION("""COMPUTED_VALUE"""),"Lunes 16:45")</f>
        <v>Lunes 16:45</v>
      </c>
      <c r="S369" s="374" t="str">
        <f>IFERROR(__xludf.DUMMYFUNCTION("""COMPUTED_VALUE"""),"Lunes 18:15")</f>
        <v>Lunes 18:15</v>
      </c>
      <c r="T369" s="374" t="str">
        <f>IFERROR(__xludf.DUMMYFUNCTION("""COMPUTED_VALUE"""),"Martes 09:45")</f>
        <v>Martes 09:45</v>
      </c>
      <c r="U369" s="374" t="str">
        <f>IFERROR(__xludf.DUMMYFUNCTION("""COMPUTED_VALUE"""),"Martes 15:00")</f>
        <v>Martes 15:00</v>
      </c>
      <c r="V369" s="374" t="str">
        <f>IFERROR(__xludf.DUMMYFUNCTION("""COMPUTED_VALUE"""),"Martes 18:00")</f>
        <v>Martes 18:00</v>
      </c>
      <c r="W369" s="374" t="str">
        <f>IFERROR(__xludf.DUMMYFUNCTION("""COMPUTED_VALUE"""),"Miércoles 15:45")</f>
        <v>Miércoles 15:45</v>
      </c>
      <c r="X369" s="374" t="str">
        <f>IFERROR(__xludf.DUMMYFUNCTION("""COMPUTED_VALUE"""),"Miércoles 17:15")</f>
        <v>Miércoles 17:15</v>
      </c>
      <c r="Y369" s="374" t="str">
        <f>IFERROR(__xludf.DUMMYFUNCTION("""COMPUTED_VALUE"""),"Jueves 09:45")</f>
        <v>Jueves 09:45</v>
      </c>
      <c r="Z369" s="374" t="str">
        <f>IFERROR(__xludf.DUMMYFUNCTION("""COMPUTED_VALUE"""),"Jueves 16:30")</f>
        <v>Jueves 16:30</v>
      </c>
      <c r="AA369" s="374" t="str">
        <f>IFERROR(__xludf.DUMMYFUNCTION("""COMPUTED_VALUE"""),"Jueves 18:00")</f>
        <v>Jueves 18:00</v>
      </c>
      <c r="AB369" s="374" t="str">
        <f>IFERROR(__xludf.DUMMYFUNCTION("""COMPUTED_VALUE"""),"Viernes 09:45")</f>
        <v>Viernes 09:45</v>
      </c>
      <c r="AC369" s="374" t="str">
        <f>IFERROR(__xludf.DUMMYFUNCTION("""COMPUTED_VALUE"""),"Viernes 15:00")</f>
        <v>Viernes 15:00</v>
      </c>
      <c r="AD369" s="376" t="str">
        <f>IFERROR(__xludf.DUMMYFUNCTION("""COMPUTED_VALUE"""),"Viernes 17:15")</f>
        <v>Viernes 17:15</v>
      </c>
      <c r="AE369" s="376" t="str">
        <f>IFERROR(__xludf.DUMMYFUNCTION("""COMPUTED_VALUE"""),"Viernes 18:45")</f>
        <v>Viernes 18:45</v>
      </c>
      <c r="AF369" s="376" t="str">
        <f>IFERROR(__xludf.DUMMYFUNCTION("""COMPUTED_VALUE"""),"Sábados 10:30")</f>
        <v>Sábados 10:30</v>
      </c>
      <c r="AG369" s="376" t="str">
        <f>IFERROR(__xludf.DUMMYFUNCTION("""COMPUTED_VALUE"""),"Sábados 15:00")</f>
        <v>Sábados 15:00</v>
      </c>
      <c r="AH369" s="376" t="str">
        <f>IFERROR(__xludf.DUMMYFUNCTION("""COMPUTED_VALUE"""),"Sábados 15:45")</f>
        <v>Sábados 15:45</v>
      </c>
      <c r="AI369" s="376" t="str">
        <f>IFERROR(__xludf.DUMMYFUNCTION("""COMPUTED_VALUE"""),"Sábados 17:15")</f>
        <v>Sábados 17:15</v>
      </c>
      <c r="AJ369" s="376" t="str">
        <f>IFERROR(__xludf.DUMMYFUNCTION("""COMPUTED_VALUE"""),"vacio")</f>
        <v>vacio</v>
      </c>
      <c r="AK369" s="376"/>
      <c r="AL369" s="376"/>
      <c r="AM369" s="376"/>
      <c r="AN369" s="376"/>
      <c r="AO369" s="376"/>
      <c r="AP369" s="376"/>
      <c r="AQ369" s="376"/>
      <c r="AR369" s="376"/>
      <c r="AS369" s="376"/>
      <c r="AT369" s="376"/>
      <c r="AU369" s="376"/>
      <c r="AV369" s="376"/>
      <c r="AW369" s="377"/>
      <c r="AX369" s="134"/>
      <c r="AY369" s="353"/>
      <c r="AZ369" s="392" t="str">
        <f>IFERROR(__xludf.DUMMYFUNCTION("TRANSPOSE( IFNA(FILTER($B:$B, MONTH(IF($A:$A&lt;&gt;"""",$A:$A,""null""))=MONTH(IF('DATOS PERSONALES'!$H367&lt;&gt;"""",'DATOS PERSONALES'!$H367,""null""))),""Ingrese mes contratacion primero""))"),"Ingrese mes contratacion primero")</f>
        <v>Ingrese mes contratacion primero</v>
      </c>
      <c r="BA369" s="376"/>
      <c r="BB369" s="376"/>
      <c r="BC369" s="376"/>
      <c r="BD369" s="376"/>
      <c r="BE369" s="376"/>
      <c r="BF369" s="376"/>
      <c r="BG369" s="376"/>
      <c r="BH369" s="376"/>
      <c r="BI369" s="376"/>
      <c r="BJ369" s="376"/>
      <c r="BK369" s="376"/>
      <c r="BL369" s="376"/>
      <c r="BM369" s="376"/>
      <c r="BN369" s="376"/>
      <c r="BO369" s="377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</row>
    <row r="370" ht="15.75" customHeight="1">
      <c r="A370" s="134"/>
      <c r="B370" s="134"/>
      <c r="C370" s="134"/>
      <c r="D370" s="134"/>
      <c r="E370" s="134"/>
      <c r="F370" s="134"/>
      <c r="G370" s="353"/>
      <c r="H370" s="376"/>
      <c r="I370" s="376"/>
      <c r="J370" s="376"/>
      <c r="K370" s="377"/>
      <c r="L370" s="134"/>
      <c r="M370" s="134"/>
      <c r="N370" s="353"/>
      <c r="O370" s="374"/>
      <c r="P370" s="375"/>
      <c r="Q370" s="381" t="str">
        <f>IFERROR(__xludf.DUMMYFUNCTION("TRANSPOSE(FILTER($P$6:$P$329,$O$6:$O$329='DATOS PERSONALES'!$E367))"),"Lunes 15:15")</f>
        <v>Lunes 15:15</v>
      </c>
      <c r="R370" s="374" t="str">
        <f>IFERROR(__xludf.DUMMYFUNCTION("""COMPUTED_VALUE"""),"Lunes 16:45")</f>
        <v>Lunes 16:45</v>
      </c>
      <c r="S370" s="374" t="str">
        <f>IFERROR(__xludf.DUMMYFUNCTION("""COMPUTED_VALUE"""),"Lunes 18:15")</f>
        <v>Lunes 18:15</v>
      </c>
      <c r="T370" s="374" t="str">
        <f>IFERROR(__xludf.DUMMYFUNCTION("""COMPUTED_VALUE"""),"Martes 09:45")</f>
        <v>Martes 09:45</v>
      </c>
      <c r="U370" s="374" t="str">
        <f>IFERROR(__xludf.DUMMYFUNCTION("""COMPUTED_VALUE"""),"Martes 15:00")</f>
        <v>Martes 15:00</v>
      </c>
      <c r="V370" s="374" t="str">
        <f>IFERROR(__xludf.DUMMYFUNCTION("""COMPUTED_VALUE"""),"Martes 18:00")</f>
        <v>Martes 18:00</v>
      </c>
      <c r="W370" s="374" t="str">
        <f>IFERROR(__xludf.DUMMYFUNCTION("""COMPUTED_VALUE"""),"Miércoles 15:45")</f>
        <v>Miércoles 15:45</v>
      </c>
      <c r="X370" s="374" t="str">
        <f>IFERROR(__xludf.DUMMYFUNCTION("""COMPUTED_VALUE"""),"Miércoles 17:15")</f>
        <v>Miércoles 17:15</v>
      </c>
      <c r="Y370" s="374" t="str">
        <f>IFERROR(__xludf.DUMMYFUNCTION("""COMPUTED_VALUE"""),"Jueves 09:45")</f>
        <v>Jueves 09:45</v>
      </c>
      <c r="Z370" s="374" t="str">
        <f>IFERROR(__xludf.DUMMYFUNCTION("""COMPUTED_VALUE"""),"Jueves 16:30")</f>
        <v>Jueves 16:30</v>
      </c>
      <c r="AA370" s="374" t="str">
        <f>IFERROR(__xludf.DUMMYFUNCTION("""COMPUTED_VALUE"""),"Jueves 18:00")</f>
        <v>Jueves 18:00</v>
      </c>
      <c r="AB370" s="374" t="str">
        <f>IFERROR(__xludf.DUMMYFUNCTION("""COMPUTED_VALUE"""),"Viernes 09:45")</f>
        <v>Viernes 09:45</v>
      </c>
      <c r="AC370" s="374" t="str">
        <f>IFERROR(__xludf.DUMMYFUNCTION("""COMPUTED_VALUE"""),"Viernes 15:00")</f>
        <v>Viernes 15:00</v>
      </c>
      <c r="AD370" s="376" t="str">
        <f>IFERROR(__xludf.DUMMYFUNCTION("""COMPUTED_VALUE"""),"Viernes 17:15")</f>
        <v>Viernes 17:15</v>
      </c>
      <c r="AE370" s="376" t="str">
        <f>IFERROR(__xludf.DUMMYFUNCTION("""COMPUTED_VALUE"""),"Viernes 18:45")</f>
        <v>Viernes 18:45</v>
      </c>
      <c r="AF370" s="376" t="str">
        <f>IFERROR(__xludf.DUMMYFUNCTION("""COMPUTED_VALUE"""),"Sábados 10:30")</f>
        <v>Sábados 10:30</v>
      </c>
      <c r="AG370" s="376" t="str">
        <f>IFERROR(__xludf.DUMMYFUNCTION("""COMPUTED_VALUE"""),"Sábados 15:00")</f>
        <v>Sábados 15:00</v>
      </c>
      <c r="AH370" s="376" t="str">
        <f>IFERROR(__xludf.DUMMYFUNCTION("""COMPUTED_VALUE"""),"Sábados 15:45")</f>
        <v>Sábados 15:45</v>
      </c>
      <c r="AI370" s="376" t="str">
        <f>IFERROR(__xludf.DUMMYFUNCTION("""COMPUTED_VALUE"""),"Sábados 17:15")</f>
        <v>Sábados 17:15</v>
      </c>
      <c r="AJ370" s="376" t="str">
        <f>IFERROR(__xludf.DUMMYFUNCTION("""COMPUTED_VALUE"""),"vacio")</f>
        <v>vacio</v>
      </c>
      <c r="AK370" s="376"/>
      <c r="AL370" s="376"/>
      <c r="AM370" s="376"/>
      <c r="AN370" s="376"/>
      <c r="AO370" s="376"/>
      <c r="AP370" s="376"/>
      <c r="AQ370" s="376"/>
      <c r="AR370" s="376"/>
      <c r="AS370" s="376"/>
      <c r="AT370" s="376"/>
      <c r="AU370" s="376"/>
      <c r="AV370" s="376"/>
      <c r="AW370" s="377"/>
      <c r="AX370" s="134"/>
      <c r="AY370" s="353"/>
      <c r="AZ370" s="392" t="str">
        <f>IFERROR(__xludf.DUMMYFUNCTION("TRANSPOSE( IFNA(FILTER($B:$B, MONTH(IF($A:$A&lt;&gt;"""",$A:$A,""null""))=MONTH(IF('DATOS PERSONALES'!$H368&lt;&gt;"""",'DATOS PERSONALES'!$H368,""null""))),""Ingrese mes contratacion primero""))"),"Ingrese mes contratacion primero")</f>
        <v>Ingrese mes contratacion primero</v>
      </c>
      <c r="BA370" s="376"/>
      <c r="BB370" s="376"/>
      <c r="BC370" s="376"/>
      <c r="BD370" s="376"/>
      <c r="BE370" s="376"/>
      <c r="BF370" s="376"/>
      <c r="BG370" s="376"/>
      <c r="BH370" s="376"/>
      <c r="BI370" s="376"/>
      <c r="BJ370" s="376"/>
      <c r="BK370" s="376"/>
      <c r="BL370" s="376"/>
      <c r="BM370" s="376"/>
      <c r="BN370" s="376"/>
      <c r="BO370" s="377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</row>
    <row r="371" ht="15.75" customHeight="1">
      <c r="A371" s="134"/>
      <c r="B371" s="134"/>
      <c r="C371" s="134"/>
      <c r="D371" s="134"/>
      <c r="E371" s="134"/>
      <c r="F371" s="134"/>
      <c r="G371" s="353"/>
      <c r="H371" s="376"/>
      <c r="I371" s="376"/>
      <c r="J371" s="376"/>
      <c r="K371" s="377"/>
      <c r="L371" s="134"/>
      <c r="M371" s="134"/>
      <c r="N371" s="353"/>
      <c r="O371" s="374"/>
      <c r="P371" s="375"/>
      <c r="Q371" s="381" t="str">
        <f>IFERROR(__xludf.DUMMYFUNCTION("TRANSPOSE(FILTER($P$6:$P$329,$O$6:$O$329='DATOS PERSONALES'!$E368))"),"Lunes 15:15")</f>
        <v>Lunes 15:15</v>
      </c>
      <c r="R371" s="374" t="str">
        <f>IFERROR(__xludf.DUMMYFUNCTION("""COMPUTED_VALUE"""),"Lunes 16:45")</f>
        <v>Lunes 16:45</v>
      </c>
      <c r="S371" s="374" t="str">
        <f>IFERROR(__xludf.DUMMYFUNCTION("""COMPUTED_VALUE"""),"Lunes 18:15")</f>
        <v>Lunes 18:15</v>
      </c>
      <c r="T371" s="374" t="str">
        <f>IFERROR(__xludf.DUMMYFUNCTION("""COMPUTED_VALUE"""),"Martes 09:45")</f>
        <v>Martes 09:45</v>
      </c>
      <c r="U371" s="374" t="str">
        <f>IFERROR(__xludf.DUMMYFUNCTION("""COMPUTED_VALUE"""),"Martes 15:00")</f>
        <v>Martes 15:00</v>
      </c>
      <c r="V371" s="374" t="str">
        <f>IFERROR(__xludf.DUMMYFUNCTION("""COMPUTED_VALUE"""),"Martes 18:00")</f>
        <v>Martes 18:00</v>
      </c>
      <c r="W371" s="374" t="str">
        <f>IFERROR(__xludf.DUMMYFUNCTION("""COMPUTED_VALUE"""),"Miércoles 15:45")</f>
        <v>Miércoles 15:45</v>
      </c>
      <c r="X371" s="374" t="str">
        <f>IFERROR(__xludf.DUMMYFUNCTION("""COMPUTED_VALUE"""),"Miércoles 17:15")</f>
        <v>Miércoles 17:15</v>
      </c>
      <c r="Y371" s="374" t="str">
        <f>IFERROR(__xludf.DUMMYFUNCTION("""COMPUTED_VALUE"""),"Jueves 09:45")</f>
        <v>Jueves 09:45</v>
      </c>
      <c r="Z371" s="374" t="str">
        <f>IFERROR(__xludf.DUMMYFUNCTION("""COMPUTED_VALUE"""),"Jueves 16:30")</f>
        <v>Jueves 16:30</v>
      </c>
      <c r="AA371" s="374" t="str">
        <f>IFERROR(__xludf.DUMMYFUNCTION("""COMPUTED_VALUE"""),"Jueves 18:00")</f>
        <v>Jueves 18:00</v>
      </c>
      <c r="AB371" s="374" t="str">
        <f>IFERROR(__xludf.DUMMYFUNCTION("""COMPUTED_VALUE"""),"Viernes 09:45")</f>
        <v>Viernes 09:45</v>
      </c>
      <c r="AC371" s="374" t="str">
        <f>IFERROR(__xludf.DUMMYFUNCTION("""COMPUTED_VALUE"""),"Viernes 15:00")</f>
        <v>Viernes 15:00</v>
      </c>
      <c r="AD371" s="376" t="str">
        <f>IFERROR(__xludf.DUMMYFUNCTION("""COMPUTED_VALUE"""),"Viernes 17:15")</f>
        <v>Viernes 17:15</v>
      </c>
      <c r="AE371" s="376" t="str">
        <f>IFERROR(__xludf.DUMMYFUNCTION("""COMPUTED_VALUE"""),"Viernes 18:45")</f>
        <v>Viernes 18:45</v>
      </c>
      <c r="AF371" s="376" t="str">
        <f>IFERROR(__xludf.DUMMYFUNCTION("""COMPUTED_VALUE"""),"Sábados 10:30")</f>
        <v>Sábados 10:30</v>
      </c>
      <c r="AG371" s="376" t="str">
        <f>IFERROR(__xludf.DUMMYFUNCTION("""COMPUTED_VALUE"""),"Sábados 15:00")</f>
        <v>Sábados 15:00</v>
      </c>
      <c r="AH371" s="376" t="str">
        <f>IFERROR(__xludf.DUMMYFUNCTION("""COMPUTED_VALUE"""),"Sábados 15:45")</f>
        <v>Sábados 15:45</v>
      </c>
      <c r="AI371" s="376" t="str">
        <f>IFERROR(__xludf.DUMMYFUNCTION("""COMPUTED_VALUE"""),"Sábados 17:15")</f>
        <v>Sábados 17:15</v>
      </c>
      <c r="AJ371" s="376" t="str">
        <f>IFERROR(__xludf.DUMMYFUNCTION("""COMPUTED_VALUE"""),"vacio")</f>
        <v>vacio</v>
      </c>
      <c r="AK371" s="376"/>
      <c r="AL371" s="376"/>
      <c r="AM371" s="376"/>
      <c r="AN371" s="376"/>
      <c r="AO371" s="376"/>
      <c r="AP371" s="376"/>
      <c r="AQ371" s="376"/>
      <c r="AR371" s="376"/>
      <c r="AS371" s="376"/>
      <c r="AT371" s="376"/>
      <c r="AU371" s="376"/>
      <c r="AV371" s="376"/>
      <c r="AW371" s="377"/>
      <c r="AX371" s="134"/>
      <c r="AY371" s="353"/>
      <c r="AZ371" s="392" t="str">
        <f>IFERROR(__xludf.DUMMYFUNCTION("TRANSPOSE( IFNA(FILTER($B:$B, MONTH(IF($A:$A&lt;&gt;"""",$A:$A,""null""))=MONTH(IF('DATOS PERSONALES'!$H369&lt;&gt;"""",'DATOS PERSONALES'!$H369,""null""))),""Ingrese mes contratacion primero""))"),"Ingrese mes contratacion primero")</f>
        <v>Ingrese mes contratacion primero</v>
      </c>
      <c r="BA371" s="376"/>
      <c r="BB371" s="376"/>
      <c r="BC371" s="376"/>
      <c r="BD371" s="376"/>
      <c r="BE371" s="376"/>
      <c r="BF371" s="376"/>
      <c r="BG371" s="376"/>
      <c r="BH371" s="376"/>
      <c r="BI371" s="376"/>
      <c r="BJ371" s="376"/>
      <c r="BK371" s="376"/>
      <c r="BL371" s="376"/>
      <c r="BM371" s="376"/>
      <c r="BN371" s="376"/>
      <c r="BO371" s="377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</row>
    <row r="372" ht="15.75" customHeight="1">
      <c r="A372" s="134"/>
      <c r="B372" s="134"/>
      <c r="C372" s="134"/>
      <c r="D372" s="134"/>
      <c r="E372" s="134"/>
      <c r="F372" s="134"/>
      <c r="G372" s="353"/>
      <c r="H372" s="376"/>
      <c r="I372" s="376"/>
      <c r="J372" s="376"/>
      <c r="K372" s="377"/>
      <c r="L372" s="134"/>
      <c r="M372" s="134"/>
      <c r="N372" s="353"/>
      <c r="O372" s="374"/>
      <c r="P372" s="375"/>
      <c r="Q372" s="381" t="str">
        <f>IFERROR(__xludf.DUMMYFUNCTION("TRANSPOSE(FILTER($P$6:$P$329,$O$6:$O$329='DATOS PERSONALES'!$E369))"),"Lunes 15:15")</f>
        <v>Lunes 15:15</v>
      </c>
      <c r="R372" s="374" t="str">
        <f>IFERROR(__xludf.DUMMYFUNCTION("""COMPUTED_VALUE"""),"Lunes 16:45")</f>
        <v>Lunes 16:45</v>
      </c>
      <c r="S372" s="374" t="str">
        <f>IFERROR(__xludf.DUMMYFUNCTION("""COMPUTED_VALUE"""),"Lunes 18:15")</f>
        <v>Lunes 18:15</v>
      </c>
      <c r="T372" s="374" t="str">
        <f>IFERROR(__xludf.DUMMYFUNCTION("""COMPUTED_VALUE"""),"Martes 09:45")</f>
        <v>Martes 09:45</v>
      </c>
      <c r="U372" s="374" t="str">
        <f>IFERROR(__xludf.DUMMYFUNCTION("""COMPUTED_VALUE"""),"Martes 15:00")</f>
        <v>Martes 15:00</v>
      </c>
      <c r="V372" s="374" t="str">
        <f>IFERROR(__xludf.DUMMYFUNCTION("""COMPUTED_VALUE"""),"Martes 18:00")</f>
        <v>Martes 18:00</v>
      </c>
      <c r="W372" s="374" t="str">
        <f>IFERROR(__xludf.DUMMYFUNCTION("""COMPUTED_VALUE"""),"Miércoles 15:45")</f>
        <v>Miércoles 15:45</v>
      </c>
      <c r="X372" s="374" t="str">
        <f>IFERROR(__xludf.DUMMYFUNCTION("""COMPUTED_VALUE"""),"Miércoles 17:15")</f>
        <v>Miércoles 17:15</v>
      </c>
      <c r="Y372" s="374" t="str">
        <f>IFERROR(__xludf.DUMMYFUNCTION("""COMPUTED_VALUE"""),"Jueves 09:45")</f>
        <v>Jueves 09:45</v>
      </c>
      <c r="Z372" s="374" t="str">
        <f>IFERROR(__xludf.DUMMYFUNCTION("""COMPUTED_VALUE"""),"Jueves 16:30")</f>
        <v>Jueves 16:30</v>
      </c>
      <c r="AA372" s="374" t="str">
        <f>IFERROR(__xludf.DUMMYFUNCTION("""COMPUTED_VALUE"""),"Jueves 18:00")</f>
        <v>Jueves 18:00</v>
      </c>
      <c r="AB372" s="374" t="str">
        <f>IFERROR(__xludf.DUMMYFUNCTION("""COMPUTED_VALUE"""),"Viernes 09:45")</f>
        <v>Viernes 09:45</v>
      </c>
      <c r="AC372" s="374" t="str">
        <f>IFERROR(__xludf.DUMMYFUNCTION("""COMPUTED_VALUE"""),"Viernes 15:00")</f>
        <v>Viernes 15:00</v>
      </c>
      <c r="AD372" s="376" t="str">
        <f>IFERROR(__xludf.DUMMYFUNCTION("""COMPUTED_VALUE"""),"Viernes 17:15")</f>
        <v>Viernes 17:15</v>
      </c>
      <c r="AE372" s="376" t="str">
        <f>IFERROR(__xludf.DUMMYFUNCTION("""COMPUTED_VALUE"""),"Viernes 18:45")</f>
        <v>Viernes 18:45</v>
      </c>
      <c r="AF372" s="376" t="str">
        <f>IFERROR(__xludf.DUMMYFUNCTION("""COMPUTED_VALUE"""),"Sábados 10:30")</f>
        <v>Sábados 10:30</v>
      </c>
      <c r="AG372" s="376" t="str">
        <f>IFERROR(__xludf.DUMMYFUNCTION("""COMPUTED_VALUE"""),"Sábados 15:00")</f>
        <v>Sábados 15:00</v>
      </c>
      <c r="AH372" s="376" t="str">
        <f>IFERROR(__xludf.DUMMYFUNCTION("""COMPUTED_VALUE"""),"Sábados 15:45")</f>
        <v>Sábados 15:45</v>
      </c>
      <c r="AI372" s="376" t="str">
        <f>IFERROR(__xludf.DUMMYFUNCTION("""COMPUTED_VALUE"""),"Sábados 17:15")</f>
        <v>Sábados 17:15</v>
      </c>
      <c r="AJ372" s="376" t="str">
        <f>IFERROR(__xludf.DUMMYFUNCTION("""COMPUTED_VALUE"""),"vacio")</f>
        <v>vacio</v>
      </c>
      <c r="AK372" s="376"/>
      <c r="AL372" s="376"/>
      <c r="AM372" s="376"/>
      <c r="AN372" s="376"/>
      <c r="AO372" s="376"/>
      <c r="AP372" s="376"/>
      <c r="AQ372" s="376"/>
      <c r="AR372" s="376"/>
      <c r="AS372" s="376"/>
      <c r="AT372" s="376"/>
      <c r="AU372" s="376"/>
      <c r="AV372" s="376"/>
      <c r="AW372" s="377"/>
      <c r="AX372" s="134"/>
      <c r="AY372" s="353"/>
      <c r="AZ372" s="392" t="str">
        <f>IFERROR(__xludf.DUMMYFUNCTION("TRANSPOSE( IFNA(FILTER($B:$B, MONTH(IF($A:$A&lt;&gt;"""",$A:$A,""null""))=MONTH(IF('DATOS PERSONALES'!$H370&lt;&gt;"""",'DATOS PERSONALES'!$H370,""null""))),""Ingrese mes contratacion primero""))"),"Ingrese mes contratacion primero")</f>
        <v>Ingrese mes contratacion primero</v>
      </c>
      <c r="BA372" s="376"/>
      <c r="BB372" s="376"/>
      <c r="BC372" s="376"/>
      <c r="BD372" s="376"/>
      <c r="BE372" s="376"/>
      <c r="BF372" s="376"/>
      <c r="BG372" s="376"/>
      <c r="BH372" s="376"/>
      <c r="BI372" s="376"/>
      <c r="BJ372" s="376"/>
      <c r="BK372" s="376"/>
      <c r="BL372" s="376"/>
      <c r="BM372" s="376"/>
      <c r="BN372" s="376"/>
      <c r="BO372" s="377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</row>
    <row r="373" ht="15.75" customHeight="1">
      <c r="A373" s="134"/>
      <c r="B373" s="134"/>
      <c r="C373" s="134"/>
      <c r="D373" s="134"/>
      <c r="E373" s="134"/>
      <c r="F373" s="134"/>
      <c r="G373" s="353"/>
      <c r="H373" s="376"/>
      <c r="I373" s="376"/>
      <c r="J373" s="376"/>
      <c r="K373" s="377"/>
      <c r="L373" s="134"/>
      <c r="M373" s="134"/>
      <c r="N373" s="353"/>
      <c r="O373" s="374"/>
      <c r="P373" s="375"/>
      <c r="Q373" s="381" t="str">
        <f>IFERROR(__xludf.DUMMYFUNCTION("TRANSPOSE(FILTER($P$6:$P$329,$O$6:$O$329='DATOS PERSONALES'!$E370))"),"Lunes 15:15")</f>
        <v>Lunes 15:15</v>
      </c>
      <c r="R373" s="374" t="str">
        <f>IFERROR(__xludf.DUMMYFUNCTION("""COMPUTED_VALUE"""),"Lunes 16:45")</f>
        <v>Lunes 16:45</v>
      </c>
      <c r="S373" s="374" t="str">
        <f>IFERROR(__xludf.DUMMYFUNCTION("""COMPUTED_VALUE"""),"Lunes 18:15")</f>
        <v>Lunes 18:15</v>
      </c>
      <c r="T373" s="374" t="str">
        <f>IFERROR(__xludf.DUMMYFUNCTION("""COMPUTED_VALUE"""),"Martes 09:45")</f>
        <v>Martes 09:45</v>
      </c>
      <c r="U373" s="374" t="str">
        <f>IFERROR(__xludf.DUMMYFUNCTION("""COMPUTED_VALUE"""),"Martes 15:00")</f>
        <v>Martes 15:00</v>
      </c>
      <c r="V373" s="374" t="str">
        <f>IFERROR(__xludf.DUMMYFUNCTION("""COMPUTED_VALUE"""),"Martes 18:00")</f>
        <v>Martes 18:00</v>
      </c>
      <c r="W373" s="374" t="str">
        <f>IFERROR(__xludf.DUMMYFUNCTION("""COMPUTED_VALUE"""),"Miércoles 15:45")</f>
        <v>Miércoles 15:45</v>
      </c>
      <c r="X373" s="374" t="str">
        <f>IFERROR(__xludf.DUMMYFUNCTION("""COMPUTED_VALUE"""),"Miércoles 17:15")</f>
        <v>Miércoles 17:15</v>
      </c>
      <c r="Y373" s="374" t="str">
        <f>IFERROR(__xludf.DUMMYFUNCTION("""COMPUTED_VALUE"""),"Jueves 09:45")</f>
        <v>Jueves 09:45</v>
      </c>
      <c r="Z373" s="374" t="str">
        <f>IFERROR(__xludf.DUMMYFUNCTION("""COMPUTED_VALUE"""),"Jueves 16:30")</f>
        <v>Jueves 16:30</v>
      </c>
      <c r="AA373" s="374" t="str">
        <f>IFERROR(__xludf.DUMMYFUNCTION("""COMPUTED_VALUE"""),"Jueves 18:00")</f>
        <v>Jueves 18:00</v>
      </c>
      <c r="AB373" s="374" t="str">
        <f>IFERROR(__xludf.DUMMYFUNCTION("""COMPUTED_VALUE"""),"Viernes 09:45")</f>
        <v>Viernes 09:45</v>
      </c>
      <c r="AC373" s="374" t="str">
        <f>IFERROR(__xludf.DUMMYFUNCTION("""COMPUTED_VALUE"""),"Viernes 15:00")</f>
        <v>Viernes 15:00</v>
      </c>
      <c r="AD373" s="376" t="str">
        <f>IFERROR(__xludf.DUMMYFUNCTION("""COMPUTED_VALUE"""),"Viernes 17:15")</f>
        <v>Viernes 17:15</v>
      </c>
      <c r="AE373" s="376" t="str">
        <f>IFERROR(__xludf.DUMMYFUNCTION("""COMPUTED_VALUE"""),"Viernes 18:45")</f>
        <v>Viernes 18:45</v>
      </c>
      <c r="AF373" s="376" t="str">
        <f>IFERROR(__xludf.DUMMYFUNCTION("""COMPUTED_VALUE"""),"Sábados 10:30")</f>
        <v>Sábados 10:30</v>
      </c>
      <c r="AG373" s="376" t="str">
        <f>IFERROR(__xludf.DUMMYFUNCTION("""COMPUTED_VALUE"""),"Sábados 15:00")</f>
        <v>Sábados 15:00</v>
      </c>
      <c r="AH373" s="376" t="str">
        <f>IFERROR(__xludf.DUMMYFUNCTION("""COMPUTED_VALUE"""),"Sábados 15:45")</f>
        <v>Sábados 15:45</v>
      </c>
      <c r="AI373" s="376" t="str">
        <f>IFERROR(__xludf.DUMMYFUNCTION("""COMPUTED_VALUE"""),"Sábados 17:15")</f>
        <v>Sábados 17:15</v>
      </c>
      <c r="AJ373" s="376" t="str">
        <f>IFERROR(__xludf.DUMMYFUNCTION("""COMPUTED_VALUE"""),"vacio")</f>
        <v>vacio</v>
      </c>
      <c r="AK373" s="376"/>
      <c r="AL373" s="376"/>
      <c r="AM373" s="376"/>
      <c r="AN373" s="376"/>
      <c r="AO373" s="376"/>
      <c r="AP373" s="376"/>
      <c r="AQ373" s="376"/>
      <c r="AR373" s="376"/>
      <c r="AS373" s="376"/>
      <c r="AT373" s="376"/>
      <c r="AU373" s="376"/>
      <c r="AV373" s="376"/>
      <c r="AW373" s="377"/>
      <c r="AX373" s="134"/>
      <c r="AY373" s="353"/>
      <c r="AZ373" s="392" t="str">
        <f>IFERROR(__xludf.DUMMYFUNCTION("TRANSPOSE( IFNA(FILTER($B:$B, MONTH(IF($A:$A&lt;&gt;"""",$A:$A,""null""))=MONTH(IF('DATOS PERSONALES'!$H371&lt;&gt;"""",'DATOS PERSONALES'!$H371,""null""))),""Ingrese mes contratacion primero""))"),"Ingrese mes contratacion primero")</f>
        <v>Ingrese mes contratacion primero</v>
      </c>
      <c r="BA373" s="376"/>
      <c r="BB373" s="376"/>
      <c r="BC373" s="376"/>
      <c r="BD373" s="376"/>
      <c r="BE373" s="376"/>
      <c r="BF373" s="376"/>
      <c r="BG373" s="376"/>
      <c r="BH373" s="376"/>
      <c r="BI373" s="376"/>
      <c r="BJ373" s="376"/>
      <c r="BK373" s="376"/>
      <c r="BL373" s="376"/>
      <c r="BM373" s="376"/>
      <c r="BN373" s="376"/>
      <c r="BO373" s="377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</row>
    <row r="374" ht="15.75" customHeight="1">
      <c r="A374" s="134"/>
      <c r="B374" s="134"/>
      <c r="C374" s="134"/>
      <c r="D374" s="134"/>
      <c r="E374" s="134"/>
      <c r="F374" s="134"/>
      <c r="G374" s="353"/>
      <c r="H374" s="376"/>
      <c r="I374" s="376"/>
      <c r="J374" s="376"/>
      <c r="K374" s="377"/>
      <c r="L374" s="134"/>
      <c r="M374" s="134"/>
      <c r="N374" s="353"/>
      <c r="O374" s="374"/>
      <c r="P374" s="375"/>
      <c r="Q374" s="381" t="str">
        <f>IFERROR(__xludf.DUMMYFUNCTION("TRANSPOSE(FILTER($P$6:$P$329,$O$6:$O$329='DATOS PERSONALES'!$E371))"),"Lunes 15:15")</f>
        <v>Lunes 15:15</v>
      </c>
      <c r="R374" s="374" t="str">
        <f>IFERROR(__xludf.DUMMYFUNCTION("""COMPUTED_VALUE"""),"Lunes 16:45")</f>
        <v>Lunes 16:45</v>
      </c>
      <c r="S374" s="374" t="str">
        <f>IFERROR(__xludf.DUMMYFUNCTION("""COMPUTED_VALUE"""),"Lunes 18:15")</f>
        <v>Lunes 18:15</v>
      </c>
      <c r="T374" s="374" t="str">
        <f>IFERROR(__xludf.DUMMYFUNCTION("""COMPUTED_VALUE"""),"Martes 09:45")</f>
        <v>Martes 09:45</v>
      </c>
      <c r="U374" s="374" t="str">
        <f>IFERROR(__xludf.DUMMYFUNCTION("""COMPUTED_VALUE"""),"Martes 15:00")</f>
        <v>Martes 15:00</v>
      </c>
      <c r="V374" s="374" t="str">
        <f>IFERROR(__xludf.DUMMYFUNCTION("""COMPUTED_VALUE"""),"Martes 18:00")</f>
        <v>Martes 18:00</v>
      </c>
      <c r="W374" s="374" t="str">
        <f>IFERROR(__xludf.DUMMYFUNCTION("""COMPUTED_VALUE"""),"Miércoles 15:45")</f>
        <v>Miércoles 15:45</v>
      </c>
      <c r="X374" s="374" t="str">
        <f>IFERROR(__xludf.DUMMYFUNCTION("""COMPUTED_VALUE"""),"Miércoles 17:15")</f>
        <v>Miércoles 17:15</v>
      </c>
      <c r="Y374" s="374" t="str">
        <f>IFERROR(__xludf.DUMMYFUNCTION("""COMPUTED_VALUE"""),"Jueves 09:45")</f>
        <v>Jueves 09:45</v>
      </c>
      <c r="Z374" s="374" t="str">
        <f>IFERROR(__xludf.DUMMYFUNCTION("""COMPUTED_VALUE"""),"Jueves 16:30")</f>
        <v>Jueves 16:30</v>
      </c>
      <c r="AA374" s="374" t="str">
        <f>IFERROR(__xludf.DUMMYFUNCTION("""COMPUTED_VALUE"""),"Jueves 18:00")</f>
        <v>Jueves 18:00</v>
      </c>
      <c r="AB374" s="374" t="str">
        <f>IFERROR(__xludf.DUMMYFUNCTION("""COMPUTED_VALUE"""),"Viernes 09:45")</f>
        <v>Viernes 09:45</v>
      </c>
      <c r="AC374" s="374" t="str">
        <f>IFERROR(__xludf.DUMMYFUNCTION("""COMPUTED_VALUE"""),"Viernes 15:00")</f>
        <v>Viernes 15:00</v>
      </c>
      <c r="AD374" s="376" t="str">
        <f>IFERROR(__xludf.DUMMYFUNCTION("""COMPUTED_VALUE"""),"Viernes 17:15")</f>
        <v>Viernes 17:15</v>
      </c>
      <c r="AE374" s="376" t="str">
        <f>IFERROR(__xludf.DUMMYFUNCTION("""COMPUTED_VALUE"""),"Viernes 18:45")</f>
        <v>Viernes 18:45</v>
      </c>
      <c r="AF374" s="376" t="str">
        <f>IFERROR(__xludf.DUMMYFUNCTION("""COMPUTED_VALUE"""),"Sábados 10:30")</f>
        <v>Sábados 10:30</v>
      </c>
      <c r="AG374" s="376" t="str">
        <f>IFERROR(__xludf.DUMMYFUNCTION("""COMPUTED_VALUE"""),"Sábados 15:00")</f>
        <v>Sábados 15:00</v>
      </c>
      <c r="AH374" s="376" t="str">
        <f>IFERROR(__xludf.DUMMYFUNCTION("""COMPUTED_VALUE"""),"Sábados 15:45")</f>
        <v>Sábados 15:45</v>
      </c>
      <c r="AI374" s="376" t="str">
        <f>IFERROR(__xludf.DUMMYFUNCTION("""COMPUTED_VALUE"""),"Sábados 17:15")</f>
        <v>Sábados 17:15</v>
      </c>
      <c r="AJ374" s="376" t="str">
        <f>IFERROR(__xludf.DUMMYFUNCTION("""COMPUTED_VALUE"""),"vacio")</f>
        <v>vacio</v>
      </c>
      <c r="AK374" s="376"/>
      <c r="AL374" s="376"/>
      <c r="AM374" s="376"/>
      <c r="AN374" s="376"/>
      <c r="AO374" s="376"/>
      <c r="AP374" s="376"/>
      <c r="AQ374" s="376"/>
      <c r="AR374" s="376"/>
      <c r="AS374" s="376"/>
      <c r="AT374" s="376"/>
      <c r="AU374" s="376"/>
      <c r="AV374" s="376"/>
      <c r="AW374" s="377"/>
      <c r="AX374" s="134"/>
      <c r="AY374" s="353"/>
      <c r="AZ374" s="392" t="str">
        <f>IFERROR(__xludf.DUMMYFUNCTION("TRANSPOSE( IFNA(FILTER($B:$B, MONTH(IF($A:$A&lt;&gt;"""",$A:$A,""null""))=MONTH(IF('DATOS PERSONALES'!$H372&lt;&gt;"""",'DATOS PERSONALES'!$H372,""null""))),""Ingrese mes contratacion primero""))"),"Ingrese mes contratacion primero")</f>
        <v>Ingrese mes contratacion primero</v>
      </c>
      <c r="BA374" s="376"/>
      <c r="BB374" s="376"/>
      <c r="BC374" s="376"/>
      <c r="BD374" s="376"/>
      <c r="BE374" s="376"/>
      <c r="BF374" s="376"/>
      <c r="BG374" s="376"/>
      <c r="BH374" s="376"/>
      <c r="BI374" s="376"/>
      <c r="BJ374" s="376"/>
      <c r="BK374" s="376"/>
      <c r="BL374" s="376"/>
      <c r="BM374" s="376"/>
      <c r="BN374" s="376"/>
      <c r="BO374" s="377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</row>
    <row r="375" ht="15.75" customHeight="1">
      <c r="A375" s="134"/>
      <c r="B375" s="134"/>
      <c r="C375" s="134"/>
      <c r="D375" s="134"/>
      <c r="E375" s="134"/>
      <c r="F375" s="134"/>
      <c r="G375" s="353"/>
      <c r="H375" s="376"/>
      <c r="I375" s="376"/>
      <c r="J375" s="376"/>
      <c r="K375" s="377"/>
      <c r="L375" s="134"/>
      <c r="M375" s="134"/>
      <c r="N375" s="353"/>
      <c r="O375" s="374"/>
      <c r="P375" s="375"/>
      <c r="Q375" s="381" t="str">
        <f>IFERROR(__xludf.DUMMYFUNCTION("TRANSPOSE(FILTER($P$6:$P$329,$O$6:$O$329='DATOS PERSONALES'!$E372))"),"Lunes 15:15")</f>
        <v>Lunes 15:15</v>
      </c>
      <c r="R375" s="374" t="str">
        <f>IFERROR(__xludf.DUMMYFUNCTION("""COMPUTED_VALUE"""),"Lunes 16:45")</f>
        <v>Lunes 16:45</v>
      </c>
      <c r="S375" s="374" t="str">
        <f>IFERROR(__xludf.DUMMYFUNCTION("""COMPUTED_VALUE"""),"Lunes 18:15")</f>
        <v>Lunes 18:15</v>
      </c>
      <c r="T375" s="374" t="str">
        <f>IFERROR(__xludf.DUMMYFUNCTION("""COMPUTED_VALUE"""),"Martes 09:45")</f>
        <v>Martes 09:45</v>
      </c>
      <c r="U375" s="374" t="str">
        <f>IFERROR(__xludf.DUMMYFUNCTION("""COMPUTED_VALUE"""),"Martes 15:00")</f>
        <v>Martes 15:00</v>
      </c>
      <c r="V375" s="374" t="str">
        <f>IFERROR(__xludf.DUMMYFUNCTION("""COMPUTED_VALUE"""),"Martes 18:00")</f>
        <v>Martes 18:00</v>
      </c>
      <c r="W375" s="374" t="str">
        <f>IFERROR(__xludf.DUMMYFUNCTION("""COMPUTED_VALUE"""),"Miércoles 15:45")</f>
        <v>Miércoles 15:45</v>
      </c>
      <c r="X375" s="374" t="str">
        <f>IFERROR(__xludf.DUMMYFUNCTION("""COMPUTED_VALUE"""),"Miércoles 17:15")</f>
        <v>Miércoles 17:15</v>
      </c>
      <c r="Y375" s="374" t="str">
        <f>IFERROR(__xludf.DUMMYFUNCTION("""COMPUTED_VALUE"""),"Jueves 09:45")</f>
        <v>Jueves 09:45</v>
      </c>
      <c r="Z375" s="374" t="str">
        <f>IFERROR(__xludf.DUMMYFUNCTION("""COMPUTED_VALUE"""),"Jueves 16:30")</f>
        <v>Jueves 16:30</v>
      </c>
      <c r="AA375" s="374" t="str">
        <f>IFERROR(__xludf.DUMMYFUNCTION("""COMPUTED_VALUE"""),"Jueves 18:00")</f>
        <v>Jueves 18:00</v>
      </c>
      <c r="AB375" s="374" t="str">
        <f>IFERROR(__xludf.DUMMYFUNCTION("""COMPUTED_VALUE"""),"Viernes 09:45")</f>
        <v>Viernes 09:45</v>
      </c>
      <c r="AC375" s="374" t="str">
        <f>IFERROR(__xludf.DUMMYFUNCTION("""COMPUTED_VALUE"""),"Viernes 15:00")</f>
        <v>Viernes 15:00</v>
      </c>
      <c r="AD375" s="376" t="str">
        <f>IFERROR(__xludf.DUMMYFUNCTION("""COMPUTED_VALUE"""),"Viernes 17:15")</f>
        <v>Viernes 17:15</v>
      </c>
      <c r="AE375" s="376" t="str">
        <f>IFERROR(__xludf.DUMMYFUNCTION("""COMPUTED_VALUE"""),"Viernes 18:45")</f>
        <v>Viernes 18:45</v>
      </c>
      <c r="AF375" s="376" t="str">
        <f>IFERROR(__xludf.DUMMYFUNCTION("""COMPUTED_VALUE"""),"Sábados 10:30")</f>
        <v>Sábados 10:30</v>
      </c>
      <c r="AG375" s="376" t="str">
        <f>IFERROR(__xludf.DUMMYFUNCTION("""COMPUTED_VALUE"""),"Sábados 15:00")</f>
        <v>Sábados 15:00</v>
      </c>
      <c r="AH375" s="376" t="str">
        <f>IFERROR(__xludf.DUMMYFUNCTION("""COMPUTED_VALUE"""),"Sábados 15:45")</f>
        <v>Sábados 15:45</v>
      </c>
      <c r="AI375" s="376" t="str">
        <f>IFERROR(__xludf.DUMMYFUNCTION("""COMPUTED_VALUE"""),"Sábados 17:15")</f>
        <v>Sábados 17:15</v>
      </c>
      <c r="AJ375" s="376" t="str">
        <f>IFERROR(__xludf.DUMMYFUNCTION("""COMPUTED_VALUE"""),"vacio")</f>
        <v>vacio</v>
      </c>
      <c r="AK375" s="376"/>
      <c r="AL375" s="376"/>
      <c r="AM375" s="376"/>
      <c r="AN375" s="376"/>
      <c r="AO375" s="376"/>
      <c r="AP375" s="376"/>
      <c r="AQ375" s="376"/>
      <c r="AR375" s="376"/>
      <c r="AS375" s="376"/>
      <c r="AT375" s="376"/>
      <c r="AU375" s="376"/>
      <c r="AV375" s="376"/>
      <c r="AW375" s="377"/>
      <c r="AX375" s="134"/>
      <c r="AY375" s="353"/>
      <c r="AZ375" s="392" t="str">
        <f>IFERROR(__xludf.DUMMYFUNCTION("TRANSPOSE( IFNA(FILTER($B:$B, MONTH(IF($A:$A&lt;&gt;"""",$A:$A,""null""))=MONTH(IF('DATOS PERSONALES'!$H373&lt;&gt;"""",'DATOS PERSONALES'!$H373,""null""))),""Ingrese mes contratacion primero""))"),"Ingrese mes contratacion primero")</f>
        <v>Ingrese mes contratacion primero</v>
      </c>
      <c r="BA375" s="376"/>
      <c r="BB375" s="376"/>
      <c r="BC375" s="376"/>
      <c r="BD375" s="376"/>
      <c r="BE375" s="376"/>
      <c r="BF375" s="376"/>
      <c r="BG375" s="376"/>
      <c r="BH375" s="376"/>
      <c r="BI375" s="376"/>
      <c r="BJ375" s="376"/>
      <c r="BK375" s="376"/>
      <c r="BL375" s="376"/>
      <c r="BM375" s="376"/>
      <c r="BN375" s="376"/>
      <c r="BO375" s="377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</row>
    <row r="376" ht="15.75" customHeight="1">
      <c r="A376" s="134"/>
      <c r="B376" s="134"/>
      <c r="C376" s="134"/>
      <c r="D376" s="134"/>
      <c r="E376" s="134"/>
      <c r="F376" s="134"/>
      <c r="G376" s="353"/>
      <c r="H376" s="376"/>
      <c r="I376" s="376"/>
      <c r="J376" s="376"/>
      <c r="K376" s="377"/>
      <c r="L376" s="134"/>
      <c r="M376" s="134"/>
      <c r="N376" s="353"/>
      <c r="O376" s="374"/>
      <c r="P376" s="375"/>
      <c r="Q376" s="381" t="str">
        <f>IFERROR(__xludf.DUMMYFUNCTION("TRANSPOSE(FILTER($P$6:$P$329,$O$6:$O$329='DATOS PERSONALES'!$E373))"),"Lunes 15:15")</f>
        <v>Lunes 15:15</v>
      </c>
      <c r="R376" s="374" t="str">
        <f>IFERROR(__xludf.DUMMYFUNCTION("""COMPUTED_VALUE"""),"Lunes 16:45")</f>
        <v>Lunes 16:45</v>
      </c>
      <c r="S376" s="374" t="str">
        <f>IFERROR(__xludf.DUMMYFUNCTION("""COMPUTED_VALUE"""),"Lunes 18:15")</f>
        <v>Lunes 18:15</v>
      </c>
      <c r="T376" s="374" t="str">
        <f>IFERROR(__xludf.DUMMYFUNCTION("""COMPUTED_VALUE"""),"Martes 09:45")</f>
        <v>Martes 09:45</v>
      </c>
      <c r="U376" s="374" t="str">
        <f>IFERROR(__xludf.DUMMYFUNCTION("""COMPUTED_VALUE"""),"Martes 15:00")</f>
        <v>Martes 15:00</v>
      </c>
      <c r="V376" s="374" t="str">
        <f>IFERROR(__xludf.DUMMYFUNCTION("""COMPUTED_VALUE"""),"Martes 18:00")</f>
        <v>Martes 18:00</v>
      </c>
      <c r="W376" s="374" t="str">
        <f>IFERROR(__xludf.DUMMYFUNCTION("""COMPUTED_VALUE"""),"Miércoles 15:45")</f>
        <v>Miércoles 15:45</v>
      </c>
      <c r="X376" s="374" t="str">
        <f>IFERROR(__xludf.DUMMYFUNCTION("""COMPUTED_VALUE"""),"Miércoles 17:15")</f>
        <v>Miércoles 17:15</v>
      </c>
      <c r="Y376" s="374" t="str">
        <f>IFERROR(__xludf.DUMMYFUNCTION("""COMPUTED_VALUE"""),"Jueves 09:45")</f>
        <v>Jueves 09:45</v>
      </c>
      <c r="Z376" s="374" t="str">
        <f>IFERROR(__xludf.DUMMYFUNCTION("""COMPUTED_VALUE"""),"Jueves 16:30")</f>
        <v>Jueves 16:30</v>
      </c>
      <c r="AA376" s="374" t="str">
        <f>IFERROR(__xludf.DUMMYFUNCTION("""COMPUTED_VALUE"""),"Jueves 18:00")</f>
        <v>Jueves 18:00</v>
      </c>
      <c r="AB376" s="374" t="str">
        <f>IFERROR(__xludf.DUMMYFUNCTION("""COMPUTED_VALUE"""),"Viernes 09:45")</f>
        <v>Viernes 09:45</v>
      </c>
      <c r="AC376" s="374" t="str">
        <f>IFERROR(__xludf.DUMMYFUNCTION("""COMPUTED_VALUE"""),"Viernes 15:00")</f>
        <v>Viernes 15:00</v>
      </c>
      <c r="AD376" s="376" t="str">
        <f>IFERROR(__xludf.DUMMYFUNCTION("""COMPUTED_VALUE"""),"Viernes 17:15")</f>
        <v>Viernes 17:15</v>
      </c>
      <c r="AE376" s="376" t="str">
        <f>IFERROR(__xludf.DUMMYFUNCTION("""COMPUTED_VALUE"""),"Viernes 18:45")</f>
        <v>Viernes 18:45</v>
      </c>
      <c r="AF376" s="376" t="str">
        <f>IFERROR(__xludf.DUMMYFUNCTION("""COMPUTED_VALUE"""),"Sábados 10:30")</f>
        <v>Sábados 10:30</v>
      </c>
      <c r="AG376" s="376" t="str">
        <f>IFERROR(__xludf.DUMMYFUNCTION("""COMPUTED_VALUE"""),"Sábados 15:00")</f>
        <v>Sábados 15:00</v>
      </c>
      <c r="AH376" s="376" t="str">
        <f>IFERROR(__xludf.DUMMYFUNCTION("""COMPUTED_VALUE"""),"Sábados 15:45")</f>
        <v>Sábados 15:45</v>
      </c>
      <c r="AI376" s="376" t="str">
        <f>IFERROR(__xludf.DUMMYFUNCTION("""COMPUTED_VALUE"""),"Sábados 17:15")</f>
        <v>Sábados 17:15</v>
      </c>
      <c r="AJ376" s="376" t="str">
        <f>IFERROR(__xludf.DUMMYFUNCTION("""COMPUTED_VALUE"""),"vacio")</f>
        <v>vacio</v>
      </c>
      <c r="AK376" s="376"/>
      <c r="AL376" s="376"/>
      <c r="AM376" s="376"/>
      <c r="AN376" s="376"/>
      <c r="AO376" s="376"/>
      <c r="AP376" s="376"/>
      <c r="AQ376" s="376"/>
      <c r="AR376" s="376"/>
      <c r="AS376" s="376"/>
      <c r="AT376" s="376"/>
      <c r="AU376" s="376"/>
      <c r="AV376" s="376"/>
      <c r="AW376" s="377"/>
      <c r="AX376" s="134"/>
      <c r="AY376" s="353"/>
      <c r="AZ376" s="392" t="str">
        <f>IFERROR(__xludf.DUMMYFUNCTION("TRANSPOSE( IFNA(FILTER($B:$B, MONTH(IF($A:$A&lt;&gt;"""",$A:$A,""null""))=MONTH(IF('DATOS PERSONALES'!$H374&lt;&gt;"""",'DATOS PERSONALES'!$H374,""null""))),""Ingrese mes contratacion primero""))"),"Ingrese mes contratacion primero")</f>
        <v>Ingrese mes contratacion primero</v>
      </c>
      <c r="BA376" s="376"/>
      <c r="BB376" s="376"/>
      <c r="BC376" s="376"/>
      <c r="BD376" s="376"/>
      <c r="BE376" s="376"/>
      <c r="BF376" s="376"/>
      <c r="BG376" s="376"/>
      <c r="BH376" s="376"/>
      <c r="BI376" s="376"/>
      <c r="BJ376" s="376"/>
      <c r="BK376" s="376"/>
      <c r="BL376" s="376"/>
      <c r="BM376" s="376"/>
      <c r="BN376" s="376"/>
      <c r="BO376" s="377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</row>
    <row r="377" ht="15.75" customHeight="1">
      <c r="A377" s="134"/>
      <c r="B377" s="134"/>
      <c r="C377" s="134"/>
      <c r="D377" s="134"/>
      <c r="E377" s="134"/>
      <c r="F377" s="134"/>
      <c r="G377" s="353"/>
      <c r="H377" s="376"/>
      <c r="I377" s="376"/>
      <c r="J377" s="376"/>
      <c r="K377" s="377"/>
      <c r="L377" s="134"/>
      <c r="M377" s="134"/>
      <c r="N377" s="353"/>
      <c r="O377" s="374"/>
      <c r="P377" s="375"/>
      <c r="Q377" s="381" t="str">
        <f>IFERROR(__xludf.DUMMYFUNCTION("TRANSPOSE(FILTER($P$6:$P$329,$O$6:$O$329='DATOS PERSONALES'!$E374))"),"Lunes 15:15")</f>
        <v>Lunes 15:15</v>
      </c>
      <c r="R377" s="374" t="str">
        <f>IFERROR(__xludf.DUMMYFUNCTION("""COMPUTED_VALUE"""),"Lunes 16:45")</f>
        <v>Lunes 16:45</v>
      </c>
      <c r="S377" s="374" t="str">
        <f>IFERROR(__xludf.DUMMYFUNCTION("""COMPUTED_VALUE"""),"Lunes 18:15")</f>
        <v>Lunes 18:15</v>
      </c>
      <c r="T377" s="374" t="str">
        <f>IFERROR(__xludf.DUMMYFUNCTION("""COMPUTED_VALUE"""),"Martes 09:45")</f>
        <v>Martes 09:45</v>
      </c>
      <c r="U377" s="374" t="str">
        <f>IFERROR(__xludf.DUMMYFUNCTION("""COMPUTED_VALUE"""),"Martes 15:00")</f>
        <v>Martes 15:00</v>
      </c>
      <c r="V377" s="374" t="str">
        <f>IFERROR(__xludf.DUMMYFUNCTION("""COMPUTED_VALUE"""),"Martes 18:00")</f>
        <v>Martes 18:00</v>
      </c>
      <c r="W377" s="374" t="str">
        <f>IFERROR(__xludf.DUMMYFUNCTION("""COMPUTED_VALUE"""),"Miércoles 15:45")</f>
        <v>Miércoles 15:45</v>
      </c>
      <c r="X377" s="374" t="str">
        <f>IFERROR(__xludf.DUMMYFUNCTION("""COMPUTED_VALUE"""),"Miércoles 17:15")</f>
        <v>Miércoles 17:15</v>
      </c>
      <c r="Y377" s="374" t="str">
        <f>IFERROR(__xludf.DUMMYFUNCTION("""COMPUTED_VALUE"""),"Jueves 09:45")</f>
        <v>Jueves 09:45</v>
      </c>
      <c r="Z377" s="374" t="str">
        <f>IFERROR(__xludf.DUMMYFUNCTION("""COMPUTED_VALUE"""),"Jueves 16:30")</f>
        <v>Jueves 16:30</v>
      </c>
      <c r="AA377" s="374" t="str">
        <f>IFERROR(__xludf.DUMMYFUNCTION("""COMPUTED_VALUE"""),"Jueves 18:00")</f>
        <v>Jueves 18:00</v>
      </c>
      <c r="AB377" s="374" t="str">
        <f>IFERROR(__xludf.DUMMYFUNCTION("""COMPUTED_VALUE"""),"Viernes 09:45")</f>
        <v>Viernes 09:45</v>
      </c>
      <c r="AC377" s="374" t="str">
        <f>IFERROR(__xludf.DUMMYFUNCTION("""COMPUTED_VALUE"""),"Viernes 15:00")</f>
        <v>Viernes 15:00</v>
      </c>
      <c r="AD377" s="376" t="str">
        <f>IFERROR(__xludf.DUMMYFUNCTION("""COMPUTED_VALUE"""),"Viernes 17:15")</f>
        <v>Viernes 17:15</v>
      </c>
      <c r="AE377" s="376" t="str">
        <f>IFERROR(__xludf.DUMMYFUNCTION("""COMPUTED_VALUE"""),"Viernes 18:45")</f>
        <v>Viernes 18:45</v>
      </c>
      <c r="AF377" s="376" t="str">
        <f>IFERROR(__xludf.DUMMYFUNCTION("""COMPUTED_VALUE"""),"Sábados 10:30")</f>
        <v>Sábados 10:30</v>
      </c>
      <c r="AG377" s="376" t="str">
        <f>IFERROR(__xludf.DUMMYFUNCTION("""COMPUTED_VALUE"""),"Sábados 15:00")</f>
        <v>Sábados 15:00</v>
      </c>
      <c r="AH377" s="376" t="str">
        <f>IFERROR(__xludf.DUMMYFUNCTION("""COMPUTED_VALUE"""),"Sábados 15:45")</f>
        <v>Sábados 15:45</v>
      </c>
      <c r="AI377" s="376" t="str">
        <f>IFERROR(__xludf.DUMMYFUNCTION("""COMPUTED_VALUE"""),"Sábados 17:15")</f>
        <v>Sábados 17:15</v>
      </c>
      <c r="AJ377" s="376" t="str">
        <f>IFERROR(__xludf.DUMMYFUNCTION("""COMPUTED_VALUE"""),"vacio")</f>
        <v>vacio</v>
      </c>
      <c r="AK377" s="376"/>
      <c r="AL377" s="376"/>
      <c r="AM377" s="376"/>
      <c r="AN377" s="376"/>
      <c r="AO377" s="376"/>
      <c r="AP377" s="376"/>
      <c r="AQ377" s="376"/>
      <c r="AR377" s="376"/>
      <c r="AS377" s="376"/>
      <c r="AT377" s="376"/>
      <c r="AU377" s="376"/>
      <c r="AV377" s="376"/>
      <c r="AW377" s="377"/>
      <c r="AX377" s="134"/>
      <c r="AY377" s="353"/>
      <c r="AZ377" s="392" t="str">
        <f>IFERROR(__xludf.DUMMYFUNCTION("TRANSPOSE( IFNA(FILTER($B:$B, MONTH(IF($A:$A&lt;&gt;"""",$A:$A,""null""))=MONTH(IF('DATOS PERSONALES'!$H375&lt;&gt;"""",'DATOS PERSONALES'!$H375,""null""))),""Ingrese mes contratacion primero""))"),"Ingrese mes contratacion primero")</f>
        <v>Ingrese mes contratacion primero</v>
      </c>
      <c r="BA377" s="376"/>
      <c r="BB377" s="376"/>
      <c r="BC377" s="376"/>
      <c r="BD377" s="376"/>
      <c r="BE377" s="376"/>
      <c r="BF377" s="376"/>
      <c r="BG377" s="376"/>
      <c r="BH377" s="376"/>
      <c r="BI377" s="376"/>
      <c r="BJ377" s="376"/>
      <c r="BK377" s="376"/>
      <c r="BL377" s="376"/>
      <c r="BM377" s="376"/>
      <c r="BN377" s="376"/>
      <c r="BO377" s="377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</row>
    <row r="378" ht="15.75" customHeight="1">
      <c r="A378" s="134"/>
      <c r="B378" s="134"/>
      <c r="C378" s="134"/>
      <c r="D378" s="134"/>
      <c r="E378" s="134"/>
      <c r="F378" s="134"/>
      <c r="G378" s="353"/>
      <c r="H378" s="376"/>
      <c r="I378" s="376"/>
      <c r="J378" s="376"/>
      <c r="K378" s="377"/>
      <c r="L378" s="134"/>
      <c r="M378" s="134"/>
      <c r="N378" s="353"/>
      <c r="O378" s="374"/>
      <c r="P378" s="375"/>
      <c r="Q378" s="381" t="str">
        <f>IFERROR(__xludf.DUMMYFUNCTION("TRANSPOSE(FILTER($P$6:$P$329,$O$6:$O$329='DATOS PERSONALES'!$E375))"),"Lunes 15:15")</f>
        <v>Lunes 15:15</v>
      </c>
      <c r="R378" s="374" t="str">
        <f>IFERROR(__xludf.DUMMYFUNCTION("""COMPUTED_VALUE"""),"Lunes 16:45")</f>
        <v>Lunes 16:45</v>
      </c>
      <c r="S378" s="374" t="str">
        <f>IFERROR(__xludf.DUMMYFUNCTION("""COMPUTED_VALUE"""),"Lunes 18:15")</f>
        <v>Lunes 18:15</v>
      </c>
      <c r="T378" s="374" t="str">
        <f>IFERROR(__xludf.DUMMYFUNCTION("""COMPUTED_VALUE"""),"Martes 09:45")</f>
        <v>Martes 09:45</v>
      </c>
      <c r="U378" s="374" t="str">
        <f>IFERROR(__xludf.DUMMYFUNCTION("""COMPUTED_VALUE"""),"Martes 15:00")</f>
        <v>Martes 15:00</v>
      </c>
      <c r="V378" s="374" t="str">
        <f>IFERROR(__xludf.DUMMYFUNCTION("""COMPUTED_VALUE"""),"Martes 18:00")</f>
        <v>Martes 18:00</v>
      </c>
      <c r="W378" s="374" t="str">
        <f>IFERROR(__xludf.DUMMYFUNCTION("""COMPUTED_VALUE"""),"Miércoles 15:45")</f>
        <v>Miércoles 15:45</v>
      </c>
      <c r="X378" s="374" t="str">
        <f>IFERROR(__xludf.DUMMYFUNCTION("""COMPUTED_VALUE"""),"Miércoles 17:15")</f>
        <v>Miércoles 17:15</v>
      </c>
      <c r="Y378" s="374" t="str">
        <f>IFERROR(__xludf.DUMMYFUNCTION("""COMPUTED_VALUE"""),"Jueves 09:45")</f>
        <v>Jueves 09:45</v>
      </c>
      <c r="Z378" s="374" t="str">
        <f>IFERROR(__xludf.DUMMYFUNCTION("""COMPUTED_VALUE"""),"Jueves 16:30")</f>
        <v>Jueves 16:30</v>
      </c>
      <c r="AA378" s="374" t="str">
        <f>IFERROR(__xludf.DUMMYFUNCTION("""COMPUTED_VALUE"""),"Jueves 18:00")</f>
        <v>Jueves 18:00</v>
      </c>
      <c r="AB378" s="374" t="str">
        <f>IFERROR(__xludf.DUMMYFUNCTION("""COMPUTED_VALUE"""),"Viernes 09:45")</f>
        <v>Viernes 09:45</v>
      </c>
      <c r="AC378" s="374" t="str">
        <f>IFERROR(__xludf.DUMMYFUNCTION("""COMPUTED_VALUE"""),"Viernes 15:00")</f>
        <v>Viernes 15:00</v>
      </c>
      <c r="AD378" s="376" t="str">
        <f>IFERROR(__xludf.DUMMYFUNCTION("""COMPUTED_VALUE"""),"Viernes 17:15")</f>
        <v>Viernes 17:15</v>
      </c>
      <c r="AE378" s="376" t="str">
        <f>IFERROR(__xludf.DUMMYFUNCTION("""COMPUTED_VALUE"""),"Viernes 18:45")</f>
        <v>Viernes 18:45</v>
      </c>
      <c r="AF378" s="376" t="str">
        <f>IFERROR(__xludf.DUMMYFUNCTION("""COMPUTED_VALUE"""),"Sábados 10:30")</f>
        <v>Sábados 10:30</v>
      </c>
      <c r="AG378" s="376" t="str">
        <f>IFERROR(__xludf.DUMMYFUNCTION("""COMPUTED_VALUE"""),"Sábados 15:00")</f>
        <v>Sábados 15:00</v>
      </c>
      <c r="AH378" s="376" t="str">
        <f>IFERROR(__xludf.DUMMYFUNCTION("""COMPUTED_VALUE"""),"Sábados 15:45")</f>
        <v>Sábados 15:45</v>
      </c>
      <c r="AI378" s="376" t="str">
        <f>IFERROR(__xludf.DUMMYFUNCTION("""COMPUTED_VALUE"""),"Sábados 17:15")</f>
        <v>Sábados 17:15</v>
      </c>
      <c r="AJ378" s="376" t="str">
        <f>IFERROR(__xludf.DUMMYFUNCTION("""COMPUTED_VALUE"""),"vacio")</f>
        <v>vacio</v>
      </c>
      <c r="AK378" s="376"/>
      <c r="AL378" s="376"/>
      <c r="AM378" s="376"/>
      <c r="AN378" s="376"/>
      <c r="AO378" s="376"/>
      <c r="AP378" s="376"/>
      <c r="AQ378" s="376"/>
      <c r="AR378" s="376"/>
      <c r="AS378" s="376"/>
      <c r="AT378" s="376"/>
      <c r="AU378" s="376"/>
      <c r="AV378" s="376"/>
      <c r="AW378" s="377"/>
      <c r="AX378" s="134"/>
      <c r="AY378" s="353"/>
      <c r="AZ378" s="392" t="str">
        <f>IFERROR(__xludf.DUMMYFUNCTION("TRANSPOSE( IFNA(FILTER($B:$B, MONTH(IF($A:$A&lt;&gt;"""",$A:$A,""null""))=MONTH(IF('DATOS PERSONALES'!$H376&lt;&gt;"""",'DATOS PERSONALES'!$H376,""null""))),""Ingrese mes contratacion primero""))"),"Ingrese mes contratacion primero")</f>
        <v>Ingrese mes contratacion primero</v>
      </c>
      <c r="BA378" s="376"/>
      <c r="BB378" s="376"/>
      <c r="BC378" s="376"/>
      <c r="BD378" s="376"/>
      <c r="BE378" s="376"/>
      <c r="BF378" s="376"/>
      <c r="BG378" s="376"/>
      <c r="BH378" s="376"/>
      <c r="BI378" s="376"/>
      <c r="BJ378" s="376"/>
      <c r="BK378" s="376"/>
      <c r="BL378" s="376"/>
      <c r="BM378" s="376"/>
      <c r="BN378" s="376"/>
      <c r="BO378" s="377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</row>
    <row r="379" ht="15.75" customHeight="1">
      <c r="A379" s="134"/>
      <c r="B379" s="134"/>
      <c r="C379" s="134"/>
      <c r="D379" s="134"/>
      <c r="E379" s="134"/>
      <c r="F379" s="134"/>
      <c r="G379" s="353"/>
      <c r="H379" s="376"/>
      <c r="I379" s="376"/>
      <c r="J379" s="376"/>
      <c r="K379" s="377"/>
      <c r="L379" s="134"/>
      <c r="M379" s="134"/>
      <c r="N379" s="353"/>
      <c r="O379" s="374"/>
      <c r="P379" s="375"/>
      <c r="Q379" s="381" t="str">
        <f>IFERROR(__xludf.DUMMYFUNCTION("TRANSPOSE(FILTER($P$6:$P$329,$O$6:$O$329='DATOS PERSONALES'!$E376))"),"Lunes 15:15")</f>
        <v>Lunes 15:15</v>
      </c>
      <c r="R379" s="374" t="str">
        <f>IFERROR(__xludf.DUMMYFUNCTION("""COMPUTED_VALUE"""),"Lunes 16:45")</f>
        <v>Lunes 16:45</v>
      </c>
      <c r="S379" s="374" t="str">
        <f>IFERROR(__xludf.DUMMYFUNCTION("""COMPUTED_VALUE"""),"Lunes 18:15")</f>
        <v>Lunes 18:15</v>
      </c>
      <c r="T379" s="374" t="str">
        <f>IFERROR(__xludf.DUMMYFUNCTION("""COMPUTED_VALUE"""),"Martes 09:45")</f>
        <v>Martes 09:45</v>
      </c>
      <c r="U379" s="374" t="str">
        <f>IFERROR(__xludf.DUMMYFUNCTION("""COMPUTED_VALUE"""),"Martes 15:00")</f>
        <v>Martes 15:00</v>
      </c>
      <c r="V379" s="374" t="str">
        <f>IFERROR(__xludf.DUMMYFUNCTION("""COMPUTED_VALUE"""),"Martes 18:00")</f>
        <v>Martes 18:00</v>
      </c>
      <c r="W379" s="374" t="str">
        <f>IFERROR(__xludf.DUMMYFUNCTION("""COMPUTED_VALUE"""),"Miércoles 15:45")</f>
        <v>Miércoles 15:45</v>
      </c>
      <c r="X379" s="374" t="str">
        <f>IFERROR(__xludf.DUMMYFUNCTION("""COMPUTED_VALUE"""),"Miércoles 17:15")</f>
        <v>Miércoles 17:15</v>
      </c>
      <c r="Y379" s="374" t="str">
        <f>IFERROR(__xludf.DUMMYFUNCTION("""COMPUTED_VALUE"""),"Jueves 09:45")</f>
        <v>Jueves 09:45</v>
      </c>
      <c r="Z379" s="374" t="str">
        <f>IFERROR(__xludf.DUMMYFUNCTION("""COMPUTED_VALUE"""),"Jueves 16:30")</f>
        <v>Jueves 16:30</v>
      </c>
      <c r="AA379" s="374" t="str">
        <f>IFERROR(__xludf.DUMMYFUNCTION("""COMPUTED_VALUE"""),"Jueves 18:00")</f>
        <v>Jueves 18:00</v>
      </c>
      <c r="AB379" s="374" t="str">
        <f>IFERROR(__xludf.DUMMYFUNCTION("""COMPUTED_VALUE"""),"Viernes 09:45")</f>
        <v>Viernes 09:45</v>
      </c>
      <c r="AC379" s="374" t="str">
        <f>IFERROR(__xludf.DUMMYFUNCTION("""COMPUTED_VALUE"""),"Viernes 15:00")</f>
        <v>Viernes 15:00</v>
      </c>
      <c r="AD379" s="376" t="str">
        <f>IFERROR(__xludf.DUMMYFUNCTION("""COMPUTED_VALUE"""),"Viernes 17:15")</f>
        <v>Viernes 17:15</v>
      </c>
      <c r="AE379" s="376" t="str">
        <f>IFERROR(__xludf.DUMMYFUNCTION("""COMPUTED_VALUE"""),"Viernes 18:45")</f>
        <v>Viernes 18:45</v>
      </c>
      <c r="AF379" s="376" t="str">
        <f>IFERROR(__xludf.DUMMYFUNCTION("""COMPUTED_VALUE"""),"Sábados 10:30")</f>
        <v>Sábados 10:30</v>
      </c>
      <c r="AG379" s="376" t="str">
        <f>IFERROR(__xludf.DUMMYFUNCTION("""COMPUTED_VALUE"""),"Sábados 15:00")</f>
        <v>Sábados 15:00</v>
      </c>
      <c r="AH379" s="376" t="str">
        <f>IFERROR(__xludf.DUMMYFUNCTION("""COMPUTED_VALUE"""),"Sábados 15:45")</f>
        <v>Sábados 15:45</v>
      </c>
      <c r="AI379" s="376" t="str">
        <f>IFERROR(__xludf.DUMMYFUNCTION("""COMPUTED_VALUE"""),"Sábados 17:15")</f>
        <v>Sábados 17:15</v>
      </c>
      <c r="AJ379" s="376" t="str">
        <f>IFERROR(__xludf.DUMMYFUNCTION("""COMPUTED_VALUE"""),"vacio")</f>
        <v>vacio</v>
      </c>
      <c r="AK379" s="376"/>
      <c r="AL379" s="376"/>
      <c r="AM379" s="376"/>
      <c r="AN379" s="376"/>
      <c r="AO379" s="376"/>
      <c r="AP379" s="376"/>
      <c r="AQ379" s="376"/>
      <c r="AR379" s="376"/>
      <c r="AS379" s="376"/>
      <c r="AT379" s="376"/>
      <c r="AU379" s="376"/>
      <c r="AV379" s="376"/>
      <c r="AW379" s="377"/>
      <c r="AX379" s="134"/>
      <c r="AY379" s="353"/>
      <c r="AZ379" s="392" t="str">
        <f>IFERROR(__xludf.DUMMYFUNCTION("TRANSPOSE( IFNA(FILTER($B:$B, MONTH(IF($A:$A&lt;&gt;"""",$A:$A,""null""))=MONTH(IF('DATOS PERSONALES'!$H377&lt;&gt;"""",'DATOS PERSONALES'!$H377,""null""))),""Ingrese mes contratacion primero""))"),"Ingrese mes contratacion primero")</f>
        <v>Ingrese mes contratacion primero</v>
      </c>
      <c r="BA379" s="376"/>
      <c r="BB379" s="376"/>
      <c r="BC379" s="376"/>
      <c r="BD379" s="376"/>
      <c r="BE379" s="376"/>
      <c r="BF379" s="376"/>
      <c r="BG379" s="376"/>
      <c r="BH379" s="376"/>
      <c r="BI379" s="376"/>
      <c r="BJ379" s="376"/>
      <c r="BK379" s="376"/>
      <c r="BL379" s="376"/>
      <c r="BM379" s="376"/>
      <c r="BN379" s="376"/>
      <c r="BO379" s="377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</row>
    <row r="380" ht="15.75" customHeight="1">
      <c r="A380" s="134"/>
      <c r="B380" s="134"/>
      <c r="C380" s="134"/>
      <c r="D380" s="134"/>
      <c r="E380" s="134"/>
      <c r="F380" s="134"/>
      <c r="G380" s="353"/>
      <c r="H380" s="376"/>
      <c r="I380" s="376"/>
      <c r="J380" s="376"/>
      <c r="K380" s="377"/>
      <c r="L380" s="134"/>
      <c r="M380" s="134"/>
      <c r="N380" s="353"/>
      <c r="O380" s="374"/>
      <c r="P380" s="375"/>
      <c r="Q380" s="381" t="str">
        <f>IFERROR(__xludf.DUMMYFUNCTION("TRANSPOSE(FILTER($P$6:$P$329,$O$6:$O$329='DATOS PERSONALES'!$E377))"),"Lunes 15:15")</f>
        <v>Lunes 15:15</v>
      </c>
      <c r="R380" s="374" t="str">
        <f>IFERROR(__xludf.DUMMYFUNCTION("""COMPUTED_VALUE"""),"Lunes 16:45")</f>
        <v>Lunes 16:45</v>
      </c>
      <c r="S380" s="374" t="str">
        <f>IFERROR(__xludf.DUMMYFUNCTION("""COMPUTED_VALUE"""),"Lunes 18:15")</f>
        <v>Lunes 18:15</v>
      </c>
      <c r="T380" s="374" t="str">
        <f>IFERROR(__xludf.DUMMYFUNCTION("""COMPUTED_VALUE"""),"Martes 09:45")</f>
        <v>Martes 09:45</v>
      </c>
      <c r="U380" s="374" t="str">
        <f>IFERROR(__xludf.DUMMYFUNCTION("""COMPUTED_VALUE"""),"Martes 15:00")</f>
        <v>Martes 15:00</v>
      </c>
      <c r="V380" s="374" t="str">
        <f>IFERROR(__xludf.DUMMYFUNCTION("""COMPUTED_VALUE"""),"Martes 18:00")</f>
        <v>Martes 18:00</v>
      </c>
      <c r="W380" s="374" t="str">
        <f>IFERROR(__xludf.DUMMYFUNCTION("""COMPUTED_VALUE"""),"Miércoles 15:45")</f>
        <v>Miércoles 15:45</v>
      </c>
      <c r="X380" s="374" t="str">
        <f>IFERROR(__xludf.DUMMYFUNCTION("""COMPUTED_VALUE"""),"Miércoles 17:15")</f>
        <v>Miércoles 17:15</v>
      </c>
      <c r="Y380" s="374" t="str">
        <f>IFERROR(__xludf.DUMMYFUNCTION("""COMPUTED_VALUE"""),"Jueves 09:45")</f>
        <v>Jueves 09:45</v>
      </c>
      <c r="Z380" s="374" t="str">
        <f>IFERROR(__xludf.DUMMYFUNCTION("""COMPUTED_VALUE"""),"Jueves 16:30")</f>
        <v>Jueves 16:30</v>
      </c>
      <c r="AA380" s="374" t="str">
        <f>IFERROR(__xludf.DUMMYFUNCTION("""COMPUTED_VALUE"""),"Jueves 18:00")</f>
        <v>Jueves 18:00</v>
      </c>
      <c r="AB380" s="374" t="str">
        <f>IFERROR(__xludf.DUMMYFUNCTION("""COMPUTED_VALUE"""),"Viernes 09:45")</f>
        <v>Viernes 09:45</v>
      </c>
      <c r="AC380" s="374" t="str">
        <f>IFERROR(__xludf.DUMMYFUNCTION("""COMPUTED_VALUE"""),"Viernes 15:00")</f>
        <v>Viernes 15:00</v>
      </c>
      <c r="AD380" s="376" t="str">
        <f>IFERROR(__xludf.DUMMYFUNCTION("""COMPUTED_VALUE"""),"Viernes 17:15")</f>
        <v>Viernes 17:15</v>
      </c>
      <c r="AE380" s="376" t="str">
        <f>IFERROR(__xludf.DUMMYFUNCTION("""COMPUTED_VALUE"""),"Viernes 18:45")</f>
        <v>Viernes 18:45</v>
      </c>
      <c r="AF380" s="376" t="str">
        <f>IFERROR(__xludf.DUMMYFUNCTION("""COMPUTED_VALUE"""),"Sábados 10:30")</f>
        <v>Sábados 10:30</v>
      </c>
      <c r="AG380" s="376" t="str">
        <f>IFERROR(__xludf.DUMMYFUNCTION("""COMPUTED_VALUE"""),"Sábados 15:00")</f>
        <v>Sábados 15:00</v>
      </c>
      <c r="AH380" s="376" t="str">
        <f>IFERROR(__xludf.DUMMYFUNCTION("""COMPUTED_VALUE"""),"Sábados 15:45")</f>
        <v>Sábados 15:45</v>
      </c>
      <c r="AI380" s="376" t="str">
        <f>IFERROR(__xludf.DUMMYFUNCTION("""COMPUTED_VALUE"""),"Sábados 17:15")</f>
        <v>Sábados 17:15</v>
      </c>
      <c r="AJ380" s="376" t="str">
        <f>IFERROR(__xludf.DUMMYFUNCTION("""COMPUTED_VALUE"""),"vacio")</f>
        <v>vacio</v>
      </c>
      <c r="AK380" s="376"/>
      <c r="AL380" s="376"/>
      <c r="AM380" s="376"/>
      <c r="AN380" s="376"/>
      <c r="AO380" s="376"/>
      <c r="AP380" s="376"/>
      <c r="AQ380" s="376"/>
      <c r="AR380" s="376"/>
      <c r="AS380" s="376"/>
      <c r="AT380" s="376"/>
      <c r="AU380" s="376"/>
      <c r="AV380" s="376"/>
      <c r="AW380" s="377"/>
      <c r="AX380" s="134"/>
      <c r="AY380" s="353"/>
      <c r="AZ380" s="392" t="str">
        <f>IFERROR(__xludf.DUMMYFUNCTION("TRANSPOSE( IFNA(FILTER($B:$B, MONTH(IF($A:$A&lt;&gt;"""",$A:$A,""null""))=MONTH(IF('DATOS PERSONALES'!$H378&lt;&gt;"""",'DATOS PERSONALES'!$H378,""null""))),""Ingrese mes contratacion primero""))"),"Ingrese mes contratacion primero")</f>
        <v>Ingrese mes contratacion primero</v>
      </c>
      <c r="BA380" s="376"/>
      <c r="BB380" s="376"/>
      <c r="BC380" s="376"/>
      <c r="BD380" s="376"/>
      <c r="BE380" s="376"/>
      <c r="BF380" s="376"/>
      <c r="BG380" s="376"/>
      <c r="BH380" s="376"/>
      <c r="BI380" s="376"/>
      <c r="BJ380" s="376"/>
      <c r="BK380" s="376"/>
      <c r="BL380" s="376"/>
      <c r="BM380" s="376"/>
      <c r="BN380" s="376"/>
      <c r="BO380" s="377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</row>
    <row r="381" ht="15.75" customHeight="1">
      <c r="A381" s="134"/>
      <c r="B381" s="134"/>
      <c r="C381" s="134"/>
      <c r="D381" s="134"/>
      <c r="E381" s="134"/>
      <c r="F381" s="134"/>
      <c r="G381" s="353"/>
      <c r="H381" s="376"/>
      <c r="I381" s="376"/>
      <c r="J381" s="376"/>
      <c r="K381" s="377"/>
      <c r="L381" s="134"/>
      <c r="M381" s="134"/>
      <c r="N381" s="353"/>
      <c r="O381" s="374"/>
      <c r="P381" s="375"/>
      <c r="Q381" s="381" t="str">
        <f>IFERROR(__xludf.DUMMYFUNCTION("TRANSPOSE(FILTER($P$6:$P$329,$O$6:$O$329='DATOS PERSONALES'!$E378))"),"Lunes 15:15")</f>
        <v>Lunes 15:15</v>
      </c>
      <c r="R381" s="374" t="str">
        <f>IFERROR(__xludf.DUMMYFUNCTION("""COMPUTED_VALUE"""),"Lunes 16:45")</f>
        <v>Lunes 16:45</v>
      </c>
      <c r="S381" s="374" t="str">
        <f>IFERROR(__xludf.DUMMYFUNCTION("""COMPUTED_VALUE"""),"Lunes 18:15")</f>
        <v>Lunes 18:15</v>
      </c>
      <c r="T381" s="374" t="str">
        <f>IFERROR(__xludf.DUMMYFUNCTION("""COMPUTED_VALUE"""),"Martes 09:45")</f>
        <v>Martes 09:45</v>
      </c>
      <c r="U381" s="374" t="str">
        <f>IFERROR(__xludf.DUMMYFUNCTION("""COMPUTED_VALUE"""),"Martes 15:00")</f>
        <v>Martes 15:00</v>
      </c>
      <c r="V381" s="374" t="str">
        <f>IFERROR(__xludf.DUMMYFUNCTION("""COMPUTED_VALUE"""),"Martes 18:00")</f>
        <v>Martes 18:00</v>
      </c>
      <c r="W381" s="374" t="str">
        <f>IFERROR(__xludf.DUMMYFUNCTION("""COMPUTED_VALUE"""),"Miércoles 15:45")</f>
        <v>Miércoles 15:45</v>
      </c>
      <c r="X381" s="374" t="str">
        <f>IFERROR(__xludf.DUMMYFUNCTION("""COMPUTED_VALUE"""),"Miércoles 17:15")</f>
        <v>Miércoles 17:15</v>
      </c>
      <c r="Y381" s="374" t="str">
        <f>IFERROR(__xludf.DUMMYFUNCTION("""COMPUTED_VALUE"""),"Jueves 09:45")</f>
        <v>Jueves 09:45</v>
      </c>
      <c r="Z381" s="374" t="str">
        <f>IFERROR(__xludf.DUMMYFUNCTION("""COMPUTED_VALUE"""),"Jueves 16:30")</f>
        <v>Jueves 16:30</v>
      </c>
      <c r="AA381" s="374" t="str">
        <f>IFERROR(__xludf.DUMMYFUNCTION("""COMPUTED_VALUE"""),"Jueves 18:00")</f>
        <v>Jueves 18:00</v>
      </c>
      <c r="AB381" s="374" t="str">
        <f>IFERROR(__xludf.DUMMYFUNCTION("""COMPUTED_VALUE"""),"Viernes 09:45")</f>
        <v>Viernes 09:45</v>
      </c>
      <c r="AC381" s="374" t="str">
        <f>IFERROR(__xludf.DUMMYFUNCTION("""COMPUTED_VALUE"""),"Viernes 15:00")</f>
        <v>Viernes 15:00</v>
      </c>
      <c r="AD381" s="376" t="str">
        <f>IFERROR(__xludf.DUMMYFUNCTION("""COMPUTED_VALUE"""),"Viernes 17:15")</f>
        <v>Viernes 17:15</v>
      </c>
      <c r="AE381" s="376" t="str">
        <f>IFERROR(__xludf.DUMMYFUNCTION("""COMPUTED_VALUE"""),"Viernes 18:45")</f>
        <v>Viernes 18:45</v>
      </c>
      <c r="AF381" s="376" t="str">
        <f>IFERROR(__xludf.DUMMYFUNCTION("""COMPUTED_VALUE"""),"Sábados 10:30")</f>
        <v>Sábados 10:30</v>
      </c>
      <c r="AG381" s="376" t="str">
        <f>IFERROR(__xludf.DUMMYFUNCTION("""COMPUTED_VALUE"""),"Sábados 15:00")</f>
        <v>Sábados 15:00</v>
      </c>
      <c r="AH381" s="376" t="str">
        <f>IFERROR(__xludf.DUMMYFUNCTION("""COMPUTED_VALUE"""),"Sábados 15:45")</f>
        <v>Sábados 15:45</v>
      </c>
      <c r="AI381" s="376" t="str">
        <f>IFERROR(__xludf.DUMMYFUNCTION("""COMPUTED_VALUE"""),"Sábados 17:15")</f>
        <v>Sábados 17:15</v>
      </c>
      <c r="AJ381" s="376" t="str">
        <f>IFERROR(__xludf.DUMMYFUNCTION("""COMPUTED_VALUE"""),"vacio")</f>
        <v>vacio</v>
      </c>
      <c r="AK381" s="376"/>
      <c r="AL381" s="376"/>
      <c r="AM381" s="376"/>
      <c r="AN381" s="376"/>
      <c r="AO381" s="376"/>
      <c r="AP381" s="376"/>
      <c r="AQ381" s="376"/>
      <c r="AR381" s="376"/>
      <c r="AS381" s="376"/>
      <c r="AT381" s="376"/>
      <c r="AU381" s="376"/>
      <c r="AV381" s="376"/>
      <c r="AW381" s="377"/>
      <c r="AX381" s="134"/>
      <c r="AY381" s="353"/>
      <c r="AZ381" s="392" t="str">
        <f>IFERROR(__xludf.DUMMYFUNCTION("TRANSPOSE( IFNA(FILTER($B:$B, MONTH(IF($A:$A&lt;&gt;"""",$A:$A,""null""))=MONTH(IF('DATOS PERSONALES'!$H379&lt;&gt;"""",'DATOS PERSONALES'!$H379,""null""))),""Ingrese mes contratacion primero""))"),"Ingrese mes contratacion primero")</f>
        <v>Ingrese mes contratacion primero</v>
      </c>
      <c r="BA381" s="376"/>
      <c r="BB381" s="376"/>
      <c r="BC381" s="376"/>
      <c r="BD381" s="376"/>
      <c r="BE381" s="376"/>
      <c r="BF381" s="376"/>
      <c r="BG381" s="376"/>
      <c r="BH381" s="376"/>
      <c r="BI381" s="376"/>
      <c r="BJ381" s="376"/>
      <c r="BK381" s="376"/>
      <c r="BL381" s="376"/>
      <c r="BM381" s="376"/>
      <c r="BN381" s="376"/>
      <c r="BO381" s="377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</row>
    <row r="382" ht="15.75" customHeight="1">
      <c r="A382" s="134"/>
      <c r="B382" s="134"/>
      <c r="C382" s="134"/>
      <c r="D382" s="134"/>
      <c r="E382" s="134"/>
      <c r="F382" s="134"/>
      <c r="G382" s="353"/>
      <c r="H382" s="376"/>
      <c r="I382" s="376"/>
      <c r="J382" s="376"/>
      <c r="K382" s="377"/>
      <c r="L382" s="134"/>
      <c r="M382" s="134"/>
      <c r="N382" s="353"/>
      <c r="O382" s="374"/>
      <c r="P382" s="375"/>
      <c r="Q382" s="381" t="str">
        <f>IFERROR(__xludf.DUMMYFUNCTION("TRANSPOSE(FILTER($P$6:$P$329,$O$6:$O$329='DATOS PERSONALES'!$E379))"),"Lunes 15:15")</f>
        <v>Lunes 15:15</v>
      </c>
      <c r="R382" s="374" t="str">
        <f>IFERROR(__xludf.DUMMYFUNCTION("""COMPUTED_VALUE"""),"Lunes 16:45")</f>
        <v>Lunes 16:45</v>
      </c>
      <c r="S382" s="374" t="str">
        <f>IFERROR(__xludf.DUMMYFUNCTION("""COMPUTED_VALUE"""),"Lunes 18:15")</f>
        <v>Lunes 18:15</v>
      </c>
      <c r="T382" s="374" t="str">
        <f>IFERROR(__xludf.DUMMYFUNCTION("""COMPUTED_VALUE"""),"Martes 09:45")</f>
        <v>Martes 09:45</v>
      </c>
      <c r="U382" s="374" t="str">
        <f>IFERROR(__xludf.DUMMYFUNCTION("""COMPUTED_VALUE"""),"Martes 15:00")</f>
        <v>Martes 15:00</v>
      </c>
      <c r="V382" s="374" t="str">
        <f>IFERROR(__xludf.DUMMYFUNCTION("""COMPUTED_VALUE"""),"Martes 18:00")</f>
        <v>Martes 18:00</v>
      </c>
      <c r="W382" s="374" t="str">
        <f>IFERROR(__xludf.DUMMYFUNCTION("""COMPUTED_VALUE"""),"Miércoles 15:45")</f>
        <v>Miércoles 15:45</v>
      </c>
      <c r="X382" s="374" t="str">
        <f>IFERROR(__xludf.DUMMYFUNCTION("""COMPUTED_VALUE"""),"Miércoles 17:15")</f>
        <v>Miércoles 17:15</v>
      </c>
      <c r="Y382" s="374" t="str">
        <f>IFERROR(__xludf.DUMMYFUNCTION("""COMPUTED_VALUE"""),"Jueves 09:45")</f>
        <v>Jueves 09:45</v>
      </c>
      <c r="Z382" s="374" t="str">
        <f>IFERROR(__xludf.DUMMYFUNCTION("""COMPUTED_VALUE"""),"Jueves 16:30")</f>
        <v>Jueves 16:30</v>
      </c>
      <c r="AA382" s="374" t="str">
        <f>IFERROR(__xludf.DUMMYFUNCTION("""COMPUTED_VALUE"""),"Jueves 18:00")</f>
        <v>Jueves 18:00</v>
      </c>
      <c r="AB382" s="374" t="str">
        <f>IFERROR(__xludf.DUMMYFUNCTION("""COMPUTED_VALUE"""),"Viernes 09:45")</f>
        <v>Viernes 09:45</v>
      </c>
      <c r="AC382" s="374" t="str">
        <f>IFERROR(__xludf.DUMMYFUNCTION("""COMPUTED_VALUE"""),"Viernes 15:00")</f>
        <v>Viernes 15:00</v>
      </c>
      <c r="AD382" s="376" t="str">
        <f>IFERROR(__xludf.DUMMYFUNCTION("""COMPUTED_VALUE"""),"Viernes 17:15")</f>
        <v>Viernes 17:15</v>
      </c>
      <c r="AE382" s="376" t="str">
        <f>IFERROR(__xludf.DUMMYFUNCTION("""COMPUTED_VALUE"""),"Viernes 18:45")</f>
        <v>Viernes 18:45</v>
      </c>
      <c r="AF382" s="376" t="str">
        <f>IFERROR(__xludf.DUMMYFUNCTION("""COMPUTED_VALUE"""),"Sábados 10:30")</f>
        <v>Sábados 10:30</v>
      </c>
      <c r="AG382" s="376" t="str">
        <f>IFERROR(__xludf.DUMMYFUNCTION("""COMPUTED_VALUE"""),"Sábados 15:00")</f>
        <v>Sábados 15:00</v>
      </c>
      <c r="AH382" s="376" t="str">
        <f>IFERROR(__xludf.DUMMYFUNCTION("""COMPUTED_VALUE"""),"Sábados 15:45")</f>
        <v>Sábados 15:45</v>
      </c>
      <c r="AI382" s="376" t="str">
        <f>IFERROR(__xludf.DUMMYFUNCTION("""COMPUTED_VALUE"""),"Sábados 17:15")</f>
        <v>Sábados 17:15</v>
      </c>
      <c r="AJ382" s="376" t="str">
        <f>IFERROR(__xludf.DUMMYFUNCTION("""COMPUTED_VALUE"""),"vacio")</f>
        <v>vacio</v>
      </c>
      <c r="AK382" s="376"/>
      <c r="AL382" s="376"/>
      <c r="AM382" s="376"/>
      <c r="AN382" s="376"/>
      <c r="AO382" s="376"/>
      <c r="AP382" s="376"/>
      <c r="AQ382" s="376"/>
      <c r="AR382" s="376"/>
      <c r="AS382" s="376"/>
      <c r="AT382" s="376"/>
      <c r="AU382" s="376"/>
      <c r="AV382" s="376"/>
      <c r="AW382" s="377"/>
      <c r="AX382" s="134"/>
      <c r="AY382" s="353"/>
      <c r="AZ382" s="392" t="str">
        <f>IFERROR(__xludf.DUMMYFUNCTION("TRANSPOSE( IFNA(FILTER($B:$B, MONTH(IF($A:$A&lt;&gt;"""",$A:$A,""null""))=MONTH(IF('DATOS PERSONALES'!$H380&lt;&gt;"""",'DATOS PERSONALES'!$H380,""null""))),""Ingrese mes contratacion primero""))"),"Ingrese mes contratacion primero")</f>
        <v>Ingrese mes contratacion primero</v>
      </c>
      <c r="BA382" s="376"/>
      <c r="BB382" s="376"/>
      <c r="BC382" s="376"/>
      <c r="BD382" s="376"/>
      <c r="BE382" s="376"/>
      <c r="BF382" s="376"/>
      <c r="BG382" s="376"/>
      <c r="BH382" s="376"/>
      <c r="BI382" s="376"/>
      <c r="BJ382" s="376"/>
      <c r="BK382" s="376"/>
      <c r="BL382" s="376"/>
      <c r="BM382" s="376"/>
      <c r="BN382" s="376"/>
      <c r="BO382" s="377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</row>
    <row r="383" ht="15.75" customHeight="1">
      <c r="A383" s="134"/>
      <c r="B383" s="134"/>
      <c r="C383" s="134"/>
      <c r="D383" s="134"/>
      <c r="E383" s="134"/>
      <c r="F383" s="134"/>
      <c r="G383" s="353"/>
      <c r="H383" s="376"/>
      <c r="I383" s="376"/>
      <c r="J383" s="376"/>
      <c r="K383" s="377"/>
      <c r="L383" s="134"/>
      <c r="M383" s="134"/>
      <c r="N383" s="353"/>
      <c r="O383" s="374"/>
      <c r="P383" s="375"/>
      <c r="Q383" s="381" t="str">
        <f>IFERROR(__xludf.DUMMYFUNCTION("TRANSPOSE(FILTER($P$6:$P$329,$O$6:$O$329='DATOS PERSONALES'!$E380))"),"Lunes 15:15")</f>
        <v>Lunes 15:15</v>
      </c>
      <c r="R383" s="374" t="str">
        <f>IFERROR(__xludf.DUMMYFUNCTION("""COMPUTED_VALUE"""),"Lunes 16:45")</f>
        <v>Lunes 16:45</v>
      </c>
      <c r="S383" s="374" t="str">
        <f>IFERROR(__xludf.DUMMYFUNCTION("""COMPUTED_VALUE"""),"Lunes 18:15")</f>
        <v>Lunes 18:15</v>
      </c>
      <c r="T383" s="374" t="str">
        <f>IFERROR(__xludf.DUMMYFUNCTION("""COMPUTED_VALUE"""),"Martes 09:45")</f>
        <v>Martes 09:45</v>
      </c>
      <c r="U383" s="374" t="str">
        <f>IFERROR(__xludf.DUMMYFUNCTION("""COMPUTED_VALUE"""),"Martes 15:00")</f>
        <v>Martes 15:00</v>
      </c>
      <c r="V383" s="374" t="str">
        <f>IFERROR(__xludf.DUMMYFUNCTION("""COMPUTED_VALUE"""),"Martes 18:00")</f>
        <v>Martes 18:00</v>
      </c>
      <c r="W383" s="374" t="str">
        <f>IFERROR(__xludf.DUMMYFUNCTION("""COMPUTED_VALUE"""),"Miércoles 15:45")</f>
        <v>Miércoles 15:45</v>
      </c>
      <c r="X383" s="374" t="str">
        <f>IFERROR(__xludf.DUMMYFUNCTION("""COMPUTED_VALUE"""),"Miércoles 17:15")</f>
        <v>Miércoles 17:15</v>
      </c>
      <c r="Y383" s="374" t="str">
        <f>IFERROR(__xludf.DUMMYFUNCTION("""COMPUTED_VALUE"""),"Jueves 09:45")</f>
        <v>Jueves 09:45</v>
      </c>
      <c r="Z383" s="374" t="str">
        <f>IFERROR(__xludf.DUMMYFUNCTION("""COMPUTED_VALUE"""),"Jueves 16:30")</f>
        <v>Jueves 16:30</v>
      </c>
      <c r="AA383" s="374" t="str">
        <f>IFERROR(__xludf.DUMMYFUNCTION("""COMPUTED_VALUE"""),"Jueves 18:00")</f>
        <v>Jueves 18:00</v>
      </c>
      <c r="AB383" s="374" t="str">
        <f>IFERROR(__xludf.DUMMYFUNCTION("""COMPUTED_VALUE"""),"Viernes 09:45")</f>
        <v>Viernes 09:45</v>
      </c>
      <c r="AC383" s="374" t="str">
        <f>IFERROR(__xludf.DUMMYFUNCTION("""COMPUTED_VALUE"""),"Viernes 15:00")</f>
        <v>Viernes 15:00</v>
      </c>
      <c r="AD383" s="376" t="str">
        <f>IFERROR(__xludf.DUMMYFUNCTION("""COMPUTED_VALUE"""),"Viernes 17:15")</f>
        <v>Viernes 17:15</v>
      </c>
      <c r="AE383" s="376" t="str">
        <f>IFERROR(__xludf.DUMMYFUNCTION("""COMPUTED_VALUE"""),"Viernes 18:45")</f>
        <v>Viernes 18:45</v>
      </c>
      <c r="AF383" s="376" t="str">
        <f>IFERROR(__xludf.DUMMYFUNCTION("""COMPUTED_VALUE"""),"Sábados 10:30")</f>
        <v>Sábados 10:30</v>
      </c>
      <c r="AG383" s="376" t="str">
        <f>IFERROR(__xludf.DUMMYFUNCTION("""COMPUTED_VALUE"""),"Sábados 15:00")</f>
        <v>Sábados 15:00</v>
      </c>
      <c r="AH383" s="376" t="str">
        <f>IFERROR(__xludf.DUMMYFUNCTION("""COMPUTED_VALUE"""),"Sábados 15:45")</f>
        <v>Sábados 15:45</v>
      </c>
      <c r="AI383" s="376" t="str">
        <f>IFERROR(__xludf.DUMMYFUNCTION("""COMPUTED_VALUE"""),"Sábados 17:15")</f>
        <v>Sábados 17:15</v>
      </c>
      <c r="AJ383" s="376" t="str">
        <f>IFERROR(__xludf.DUMMYFUNCTION("""COMPUTED_VALUE"""),"vacio")</f>
        <v>vacio</v>
      </c>
      <c r="AK383" s="376"/>
      <c r="AL383" s="376"/>
      <c r="AM383" s="376"/>
      <c r="AN383" s="376"/>
      <c r="AO383" s="376"/>
      <c r="AP383" s="376"/>
      <c r="AQ383" s="376"/>
      <c r="AR383" s="376"/>
      <c r="AS383" s="376"/>
      <c r="AT383" s="376"/>
      <c r="AU383" s="376"/>
      <c r="AV383" s="376"/>
      <c r="AW383" s="377"/>
      <c r="AX383" s="134"/>
      <c r="AY383" s="353"/>
      <c r="AZ383" s="392" t="str">
        <f>IFERROR(__xludf.DUMMYFUNCTION("TRANSPOSE( IFNA(FILTER($B:$B, MONTH(IF($A:$A&lt;&gt;"""",$A:$A,""null""))=MONTH(IF('DATOS PERSONALES'!$H381&lt;&gt;"""",'DATOS PERSONALES'!$H381,""null""))),""Ingrese mes contratacion primero""))"),"Ingrese mes contratacion primero")</f>
        <v>Ingrese mes contratacion primero</v>
      </c>
      <c r="BA383" s="376"/>
      <c r="BB383" s="376"/>
      <c r="BC383" s="376"/>
      <c r="BD383" s="376"/>
      <c r="BE383" s="376"/>
      <c r="BF383" s="376"/>
      <c r="BG383" s="376"/>
      <c r="BH383" s="376"/>
      <c r="BI383" s="376"/>
      <c r="BJ383" s="376"/>
      <c r="BK383" s="376"/>
      <c r="BL383" s="376"/>
      <c r="BM383" s="376"/>
      <c r="BN383" s="376"/>
      <c r="BO383" s="377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</row>
    <row r="384" ht="15.75" customHeight="1">
      <c r="A384" s="134"/>
      <c r="B384" s="134"/>
      <c r="C384" s="134"/>
      <c r="D384" s="134"/>
      <c r="E384" s="134"/>
      <c r="F384" s="134"/>
      <c r="G384" s="353"/>
      <c r="H384" s="376"/>
      <c r="I384" s="376"/>
      <c r="J384" s="376"/>
      <c r="K384" s="377"/>
      <c r="L384" s="134"/>
      <c r="M384" s="134"/>
      <c r="N384" s="353"/>
      <c r="O384" s="374"/>
      <c r="P384" s="375"/>
      <c r="Q384" s="381" t="str">
        <f>IFERROR(__xludf.DUMMYFUNCTION("TRANSPOSE(FILTER($P$6:$P$329,$O$6:$O$329='DATOS PERSONALES'!$E381))"),"Lunes 15:15")</f>
        <v>Lunes 15:15</v>
      </c>
      <c r="R384" s="374" t="str">
        <f>IFERROR(__xludf.DUMMYFUNCTION("""COMPUTED_VALUE"""),"Lunes 16:45")</f>
        <v>Lunes 16:45</v>
      </c>
      <c r="S384" s="374" t="str">
        <f>IFERROR(__xludf.DUMMYFUNCTION("""COMPUTED_VALUE"""),"Lunes 18:15")</f>
        <v>Lunes 18:15</v>
      </c>
      <c r="T384" s="374" t="str">
        <f>IFERROR(__xludf.DUMMYFUNCTION("""COMPUTED_VALUE"""),"Martes 09:45")</f>
        <v>Martes 09:45</v>
      </c>
      <c r="U384" s="374" t="str">
        <f>IFERROR(__xludf.DUMMYFUNCTION("""COMPUTED_VALUE"""),"Martes 15:00")</f>
        <v>Martes 15:00</v>
      </c>
      <c r="V384" s="374" t="str">
        <f>IFERROR(__xludf.DUMMYFUNCTION("""COMPUTED_VALUE"""),"Martes 18:00")</f>
        <v>Martes 18:00</v>
      </c>
      <c r="W384" s="374" t="str">
        <f>IFERROR(__xludf.DUMMYFUNCTION("""COMPUTED_VALUE"""),"Miércoles 15:45")</f>
        <v>Miércoles 15:45</v>
      </c>
      <c r="X384" s="374" t="str">
        <f>IFERROR(__xludf.DUMMYFUNCTION("""COMPUTED_VALUE"""),"Miércoles 17:15")</f>
        <v>Miércoles 17:15</v>
      </c>
      <c r="Y384" s="374" t="str">
        <f>IFERROR(__xludf.DUMMYFUNCTION("""COMPUTED_VALUE"""),"Jueves 09:45")</f>
        <v>Jueves 09:45</v>
      </c>
      <c r="Z384" s="374" t="str">
        <f>IFERROR(__xludf.DUMMYFUNCTION("""COMPUTED_VALUE"""),"Jueves 16:30")</f>
        <v>Jueves 16:30</v>
      </c>
      <c r="AA384" s="374" t="str">
        <f>IFERROR(__xludf.DUMMYFUNCTION("""COMPUTED_VALUE"""),"Jueves 18:00")</f>
        <v>Jueves 18:00</v>
      </c>
      <c r="AB384" s="374" t="str">
        <f>IFERROR(__xludf.DUMMYFUNCTION("""COMPUTED_VALUE"""),"Viernes 09:45")</f>
        <v>Viernes 09:45</v>
      </c>
      <c r="AC384" s="374" t="str">
        <f>IFERROR(__xludf.DUMMYFUNCTION("""COMPUTED_VALUE"""),"Viernes 15:00")</f>
        <v>Viernes 15:00</v>
      </c>
      <c r="AD384" s="376" t="str">
        <f>IFERROR(__xludf.DUMMYFUNCTION("""COMPUTED_VALUE"""),"Viernes 17:15")</f>
        <v>Viernes 17:15</v>
      </c>
      <c r="AE384" s="376" t="str">
        <f>IFERROR(__xludf.DUMMYFUNCTION("""COMPUTED_VALUE"""),"Viernes 18:45")</f>
        <v>Viernes 18:45</v>
      </c>
      <c r="AF384" s="376" t="str">
        <f>IFERROR(__xludf.DUMMYFUNCTION("""COMPUTED_VALUE"""),"Sábados 10:30")</f>
        <v>Sábados 10:30</v>
      </c>
      <c r="AG384" s="376" t="str">
        <f>IFERROR(__xludf.DUMMYFUNCTION("""COMPUTED_VALUE"""),"Sábados 15:00")</f>
        <v>Sábados 15:00</v>
      </c>
      <c r="AH384" s="376" t="str">
        <f>IFERROR(__xludf.DUMMYFUNCTION("""COMPUTED_VALUE"""),"Sábados 15:45")</f>
        <v>Sábados 15:45</v>
      </c>
      <c r="AI384" s="376" t="str">
        <f>IFERROR(__xludf.DUMMYFUNCTION("""COMPUTED_VALUE"""),"Sábados 17:15")</f>
        <v>Sábados 17:15</v>
      </c>
      <c r="AJ384" s="376" t="str">
        <f>IFERROR(__xludf.DUMMYFUNCTION("""COMPUTED_VALUE"""),"vacio")</f>
        <v>vacio</v>
      </c>
      <c r="AK384" s="376"/>
      <c r="AL384" s="376"/>
      <c r="AM384" s="376"/>
      <c r="AN384" s="376"/>
      <c r="AO384" s="376"/>
      <c r="AP384" s="376"/>
      <c r="AQ384" s="376"/>
      <c r="AR384" s="376"/>
      <c r="AS384" s="376"/>
      <c r="AT384" s="376"/>
      <c r="AU384" s="376"/>
      <c r="AV384" s="376"/>
      <c r="AW384" s="377"/>
      <c r="AX384" s="134"/>
      <c r="AY384" s="353"/>
      <c r="AZ384" s="392" t="str">
        <f>IFERROR(__xludf.DUMMYFUNCTION("TRANSPOSE( IFNA(FILTER($B:$B, MONTH(IF($A:$A&lt;&gt;"""",$A:$A,""null""))=MONTH(IF('DATOS PERSONALES'!$H382&lt;&gt;"""",'DATOS PERSONALES'!$H382,""null""))),""Ingrese mes contratacion primero""))"),"Ingrese mes contratacion primero")</f>
        <v>Ingrese mes contratacion primero</v>
      </c>
      <c r="BA384" s="376"/>
      <c r="BB384" s="376"/>
      <c r="BC384" s="376"/>
      <c r="BD384" s="376"/>
      <c r="BE384" s="376"/>
      <c r="BF384" s="376"/>
      <c r="BG384" s="376"/>
      <c r="BH384" s="376"/>
      <c r="BI384" s="376"/>
      <c r="BJ384" s="376"/>
      <c r="BK384" s="376"/>
      <c r="BL384" s="376"/>
      <c r="BM384" s="376"/>
      <c r="BN384" s="376"/>
      <c r="BO384" s="377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</row>
    <row r="385" ht="15.75" customHeight="1">
      <c r="A385" s="134"/>
      <c r="B385" s="134"/>
      <c r="C385" s="134"/>
      <c r="D385" s="134"/>
      <c r="E385" s="134"/>
      <c r="F385" s="134"/>
      <c r="G385" s="353"/>
      <c r="H385" s="376"/>
      <c r="I385" s="376"/>
      <c r="J385" s="376"/>
      <c r="K385" s="377"/>
      <c r="L385" s="134"/>
      <c r="M385" s="134"/>
      <c r="N385" s="353"/>
      <c r="O385" s="374"/>
      <c r="P385" s="375"/>
      <c r="Q385" s="381" t="str">
        <f>IFERROR(__xludf.DUMMYFUNCTION("TRANSPOSE(FILTER($P$6:$P$329,$O$6:$O$329='DATOS PERSONALES'!$E382))"),"Lunes 15:15")</f>
        <v>Lunes 15:15</v>
      </c>
      <c r="R385" s="374" t="str">
        <f>IFERROR(__xludf.DUMMYFUNCTION("""COMPUTED_VALUE"""),"Lunes 16:45")</f>
        <v>Lunes 16:45</v>
      </c>
      <c r="S385" s="374" t="str">
        <f>IFERROR(__xludf.DUMMYFUNCTION("""COMPUTED_VALUE"""),"Lunes 18:15")</f>
        <v>Lunes 18:15</v>
      </c>
      <c r="T385" s="374" t="str">
        <f>IFERROR(__xludf.DUMMYFUNCTION("""COMPUTED_VALUE"""),"Martes 09:45")</f>
        <v>Martes 09:45</v>
      </c>
      <c r="U385" s="374" t="str">
        <f>IFERROR(__xludf.DUMMYFUNCTION("""COMPUTED_VALUE"""),"Martes 15:00")</f>
        <v>Martes 15:00</v>
      </c>
      <c r="V385" s="374" t="str">
        <f>IFERROR(__xludf.DUMMYFUNCTION("""COMPUTED_VALUE"""),"Martes 18:00")</f>
        <v>Martes 18:00</v>
      </c>
      <c r="W385" s="374" t="str">
        <f>IFERROR(__xludf.DUMMYFUNCTION("""COMPUTED_VALUE"""),"Miércoles 15:45")</f>
        <v>Miércoles 15:45</v>
      </c>
      <c r="X385" s="374" t="str">
        <f>IFERROR(__xludf.DUMMYFUNCTION("""COMPUTED_VALUE"""),"Miércoles 17:15")</f>
        <v>Miércoles 17:15</v>
      </c>
      <c r="Y385" s="374" t="str">
        <f>IFERROR(__xludf.DUMMYFUNCTION("""COMPUTED_VALUE"""),"Jueves 09:45")</f>
        <v>Jueves 09:45</v>
      </c>
      <c r="Z385" s="374" t="str">
        <f>IFERROR(__xludf.DUMMYFUNCTION("""COMPUTED_VALUE"""),"Jueves 16:30")</f>
        <v>Jueves 16:30</v>
      </c>
      <c r="AA385" s="374" t="str">
        <f>IFERROR(__xludf.DUMMYFUNCTION("""COMPUTED_VALUE"""),"Jueves 18:00")</f>
        <v>Jueves 18:00</v>
      </c>
      <c r="AB385" s="374" t="str">
        <f>IFERROR(__xludf.DUMMYFUNCTION("""COMPUTED_VALUE"""),"Viernes 09:45")</f>
        <v>Viernes 09:45</v>
      </c>
      <c r="AC385" s="374" t="str">
        <f>IFERROR(__xludf.DUMMYFUNCTION("""COMPUTED_VALUE"""),"Viernes 15:00")</f>
        <v>Viernes 15:00</v>
      </c>
      <c r="AD385" s="376" t="str">
        <f>IFERROR(__xludf.DUMMYFUNCTION("""COMPUTED_VALUE"""),"Viernes 17:15")</f>
        <v>Viernes 17:15</v>
      </c>
      <c r="AE385" s="376" t="str">
        <f>IFERROR(__xludf.DUMMYFUNCTION("""COMPUTED_VALUE"""),"Viernes 18:45")</f>
        <v>Viernes 18:45</v>
      </c>
      <c r="AF385" s="376" t="str">
        <f>IFERROR(__xludf.DUMMYFUNCTION("""COMPUTED_VALUE"""),"Sábados 10:30")</f>
        <v>Sábados 10:30</v>
      </c>
      <c r="AG385" s="376" t="str">
        <f>IFERROR(__xludf.DUMMYFUNCTION("""COMPUTED_VALUE"""),"Sábados 15:00")</f>
        <v>Sábados 15:00</v>
      </c>
      <c r="AH385" s="376" t="str">
        <f>IFERROR(__xludf.DUMMYFUNCTION("""COMPUTED_VALUE"""),"Sábados 15:45")</f>
        <v>Sábados 15:45</v>
      </c>
      <c r="AI385" s="376" t="str">
        <f>IFERROR(__xludf.DUMMYFUNCTION("""COMPUTED_VALUE"""),"Sábados 17:15")</f>
        <v>Sábados 17:15</v>
      </c>
      <c r="AJ385" s="376" t="str">
        <f>IFERROR(__xludf.DUMMYFUNCTION("""COMPUTED_VALUE"""),"vacio")</f>
        <v>vacio</v>
      </c>
      <c r="AK385" s="376"/>
      <c r="AL385" s="376"/>
      <c r="AM385" s="376"/>
      <c r="AN385" s="376"/>
      <c r="AO385" s="376"/>
      <c r="AP385" s="376"/>
      <c r="AQ385" s="376"/>
      <c r="AR385" s="376"/>
      <c r="AS385" s="376"/>
      <c r="AT385" s="376"/>
      <c r="AU385" s="376"/>
      <c r="AV385" s="376"/>
      <c r="AW385" s="377"/>
      <c r="AX385" s="134"/>
      <c r="AY385" s="353"/>
      <c r="AZ385" s="392" t="str">
        <f>IFERROR(__xludf.DUMMYFUNCTION("TRANSPOSE( IFNA(FILTER($B:$B, MONTH(IF($A:$A&lt;&gt;"""",$A:$A,""null""))=MONTH(IF('DATOS PERSONALES'!$H383&lt;&gt;"""",'DATOS PERSONALES'!$H383,""null""))),""Ingrese mes contratacion primero""))"),"Ingrese mes contratacion primero")</f>
        <v>Ingrese mes contratacion primero</v>
      </c>
      <c r="BA385" s="376"/>
      <c r="BB385" s="376"/>
      <c r="BC385" s="376"/>
      <c r="BD385" s="376"/>
      <c r="BE385" s="376"/>
      <c r="BF385" s="376"/>
      <c r="BG385" s="376"/>
      <c r="BH385" s="376"/>
      <c r="BI385" s="376"/>
      <c r="BJ385" s="376"/>
      <c r="BK385" s="376"/>
      <c r="BL385" s="376"/>
      <c r="BM385" s="376"/>
      <c r="BN385" s="376"/>
      <c r="BO385" s="377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</row>
    <row r="386" ht="15.75" customHeight="1">
      <c r="A386" s="134"/>
      <c r="B386" s="134"/>
      <c r="C386" s="134"/>
      <c r="D386" s="134"/>
      <c r="E386" s="134"/>
      <c r="F386" s="134"/>
      <c r="G386" s="353"/>
      <c r="H386" s="376"/>
      <c r="I386" s="376"/>
      <c r="J386" s="376"/>
      <c r="K386" s="377"/>
      <c r="L386" s="134"/>
      <c r="M386" s="134"/>
      <c r="N386" s="353"/>
      <c r="O386" s="374"/>
      <c r="P386" s="375"/>
      <c r="Q386" s="381" t="str">
        <f>IFERROR(__xludf.DUMMYFUNCTION("TRANSPOSE(FILTER($P$6:$P$329,$O$6:$O$329='DATOS PERSONALES'!$E383))"),"Lunes 15:15")</f>
        <v>Lunes 15:15</v>
      </c>
      <c r="R386" s="374" t="str">
        <f>IFERROR(__xludf.DUMMYFUNCTION("""COMPUTED_VALUE"""),"Lunes 16:45")</f>
        <v>Lunes 16:45</v>
      </c>
      <c r="S386" s="374" t="str">
        <f>IFERROR(__xludf.DUMMYFUNCTION("""COMPUTED_VALUE"""),"Lunes 18:15")</f>
        <v>Lunes 18:15</v>
      </c>
      <c r="T386" s="374" t="str">
        <f>IFERROR(__xludf.DUMMYFUNCTION("""COMPUTED_VALUE"""),"Martes 09:45")</f>
        <v>Martes 09:45</v>
      </c>
      <c r="U386" s="374" t="str">
        <f>IFERROR(__xludf.DUMMYFUNCTION("""COMPUTED_VALUE"""),"Martes 15:00")</f>
        <v>Martes 15:00</v>
      </c>
      <c r="V386" s="374" t="str">
        <f>IFERROR(__xludf.DUMMYFUNCTION("""COMPUTED_VALUE"""),"Martes 18:00")</f>
        <v>Martes 18:00</v>
      </c>
      <c r="W386" s="374" t="str">
        <f>IFERROR(__xludf.DUMMYFUNCTION("""COMPUTED_VALUE"""),"Miércoles 15:45")</f>
        <v>Miércoles 15:45</v>
      </c>
      <c r="X386" s="374" t="str">
        <f>IFERROR(__xludf.DUMMYFUNCTION("""COMPUTED_VALUE"""),"Miércoles 17:15")</f>
        <v>Miércoles 17:15</v>
      </c>
      <c r="Y386" s="374" t="str">
        <f>IFERROR(__xludf.DUMMYFUNCTION("""COMPUTED_VALUE"""),"Jueves 09:45")</f>
        <v>Jueves 09:45</v>
      </c>
      <c r="Z386" s="374" t="str">
        <f>IFERROR(__xludf.DUMMYFUNCTION("""COMPUTED_VALUE"""),"Jueves 16:30")</f>
        <v>Jueves 16:30</v>
      </c>
      <c r="AA386" s="374" t="str">
        <f>IFERROR(__xludf.DUMMYFUNCTION("""COMPUTED_VALUE"""),"Jueves 18:00")</f>
        <v>Jueves 18:00</v>
      </c>
      <c r="AB386" s="374" t="str">
        <f>IFERROR(__xludf.DUMMYFUNCTION("""COMPUTED_VALUE"""),"Viernes 09:45")</f>
        <v>Viernes 09:45</v>
      </c>
      <c r="AC386" s="374" t="str">
        <f>IFERROR(__xludf.DUMMYFUNCTION("""COMPUTED_VALUE"""),"Viernes 15:00")</f>
        <v>Viernes 15:00</v>
      </c>
      <c r="AD386" s="376" t="str">
        <f>IFERROR(__xludf.DUMMYFUNCTION("""COMPUTED_VALUE"""),"Viernes 17:15")</f>
        <v>Viernes 17:15</v>
      </c>
      <c r="AE386" s="376" t="str">
        <f>IFERROR(__xludf.DUMMYFUNCTION("""COMPUTED_VALUE"""),"Viernes 18:45")</f>
        <v>Viernes 18:45</v>
      </c>
      <c r="AF386" s="376" t="str">
        <f>IFERROR(__xludf.DUMMYFUNCTION("""COMPUTED_VALUE"""),"Sábados 10:30")</f>
        <v>Sábados 10:30</v>
      </c>
      <c r="AG386" s="376" t="str">
        <f>IFERROR(__xludf.DUMMYFUNCTION("""COMPUTED_VALUE"""),"Sábados 15:00")</f>
        <v>Sábados 15:00</v>
      </c>
      <c r="AH386" s="376" t="str">
        <f>IFERROR(__xludf.DUMMYFUNCTION("""COMPUTED_VALUE"""),"Sábados 15:45")</f>
        <v>Sábados 15:45</v>
      </c>
      <c r="AI386" s="376" t="str">
        <f>IFERROR(__xludf.DUMMYFUNCTION("""COMPUTED_VALUE"""),"Sábados 17:15")</f>
        <v>Sábados 17:15</v>
      </c>
      <c r="AJ386" s="376" t="str">
        <f>IFERROR(__xludf.DUMMYFUNCTION("""COMPUTED_VALUE"""),"vacio")</f>
        <v>vacio</v>
      </c>
      <c r="AK386" s="376"/>
      <c r="AL386" s="376"/>
      <c r="AM386" s="376"/>
      <c r="AN386" s="376"/>
      <c r="AO386" s="376"/>
      <c r="AP386" s="376"/>
      <c r="AQ386" s="376"/>
      <c r="AR386" s="376"/>
      <c r="AS386" s="376"/>
      <c r="AT386" s="376"/>
      <c r="AU386" s="376"/>
      <c r="AV386" s="376"/>
      <c r="AW386" s="377"/>
      <c r="AX386" s="134"/>
      <c r="AY386" s="353"/>
      <c r="AZ386" s="392" t="str">
        <f>IFERROR(__xludf.DUMMYFUNCTION("TRANSPOSE( IFNA(FILTER($B:$B, MONTH(IF($A:$A&lt;&gt;"""",$A:$A,""null""))=MONTH(IF('DATOS PERSONALES'!$H384&lt;&gt;"""",'DATOS PERSONALES'!$H384,""null""))),""Ingrese mes contratacion primero""))"),"Ingrese mes contratacion primero")</f>
        <v>Ingrese mes contratacion primero</v>
      </c>
      <c r="BA386" s="376"/>
      <c r="BB386" s="376"/>
      <c r="BC386" s="376"/>
      <c r="BD386" s="376"/>
      <c r="BE386" s="376"/>
      <c r="BF386" s="376"/>
      <c r="BG386" s="376"/>
      <c r="BH386" s="376"/>
      <c r="BI386" s="376"/>
      <c r="BJ386" s="376"/>
      <c r="BK386" s="376"/>
      <c r="BL386" s="376"/>
      <c r="BM386" s="376"/>
      <c r="BN386" s="376"/>
      <c r="BO386" s="377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</row>
    <row r="387" ht="15.75" customHeight="1">
      <c r="A387" s="134"/>
      <c r="B387" s="134"/>
      <c r="C387" s="134"/>
      <c r="D387" s="134"/>
      <c r="E387" s="134"/>
      <c r="F387" s="134"/>
      <c r="G387" s="353"/>
      <c r="H387" s="376"/>
      <c r="I387" s="376"/>
      <c r="J387" s="376"/>
      <c r="K387" s="377"/>
      <c r="L387" s="134"/>
      <c r="M387" s="134"/>
      <c r="N387" s="353"/>
      <c r="O387" s="374"/>
      <c r="P387" s="375"/>
      <c r="Q387" s="381" t="str">
        <f>IFERROR(__xludf.DUMMYFUNCTION("TRANSPOSE(FILTER($P$6:$P$329,$O$6:$O$329='DATOS PERSONALES'!$E384))"),"Lunes 15:15")</f>
        <v>Lunes 15:15</v>
      </c>
      <c r="R387" s="374" t="str">
        <f>IFERROR(__xludf.DUMMYFUNCTION("""COMPUTED_VALUE"""),"Lunes 16:45")</f>
        <v>Lunes 16:45</v>
      </c>
      <c r="S387" s="374" t="str">
        <f>IFERROR(__xludf.DUMMYFUNCTION("""COMPUTED_VALUE"""),"Lunes 18:15")</f>
        <v>Lunes 18:15</v>
      </c>
      <c r="T387" s="374" t="str">
        <f>IFERROR(__xludf.DUMMYFUNCTION("""COMPUTED_VALUE"""),"Martes 09:45")</f>
        <v>Martes 09:45</v>
      </c>
      <c r="U387" s="374" t="str">
        <f>IFERROR(__xludf.DUMMYFUNCTION("""COMPUTED_VALUE"""),"Martes 15:00")</f>
        <v>Martes 15:00</v>
      </c>
      <c r="V387" s="374" t="str">
        <f>IFERROR(__xludf.DUMMYFUNCTION("""COMPUTED_VALUE"""),"Martes 18:00")</f>
        <v>Martes 18:00</v>
      </c>
      <c r="W387" s="374" t="str">
        <f>IFERROR(__xludf.DUMMYFUNCTION("""COMPUTED_VALUE"""),"Miércoles 15:45")</f>
        <v>Miércoles 15:45</v>
      </c>
      <c r="X387" s="374" t="str">
        <f>IFERROR(__xludf.DUMMYFUNCTION("""COMPUTED_VALUE"""),"Miércoles 17:15")</f>
        <v>Miércoles 17:15</v>
      </c>
      <c r="Y387" s="374" t="str">
        <f>IFERROR(__xludf.DUMMYFUNCTION("""COMPUTED_VALUE"""),"Jueves 09:45")</f>
        <v>Jueves 09:45</v>
      </c>
      <c r="Z387" s="374" t="str">
        <f>IFERROR(__xludf.DUMMYFUNCTION("""COMPUTED_VALUE"""),"Jueves 16:30")</f>
        <v>Jueves 16:30</v>
      </c>
      <c r="AA387" s="374" t="str">
        <f>IFERROR(__xludf.DUMMYFUNCTION("""COMPUTED_VALUE"""),"Jueves 18:00")</f>
        <v>Jueves 18:00</v>
      </c>
      <c r="AB387" s="374" t="str">
        <f>IFERROR(__xludf.DUMMYFUNCTION("""COMPUTED_VALUE"""),"Viernes 09:45")</f>
        <v>Viernes 09:45</v>
      </c>
      <c r="AC387" s="374" t="str">
        <f>IFERROR(__xludf.DUMMYFUNCTION("""COMPUTED_VALUE"""),"Viernes 15:00")</f>
        <v>Viernes 15:00</v>
      </c>
      <c r="AD387" s="376" t="str">
        <f>IFERROR(__xludf.DUMMYFUNCTION("""COMPUTED_VALUE"""),"Viernes 17:15")</f>
        <v>Viernes 17:15</v>
      </c>
      <c r="AE387" s="376" t="str">
        <f>IFERROR(__xludf.DUMMYFUNCTION("""COMPUTED_VALUE"""),"Viernes 18:45")</f>
        <v>Viernes 18:45</v>
      </c>
      <c r="AF387" s="376" t="str">
        <f>IFERROR(__xludf.DUMMYFUNCTION("""COMPUTED_VALUE"""),"Sábados 10:30")</f>
        <v>Sábados 10:30</v>
      </c>
      <c r="AG387" s="376" t="str">
        <f>IFERROR(__xludf.DUMMYFUNCTION("""COMPUTED_VALUE"""),"Sábados 15:00")</f>
        <v>Sábados 15:00</v>
      </c>
      <c r="AH387" s="376" t="str">
        <f>IFERROR(__xludf.DUMMYFUNCTION("""COMPUTED_VALUE"""),"Sábados 15:45")</f>
        <v>Sábados 15:45</v>
      </c>
      <c r="AI387" s="376" t="str">
        <f>IFERROR(__xludf.DUMMYFUNCTION("""COMPUTED_VALUE"""),"Sábados 17:15")</f>
        <v>Sábados 17:15</v>
      </c>
      <c r="AJ387" s="376" t="str">
        <f>IFERROR(__xludf.DUMMYFUNCTION("""COMPUTED_VALUE"""),"vacio")</f>
        <v>vacio</v>
      </c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/>
      <c r="AU387" s="376"/>
      <c r="AV387" s="376"/>
      <c r="AW387" s="377"/>
      <c r="AX387" s="134"/>
      <c r="AY387" s="353"/>
      <c r="AZ387" s="392" t="str">
        <f>IFERROR(__xludf.DUMMYFUNCTION("TRANSPOSE( IFNA(FILTER($B:$B, MONTH(IF($A:$A&lt;&gt;"""",$A:$A,""null""))=MONTH(IF('DATOS PERSONALES'!$H385&lt;&gt;"""",'DATOS PERSONALES'!$H385,""null""))),""Ingrese mes contratacion primero""))"),"Ingrese mes contratacion primero")</f>
        <v>Ingrese mes contratacion primero</v>
      </c>
      <c r="BA387" s="376"/>
      <c r="BB387" s="376"/>
      <c r="BC387" s="376"/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7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</row>
    <row r="388" ht="15.75" customHeight="1">
      <c r="A388" s="134"/>
      <c r="B388" s="134"/>
      <c r="C388" s="134"/>
      <c r="D388" s="134"/>
      <c r="E388" s="134"/>
      <c r="F388" s="134"/>
      <c r="G388" s="353"/>
      <c r="H388" s="376"/>
      <c r="I388" s="376"/>
      <c r="J388" s="376"/>
      <c r="K388" s="377"/>
      <c r="L388" s="134"/>
      <c r="M388" s="134"/>
      <c r="N388" s="353"/>
      <c r="O388" s="374"/>
      <c r="P388" s="375"/>
      <c r="Q388" s="381" t="str">
        <f>IFERROR(__xludf.DUMMYFUNCTION("TRANSPOSE(FILTER($P$6:$P$329,$O$6:$O$329='DATOS PERSONALES'!$E385))"),"Lunes 15:15")</f>
        <v>Lunes 15:15</v>
      </c>
      <c r="R388" s="374" t="str">
        <f>IFERROR(__xludf.DUMMYFUNCTION("""COMPUTED_VALUE"""),"Lunes 16:45")</f>
        <v>Lunes 16:45</v>
      </c>
      <c r="S388" s="374" t="str">
        <f>IFERROR(__xludf.DUMMYFUNCTION("""COMPUTED_VALUE"""),"Lunes 18:15")</f>
        <v>Lunes 18:15</v>
      </c>
      <c r="T388" s="374" t="str">
        <f>IFERROR(__xludf.DUMMYFUNCTION("""COMPUTED_VALUE"""),"Martes 09:45")</f>
        <v>Martes 09:45</v>
      </c>
      <c r="U388" s="374" t="str">
        <f>IFERROR(__xludf.DUMMYFUNCTION("""COMPUTED_VALUE"""),"Martes 15:00")</f>
        <v>Martes 15:00</v>
      </c>
      <c r="V388" s="374" t="str">
        <f>IFERROR(__xludf.DUMMYFUNCTION("""COMPUTED_VALUE"""),"Martes 18:00")</f>
        <v>Martes 18:00</v>
      </c>
      <c r="W388" s="374" t="str">
        <f>IFERROR(__xludf.DUMMYFUNCTION("""COMPUTED_VALUE"""),"Miércoles 15:45")</f>
        <v>Miércoles 15:45</v>
      </c>
      <c r="X388" s="374" t="str">
        <f>IFERROR(__xludf.DUMMYFUNCTION("""COMPUTED_VALUE"""),"Miércoles 17:15")</f>
        <v>Miércoles 17:15</v>
      </c>
      <c r="Y388" s="374" t="str">
        <f>IFERROR(__xludf.DUMMYFUNCTION("""COMPUTED_VALUE"""),"Jueves 09:45")</f>
        <v>Jueves 09:45</v>
      </c>
      <c r="Z388" s="374" t="str">
        <f>IFERROR(__xludf.DUMMYFUNCTION("""COMPUTED_VALUE"""),"Jueves 16:30")</f>
        <v>Jueves 16:30</v>
      </c>
      <c r="AA388" s="374" t="str">
        <f>IFERROR(__xludf.DUMMYFUNCTION("""COMPUTED_VALUE"""),"Jueves 18:00")</f>
        <v>Jueves 18:00</v>
      </c>
      <c r="AB388" s="374" t="str">
        <f>IFERROR(__xludf.DUMMYFUNCTION("""COMPUTED_VALUE"""),"Viernes 09:45")</f>
        <v>Viernes 09:45</v>
      </c>
      <c r="AC388" s="374" t="str">
        <f>IFERROR(__xludf.DUMMYFUNCTION("""COMPUTED_VALUE"""),"Viernes 15:00")</f>
        <v>Viernes 15:00</v>
      </c>
      <c r="AD388" s="376" t="str">
        <f>IFERROR(__xludf.DUMMYFUNCTION("""COMPUTED_VALUE"""),"Viernes 17:15")</f>
        <v>Viernes 17:15</v>
      </c>
      <c r="AE388" s="376" t="str">
        <f>IFERROR(__xludf.DUMMYFUNCTION("""COMPUTED_VALUE"""),"Viernes 18:45")</f>
        <v>Viernes 18:45</v>
      </c>
      <c r="AF388" s="376" t="str">
        <f>IFERROR(__xludf.DUMMYFUNCTION("""COMPUTED_VALUE"""),"Sábados 10:30")</f>
        <v>Sábados 10:30</v>
      </c>
      <c r="AG388" s="376" t="str">
        <f>IFERROR(__xludf.DUMMYFUNCTION("""COMPUTED_VALUE"""),"Sábados 15:00")</f>
        <v>Sábados 15:00</v>
      </c>
      <c r="AH388" s="376" t="str">
        <f>IFERROR(__xludf.DUMMYFUNCTION("""COMPUTED_VALUE"""),"Sábados 15:45")</f>
        <v>Sábados 15:45</v>
      </c>
      <c r="AI388" s="376" t="str">
        <f>IFERROR(__xludf.DUMMYFUNCTION("""COMPUTED_VALUE"""),"Sábados 17:15")</f>
        <v>Sábados 17:15</v>
      </c>
      <c r="AJ388" s="376" t="str">
        <f>IFERROR(__xludf.DUMMYFUNCTION("""COMPUTED_VALUE"""),"vacio")</f>
        <v>vacio</v>
      </c>
      <c r="AK388" s="376"/>
      <c r="AL388" s="376"/>
      <c r="AM388" s="376"/>
      <c r="AN388" s="376"/>
      <c r="AO388" s="376"/>
      <c r="AP388" s="376"/>
      <c r="AQ388" s="376"/>
      <c r="AR388" s="376"/>
      <c r="AS388" s="376"/>
      <c r="AT388" s="376"/>
      <c r="AU388" s="376"/>
      <c r="AV388" s="376"/>
      <c r="AW388" s="377"/>
      <c r="AX388" s="134"/>
      <c r="AY388" s="353"/>
      <c r="AZ388" s="392" t="str">
        <f>IFERROR(__xludf.DUMMYFUNCTION("TRANSPOSE( IFNA(FILTER($B:$B, MONTH(IF($A:$A&lt;&gt;"""",$A:$A,""null""))=MONTH(IF('DATOS PERSONALES'!$H386&lt;&gt;"""",'DATOS PERSONALES'!$H386,""null""))),""Ingrese mes contratacion primero""))"),"Ingrese mes contratacion primero")</f>
        <v>Ingrese mes contratacion primero</v>
      </c>
      <c r="BA388" s="376"/>
      <c r="BB388" s="376"/>
      <c r="BC388" s="376"/>
      <c r="BD388" s="376"/>
      <c r="BE388" s="376"/>
      <c r="BF388" s="376"/>
      <c r="BG388" s="376"/>
      <c r="BH388" s="376"/>
      <c r="BI388" s="376"/>
      <c r="BJ388" s="376"/>
      <c r="BK388" s="376"/>
      <c r="BL388" s="376"/>
      <c r="BM388" s="376"/>
      <c r="BN388" s="376"/>
      <c r="BO388" s="377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</row>
    <row r="389" ht="15.75" customHeight="1">
      <c r="A389" s="134"/>
      <c r="B389" s="134"/>
      <c r="C389" s="134"/>
      <c r="D389" s="134"/>
      <c r="E389" s="134"/>
      <c r="F389" s="134"/>
      <c r="G389" s="353"/>
      <c r="H389" s="376"/>
      <c r="I389" s="376"/>
      <c r="J389" s="376"/>
      <c r="K389" s="377"/>
      <c r="L389" s="134"/>
      <c r="M389" s="134"/>
      <c r="N389" s="353"/>
      <c r="O389" s="374"/>
      <c r="P389" s="375"/>
      <c r="Q389" s="381" t="str">
        <f>IFERROR(__xludf.DUMMYFUNCTION("TRANSPOSE(FILTER($P$6:$P$329,$O$6:$O$329='DATOS PERSONALES'!$E386))"),"Lunes 15:15")</f>
        <v>Lunes 15:15</v>
      </c>
      <c r="R389" s="374" t="str">
        <f>IFERROR(__xludf.DUMMYFUNCTION("""COMPUTED_VALUE"""),"Lunes 16:45")</f>
        <v>Lunes 16:45</v>
      </c>
      <c r="S389" s="374" t="str">
        <f>IFERROR(__xludf.DUMMYFUNCTION("""COMPUTED_VALUE"""),"Lunes 18:15")</f>
        <v>Lunes 18:15</v>
      </c>
      <c r="T389" s="374" t="str">
        <f>IFERROR(__xludf.DUMMYFUNCTION("""COMPUTED_VALUE"""),"Martes 09:45")</f>
        <v>Martes 09:45</v>
      </c>
      <c r="U389" s="374" t="str">
        <f>IFERROR(__xludf.DUMMYFUNCTION("""COMPUTED_VALUE"""),"Martes 15:00")</f>
        <v>Martes 15:00</v>
      </c>
      <c r="V389" s="374" t="str">
        <f>IFERROR(__xludf.DUMMYFUNCTION("""COMPUTED_VALUE"""),"Martes 18:00")</f>
        <v>Martes 18:00</v>
      </c>
      <c r="W389" s="374" t="str">
        <f>IFERROR(__xludf.DUMMYFUNCTION("""COMPUTED_VALUE"""),"Miércoles 15:45")</f>
        <v>Miércoles 15:45</v>
      </c>
      <c r="X389" s="374" t="str">
        <f>IFERROR(__xludf.DUMMYFUNCTION("""COMPUTED_VALUE"""),"Miércoles 17:15")</f>
        <v>Miércoles 17:15</v>
      </c>
      <c r="Y389" s="374" t="str">
        <f>IFERROR(__xludf.DUMMYFUNCTION("""COMPUTED_VALUE"""),"Jueves 09:45")</f>
        <v>Jueves 09:45</v>
      </c>
      <c r="Z389" s="374" t="str">
        <f>IFERROR(__xludf.DUMMYFUNCTION("""COMPUTED_VALUE"""),"Jueves 16:30")</f>
        <v>Jueves 16:30</v>
      </c>
      <c r="AA389" s="374" t="str">
        <f>IFERROR(__xludf.DUMMYFUNCTION("""COMPUTED_VALUE"""),"Jueves 18:00")</f>
        <v>Jueves 18:00</v>
      </c>
      <c r="AB389" s="374" t="str">
        <f>IFERROR(__xludf.DUMMYFUNCTION("""COMPUTED_VALUE"""),"Viernes 09:45")</f>
        <v>Viernes 09:45</v>
      </c>
      <c r="AC389" s="374" t="str">
        <f>IFERROR(__xludf.DUMMYFUNCTION("""COMPUTED_VALUE"""),"Viernes 15:00")</f>
        <v>Viernes 15:00</v>
      </c>
      <c r="AD389" s="376" t="str">
        <f>IFERROR(__xludf.DUMMYFUNCTION("""COMPUTED_VALUE"""),"Viernes 17:15")</f>
        <v>Viernes 17:15</v>
      </c>
      <c r="AE389" s="376" t="str">
        <f>IFERROR(__xludf.DUMMYFUNCTION("""COMPUTED_VALUE"""),"Viernes 18:45")</f>
        <v>Viernes 18:45</v>
      </c>
      <c r="AF389" s="376" t="str">
        <f>IFERROR(__xludf.DUMMYFUNCTION("""COMPUTED_VALUE"""),"Sábados 10:30")</f>
        <v>Sábados 10:30</v>
      </c>
      <c r="AG389" s="376" t="str">
        <f>IFERROR(__xludf.DUMMYFUNCTION("""COMPUTED_VALUE"""),"Sábados 15:00")</f>
        <v>Sábados 15:00</v>
      </c>
      <c r="AH389" s="376" t="str">
        <f>IFERROR(__xludf.DUMMYFUNCTION("""COMPUTED_VALUE"""),"Sábados 15:45")</f>
        <v>Sábados 15:45</v>
      </c>
      <c r="AI389" s="376" t="str">
        <f>IFERROR(__xludf.DUMMYFUNCTION("""COMPUTED_VALUE"""),"Sábados 17:15")</f>
        <v>Sábados 17:15</v>
      </c>
      <c r="AJ389" s="376" t="str">
        <f>IFERROR(__xludf.DUMMYFUNCTION("""COMPUTED_VALUE"""),"vacio")</f>
        <v>vacio</v>
      </c>
      <c r="AK389" s="376"/>
      <c r="AL389" s="376"/>
      <c r="AM389" s="376"/>
      <c r="AN389" s="376"/>
      <c r="AO389" s="376"/>
      <c r="AP389" s="376"/>
      <c r="AQ389" s="376"/>
      <c r="AR389" s="376"/>
      <c r="AS389" s="376"/>
      <c r="AT389" s="376"/>
      <c r="AU389" s="376"/>
      <c r="AV389" s="376"/>
      <c r="AW389" s="377"/>
      <c r="AX389" s="134"/>
      <c r="AY389" s="353"/>
      <c r="AZ389" s="392" t="str">
        <f>IFERROR(__xludf.DUMMYFUNCTION("TRANSPOSE( IFNA(FILTER($B:$B, MONTH(IF($A:$A&lt;&gt;"""",$A:$A,""null""))=MONTH(IF('DATOS PERSONALES'!$H387&lt;&gt;"""",'DATOS PERSONALES'!$H387,""null""))),""Ingrese mes contratacion primero""))"),"Ingrese mes contratacion primero")</f>
        <v>Ingrese mes contratacion primero</v>
      </c>
      <c r="BA389" s="376"/>
      <c r="BB389" s="376"/>
      <c r="BC389" s="376"/>
      <c r="BD389" s="376"/>
      <c r="BE389" s="376"/>
      <c r="BF389" s="376"/>
      <c r="BG389" s="376"/>
      <c r="BH389" s="376"/>
      <c r="BI389" s="376"/>
      <c r="BJ389" s="376"/>
      <c r="BK389" s="376"/>
      <c r="BL389" s="376"/>
      <c r="BM389" s="376"/>
      <c r="BN389" s="376"/>
      <c r="BO389" s="377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</row>
    <row r="390" ht="15.75" customHeight="1">
      <c r="A390" s="134"/>
      <c r="B390" s="134"/>
      <c r="C390" s="134"/>
      <c r="D390" s="134"/>
      <c r="E390" s="134"/>
      <c r="F390" s="134"/>
      <c r="G390" s="353"/>
      <c r="H390" s="376"/>
      <c r="I390" s="376"/>
      <c r="J390" s="376"/>
      <c r="K390" s="377"/>
      <c r="L390" s="134"/>
      <c r="M390" s="134"/>
      <c r="N390" s="353"/>
      <c r="O390" s="374"/>
      <c r="P390" s="375"/>
      <c r="Q390" s="381" t="str">
        <f>IFERROR(__xludf.DUMMYFUNCTION("TRANSPOSE(FILTER($P$6:$P$329,$O$6:$O$329='DATOS PERSONALES'!$E387))"),"Lunes 15:15")</f>
        <v>Lunes 15:15</v>
      </c>
      <c r="R390" s="374" t="str">
        <f>IFERROR(__xludf.DUMMYFUNCTION("""COMPUTED_VALUE"""),"Lunes 16:45")</f>
        <v>Lunes 16:45</v>
      </c>
      <c r="S390" s="374" t="str">
        <f>IFERROR(__xludf.DUMMYFUNCTION("""COMPUTED_VALUE"""),"Lunes 18:15")</f>
        <v>Lunes 18:15</v>
      </c>
      <c r="T390" s="374" t="str">
        <f>IFERROR(__xludf.DUMMYFUNCTION("""COMPUTED_VALUE"""),"Martes 09:45")</f>
        <v>Martes 09:45</v>
      </c>
      <c r="U390" s="374" t="str">
        <f>IFERROR(__xludf.DUMMYFUNCTION("""COMPUTED_VALUE"""),"Martes 15:00")</f>
        <v>Martes 15:00</v>
      </c>
      <c r="V390" s="374" t="str">
        <f>IFERROR(__xludf.DUMMYFUNCTION("""COMPUTED_VALUE"""),"Martes 18:00")</f>
        <v>Martes 18:00</v>
      </c>
      <c r="W390" s="374" t="str">
        <f>IFERROR(__xludf.DUMMYFUNCTION("""COMPUTED_VALUE"""),"Miércoles 15:45")</f>
        <v>Miércoles 15:45</v>
      </c>
      <c r="X390" s="374" t="str">
        <f>IFERROR(__xludf.DUMMYFUNCTION("""COMPUTED_VALUE"""),"Miércoles 17:15")</f>
        <v>Miércoles 17:15</v>
      </c>
      <c r="Y390" s="374" t="str">
        <f>IFERROR(__xludf.DUMMYFUNCTION("""COMPUTED_VALUE"""),"Jueves 09:45")</f>
        <v>Jueves 09:45</v>
      </c>
      <c r="Z390" s="374" t="str">
        <f>IFERROR(__xludf.DUMMYFUNCTION("""COMPUTED_VALUE"""),"Jueves 16:30")</f>
        <v>Jueves 16:30</v>
      </c>
      <c r="AA390" s="374" t="str">
        <f>IFERROR(__xludf.DUMMYFUNCTION("""COMPUTED_VALUE"""),"Jueves 18:00")</f>
        <v>Jueves 18:00</v>
      </c>
      <c r="AB390" s="374" t="str">
        <f>IFERROR(__xludf.DUMMYFUNCTION("""COMPUTED_VALUE"""),"Viernes 09:45")</f>
        <v>Viernes 09:45</v>
      </c>
      <c r="AC390" s="374" t="str">
        <f>IFERROR(__xludf.DUMMYFUNCTION("""COMPUTED_VALUE"""),"Viernes 15:00")</f>
        <v>Viernes 15:00</v>
      </c>
      <c r="AD390" s="376" t="str">
        <f>IFERROR(__xludf.DUMMYFUNCTION("""COMPUTED_VALUE"""),"Viernes 17:15")</f>
        <v>Viernes 17:15</v>
      </c>
      <c r="AE390" s="376" t="str">
        <f>IFERROR(__xludf.DUMMYFUNCTION("""COMPUTED_VALUE"""),"Viernes 18:45")</f>
        <v>Viernes 18:45</v>
      </c>
      <c r="AF390" s="376" t="str">
        <f>IFERROR(__xludf.DUMMYFUNCTION("""COMPUTED_VALUE"""),"Sábados 10:30")</f>
        <v>Sábados 10:30</v>
      </c>
      <c r="AG390" s="376" t="str">
        <f>IFERROR(__xludf.DUMMYFUNCTION("""COMPUTED_VALUE"""),"Sábados 15:00")</f>
        <v>Sábados 15:00</v>
      </c>
      <c r="AH390" s="376" t="str">
        <f>IFERROR(__xludf.DUMMYFUNCTION("""COMPUTED_VALUE"""),"Sábados 15:45")</f>
        <v>Sábados 15:45</v>
      </c>
      <c r="AI390" s="376" t="str">
        <f>IFERROR(__xludf.DUMMYFUNCTION("""COMPUTED_VALUE"""),"Sábados 17:15")</f>
        <v>Sábados 17:15</v>
      </c>
      <c r="AJ390" s="376" t="str">
        <f>IFERROR(__xludf.DUMMYFUNCTION("""COMPUTED_VALUE"""),"vacio")</f>
        <v>vacio</v>
      </c>
      <c r="AK390" s="376"/>
      <c r="AL390" s="376"/>
      <c r="AM390" s="376"/>
      <c r="AN390" s="376"/>
      <c r="AO390" s="376"/>
      <c r="AP390" s="376"/>
      <c r="AQ390" s="376"/>
      <c r="AR390" s="376"/>
      <c r="AS390" s="376"/>
      <c r="AT390" s="376"/>
      <c r="AU390" s="376"/>
      <c r="AV390" s="376"/>
      <c r="AW390" s="377"/>
      <c r="AX390" s="134"/>
      <c r="AY390" s="353"/>
      <c r="AZ390" s="392" t="str">
        <f>IFERROR(__xludf.DUMMYFUNCTION("TRANSPOSE( IFNA(FILTER($B:$B, MONTH(IF($A:$A&lt;&gt;"""",$A:$A,""null""))=MONTH(IF('DATOS PERSONALES'!$H388&lt;&gt;"""",'DATOS PERSONALES'!$H388,""null""))),""Ingrese mes contratacion primero""))"),"Ingrese mes contratacion primero")</f>
        <v>Ingrese mes contratacion primero</v>
      </c>
      <c r="BA390" s="376"/>
      <c r="BB390" s="376"/>
      <c r="BC390" s="376"/>
      <c r="BD390" s="376"/>
      <c r="BE390" s="376"/>
      <c r="BF390" s="376"/>
      <c r="BG390" s="376"/>
      <c r="BH390" s="376"/>
      <c r="BI390" s="376"/>
      <c r="BJ390" s="376"/>
      <c r="BK390" s="376"/>
      <c r="BL390" s="376"/>
      <c r="BM390" s="376"/>
      <c r="BN390" s="376"/>
      <c r="BO390" s="377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</row>
    <row r="391" ht="15.75" customHeight="1">
      <c r="A391" s="134"/>
      <c r="B391" s="134"/>
      <c r="C391" s="134"/>
      <c r="D391" s="134"/>
      <c r="E391" s="134"/>
      <c r="F391" s="134"/>
      <c r="G391" s="353"/>
      <c r="H391" s="376"/>
      <c r="I391" s="376"/>
      <c r="J391" s="376"/>
      <c r="K391" s="377"/>
      <c r="L391" s="134"/>
      <c r="M391" s="134"/>
      <c r="N391" s="353"/>
      <c r="O391" s="374"/>
      <c r="P391" s="375"/>
      <c r="Q391" s="381" t="str">
        <f>IFERROR(__xludf.DUMMYFUNCTION("TRANSPOSE(FILTER($P$6:$P$329,$O$6:$O$329='DATOS PERSONALES'!$E388))"),"Lunes 15:15")</f>
        <v>Lunes 15:15</v>
      </c>
      <c r="R391" s="374" t="str">
        <f>IFERROR(__xludf.DUMMYFUNCTION("""COMPUTED_VALUE"""),"Lunes 16:45")</f>
        <v>Lunes 16:45</v>
      </c>
      <c r="S391" s="374" t="str">
        <f>IFERROR(__xludf.DUMMYFUNCTION("""COMPUTED_VALUE"""),"Lunes 18:15")</f>
        <v>Lunes 18:15</v>
      </c>
      <c r="T391" s="374" t="str">
        <f>IFERROR(__xludf.DUMMYFUNCTION("""COMPUTED_VALUE"""),"Martes 09:45")</f>
        <v>Martes 09:45</v>
      </c>
      <c r="U391" s="374" t="str">
        <f>IFERROR(__xludf.DUMMYFUNCTION("""COMPUTED_VALUE"""),"Martes 15:00")</f>
        <v>Martes 15:00</v>
      </c>
      <c r="V391" s="374" t="str">
        <f>IFERROR(__xludf.DUMMYFUNCTION("""COMPUTED_VALUE"""),"Martes 18:00")</f>
        <v>Martes 18:00</v>
      </c>
      <c r="W391" s="374" t="str">
        <f>IFERROR(__xludf.DUMMYFUNCTION("""COMPUTED_VALUE"""),"Miércoles 15:45")</f>
        <v>Miércoles 15:45</v>
      </c>
      <c r="X391" s="374" t="str">
        <f>IFERROR(__xludf.DUMMYFUNCTION("""COMPUTED_VALUE"""),"Miércoles 17:15")</f>
        <v>Miércoles 17:15</v>
      </c>
      <c r="Y391" s="374" t="str">
        <f>IFERROR(__xludf.DUMMYFUNCTION("""COMPUTED_VALUE"""),"Jueves 09:45")</f>
        <v>Jueves 09:45</v>
      </c>
      <c r="Z391" s="374" t="str">
        <f>IFERROR(__xludf.DUMMYFUNCTION("""COMPUTED_VALUE"""),"Jueves 16:30")</f>
        <v>Jueves 16:30</v>
      </c>
      <c r="AA391" s="374" t="str">
        <f>IFERROR(__xludf.DUMMYFUNCTION("""COMPUTED_VALUE"""),"Jueves 18:00")</f>
        <v>Jueves 18:00</v>
      </c>
      <c r="AB391" s="374" t="str">
        <f>IFERROR(__xludf.DUMMYFUNCTION("""COMPUTED_VALUE"""),"Viernes 09:45")</f>
        <v>Viernes 09:45</v>
      </c>
      <c r="AC391" s="374" t="str">
        <f>IFERROR(__xludf.DUMMYFUNCTION("""COMPUTED_VALUE"""),"Viernes 15:00")</f>
        <v>Viernes 15:00</v>
      </c>
      <c r="AD391" s="376" t="str">
        <f>IFERROR(__xludf.DUMMYFUNCTION("""COMPUTED_VALUE"""),"Viernes 17:15")</f>
        <v>Viernes 17:15</v>
      </c>
      <c r="AE391" s="376" t="str">
        <f>IFERROR(__xludf.DUMMYFUNCTION("""COMPUTED_VALUE"""),"Viernes 18:45")</f>
        <v>Viernes 18:45</v>
      </c>
      <c r="AF391" s="376" t="str">
        <f>IFERROR(__xludf.DUMMYFUNCTION("""COMPUTED_VALUE"""),"Sábados 10:30")</f>
        <v>Sábados 10:30</v>
      </c>
      <c r="AG391" s="376" t="str">
        <f>IFERROR(__xludf.DUMMYFUNCTION("""COMPUTED_VALUE"""),"Sábados 15:00")</f>
        <v>Sábados 15:00</v>
      </c>
      <c r="AH391" s="376" t="str">
        <f>IFERROR(__xludf.DUMMYFUNCTION("""COMPUTED_VALUE"""),"Sábados 15:45")</f>
        <v>Sábados 15:45</v>
      </c>
      <c r="AI391" s="376" t="str">
        <f>IFERROR(__xludf.DUMMYFUNCTION("""COMPUTED_VALUE"""),"Sábados 17:15")</f>
        <v>Sábados 17:15</v>
      </c>
      <c r="AJ391" s="376" t="str">
        <f>IFERROR(__xludf.DUMMYFUNCTION("""COMPUTED_VALUE"""),"vacio")</f>
        <v>vacio</v>
      </c>
      <c r="AK391" s="376"/>
      <c r="AL391" s="376"/>
      <c r="AM391" s="376"/>
      <c r="AN391" s="376"/>
      <c r="AO391" s="376"/>
      <c r="AP391" s="376"/>
      <c r="AQ391" s="376"/>
      <c r="AR391" s="376"/>
      <c r="AS391" s="376"/>
      <c r="AT391" s="376"/>
      <c r="AU391" s="376"/>
      <c r="AV391" s="376"/>
      <c r="AW391" s="377"/>
      <c r="AX391" s="134"/>
      <c r="AY391" s="353"/>
      <c r="AZ391" s="392" t="str">
        <f>IFERROR(__xludf.DUMMYFUNCTION("TRANSPOSE( IFNA(FILTER($B:$B, MONTH(IF($A:$A&lt;&gt;"""",$A:$A,""null""))=MONTH(IF('DATOS PERSONALES'!$H389&lt;&gt;"""",'DATOS PERSONALES'!$H389,""null""))),""Ingrese mes contratacion primero""))"),"Ingrese mes contratacion primero")</f>
        <v>Ingrese mes contratacion primero</v>
      </c>
      <c r="BA391" s="376"/>
      <c r="BB391" s="376"/>
      <c r="BC391" s="376"/>
      <c r="BD391" s="376"/>
      <c r="BE391" s="376"/>
      <c r="BF391" s="376"/>
      <c r="BG391" s="376"/>
      <c r="BH391" s="376"/>
      <c r="BI391" s="376"/>
      <c r="BJ391" s="376"/>
      <c r="BK391" s="376"/>
      <c r="BL391" s="376"/>
      <c r="BM391" s="376"/>
      <c r="BN391" s="376"/>
      <c r="BO391" s="377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</row>
    <row r="392" ht="15.75" customHeight="1">
      <c r="A392" s="134"/>
      <c r="B392" s="134"/>
      <c r="C392" s="134"/>
      <c r="D392" s="134"/>
      <c r="E392" s="134"/>
      <c r="F392" s="134"/>
      <c r="G392" s="353"/>
      <c r="H392" s="376"/>
      <c r="I392" s="376"/>
      <c r="J392" s="376"/>
      <c r="K392" s="377"/>
      <c r="L392" s="134"/>
      <c r="M392" s="134"/>
      <c r="N392" s="353"/>
      <c r="O392" s="374"/>
      <c r="P392" s="375"/>
      <c r="Q392" s="381" t="str">
        <f>IFERROR(__xludf.DUMMYFUNCTION("TRANSPOSE(FILTER($P$6:$P$329,$O$6:$O$329='DATOS PERSONALES'!$E389))"),"Lunes 15:15")</f>
        <v>Lunes 15:15</v>
      </c>
      <c r="R392" s="374" t="str">
        <f>IFERROR(__xludf.DUMMYFUNCTION("""COMPUTED_VALUE"""),"Lunes 16:45")</f>
        <v>Lunes 16:45</v>
      </c>
      <c r="S392" s="374" t="str">
        <f>IFERROR(__xludf.DUMMYFUNCTION("""COMPUTED_VALUE"""),"Lunes 18:15")</f>
        <v>Lunes 18:15</v>
      </c>
      <c r="T392" s="374" t="str">
        <f>IFERROR(__xludf.DUMMYFUNCTION("""COMPUTED_VALUE"""),"Martes 09:45")</f>
        <v>Martes 09:45</v>
      </c>
      <c r="U392" s="374" t="str">
        <f>IFERROR(__xludf.DUMMYFUNCTION("""COMPUTED_VALUE"""),"Martes 15:00")</f>
        <v>Martes 15:00</v>
      </c>
      <c r="V392" s="374" t="str">
        <f>IFERROR(__xludf.DUMMYFUNCTION("""COMPUTED_VALUE"""),"Martes 18:00")</f>
        <v>Martes 18:00</v>
      </c>
      <c r="W392" s="374" t="str">
        <f>IFERROR(__xludf.DUMMYFUNCTION("""COMPUTED_VALUE"""),"Miércoles 15:45")</f>
        <v>Miércoles 15:45</v>
      </c>
      <c r="X392" s="374" t="str">
        <f>IFERROR(__xludf.DUMMYFUNCTION("""COMPUTED_VALUE"""),"Miércoles 17:15")</f>
        <v>Miércoles 17:15</v>
      </c>
      <c r="Y392" s="374" t="str">
        <f>IFERROR(__xludf.DUMMYFUNCTION("""COMPUTED_VALUE"""),"Jueves 09:45")</f>
        <v>Jueves 09:45</v>
      </c>
      <c r="Z392" s="374" t="str">
        <f>IFERROR(__xludf.DUMMYFUNCTION("""COMPUTED_VALUE"""),"Jueves 16:30")</f>
        <v>Jueves 16:30</v>
      </c>
      <c r="AA392" s="374" t="str">
        <f>IFERROR(__xludf.DUMMYFUNCTION("""COMPUTED_VALUE"""),"Jueves 18:00")</f>
        <v>Jueves 18:00</v>
      </c>
      <c r="AB392" s="374" t="str">
        <f>IFERROR(__xludf.DUMMYFUNCTION("""COMPUTED_VALUE"""),"Viernes 09:45")</f>
        <v>Viernes 09:45</v>
      </c>
      <c r="AC392" s="374" t="str">
        <f>IFERROR(__xludf.DUMMYFUNCTION("""COMPUTED_VALUE"""),"Viernes 15:00")</f>
        <v>Viernes 15:00</v>
      </c>
      <c r="AD392" s="376" t="str">
        <f>IFERROR(__xludf.DUMMYFUNCTION("""COMPUTED_VALUE"""),"Viernes 17:15")</f>
        <v>Viernes 17:15</v>
      </c>
      <c r="AE392" s="376" t="str">
        <f>IFERROR(__xludf.DUMMYFUNCTION("""COMPUTED_VALUE"""),"Viernes 18:45")</f>
        <v>Viernes 18:45</v>
      </c>
      <c r="AF392" s="376" t="str">
        <f>IFERROR(__xludf.DUMMYFUNCTION("""COMPUTED_VALUE"""),"Sábados 10:30")</f>
        <v>Sábados 10:30</v>
      </c>
      <c r="AG392" s="376" t="str">
        <f>IFERROR(__xludf.DUMMYFUNCTION("""COMPUTED_VALUE"""),"Sábados 15:00")</f>
        <v>Sábados 15:00</v>
      </c>
      <c r="AH392" s="376" t="str">
        <f>IFERROR(__xludf.DUMMYFUNCTION("""COMPUTED_VALUE"""),"Sábados 15:45")</f>
        <v>Sábados 15:45</v>
      </c>
      <c r="AI392" s="376" t="str">
        <f>IFERROR(__xludf.DUMMYFUNCTION("""COMPUTED_VALUE"""),"Sábados 17:15")</f>
        <v>Sábados 17:15</v>
      </c>
      <c r="AJ392" s="376" t="str">
        <f>IFERROR(__xludf.DUMMYFUNCTION("""COMPUTED_VALUE"""),"vacio")</f>
        <v>vacio</v>
      </c>
      <c r="AK392" s="376"/>
      <c r="AL392" s="376"/>
      <c r="AM392" s="376"/>
      <c r="AN392" s="376"/>
      <c r="AO392" s="376"/>
      <c r="AP392" s="376"/>
      <c r="AQ392" s="376"/>
      <c r="AR392" s="376"/>
      <c r="AS392" s="376"/>
      <c r="AT392" s="376"/>
      <c r="AU392" s="376"/>
      <c r="AV392" s="376"/>
      <c r="AW392" s="377"/>
      <c r="AX392" s="134"/>
      <c r="AY392" s="353"/>
      <c r="AZ392" s="392" t="str">
        <f>IFERROR(__xludf.DUMMYFUNCTION("TRANSPOSE( IFNA(FILTER($B:$B, MONTH(IF($A:$A&lt;&gt;"""",$A:$A,""null""))=MONTH(IF('DATOS PERSONALES'!$H390&lt;&gt;"""",'DATOS PERSONALES'!$H390,""null""))),""Ingrese mes contratacion primero""))"),"Ingrese mes contratacion primero")</f>
        <v>Ingrese mes contratacion primero</v>
      </c>
      <c r="BA392" s="376"/>
      <c r="BB392" s="376"/>
      <c r="BC392" s="376"/>
      <c r="BD392" s="376"/>
      <c r="BE392" s="376"/>
      <c r="BF392" s="376"/>
      <c r="BG392" s="376"/>
      <c r="BH392" s="376"/>
      <c r="BI392" s="376"/>
      <c r="BJ392" s="376"/>
      <c r="BK392" s="376"/>
      <c r="BL392" s="376"/>
      <c r="BM392" s="376"/>
      <c r="BN392" s="376"/>
      <c r="BO392" s="377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</row>
    <row r="393" ht="15.75" customHeight="1">
      <c r="A393" s="134"/>
      <c r="B393" s="134"/>
      <c r="C393" s="134"/>
      <c r="D393" s="134"/>
      <c r="E393" s="134"/>
      <c r="F393" s="134"/>
      <c r="G393" s="353"/>
      <c r="H393" s="376"/>
      <c r="I393" s="376"/>
      <c r="J393" s="376"/>
      <c r="K393" s="377"/>
      <c r="L393" s="134"/>
      <c r="M393" s="134"/>
      <c r="N393" s="353"/>
      <c r="O393" s="374"/>
      <c r="P393" s="375"/>
      <c r="Q393" s="381" t="str">
        <f>IFERROR(__xludf.DUMMYFUNCTION("TRANSPOSE(FILTER($P$6:$P$329,$O$6:$O$329='DATOS PERSONALES'!$E390))"),"Lunes 16:00")</f>
        <v>Lunes 16:00</v>
      </c>
      <c r="R393" s="374" t="str">
        <f>IFERROR(__xludf.DUMMYFUNCTION("""COMPUTED_VALUE"""),"Lunes 19:00")</f>
        <v>Lunes 19:00</v>
      </c>
      <c r="S393" s="374" t="str">
        <f>IFERROR(__xludf.DUMMYFUNCTION("""COMPUTED_VALUE"""),"Martes 16:30")</f>
        <v>Martes 16:30</v>
      </c>
      <c r="T393" s="374" t="str">
        <f>IFERROR(__xludf.DUMMYFUNCTION("""COMPUTED_VALUE"""),"Martes 18:45")</f>
        <v>Martes 18:45</v>
      </c>
      <c r="U393" s="374" t="str">
        <f>IFERROR(__xludf.DUMMYFUNCTION("""COMPUTED_VALUE"""),"Martes 19:30")</f>
        <v>Martes 19:30</v>
      </c>
      <c r="V393" s="374" t="str">
        <f>IFERROR(__xludf.DUMMYFUNCTION("""COMPUTED_VALUE"""),"Miércoles 09:45")</f>
        <v>Miércoles 09:45</v>
      </c>
      <c r="W393" s="374" t="str">
        <f>IFERROR(__xludf.DUMMYFUNCTION("""COMPUTED_VALUE"""),"Miércoles 15:00")</f>
        <v>Miércoles 15:00</v>
      </c>
      <c r="X393" s="374" t="str">
        <f>IFERROR(__xludf.DUMMYFUNCTION("""COMPUTED_VALUE"""),"Miércoles 16:30")</f>
        <v>Miércoles 16:30</v>
      </c>
      <c r="Y393" s="374" t="str">
        <f>IFERROR(__xludf.DUMMYFUNCTION("""COMPUTED_VALUE"""),"Miércoles 19:30")</f>
        <v>Miércoles 19:30</v>
      </c>
      <c r="Z393" s="374" t="str">
        <f>IFERROR(__xludf.DUMMYFUNCTION("""COMPUTED_VALUE"""),"Jueves 17:15")</f>
        <v>Jueves 17:15</v>
      </c>
      <c r="AA393" s="374" t="str">
        <f>IFERROR(__xludf.DUMMYFUNCTION("""COMPUTED_VALUE"""),"Jueves 18:45")</f>
        <v>Jueves 18:45</v>
      </c>
      <c r="AB393" s="374" t="str">
        <f>IFERROR(__xludf.DUMMYFUNCTION("""COMPUTED_VALUE"""),"Viernes 15:45")</f>
        <v>Viernes 15:45</v>
      </c>
      <c r="AC393" s="374" t="str">
        <f>IFERROR(__xludf.DUMMYFUNCTION("""COMPUTED_VALUE"""),"Viernes 16:30")</f>
        <v>Viernes 16:30</v>
      </c>
      <c r="AD393" s="376" t="str">
        <f>IFERROR(__xludf.DUMMYFUNCTION("""COMPUTED_VALUE"""),"Viernes 19:30")</f>
        <v>Viernes 19:30</v>
      </c>
      <c r="AE393" s="376" t="str">
        <f>IFERROR(__xludf.DUMMYFUNCTION("""COMPUTED_VALUE"""),"Sábado 11:15")</f>
        <v>Sábado 11:15</v>
      </c>
      <c r="AF393" s="376" t="str">
        <f>IFERROR(__xludf.DUMMYFUNCTION("""COMPUTED_VALUE"""),"Sábado 12:45")</f>
        <v>Sábado 12:45</v>
      </c>
      <c r="AG393" s="376" t="str">
        <f>IFERROR(__xludf.DUMMYFUNCTION("""COMPUTED_VALUE"""),"Sábado 14:15")</f>
        <v>Sábado 14:15</v>
      </c>
      <c r="AH393" s="376" t="str">
        <f>IFERROR(__xludf.DUMMYFUNCTION("""COMPUTED_VALUE"""),"Sábado 18:00")</f>
        <v>Sábado 18:00</v>
      </c>
      <c r="AI393" s="376" t="str">
        <f>IFERROR(__xludf.DUMMYFUNCTION("""COMPUTED_VALUE"""),"Sábado 18:45")</f>
        <v>Sábado 18:45</v>
      </c>
      <c r="AJ393" s="376" t="str">
        <f>IFERROR(__xludf.DUMMYFUNCTION("""COMPUTED_VALUE"""),"vacio")</f>
        <v>vacio</v>
      </c>
      <c r="AK393" s="376"/>
      <c r="AL393" s="376"/>
      <c r="AM393" s="376"/>
      <c r="AN393" s="376"/>
      <c r="AO393" s="376"/>
      <c r="AP393" s="376"/>
      <c r="AQ393" s="376"/>
      <c r="AR393" s="376"/>
      <c r="AS393" s="376"/>
      <c r="AT393" s="376"/>
      <c r="AU393" s="376"/>
      <c r="AV393" s="376"/>
      <c r="AW393" s="377"/>
      <c r="AX393" s="134"/>
      <c r="AY393" s="353"/>
      <c r="AZ393" s="392" t="str">
        <f>IFERROR(__xludf.DUMMYFUNCTION("TRANSPOSE( IFNA(FILTER($B:$B, MONTH(IF($A:$A&lt;&gt;"""",$A:$A,""null""))=MONTH(IF('DATOS PERSONALES'!$H391&lt;&gt;"""",'DATOS PERSONALES'!$H391,""null""))),""Ingrese mes contratacion primero""))"),"Ingrese mes contratacion primero")</f>
        <v>Ingrese mes contratacion primero</v>
      </c>
      <c r="BA393" s="376"/>
      <c r="BB393" s="376"/>
      <c r="BC393" s="376"/>
      <c r="BD393" s="376"/>
      <c r="BE393" s="376"/>
      <c r="BF393" s="376"/>
      <c r="BG393" s="376"/>
      <c r="BH393" s="376"/>
      <c r="BI393" s="376"/>
      <c r="BJ393" s="376"/>
      <c r="BK393" s="376"/>
      <c r="BL393" s="376"/>
      <c r="BM393" s="376"/>
      <c r="BN393" s="376"/>
      <c r="BO393" s="377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</row>
    <row r="394" ht="15.75" customHeight="1">
      <c r="A394" s="134"/>
      <c r="B394" s="134"/>
      <c r="C394" s="134"/>
      <c r="D394" s="134"/>
      <c r="E394" s="134"/>
      <c r="F394" s="134"/>
      <c r="G394" s="353"/>
      <c r="H394" s="376"/>
      <c r="I394" s="376"/>
      <c r="J394" s="376"/>
      <c r="K394" s="377"/>
      <c r="L394" s="134"/>
      <c r="M394" s="134"/>
      <c r="N394" s="353"/>
      <c r="O394" s="374"/>
      <c r="P394" s="375"/>
      <c r="Q394" s="381" t="str">
        <f>IFERROR(__xludf.DUMMYFUNCTION("TRANSPOSE(FILTER($P$6:$P$329,$O$6:$O$329='DATOS PERSONALES'!$E391))"),"Lunes 16:00")</f>
        <v>Lunes 16:00</v>
      </c>
      <c r="R394" s="374" t="str">
        <f>IFERROR(__xludf.DUMMYFUNCTION("""COMPUTED_VALUE"""),"Lunes 19:00")</f>
        <v>Lunes 19:00</v>
      </c>
      <c r="S394" s="374" t="str">
        <f>IFERROR(__xludf.DUMMYFUNCTION("""COMPUTED_VALUE"""),"Martes 16:30")</f>
        <v>Martes 16:30</v>
      </c>
      <c r="T394" s="374" t="str">
        <f>IFERROR(__xludf.DUMMYFUNCTION("""COMPUTED_VALUE"""),"Martes 18:45")</f>
        <v>Martes 18:45</v>
      </c>
      <c r="U394" s="374" t="str">
        <f>IFERROR(__xludf.DUMMYFUNCTION("""COMPUTED_VALUE"""),"Martes 19:30")</f>
        <v>Martes 19:30</v>
      </c>
      <c r="V394" s="374" t="str">
        <f>IFERROR(__xludf.DUMMYFUNCTION("""COMPUTED_VALUE"""),"Miércoles 09:45")</f>
        <v>Miércoles 09:45</v>
      </c>
      <c r="W394" s="374" t="str">
        <f>IFERROR(__xludf.DUMMYFUNCTION("""COMPUTED_VALUE"""),"Miércoles 15:00")</f>
        <v>Miércoles 15:00</v>
      </c>
      <c r="X394" s="374" t="str">
        <f>IFERROR(__xludf.DUMMYFUNCTION("""COMPUTED_VALUE"""),"Miércoles 16:30")</f>
        <v>Miércoles 16:30</v>
      </c>
      <c r="Y394" s="374" t="str">
        <f>IFERROR(__xludf.DUMMYFUNCTION("""COMPUTED_VALUE"""),"Miércoles 19:30")</f>
        <v>Miércoles 19:30</v>
      </c>
      <c r="Z394" s="374" t="str">
        <f>IFERROR(__xludf.DUMMYFUNCTION("""COMPUTED_VALUE"""),"Jueves 17:15")</f>
        <v>Jueves 17:15</v>
      </c>
      <c r="AA394" s="374" t="str">
        <f>IFERROR(__xludf.DUMMYFUNCTION("""COMPUTED_VALUE"""),"Jueves 18:45")</f>
        <v>Jueves 18:45</v>
      </c>
      <c r="AB394" s="374" t="str">
        <f>IFERROR(__xludf.DUMMYFUNCTION("""COMPUTED_VALUE"""),"Viernes 15:45")</f>
        <v>Viernes 15:45</v>
      </c>
      <c r="AC394" s="374" t="str">
        <f>IFERROR(__xludf.DUMMYFUNCTION("""COMPUTED_VALUE"""),"Viernes 16:30")</f>
        <v>Viernes 16:30</v>
      </c>
      <c r="AD394" s="376" t="str">
        <f>IFERROR(__xludf.DUMMYFUNCTION("""COMPUTED_VALUE"""),"Viernes 19:30")</f>
        <v>Viernes 19:30</v>
      </c>
      <c r="AE394" s="376" t="str">
        <f>IFERROR(__xludf.DUMMYFUNCTION("""COMPUTED_VALUE"""),"Sábado 11:15")</f>
        <v>Sábado 11:15</v>
      </c>
      <c r="AF394" s="376" t="str">
        <f>IFERROR(__xludf.DUMMYFUNCTION("""COMPUTED_VALUE"""),"Sábado 12:45")</f>
        <v>Sábado 12:45</v>
      </c>
      <c r="AG394" s="376" t="str">
        <f>IFERROR(__xludf.DUMMYFUNCTION("""COMPUTED_VALUE"""),"Sábado 14:15")</f>
        <v>Sábado 14:15</v>
      </c>
      <c r="AH394" s="376" t="str">
        <f>IFERROR(__xludf.DUMMYFUNCTION("""COMPUTED_VALUE"""),"Sábado 18:00")</f>
        <v>Sábado 18:00</v>
      </c>
      <c r="AI394" s="376" t="str">
        <f>IFERROR(__xludf.DUMMYFUNCTION("""COMPUTED_VALUE"""),"Sábado 18:45")</f>
        <v>Sábado 18:45</v>
      </c>
      <c r="AJ394" s="376" t="str">
        <f>IFERROR(__xludf.DUMMYFUNCTION("""COMPUTED_VALUE"""),"vacio")</f>
        <v>vacio</v>
      </c>
      <c r="AK394" s="376"/>
      <c r="AL394" s="376"/>
      <c r="AM394" s="376"/>
      <c r="AN394" s="376"/>
      <c r="AO394" s="376"/>
      <c r="AP394" s="376"/>
      <c r="AQ394" s="376"/>
      <c r="AR394" s="376"/>
      <c r="AS394" s="376"/>
      <c r="AT394" s="376"/>
      <c r="AU394" s="376"/>
      <c r="AV394" s="376"/>
      <c r="AW394" s="377"/>
      <c r="AX394" s="134"/>
      <c r="AY394" s="353"/>
      <c r="AZ394" s="392" t="str">
        <f>IFERROR(__xludf.DUMMYFUNCTION("TRANSPOSE( IFNA(FILTER($B:$B, MONTH(IF($A:$A&lt;&gt;"""",$A:$A,""null""))=MONTH(IF('DATOS PERSONALES'!$H392&lt;&gt;"""",'DATOS PERSONALES'!$H392,""null""))),""Ingrese mes contratacion primero""))"),"Ingrese mes contratacion primero")</f>
        <v>Ingrese mes contratacion primero</v>
      </c>
      <c r="BA394" s="376"/>
      <c r="BB394" s="376"/>
      <c r="BC394" s="376"/>
      <c r="BD394" s="376"/>
      <c r="BE394" s="376"/>
      <c r="BF394" s="376"/>
      <c r="BG394" s="376"/>
      <c r="BH394" s="376"/>
      <c r="BI394" s="376"/>
      <c r="BJ394" s="376"/>
      <c r="BK394" s="376"/>
      <c r="BL394" s="376"/>
      <c r="BM394" s="376"/>
      <c r="BN394" s="376"/>
      <c r="BO394" s="377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</row>
    <row r="395" ht="15.75" customHeight="1">
      <c r="A395" s="134"/>
      <c r="B395" s="134"/>
      <c r="C395" s="134"/>
      <c r="D395" s="134"/>
      <c r="E395" s="134"/>
      <c r="F395" s="134"/>
      <c r="G395" s="353"/>
      <c r="H395" s="376"/>
      <c r="I395" s="376"/>
      <c r="J395" s="376"/>
      <c r="K395" s="377"/>
      <c r="L395" s="134"/>
      <c r="M395" s="134"/>
      <c r="N395" s="353"/>
      <c r="O395" s="374"/>
      <c r="P395" s="375"/>
      <c r="Q395" s="381" t="str">
        <f>IFERROR(__xludf.DUMMYFUNCTION("TRANSPOSE(FILTER($P$6:$P$329,$O$6:$O$329='DATOS PERSONALES'!$E392))"),"Lunes 16:00")</f>
        <v>Lunes 16:00</v>
      </c>
      <c r="R395" s="374" t="str">
        <f>IFERROR(__xludf.DUMMYFUNCTION("""COMPUTED_VALUE"""),"Lunes 19:00")</f>
        <v>Lunes 19:00</v>
      </c>
      <c r="S395" s="374" t="str">
        <f>IFERROR(__xludf.DUMMYFUNCTION("""COMPUTED_VALUE"""),"Martes 16:30")</f>
        <v>Martes 16:30</v>
      </c>
      <c r="T395" s="374" t="str">
        <f>IFERROR(__xludf.DUMMYFUNCTION("""COMPUTED_VALUE"""),"Martes 18:45")</f>
        <v>Martes 18:45</v>
      </c>
      <c r="U395" s="374" t="str">
        <f>IFERROR(__xludf.DUMMYFUNCTION("""COMPUTED_VALUE"""),"Martes 19:30")</f>
        <v>Martes 19:30</v>
      </c>
      <c r="V395" s="374" t="str">
        <f>IFERROR(__xludf.DUMMYFUNCTION("""COMPUTED_VALUE"""),"Miércoles 09:45")</f>
        <v>Miércoles 09:45</v>
      </c>
      <c r="W395" s="374" t="str">
        <f>IFERROR(__xludf.DUMMYFUNCTION("""COMPUTED_VALUE"""),"Miércoles 15:00")</f>
        <v>Miércoles 15:00</v>
      </c>
      <c r="X395" s="374" t="str">
        <f>IFERROR(__xludf.DUMMYFUNCTION("""COMPUTED_VALUE"""),"Miércoles 16:30")</f>
        <v>Miércoles 16:30</v>
      </c>
      <c r="Y395" s="374" t="str">
        <f>IFERROR(__xludf.DUMMYFUNCTION("""COMPUTED_VALUE"""),"Miércoles 19:30")</f>
        <v>Miércoles 19:30</v>
      </c>
      <c r="Z395" s="374" t="str">
        <f>IFERROR(__xludf.DUMMYFUNCTION("""COMPUTED_VALUE"""),"Jueves 17:15")</f>
        <v>Jueves 17:15</v>
      </c>
      <c r="AA395" s="374" t="str">
        <f>IFERROR(__xludf.DUMMYFUNCTION("""COMPUTED_VALUE"""),"Jueves 18:45")</f>
        <v>Jueves 18:45</v>
      </c>
      <c r="AB395" s="374" t="str">
        <f>IFERROR(__xludf.DUMMYFUNCTION("""COMPUTED_VALUE"""),"Viernes 15:45")</f>
        <v>Viernes 15:45</v>
      </c>
      <c r="AC395" s="374" t="str">
        <f>IFERROR(__xludf.DUMMYFUNCTION("""COMPUTED_VALUE"""),"Viernes 16:30")</f>
        <v>Viernes 16:30</v>
      </c>
      <c r="AD395" s="376" t="str">
        <f>IFERROR(__xludf.DUMMYFUNCTION("""COMPUTED_VALUE"""),"Viernes 19:30")</f>
        <v>Viernes 19:30</v>
      </c>
      <c r="AE395" s="376" t="str">
        <f>IFERROR(__xludf.DUMMYFUNCTION("""COMPUTED_VALUE"""),"Sábado 11:15")</f>
        <v>Sábado 11:15</v>
      </c>
      <c r="AF395" s="376" t="str">
        <f>IFERROR(__xludf.DUMMYFUNCTION("""COMPUTED_VALUE"""),"Sábado 12:45")</f>
        <v>Sábado 12:45</v>
      </c>
      <c r="AG395" s="376" t="str">
        <f>IFERROR(__xludf.DUMMYFUNCTION("""COMPUTED_VALUE"""),"Sábado 14:15")</f>
        <v>Sábado 14:15</v>
      </c>
      <c r="AH395" s="376" t="str">
        <f>IFERROR(__xludf.DUMMYFUNCTION("""COMPUTED_VALUE"""),"Sábado 18:00")</f>
        <v>Sábado 18:00</v>
      </c>
      <c r="AI395" s="376" t="str">
        <f>IFERROR(__xludf.DUMMYFUNCTION("""COMPUTED_VALUE"""),"Sábado 18:45")</f>
        <v>Sábado 18:45</v>
      </c>
      <c r="AJ395" s="376" t="str">
        <f>IFERROR(__xludf.DUMMYFUNCTION("""COMPUTED_VALUE"""),"vacio")</f>
        <v>vacio</v>
      </c>
      <c r="AK395" s="376"/>
      <c r="AL395" s="376"/>
      <c r="AM395" s="376"/>
      <c r="AN395" s="376"/>
      <c r="AO395" s="376"/>
      <c r="AP395" s="376"/>
      <c r="AQ395" s="376"/>
      <c r="AR395" s="376"/>
      <c r="AS395" s="376"/>
      <c r="AT395" s="376"/>
      <c r="AU395" s="376"/>
      <c r="AV395" s="376"/>
      <c r="AW395" s="377"/>
      <c r="AX395" s="134"/>
      <c r="AY395" s="353"/>
      <c r="AZ395" s="392" t="str">
        <f>IFERROR(__xludf.DUMMYFUNCTION("TRANSPOSE( IFNA(FILTER($B:$B, MONTH(IF($A:$A&lt;&gt;"""",$A:$A,""null""))=MONTH(IF('DATOS PERSONALES'!$H393&lt;&gt;"""",'DATOS PERSONALES'!$H393,""null""))),""Ingrese mes contratacion primero""))"),"Ingrese mes contratacion primero")</f>
        <v>Ingrese mes contratacion primero</v>
      </c>
      <c r="BA395" s="376"/>
      <c r="BB395" s="376"/>
      <c r="BC395" s="376"/>
      <c r="BD395" s="376"/>
      <c r="BE395" s="376"/>
      <c r="BF395" s="376"/>
      <c r="BG395" s="376"/>
      <c r="BH395" s="376"/>
      <c r="BI395" s="376"/>
      <c r="BJ395" s="376"/>
      <c r="BK395" s="376"/>
      <c r="BL395" s="376"/>
      <c r="BM395" s="376"/>
      <c r="BN395" s="376"/>
      <c r="BO395" s="377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</row>
    <row r="396" ht="15.75" customHeight="1">
      <c r="A396" s="134"/>
      <c r="B396" s="134"/>
      <c r="C396" s="134"/>
      <c r="D396" s="134"/>
      <c r="E396" s="134"/>
      <c r="F396" s="134"/>
      <c r="G396" s="353"/>
      <c r="H396" s="376"/>
      <c r="I396" s="376"/>
      <c r="J396" s="376"/>
      <c r="K396" s="377"/>
      <c r="L396" s="134"/>
      <c r="M396" s="134"/>
      <c r="N396" s="353"/>
      <c r="O396" s="374"/>
      <c r="P396" s="375"/>
      <c r="Q396" s="381" t="str">
        <f>IFERROR(__xludf.DUMMYFUNCTION("TRANSPOSE(FILTER($P$6:$P$329,$O$6:$O$329='DATOS PERSONALES'!$E393))"),"Lunes 16:00")</f>
        <v>Lunes 16:00</v>
      </c>
      <c r="R396" s="374" t="str">
        <f>IFERROR(__xludf.DUMMYFUNCTION("""COMPUTED_VALUE"""),"Lunes 19:00")</f>
        <v>Lunes 19:00</v>
      </c>
      <c r="S396" s="374" t="str">
        <f>IFERROR(__xludf.DUMMYFUNCTION("""COMPUTED_VALUE"""),"Martes 16:30")</f>
        <v>Martes 16:30</v>
      </c>
      <c r="T396" s="374" t="str">
        <f>IFERROR(__xludf.DUMMYFUNCTION("""COMPUTED_VALUE"""),"Martes 18:45")</f>
        <v>Martes 18:45</v>
      </c>
      <c r="U396" s="374" t="str">
        <f>IFERROR(__xludf.DUMMYFUNCTION("""COMPUTED_VALUE"""),"Martes 19:30")</f>
        <v>Martes 19:30</v>
      </c>
      <c r="V396" s="374" t="str">
        <f>IFERROR(__xludf.DUMMYFUNCTION("""COMPUTED_VALUE"""),"Miércoles 09:45")</f>
        <v>Miércoles 09:45</v>
      </c>
      <c r="W396" s="374" t="str">
        <f>IFERROR(__xludf.DUMMYFUNCTION("""COMPUTED_VALUE"""),"Miércoles 15:00")</f>
        <v>Miércoles 15:00</v>
      </c>
      <c r="X396" s="374" t="str">
        <f>IFERROR(__xludf.DUMMYFUNCTION("""COMPUTED_VALUE"""),"Miércoles 16:30")</f>
        <v>Miércoles 16:30</v>
      </c>
      <c r="Y396" s="374" t="str">
        <f>IFERROR(__xludf.DUMMYFUNCTION("""COMPUTED_VALUE"""),"Miércoles 19:30")</f>
        <v>Miércoles 19:30</v>
      </c>
      <c r="Z396" s="374" t="str">
        <f>IFERROR(__xludf.DUMMYFUNCTION("""COMPUTED_VALUE"""),"Jueves 17:15")</f>
        <v>Jueves 17:15</v>
      </c>
      <c r="AA396" s="374" t="str">
        <f>IFERROR(__xludf.DUMMYFUNCTION("""COMPUTED_VALUE"""),"Jueves 18:45")</f>
        <v>Jueves 18:45</v>
      </c>
      <c r="AB396" s="374" t="str">
        <f>IFERROR(__xludf.DUMMYFUNCTION("""COMPUTED_VALUE"""),"Viernes 15:45")</f>
        <v>Viernes 15:45</v>
      </c>
      <c r="AC396" s="374" t="str">
        <f>IFERROR(__xludf.DUMMYFUNCTION("""COMPUTED_VALUE"""),"Viernes 16:30")</f>
        <v>Viernes 16:30</v>
      </c>
      <c r="AD396" s="376" t="str">
        <f>IFERROR(__xludf.DUMMYFUNCTION("""COMPUTED_VALUE"""),"Viernes 19:30")</f>
        <v>Viernes 19:30</v>
      </c>
      <c r="AE396" s="376" t="str">
        <f>IFERROR(__xludf.DUMMYFUNCTION("""COMPUTED_VALUE"""),"Sábado 11:15")</f>
        <v>Sábado 11:15</v>
      </c>
      <c r="AF396" s="376" t="str">
        <f>IFERROR(__xludf.DUMMYFUNCTION("""COMPUTED_VALUE"""),"Sábado 12:45")</f>
        <v>Sábado 12:45</v>
      </c>
      <c r="AG396" s="376" t="str">
        <f>IFERROR(__xludf.DUMMYFUNCTION("""COMPUTED_VALUE"""),"Sábado 14:15")</f>
        <v>Sábado 14:15</v>
      </c>
      <c r="AH396" s="376" t="str">
        <f>IFERROR(__xludf.DUMMYFUNCTION("""COMPUTED_VALUE"""),"Sábado 18:00")</f>
        <v>Sábado 18:00</v>
      </c>
      <c r="AI396" s="376" t="str">
        <f>IFERROR(__xludf.DUMMYFUNCTION("""COMPUTED_VALUE"""),"Sábado 18:45")</f>
        <v>Sábado 18:45</v>
      </c>
      <c r="AJ396" s="376" t="str">
        <f>IFERROR(__xludf.DUMMYFUNCTION("""COMPUTED_VALUE"""),"vacio")</f>
        <v>vacio</v>
      </c>
      <c r="AK396" s="376"/>
      <c r="AL396" s="376"/>
      <c r="AM396" s="376"/>
      <c r="AN396" s="376"/>
      <c r="AO396" s="376"/>
      <c r="AP396" s="376"/>
      <c r="AQ396" s="376"/>
      <c r="AR396" s="376"/>
      <c r="AS396" s="376"/>
      <c r="AT396" s="376"/>
      <c r="AU396" s="376"/>
      <c r="AV396" s="376"/>
      <c r="AW396" s="377"/>
      <c r="AX396" s="134"/>
      <c r="AY396" s="353"/>
      <c r="AZ396" s="392" t="str">
        <f>IFERROR(__xludf.DUMMYFUNCTION("TRANSPOSE( IFNA(FILTER($B:$B, MONTH(IF($A:$A&lt;&gt;"""",$A:$A,""null""))=MONTH(IF('DATOS PERSONALES'!$H394&lt;&gt;"""",'DATOS PERSONALES'!$H394,""null""))),""Ingrese mes contratacion primero""))"),"Ingrese mes contratacion primero")</f>
        <v>Ingrese mes contratacion primero</v>
      </c>
      <c r="BA396" s="376"/>
      <c r="BB396" s="376"/>
      <c r="BC396" s="376"/>
      <c r="BD396" s="376"/>
      <c r="BE396" s="376"/>
      <c r="BF396" s="376"/>
      <c r="BG396" s="376"/>
      <c r="BH396" s="376"/>
      <c r="BI396" s="376"/>
      <c r="BJ396" s="376"/>
      <c r="BK396" s="376"/>
      <c r="BL396" s="376"/>
      <c r="BM396" s="376"/>
      <c r="BN396" s="376"/>
      <c r="BO396" s="377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</row>
    <row r="397" ht="15.75" customHeight="1">
      <c r="A397" s="134"/>
      <c r="B397" s="134"/>
      <c r="C397" s="134"/>
      <c r="D397" s="134"/>
      <c r="E397" s="134"/>
      <c r="F397" s="134"/>
      <c r="G397" s="353"/>
      <c r="H397" s="376"/>
      <c r="I397" s="376"/>
      <c r="J397" s="376"/>
      <c r="K397" s="377"/>
      <c r="L397" s="134"/>
      <c r="M397" s="134"/>
      <c r="N397" s="353"/>
      <c r="O397" s="374"/>
      <c r="P397" s="375"/>
      <c r="Q397" s="381" t="str">
        <f>IFERROR(__xludf.DUMMYFUNCTION("TRANSPOSE(FILTER($P$6:$P$329,$O$6:$O$329='DATOS PERSONALES'!$E394))"),"Lunes 16:00")</f>
        <v>Lunes 16:00</v>
      </c>
      <c r="R397" s="374" t="str">
        <f>IFERROR(__xludf.DUMMYFUNCTION("""COMPUTED_VALUE"""),"Lunes 19:00")</f>
        <v>Lunes 19:00</v>
      </c>
      <c r="S397" s="374" t="str">
        <f>IFERROR(__xludf.DUMMYFUNCTION("""COMPUTED_VALUE"""),"Martes 16:30")</f>
        <v>Martes 16:30</v>
      </c>
      <c r="T397" s="374" t="str">
        <f>IFERROR(__xludf.DUMMYFUNCTION("""COMPUTED_VALUE"""),"Martes 18:45")</f>
        <v>Martes 18:45</v>
      </c>
      <c r="U397" s="374" t="str">
        <f>IFERROR(__xludf.DUMMYFUNCTION("""COMPUTED_VALUE"""),"Martes 19:30")</f>
        <v>Martes 19:30</v>
      </c>
      <c r="V397" s="374" t="str">
        <f>IFERROR(__xludf.DUMMYFUNCTION("""COMPUTED_VALUE"""),"Miércoles 09:45")</f>
        <v>Miércoles 09:45</v>
      </c>
      <c r="W397" s="374" t="str">
        <f>IFERROR(__xludf.DUMMYFUNCTION("""COMPUTED_VALUE"""),"Miércoles 15:00")</f>
        <v>Miércoles 15:00</v>
      </c>
      <c r="X397" s="374" t="str">
        <f>IFERROR(__xludf.DUMMYFUNCTION("""COMPUTED_VALUE"""),"Miércoles 16:30")</f>
        <v>Miércoles 16:30</v>
      </c>
      <c r="Y397" s="374" t="str">
        <f>IFERROR(__xludf.DUMMYFUNCTION("""COMPUTED_VALUE"""),"Miércoles 19:30")</f>
        <v>Miércoles 19:30</v>
      </c>
      <c r="Z397" s="374" t="str">
        <f>IFERROR(__xludf.DUMMYFUNCTION("""COMPUTED_VALUE"""),"Jueves 17:15")</f>
        <v>Jueves 17:15</v>
      </c>
      <c r="AA397" s="374" t="str">
        <f>IFERROR(__xludf.DUMMYFUNCTION("""COMPUTED_VALUE"""),"Jueves 18:45")</f>
        <v>Jueves 18:45</v>
      </c>
      <c r="AB397" s="374" t="str">
        <f>IFERROR(__xludf.DUMMYFUNCTION("""COMPUTED_VALUE"""),"Viernes 15:45")</f>
        <v>Viernes 15:45</v>
      </c>
      <c r="AC397" s="374" t="str">
        <f>IFERROR(__xludf.DUMMYFUNCTION("""COMPUTED_VALUE"""),"Viernes 16:30")</f>
        <v>Viernes 16:30</v>
      </c>
      <c r="AD397" s="376" t="str">
        <f>IFERROR(__xludf.DUMMYFUNCTION("""COMPUTED_VALUE"""),"Viernes 19:30")</f>
        <v>Viernes 19:30</v>
      </c>
      <c r="AE397" s="376" t="str">
        <f>IFERROR(__xludf.DUMMYFUNCTION("""COMPUTED_VALUE"""),"Sábado 11:15")</f>
        <v>Sábado 11:15</v>
      </c>
      <c r="AF397" s="376" t="str">
        <f>IFERROR(__xludf.DUMMYFUNCTION("""COMPUTED_VALUE"""),"Sábado 12:45")</f>
        <v>Sábado 12:45</v>
      </c>
      <c r="AG397" s="376" t="str">
        <f>IFERROR(__xludf.DUMMYFUNCTION("""COMPUTED_VALUE"""),"Sábado 14:15")</f>
        <v>Sábado 14:15</v>
      </c>
      <c r="AH397" s="376" t="str">
        <f>IFERROR(__xludf.DUMMYFUNCTION("""COMPUTED_VALUE"""),"Sábado 18:00")</f>
        <v>Sábado 18:00</v>
      </c>
      <c r="AI397" s="376" t="str">
        <f>IFERROR(__xludf.DUMMYFUNCTION("""COMPUTED_VALUE"""),"Sábado 18:45")</f>
        <v>Sábado 18:45</v>
      </c>
      <c r="AJ397" s="376" t="str">
        <f>IFERROR(__xludf.DUMMYFUNCTION("""COMPUTED_VALUE"""),"vacio")</f>
        <v>vacio</v>
      </c>
      <c r="AK397" s="376"/>
      <c r="AL397" s="376"/>
      <c r="AM397" s="376"/>
      <c r="AN397" s="376"/>
      <c r="AO397" s="376"/>
      <c r="AP397" s="376"/>
      <c r="AQ397" s="376"/>
      <c r="AR397" s="376"/>
      <c r="AS397" s="376"/>
      <c r="AT397" s="376"/>
      <c r="AU397" s="376"/>
      <c r="AV397" s="376"/>
      <c r="AW397" s="377"/>
      <c r="AX397" s="134"/>
      <c r="AY397" s="353"/>
      <c r="AZ397" s="392" t="str">
        <f>IFERROR(__xludf.DUMMYFUNCTION("TRANSPOSE( IFNA(FILTER($B:$B, MONTH(IF($A:$A&lt;&gt;"""",$A:$A,""null""))=MONTH(IF('DATOS PERSONALES'!$H395&lt;&gt;"""",'DATOS PERSONALES'!$H395,""null""))),""Ingrese mes contratacion primero""))"),"Ingrese mes contratacion primero")</f>
        <v>Ingrese mes contratacion primero</v>
      </c>
      <c r="BA397" s="376"/>
      <c r="BB397" s="376"/>
      <c r="BC397" s="376"/>
      <c r="BD397" s="376"/>
      <c r="BE397" s="376"/>
      <c r="BF397" s="376"/>
      <c r="BG397" s="376"/>
      <c r="BH397" s="376"/>
      <c r="BI397" s="376"/>
      <c r="BJ397" s="376"/>
      <c r="BK397" s="376"/>
      <c r="BL397" s="376"/>
      <c r="BM397" s="376"/>
      <c r="BN397" s="376"/>
      <c r="BO397" s="377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</row>
    <row r="398" ht="15.75" customHeight="1">
      <c r="A398" s="134"/>
      <c r="B398" s="134"/>
      <c r="C398" s="134"/>
      <c r="D398" s="134"/>
      <c r="E398" s="134"/>
      <c r="F398" s="134"/>
      <c r="G398" s="353"/>
      <c r="H398" s="376"/>
      <c r="I398" s="376"/>
      <c r="J398" s="376"/>
      <c r="K398" s="377"/>
      <c r="L398" s="134"/>
      <c r="M398" s="134"/>
      <c r="N398" s="353"/>
      <c r="O398" s="374"/>
      <c r="P398" s="375"/>
      <c r="Q398" s="381" t="str">
        <f>IFERROR(__xludf.DUMMYFUNCTION("TRANSPOSE(FILTER($P$6:$P$329,$O$6:$O$329='DATOS PERSONALES'!$E395))"),"Lunes 16:00")</f>
        <v>Lunes 16:00</v>
      </c>
      <c r="R398" s="374" t="str">
        <f>IFERROR(__xludf.DUMMYFUNCTION("""COMPUTED_VALUE"""),"Lunes 19:00")</f>
        <v>Lunes 19:00</v>
      </c>
      <c r="S398" s="374" t="str">
        <f>IFERROR(__xludf.DUMMYFUNCTION("""COMPUTED_VALUE"""),"Martes 16:30")</f>
        <v>Martes 16:30</v>
      </c>
      <c r="T398" s="374" t="str">
        <f>IFERROR(__xludf.DUMMYFUNCTION("""COMPUTED_VALUE"""),"Martes 18:45")</f>
        <v>Martes 18:45</v>
      </c>
      <c r="U398" s="374" t="str">
        <f>IFERROR(__xludf.DUMMYFUNCTION("""COMPUTED_VALUE"""),"Martes 19:30")</f>
        <v>Martes 19:30</v>
      </c>
      <c r="V398" s="374" t="str">
        <f>IFERROR(__xludf.DUMMYFUNCTION("""COMPUTED_VALUE"""),"Miércoles 09:45")</f>
        <v>Miércoles 09:45</v>
      </c>
      <c r="W398" s="374" t="str">
        <f>IFERROR(__xludf.DUMMYFUNCTION("""COMPUTED_VALUE"""),"Miércoles 15:00")</f>
        <v>Miércoles 15:00</v>
      </c>
      <c r="X398" s="374" t="str">
        <f>IFERROR(__xludf.DUMMYFUNCTION("""COMPUTED_VALUE"""),"Miércoles 16:30")</f>
        <v>Miércoles 16:30</v>
      </c>
      <c r="Y398" s="374" t="str">
        <f>IFERROR(__xludf.DUMMYFUNCTION("""COMPUTED_VALUE"""),"Miércoles 19:30")</f>
        <v>Miércoles 19:30</v>
      </c>
      <c r="Z398" s="374" t="str">
        <f>IFERROR(__xludf.DUMMYFUNCTION("""COMPUTED_VALUE"""),"Jueves 17:15")</f>
        <v>Jueves 17:15</v>
      </c>
      <c r="AA398" s="374" t="str">
        <f>IFERROR(__xludf.DUMMYFUNCTION("""COMPUTED_VALUE"""),"Jueves 18:45")</f>
        <v>Jueves 18:45</v>
      </c>
      <c r="AB398" s="374" t="str">
        <f>IFERROR(__xludf.DUMMYFUNCTION("""COMPUTED_VALUE"""),"Viernes 15:45")</f>
        <v>Viernes 15:45</v>
      </c>
      <c r="AC398" s="374" t="str">
        <f>IFERROR(__xludf.DUMMYFUNCTION("""COMPUTED_VALUE"""),"Viernes 16:30")</f>
        <v>Viernes 16:30</v>
      </c>
      <c r="AD398" s="376" t="str">
        <f>IFERROR(__xludf.DUMMYFUNCTION("""COMPUTED_VALUE"""),"Viernes 19:30")</f>
        <v>Viernes 19:30</v>
      </c>
      <c r="AE398" s="376" t="str">
        <f>IFERROR(__xludf.DUMMYFUNCTION("""COMPUTED_VALUE"""),"Sábado 11:15")</f>
        <v>Sábado 11:15</v>
      </c>
      <c r="AF398" s="376" t="str">
        <f>IFERROR(__xludf.DUMMYFUNCTION("""COMPUTED_VALUE"""),"Sábado 12:45")</f>
        <v>Sábado 12:45</v>
      </c>
      <c r="AG398" s="376" t="str">
        <f>IFERROR(__xludf.DUMMYFUNCTION("""COMPUTED_VALUE"""),"Sábado 14:15")</f>
        <v>Sábado 14:15</v>
      </c>
      <c r="AH398" s="376" t="str">
        <f>IFERROR(__xludf.DUMMYFUNCTION("""COMPUTED_VALUE"""),"Sábado 18:00")</f>
        <v>Sábado 18:00</v>
      </c>
      <c r="AI398" s="376" t="str">
        <f>IFERROR(__xludf.DUMMYFUNCTION("""COMPUTED_VALUE"""),"Sábado 18:45")</f>
        <v>Sábado 18:45</v>
      </c>
      <c r="AJ398" s="376" t="str">
        <f>IFERROR(__xludf.DUMMYFUNCTION("""COMPUTED_VALUE"""),"vacio")</f>
        <v>vacio</v>
      </c>
      <c r="AK398" s="376"/>
      <c r="AL398" s="376"/>
      <c r="AM398" s="376"/>
      <c r="AN398" s="376"/>
      <c r="AO398" s="376"/>
      <c r="AP398" s="376"/>
      <c r="AQ398" s="376"/>
      <c r="AR398" s="376"/>
      <c r="AS398" s="376"/>
      <c r="AT398" s="376"/>
      <c r="AU398" s="376"/>
      <c r="AV398" s="376"/>
      <c r="AW398" s="377"/>
      <c r="AX398" s="134"/>
      <c r="AY398" s="353"/>
      <c r="AZ398" s="392" t="str">
        <f>IFERROR(__xludf.DUMMYFUNCTION("TRANSPOSE( IFNA(FILTER($B:$B, MONTH(IF($A:$A&lt;&gt;"""",$A:$A,""null""))=MONTH(IF('DATOS PERSONALES'!$H396&lt;&gt;"""",'DATOS PERSONALES'!$H396,""null""))),""Ingrese mes contratacion primero""))"),"Ingrese mes contratacion primero")</f>
        <v>Ingrese mes contratacion primero</v>
      </c>
      <c r="BA398" s="376"/>
      <c r="BB398" s="376"/>
      <c r="BC398" s="376"/>
      <c r="BD398" s="376"/>
      <c r="BE398" s="376"/>
      <c r="BF398" s="376"/>
      <c r="BG398" s="376"/>
      <c r="BH398" s="376"/>
      <c r="BI398" s="376"/>
      <c r="BJ398" s="376"/>
      <c r="BK398" s="376"/>
      <c r="BL398" s="376"/>
      <c r="BM398" s="376"/>
      <c r="BN398" s="376"/>
      <c r="BO398" s="377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</row>
    <row r="399" ht="15.75" customHeight="1">
      <c r="A399" s="134"/>
      <c r="B399" s="134"/>
      <c r="C399" s="134"/>
      <c r="D399" s="134"/>
      <c r="E399" s="134"/>
      <c r="F399" s="134"/>
      <c r="G399" s="353"/>
      <c r="H399" s="376"/>
      <c r="I399" s="376"/>
      <c r="J399" s="376"/>
      <c r="K399" s="377"/>
      <c r="L399" s="134"/>
      <c r="M399" s="134"/>
      <c r="N399" s="353"/>
      <c r="O399" s="374"/>
      <c r="P399" s="375"/>
      <c r="Q399" s="381" t="str">
        <f>IFERROR(__xludf.DUMMYFUNCTION("TRANSPOSE(FILTER($P$6:$P$329,$O$6:$O$329='DATOS PERSONALES'!$E396))"),"Lunes 16:00")</f>
        <v>Lunes 16:00</v>
      </c>
      <c r="R399" s="374" t="str">
        <f>IFERROR(__xludf.DUMMYFUNCTION("""COMPUTED_VALUE"""),"Lunes 19:00")</f>
        <v>Lunes 19:00</v>
      </c>
      <c r="S399" s="374" t="str">
        <f>IFERROR(__xludf.DUMMYFUNCTION("""COMPUTED_VALUE"""),"Martes 16:30")</f>
        <v>Martes 16:30</v>
      </c>
      <c r="T399" s="374" t="str">
        <f>IFERROR(__xludf.DUMMYFUNCTION("""COMPUTED_VALUE"""),"Martes 18:45")</f>
        <v>Martes 18:45</v>
      </c>
      <c r="U399" s="374" t="str">
        <f>IFERROR(__xludf.DUMMYFUNCTION("""COMPUTED_VALUE"""),"Martes 19:30")</f>
        <v>Martes 19:30</v>
      </c>
      <c r="V399" s="374" t="str">
        <f>IFERROR(__xludf.DUMMYFUNCTION("""COMPUTED_VALUE"""),"Miércoles 09:45")</f>
        <v>Miércoles 09:45</v>
      </c>
      <c r="W399" s="374" t="str">
        <f>IFERROR(__xludf.DUMMYFUNCTION("""COMPUTED_VALUE"""),"Miércoles 15:00")</f>
        <v>Miércoles 15:00</v>
      </c>
      <c r="X399" s="374" t="str">
        <f>IFERROR(__xludf.DUMMYFUNCTION("""COMPUTED_VALUE"""),"Miércoles 16:30")</f>
        <v>Miércoles 16:30</v>
      </c>
      <c r="Y399" s="374" t="str">
        <f>IFERROR(__xludf.DUMMYFUNCTION("""COMPUTED_VALUE"""),"Miércoles 19:30")</f>
        <v>Miércoles 19:30</v>
      </c>
      <c r="Z399" s="374" t="str">
        <f>IFERROR(__xludf.DUMMYFUNCTION("""COMPUTED_VALUE"""),"Jueves 17:15")</f>
        <v>Jueves 17:15</v>
      </c>
      <c r="AA399" s="374" t="str">
        <f>IFERROR(__xludf.DUMMYFUNCTION("""COMPUTED_VALUE"""),"Jueves 18:45")</f>
        <v>Jueves 18:45</v>
      </c>
      <c r="AB399" s="374" t="str">
        <f>IFERROR(__xludf.DUMMYFUNCTION("""COMPUTED_VALUE"""),"Viernes 15:45")</f>
        <v>Viernes 15:45</v>
      </c>
      <c r="AC399" s="374" t="str">
        <f>IFERROR(__xludf.DUMMYFUNCTION("""COMPUTED_VALUE"""),"Viernes 16:30")</f>
        <v>Viernes 16:30</v>
      </c>
      <c r="AD399" s="376" t="str">
        <f>IFERROR(__xludf.DUMMYFUNCTION("""COMPUTED_VALUE"""),"Viernes 19:30")</f>
        <v>Viernes 19:30</v>
      </c>
      <c r="AE399" s="376" t="str">
        <f>IFERROR(__xludf.DUMMYFUNCTION("""COMPUTED_VALUE"""),"Sábado 11:15")</f>
        <v>Sábado 11:15</v>
      </c>
      <c r="AF399" s="376" t="str">
        <f>IFERROR(__xludf.DUMMYFUNCTION("""COMPUTED_VALUE"""),"Sábado 12:45")</f>
        <v>Sábado 12:45</v>
      </c>
      <c r="AG399" s="376" t="str">
        <f>IFERROR(__xludf.DUMMYFUNCTION("""COMPUTED_VALUE"""),"Sábado 14:15")</f>
        <v>Sábado 14:15</v>
      </c>
      <c r="AH399" s="376" t="str">
        <f>IFERROR(__xludf.DUMMYFUNCTION("""COMPUTED_VALUE"""),"Sábado 18:00")</f>
        <v>Sábado 18:00</v>
      </c>
      <c r="AI399" s="376" t="str">
        <f>IFERROR(__xludf.DUMMYFUNCTION("""COMPUTED_VALUE"""),"Sábado 18:45")</f>
        <v>Sábado 18:45</v>
      </c>
      <c r="AJ399" s="376" t="str">
        <f>IFERROR(__xludf.DUMMYFUNCTION("""COMPUTED_VALUE"""),"vacio")</f>
        <v>vacio</v>
      </c>
      <c r="AK399" s="376"/>
      <c r="AL399" s="376"/>
      <c r="AM399" s="376"/>
      <c r="AN399" s="376"/>
      <c r="AO399" s="376"/>
      <c r="AP399" s="376"/>
      <c r="AQ399" s="376"/>
      <c r="AR399" s="376"/>
      <c r="AS399" s="376"/>
      <c r="AT399" s="376"/>
      <c r="AU399" s="376"/>
      <c r="AV399" s="376"/>
      <c r="AW399" s="377"/>
      <c r="AX399" s="134"/>
      <c r="AY399" s="353"/>
      <c r="AZ399" s="392" t="str">
        <f>IFERROR(__xludf.DUMMYFUNCTION("TRANSPOSE( IFNA(FILTER($B:$B, MONTH(IF($A:$A&lt;&gt;"""",$A:$A,""null""))=MONTH(IF('DATOS PERSONALES'!$H397&lt;&gt;"""",'DATOS PERSONALES'!$H397,""null""))),""Ingrese mes contratacion primero""))"),"Ingrese mes contratacion primero")</f>
        <v>Ingrese mes contratacion primero</v>
      </c>
      <c r="BA399" s="376"/>
      <c r="BB399" s="376"/>
      <c r="BC399" s="376"/>
      <c r="BD399" s="376"/>
      <c r="BE399" s="376"/>
      <c r="BF399" s="376"/>
      <c r="BG399" s="376"/>
      <c r="BH399" s="376"/>
      <c r="BI399" s="376"/>
      <c r="BJ399" s="376"/>
      <c r="BK399" s="376"/>
      <c r="BL399" s="376"/>
      <c r="BM399" s="376"/>
      <c r="BN399" s="376"/>
      <c r="BO399" s="377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</row>
    <row r="400" ht="15.75" customHeight="1">
      <c r="A400" s="134"/>
      <c r="B400" s="134"/>
      <c r="C400" s="134"/>
      <c r="D400" s="134"/>
      <c r="E400" s="134"/>
      <c r="F400" s="134"/>
      <c r="G400" s="353"/>
      <c r="H400" s="376"/>
      <c r="I400" s="376"/>
      <c r="J400" s="376"/>
      <c r="K400" s="377"/>
      <c r="L400" s="134"/>
      <c r="M400" s="134"/>
      <c r="N400" s="353"/>
      <c r="O400" s="374"/>
      <c r="P400" s="375"/>
      <c r="Q400" s="381" t="str">
        <f>IFERROR(__xludf.DUMMYFUNCTION("TRANSPOSE(FILTER($P$6:$P$329,$O$6:$O$329='DATOS PERSONALES'!$E397))"),"Lunes 16:00")</f>
        <v>Lunes 16:00</v>
      </c>
      <c r="R400" s="374" t="str">
        <f>IFERROR(__xludf.DUMMYFUNCTION("""COMPUTED_VALUE"""),"Lunes 19:00")</f>
        <v>Lunes 19:00</v>
      </c>
      <c r="S400" s="374" t="str">
        <f>IFERROR(__xludf.DUMMYFUNCTION("""COMPUTED_VALUE"""),"Martes 16:30")</f>
        <v>Martes 16:30</v>
      </c>
      <c r="T400" s="374" t="str">
        <f>IFERROR(__xludf.DUMMYFUNCTION("""COMPUTED_VALUE"""),"Martes 18:45")</f>
        <v>Martes 18:45</v>
      </c>
      <c r="U400" s="374" t="str">
        <f>IFERROR(__xludf.DUMMYFUNCTION("""COMPUTED_VALUE"""),"Martes 19:30")</f>
        <v>Martes 19:30</v>
      </c>
      <c r="V400" s="374" t="str">
        <f>IFERROR(__xludf.DUMMYFUNCTION("""COMPUTED_VALUE"""),"Miércoles 09:45")</f>
        <v>Miércoles 09:45</v>
      </c>
      <c r="W400" s="374" t="str">
        <f>IFERROR(__xludf.DUMMYFUNCTION("""COMPUTED_VALUE"""),"Miércoles 15:00")</f>
        <v>Miércoles 15:00</v>
      </c>
      <c r="X400" s="374" t="str">
        <f>IFERROR(__xludf.DUMMYFUNCTION("""COMPUTED_VALUE"""),"Miércoles 16:30")</f>
        <v>Miércoles 16:30</v>
      </c>
      <c r="Y400" s="374" t="str">
        <f>IFERROR(__xludf.DUMMYFUNCTION("""COMPUTED_VALUE"""),"Miércoles 19:30")</f>
        <v>Miércoles 19:30</v>
      </c>
      <c r="Z400" s="374" t="str">
        <f>IFERROR(__xludf.DUMMYFUNCTION("""COMPUTED_VALUE"""),"Jueves 17:15")</f>
        <v>Jueves 17:15</v>
      </c>
      <c r="AA400" s="374" t="str">
        <f>IFERROR(__xludf.DUMMYFUNCTION("""COMPUTED_VALUE"""),"Jueves 18:45")</f>
        <v>Jueves 18:45</v>
      </c>
      <c r="AB400" s="374" t="str">
        <f>IFERROR(__xludf.DUMMYFUNCTION("""COMPUTED_VALUE"""),"Viernes 15:45")</f>
        <v>Viernes 15:45</v>
      </c>
      <c r="AC400" s="374" t="str">
        <f>IFERROR(__xludf.DUMMYFUNCTION("""COMPUTED_VALUE"""),"Viernes 16:30")</f>
        <v>Viernes 16:30</v>
      </c>
      <c r="AD400" s="376" t="str">
        <f>IFERROR(__xludf.DUMMYFUNCTION("""COMPUTED_VALUE"""),"Viernes 19:30")</f>
        <v>Viernes 19:30</v>
      </c>
      <c r="AE400" s="376" t="str">
        <f>IFERROR(__xludf.DUMMYFUNCTION("""COMPUTED_VALUE"""),"Sábado 11:15")</f>
        <v>Sábado 11:15</v>
      </c>
      <c r="AF400" s="376" t="str">
        <f>IFERROR(__xludf.DUMMYFUNCTION("""COMPUTED_VALUE"""),"Sábado 12:45")</f>
        <v>Sábado 12:45</v>
      </c>
      <c r="AG400" s="376" t="str">
        <f>IFERROR(__xludf.DUMMYFUNCTION("""COMPUTED_VALUE"""),"Sábado 14:15")</f>
        <v>Sábado 14:15</v>
      </c>
      <c r="AH400" s="376" t="str">
        <f>IFERROR(__xludf.DUMMYFUNCTION("""COMPUTED_VALUE"""),"Sábado 18:00")</f>
        <v>Sábado 18:00</v>
      </c>
      <c r="AI400" s="376" t="str">
        <f>IFERROR(__xludf.DUMMYFUNCTION("""COMPUTED_VALUE"""),"Sábado 18:45")</f>
        <v>Sábado 18:45</v>
      </c>
      <c r="AJ400" s="376" t="str">
        <f>IFERROR(__xludf.DUMMYFUNCTION("""COMPUTED_VALUE"""),"vacio")</f>
        <v>vacio</v>
      </c>
      <c r="AK400" s="376"/>
      <c r="AL400" s="376"/>
      <c r="AM400" s="376"/>
      <c r="AN400" s="376"/>
      <c r="AO400" s="376"/>
      <c r="AP400" s="376"/>
      <c r="AQ400" s="376"/>
      <c r="AR400" s="376"/>
      <c r="AS400" s="376"/>
      <c r="AT400" s="376"/>
      <c r="AU400" s="376"/>
      <c r="AV400" s="376"/>
      <c r="AW400" s="377"/>
      <c r="AX400" s="134"/>
      <c r="AY400" s="353"/>
      <c r="AZ400" s="392" t="str">
        <f>IFERROR(__xludf.DUMMYFUNCTION("TRANSPOSE( IFNA(FILTER($B:$B, MONTH(IF($A:$A&lt;&gt;"""",$A:$A,""null""))=MONTH(IF('DATOS PERSONALES'!$H398&lt;&gt;"""",'DATOS PERSONALES'!$H398,""null""))),""Ingrese mes contratacion primero""))"),"Ingrese mes contratacion primero")</f>
        <v>Ingrese mes contratacion primero</v>
      </c>
      <c r="BA400" s="376"/>
      <c r="BB400" s="376"/>
      <c r="BC400" s="376"/>
      <c r="BD400" s="376"/>
      <c r="BE400" s="376"/>
      <c r="BF400" s="376"/>
      <c r="BG400" s="376"/>
      <c r="BH400" s="376"/>
      <c r="BI400" s="376"/>
      <c r="BJ400" s="376"/>
      <c r="BK400" s="376"/>
      <c r="BL400" s="376"/>
      <c r="BM400" s="376"/>
      <c r="BN400" s="376"/>
      <c r="BO400" s="377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</row>
    <row r="401" ht="15.75" customHeight="1">
      <c r="A401" s="134"/>
      <c r="B401" s="134"/>
      <c r="C401" s="134"/>
      <c r="D401" s="134"/>
      <c r="E401" s="134"/>
      <c r="F401" s="134"/>
      <c r="G401" s="353"/>
      <c r="H401" s="376"/>
      <c r="I401" s="376"/>
      <c r="J401" s="376"/>
      <c r="K401" s="377"/>
      <c r="L401" s="134"/>
      <c r="M401" s="134"/>
      <c r="N401" s="353"/>
      <c r="O401" s="374"/>
      <c r="P401" s="375"/>
      <c r="Q401" s="381" t="str">
        <f>IFERROR(__xludf.DUMMYFUNCTION("TRANSPOSE(FILTER($P$6:$P$329,$O$6:$O$329='DATOS PERSONALES'!$E398))"),"Lunes 16:00")</f>
        <v>Lunes 16:00</v>
      </c>
      <c r="R401" s="374" t="str">
        <f>IFERROR(__xludf.DUMMYFUNCTION("""COMPUTED_VALUE"""),"Lunes 19:00")</f>
        <v>Lunes 19:00</v>
      </c>
      <c r="S401" s="374" t="str">
        <f>IFERROR(__xludf.DUMMYFUNCTION("""COMPUTED_VALUE"""),"Martes 16:30")</f>
        <v>Martes 16:30</v>
      </c>
      <c r="T401" s="374" t="str">
        <f>IFERROR(__xludf.DUMMYFUNCTION("""COMPUTED_VALUE"""),"Martes 18:45")</f>
        <v>Martes 18:45</v>
      </c>
      <c r="U401" s="374" t="str">
        <f>IFERROR(__xludf.DUMMYFUNCTION("""COMPUTED_VALUE"""),"Martes 19:30")</f>
        <v>Martes 19:30</v>
      </c>
      <c r="V401" s="374" t="str">
        <f>IFERROR(__xludf.DUMMYFUNCTION("""COMPUTED_VALUE"""),"Miércoles 09:45")</f>
        <v>Miércoles 09:45</v>
      </c>
      <c r="W401" s="374" t="str">
        <f>IFERROR(__xludf.DUMMYFUNCTION("""COMPUTED_VALUE"""),"Miércoles 15:00")</f>
        <v>Miércoles 15:00</v>
      </c>
      <c r="X401" s="374" t="str">
        <f>IFERROR(__xludf.DUMMYFUNCTION("""COMPUTED_VALUE"""),"Miércoles 16:30")</f>
        <v>Miércoles 16:30</v>
      </c>
      <c r="Y401" s="374" t="str">
        <f>IFERROR(__xludf.DUMMYFUNCTION("""COMPUTED_VALUE"""),"Miércoles 19:30")</f>
        <v>Miércoles 19:30</v>
      </c>
      <c r="Z401" s="374" t="str">
        <f>IFERROR(__xludf.DUMMYFUNCTION("""COMPUTED_VALUE"""),"Jueves 17:15")</f>
        <v>Jueves 17:15</v>
      </c>
      <c r="AA401" s="374" t="str">
        <f>IFERROR(__xludf.DUMMYFUNCTION("""COMPUTED_VALUE"""),"Jueves 18:45")</f>
        <v>Jueves 18:45</v>
      </c>
      <c r="AB401" s="374" t="str">
        <f>IFERROR(__xludf.DUMMYFUNCTION("""COMPUTED_VALUE"""),"Viernes 15:45")</f>
        <v>Viernes 15:45</v>
      </c>
      <c r="AC401" s="374" t="str">
        <f>IFERROR(__xludf.DUMMYFUNCTION("""COMPUTED_VALUE"""),"Viernes 16:30")</f>
        <v>Viernes 16:30</v>
      </c>
      <c r="AD401" s="376" t="str">
        <f>IFERROR(__xludf.DUMMYFUNCTION("""COMPUTED_VALUE"""),"Viernes 19:30")</f>
        <v>Viernes 19:30</v>
      </c>
      <c r="AE401" s="376" t="str">
        <f>IFERROR(__xludf.DUMMYFUNCTION("""COMPUTED_VALUE"""),"Sábado 11:15")</f>
        <v>Sábado 11:15</v>
      </c>
      <c r="AF401" s="376" t="str">
        <f>IFERROR(__xludf.DUMMYFUNCTION("""COMPUTED_VALUE"""),"Sábado 12:45")</f>
        <v>Sábado 12:45</v>
      </c>
      <c r="AG401" s="376" t="str">
        <f>IFERROR(__xludf.DUMMYFUNCTION("""COMPUTED_VALUE"""),"Sábado 14:15")</f>
        <v>Sábado 14:15</v>
      </c>
      <c r="AH401" s="376" t="str">
        <f>IFERROR(__xludf.DUMMYFUNCTION("""COMPUTED_VALUE"""),"Sábado 18:00")</f>
        <v>Sábado 18:00</v>
      </c>
      <c r="AI401" s="376" t="str">
        <f>IFERROR(__xludf.DUMMYFUNCTION("""COMPUTED_VALUE"""),"Sábado 18:45")</f>
        <v>Sábado 18:45</v>
      </c>
      <c r="AJ401" s="376" t="str">
        <f>IFERROR(__xludf.DUMMYFUNCTION("""COMPUTED_VALUE"""),"vacio")</f>
        <v>vacio</v>
      </c>
      <c r="AK401" s="376"/>
      <c r="AL401" s="376"/>
      <c r="AM401" s="376"/>
      <c r="AN401" s="376"/>
      <c r="AO401" s="376"/>
      <c r="AP401" s="376"/>
      <c r="AQ401" s="376"/>
      <c r="AR401" s="376"/>
      <c r="AS401" s="376"/>
      <c r="AT401" s="376"/>
      <c r="AU401" s="376"/>
      <c r="AV401" s="376"/>
      <c r="AW401" s="377"/>
      <c r="AX401" s="134"/>
      <c r="AY401" s="353"/>
      <c r="AZ401" s="392" t="str">
        <f>IFERROR(__xludf.DUMMYFUNCTION("TRANSPOSE( IFNA(FILTER($B:$B, MONTH(IF($A:$A&lt;&gt;"""",$A:$A,""null""))=MONTH(IF('DATOS PERSONALES'!$H399&lt;&gt;"""",'DATOS PERSONALES'!$H399,""null""))),""Ingrese mes contratacion primero""))"),"Ingrese mes contratacion primero")</f>
        <v>Ingrese mes contratacion primero</v>
      </c>
      <c r="BA401" s="376"/>
      <c r="BB401" s="376"/>
      <c r="BC401" s="376"/>
      <c r="BD401" s="376"/>
      <c r="BE401" s="376"/>
      <c r="BF401" s="376"/>
      <c r="BG401" s="376"/>
      <c r="BH401" s="376"/>
      <c r="BI401" s="376"/>
      <c r="BJ401" s="376"/>
      <c r="BK401" s="376"/>
      <c r="BL401" s="376"/>
      <c r="BM401" s="376"/>
      <c r="BN401" s="376"/>
      <c r="BO401" s="377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</row>
    <row r="402" ht="15.75" customHeight="1">
      <c r="A402" s="134"/>
      <c r="B402" s="134"/>
      <c r="C402" s="134"/>
      <c r="D402" s="134"/>
      <c r="E402" s="134"/>
      <c r="F402" s="134"/>
      <c r="G402" s="353"/>
      <c r="H402" s="376"/>
      <c r="I402" s="376"/>
      <c r="J402" s="376"/>
      <c r="K402" s="377"/>
      <c r="L402" s="134"/>
      <c r="M402" s="134"/>
      <c r="N402" s="353"/>
      <c r="O402" s="374"/>
      <c r="P402" s="375"/>
      <c r="Q402" s="381" t="str">
        <f>IFERROR(__xludf.DUMMYFUNCTION("TRANSPOSE(FILTER($P$6:$P$329,$O$6:$O$329='DATOS PERSONALES'!$E399))"),"Lunes 16:00")</f>
        <v>Lunes 16:00</v>
      </c>
      <c r="R402" s="374" t="str">
        <f>IFERROR(__xludf.DUMMYFUNCTION("""COMPUTED_VALUE"""),"Lunes 19:00")</f>
        <v>Lunes 19:00</v>
      </c>
      <c r="S402" s="374" t="str">
        <f>IFERROR(__xludf.DUMMYFUNCTION("""COMPUTED_VALUE"""),"Martes 16:30")</f>
        <v>Martes 16:30</v>
      </c>
      <c r="T402" s="374" t="str">
        <f>IFERROR(__xludf.DUMMYFUNCTION("""COMPUTED_VALUE"""),"Martes 18:45")</f>
        <v>Martes 18:45</v>
      </c>
      <c r="U402" s="374" t="str">
        <f>IFERROR(__xludf.DUMMYFUNCTION("""COMPUTED_VALUE"""),"Martes 19:30")</f>
        <v>Martes 19:30</v>
      </c>
      <c r="V402" s="374" t="str">
        <f>IFERROR(__xludf.DUMMYFUNCTION("""COMPUTED_VALUE"""),"Miércoles 09:45")</f>
        <v>Miércoles 09:45</v>
      </c>
      <c r="W402" s="374" t="str">
        <f>IFERROR(__xludf.DUMMYFUNCTION("""COMPUTED_VALUE"""),"Miércoles 15:00")</f>
        <v>Miércoles 15:00</v>
      </c>
      <c r="X402" s="374" t="str">
        <f>IFERROR(__xludf.DUMMYFUNCTION("""COMPUTED_VALUE"""),"Miércoles 16:30")</f>
        <v>Miércoles 16:30</v>
      </c>
      <c r="Y402" s="374" t="str">
        <f>IFERROR(__xludf.DUMMYFUNCTION("""COMPUTED_VALUE"""),"Miércoles 19:30")</f>
        <v>Miércoles 19:30</v>
      </c>
      <c r="Z402" s="374" t="str">
        <f>IFERROR(__xludf.DUMMYFUNCTION("""COMPUTED_VALUE"""),"Jueves 17:15")</f>
        <v>Jueves 17:15</v>
      </c>
      <c r="AA402" s="374" t="str">
        <f>IFERROR(__xludf.DUMMYFUNCTION("""COMPUTED_VALUE"""),"Jueves 18:45")</f>
        <v>Jueves 18:45</v>
      </c>
      <c r="AB402" s="374" t="str">
        <f>IFERROR(__xludf.DUMMYFUNCTION("""COMPUTED_VALUE"""),"Viernes 15:45")</f>
        <v>Viernes 15:45</v>
      </c>
      <c r="AC402" s="374" t="str">
        <f>IFERROR(__xludf.DUMMYFUNCTION("""COMPUTED_VALUE"""),"Viernes 16:30")</f>
        <v>Viernes 16:30</v>
      </c>
      <c r="AD402" s="376" t="str">
        <f>IFERROR(__xludf.DUMMYFUNCTION("""COMPUTED_VALUE"""),"Viernes 19:30")</f>
        <v>Viernes 19:30</v>
      </c>
      <c r="AE402" s="376" t="str">
        <f>IFERROR(__xludf.DUMMYFUNCTION("""COMPUTED_VALUE"""),"Sábado 11:15")</f>
        <v>Sábado 11:15</v>
      </c>
      <c r="AF402" s="376" t="str">
        <f>IFERROR(__xludf.DUMMYFUNCTION("""COMPUTED_VALUE"""),"Sábado 12:45")</f>
        <v>Sábado 12:45</v>
      </c>
      <c r="AG402" s="376" t="str">
        <f>IFERROR(__xludf.DUMMYFUNCTION("""COMPUTED_VALUE"""),"Sábado 14:15")</f>
        <v>Sábado 14:15</v>
      </c>
      <c r="AH402" s="376" t="str">
        <f>IFERROR(__xludf.DUMMYFUNCTION("""COMPUTED_VALUE"""),"Sábado 18:00")</f>
        <v>Sábado 18:00</v>
      </c>
      <c r="AI402" s="376" t="str">
        <f>IFERROR(__xludf.DUMMYFUNCTION("""COMPUTED_VALUE"""),"Sábado 18:45")</f>
        <v>Sábado 18:45</v>
      </c>
      <c r="AJ402" s="376" t="str">
        <f>IFERROR(__xludf.DUMMYFUNCTION("""COMPUTED_VALUE"""),"vacio")</f>
        <v>vacio</v>
      </c>
      <c r="AK402" s="376"/>
      <c r="AL402" s="376"/>
      <c r="AM402" s="376"/>
      <c r="AN402" s="376"/>
      <c r="AO402" s="376"/>
      <c r="AP402" s="376"/>
      <c r="AQ402" s="376"/>
      <c r="AR402" s="376"/>
      <c r="AS402" s="376"/>
      <c r="AT402" s="376"/>
      <c r="AU402" s="376"/>
      <c r="AV402" s="376"/>
      <c r="AW402" s="377"/>
      <c r="AX402" s="134"/>
      <c r="AY402" s="353"/>
      <c r="AZ402" s="392" t="str">
        <f>IFERROR(__xludf.DUMMYFUNCTION("TRANSPOSE( IFNA(FILTER($B:$B, MONTH(IF($A:$A&lt;&gt;"""",$A:$A,""null""))=MONTH(IF('DATOS PERSONALES'!$H400&lt;&gt;"""",'DATOS PERSONALES'!$H400,""null""))),""Ingrese mes contratacion primero""))"),"Ingrese mes contratacion primero")</f>
        <v>Ingrese mes contratacion primero</v>
      </c>
      <c r="BA402" s="376"/>
      <c r="BB402" s="376"/>
      <c r="BC402" s="376"/>
      <c r="BD402" s="376"/>
      <c r="BE402" s="376"/>
      <c r="BF402" s="376"/>
      <c r="BG402" s="376"/>
      <c r="BH402" s="376"/>
      <c r="BI402" s="376"/>
      <c r="BJ402" s="376"/>
      <c r="BK402" s="376"/>
      <c r="BL402" s="376"/>
      <c r="BM402" s="376"/>
      <c r="BN402" s="376"/>
      <c r="BO402" s="377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</row>
    <row r="403" ht="15.75" customHeight="1">
      <c r="A403" s="134"/>
      <c r="B403" s="134"/>
      <c r="C403" s="134"/>
      <c r="D403" s="134"/>
      <c r="E403" s="134"/>
      <c r="F403" s="134"/>
      <c r="G403" s="353"/>
      <c r="H403" s="376"/>
      <c r="I403" s="376"/>
      <c r="J403" s="376"/>
      <c r="K403" s="377"/>
      <c r="L403" s="134"/>
      <c r="M403" s="134"/>
      <c r="N403" s="353"/>
      <c r="O403" s="374"/>
      <c r="P403" s="375"/>
      <c r="Q403" s="381" t="str">
        <f>IFERROR(__xludf.DUMMYFUNCTION("TRANSPOSE(FILTER($P$6:$P$329,$O$6:$O$329='DATOS PERSONALES'!$E400))"),"Lunes 16:00")</f>
        <v>Lunes 16:00</v>
      </c>
      <c r="R403" s="374" t="str">
        <f>IFERROR(__xludf.DUMMYFUNCTION("""COMPUTED_VALUE"""),"Lunes 19:00")</f>
        <v>Lunes 19:00</v>
      </c>
      <c r="S403" s="374" t="str">
        <f>IFERROR(__xludf.DUMMYFUNCTION("""COMPUTED_VALUE"""),"Martes 16:30")</f>
        <v>Martes 16:30</v>
      </c>
      <c r="T403" s="374" t="str">
        <f>IFERROR(__xludf.DUMMYFUNCTION("""COMPUTED_VALUE"""),"Martes 18:45")</f>
        <v>Martes 18:45</v>
      </c>
      <c r="U403" s="374" t="str">
        <f>IFERROR(__xludf.DUMMYFUNCTION("""COMPUTED_VALUE"""),"Martes 19:30")</f>
        <v>Martes 19:30</v>
      </c>
      <c r="V403" s="374" t="str">
        <f>IFERROR(__xludf.DUMMYFUNCTION("""COMPUTED_VALUE"""),"Miércoles 09:45")</f>
        <v>Miércoles 09:45</v>
      </c>
      <c r="W403" s="374" t="str">
        <f>IFERROR(__xludf.DUMMYFUNCTION("""COMPUTED_VALUE"""),"Miércoles 15:00")</f>
        <v>Miércoles 15:00</v>
      </c>
      <c r="X403" s="374" t="str">
        <f>IFERROR(__xludf.DUMMYFUNCTION("""COMPUTED_VALUE"""),"Miércoles 16:30")</f>
        <v>Miércoles 16:30</v>
      </c>
      <c r="Y403" s="374" t="str">
        <f>IFERROR(__xludf.DUMMYFUNCTION("""COMPUTED_VALUE"""),"Miércoles 19:30")</f>
        <v>Miércoles 19:30</v>
      </c>
      <c r="Z403" s="374" t="str">
        <f>IFERROR(__xludf.DUMMYFUNCTION("""COMPUTED_VALUE"""),"Jueves 17:15")</f>
        <v>Jueves 17:15</v>
      </c>
      <c r="AA403" s="374" t="str">
        <f>IFERROR(__xludf.DUMMYFUNCTION("""COMPUTED_VALUE"""),"Jueves 18:45")</f>
        <v>Jueves 18:45</v>
      </c>
      <c r="AB403" s="374" t="str">
        <f>IFERROR(__xludf.DUMMYFUNCTION("""COMPUTED_VALUE"""),"Viernes 15:45")</f>
        <v>Viernes 15:45</v>
      </c>
      <c r="AC403" s="374" t="str">
        <f>IFERROR(__xludf.DUMMYFUNCTION("""COMPUTED_VALUE"""),"Viernes 16:30")</f>
        <v>Viernes 16:30</v>
      </c>
      <c r="AD403" s="376" t="str">
        <f>IFERROR(__xludf.DUMMYFUNCTION("""COMPUTED_VALUE"""),"Viernes 19:30")</f>
        <v>Viernes 19:30</v>
      </c>
      <c r="AE403" s="376" t="str">
        <f>IFERROR(__xludf.DUMMYFUNCTION("""COMPUTED_VALUE"""),"Sábado 11:15")</f>
        <v>Sábado 11:15</v>
      </c>
      <c r="AF403" s="376" t="str">
        <f>IFERROR(__xludf.DUMMYFUNCTION("""COMPUTED_VALUE"""),"Sábado 12:45")</f>
        <v>Sábado 12:45</v>
      </c>
      <c r="AG403" s="376" t="str">
        <f>IFERROR(__xludf.DUMMYFUNCTION("""COMPUTED_VALUE"""),"Sábado 14:15")</f>
        <v>Sábado 14:15</v>
      </c>
      <c r="AH403" s="376" t="str">
        <f>IFERROR(__xludf.DUMMYFUNCTION("""COMPUTED_VALUE"""),"Sábado 18:00")</f>
        <v>Sábado 18:00</v>
      </c>
      <c r="AI403" s="376" t="str">
        <f>IFERROR(__xludf.DUMMYFUNCTION("""COMPUTED_VALUE"""),"Sábado 18:45")</f>
        <v>Sábado 18:45</v>
      </c>
      <c r="AJ403" s="376" t="str">
        <f>IFERROR(__xludf.DUMMYFUNCTION("""COMPUTED_VALUE"""),"vacio")</f>
        <v>vacio</v>
      </c>
      <c r="AK403" s="376"/>
      <c r="AL403" s="376"/>
      <c r="AM403" s="376"/>
      <c r="AN403" s="376"/>
      <c r="AO403" s="376"/>
      <c r="AP403" s="376"/>
      <c r="AQ403" s="376"/>
      <c r="AR403" s="376"/>
      <c r="AS403" s="376"/>
      <c r="AT403" s="376"/>
      <c r="AU403" s="376"/>
      <c r="AV403" s="376"/>
      <c r="AW403" s="377"/>
      <c r="AX403" s="134"/>
      <c r="AY403" s="353"/>
      <c r="AZ403" s="392" t="str">
        <f>IFERROR(__xludf.DUMMYFUNCTION("TRANSPOSE( IFNA(FILTER($B:$B, MONTH(IF($A:$A&lt;&gt;"""",$A:$A,""null""))=MONTH(IF('DATOS PERSONALES'!$H401&lt;&gt;"""",'DATOS PERSONALES'!$H401,""null""))),""Ingrese mes contratacion primero""))"),"Ingrese mes contratacion primero")</f>
        <v>Ingrese mes contratacion primero</v>
      </c>
      <c r="BA403" s="376"/>
      <c r="BB403" s="376"/>
      <c r="BC403" s="376"/>
      <c r="BD403" s="376"/>
      <c r="BE403" s="376"/>
      <c r="BF403" s="376"/>
      <c r="BG403" s="376"/>
      <c r="BH403" s="376"/>
      <c r="BI403" s="376"/>
      <c r="BJ403" s="376"/>
      <c r="BK403" s="376"/>
      <c r="BL403" s="376"/>
      <c r="BM403" s="376"/>
      <c r="BN403" s="376"/>
      <c r="BO403" s="377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</row>
    <row r="404" ht="15.75" customHeight="1">
      <c r="A404" s="134"/>
      <c r="B404" s="134"/>
      <c r="C404" s="134"/>
      <c r="D404" s="134"/>
      <c r="E404" s="134"/>
      <c r="F404" s="134"/>
      <c r="G404" s="353"/>
      <c r="H404" s="376"/>
      <c r="I404" s="376"/>
      <c r="J404" s="376"/>
      <c r="K404" s="377"/>
      <c r="L404" s="134"/>
      <c r="M404" s="134"/>
      <c r="N404" s="353"/>
      <c r="O404" s="374"/>
      <c r="P404" s="375"/>
      <c r="Q404" s="381" t="str">
        <f>IFERROR(__xludf.DUMMYFUNCTION("TRANSPOSE(FILTER($P$6:$P$329,$O$6:$O$329='DATOS PERSONALES'!$E401))"),"Lunes 16:00")</f>
        <v>Lunes 16:00</v>
      </c>
      <c r="R404" s="374" t="str">
        <f>IFERROR(__xludf.DUMMYFUNCTION("""COMPUTED_VALUE"""),"Lunes 19:00")</f>
        <v>Lunes 19:00</v>
      </c>
      <c r="S404" s="374" t="str">
        <f>IFERROR(__xludf.DUMMYFUNCTION("""COMPUTED_VALUE"""),"Martes 16:30")</f>
        <v>Martes 16:30</v>
      </c>
      <c r="T404" s="374" t="str">
        <f>IFERROR(__xludf.DUMMYFUNCTION("""COMPUTED_VALUE"""),"Martes 18:45")</f>
        <v>Martes 18:45</v>
      </c>
      <c r="U404" s="374" t="str">
        <f>IFERROR(__xludf.DUMMYFUNCTION("""COMPUTED_VALUE"""),"Martes 19:30")</f>
        <v>Martes 19:30</v>
      </c>
      <c r="V404" s="374" t="str">
        <f>IFERROR(__xludf.DUMMYFUNCTION("""COMPUTED_VALUE"""),"Miércoles 09:45")</f>
        <v>Miércoles 09:45</v>
      </c>
      <c r="W404" s="374" t="str">
        <f>IFERROR(__xludf.DUMMYFUNCTION("""COMPUTED_VALUE"""),"Miércoles 15:00")</f>
        <v>Miércoles 15:00</v>
      </c>
      <c r="X404" s="374" t="str">
        <f>IFERROR(__xludf.DUMMYFUNCTION("""COMPUTED_VALUE"""),"Miércoles 16:30")</f>
        <v>Miércoles 16:30</v>
      </c>
      <c r="Y404" s="374" t="str">
        <f>IFERROR(__xludf.DUMMYFUNCTION("""COMPUTED_VALUE"""),"Miércoles 19:30")</f>
        <v>Miércoles 19:30</v>
      </c>
      <c r="Z404" s="374" t="str">
        <f>IFERROR(__xludf.DUMMYFUNCTION("""COMPUTED_VALUE"""),"Jueves 17:15")</f>
        <v>Jueves 17:15</v>
      </c>
      <c r="AA404" s="374" t="str">
        <f>IFERROR(__xludf.DUMMYFUNCTION("""COMPUTED_VALUE"""),"Jueves 18:45")</f>
        <v>Jueves 18:45</v>
      </c>
      <c r="AB404" s="374" t="str">
        <f>IFERROR(__xludf.DUMMYFUNCTION("""COMPUTED_VALUE"""),"Viernes 15:45")</f>
        <v>Viernes 15:45</v>
      </c>
      <c r="AC404" s="374" t="str">
        <f>IFERROR(__xludf.DUMMYFUNCTION("""COMPUTED_VALUE"""),"Viernes 16:30")</f>
        <v>Viernes 16:30</v>
      </c>
      <c r="AD404" s="376" t="str">
        <f>IFERROR(__xludf.DUMMYFUNCTION("""COMPUTED_VALUE"""),"Viernes 19:30")</f>
        <v>Viernes 19:30</v>
      </c>
      <c r="AE404" s="376" t="str">
        <f>IFERROR(__xludf.DUMMYFUNCTION("""COMPUTED_VALUE"""),"Sábado 11:15")</f>
        <v>Sábado 11:15</v>
      </c>
      <c r="AF404" s="376" t="str">
        <f>IFERROR(__xludf.DUMMYFUNCTION("""COMPUTED_VALUE"""),"Sábado 12:45")</f>
        <v>Sábado 12:45</v>
      </c>
      <c r="AG404" s="376" t="str">
        <f>IFERROR(__xludf.DUMMYFUNCTION("""COMPUTED_VALUE"""),"Sábado 14:15")</f>
        <v>Sábado 14:15</v>
      </c>
      <c r="AH404" s="376" t="str">
        <f>IFERROR(__xludf.DUMMYFUNCTION("""COMPUTED_VALUE"""),"Sábado 18:00")</f>
        <v>Sábado 18:00</v>
      </c>
      <c r="AI404" s="376" t="str">
        <f>IFERROR(__xludf.DUMMYFUNCTION("""COMPUTED_VALUE"""),"Sábado 18:45")</f>
        <v>Sábado 18:45</v>
      </c>
      <c r="AJ404" s="376" t="str">
        <f>IFERROR(__xludf.DUMMYFUNCTION("""COMPUTED_VALUE"""),"vacio")</f>
        <v>vacio</v>
      </c>
      <c r="AK404" s="376"/>
      <c r="AL404" s="376"/>
      <c r="AM404" s="376"/>
      <c r="AN404" s="376"/>
      <c r="AO404" s="376"/>
      <c r="AP404" s="376"/>
      <c r="AQ404" s="376"/>
      <c r="AR404" s="376"/>
      <c r="AS404" s="376"/>
      <c r="AT404" s="376"/>
      <c r="AU404" s="376"/>
      <c r="AV404" s="376"/>
      <c r="AW404" s="377"/>
      <c r="AX404" s="134"/>
      <c r="AY404" s="353"/>
      <c r="AZ404" s="392" t="str">
        <f>IFERROR(__xludf.DUMMYFUNCTION("TRANSPOSE( IFNA(FILTER($B:$B, MONTH(IF($A:$A&lt;&gt;"""",$A:$A,""null""))=MONTH(IF('DATOS PERSONALES'!$H402&lt;&gt;"""",'DATOS PERSONALES'!$H402,""null""))),""Ingrese mes contratacion primero""))"),"Ingrese mes contratacion primero")</f>
        <v>Ingrese mes contratacion primero</v>
      </c>
      <c r="BA404" s="376"/>
      <c r="BB404" s="376"/>
      <c r="BC404" s="376"/>
      <c r="BD404" s="376"/>
      <c r="BE404" s="376"/>
      <c r="BF404" s="376"/>
      <c r="BG404" s="376"/>
      <c r="BH404" s="376"/>
      <c r="BI404" s="376"/>
      <c r="BJ404" s="376"/>
      <c r="BK404" s="376"/>
      <c r="BL404" s="376"/>
      <c r="BM404" s="376"/>
      <c r="BN404" s="376"/>
      <c r="BO404" s="377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</row>
    <row r="405" ht="15.75" customHeight="1">
      <c r="A405" s="134"/>
      <c r="B405" s="134"/>
      <c r="C405" s="134"/>
      <c r="D405" s="134"/>
      <c r="E405" s="134"/>
      <c r="F405" s="134"/>
      <c r="G405" s="353"/>
      <c r="H405" s="376"/>
      <c r="I405" s="376"/>
      <c r="J405" s="376"/>
      <c r="K405" s="377"/>
      <c r="L405" s="134"/>
      <c r="M405" s="134"/>
      <c r="N405" s="353"/>
      <c r="O405" s="374"/>
      <c r="P405" s="375"/>
      <c r="Q405" s="381" t="str">
        <f>IFERROR(__xludf.DUMMYFUNCTION("TRANSPOSE(FILTER($P$6:$P$329,$O$6:$O$329='DATOS PERSONALES'!$E402))"),"Lunes 16:00")</f>
        <v>Lunes 16:00</v>
      </c>
      <c r="R405" s="374" t="str">
        <f>IFERROR(__xludf.DUMMYFUNCTION("""COMPUTED_VALUE"""),"Lunes 19:00")</f>
        <v>Lunes 19:00</v>
      </c>
      <c r="S405" s="374" t="str">
        <f>IFERROR(__xludf.DUMMYFUNCTION("""COMPUTED_VALUE"""),"Martes 16:30")</f>
        <v>Martes 16:30</v>
      </c>
      <c r="T405" s="374" t="str">
        <f>IFERROR(__xludf.DUMMYFUNCTION("""COMPUTED_VALUE"""),"Martes 18:45")</f>
        <v>Martes 18:45</v>
      </c>
      <c r="U405" s="374" t="str">
        <f>IFERROR(__xludf.DUMMYFUNCTION("""COMPUTED_VALUE"""),"Martes 19:30")</f>
        <v>Martes 19:30</v>
      </c>
      <c r="V405" s="374" t="str">
        <f>IFERROR(__xludf.DUMMYFUNCTION("""COMPUTED_VALUE"""),"Miércoles 09:45")</f>
        <v>Miércoles 09:45</v>
      </c>
      <c r="W405" s="374" t="str">
        <f>IFERROR(__xludf.DUMMYFUNCTION("""COMPUTED_VALUE"""),"Miércoles 15:00")</f>
        <v>Miércoles 15:00</v>
      </c>
      <c r="X405" s="374" t="str">
        <f>IFERROR(__xludf.DUMMYFUNCTION("""COMPUTED_VALUE"""),"Miércoles 16:30")</f>
        <v>Miércoles 16:30</v>
      </c>
      <c r="Y405" s="374" t="str">
        <f>IFERROR(__xludf.DUMMYFUNCTION("""COMPUTED_VALUE"""),"Miércoles 19:30")</f>
        <v>Miércoles 19:30</v>
      </c>
      <c r="Z405" s="374" t="str">
        <f>IFERROR(__xludf.DUMMYFUNCTION("""COMPUTED_VALUE"""),"Jueves 17:15")</f>
        <v>Jueves 17:15</v>
      </c>
      <c r="AA405" s="374" t="str">
        <f>IFERROR(__xludf.DUMMYFUNCTION("""COMPUTED_VALUE"""),"Jueves 18:45")</f>
        <v>Jueves 18:45</v>
      </c>
      <c r="AB405" s="374" t="str">
        <f>IFERROR(__xludf.DUMMYFUNCTION("""COMPUTED_VALUE"""),"Viernes 15:45")</f>
        <v>Viernes 15:45</v>
      </c>
      <c r="AC405" s="374" t="str">
        <f>IFERROR(__xludf.DUMMYFUNCTION("""COMPUTED_VALUE"""),"Viernes 16:30")</f>
        <v>Viernes 16:30</v>
      </c>
      <c r="AD405" s="376" t="str">
        <f>IFERROR(__xludf.DUMMYFUNCTION("""COMPUTED_VALUE"""),"Viernes 19:30")</f>
        <v>Viernes 19:30</v>
      </c>
      <c r="AE405" s="376" t="str">
        <f>IFERROR(__xludf.DUMMYFUNCTION("""COMPUTED_VALUE"""),"Sábado 11:15")</f>
        <v>Sábado 11:15</v>
      </c>
      <c r="AF405" s="376" t="str">
        <f>IFERROR(__xludf.DUMMYFUNCTION("""COMPUTED_VALUE"""),"Sábado 12:45")</f>
        <v>Sábado 12:45</v>
      </c>
      <c r="AG405" s="376" t="str">
        <f>IFERROR(__xludf.DUMMYFUNCTION("""COMPUTED_VALUE"""),"Sábado 14:15")</f>
        <v>Sábado 14:15</v>
      </c>
      <c r="AH405" s="376" t="str">
        <f>IFERROR(__xludf.DUMMYFUNCTION("""COMPUTED_VALUE"""),"Sábado 18:00")</f>
        <v>Sábado 18:00</v>
      </c>
      <c r="AI405" s="376" t="str">
        <f>IFERROR(__xludf.DUMMYFUNCTION("""COMPUTED_VALUE"""),"Sábado 18:45")</f>
        <v>Sábado 18:45</v>
      </c>
      <c r="AJ405" s="376" t="str">
        <f>IFERROR(__xludf.DUMMYFUNCTION("""COMPUTED_VALUE"""),"vacio")</f>
        <v>vacio</v>
      </c>
      <c r="AK405" s="376"/>
      <c r="AL405" s="376"/>
      <c r="AM405" s="376"/>
      <c r="AN405" s="376"/>
      <c r="AO405" s="376"/>
      <c r="AP405" s="376"/>
      <c r="AQ405" s="376"/>
      <c r="AR405" s="376"/>
      <c r="AS405" s="376"/>
      <c r="AT405" s="376"/>
      <c r="AU405" s="376"/>
      <c r="AV405" s="376"/>
      <c r="AW405" s="377"/>
      <c r="AX405" s="134"/>
      <c r="AY405" s="353"/>
      <c r="AZ405" s="392" t="str">
        <f>IFERROR(__xludf.DUMMYFUNCTION("TRANSPOSE( IFNA(FILTER($B:$B, MONTH(IF($A:$A&lt;&gt;"""",$A:$A,""null""))=MONTH(IF('DATOS PERSONALES'!$H403&lt;&gt;"""",'DATOS PERSONALES'!$H403,""null""))),""Ingrese mes contratacion primero""))"),"Ingrese mes contratacion primero")</f>
        <v>Ingrese mes contratacion primero</v>
      </c>
      <c r="BA405" s="376"/>
      <c r="BB405" s="376"/>
      <c r="BC405" s="376"/>
      <c r="BD405" s="376"/>
      <c r="BE405" s="376"/>
      <c r="BF405" s="376"/>
      <c r="BG405" s="376"/>
      <c r="BH405" s="376"/>
      <c r="BI405" s="376"/>
      <c r="BJ405" s="376"/>
      <c r="BK405" s="376"/>
      <c r="BL405" s="376"/>
      <c r="BM405" s="376"/>
      <c r="BN405" s="376"/>
      <c r="BO405" s="377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</row>
    <row r="406" ht="15.75" customHeight="1">
      <c r="A406" s="134"/>
      <c r="B406" s="134"/>
      <c r="C406" s="134"/>
      <c r="D406" s="134"/>
      <c r="E406" s="134"/>
      <c r="F406" s="134"/>
      <c r="G406" s="353"/>
      <c r="H406" s="376"/>
      <c r="I406" s="376"/>
      <c r="J406" s="376"/>
      <c r="K406" s="377"/>
      <c r="L406" s="134"/>
      <c r="M406" s="134"/>
      <c r="N406" s="353"/>
      <c r="O406" s="374"/>
      <c r="P406" s="375"/>
      <c r="Q406" s="381" t="str">
        <f>IFERROR(__xludf.DUMMYFUNCTION("TRANSPOSE(FILTER($P$6:$P$329,$O$6:$O$329='DATOS PERSONALES'!$E403))"),"Lunes 16:00")</f>
        <v>Lunes 16:00</v>
      </c>
      <c r="R406" s="374" t="str">
        <f>IFERROR(__xludf.DUMMYFUNCTION("""COMPUTED_VALUE"""),"Lunes 19:00")</f>
        <v>Lunes 19:00</v>
      </c>
      <c r="S406" s="374" t="str">
        <f>IFERROR(__xludf.DUMMYFUNCTION("""COMPUTED_VALUE"""),"Martes 16:30")</f>
        <v>Martes 16:30</v>
      </c>
      <c r="T406" s="374" t="str">
        <f>IFERROR(__xludf.DUMMYFUNCTION("""COMPUTED_VALUE"""),"Martes 18:45")</f>
        <v>Martes 18:45</v>
      </c>
      <c r="U406" s="374" t="str">
        <f>IFERROR(__xludf.DUMMYFUNCTION("""COMPUTED_VALUE"""),"Martes 19:30")</f>
        <v>Martes 19:30</v>
      </c>
      <c r="V406" s="374" t="str">
        <f>IFERROR(__xludf.DUMMYFUNCTION("""COMPUTED_VALUE"""),"Miércoles 09:45")</f>
        <v>Miércoles 09:45</v>
      </c>
      <c r="W406" s="374" t="str">
        <f>IFERROR(__xludf.DUMMYFUNCTION("""COMPUTED_VALUE"""),"Miércoles 15:00")</f>
        <v>Miércoles 15:00</v>
      </c>
      <c r="X406" s="374" t="str">
        <f>IFERROR(__xludf.DUMMYFUNCTION("""COMPUTED_VALUE"""),"Miércoles 16:30")</f>
        <v>Miércoles 16:30</v>
      </c>
      <c r="Y406" s="374" t="str">
        <f>IFERROR(__xludf.DUMMYFUNCTION("""COMPUTED_VALUE"""),"Miércoles 19:30")</f>
        <v>Miércoles 19:30</v>
      </c>
      <c r="Z406" s="374" t="str">
        <f>IFERROR(__xludf.DUMMYFUNCTION("""COMPUTED_VALUE"""),"Jueves 17:15")</f>
        <v>Jueves 17:15</v>
      </c>
      <c r="AA406" s="374" t="str">
        <f>IFERROR(__xludf.DUMMYFUNCTION("""COMPUTED_VALUE"""),"Jueves 18:45")</f>
        <v>Jueves 18:45</v>
      </c>
      <c r="AB406" s="374" t="str">
        <f>IFERROR(__xludf.DUMMYFUNCTION("""COMPUTED_VALUE"""),"Viernes 15:45")</f>
        <v>Viernes 15:45</v>
      </c>
      <c r="AC406" s="374" t="str">
        <f>IFERROR(__xludf.DUMMYFUNCTION("""COMPUTED_VALUE"""),"Viernes 16:30")</f>
        <v>Viernes 16:30</v>
      </c>
      <c r="AD406" s="376" t="str">
        <f>IFERROR(__xludf.DUMMYFUNCTION("""COMPUTED_VALUE"""),"Viernes 19:30")</f>
        <v>Viernes 19:30</v>
      </c>
      <c r="AE406" s="376" t="str">
        <f>IFERROR(__xludf.DUMMYFUNCTION("""COMPUTED_VALUE"""),"Sábado 11:15")</f>
        <v>Sábado 11:15</v>
      </c>
      <c r="AF406" s="376" t="str">
        <f>IFERROR(__xludf.DUMMYFUNCTION("""COMPUTED_VALUE"""),"Sábado 12:45")</f>
        <v>Sábado 12:45</v>
      </c>
      <c r="AG406" s="376" t="str">
        <f>IFERROR(__xludf.DUMMYFUNCTION("""COMPUTED_VALUE"""),"Sábado 14:15")</f>
        <v>Sábado 14:15</v>
      </c>
      <c r="AH406" s="376" t="str">
        <f>IFERROR(__xludf.DUMMYFUNCTION("""COMPUTED_VALUE"""),"Sábado 18:00")</f>
        <v>Sábado 18:00</v>
      </c>
      <c r="AI406" s="376" t="str">
        <f>IFERROR(__xludf.DUMMYFUNCTION("""COMPUTED_VALUE"""),"Sábado 18:45")</f>
        <v>Sábado 18:45</v>
      </c>
      <c r="AJ406" s="376" t="str">
        <f>IFERROR(__xludf.DUMMYFUNCTION("""COMPUTED_VALUE"""),"vacio")</f>
        <v>vacio</v>
      </c>
      <c r="AK406" s="376"/>
      <c r="AL406" s="376"/>
      <c r="AM406" s="376"/>
      <c r="AN406" s="376"/>
      <c r="AO406" s="376"/>
      <c r="AP406" s="376"/>
      <c r="AQ406" s="376"/>
      <c r="AR406" s="376"/>
      <c r="AS406" s="376"/>
      <c r="AT406" s="376"/>
      <c r="AU406" s="376"/>
      <c r="AV406" s="376"/>
      <c r="AW406" s="377"/>
      <c r="AX406" s="134"/>
      <c r="AY406" s="353"/>
      <c r="AZ406" s="392" t="str">
        <f>IFERROR(__xludf.DUMMYFUNCTION("TRANSPOSE( IFNA(FILTER($B:$B, MONTH(IF($A:$A&lt;&gt;"""",$A:$A,""null""))=MONTH(IF('DATOS PERSONALES'!$H404&lt;&gt;"""",'DATOS PERSONALES'!$H404,""null""))),""Ingrese mes contratacion primero""))"),"Ingrese mes contratacion primero")</f>
        <v>Ingrese mes contratacion primero</v>
      </c>
      <c r="BA406" s="376"/>
      <c r="BB406" s="376"/>
      <c r="BC406" s="376"/>
      <c r="BD406" s="376"/>
      <c r="BE406" s="376"/>
      <c r="BF406" s="376"/>
      <c r="BG406" s="376"/>
      <c r="BH406" s="376"/>
      <c r="BI406" s="376"/>
      <c r="BJ406" s="376"/>
      <c r="BK406" s="376"/>
      <c r="BL406" s="376"/>
      <c r="BM406" s="376"/>
      <c r="BN406" s="376"/>
      <c r="BO406" s="377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</row>
    <row r="407" ht="15.75" customHeight="1">
      <c r="A407" s="134"/>
      <c r="B407" s="134"/>
      <c r="C407" s="134"/>
      <c r="D407" s="134"/>
      <c r="E407" s="134"/>
      <c r="F407" s="134"/>
      <c r="G407" s="353"/>
      <c r="H407" s="376"/>
      <c r="I407" s="376"/>
      <c r="J407" s="376"/>
      <c r="K407" s="377"/>
      <c r="L407" s="134"/>
      <c r="M407" s="134"/>
      <c r="N407" s="353"/>
      <c r="O407" s="374"/>
      <c r="P407" s="375"/>
      <c r="Q407" s="381" t="str">
        <f>IFERROR(__xludf.DUMMYFUNCTION("TRANSPOSE(FILTER($P$6:$P$329,$O$6:$O$329='DATOS PERSONALES'!$E404))"),"Lunes 16:00")</f>
        <v>Lunes 16:00</v>
      </c>
      <c r="R407" s="374" t="str">
        <f>IFERROR(__xludf.DUMMYFUNCTION("""COMPUTED_VALUE"""),"Lunes 19:00")</f>
        <v>Lunes 19:00</v>
      </c>
      <c r="S407" s="374" t="str">
        <f>IFERROR(__xludf.DUMMYFUNCTION("""COMPUTED_VALUE"""),"Martes 16:30")</f>
        <v>Martes 16:30</v>
      </c>
      <c r="T407" s="374" t="str">
        <f>IFERROR(__xludf.DUMMYFUNCTION("""COMPUTED_VALUE"""),"Martes 18:45")</f>
        <v>Martes 18:45</v>
      </c>
      <c r="U407" s="374" t="str">
        <f>IFERROR(__xludf.DUMMYFUNCTION("""COMPUTED_VALUE"""),"Martes 19:30")</f>
        <v>Martes 19:30</v>
      </c>
      <c r="V407" s="374" t="str">
        <f>IFERROR(__xludf.DUMMYFUNCTION("""COMPUTED_VALUE"""),"Miércoles 09:45")</f>
        <v>Miércoles 09:45</v>
      </c>
      <c r="W407" s="374" t="str">
        <f>IFERROR(__xludf.DUMMYFUNCTION("""COMPUTED_VALUE"""),"Miércoles 15:00")</f>
        <v>Miércoles 15:00</v>
      </c>
      <c r="X407" s="374" t="str">
        <f>IFERROR(__xludf.DUMMYFUNCTION("""COMPUTED_VALUE"""),"Miércoles 16:30")</f>
        <v>Miércoles 16:30</v>
      </c>
      <c r="Y407" s="374" t="str">
        <f>IFERROR(__xludf.DUMMYFUNCTION("""COMPUTED_VALUE"""),"Miércoles 19:30")</f>
        <v>Miércoles 19:30</v>
      </c>
      <c r="Z407" s="374" t="str">
        <f>IFERROR(__xludf.DUMMYFUNCTION("""COMPUTED_VALUE"""),"Jueves 17:15")</f>
        <v>Jueves 17:15</v>
      </c>
      <c r="AA407" s="374" t="str">
        <f>IFERROR(__xludf.DUMMYFUNCTION("""COMPUTED_VALUE"""),"Jueves 18:45")</f>
        <v>Jueves 18:45</v>
      </c>
      <c r="AB407" s="374" t="str">
        <f>IFERROR(__xludf.DUMMYFUNCTION("""COMPUTED_VALUE"""),"Viernes 15:45")</f>
        <v>Viernes 15:45</v>
      </c>
      <c r="AC407" s="374" t="str">
        <f>IFERROR(__xludf.DUMMYFUNCTION("""COMPUTED_VALUE"""),"Viernes 16:30")</f>
        <v>Viernes 16:30</v>
      </c>
      <c r="AD407" s="376" t="str">
        <f>IFERROR(__xludf.DUMMYFUNCTION("""COMPUTED_VALUE"""),"Viernes 19:30")</f>
        <v>Viernes 19:30</v>
      </c>
      <c r="AE407" s="376" t="str">
        <f>IFERROR(__xludf.DUMMYFUNCTION("""COMPUTED_VALUE"""),"Sábado 11:15")</f>
        <v>Sábado 11:15</v>
      </c>
      <c r="AF407" s="376" t="str">
        <f>IFERROR(__xludf.DUMMYFUNCTION("""COMPUTED_VALUE"""),"Sábado 12:45")</f>
        <v>Sábado 12:45</v>
      </c>
      <c r="AG407" s="376" t="str">
        <f>IFERROR(__xludf.DUMMYFUNCTION("""COMPUTED_VALUE"""),"Sábado 14:15")</f>
        <v>Sábado 14:15</v>
      </c>
      <c r="AH407" s="376" t="str">
        <f>IFERROR(__xludf.DUMMYFUNCTION("""COMPUTED_VALUE"""),"Sábado 18:00")</f>
        <v>Sábado 18:00</v>
      </c>
      <c r="AI407" s="376" t="str">
        <f>IFERROR(__xludf.DUMMYFUNCTION("""COMPUTED_VALUE"""),"Sábado 18:45")</f>
        <v>Sábado 18:45</v>
      </c>
      <c r="AJ407" s="376" t="str">
        <f>IFERROR(__xludf.DUMMYFUNCTION("""COMPUTED_VALUE"""),"vacio")</f>
        <v>vacio</v>
      </c>
      <c r="AK407" s="376"/>
      <c r="AL407" s="376"/>
      <c r="AM407" s="376"/>
      <c r="AN407" s="376"/>
      <c r="AO407" s="376"/>
      <c r="AP407" s="376"/>
      <c r="AQ407" s="376"/>
      <c r="AR407" s="376"/>
      <c r="AS407" s="376"/>
      <c r="AT407" s="376"/>
      <c r="AU407" s="376"/>
      <c r="AV407" s="376"/>
      <c r="AW407" s="377"/>
      <c r="AX407" s="134"/>
      <c r="AY407" s="353"/>
      <c r="AZ407" s="392" t="str">
        <f>IFERROR(__xludf.DUMMYFUNCTION("TRANSPOSE( IFNA(FILTER($B:$B, MONTH(IF($A:$A&lt;&gt;"""",$A:$A,""null""))=MONTH(IF('DATOS PERSONALES'!$H405&lt;&gt;"""",'DATOS PERSONALES'!$H405,""null""))),""Ingrese mes contratacion primero""))"),"Ingrese mes contratacion primero")</f>
        <v>Ingrese mes contratacion primero</v>
      </c>
      <c r="BA407" s="376"/>
      <c r="BB407" s="376"/>
      <c r="BC407" s="376"/>
      <c r="BD407" s="376"/>
      <c r="BE407" s="376"/>
      <c r="BF407" s="376"/>
      <c r="BG407" s="376"/>
      <c r="BH407" s="376"/>
      <c r="BI407" s="376"/>
      <c r="BJ407" s="376"/>
      <c r="BK407" s="376"/>
      <c r="BL407" s="376"/>
      <c r="BM407" s="376"/>
      <c r="BN407" s="376"/>
      <c r="BO407" s="377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</row>
    <row r="408" ht="15.75" customHeight="1">
      <c r="A408" s="134"/>
      <c r="B408" s="134"/>
      <c r="C408" s="134"/>
      <c r="D408" s="134"/>
      <c r="E408" s="134"/>
      <c r="F408" s="134"/>
      <c r="G408" s="353"/>
      <c r="H408" s="376"/>
      <c r="I408" s="376"/>
      <c r="J408" s="376"/>
      <c r="K408" s="377"/>
      <c r="L408" s="134"/>
      <c r="M408" s="134"/>
      <c r="N408" s="353"/>
      <c r="O408" s="374"/>
      <c r="P408" s="375"/>
      <c r="Q408" s="381" t="str">
        <f>IFERROR(__xludf.DUMMYFUNCTION("TRANSPOSE(FILTER($P$6:$P$329,$O$6:$O$329='DATOS PERSONALES'!$E405))"),"Lunes 16:00")</f>
        <v>Lunes 16:00</v>
      </c>
      <c r="R408" s="374" t="str">
        <f>IFERROR(__xludf.DUMMYFUNCTION("""COMPUTED_VALUE"""),"Lunes 19:00")</f>
        <v>Lunes 19:00</v>
      </c>
      <c r="S408" s="374" t="str">
        <f>IFERROR(__xludf.DUMMYFUNCTION("""COMPUTED_VALUE"""),"Martes 16:30")</f>
        <v>Martes 16:30</v>
      </c>
      <c r="T408" s="374" t="str">
        <f>IFERROR(__xludf.DUMMYFUNCTION("""COMPUTED_VALUE"""),"Martes 18:45")</f>
        <v>Martes 18:45</v>
      </c>
      <c r="U408" s="374" t="str">
        <f>IFERROR(__xludf.DUMMYFUNCTION("""COMPUTED_VALUE"""),"Martes 19:30")</f>
        <v>Martes 19:30</v>
      </c>
      <c r="V408" s="374" t="str">
        <f>IFERROR(__xludf.DUMMYFUNCTION("""COMPUTED_VALUE"""),"Miércoles 09:45")</f>
        <v>Miércoles 09:45</v>
      </c>
      <c r="W408" s="374" t="str">
        <f>IFERROR(__xludf.DUMMYFUNCTION("""COMPUTED_VALUE"""),"Miércoles 15:00")</f>
        <v>Miércoles 15:00</v>
      </c>
      <c r="X408" s="374" t="str">
        <f>IFERROR(__xludf.DUMMYFUNCTION("""COMPUTED_VALUE"""),"Miércoles 16:30")</f>
        <v>Miércoles 16:30</v>
      </c>
      <c r="Y408" s="374" t="str">
        <f>IFERROR(__xludf.DUMMYFUNCTION("""COMPUTED_VALUE"""),"Miércoles 19:30")</f>
        <v>Miércoles 19:30</v>
      </c>
      <c r="Z408" s="374" t="str">
        <f>IFERROR(__xludf.DUMMYFUNCTION("""COMPUTED_VALUE"""),"Jueves 17:15")</f>
        <v>Jueves 17:15</v>
      </c>
      <c r="AA408" s="374" t="str">
        <f>IFERROR(__xludf.DUMMYFUNCTION("""COMPUTED_VALUE"""),"Jueves 18:45")</f>
        <v>Jueves 18:45</v>
      </c>
      <c r="AB408" s="374" t="str">
        <f>IFERROR(__xludf.DUMMYFUNCTION("""COMPUTED_VALUE"""),"Viernes 15:45")</f>
        <v>Viernes 15:45</v>
      </c>
      <c r="AC408" s="374" t="str">
        <f>IFERROR(__xludf.DUMMYFUNCTION("""COMPUTED_VALUE"""),"Viernes 16:30")</f>
        <v>Viernes 16:30</v>
      </c>
      <c r="AD408" s="376" t="str">
        <f>IFERROR(__xludf.DUMMYFUNCTION("""COMPUTED_VALUE"""),"Viernes 19:30")</f>
        <v>Viernes 19:30</v>
      </c>
      <c r="AE408" s="376" t="str">
        <f>IFERROR(__xludf.DUMMYFUNCTION("""COMPUTED_VALUE"""),"Sábado 11:15")</f>
        <v>Sábado 11:15</v>
      </c>
      <c r="AF408" s="376" t="str">
        <f>IFERROR(__xludf.DUMMYFUNCTION("""COMPUTED_VALUE"""),"Sábado 12:45")</f>
        <v>Sábado 12:45</v>
      </c>
      <c r="AG408" s="376" t="str">
        <f>IFERROR(__xludf.DUMMYFUNCTION("""COMPUTED_VALUE"""),"Sábado 14:15")</f>
        <v>Sábado 14:15</v>
      </c>
      <c r="AH408" s="376" t="str">
        <f>IFERROR(__xludf.DUMMYFUNCTION("""COMPUTED_VALUE"""),"Sábado 18:00")</f>
        <v>Sábado 18:00</v>
      </c>
      <c r="AI408" s="376" t="str">
        <f>IFERROR(__xludf.DUMMYFUNCTION("""COMPUTED_VALUE"""),"Sábado 18:45")</f>
        <v>Sábado 18:45</v>
      </c>
      <c r="AJ408" s="376" t="str">
        <f>IFERROR(__xludf.DUMMYFUNCTION("""COMPUTED_VALUE"""),"vacio")</f>
        <v>vacio</v>
      </c>
      <c r="AK408" s="376"/>
      <c r="AL408" s="376"/>
      <c r="AM408" s="376"/>
      <c r="AN408" s="376"/>
      <c r="AO408" s="376"/>
      <c r="AP408" s="376"/>
      <c r="AQ408" s="376"/>
      <c r="AR408" s="376"/>
      <c r="AS408" s="376"/>
      <c r="AT408" s="376"/>
      <c r="AU408" s="376"/>
      <c r="AV408" s="376"/>
      <c r="AW408" s="377"/>
      <c r="AX408" s="134"/>
      <c r="AY408" s="353"/>
      <c r="AZ408" s="392" t="str">
        <f>IFERROR(__xludf.DUMMYFUNCTION("TRANSPOSE( IFNA(FILTER($B:$B, MONTH(IF($A:$A&lt;&gt;"""",$A:$A,""null""))=MONTH(IF('DATOS PERSONALES'!$H406&lt;&gt;"""",'DATOS PERSONALES'!$H406,""null""))),""Ingrese mes contratacion primero""))"),"Ingrese mes contratacion primero")</f>
        <v>Ingrese mes contratacion primero</v>
      </c>
      <c r="BA408" s="376"/>
      <c r="BB408" s="376"/>
      <c r="BC408" s="376"/>
      <c r="BD408" s="376"/>
      <c r="BE408" s="376"/>
      <c r="BF408" s="376"/>
      <c r="BG408" s="376"/>
      <c r="BH408" s="376"/>
      <c r="BI408" s="376"/>
      <c r="BJ408" s="376"/>
      <c r="BK408" s="376"/>
      <c r="BL408" s="376"/>
      <c r="BM408" s="376"/>
      <c r="BN408" s="376"/>
      <c r="BO408" s="377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</row>
    <row r="409" ht="15.75" customHeight="1">
      <c r="A409" s="134"/>
      <c r="B409" s="134"/>
      <c r="C409" s="134"/>
      <c r="D409" s="134"/>
      <c r="E409" s="134"/>
      <c r="F409" s="134"/>
      <c r="G409" s="353"/>
      <c r="H409" s="376"/>
      <c r="I409" s="376"/>
      <c r="J409" s="376"/>
      <c r="K409" s="377"/>
      <c r="L409" s="134"/>
      <c r="M409" s="134"/>
      <c r="N409" s="353"/>
      <c r="O409" s="374"/>
      <c r="P409" s="375"/>
      <c r="Q409" s="381" t="str">
        <f>IFERROR(__xludf.DUMMYFUNCTION("TRANSPOSE(FILTER($P$6:$P$329,$O$6:$O$329='DATOS PERSONALES'!$E406))"),"Lunes 16:00")</f>
        <v>Lunes 16:00</v>
      </c>
      <c r="R409" s="374" t="str">
        <f>IFERROR(__xludf.DUMMYFUNCTION("""COMPUTED_VALUE"""),"Lunes 19:00")</f>
        <v>Lunes 19:00</v>
      </c>
      <c r="S409" s="374" t="str">
        <f>IFERROR(__xludf.DUMMYFUNCTION("""COMPUTED_VALUE"""),"Martes 16:30")</f>
        <v>Martes 16:30</v>
      </c>
      <c r="T409" s="374" t="str">
        <f>IFERROR(__xludf.DUMMYFUNCTION("""COMPUTED_VALUE"""),"Martes 18:45")</f>
        <v>Martes 18:45</v>
      </c>
      <c r="U409" s="374" t="str">
        <f>IFERROR(__xludf.DUMMYFUNCTION("""COMPUTED_VALUE"""),"Martes 19:30")</f>
        <v>Martes 19:30</v>
      </c>
      <c r="V409" s="374" t="str">
        <f>IFERROR(__xludf.DUMMYFUNCTION("""COMPUTED_VALUE"""),"Miércoles 09:45")</f>
        <v>Miércoles 09:45</v>
      </c>
      <c r="W409" s="374" t="str">
        <f>IFERROR(__xludf.DUMMYFUNCTION("""COMPUTED_VALUE"""),"Miércoles 15:00")</f>
        <v>Miércoles 15:00</v>
      </c>
      <c r="X409" s="374" t="str">
        <f>IFERROR(__xludf.DUMMYFUNCTION("""COMPUTED_VALUE"""),"Miércoles 16:30")</f>
        <v>Miércoles 16:30</v>
      </c>
      <c r="Y409" s="374" t="str">
        <f>IFERROR(__xludf.DUMMYFUNCTION("""COMPUTED_VALUE"""),"Miércoles 19:30")</f>
        <v>Miércoles 19:30</v>
      </c>
      <c r="Z409" s="374" t="str">
        <f>IFERROR(__xludf.DUMMYFUNCTION("""COMPUTED_VALUE"""),"Jueves 17:15")</f>
        <v>Jueves 17:15</v>
      </c>
      <c r="AA409" s="374" t="str">
        <f>IFERROR(__xludf.DUMMYFUNCTION("""COMPUTED_VALUE"""),"Jueves 18:45")</f>
        <v>Jueves 18:45</v>
      </c>
      <c r="AB409" s="374" t="str">
        <f>IFERROR(__xludf.DUMMYFUNCTION("""COMPUTED_VALUE"""),"Viernes 15:45")</f>
        <v>Viernes 15:45</v>
      </c>
      <c r="AC409" s="374" t="str">
        <f>IFERROR(__xludf.DUMMYFUNCTION("""COMPUTED_VALUE"""),"Viernes 16:30")</f>
        <v>Viernes 16:30</v>
      </c>
      <c r="AD409" s="376" t="str">
        <f>IFERROR(__xludf.DUMMYFUNCTION("""COMPUTED_VALUE"""),"Viernes 19:30")</f>
        <v>Viernes 19:30</v>
      </c>
      <c r="AE409" s="376" t="str">
        <f>IFERROR(__xludf.DUMMYFUNCTION("""COMPUTED_VALUE"""),"Sábado 11:15")</f>
        <v>Sábado 11:15</v>
      </c>
      <c r="AF409" s="376" t="str">
        <f>IFERROR(__xludf.DUMMYFUNCTION("""COMPUTED_VALUE"""),"Sábado 12:45")</f>
        <v>Sábado 12:45</v>
      </c>
      <c r="AG409" s="376" t="str">
        <f>IFERROR(__xludf.DUMMYFUNCTION("""COMPUTED_VALUE"""),"Sábado 14:15")</f>
        <v>Sábado 14:15</v>
      </c>
      <c r="AH409" s="376" t="str">
        <f>IFERROR(__xludf.DUMMYFUNCTION("""COMPUTED_VALUE"""),"Sábado 18:00")</f>
        <v>Sábado 18:00</v>
      </c>
      <c r="AI409" s="376" t="str">
        <f>IFERROR(__xludf.DUMMYFUNCTION("""COMPUTED_VALUE"""),"Sábado 18:45")</f>
        <v>Sábado 18:45</v>
      </c>
      <c r="AJ409" s="376" t="str">
        <f>IFERROR(__xludf.DUMMYFUNCTION("""COMPUTED_VALUE"""),"vacio")</f>
        <v>vacio</v>
      </c>
      <c r="AK409" s="376"/>
      <c r="AL409" s="376"/>
      <c r="AM409" s="376"/>
      <c r="AN409" s="376"/>
      <c r="AO409" s="376"/>
      <c r="AP409" s="376"/>
      <c r="AQ409" s="376"/>
      <c r="AR409" s="376"/>
      <c r="AS409" s="376"/>
      <c r="AT409" s="376"/>
      <c r="AU409" s="376"/>
      <c r="AV409" s="376"/>
      <c r="AW409" s="377"/>
      <c r="AX409" s="134"/>
      <c r="AY409" s="353"/>
      <c r="AZ409" s="392" t="str">
        <f>IFERROR(__xludf.DUMMYFUNCTION("TRANSPOSE( IFNA(FILTER($B:$B, MONTH(IF($A:$A&lt;&gt;"""",$A:$A,""null""))=MONTH(IF('DATOS PERSONALES'!$H407&lt;&gt;"""",'DATOS PERSONALES'!$H407,""null""))),""Ingrese mes contratacion primero""))"),"Ingrese mes contratacion primero")</f>
        <v>Ingrese mes contratacion primero</v>
      </c>
      <c r="BA409" s="376"/>
      <c r="BB409" s="376"/>
      <c r="BC409" s="376"/>
      <c r="BD409" s="376"/>
      <c r="BE409" s="376"/>
      <c r="BF409" s="376"/>
      <c r="BG409" s="376"/>
      <c r="BH409" s="376"/>
      <c r="BI409" s="376"/>
      <c r="BJ409" s="376"/>
      <c r="BK409" s="376"/>
      <c r="BL409" s="376"/>
      <c r="BM409" s="376"/>
      <c r="BN409" s="376"/>
      <c r="BO409" s="377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</row>
    <row r="410" ht="15.75" customHeight="1">
      <c r="A410" s="134"/>
      <c r="B410" s="134"/>
      <c r="C410" s="134"/>
      <c r="D410" s="134"/>
      <c r="E410" s="134"/>
      <c r="F410" s="134"/>
      <c r="G410" s="353"/>
      <c r="H410" s="376"/>
      <c r="I410" s="376"/>
      <c r="J410" s="376"/>
      <c r="K410" s="377"/>
      <c r="L410" s="134"/>
      <c r="M410" s="134"/>
      <c r="N410" s="353"/>
      <c r="O410" s="374"/>
      <c r="P410" s="375"/>
      <c r="Q410" s="381" t="str">
        <f>IFERROR(__xludf.DUMMYFUNCTION("TRANSPOSE(FILTER($P$6:$P$329,$O$6:$O$329='DATOS PERSONALES'!$E407))"),"Lunes 16:00")</f>
        <v>Lunes 16:00</v>
      </c>
      <c r="R410" s="374" t="str">
        <f>IFERROR(__xludf.DUMMYFUNCTION("""COMPUTED_VALUE"""),"Lunes 19:00")</f>
        <v>Lunes 19:00</v>
      </c>
      <c r="S410" s="374" t="str">
        <f>IFERROR(__xludf.DUMMYFUNCTION("""COMPUTED_VALUE"""),"Martes 16:30")</f>
        <v>Martes 16:30</v>
      </c>
      <c r="T410" s="374" t="str">
        <f>IFERROR(__xludf.DUMMYFUNCTION("""COMPUTED_VALUE"""),"Martes 18:45")</f>
        <v>Martes 18:45</v>
      </c>
      <c r="U410" s="374" t="str">
        <f>IFERROR(__xludf.DUMMYFUNCTION("""COMPUTED_VALUE"""),"Martes 19:30")</f>
        <v>Martes 19:30</v>
      </c>
      <c r="V410" s="374" t="str">
        <f>IFERROR(__xludf.DUMMYFUNCTION("""COMPUTED_VALUE"""),"Miércoles 09:45")</f>
        <v>Miércoles 09:45</v>
      </c>
      <c r="W410" s="374" t="str">
        <f>IFERROR(__xludf.DUMMYFUNCTION("""COMPUTED_VALUE"""),"Miércoles 15:00")</f>
        <v>Miércoles 15:00</v>
      </c>
      <c r="X410" s="374" t="str">
        <f>IFERROR(__xludf.DUMMYFUNCTION("""COMPUTED_VALUE"""),"Miércoles 16:30")</f>
        <v>Miércoles 16:30</v>
      </c>
      <c r="Y410" s="374" t="str">
        <f>IFERROR(__xludf.DUMMYFUNCTION("""COMPUTED_VALUE"""),"Miércoles 19:30")</f>
        <v>Miércoles 19:30</v>
      </c>
      <c r="Z410" s="374" t="str">
        <f>IFERROR(__xludf.DUMMYFUNCTION("""COMPUTED_VALUE"""),"Jueves 17:15")</f>
        <v>Jueves 17:15</v>
      </c>
      <c r="AA410" s="374" t="str">
        <f>IFERROR(__xludf.DUMMYFUNCTION("""COMPUTED_VALUE"""),"Jueves 18:45")</f>
        <v>Jueves 18:45</v>
      </c>
      <c r="AB410" s="374" t="str">
        <f>IFERROR(__xludf.DUMMYFUNCTION("""COMPUTED_VALUE"""),"Viernes 15:45")</f>
        <v>Viernes 15:45</v>
      </c>
      <c r="AC410" s="374" t="str">
        <f>IFERROR(__xludf.DUMMYFUNCTION("""COMPUTED_VALUE"""),"Viernes 16:30")</f>
        <v>Viernes 16:30</v>
      </c>
      <c r="AD410" s="376" t="str">
        <f>IFERROR(__xludf.DUMMYFUNCTION("""COMPUTED_VALUE"""),"Viernes 19:30")</f>
        <v>Viernes 19:30</v>
      </c>
      <c r="AE410" s="376" t="str">
        <f>IFERROR(__xludf.DUMMYFUNCTION("""COMPUTED_VALUE"""),"Sábado 11:15")</f>
        <v>Sábado 11:15</v>
      </c>
      <c r="AF410" s="376" t="str">
        <f>IFERROR(__xludf.DUMMYFUNCTION("""COMPUTED_VALUE"""),"Sábado 12:45")</f>
        <v>Sábado 12:45</v>
      </c>
      <c r="AG410" s="376" t="str">
        <f>IFERROR(__xludf.DUMMYFUNCTION("""COMPUTED_VALUE"""),"Sábado 14:15")</f>
        <v>Sábado 14:15</v>
      </c>
      <c r="AH410" s="376" t="str">
        <f>IFERROR(__xludf.DUMMYFUNCTION("""COMPUTED_VALUE"""),"Sábado 18:00")</f>
        <v>Sábado 18:00</v>
      </c>
      <c r="AI410" s="376" t="str">
        <f>IFERROR(__xludf.DUMMYFUNCTION("""COMPUTED_VALUE"""),"Sábado 18:45")</f>
        <v>Sábado 18:45</v>
      </c>
      <c r="AJ410" s="376" t="str">
        <f>IFERROR(__xludf.DUMMYFUNCTION("""COMPUTED_VALUE"""),"vacio")</f>
        <v>vacio</v>
      </c>
      <c r="AK410" s="376"/>
      <c r="AL410" s="376"/>
      <c r="AM410" s="376"/>
      <c r="AN410" s="376"/>
      <c r="AO410" s="376"/>
      <c r="AP410" s="376"/>
      <c r="AQ410" s="376"/>
      <c r="AR410" s="376"/>
      <c r="AS410" s="376"/>
      <c r="AT410" s="376"/>
      <c r="AU410" s="376"/>
      <c r="AV410" s="376"/>
      <c r="AW410" s="377"/>
      <c r="AX410" s="134"/>
      <c r="AY410" s="353"/>
      <c r="AZ410" s="392" t="str">
        <f>IFERROR(__xludf.DUMMYFUNCTION("TRANSPOSE( IFNA(FILTER($B:$B, MONTH(IF($A:$A&lt;&gt;"""",$A:$A,""null""))=MONTH(IF('DATOS PERSONALES'!$H408&lt;&gt;"""",'DATOS PERSONALES'!$H408,""null""))),""Ingrese mes contratacion primero""))"),"Ingrese mes contratacion primero")</f>
        <v>Ingrese mes contratacion primero</v>
      </c>
      <c r="BA410" s="376"/>
      <c r="BB410" s="376"/>
      <c r="BC410" s="376"/>
      <c r="BD410" s="376"/>
      <c r="BE410" s="376"/>
      <c r="BF410" s="376"/>
      <c r="BG410" s="376"/>
      <c r="BH410" s="376"/>
      <c r="BI410" s="376"/>
      <c r="BJ410" s="376"/>
      <c r="BK410" s="376"/>
      <c r="BL410" s="376"/>
      <c r="BM410" s="376"/>
      <c r="BN410" s="376"/>
      <c r="BO410" s="377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</row>
    <row r="411" ht="15.75" customHeight="1">
      <c r="A411" s="134"/>
      <c r="B411" s="134"/>
      <c r="C411" s="134"/>
      <c r="D411" s="134"/>
      <c r="E411" s="134"/>
      <c r="F411" s="134"/>
      <c r="G411" s="353"/>
      <c r="H411" s="376"/>
      <c r="I411" s="376"/>
      <c r="J411" s="376"/>
      <c r="K411" s="377"/>
      <c r="L411" s="134"/>
      <c r="M411" s="134"/>
      <c r="N411" s="353"/>
      <c r="O411" s="374"/>
      <c r="P411" s="375"/>
      <c r="Q411" s="381" t="str">
        <f>IFERROR(__xludf.DUMMYFUNCTION("TRANSPOSE(FILTER($P$6:$P$329,$O$6:$O$329='DATOS PERSONALES'!$E408))"),"Lunes 16:00")</f>
        <v>Lunes 16:00</v>
      </c>
      <c r="R411" s="374" t="str">
        <f>IFERROR(__xludf.DUMMYFUNCTION("""COMPUTED_VALUE"""),"Lunes 19:00")</f>
        <v>Lunes 19:00</v>
      </c>
      <c r="S411" s="374" t="str">
        <f>IFERROR(__xludf.DUMMYFUNCTION("""COMPUTED_VALUE"""),"Martes 16:30")</f>
        <v>Martes 16:30</v>
      </c>
      <c r="T411" s="374" t="str">
        <f>IFERROR(__xludf.DUMMYFUNCTION("""COMPUTED_VALUE"""),"Martes 18:45")</f>
        <v>Martes 18:45</v>
      </c>
      <c r="U411" s="374" t="str">
        <f>IFERROR(__xludf.DUMMYFUNCTION("""COMPUTED_VALUE"""),"Martes 19:30")</f>
        <v>Martes 19:30</v>
      </c>
      <c r="V411" s="374" t="str">
        <f>IFERROR(__xludf.DUMMYFUNCTION("""COMPUTED_VALUE"""),"Miércoles 09:45")</f>
        <v>Miércoles 09:45</v>
      </c>
      <c r="W411" s="374" t="str">
        <f>IFERROR(__xludf.DUMMYFUNCTION("""COMPUTED_VALUE"""),"Miércoles 15:00")</f>
        <v>Miércoles 15:00</v>
      </c>
      <c r="X411" s="374" t="str">
        <f>IFERROR(__xludf.DUMMYFUNCTION("""COMPUTED_VALUE"""),"Miércoles 16:30")</f>
        <v>Miércoles 16:30</v>
      </c>
      <c r="Y411" s="374" t="str">
        <f>IFERROR(__xludf.DUMMYFUNCTION("""COMPUTED_VALUE"""),"Miércoles 19:30")</f>
        <v>Miércoles 19:30</v>
      </c>
      <c r="Z411" s="374" t="str">
        <f>IFERROR(__xludf.DUMMYFUNCTION("""COMPUTED_VALUE"""),"Jueves 17:15")</f>
        <v>Jueves 17:15</v>
      </c>
      <c r="AA411" s="374" t="str">
        <f>IFERROR(__xludf.DUMMYFUNCTION("""COMPUTED_VALUE"""),"Jueves 18:45")</f>
        <v>Jueves 18:45</v>
      </c>
      <c r="AB411" s="374" t="str">
        <f>IFERROR(__xludf.DUMMYFUNCTION("""COMPUTED_VALUE"""),"Viernes 15:45")</f>
        <v>Viernes 15:45</v>
      </c>
      <c r="AC411" s="374" t="str">
        <f>IFERROR(__xludf.DUMMYFUNCTION("""COMPUTED_VALUE"""),"Viernes 16:30")</f>
        <v>Viernes 16:30</v>
      </c>
      <c r="AD411" s="376" t="str">
        <f>IFERROR(__xludf.DUMMYFUNCTION("""COMPUTED_VALUE"""),"Viernes 19:30")</f>
        <v>Viernes 19:30</v>
      </c>
      <c r="AE411" s="376" t="str">
        <f>IFERROR(__xludf.DUMMYFUNCTION("""COMPUTED_VALUE"""),"Sábado 11:15")</f>
        <v>Sábado 11:15</v>
      </c>
      <c r="AF411" s="376" t="str">
        <f>IFERROR(__xludf.DUMMYFUNCTION("""COMPUTED_VALUE"""),"Sábado 12:45")</f>
        <v>Sábado 12:45</v>
      </c>
      <c r="AG411" s="376" t="str">
        <f>IFERROR(__xludf.DUMMYFUNCTION("""COMPUTED_VALUE"""),"Sábado 14:15")</f>
        <v>Sábado 14:15</v>
      </c>
      <c r="AH411" s="376" t="str">
        <f>IFERROR(__xludf.DUMMYFUNCTION("""COMPUTED_VALUE"""),"Sábado 18:00")</f>
        <v>Sábado 18:00</v>
      </c>
      <c r="AI411" s="376" t="str">
        <f>IFERROR(__xludf.DUMMYFUNCTION("""COMPUTED_VALUE"""),"Sábado 18:45")</f>
        <v>Sábado 18:45</v>
      </c>
      <c r="AJ411" s="376" t="str">
        <f>IFERROR(__xludf.DUMMYFUNCTION("""COMPUTED_VALUE"""),"vacio")</f>
        <v>vacio</v>
      </c>
      <c r="AK411" s="376"/>
      <c r="AL411" s="376"/>
      <c r="AM411" s="376"/>
      <c r="AN411" s="376"/>
      <c r="AO411" s="376"/>
      <c r="AP411" s="376"/>
      <c r="AQ411" s="376"/>
      <c r="AR411" s="376"/>
      <c r="AS411" s="376"/>
      <c r="AT411" s="376"/>
      <c r="AU411" s="376"/>
      <c r="AV411" s="376"/>
      <c r="AW411" s="377"/>
      <c r="AX411" s="134"/>
      <c r="AY411" s="353"/>
      <c r="AZ411" s="392" t="str">
        <f>IFERROR(__xludf.DUMMYFUNCTION("TRANSPOSE( IFNA(FILTER($B:$B, MONTH(IF($A:$A&lt;&gt;"""",$A:$A,""null""))=MONTH(IF('DATOS PERSONALES'!$H409&lt;&gt;"""",'DATOS PERSONALES'!$H409,""null""))),""Ingrese mes contratacion primero""))"),"Ingrese mes contratacion primero")</f>
        <v>Ingrese mes contratacion primero</v>
      </c>
      <c r="BA411" s="376"/>
      <c r="BB411" s="376"/>
      <c r="BC411" s="376"/>
      <c r="BD411" s="376"/>
      <c r="BE411" s="376"/>
      <c r="BF411" s="376"/>
      <c r="BG411" s="376"/>
      <c r="BH411" s="376"/>
      <c r="BI411" s="376"/>
      <c r="BJ411" s="376"/>
      <c r="BK411" s="376"/>
      <c r="BL411" s="376"/>
      <c r="BM411" s="376"/>
      <c r="BN411" s="376"/>
      <c r="BO411" s="377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</row>
    <row r="412" ht="15.75" customHeight="1">
      <c r="A412" s="134"/>
      <c r="B412" s="134"/>
      <c r="C412" s="134"/>
      <c r="D412" s="134"/>
      <c r="E412" s="134"/>
      <c r="F412" s="134"/>
      <c r="G412" s="353"/>
      <c r="H412" s="376"/>
      <c r="I412" s="376"/>
      <c r="J412" s="376"/>
      <c r="K412" s="377"/>
      <c r="L412" s="134"/>
      <c r="M412" s="134"/>
      <c r="N412" s="353"/>
      <c r="O412" s="374"/>
      <c r="P412" s="375"/>
      <c r="Q412" s="381" t="str">
        <f>IFERROR(__xludf.DUMMYFUNCTION("TRANSPOSE(FILTER($P$6:$P$329,$O$6:$O$329='DATOS PERSONALES'!$E409))"),"Lunes 16:00")</f>
        <v>Lunes 16:00</v>
      </c>
      <c r="R412" s="374" t="str">
        <f>IFERROR(__xludf.DUMMYFUNCTION("""COMPUTED_VALUE"""),"Lunes 19:00")</f>
        <v>Lunes 19:00</v>
      </c>
      <c r="S412" s="374" t="str">
        <f>IFERROR(__xludf.DUMMYFUNCTION("""COMPUTED_VALUE"""),"Martes 16:30")</f>
        <v>Martes 16:30</v>
      </c>
      <c r="T412" s="374" t="str">
        <f>IFERROR(__xludf.DUMMYFUNCTION("""COMPUTED_VALUE"""),"Martes 18:45")</f>
        <v>Martes 18:45</v>
      </c>
      <c r="U412" s="374" t="str">
        <f>IFERROR(__xludf.DUMMYFUNCTION("""COMPUTED_VALUE"""),"Martes 19:30")</f>
        <v>Martes 19:30</v>
      </c>
      <c r="V412" s="374" t="str">
        <f>IFERROR(__xludf.DUMMYFUNCTION("""COMPUTED_VALUE"""),"Miércoles 09:45")</f>
        <v>Miércoles 09:45</v>
      </c>
      <c r="W412" s="374" t="str">
        <f>IFERROR(__xludf.DUMMYFUNCTION("""COMPUTED_VALUE"""),"Miércoles 15:00")</f>
        <v>Miércoles 15:00</v>
      </c>
      <c r="X412" s="374" t="str">
        <f>IFERROR(__xludf.DUMMYFUNCTION("""COMPUTED_VALUE"""),"Miércoles 16:30")</f>
        <v>Miércoles 16:30</v>
      </c>
      <c r="Y412" s="374" t="str">
        <f>IFERROR(__xludf.DUMMYFUNCTION("""COMPUTED_VALUE"""),"Miércoles 19:30")</f>
        <v>Miércoles 19:30</v>
      </c>
      <c r="Z412" s="374" t="str">
        <f>IFERROR(__xludf.DUMMYFUNCTION("""COMPUTED_VALUE"""),"Jueves 17:15")</f>
        <v>Jueves 17:15</v>
      </c>
      <c r="AA412" s="374" t="str">
        <f>IFERROR(__xludf.DUMMYFUNCTION("""COMPUTED_VALUE"""),"Jueves 18:45")</f>
        <v>Jueves 18:45</v>
      </c>
      <c r="AB412" s="374" t="str">
        <f>IFERROR(__xludf.DUMMYFUNCTION("""COMPUTED_VALUE"""),"Viernes 15:45")</f>
        <v>Viernes 15:45</v>
      </c>
      <c r="AC412" s="374" t="str">
        <f>IFERROR(__xludf.DUMMYFUNCTION("""COMPUTED_VALUE"""),"Viernes 16:30")</f>
        <v>Viernes 16:30</v>
      </c>
      <c r="AD412" s="376" t="str">
        <f>IFERROR(__xludf.DUMMYFUNCTION("""COMPUTED_VALUE"""),"Viernes 19:30")</f>
        <v>Viernes 19:30</v>
      </c>
      <c r="AE412" s="376" t="str">
        <f>IFERROR(__xludf.DUMMYFUNCTION("""COMPUTED_VALUE"""),"Sábado 11:15")</f>
        <v>Sábado 11:15</v>
      </c>
      <c r="AF412" s="376" t="str">
        <f>IFERROR(__xludf.DUMMYFUNCTION("""COMPUTED_VALUE"""),"Sábado 12:45")</f>
        <v>Sábado 12:45</v>
      </c>
      <c r="AG412" s="376" t="str">
        <f>IFERROR(__xludf.DUMMYFUNCTION("""COMPUTED_VALUE"""),"Sábado 14:15")</f>
        <v>Sábado 14:15</v>
      </c>
      <c r="AH412" s="376" t="str">
        <f>IFERROR(__xludf.DUMMYFUNCTION("""COMPUTED_VALUE"""),"Sábado 18:00")</f>
        <v>Sábado 18:00</v>
      </c>
      <c r="AI412" s="376" t="str">
        <f>IFERROR(__xludf.DUMMYFUNCTION("""COMPUTED_VALUE"""),"Sábado 18:45")</f>
        <v>Sábado 18:45</v>
      </c>
      <c r="AJ412" s="376" t="str">
        <f>IFERROR(__xludf.DUMMYFUNCTION("""COMPUTED_VALUE"""),"vacio")</f>
        <v>vacio</v>
      </c>
      <c r="AK412" s="376"/>
      <c r="AL412" s="376"/>
      <c r="AM412" s="376"/>
      <c r="AN412" s="376"/>
      <c r="AO412" s="376"/>
      <c r="AP412" s="376"/>
      <c r="AQ412" s="376"/>
      <c r="AR412" s="376"/>
      <c r="AS412" s="376"/>
      <c r="AT412" s="376"/>
      <c r="AU412" s="376"/>
      <c r="AV412" s="376"/>
      <c r="AW412" s="377"/>
      <c r="AX412" s="134"/>
      <c r="AY412" s="353"/>
      <c r="AZ412" s="392" t="str">
        <f>IFERROR(__xludf.DUMMYFUNCTION("TRANSPOSE( IFNA(FILTER($B:$B, MONTH(IF($A:$A&lt;&gt;"""",$A:$A,""null""))=MONTH(IF('DATOS PERSONALES'!$H410&lt;&gt;"""",'DATOS PERSONALES'!$H410,""null""))),""Ingrese mes contratacion primero""))"),"Ingrese mes contratacion primero")</f>
        <v>Ingrese mes contratacion primero</v>
      </c>
      <c r="BA412" s="376"/>
      <c r="BB412" s="376"/>
      <c r="BC412" s="376"/>
      <c r="BD412" s="376"/>
      <c r="BE412" s="376"/>
      <c r="BF412" s="376"/>
      <c r="BG412" s="376"/>
      <c r="BH412" s="376"/>
      <c r="BI412" s="376"/>
      <c r="BJ412" s="376"/>
      <c r="BK412" s="376"/>
      <c r="BL412" s="376"/>
      <c r="BM412" s="376"/>
      <c r="BN412" s="376"/>
      <c r="BO412" s="377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</row>
    <row r="413" ht="15.75" customHeight="1">
      <c r="A413" s="134"/>
      <c r="B413" s="134"/>
      <c r="C413" s="134"/>
      <c r="D413" s="134"/>
      <c r="E413" s="134"/>
      <c r="F413" s="134"/>
      <c r="G413" s="353"/>
      <c r="H413" s="376"/>
      <c r="I413" s="376"/>
      <c r="J413" s="376"/>
      <c r="K413" s="377"/>
      <c r="L413" s="134"/>
      <c r="M413" s="134"/>
      <c r="N413" s="353"/>
      <c r="O413" s="374"/>
      <c r="P413" s="375"/>
      <c r="Q413" s="381" t="str">
        <f>IFERROR(__xludf.DUMMYFUNCTION("TRANSPOSE(FILTER($P$6:$P$329,$O$6:$O$329='DATOS PERSONALES'!$E410))"),"Lunes 16:00")</f>
        <v>Lunes 16:00</v>
      </c>
      <c r="R413" s="374" t="str">
        <f>IFERROR(__xludf.DUMMYFUNCTION("""COMPUTED_VALUE"""),"Lunes 19:00")</f>
        <v>Lunes 19:00</v>
      </c>
      <c r="S413" s="374" t="str">
        <f>IFERROR(__xludf.DUMMYFUNCTION("""COMPUTED_VALUE"""),"Martes 16:30")</f>
        <v>Martes 16:30</v>
      </c>
      <c r="T413" s="374" t="str">
        <f>IFERROR(__xludf.DUMMYFUNCTION("""COMPUTED_VALUE"""),"Martes 18:45")</f>
        <v>Martes 18:45</v>
      </c>
      <c r="U413" s="374" t="str">
        <f>IFERROR(__xludf.DUMMYFUNCTION("""COMPUTED_VALUE"""),"Martes 19:30")</f>
        <v>Martes 19:30</v>
      </c>
      <c r="V413" s="374" t="str">
        <f>IFERROR(__xludf.DUMMYFUNCTION("""COMPUTED_VALUE"""),"Miércoles 09:45")</f>
        <v>Miércoles 09:45</v>
      </c>
      <c r="W413" s="374" t="str">
        <f>IFERROR(__xludf.DUMMYFUNCTION("""COMPUTED_VALUE"""),"Miércoles 15:00")</f>
        <v>Miércoles 15:00</v>
      </c>
      <c r="X413" s="374" t="str">
        <f>IFERROR(__xludf.DUMMYFUNCTION("""COMPUTED_VALUE"""),"Miércoles 16:30")</f>
        <v>Miércoles 16:30</v>
      </c>
      <c r="Y413" s="374" t="str">
        <f>IFERROR(__xludf.DUMMYFUNCTION("""COMPUTED_VALUE"""),"Miércoles 19:30")</f>
        <v>Miércoles 19:30</v>
      </c>
      <c r="Z413" s="374" t="str">
        <f>IFERROR(__xludf.DUMMYFUNCTION("""COMPUTED_VALUE"""),"Jueves 17:15")</f>
        <v>Jueves 17:15</v>
      </c>
      <c r="AA413" s="374" t="str">
        <f>IFERROR(__xludf.DUMMYFUNCTION("""COMPUTED_VALUE"""),"Jueves 18:45")</f>
        <v>Jueves 18:45</v>
      </c>
      <c r="AB413" s="374" t="str">
        <f>IFERROR(__xludf.DUMMYFUNCTION("""COMPUTED_VALUE"""),"Viernes 15:45")</f>
        <v>Viernes 15:45</v>
      </c>
      <c r="AC413" s="374" t="str">
        <f>IFERROR(__xludf.DUMMYFUNCTION("""COMPUTED_VALUE"""),"Viernes 16:30")</f>
        <v>Viernes 16:30</v>
      </c>
      <c r="AD413" s="376" t="str">
        <f>IFERROR(__xludf.DUMMYFUNCTION("""COMPUTED_VALUE"""),"Viernes 19:30")</f>
        <v>Viernes 19:30</v>
      </c>
      <c r="AE413" s="376" t="str">
        <f>IFERROR(__xludf.DUMMYFUNCTION("""COMPUTED_VALUE"""),"Sábado 11:15")</f>
        <v>Sábado 11:15</v>
      </c>
      <c r="AF413" s="376" t="str">
        <f>IFERROR(__xludf.DUMMYFUNCTION("""COMPUTED_VALUE"""),"Sábado 12:45")</f>
        <v>Sábado 12:45</v>
      </c>
      <c r="AG413" s="376" t="str">
        <f>IFERROR(__xludf.DUMMYFUNCTION("""COMPUTED_VALUE"""),"Sábado 14:15")</f>
        <v>Sábado 14:15</v>
      </c>
      <c r="AH413" s="376" t="str">
        <f>IFERROR(__xludf.DUMMYFUNCTION("""COMPUTED_VALUE"""),"Sábado 18:00")</f>
        <v>Sábado 18:00</v>
      </c>
      <c r="AI413" s="376" t="str">
        <f>IFERROR(__xludf.DUMMYFUNCTION("""COMPUTED_VALUE"""),"Sábado 18:45")</f>
        <v>Sábado 18:45</v>
      </c>
      <c r="AJ413" s="376" t="str">
        <f>IFERROR(__xludf.DUMMYFUNCTION("""COMPUTED_VALUE"""),"vacio")</f>
        <v>vacio</v>
      </c>
      <c r="AK413" s="376"/>
      <c r="AL413" s="376"/>
      <c r="AM413" s="376"/>
      <c r="AN413" s="376"/>
      <c r="AO413" s="376"/>
      <c r="AP413" s="376"/>
      <c r="AQ413" s="376"/>
      <c r="AR413" s="376"/>
      <c r="AS413" s="376"/>
      <c r="AT413" s="376"/>
      <c r="AU413" s="376"/>
      <c r="AV413" s="376"/>
      <c r="AW413" s="377"/>
      <c r="AX413" s="134"/>
      <c r="AY413" s="353"/>
      <c r="AZ413" s="392" t="str">
        <f>IFERROR(__xludf.DUMMYFUNCTION("TRANSPOSE( IFNA(FILTER($B:$B, MONTH(IF($A:$A&lt;&gt;"""",$A:$A,""null""))=MONTH(IF('DATOS PERSONALES'!$H411&lt;&gt;"""",'DATOS PERSONALES'!$H411,""null""))),""Ingrese mes contratacion primero""))"),"Ingrese mes contratacion primero")</f>
        <v>Ingrese mes contratacion primero</v>
      </c>
      <c r="BA413" s="376"/>
      <c r="BB413" s="376"/>
      <c r="BC413" s="376"/>
      <c r="BD413" s="376"/>
      <c r="BE413" s="376"/>
      <c r="BF413" s="376"/>
      <c r="BG413" s="376"/>
      <c r="BH413" s="376"/>
      <c r="BI413" s="376"/>
      <c r="BJ413" s="376"/>
      <c r="BK413" s="376"/>
      <c r="BL413" s="376"/>
      <c r="BM413" s="376"/>
      <c r="BN413" s="376"/>
      <c r="BO413" s="377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</row>
    <row r="414" ht="15.75" customHeight="1">
      <c r="A414" s="134"/>
      <c r="B414" s="134"/>
      <c r="C414" s="134"/>
      <c r="D414" s="134"/>
      <c r="E414" s="134"/>
      <c r="F414" s="134"/>
      <c r="G414" s="353"/>
      <c r="H414" s="376"/>
      <c r="I414" s="376"/>
      <c r="J414" s="376"/>
      <c r="K414" s="377"/>
      <c r="L414" s="134"/>
      <c r="M414" s="134"/>
      <c r="N414" s="353"/>
      <c r="O414" s="374"/>
      <c r="P414" s="375"/>
      <c r="Q414" s="381" t="str">
        <f>IFERROR(__xludf.DUMMYFUNCTION("TRANSPOSE(FILTER($P$6:$P$329,$O$6:$O$329='DATOS PERSONALES'!$E411))"),"Lunes 16:00")</f>
        <v>Lunes 16:00</v>
      </c>
      <c r="R414" s="374" t="str">
        <f>IFERROR(__xludf.DUMMYFUNCTION("""COMPUTED_VALUE"""),"Lunes 19:00")</f>
        <v>Lunes 19:00</v>
      </c>
      <c r="S414" s="374" t="str">
        <f>IFERROR(__xludf.DUMMYFUNCTION("""COMPUTED_VALUE"""),"Martes 16:30")</f>
        <v>Martes 16:30</v>
      </c>
      <c r="T414" s="374" t="str">
        <f>IFERROR(__xludf.DUMMYFUNCTION("""COMPUTED_VALUE"""),"Martes 18:45")</f>
        <v>Martes 18:45</v>
      </c>
      <c r="U414" s="374" t="str">
        <f>IFERROR(__xludf.DUMMYFUNCTION("""COMPUTED_VALUE"""),"Martes 19:30")</f>
        <v>Martes 19:30</v>
      </c>
      <c r="V414" s="374" t="str">
        <f>IFERROR(__xludf.DUMMYFUNCTION("""COMPUTED_VALUE"""),"Miércoles 09:45")</f>
        <v>Miércoles 09:45</v>
      </c>
      <c r="W414" s="374" t="str">
        <f>IFERROR(__xludf.DUMMYFUNCTION("""COMPUTED_VALUE"""),"Miércoles 15:00")</f>
        <v>Miércoles 15:00</v>
      </c>
      <c r="X414" s="374" t="str">
        <f>IFERROR(__xludf.DUMMYFUNCTION("""COMPUTED_VALUE"""),"Miércoles 16:30")</f>
        <v>Miércoles 16:30</v>
      </c>
      <c r="Y414" s="374" t="str">
        <f>IFERROR(__xludf.DUMMYFUNCTION("""COMPUTED_VALUE"""),"Miércoles 19:30")</f>
        <v>Miércoles 19:30</v>
      </c>
      <c r="Z414" s="374" t="str">
        <f>IFERROR(__xludf.DUMMYFUNCTION("""COMPUTED_VALUE"""),"Jueves 17:15")</f>
        <v>Jueves 17:15</v>
      </c>
      <c r="AA414" s="374" t="str">
        <f>IFERROR(__xludf.DUMMYFUNCTION("""COMPUTED_VALUE"""),"Jueves 18:45")</f>
        <v>Jueves 18:45</v>
      </c>
      <c r="AB414" s="374" t="str">
        <f>IFERROR(__xludf.DUMMYFUNCTION("""COMPUTED_VALUE"""),"Viernes 15:45")</f>
        <v>Viernes 15:45</v>
      </c>
      <c r="AC414" s="374" t="str">
        <f>IFERROR(__xludf.DUMMYFUNCTION("""COMPUTED_VALUE"""),"Viernes 16:30")</f>
        <v>Viernes 16:30</v>
      </c>
      <c r="AD414" s="376" t="str">
        <f>IFERROR(__xludf.DUMMYFUNCTION("""COMPUTED_VALUE"""),"Viernes 19:30")</f>
        <v>Viernes 19:30</v>
      </c>
      <c r="AE414" s="376" t="str">
        <f>IFERROR(__xludf.DUMMYFUNCTION("""COMPUTED_VALUE"""),"Sábado 11:15")</f>
        <v>Sábado 11:15</v>
      </c>
      <c r="AF414" s="376" t="str">
        <f>IFERROR(__xludf.DUMMYFUNCTION("""COMPUTED_VALUE"""),"Sábado 12:45")</f>
        <v>Sábado 12:45</v>
      </c>
      <c r="AG414" s="376" t="str">
        <f>IFERROR(__xludf.DUMMYFUNCTION("""COMPUTED_VALUE"""),"Sábado 14:15")</f>
        <v>Sábado 14:15</v>
      </c>
      <c r="AH414" s="376" t="str">
        <f>IFERROR(__xludf.DUMMYFUNCTION("""COMPUTED_VALUE"""),"Sábado 18:00")</f>
        <v>Sábado 18:00</v>
      </c>
      <c r="AI414" s="376" t="str">
        <f>IFERROR(__xludf.DUMMYFUNCTION("""COMPUTED_VALUE"""),"Sábado 18:45")</f>
        <v>Sábado 18:45</v>
      </c>
      <c r="AJ414" s="376" t="str">
        <f>IFERROR(__xludf.DUMMYFUNCTION("""COMPUTED_VALUE"""),"vacio")</f>
        <v>vacio</v>
      </c>
      <c r="AK414" s="376"/>
      <c r="AL414" s="376"/>
      <c r="AM414" s="376"/>
      <c r="AN414" s="376"/>
      <c r="AO414" s="376"/>
      <c r="AP414" s="376"/>
      <c r="AQ414" s="376"/>
      <c r="AR414" s="376"/>
      <c r="AS414" s="376"/>
      <c r="AT414" s="376"/>
      <c r="AU414" s="376"/>
      <c r="AV414" s="376"/>
      <c r="AW414" s="377"/>
      <c r="AX414" s="134"/>
      <c r="AY414" s="353"/>
      <c r="AZ414" s="392" t="str">
        <f>IFERROR(__xludf.DUMMYFUNCTION("TRANSPOSE( IFNA(FILTER($B:$B, MONTH(IF($A:$A&lt;&gt;"""",$A:$A,""null""))=MONTH(IF('DATOS PERSONALES'!$H412&lt;&gt;"""",'DATOS PERSONALES'!$H412,""null""))),""Ingrese mes contratacion primero""))"),"Ingrese mes contratacion primero")</f>
        <v>Ingrese mes contratacion primero</v>
      </c>
      <c r="BA414" s="376"/>
      <c r="BB414" s="376"/>
      <c r="BC414" s="376"/>
      <c r="BD414" s="376"/>
      <c r="BE414" s="376"/>
      <c r="BF414" s="376"/>
      <c r="BG414" s="376"/>
      <c r="BH414" s="376"/>
      <c r="BI414" s="376"/>
      <c r="BJ414" s="376"/>
      <c r="BK414" s="376"/>
      <c r="BL414" s="376"/>
      <c r="BM414" s="376"/>
      <c r="BN414" s="376"/>
      <c r="BO414" s="377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</row>
    <row r="415" ht="15.75" customHeight="1">
      <c r="A415" s="134"/>
      <c r="B415" s="134"/>
      <c r="C415" s="134"/>
      <c r="D415" s="134"/>
      <c r="E415" s="134"/>
      <c r="F415" s="134"/>
      <c r="G415" s="353"/>
      <c r="H415" s="376"/>
      <c r="I415" s="376"/>
      <c r="J415" s="376"/>
      <c r="K415" s="377"/>
      <c r="L415" s="134"/>
      <c r="M415" s="134"/>
      <c r="N415" s="353"/>
      <c r="O415" s="374"/>
      <c r="P415" s="375"/>
      <c r="Q415" s="381" t="str">
        <f>IFERROR(__xludf.DUMMYFUNCTION("TRANSPOSE(FILTER($P$6:$P$329,$O$6:$O$329='DATOS PERSONALES'!$E412))"),"Lunes 16:00")</f>
        <v>Lunes 16:00</v>
      </c>
      <c r="R415" s="374" t="str">
        <f>IFERROR(__xludf.DUMMYFUNCTION("""COMPUTED_VALUE"""),"Lunes 19:00")</f>
        <v>Lunes 19:00</v>
      </c>
      <c r="S415" s="374" t="str">
        <f>IFERROR(__xludf.DUMMYFUNCTION("""COMPUTED_VALUE"""),"Martes 16:30")</f>
        <v>Martes 16:30</v>
      </c>
      <c r="T415" s="374" t="str">
        <f>IFERROR(__xludf.DUMMYFUNCTION("""COMPUTED_VALUE"""),"Martes 18:45")</f>
        <v>Martes 18:45</v>
      </c>
      <c r="U415" s="374" t="str">
        <f>IFERROR(__xludf.DUMMYFUNCTION("""COMPUTED_VALUE"""),"Martes 19:30")</f>
        <v>Martes 19:30</v>
      </c>
      <c r="V415" s="374" t="str">
        <f>IFERROR(__xludf.DUMMYFUNCTION("""COMPUTED_VALUE"""),"Miércoles 09:45")</f>
        <v>Miércoles 09:45</v>
      </c>
      <c r="W415" s="374" t="str">
        <f>IFERROR(__xludf.DUMMYFUNCTION("""COMPUTED_VALUE"""),"Miércoles 15:00")</f>
        <v>Miércoles 15:00</v>
      </c>
      <c r="X415" s="374" t="str">
        <f>IFERROR(__xludf.DUMMYFUNCTION("""COMPUTED_VALUE"""),"Miércoles 16:30")</f>
        <v>Miércoles 16:30</v>
      </c>
      <c r="Y415" s="374" t="str">
        <f>IFERROR(__xludf.DUMMYFUNCTION("""COMPUTED_VALUE"""),"Miércoles 19:30")</f>
        <v>Miércoles 19:30</v>
      </c>
      <c r="Z415" s="374" t="str">
        <f>IFERROR(__xludf.DUMMYFUNCTION("""COMPUTED_VALUE"""),"Jueves 17:15")</f>
        <v>Jueves 17:15</v>
      </c>
      <c r="AA415" s="374" t="str">
        <f>IFERROR(__xludf.DUMMYFUNCTION("""COMPUTED_VALUE"""),"Jueves 18:45")</f>
        <v>Jueves 18:45</v>
      </c>
      <c r="AB415" s="374" t="str">
        <f>IFERROR(__xludf.DUMMYFUNCTION("""COMPUTED_VALUE"""),"Viernes 15:45")</f>
        <v>Viernes 15:45</v>
      </c>
      <c r="AC415" s="374" t="str">
        <f>IFERROR(__xludf.DUMMYFUNCTION("""COMPUTED_VALUE"""),"Viernes 16:30")</f>
        <v>Viernes 16:30</v>
      </c>
      <c r="AD415" s="376" t="str">
        <f>IFERROR(__xludf.DUMMYFUNCTION("""COMPUTED_VALUE"""),"Viernes 19:30")</f>
        <v>Viernes 19:30</v>
      </c>
      <c r="AE415" s="376" t="str">
        <f>IFERROR(__xludf.DUMMYFUNCTION("""COMPUTED_VALUE"""),"Sábado 11:15")</f>
        <v>Sábado 11:15</v>
      </c>
      <c r="AF415" s="376" t="str">
        <f>IFERROR(__xludf.DUMMYFUNCTION("""COMPUTED_VALUE"""),"Sábado 12:45")</f>
        <v>Sábado 12:45</v>
      </c>
      <c r="AG415" s="376" t="str">
        <f>IFERROR(__xludf.DUMMYFUNCTION("""COMPUTED_VALUE"""),"Sábado 14:15")</f>
        <v>Sábado 14:15</v>
      </c>
      <c r="AH415" s="376" t="str">
        <f>IFERROR(__xludf.DUMMYFUNCTION("""COMPUTED_VALUE"""),"Sábado 18:00")</f>
        <v>Sábado 18:00</v>
      </c>
      <c r="AI415" s="376" t="str">
        <f>IFERROR(__xludf.DUMMYFUNCTION("""COMPUTED_VALUE"""),"Sábado 18:45")</f>
        <v>Sábado 18:45</v>
      </c>
      <c r="AJ415" s="376" t="str">
        <f>IFERROR(__xludf.DUMMYFUNCTION("""COMPUTED_VALUE"""),"vacio")</f>
        <v>vacio</v>
      </c>
      <c r="AK415" s="376"/>
      <c r="AL415" s="376"/>
      <c r="AM415" s="376"/>
      <c r="AN415" s="376"/>
      <c r="AO415" s="376"/>
      <c r="AP415" s="376"/>
      <c r="AQ415" s="376"/>
      <c r="AR415" s="376"/>
      <c r="AS415" s="376"/>
      <c r="AT415" s="376"/>
      <c r="AU415" s="376"/>
      <c r="AV415" s="376"/>
      <c r="AW415" s="377"/>
      <c r="AX415" s="134"/>
      <c r="AY415" s="353"/>
      <c r="AZ415" s="392" t="str">
        <f>IFERROR(__xludf.DUMMYFUNCTION("TRANSPOSE( IFNA(FILTER($B:$B, MONTH(IF($A:$A&lt;&gt;"""",$A:$A,""null""))=MONTH(IF('DATOS PERSONALES'!$H413&lt;&gt;"""",'DATOS PERSONALES'!$H413,""null""))),""Ingrese mes contratacion primero""))"),"Ingrese mes contratacion primero")</f>
        <v>Ingrese mes contratacion primero</v>
      </c>
      <c r="BA415" s="376"/>
      <c r="BB415" s="376"/>
      <c r="BC415" s="376"/>
      <c r="BD415" s="376"/>
      <c r="BE415" s="376"/>
      <c r="BF415" s="376"/>
      <c r="BG415" s="376"/>
      <c r="BH415" s="376"/>
      <c r="BI415" s="376"/>
      <c r="BJ415" s="376"/>
      <c r="BK415" s="376"/>
      <c r="BL415" s="376"/>
      <c r="BM415" s="376"/>
      <c r="BN415" s="376"/>
      <c r="BO415" s="377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</row>
    <row r="416" ht="15.75" customHeight="1">
      <c r="A416" s="134"/>
      <c r="B416" s="134"/>
      <c r="C416" s="134"/>
      <c r="D416" s="134"/>
      <c r="E416" s="134"/>
      <c r="F416" s="134"/>
      <c r="G416" s="353"/>
      <c r="H416" s="376"/>
      <c r="I416" s="376"/>
      <c r="J416" s="376"/>
      <c r="K416" s="377"/>
      <c r="L416" s="134"/>
      <c r="M416" s="134"/>
      <c r="N416" s="353"/>
      <c r="O416" s="374"/>
      <c r="P416" s="375"/>
      <c r="Q416" s="381" t="str">
        <f>IFERROR(__xludf.DUMMYFUNCTION("TRANSPOSE(FILTER($P$6:$P$329,$O$6:$O$329='DATOS PERSONALES'!$E413))"),"Lunes 16:00")</f>
        <v>Lunes 16:00</v>
      </c>
      <c r="R416" s="374" t="str">
        <f>IFERROR(__xludf.DUMMYFUNCTION("""COMPUTED_VALUE"""),"Lunes 19:00")</f>
        <v>Lunes 19:00</v>
      </c>
      <c r="S416" s="374" t="str">
        <f>IFERROR(__xludf.DUMMYFUNCTION("""COMPUTED_VALUE"""),"Martes 16:30")</f>
        <v>Martes 16:30</v>
      </c>
      <c r="T416" s="374" t="str">
        <f>IFERROR(__xludf.DUMMYFUNCTION("""COMPUTED_VALUE"""),"Martes 18:45")</f>
        <v>Martes 18:45</v>
      </c>
      <c r="U416" s="374" t="str">
        <f>IFERROR(__xludf.DUMMYFUNCTION("""COMPUTED_VALUE"""),"Martes 19:30")</f>
        <v>Martes 19:30</v>
      </c>
      <c r="V416" s="374" t="str">
        <f>IFERROR(__xludf.DUMMYFUNCTION("""COMPUTED_VALUE"""),"Miércoles 09:45")</f>
        <v>Miércoles 09:45</v>
      </c>
      <c r="W416" s="374" t="str">
        <f>IFERROR(__xludf.DUMMYFUNCTION("""COMPUTED_VALUE"""),"Miércoles 15:00")</f>
        <v>Miércoles 15:00</v>
      </c>
      <c r="X416" s="374" t="str">
        <f>IFERROR(__xludf.DUMMYFUNCTION("""COMPUTED_VALUE"""),"Miércoles 16:30")</f>
        <v>Miércoles 16:30</v>
      </c>
      <c r="Y416" s="374" t="str">
        <f>IFERROR(__xludf.DUMMYFUNCTION("""COMPUTED_VALUE"""),"Miércoles 19:30")</f>
        <v>Miércoles 19:30</v>
      </c>
      <c r="Z416" s="374" t="str">
        <f>IFERROR(__xludf.DUMMYFUNCTION("""COMPUTED_VALUE"""),"Jueves 17:15")</f>
        <v>Jueves 17:15</v>
      </c>
      <c r="AA416" s="374" t="str">
        <f>IFERROR(__xludf.DUMMYFUNCTION("""COMPUTED_VALUE"""),"Jueves 18:45")</f>
        <v>Jueves 18:45</v>
      </c>
      <c r="AB416" s="374" t="str">
        <f>IFERROR(__xludf.DUMMYFUNCTION("""COMPUTED_VALUE"""),"Viernes 15:45")</f>
        <v>Viernes 15:45</v>
      </c>
      <c r="AC416" s="374" t="str">
        <f>IFERROR(__xludf.DUMMYFUNCTION("""COMPUTED_VALUE"""),"Viernes 16:30")</f>
        <v>Viernes 16:30</v>
      </c>
      <c r="AD416" s="376" t="str">
        <f>IFERROR(__xludf.DUMMYFUNCTION("""COMPUTED_VALUE"""),"Viernes 19:30")</f>
        <v>Viernes 19:30</v>
      </c>
      <c r="AE416" s="376" t="str">
        <f>IFERROR(__xludf.DUMMYFUNCTION("""COMPUTED_VALUE"""),"Sábado 11:15")</f>
        <v>Sábado 11:15</v>
      </c>
      <c r="AF416" s="376" t="str">
        <f>IFERROR(__xludf.DUMMYFUNCTION("""COMPUTED_VALUE"""),"Sábado 12:45")</f>
        <v>Sábado 12:45</v>
      </c>
      <c r="AG416" s="376" t="str">
        <f>IFERROR(__xludf.DUMMYFUNCTION("""COMPUTED_VALUE"""),"Sábado 14:15")</f>
        <v>Sábado 14:15</v>
      </c>
      <c r="AH416" s="376" t="str">
        <f>IFERROR(__xludf.DUMMYFUNCTION("""COMPUTED_VALUE"""),"Sábado 18:00")</f>
        <v>Sábado 18:00</v>
      </c>
      <c r="AI416" s="376" t="str">
        <f>IFERROR(__xludf.DUMMYFUNCTION("""COMPUTED_VALUE"""),"Sábado 18:45")</f>
        <v>Sábado 18:45</v>
      </c>
      <c r="AJ416" s="376" t="str">
        <f>IFERROR(__xludf.DUMMYFUNCTION("""COMPUTED_VALUE"""),"vacio")</f>
        <v>vacio</v>
      </c>
      <c r="AK416" s="376"/>
      <c r="AL416" s="376"/>
      <c r="AM416" s="376"/>
      <c r="AN416" s="376"/>
      <c r="AO416" s="376"/>
      <c r="AP416" s="376"/>
      <c r="AQ416" s="376"/>
      <c r="AR416" s="376"/>
      <c r="AS416" s="376"/>
      <c r="AT416" s="376"/>
      <c r="AU416" s="376"/>
      <c r="AV416" s="376"/>
      <c r="AW416" s="377"/>
      <c r="AX416" s="134"/>
      <c r="AY416" s="353"/>
      <c r="AZ416" s="392" t="str">
        <f>IFERROR(__xludf.DUMMYFUNCTION("TRANSPOSE( IFNA(FILTER($B:$B, MONTH(IF($A:$A&lt;&gt;"""",$A:$A,""null""))=MONTH(IF('DATOS PERSONALES'!$H414&lt;&gt;"""",'DATOS PERSONALES'!$H414,""null""))),""Ingrese mes contratacion primero""))"),"Ingrese mes contratacion primero")</f>
        <v>Ingrese mes contratacion primero</v>
      </c>
      <c r="BA416" s="376"/>
      <c r="BB416" s="376"/>
      <c r="BC416" s="376"/>
      <c r="BD416" s="376"/>
      <c r="BE416" s="376"/>
      <c r="BF416" s="376"/>
      <c r="BG416" s="376"/>
      <c r="BH416" s="376"/>
      <c r="BI416" s="376"/>
      <c r="BJ416" s="376"/>
      <c r="BK416" s="376"/>
      <c r="BL416" s="376"/>
      <c r="BM416" s="376"/>
      <c r="BN416" s="376"/>
      <c r="BO416" s="377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</row>
    <row r="417" ht="15.75" customHeight="1">
      <c r="A417" s="134"/>
      <c r="B417" s="134"/>
      <c r="C417" s="134"/>
      <c r="D417" s="134"/>
      <c r="E417" s="134"/>
      <c r="F417" s="134"/>
      <c r="G417" s="353"/>
      <c r="H417" s="376"/>
      <c r="I417" s="376"/>
      <c r="J417" s="376"/>
      <c r="K417" s="377"/>
      <c r="L417" s="134"/>
      <c r="M417" s="134"/>
      <c r="N417" s="353"/>
      <c r="O417" s="374"/>
      <c r="P417" s="375"/>
      <c r="Q417" s="381" t="str">
        <f>IFERROR(__xludf.DUMMYFUNCTION("TRANSPOSE(FILTER($P$6:$P$329,$O$6:$O$329='DATOS PERSONALES'!$E414))"),"Lunes 16:00")</f>
        <v>Lunes 16:00</v>
      </c>
      <c r="R417" s="374" t="str">
        <f>IFERROR(__xludf.DUMMYFUNCTION("""COMPUTED_VALUE"""),"Lunes 19:00")</f>
        <v>Lunes 19:00</v>
      </c>
      <c r="S417" s="374" t="str">
        <f>IFERROR(__xludf.DUMMYFUNCTION("""COMPUTED_VALUE"""),"Martes 16:30")</f>
        <v>Martes 16:30</v>
      </c>
      <c r="T417" s="374" t="str">
        <f>IFERROR(__xludf.DUMMYFUNCTION("""COMPUTED_VALUE"""),"Martes 18:45")</f>
        <v>Martes 18:45</v>
      </c>
      <c r="U417" s="374" t="str">
        <f>IFERROR(__xludf.DUMMYFUNCTION("""COMPUTED_VALUE"""),"Martes 19:30")</f>
        <v>Martes 19:30</v>
      </c>
      <c r="V417" s="374" t="str">
        <f>IFERROR(__xludf.DUMMYFUNCTION("""COMPUTED_VALUE"""),"Miércoles 09:45")</f>
        <v>Miércoles 09:45</v>
      </c>
      <c r="W417" s="374" t="str">
        <f>IFERROR(__xludf.DUMMYFUNCTION("""COMPUTED_VALUE"""),"Miércoles 15:00")</f>
        <v>Miércoles 15:00</v>
      </c>
      <c r="X417" s="374" t="str">
        <f>IFERROR(__xludf.DUMMYFUNCTION("""COMPUTED_VALUE"""),"Miércoles 16:30")</f>
        <v>Miércoles 16:30</v>
      </c>
      <c r="Y417" s="374" t="str">
        <f>IFERROR(__xludf.DUMMYFUNCTION("""COMPUTED_VALUE"""),"Miércoles 19:30")</f>
        <v>Miércoles 19:30</v>
      </c>
      <c r="Z417" s="374" t="str">
        <f>IFERROR(__xludf.DUMMYFUNCTION("""COMPUTED_VALUE"""),"Jueves 17:15")</f>
        <v>Jueves 17:15</v>
      </c>
      <c r="AA417" s="374" t="str">
        <f>IFERROR(__xludf.DUMMYFUNCTION("""COMPUTED_VALUE"""),"Jueves 18:45")</f>
        <v>Jueves 18:45</v>
      </c>
      <c r="AB417" s="374" t="str">
        <f>IFERROR(__xludf.DUMMYFUNCTION("""COMPUTED_VALUE"""),"Viernes 15:45")</f>
        <v>Viernes 15:45</v>
      </c>
      <c r="AC417" s="374" t="str">
        <f>IFERROR(__xludf.DUMMYFUNCTION("""COMPUTED_VALUE"""),"Viernes 16:30")</f>
        <v>Viernes 16:30</v>
      </c>
      <c r="AD417" s="376" t="str">
        <f>IFERROR(__xludf.DUMMYFUNCTION("""COMPUTED_VALUE"""),"Viernes 19:30")</f>
        <v>Viernes 19:30</v>
      </c>
      <c r="AE417" s="376" t="str">
        <f>IFERROR(__xludf.DUMMYFUNCTION("""COMPUTED_VALUE"""),"Sábado 11:15")</f>
        <v>Sábado 11:15</v>
      </c>
      <c r="AF417" s="376" t="str">
        <f>IFERROR(__xludf.DUMMYFUNCTION("""COMPUTED_VALUE"""),"Sábado 12:45")</f>
        <v>Sábado 12:45</v>
      </c>
      <c r="AG417" s="376" t="str">
        <f>IFERROR(__xludf.DUMMYFUNCTION("""COMPUTED_VALUE"""),"Sábado 14:15")</f>
        <v>Sábado 14:15</v>
      </c>
      <c r="AH417" s="376" t="str">
        <f>IFERROR(__xludf.DUMMYFUNCTION("""COMPUTED_VALUE"""),"Sábado 18:00")</f>
        <v>Sábado 18:00</v>
      </c>
      <c r="AI417" s="376" t="str">
        <f>IFERROR(__xludf.DUMMYFUNCTION("""COMPUTED_VALUE"""),"Sábado 18:45")</f>
        <v>Sábado 18:45</v>
      </c>
      <c r="AJ417" s="376" t="str">
        <f>IFERROR(__xludf.DUMMYFUNCTION("""COMPUTED_VALUE"""),"vacio")</f>
        <v>vacio</v>
      </c>
      <c r="AK417" s="376"/>
      <c r="AL417" s="376"/>
      <c r="AM417" s="376"/>
      <c r="AN417" s="376"/>
      <c r="AO417" s="376"/>
      <c r="AP417" s="376"/>
      <c r="AQ417" s="376"/>
      <c r="AR417" s="376"/>
      <c r="AS417" s="376"/>
      <c r="AT417" s="376"/>
      <c r="AU417" s="376"/>
      <c r="AV417" s="376"/>
      <c r="AW417" s="377"/>
      <c r="AX417" s="134"/>
      <c r="AY417" s="353"/>
      <c r="AZ417" s="392" t="str">
        <f>IFERROR(__xludf.DUMMYFUNCTION("TRANSPOSE( IFNA(FILTER($B:$B, MONTH(IF($A:$A&lt;&gt;"""",$A:$A,""null""))=MONTH(IF('DATOS PERSONALES'!$H415&lt;&gt;"""",'DATOS PERSONALES'!$H415,""null""))),""Ingrese mes contratacion primero""))"),"Ingrese mes contratacion primero")</f>
        <v>Ingrese mes contratacion primero</v>
      </c>
      <c r="BA417" s="376"/>
      <c r="BB417" s="376"/>
      <c r="BC417" s="376"/>
      <c r="BD417" s="376"/>
      <c r="BE417" s="376"/>
      <c r="BF417" s="376"/>
      <c r="BG417" s="376"/>
      <c r="BH417" s="376"/>
      <c r="BI417" s="376"/>
      <c r="BJ417" s="376"/>
      <c r="BK417" s="376"/>
      <c r="BL417" s="376"/>
      <c r="BM417" s="376"/>
      <c r="BN417" s="376"/>
      <c r="BO417" s="377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</row>
    <row r="418" ht="15.75" customHeight="1">
      <c r="A418" s="134"/>
      <c r="B418" s="134"/>
      <c r="C418" s="134"/>
      <c r="D418" s="134"/>
      <c r="E418" s="134"/>
      <c r="F418" s="134"/>
      <c r="G418" s="353"/>
      <c r="H418" s="376"/>
      <c r="I418" s="376"/>
      <c r="J418" s="376"/>
      <c r="K418" s="377"/>
      <c r="L418" s="134"/>
      <c r="M418" s="134"/>
      <c r="N418" s="353"/>
      <c r="O418" s="374"/>
      <c r="P418" s="375"/>
      <c r="Q418" s="381" t="str">
        <f>IFERROR(__xludf.DUMMYFUNCTION("TRANSPOSE(FILTER($P$6:$P$329,$O$6:$O$329='DATOS PERSONALES'!$E415))"),"Lunes 16:00")</f>
        <v>Lunes 16:00</v>
      </c>
      <c r="R418" s="374" t="str">
        <f>IFERROR(__xludf.DUMMYFUNCTION("""COMPUTED_VALUE"""),"Lunes 19:00")</f>
        <v>Lunes 19:00</v>
      </c>
      <c r="S418" s="374" t="str">
        <f>IFERROR(__xludf.DUMMYFUNCTION("""COMPUTED_VALUE"""),"Martes 16:30")</f>
        <v>Martes 16:30</v>
      </c>
      <c r="T418" s="374" t="str">
        <f>IFERROR(__xludf.DUMMYFUNCTION("""COMPUTED_VALUE"""),"Martes 18:45")</f>
        <v>Martes 18:45</v>
      </c>
      <c r="U418" s="374" t="str">
        <f>IFERROR(__xludf.DUMMYFUNCTION("""COMPUTED_VALUE"""),"Martes 19:30")</f>
        <v>Martes 19:30</v>
      </c>
      <c r="V418" s="374" t="str">
        <f>IFERROR(__xludf.DUMMYFUNCTION("""COMPUTED_VALUE"""),"Miércoles 09:45")</f>
        <v>Miércoles 09:45</v>
      </c>
      <c r="W418" s="374" t="str">
        <f>IFERROR(__xludf.DUMMYFUNCTION("""COMPUTED_VALUE"""),"Miércoles 15:00")</f>
        <v>Miércoles 15:00</v>
      </c>
      <c r="X418" s="374" t="str">
        <f>IFERROR(__xludf.DUMMYFUNCTION("""COMPUTED_VALUE"""),"Miércoles 16:30")</f>
        <v>Miércoles 16:30</v>
      </c>
      <c r="Y418" s="374" t="str">
        <f>IFERROR(__xludf.DUMMYFUNCTION("""COMPUTED_VALUE"""),"Miércoles 19:30")</f>
        <v>Miércoles 19:30</v>
      </c>
      <c r="Z418" s="374" t="str">
        <f>IFERROR(__xludf.DUMMYFUNCTION("""COMPUTED_VALUE"""),"Jueves 17:15")</f>
        <v>Jueves 17:15</v>
      </c>
      <c r="AA418" s="374" t="str">
        <f>IFERROR(__xludf.DUMMYFUNCTION("""COMPUTED_VALUE"""),"Jueves 18:45")</f>
        <v>Jueves 18:45</v>
      </c>
      <c r="AB418" s="374" t="str">
        <f>IFERROR(__xludf.DUMMYFUNCTION("""COMPUTED_VALUE"""),"Viernes 15:45")</f>
        <v>Viernes 15:45</v>
      </c>
      <c r="AC418" s="374" t="str">
        <f>IFERROR(__xludf.DUMMYFUNCTION("""COMPUTED_VALUE"""),"Viernes 16:30")</f>
        <v>Viernes 16:30</v>
      </c>
      <c r="AD418" s="376" t="str">
        <f>IFERROR(__xludf.DUMMYFUNCTION("""COMPUTED_VALUE"""),"Viernes 19:30")</f>
        <v>Viernes 19:30</v>
      </c>
      <c r="AE418" s="376" t="str">
        <f>IFERROR(__xludf.DUMMYFUNCTION("""COMPUTED_VALUE"""),"Sábado 11:15")</f>
        <v>Sábado 11:15</v>
      </c>
      <c r="AF418" s="376" t="str">
        <f>IFERROR(__xludf.DUMMYFUNCTION("""COMPUTED_VALUE"""),"Sábado 12:45")</f>
        <v>Sábado 12:45</v>
      </c>
      <c r="AG418" s="376" t="str">
        <f>IFERROR(__xludf.DUMMYFUNCTION("""COMPUTED_VALUE"""),"Sábado 14:15")</f>
        <v>Sábado 14:15</v>
      </c>
      <c r="AH418" s="376" t="str">
        <f>IFERROR(__xludf.DUMMYFUNCTION("""COMPUTED_VALUE"""),"Sábado 18:00")</f>
        <v>Sábado 18:00</v>
      </c>
      <c r="AI418" s="376" t="str">
        <f>IFERROR(__xludf.DUMMYFUNCTION("""COMPUTED_VALUE"""),"Sábado 18:45")</f>
        <v>Sábado 18:45</v>
      </c>
      <c r="AJ418" s="376" t="str">
        <f>IFERROR(__xludf.DUMMYFUNCTION("""COMPUTED_VALUE"""),"vacio")</f>
        <v>vacio</v>
      </c>
      <c r="AK418" s="376"/>
      <c r="AL418" s="376"/>
      <c r="AM418" s="376"/>
      <c r="AN418" s="376"/>
      <c r="AO418" s="376"/>
      <c r="AP418" s="376"/>
      <c r="AQ418" s="376"/>
      <c r="AR418" s="376"/>
      <c r="AS418" s="376"/>
      <c r="AT418" s="376"/>
      <c r="AU418" s="376"/>
      <c r="AV418" s="376"/>
      <c r="AW418" s="377"/>
      <c r="AX418" s="134"/>
      <c r="AY418" s="353"/>
      <c r="AZ418" s="392" t="str">
        <f>IFERROR(__xludf.DUMMYFUNCTION("TRANSPOSE( IFNA(FILTER($B:$B, MONTH(IF($A:$A&lt;&gt;"""",$A:$A,""null""))=MONTH(IF('DATOS PERSONALES'!$H416&lt;&gt;"""",'DATOS PERSONALES'!$H416,""null""))),""Ingrese mes contratacion primero""))"),"Ingrese mes contratacion primero")</f>
        <v>Ingrese mes contratacion primero</v>
      </c>
      <c r="BA418" s="376"/>
      <c r="BB418" s="376"/>
      <c r="BC418" s="376"/>
      <c r="BD418" s="376"/>
      <c r="BE418" s="376"/>
      <c r="BF418" s="376"/>
      <c r="BG418" s="376"/>
      <c r="BH418" s="376"/>
      <c r="BI418" s="376"/>
      <c r="BJ418" s="376"/>
      <c r="BK418" s="376"/>
      <c r="BL418" s="376"/>
      <c r="BM418" s="376"/>
      <c r="BN418" s="376"/>
      <c r="BO418" s="377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</row>
    <row r="419" ht="15.75" customHeight="1">
      <c r="A419" s="134"/>
      <c r="B419" s="134"/>
      <c r="C419" s="134"/>
      <c r="D419" s="134"/>
      <c r="E419" s="134"/>
      <c r="F419" s="134"/>
      <c r="G419" s="353"/>
      <c r="H419" s="376"/>
      <c r="I419" s="376"/>
      <c r="J419" s="376"/>
      <c r="K419" s="377"/>
      <c r="L419" s="134"/>
      <c r="M419" s="134"/>
      <c r="N419" s="353"/>
      <c r="O419" s="374"/>
      <c r="P419" s="375"/>
      <c r="Q419" s="381" t="str">
        <f>IFERROR(__xludf.DUMMYFUNCTION("TRANSPOSE(FILTER($P$6:$P$329,$O$6:$O$329='DATOS PERSONALES'!$E416))"),"Lunes 16:00")</f>
        <v>Lunes 16:00</v>
      </c>
      <c r="R419" s="374" t="str">
        <f>IFERROR(__xludf.DUMMYFUNCTION("""COMPUTED_VALUE"""),"Lunes 19:00")</f>
        <v>Lunes 19:00</v>
      </c>
      <c r="S419" s="374" t="str">
        <f>IFERROR(__xludf.DUMMYFUNCTION("""COMPUTED_VALUE"""),"Martes 16:30")</f>
        <v>Martes 16:30</v>
      </c>
      <c r="T419" s="374" t="str">
        <f>IFERROR(__xludf.DUMMYFUNCTION("""COMPUTED_VALUE"""),"Martes 18:45")</f>
        <v>Martes 18:45</v>
      </c>
      <c r="U419" s="374" t="str">
        <f>IFERROR(__xludf.DUMMYFUNCTION("""COMPUTED_VALUE"""),"Martes 19:30")</f>
        <v>Martes 19:30</v>
      </c>
      <c r="V419" s="374" t="str">
        <f>IFERROR(__xludf.DUMMYFUNCTION("""COMPUTED_VALUE"""),"Miércoles 09:45")</f>
        <v>Miércoles 09:45</v>
      </c>
      <c r="W419" s="374" t="str">
        <f>IFERROR(__xludf.DUMMYFUNCTION("""COMPUTED_VALUE"""),"Miércoles 15:00")</f>
        <v>Miércoles 15:00</v>
      </c>
      <c r="X419" s="374" t="str">
        <f>IFERROR(__xludf.DUMMYFUNCTION("""COMPUTED_VALUE"""),"Miércoles 16:30")</f>
        <v>Miércoles 16:30</v>
      </c>
      <c r="Y419" s="374" t="str">
        <f>IFERROR(__xludf.DUMMYFUNCTION("""COMPUTED_VALUE"""),"Miércoles 19:30")</f>
        <v>Miércoles 19:30</v>
      </c>
      <c r="Z419" s="374" t="str">
        <f>IFERROR(__xludf.DUMMYFUNCTION("""COMPUTED_VALUE"""),"Jueves 17:15")</f>
        <v>Jueves 17:15</v>
      </c>
      <c r="AA419" s="374" t="str">
        <f>IFERROR(__xludf.DUMMYFUNCTION("""COMPUTED_VALUE"""),"Jueves 18:45")</f>
        <v>Jueves 18:45</v>
      </c>
      <c r="AB419" s="374" t="str">
        <f>IFERROR(__xludf.DUMMYFUNCTION("""COMPUTED_VALUE"""),"Viernes 15:45")</f>
        <v>Viernes 15:45</v>
      </c>
      <c r="AC419" s="374" t="str">
        <f>IFERROR(__xludf.DUMMYFUNCTION("""COMPUTED_VALUE"""),"Viernes 16:30")</f>
        <v>Viernes 16:30</v>
      </c>
      <c r="AD419" s="376" t="str">
        <f>IFERROR(__xludf.DUMMYFUNCTION("""COMPUTED_VALUE"""),"Viernes 19:30")</f>
        <v>Viernes 19:30</v>
      </c>
      <c r="AE419" s="376" t="str">
        <f>IFERROR(__xludf.DUMMYFUNCTION("""COMPUTED_VALUE"""),"Sábado 11:15")</f>
        <v>Sábado 11:15</v>
      </c>
      <c r="AF419" s="376" t="str">
        <f>IFERROR(__xludf.DUMMYFUNCTION("""COMPUTED_VALUE"""),"Sábado 12:45")</f>
        <v>Sábado 12:45</v>
      </c>
      <c r="AG419" s="376" t="str">
        <f>IFERROR(__xludf.DUMMYFUNCTION("""COMPUTED_VALUE"""),"Sábado 14:15")</f>
        <v>Sábado 14:15</v>
      </c>
      <c r="AH419" s="376" t="str">
        <f>IFERROR(__xludf.DUMMYFUNCTION("""COMPUTED_VALUE"""),"Sábado 18:00")</f>
        <v>Sábado 18:00</v>
      </c>
      <c r="AI419" s="376" t="str">
        <f>IFERROR(__xludf.DUMMYFUNCTION("""COMPUTED_VALUE"""),"Sábado 18:45")</f>
        <v>Sábado 18:45</v>
      </c>
      <c r="AJ419" s="376" t="str">
        <f>IFERROR(__xludf.DUMMYFUNCTION("""COMPUTED_VALUE"""),"vacio")</f>
        <v>vacio</v>
      </c>
      <c r="AK419" s="376"/>
      <c r="AL419" s="376"/>
      <c r="AM419" s="376"/>
      <c r="AN419" s="376"/>
      <c r="AO419" s="376"/>
      <c r="AP419" s="376"/>
      <c r="AQ419" s="376"/>
      <c r="AR419" s="376"/>
      <c r="AS419" s="376"/>
      <c r="AT419" s="376"/>
      <c r="AU419" s="376"/>
      <c r="AV419" s="376"/>
      <c r="AW419" s="377"/>
      <c r="AX419" s="134"/>
      <c r="AY419" s="353"/>
      <c r="AZ419" s="392" t="str">
        <f>IFERROR(__xludf.DUMMYFUNCTION("TRANSPOSE( IFNA(FILTER($B:$B, MONTH(IF($A:$A&lt;&gt;"""",$A:$A,""null""))=MONTH(IF('DATOS PERSONALES'!$H417&lt;&gt;"""",'DATOS PERSONALES'!$H417,""null""))),""Ingrese mes contratacion primero""))"),"Ingrese mes contratacion primero")</f>
        <v>Ingrese mes contratacion primero</v>
      </c>
      <c r="BA419" s="376"/>
      <c r="BB419" s="376"/>
      <c r="BC419" s="376"/>
      <c r="BD419" s="376"/>
      <c r="BE419" s="376"/>
      <c r="BF419" s="376"/>
      <c r="BG419" s="376"/>
      <c r="BH419" s="376"/>
      <c r="BI419" s="376"/>
      <c r="BJ419" s="376"/>
      <c r="BK419" s="376"/>
      <c r="BL419" s="376"/>
      <c r="BM419" s="376"/>
      <c r="BN419" s="376"/>
      <c r="BO419" s="377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</row>
    <row r="420" ht="15.75" customHeight="1">
      <c r="A420" s="134"/>
      <c r="B420" s="134"/>
      <c r="C420" s="134"/>
      <c r="D420" s="134"/>
      <c r="E420" s="134"/>
      <c r="F420" s="134"/>
      <c r="G420" s="353"/>
      <c r="H420" s="376"/>
      <c r="I420" s="376"/>
      <c r="J420" s="376"/>
      <c r="K420" s="377"/>
      <c r="L420" s="134"/>
      <c r="M420" s="134"/>
      <c r="N420" s="353"/>
      <c r="O420" s="374"/>
      <c r="P420" s="375"/>
      <c r="Q420" s="381" t="str">
        <f>IFERROR(__xludf.DUMMYFUNCTION("TRANSPOSE(FILTER($P$6:$P$329,$O$6:$O$329='DATOS PERSONALES'!$E417))"),"Lunes 16:00")</f>
        <v>Lunes 16:00</v>
      </c>
      <c r="R420" s="374" t="str">
        <f>IFERROR(__xludf.DUMMYFUNCTION("""COMPUTED_VALUE"""),"Lunes 19:00")</f>
        <v>Lunes 19:00</v>
      </c>
      <c r="S420" s="374" t="str">
        <f>IFERROR(__xludf.DUMMYFUNCTION("""COMPUTED_VALUE"""),"Martes 16:30")</f>
        <v>Martes 16:30</v>
      </c>
      <c r="T420" s="374" t="str">
        <f>IFERROR(__xludf.DUMMYFUNCTION("""COMPUTED_VALUE"""),"Martes 18:45")</f>
        <v>Martes 18:45</v>
      </c>
      <c r="U420" s="374" t="str">
        <f>IFERROR(__xludf.DUMMYFUNCTION("""COMPUTED_VALUE"""),"Martes 19:30")</f>
        <v>Martes 19:30</v>
      </c>
      <c r="V420" s="374" t="str">
        <f>IFERROR(__xludf.DUMMYFUNCTION("""COMPUTED_VALUE"""),"Miércoles 09:45")</f>
        <v>Miércoles 09:45</v>
      </c>
      <c r="W420" s="374" t="str">
        <f>IFERROR(__xludf.DUMMYFUNCTION("""COMPUTED_VALUE"""),"Miércoles 15:00")</f>
        <v>Miércoles 15:00</v>
      </c>
      <c r="X420" s="374" t="str">
        <f>IFERROR(__xludf.DUMMYFUNCTION("""COMPUTED_VALUE"""),"Miércoles 16:30")</f>
        <v>Miércoles 16:30</v>
      </c>
      <c r="Y420" s="374" t="str">
        <f>IFERROR(__xludf.DUMMYFUNCTION("""COMPUTED_VALUE"""),"Miércoles 19:30")</f>
        <v>Miércoles 19:30</v>
      </c>
      <c r="Z420" s="374" t="str">
        <f>IFERROR(__xludf.DUMMYFUNCTION("""COMPUTED_VALUE"""),"Jueves 17:15")</f>
        <v>Jueves 17:15</v>
      </c>
      <c r="AA420" s="374" t="str">
        <f>IFERROR(__xludf.DUMMYFUNCTION("""COMPUTED_VALUE"""),"Jueves 18:45")</f>
        <v>Jueves 18:45</v>
      </c>
      <c r="AB420" s="374" t="str">
        <f>IFERROR(__xludf.DUMMYFUNCTION("""COMPUTED_VALUE"""),"Viernes 15:45")</f>
        <v>Viernes 15:45</v>
      </c>
      <c r="AC420" s="374" t="str">
        <f>IFERROR(__xludf.DUMMYFUNCTION("""COMPUTED_VALUE"""),"Viernes 16:30")</f>
        <v>Viernes 16:30</v>
      </c>
      <c r="AD420" s="376" t="str">
        <f>IFERROR(__xludf.DUMMYFUNCTION("""COMPUTED_VALUE"""),"Viernes 19:30")</f>
        <v>Viernes 19:30</v>
      </c>
      <c r="AE420" s="376" t="str">
        <f>IFERROR(__xludf.DUMMYFUNCTION("""COMPUTED_VALUE"""),"Sábado 11:15")</f>
        <v>Sábado 11:15</v>
      </c>
      <c r="AF420" s="376" t="str">
        <f>IFERROR(__xludf.DUMMYFUNCTION("""COMPUTED_VALUE"""),"Sábado 12:45")</f>
        <v>Sábado 12:45</v>
      </c>
      <c r="AG420" s="376" t="str">
        <f>IFERROR(__xludf.DUMMYFUNCTION("""COMPUTED_VALUE"""),"Sábado 14:15")</f>
        <v>Sábado 14:15</v>
      </c>
      <c r="AH420" s="376" t="str">
        <f>IFERROR(__xludf.DUMMYFUNCTION("""COMPUTED_VALUE"""),"Sábado 18:00")</f>
        <v>Sábado 18:00</v>
      </c>
      <c r="AI420" s="376" t="str">
        <f>IFERROR(__xludf.DUMMYFUNCTION("""COMPUTED_VALUE"""),"Sábado 18:45")</f>
        <v>Sábado 18:45</v>
      </c>
      <c r="AJ420" s="376" t="str">
        <f>IFERROR(__xludf.DUMMYFUNCTION("""COMPUTED_VALUE"""),"vacio")</f>
        <v>vacio</v>
      </c>
      <c r="AK420" s="376"/>
      <c r="AL420" s="376"/>
      <c r="AM420" s="376"/>
      <c r="AN420" s="376"/>
      <c r="AO420" s="376"/>
      <c r="AP420" s="376"/>
      <c r="AQ420" s="376"/>
      <c r="AR420" s="376"/>
      <c r="AS420" s="376"/>
      <c r="AT420" s="376"/>
      <c r="AU420" s="376"/>
      <c r="AV420" s="376"/>
      <c r="AW420" s="377"/>
      <c r="AX420" s="134"/>
      <c r="AY420" s="353"/>
      <c r="AZ420" s="392" t="str">
        <f>IFERROR(__xludf.DUMMYFUNCTION("TRANSPOSE( IFNA(FILTER($B:$B, MONTH(IF($A:$A&lt;&gt;"""",$A:$A,""null""))=MONTH(IF('DATOS PERSONALES'!$H418&lt;&gt;"""",'DATOS PERSONALES'!$H418,""null""))),""Ingrese mes contratacion primero""))"),"Ingrese mes contratacion primero")</f>
        <v>Ingrese mes contratacion primero</v>
      </c>
      <c r="BA420" s="376"/>
      <c r="BB420" s="376"/>
      <c r="BC420" s="376"/>
      <c r="BD420" s="376"/>
      <c r="BE420" s="376"/>
      <c r="BF420" s="376"/>
      <c r="BG420" s="376"/>
      <c r="BH420" s="376"/>
      <c r="BI420" s="376"/>
      <c r="BJ420" s="376"/>
      <c r="BK420" s="376"/>
      <c r="BL420" s="376"/>
      <c r="BM420" s="376"/>
      <c r="BN420" s="376"/>
      <c r="BO420" s="377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</row>
    <row r="421" ht="15.75" customHeight="1">
      <c r="A421" s="134"/>
      <c r="B421" s="134"/>
      <c r="C421" s="134"/>
      <c r="D421" s="134"/>
      <c r="E421" s="134"/>
      <c r="F421" s="134"/>
      <c r="G421" s="353"/>
      <c r="H421" s="376"/>
      <c r="I421" s="376"/>
      <c r="J421" s="376"/>
      <c r="K421" s="377"/>
      <c r="L421" s="134"/>
      <c r="M421" s="134"/>
      <c r="N421" s="353"/>
      <c r="O421" s="374"/>
      <c r="P421" s="375"/>
      <c r="Q421" s="381" t="str">
        <f>IFERROR(__xludf.DUMMYFUNCTION("TRANSPOSE(FILTER($P$6:$P$329,$O$6:$O$329='DATOS PERSONALES'!$E418))"),"Lunes 16:00")</f>
        <v>Lunes 16:00</v>
      </c>
      <c r="R421" s="374" t="str">
        <f>IFERROR(__xludf.DUMMYFUNCTION("""COMPUTED_VALUE"""),"Lunes 19:00")</f>
        <v>Lunes 19:00</v>
      </c>
      <c r="S421" s="374" t="str">
        <f>IFERROR(__xludf.DUMMYFUNCTION("""COMPUTED_VALUE"""),"Martes 16:30")</f>
        <v>Martes 16:30</v>
      </c>
      <c r="T421" s="374" t="str">
        <f>IFERROR(__xludf.DUMMYFUNCTION("""COMPUTED_VALUE"""),"Martes 18:45")</f>
        <v>Martes 18:45</v>
      </c>
      <c r="U421" s="374" t="str">
        <f>IFERROR(__xludf.DUMMYFUNCTION("""COMPUTED_VALUE"""),"Martes 19:30")</f>
        <v>Martes 19:30</v>
      </c>
      <c r="V421" s="374" t="str">
        <f>IFERROR(__xludf.DUMMYFUNCTION("""COMPUTED_VALUE"""),"Miércoles 09:45")</f>
        <v>Miércoles 09:45</v>
      </c>
      <c r="W421" s="374" t="str">
        <f>IFERROR(__xludf.DUMMYFUNCTION("""COMPUTED_VALUE"""),"Miércoles 15:00")</f>
        <v>Miércoles 15:00</v>
      </c>
      <c r="X421" s="374" t="str">
        <f>IFERROR(__xludf.DUMMYFUNCTION("""COMPUTED_VALUE"""),"Miércoles 16:30")</f>
        <v>Miércoles 16:30</v>
      </c>
      <c r="Y421" s="374" t="str">
        <f>IFERROR(__xludf.DUMMYFUNCTION("""COMPUTED_VALUE"""),"Miércoles 19:30")</f>
        <v>Miércoles 19:30</v>
      </c>
      <c r="Z421" s="374" t="str">
        <f>IFERROR(__xludf.DUMMYFUNCTION("""COMPUTED_VALUE"""),"Jueves 17:15")</f>
        <v>Jueves 17:15</v>
      </c>
      <c r="AA421" s="374" t="str">
        <f>IFERROR(__xludf.DUMMYFUNCTION("""COMPUTED_VALUE"""),"Jueves 18:45")</f>
        <v>Jueves 18:45</v>
      </c>
      <c r="AB421" s="374" t="str">
        <f>IFERROR(__xludf.DUMMYFUNCTION("""COMPUTED_VALUE"""),"Viernes 15:45")</f>
        <v>Viernes 15:45</v>
      </c>
      <c r="AC421" s="374" t="str">
        <f>IFERROR(__xludf.DUMMYFUNCTION("""COMPUTED_VALUE"""),"Viernes 16:30")</f>
        <v>Viernes 16:30</v>
      </c>
      <c r="AD421" s="376" t="str">
        <f>IFERROR(__xludf.DUMMYFUNCTION("""COMPUTED_VALUE"""),"Viernes 19:30")</f>
        <v>Viernes 19:30</v>
      </c>
      <c r="AE421" s="376" t="str">
        <f>IFERROR(__xludf.DUMMYFUNCTION("""COMPUTED_VALUE"""),"Sábado 11:15")</f>
        <v>Sábado 11:15</v>
      </c>
      <c r="AF421" s="376" t="str">
        <f>IFERROR(__xludf.DUMMYFUNCTION("""COMPUTED_VALUE"""),"Sábado 12:45")</f>
        <v>Sábado 12:45</v>
      </c>
      <c r="AG421" s="376" t="str">
        <f>IFERROR(__xludf.DUMMYFUNCTION("""COMPUTED_VALUE"""),"Sábado 14:15")</f>
        <v>Sábado 14:15</v>
      </c>
      <c r="AH421" s="376" t="str">
        <f>IFERROR(__xludf.DUMMYFUNCTION("""COMPUTED_VALUE"""),"Sábado 18:00")</f>
        <v>Sábado 18:00</v>
      </c>
      <c r="AI421" s="376" t="str">
        <f>IFERROR(__xludf.DUMMYFUNCTION("""COMPUTED_VALUE"""),"Sábado 18:45")</f>
        <v>Sábado 18:45</v>
      </c>
      <c r="AJ421" s="376" t="str">
        <f>IFERROR(__xludf.DUMMYFUNCTION("""COMPUTED_VALUE"""),"vacio")</f>
        <v>vacio</v>
      </c>
      <c r="AK421" s="376"/>
      <c r="AL421" s="376"/>
      <c r="AM421" s="376"/>
      <c r="AN421" s="376"/>
      <c r="AO421" s="376"/>
      <c r="AP421" s="376"/>
      <c r="AQ421" s="376"/>
      <c r="AR421" s="376"/>
      <c r="AS421" s="376"/>
      <c r="AT421" s="376"/>
      <c r="AU421" s="376"/>
      <c r="AV421" s="376"/>
      <c r="AW421" s="377"/>
      <c r="AX421" s="134"/>
      <c r="AY421" s="353"/>
      <c r="AZ421" s="392" t="str">
        <f>IFERROR(__xludf.DUMMYFUNCTION("TRANSPOSE( IFNA(FILTER($B:$B, MONTH(IF($A:$A&lt;&gt;"""",$A:$A,""null""))=MONTH(IF('DATOS PERSONALES'!$H419&lt;&gt;"""",'DATOS PERSONALES'!$H419,""null""))),""Ingrese mes contratacion primero""))"),"Ingrese mes contratacion primero")</f>
        <v>Ingrese mes contratacion primero</v>
      </c>
      <c r="BA421" s="376"/>
      <c r="BB421" s="376"/>
      <c r="BC421" s="376"/>
      <c r="BD421" s="376"/>
      <c r="BE421" s="376"/>
      <c r="BF421" s="376"/>
      <c r="BG421" s="376"/>
      <c r="BH421" s="376"/>
      <c r="BI421" s="376"/>
      <c r="BJ421" s="376"/>
      <c r="BK421" s="376"/>
      <c r="BL421" s="376"/>
      <c r="BM421" s="376"/>
      <c r="BN421" s="376"/>
      <c r="BO421" s="377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</row>
    <row r="422" ht="15.75" customHeight="1">
      <c r="A422" s="134"/>
      <c r="B422" s="134"/>
      <c r="C422" s="134"/>
      <c r="D422" s="134"/>
      <c r="E422" s="134"/>
      <c r="F422" s="134"/>
      <c r="G422" s="353"/>
      <c r="H422" s="376"/>
      <c r="I422" s="376"/>
      <c r="J422" s="376"/>
      <c r="K422" s="377"/>
      <c r="L422" s="134"/>
      <c r="M422" s="134"/>
      <c r="N422" s="353"/>
      <c r="O422" s="374"/>
      <c r="P422" s="375"/>
      <c r="Q422" s="381" t="str">
        <f>IFERROR(__xludf.DUMMYFUNCTION("TRANSPOSE(FILTER($P$6:$P$329,$O$6:$O$329='DATOS PERSONALES'!$E419))"),"Lunes 16:00")</f>
        <v>Lunes 16:00</v>
      </c>
      <c r="R422" s="374" t="str">
        <f>IFERROR(__xludf.DUMMYFUNCTION("""COMPUTED_VALUE"""),"Lunes 19:00")</f>
        <v>Lunes 19:00</v>
      </c>
      <c r="S422" s="374" t="str">
        <f>IFERROR(__xludf.DUMMYFUNCTION("""COMPUTED_VALUE"""),"Martes 16:30")</f>
        <v>Martes 16:30</v>
      </c>
      <c r="T422" s="374" t="str">
        <f>IFERROR(__xludf.DUMMYFUNCTION("""COMPUTED_VALUE"""),"Martes 18:45")</f>
        <v>Martes 18:45</v>
      </c>
      <c r="U422" s="374" t="str">
        <f>IFERROR(__xludf.DUMMYFUNCTION("""COMPUTED_VALUE"""),"Martes 19:30")</f>
        <v>Martes 19:30</v>
      </c>
      <c r="V422" s="374" t="str">
        <f>IFERROR(__xludf.DUMMYFUNCTION("""COMPUTED_VALUE"""),"Miércoles 09:45")</f>
        <v>Miércoles 09:45</v>
      </c>
      <c r="W422" s="374" t="str">
        <f>IFERROR(__xludf.DUMMYFUNCTION("""COMPUTED_VALUE"""),"Miércoles 15:00")</f>
        <v>Miércoles 15:00</v>
      </c>
      <c r="X422" s="374" t="str">
        <f>IFERROR(__xludf.DUMMYFUNCTION("""COMPUTED_VALUE"""),"Miércoles 16:30")</f>
        <v>Miércoles 16:30</v>
      </c>
      <c r="Y422" s="374" t="str">
        <f>IFERROR(__xludf.DUMMYFUNCTION("""COMPUTED_VALUE"""),"Miércoles 19:30")</f>
        <v>Miércoles 19:30</v>
      </c>
      <c r="Z422" s="374" t="str">
        <f>IFERROR(__xludf.DUMMYFUNCTION("""COMPUTED_VALUE"""),"Jueves 17:15")</f>
        <v>Jueves 17:15</v>
      </c>
      <c r="AA422" s="374" t="str">
        <f>IFERROR(__xludf.DUMMYFUNCTION("""COMPUTED_VALUE"""),"Jueves 18:45")</f>
        <v>Jueves 18:45</v>
      </c>
      <c r="AB422" s="374" t="str">
        <f>IFERROR(__xludf.DUMMYFUNCTION("""COMPUTED_VALUE"""),"Viernes 15:45")</f>
        <v>Viernes 15:45</v>
      </c>
      <c r="AC422" s="374" t="str">
        <f>IFERROR(__xludf.DUMMYFUNCTION("""COMPUTED_VALUE"""),"Viernes 16:30")</f>
        <v>Viernes 16:30</v>
      </c>
      <c r="AD422" s="376" t="str">
        <f>IFERROR(__xludf.DUMMYFUNCTION("""COMPUTED_VALUE"""),"Viernes 19:30")</f>
        <v>Viernes 19:30</v>
      </c>
      <c r="AE422" s="376" t="str">
        <f>IFERROR(__xludf.DUMMYFUNCTION("""COMPUTED_VALUE"""),"Sábado 11:15")</f>
        <v>Sábado 11:15</v>
      </c>
      <c r="AF422" s="376" t="str">
        <f>IFERROR(__xludf.DUMMYFUNCTION("""COMPUTED_VALUE"""),"Sábado 12:45")</f>
        <v>Sábado 12:45</v>
      </c>
      <c r="AG422" s="376" t="str">
        <f>IFERROR(__xludf.DUMMYFUNCTION("""COMPUTED_VALUE"""),"Sábado 14:15")</f>
        <v>Sábado 14:15</v>
      </c>
      <c r="AH422" s="376" t="str">
        <f>IFERROR(__xludf.DUMMYFUNCTION("""COMPUTED_VALUE"""),"Sábado 18:00")</f>
        <v>Sábado 18:00</v>
      </c>
      <c r="AI422" s="376" t="str">
        <f>IFERROR(__xludf.DUMMYFUNCTION("""COMPUTED_VALUE"""),"Sábado 18:45")</f>
        <v>Sábado 18:45</v>
      </c>
      <c r="AJ422" s="376" t="str">
        <f>IFERROR(__xludf.DUMMYFUNCTION("""COMPUTED_VALUE"""),"vacio")</f>
        <v>vacio</v>
      </c>
      <c r="AK422" s="376"/>
      <c r="AL422" s="376"/>
      <c r="AM422" s="376"/>
      <c r="AN422" s="376"/>
      <c r="AO422" s="376"/>
      <c r="AP422" s="376"/>
      <c r="AQ422" s="376"/>
      <c r="AR422" s="376"/>
      <c r="AS422" s="376"/>
      <c r="AT422" s="376"/>
      <c r="AU422" s="376"/>
      <c r="AV422" s="376"/>
      <c r="AW422" s="377"/>
      <c r="AX422" s="134"/>
      <c r="AY422" s="353"/>
      <c r="AZ422" s="392" t="str">
        <f>IFERROR(__xludf.DUMMYFUNCTION("TRANSPOSE( IFNA(FILTER($B:$B, MONTH(IF($A:$A&lt;&gt;"""",$A:$A,""null""))=MONTH(IF('DATOS PERSONALES'!$H420&lt;&gt;"""",'DATOS PERSONALES'!$H420,""null""))),""Ingrese mes contratacion primero""))"),"Ingrese mes contratacion primero")</f>
        <v>Ingrese mes contratacion primero</v>
      </c>
      <c r="BA422" s="376"/>
      <c r="BB422" s="376"/>
      <c r="BC422" s="376"/>
      <c r="BD422" s="376"/>
      <c r="BE422" s="376"/>
      <c r="BF422" s="376"/>
      <c r="BG422" s="376"/>
      <c r="BH422" s="376"/>
      <c r="BI422" s="376"/>
      <c r="BJ422" s="376"/>
      <c r="BK422" s="376"/>
      <c r="BL422" s="376"/>
      <c r="BM422" s="376"/>
      <c r="BN422" s="376"/>
      <c r="BO422" s="377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</row>
    <row r="423" ht="15.75" customHeight="1">
      <c r="A423" s="134"/>
      <c r="B423" s="134"/>
      <c r="C423" s="134"/>
      <c r="D423" s="134"/>
      <c r="E423" s="134"/>
      <c r="F423" s="134"/>
      <c r="G423" s="353"/>
      <c r="H423" s="376"/>
      <c r="I423" s="376"/>
      <c r="J423" s="376"/>
      <c r="K423" s="377"/>
      <c r="L423" s="134"/>
      <c r="M423" s="134"/>
      <c r="N423" s="353"/>
      <c r="O423" s="374"/>
      <c r="P423" s="375"/>
      <c r="Q423" s="381" t="str">
        <f>IFERROR(__xludf.DUMMYFUNCTION("TRANSPOSE(FILTER($P$6:$P$329,$O$6:$O$329='DATOS PERSONALES'!$E420))"),"Lunes 16:00")</f>
        <v>Lunes 16:00</v>
      </c>
      <c r="R423" s="374" t="str">
        <f>IFERROR(__xludf.DUMMYFUNCTION("""COMPUTED_VALUE"""),"Lunes 19:00")</f>
        <v>Lunes 19:00</v>
      </c>
      <c r="S423" s="374" t="str">
        <f>IFERROR(__xludf.DUMMYFUNCTION("""COMPUTED_VALUE"""),"Martes 16:30")</f>
        <v>Martes 16:30</v>
      </c>
      <c r="T423" s="374" t="str">
        <f>IFERROR(__xludf.DUMMYFUNCTION("""COMPUTED_VALUE"""),"Martes 18:45")</f>
        <v>Martes 18:45</v>
      </c>
      <c r="U423" s="374" t="str">
        <f>IFERROR(__xludf.DUMMYFUNCTION("""COMPUTED_VALUE"""),"Martes 19:30")</f>
        <v>Martes 19:30</v>
      </c>
      <c r="V423" s="374" t="str">
        <f>IFERROR(__xludf.DUMMYFUNCTION("""COMPUTED_VALUE"""),"Miércoles 09:45")</f>
        <v>Miércoles 09:45</v>
      </c>
      <c r="W423" s="374" t="str">
        <f>IFERROR(__xludf.DUMMYFUNCTION("""COMPUTED_VALUE"""),"Miércoles 15:00")</f>
        <v>Miércoles 15:00</v>
      </c>
      <c r="X423" s="374" t="str">
        <f>IFERROR(__xludf.DUMMYFUNCTION("""COMPUTED_VALUE"""),"Miércoles 16:30")</f>
        <v>Miércoles 16:30</v>
      </c>
      <c r="Y423" s="374" t="str">
        <f>IFERROR(__xludf.DUMMYFUNCTION("""COMPUTED_VALUE"""),"Miércoles 19:30")</f>
        <v>Miércoles 19:30</v>
      </c>
      <c r="Z423" s="374" t="str">
        <f>IFERROR(__xludf.DUMMYFUNCTION("""COMPUTED_VALUE"""),"Jueves 17:15")</f>
        <v>Jueves 17:15</v>
      </c>
      <c r="AA423" s="374" t="str">
        <f>IFERROR(__xludf.DUMMYFUNCTION("""COMPUTED_VALUE"""),"Jueves 18:45")</f>
        <v>Jueves 18:45</v>
      </c>
      <c r="AB423" s="374" t="str">
        <f>IFERROR(__xludf.DUMMYFUNCTION("""COMPUTED_VALUE"""),"Viernes 15:45")</f>
        <v>Viernes 15:45</v>
      </c>
      <c r="AC423" s="374" t="str">
        <f>IFERROR(__xludf.DUMMYFUNCTION("""COMPUTED_VALUE"""),"Viernes 16:30")</f>
        <v>Viernes 16:30</v>
      </c>
      <c r="AD423" s="376" t="str">
        <f>IFERROR(__xludf.DUMMYFUNCTION("""COMPUTED_VALUE"""),"Viernes 19:30")</f>
        <v>Viernes 19:30</v>
      </c>
      <c r="AE423" s="376" t="str">
        <f>IFERROR(__xludf.DUMMYFUNCTION("""COMPUTED_VALUE"""),"Sábado 11:15")</f>
        <v>Sábado 11:15</v>
      </c>
      <c r="AF423" s="376" t="str">
        <f>IFERROR(__xludf.DUMMYFUNCTION("""COMPUTED_VALUE"""),"Sábado 12:45")</f>
        <v>Sábado 12:45</v>
      </c>
      <c r="AG423" s="376" t="str">
        <f>IFERROR(__xludf.DUMMYFUNCTION("""COMPUTED_VALUE"""),"Sábado 14:15")</f>
        <v>Sábado 14:15</v>
      </c>
      <c r="AH423" s="376" t="str">
        <f>IFERROR(__xludf.DUMMYFUNCTION("""COMPUTED_VALUE"""),"Sábado 18:00")</f>
        <v>Sábado 18:00</v>
      </c>
      <c r="AI423" s="376" t="str">
        <f>IFERROR(__xludf.DUMMYFUNCTION("""COMPUTED_VALUE"""),"Sábado 18:45")</f>
        <v>Sábado 18:45</v>
      </c>
      <c r="AJ423" s="376" t="str">
        <f>IFERROR(__xludf.DUMMYFUNCTION("""COMPUTED_VALUE"""),"vacio")</f>
        <v>vacio</v>
      </c>
      <c r="AK423" s="376"/>
      <c r="AL423" s="376"/>
      <c r="AM423" s="376"/>
      <c r="AN423" s="376"/>
      <c r="AO423" s="376"/>
      <c r="AP423" s="376"/>
      <c r="AQ423" s="376"/>
      <c r="AR423" s="376"/>
      <c r="AS423" s="376"/>
      <c r="AT423" s="376"/>
      <c r="AU423" s="376"/>
      <c r="AV423" s="376"/>
      <c r="AW423" s="377"/>
      <c r="AX423" s="134"/>
      <c r="AY423" s="353"/>
      <c r="AZ423" s="392" t="str">
        <f>IFERROR(__xludf.DUMMYFUNCTION("TRANSPOSE( IFNA(FILTER($B:$B, MONTH(IF($A:$A&lt;&gt;"""",$A:$A,""null""))=MONTH(IF('DATOS PERSONALES'!$H421&lt;&gt;"""",'DATOS PERSONALES'!$H421,""null""))),""Ingrese mes contratacion primero""))"),"Ingrese mes contratacion primero")</f>
        <v>Ingrese mes contratacion primero</v>
      </c>
      <c r="BA423" s="376"/>
      <c r="BB423" s="376"/>
      <c r="BC423" s="376"/>
      <c r="BD423" s="376"/>
      <c r="BE423" s="376"/>
      <c r="BF423" s="376"/>
      <c r="BG423" s="376"/>
      <c r="BH423" s="376"/>
      <c r="BI423" s="376"/>
      <c r="BJ423" s="376"/>
      <c r="BK423" s="376"/>
      <c r="BL423" s="376"/>
      <c r="BM423" s="376"/>
      <c r="BN423" s="376"/>
      <c r="BO423" s="377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</row>
    <row r="424" ht="15.75" customHeight="1">
      <c r="A424" s="134"/>
      <c r="B424" s="134"/>
      <c r="C424" s="134"/>
      <c r="D424" s="134"/>
      <c r="E424" s="134"/>
      <c r="F424" s="134"/>
      <c r="G424" s="353"/>
      <c r="H424" s="376"/>
      <c r="I424" s="376"/>
      <c r="J424" s="376"/>
      <c r="K424" s="377"/>
      <c r="L424" s="134"/>
      <c r="M424" s="134"/>
      <c r="N424" s="353"/>
      <c r="O424" s="374"/>
      <c r="P424" s="375"/>
      <c r="Q424" s="381" t="str">
        <f>IFERROR(__xludf.DUMMYFUNCTION("TRANSPOSE(FILTER($P$6:$P$329,$O$6:$O$329='DATOS PERSONALES'!$E421))"),"Lunes 16:00")</f>
        <v>Lunes 16:00</v>
      </c>
      <c r="R424" s="374" t="str">
        <f>IFERROR(__xludf.DUMMYFUNCTION("""COMPUTED_VALUE"""),"Lunes 19:00")</f>
        <v>Lunes 19:00</v>
      </c>
      <c r="S424" s="374" t="str">
        <f>IFERROR(__xludf.DUMMYFUNCTION("""COMPUTED_VALUE"""),"Martes 16:30")</f>
        <v>Martes 16:30</v>
      </c>
      <c r="T424" s="374" t="str">
        <f>IFERROR(__xludf.DUMMYFUNCTION("""COMPUTED_VALUE"""),"Martes 18:45")</f>
        <v>Martes 18:45</v>
      </c>
      <c r="U424" s="374" t="str">
        <f>IFERROR(__xludf.DUMMYFUNCTION("""COMPUTED_VALUE"""),"Martes 19:30")</f>
        <v>Martes 19:30</v>
      </c>
      <c r="V424" s="374" t="str">
        <f>IFERROR(__xludf.DUMMYFUNCTION("""COMPUTED_VALUE"""),"Miércoles 09:45")</f>
        <v>Miércoles 09:45</v>
      </c>
      <c r="W424" s="374" t="str">
        <f>IFERROR(__xludf.DUMMYFUNCTION("""COMPUTED_VALUE"""),"Miércoles 15:00")</f>
        <v>Miércoles 15:00</v>
      </c>
      <c r="X424" s="374" t="str">
        <f>IFERROR(__xludf.DUMMYFUNCTION("""COMPUTED_VALUE"""),"Miércoles 16:30")</f>
        <v>Miércoles 16:30</v>
      </c>
      <c r="Y424" s="374" t="str">
        <f>IFERROR(__xludf.DUMMYFUNCTION("""COMPUTED_VALUE"""),"Miércoles 19:30")</f>
        <v>Miércoles 19:30</v>
      </c>
      <c r="Z424" s="374" t="str">
        <f>IFERROR(__xludf.DUMMYFUNCTION("""COMPUTED_VALUE"""),"Jueves 17:15")</f>
        <v>Jueves 17:15</v>
      </c>
      <c r="AA424" s="374" t="str">
        <f>IFERROR(__xludf.DUMMYFUNCTION("""COMPUTED_VALUE"""),"Jueves 18:45")</f>
        <v>Jueves 18:45</v>
      </c>
      <c r="AB424" s="374" t="str">
        <f>IFERROR(__xludf.DUMMYFUNCTION("""COMPUTED_VALUE"""),"Viernes 15:45")</f>
        <v>Viernes 15:45</v>
      </c>
      <c r="AC424" s="374" t="str">
        <f>IFERROR(__xludf.DUMMYFUNCTION("""COMPUTED_VALUE"""),"Viernes 16:30")</f>
        <v>Viernes 16:30</v>
      </c>
      <c r="AD424" s="376" t="str">
        <f>IFERROR(__xludf.DUMMYFUNCTION("""COMPUTED_VALUE"""),"Viernes 19:30")</f>
        <v>Viernes 19:30</v>
      </c>
      <c r="AE424" s="376" t="str">
        <f>IFERROR(__xludf.DUMMYFUNCTION("""COMPUTED_VALUE"""),"Sábado 11:15")</f>
        <v>Sábado 11:15</v>
      </c>
      <c r="AF424" s="376" t="str">
        <f>IFERROR(__xludf.DUMMYFUNCTION("""COMPUTED_VALUE"""),"Sábado 12:45")</f>
        <v>Sábado 12:45</v>
      </c>
      <c r="AG424" s="376" t="str">
        <f>IFERROR(__xludf.DUMMYFUNCTION("""COMPUTED_VALUE"""),"Sábado 14:15")</f>
        <v>Sábado 14:15</v>
      </c>
      <c r="AH424" s="376" t="str">
        <f>IFERROR(__xludf.DUMMYFUNCTION("""COMPUTED_VALUE"""),"Sábado 18:00")</f>
        <v>Sábado 18:00</v>
      </c>
      <c r="AI424" s="376" t="str">
        <f>IFERROR(__xludf.DUMMYFUNCTION("""COMPUTED_VALUE"""),"Sábado 18:45")</f>
        <v>Sábado 18:45</v>
      </c>
      <c r="AJ424" s="376" t="str">
        <f>IFERROR(__xludf.DUMMYFUNCTION("""COMPUTED_VALUE"""),"vacio")</f>
        <v>vacio</v>
      </c>
      <c r="AK424" s="376"/>
      <c r="AL424" s="376"/>
      <c r="AM424" s="376"/>
      <c r="AN424" s="376"/>
      <c r="AO424" s="376"/>
      <c r="AP424" s="376"/>
      <c r="AQ424" s="376"/>
      <c r="AR424" s="376"/>
      <c r="AS424" s="376"/>
      <c r="AT424" s="376"/>
      <c r="AU424" s="376"/>
      <c r="AV424" s="376"/>
      <c r="AW424" s="377"/>
      <c r="AX424" s="134"/>
      <c r="AY424" s="353"/>
      <c r="AZ424" s="392" t="str">
        <f>IFERROR(__xludf.DUMMYFUNCTION("TRANSPOSE( IFNA(FILTER($B:$B, MONTH(IF($A:$A&lt;&gt;"""",$A:$A,""null""))=MONTH(IF('DATOS PERSONALES'!$H422&lt;&gt;"""",'DATOS PERSONALES'!$H422,""null""))),""Ingrese mes contratacion primero""))"),"Ingrese mes contratacion primero")</f>
        <v>Ingrese mes contratacion primero</v>
      </c>
      <c r="BA424" s="376"/>
      <c r="BB424" s="376"/>
      <c r="BC424" s="376"/>
      <c r="BD424" s="376"/>
      <c r="BE424" s="376"/>
      <c r="BF424" s="376"/>
      <c r="BG424" s="376"/>
      <c r="BH424" s="376"/>
      <c r="BI424" s="376"/>
      <c r="BJ424" s="376"/>
      <c r="BK424" s="376"/>
      <c r="BL424" s="376"/>
      <c r="BM424" s="376"/>
      <c r="BN424" s="376"/>
      <c r="BO424" s="377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</row>
    <row r="425" ht="15.75" customHeight="1">
      <c r="A425" s="134"/>
      <c r="B425" s="134"/>
      <c r="C425" s="134"/>
      <c r="D425" s="134"/>
      <c r="E425" s="134"/>
      <c r="F425" s="134"/>
      <c r="G425" s="353"/>
      <c r="H425" s="376"/>
      <c r="I425" s="376"/>
      <c r="J425" s="376"/>
      <c r="K425" s="377"/>
      <c r="L425" s="134"/>
      <c r="M425" s="134"/>
      <c r="N425" s="353"/>
      <c r="O425" s="374"/>
      <c r="P425" s="375"/>
      <c r="Q425" s="381" t="str">
        <f>IFERROR(__xludf.DUMMYFUNCTION("TRANSPOSE(FILTER($P$6:$P$329,$O$6:$O$329='DATOS PERSONALES'!$E422))"),"Lunes 16:00")</f>
        <v>Lunes 16:00</v>
      </c>
      <c r="R425" s="374" t="str">
        <f>IFERROR(__xludf.DUMMYFUNCTION("""COMPUTED_VALUE"""),"Lunes 19:00")</f>
        <v>Lunes 19:00</v>
      </c>
      <c r="S425" s="374" t="str">
        <f>IFERROR(__xludf.DUMMYFUNCTION("""COMPUTED_VALUE"""),"Martes 16:30")</f>
        <v>Martes 16:30</v>
      </c>
      <c r="T425" s="374" t="str">
        <f>IFERROR(__xludf.DUMMYFUNCTION("""COMPUTED_VALUE"""),"Martes 18:45")</f>
        <v>Martes 18:45</v>
      </c>
      <c r="U425" s="374" t="str">
        <f>IFERROR(__xludf.DUMMYFUNCTION("""COMPUTED_VALUE"""),"Martes 19:30")</f>
        <v>Martes 19:30</v>
      </c>
      <c r="V425" s="374" t="str">
        <f>IFERROR(__xludf.DUMMYFUNCTION("""COMPUTED_VALUE"""),"Miércoles 09:45")</f>
        <v>Miércoles 09:45</v>
      </c>
      <c r="W425" s="374" t="str">
        <f>IFERROR(__xludf.DUMMYFUNCTION("""COMPUTED_VALUE"""),"Miércoles 15:00")</f>
        <v>Miércoles 15:00</v>
      </c>
      <c r="X425" s="374" t="str">
        <f>IFERROR(__xludf.DUMMYFUNCTION("""COMPUTED_VALUE"""),"Miércoles 16:30")</f>
        <v>Miércoles 16:30</v>
      </c>
      <c r="Y425" s="374" t="str">
        <f>IFERROR(__xludf.DUMMYFUNCTION("""COMPUTED_VALUE"""),"Miércoles 19:30")</f>
        <v>Miércoles 19:30</v>
      </c>
      <c r="Z425" s="374" t="str">
        <f>IFERROR(__xludf.DUMMYFUNCTION("""COMPUTED_VALUE"""),"Jueves 17:15")</f>
        <v>Jueves 17:15</v>
      </c>
      <c r="AA425" s="374" t="str">
        <f>IFERROR(__xludf.DUMMYFUNCTION("""COMPUTED_VALUE"""),"Jueves 18:45")</f>
        <v>Jueves 18:45</v>
      </c>
      <c r="AB425" s="374" t="str">
        <f>IFERROR(__xludf.DUMMYFUNCTION("""COMPUTED_VALUE"""),"Viernes 15:45")</f>
        <v>Viernes 15:45</v>
      </c>
      <c r="AC425" s="374" t="str">
        <f>IFERROR(__xludf.DUMMYFUNCTION("""COMPUTED_VALUE"""),"Viernes 16:30")</f>
        <v>Viernes 16:30</v>
      </c>
      <c r="AD425" s="376" t="str">
        <f>IFERROR(__xludf.DUMMYFUNCTION("""COMPUTED_VALUE"""),"Viernes 19:30")</f>
        <v>Viernes 19:30</v>
      </c>
      <c r="AE425" s="376" t="str">
        <f>IFERROR(__xludf.DUMMYFUNCTION("""COMPUTED_VALUE"""),"Sábado 11:15")</f>
        <v>Sábado 11:15</v>
      </c>
      <c r="AF425" s="376" t="str">
        <f>IFERROR(__xludf.DUMMYFUNCTION("""COMPUTED_VALUE"""),"Sábado 12:45")</f>
        <v>Sábado 12:45</v>
      </c>
      <c r="AG425" s="376" t="str">
        <f>IFERROR(__xludf.DUMMYFUNCTION("""COMPUTED_VALUE"""),"Sábado 14:15")</f>
        <v>Sábado 14:15</v>
      </c>
      <c r="AH425" s="376" t="str">
        <f>IFERROR(__xludf.DUMMYFUNCTION("""COMPUTED_VALUE"""),"Sábado 18:00")</f>
        <v>Sábado 18:00</v>
      </c>
      <c r="AI425" s="376" t="str">
        <f>IFERROR(__xludf.DUMMYFUNCTION("""COMPUTED_VALUE"""),"Sábado 18:45")</f>
        <v>Sábado 18:45</v>
      </c>
      <c r="AJ425" s="376" t="str">
        <f>IFERROR(__xludf.DUMMYFUNCTION("""COMPUTED_VALUE"""),"vacio")</f>
        <v>vacio</v>
      </c>
      <c r="AK425" s="376"/>
      <c r="AL425" s="376"/>
      <c r="AM425" s="376"/>
      <c r="AN425" s="376"/>
      <c r="AO425" s="376"/>
      <c r="AP425" s="376"/>
      <c r="AQ425" s="376"/>
      <c r="AR425" s="376"/>
      <c r="AS425" s="376"/>
      <c r="AT425" s="376"/>
      <c r="AU425" s="376"/>
      <c r="AV425" s="376"/>
      <c r="AW425" s="377"/>
      <c r="AX425" s="134"/>
      <c r="AY425" s="353"/>
      <c r="AZ425" s="392" t="str">
        <f>IFERROR(__xludf.DUMMYFUNCTION("TRANSPOSE( IFNA(FILTER($B:$B, MONTH(IF($A:$A&lt;&gt;"""",$A:$A,""null""))=MONTH(IF('DATOS PERSONALES'!$H423&lt;&gt;"""",'DATOS PERSONALES'!$H423,""null""))),""Ingrese mes contratacion primero""))"),"Ingrese mes contratacion primero")</f>
        <v>Ingrese mes contratacion primero</v>
      </c>
      <c r="BA425" s="376"/>
      <c r="BB425" s="376"/>
      <c r="BC425" s="376"/>
      <c r="BD425" s="376"/>
      <c r="BE425" s="376"/>
      <c r="BF425" s="376"/>
      <c r="BG425" s="376"/>
      <c r="BH425" s="376"/>
      <c r="BI425" s="376"/>
      <c r="BJ425" s="376"/>
      <c r="BK425" s="376"/>
      <c r="BL425" s="376"/>
      <c r="BM425" s="376"/>
      <c r="BN425" s="376"/>
      <c r="BO425" s="377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</row>
    <row r="426" ht="15.75" customHeight="1">
      <c r="A426" s="134"/>
      <c r="B426" s="134"/>
      <c r="C426" s="134"/>
      <c r="D426" s="134"/>
      <c r="E426" s="134"/>
      <c r="F426" s="134"/>
      <c r="G426" s="353"/>
      <c r="H426" s="376"/>
      <c r="I426" s="376"/>
      <c r="J426" s="376"/>
      <c r="K426" s="377"/>
      <c r="L426" s="134"/>
      <c r="M426" s="134"/>
      <c r="N426" s="353"/>
      <c r="O426" s="374"/>
      <c r="P426" s="375"/>
      <c r="Q426" s="381" t="str">
        <f>IFERROR(__xludf.DUMMYFUNCTION("TRANSPOSE(FILTER($P$6:$P$329,$O$6:$O$329='DATOS PERSONALES'!$E423))"),"Lunes 16:00")</f>
        <v>Lunes 16:00</v>
      </c>
      <c r="R426" s="374" t="str">
        <f>IFERROR(__xludf.DUMMYFUNCTION("""COMPUTED_VALUE"""),"Lunes 19:00")</f>
        <v>Lunes 19:00</v>
      </c>
      <c r="S426" s="374" t="str">
        <f>IFERROR(__xludf.DUMMYFUNCTION("""COMPUTED_VALUE"""),"Martes 16:30")</f>
        <v>Martes 16:30</v>
      </c>
      <c r="T426" s="374" t="str">
        <f>IFERROR(__xludf.DUMMYFUNCTION("""COMPUTED_VALUE"""),"Martes 18:45")</f>
        <v>Martes 18:45</v>
      </c>
      <c r="U426" s="374" t="str">
        <f>IFERROR(__xludf.DUMMYFUNCTION("""COMPUTED_VALUE"""),"Martes 19:30")</f>
        <v>Martes 19:30</v>
      </c>
      <c r="V426" s="374" t="str">
        <f>IFERROR(__xludf.DUMMYFUNCTION("""COMPUTED_VALUE"""),"Miércoles 09:45")</f>
        <v>Miércoles 09:45</v>
      </c>
      <c r="W426" s="374" t="str">
        <f>IFERROR(__xludf.DUMMYFUNCTION("""COMPUTED_VALUE"""),"Miércoles 15:00")</f>
        <v>Miércoles 15:00</v>
      </c>
      <c r="X426" s="374" t="str">
        <f>IFERROR(__xludf.DUMMYFUNCTION("""COMPUTED_VALUE"""),"Miércoles 16:30")</f>
        <v>Miércoles 16:30</v>
      </c>
      <c r="Y426" s="374" t="str">
        <f>IFERROR(__xludf.DUMMYFUNCTION("""COMPUTED_VALUE"""),"Miércoles 19:30")</f>
        <v>Miércoles 19:30</v>
      </c>
      <c r="Z426" s="374" t="str">
        <f>IFERROR(__xludf.DUMMYFUNCTION("""COMPUTED_VALUE"""),"Jueves 17:15")</f>
        <v>Jueves 17:15</v>
      </c>
      <c r="AA426" s="374" t="str">
        <f>IFERROR(__xludf.DUMMYFUNCTION("""COMPUTED_VALUE"""),"Jueves 18:45")</f>
        <v>Jueves 18:45</v>
      </c>
      <c r="AB426" s="374" t="str">
        <f>IFERROR(__xludf.DUMMYFUNCTION("""COMPUTED_VALUE"""),"Viernes 15:45")</f>
        <v>Viernes 15:45</v>
      </c>
      <c r="AC426" s="374" t="str">
        <f>IFERROR(__xludf.DUMMYFUNCTION("""COMPUTED_VALUE"""),"Viernes 16:30")</f>
        <v>Viernes 16:30</v>
      </c>
      <c r="AD426" s="376" t="str">
        <f>IFERROR(__xludf.DUMMYFUNCTION("""COMPUTED_VALUE"""),"Viernes 19:30")</f>
        <v>Viernes 19:30</v>
      </c>
      <c r="AE426" s="376" t="str">
        <f>IFERROR(__xludf.DUMMYFUNCTION("""COMPUTED_VALUE"""),"Sábado 11:15")</f>
        <v>Sábado 11:15</v>
      </c>
      <c r="AF426" s="376" t="str">
        <f>IFERROR(__xludf.DUMMYFUNCTION("""COMPUTED_VALUE"""),"Sábado 12:45")</f>
        <v>Sábado 12:45</v>
      </c>
      <c r="AG426" s="376" t="str">
        <f>IFERROR(__xludf.DUMMYFUNCTION("""COMPUTED_VALUE"""),"Sábado 14:15")</f>
        <v>Sábado 14:15</v>
      </c>
      <c r="AH426" s="376" t="str">
        <f>IFERROR(__xludf.DUMMYFUNCTION("""COMPUTED_VALUE"""),"Sábado 18:00")</f>
        <v>Sábado 18:00</v>
      </c>
      <c r="AI426" s="376" t="str">
        <f>IFERROR(__xludf.DUMMYFUNCTION("""COMPUTED_VALUE"""),"Sábado 18:45")</f>
        <v>Sábado 18:45</v>
      </c>
      <c r="AJ426" s="376" t="str">
        <f>IFERROR(__xludf.DUMMYFUNCTION("""COMPUTED_VALUE"""),"vacio")</f>
        <v>vacio</v>
      </c>
      <c r="AK426" s="376"/>
      <c r="AL426" s="376"/>
      <c r="AM426" s="376"/>
      <c r="AN426" s="376"/>
      <c r="AO426" s="376"/>
      <c r="AP426" s="376"/>
      <c r="AQ426" s="376"/>
      <c r="AR426" s="376"/>
      <c r="AS426" s="376"/>
      <c r="AT426" s="376"/>
      <c r="AU426" s="376"/>
      <c r="AV426" s="376"/>
      <c r="AW426" s="377"/>
      <c r="AX426" s="134"/>
      <c r="AY426" s="353"/>
      <c r="AZ426" s="392" t="str">
        <f>IFERROR(__xludf.DUMMYFUNCTION("TRANSPOSE( IFNA(FILTER($B:$B, MONTH(IF($A:$A&lt;&gt;"""",$A:$A,""null""))=MONTH(IF('DATOS PERSONALES'!$H424&lt;&gt;"""",'DATOS PERSONALES'!$H424,""null""))),""Ingrese mes contratacion primero""))"),"Ingrese mes contratacion primero")</f>
        <v>Ingrese mes contratacion primero</v>
      </c>
      <c r="BA426" s="376"/>
      <c r="BB426" s="376"/>
      <c r="BC426" s="376"/>
      <c r="BD426" s="376"/>
      <c r="BE426" s="376"/>
      <c r="BF426" s="376"/>
      <c r="BG426" s="376"/>
      <c r="BH426" s="376"/>
      <c r="BI426" s="376"/>
      <c r="BJ426" s="376"/>
      <c r="BK426" s="376"/>
      <c r="BL426" s="376"/>
      <c r="BM426" s="376"/>
      <c r="BN426" s="376"/>
      <c r="BO426" s="377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</row>
    <row r="427" ht="15.75" customHeight="1">
      <c r="A427" s="134"/>
      <c r="B427" s="134"/>
      <c r="C427" s="134"/>
      <c r="D427" s="134"/>
      <c r="E427" s="134"/>
      <c r="F427" s="134"/>
      <c r="G427" s="353"/>
      <c r="H427" s="376"/>
      <c r="I427" s="376"/>
      <c r="J427" s="376"/>
      <c r="K427" s="377"/>
      <c r="L427" s="134"/>
      <c r="M427" s="134"/>
      <c r="N427" s="353"/>
      <c r="O427" s="374"/>
      <c r="P427" s="375"/>
      <c r="Q427" s="381" t="str">
        <f>IFERROR(__xludf.DUMMYFUNCTION("TRANSPOSE(FILTER($P$6:$P$329,$O$6:$O$329='DATOS PERSONALES'!$E424))"),"Lunes 16:00")</f>
        <v>Lunes 16:00</v>
      </c>
      <c r="R427" s="374" t="str">
        <f>IFERROR(__xludf.DUMMYFUNCTION("""COMPUTED_VALUE"""),"Lunes 19:00")</f>
        <v>Lunes 19:00</v>
      </c>
      <c r="S427" s="374" t="str">
        <f>IFERROR(__xludf.DUMMYFUNCTION("""COMPUTED_VALUE"""),"Martes 16:30")</f>
        <v>Martes 16:30</v>
      </c>
      <c r="T427" s="374" t="str">
        <f>IFERROR(__xludf.DUMMYFUNCTION("""COMPUTED_VALUE"""),"Martes 18:45")</f>
        <v>Martes 18:45</v>
      </c>
      <c r="U427" s="374" t="str">
        <f>IFERROR(__xludf.DUMMYFUNCTION("""COMPUTED_VALUE"""),"Martes 19:30")</f>
        <v>Martes 19:30</v>
      </c>
      <c r="V427" s="374" t="str">
        <f>IFERROR(__xludf.DUMMYFUNCTION("""COMPUTED_VALUE"""),"Miércoles 09:45")</f>
        <v>Miércoles 09:45</v>
      </c>
      <c r="W427" s="374" t="str">
        <f>IFERROR(__xludf.DUMMYFUNCTION("""COMPUTED_VALUE"""),"Miércoles 15:00")</f>
        <v>Miércoles 15:00</v>
      </c>
      <c r="X427" s="374" t="str">
        <f>IFERROR(__xludf.DUMMYFUNCTION("""COMPUTED_VALUE"""),"Miércoles 16:30")</f>
        <v>Miércoles 16:30</v>
      </c>
      <c r="Y427" s="374" t="str">
        <f>IFERROR(__xludf.DUMMYFUNCTION("""COMPUTED_VALUE"""),"Miércoles 19:30")</f>
        <v>Miércoles 19:30</v>
      </c>
      <c r="Z427" s="374" t="str">
        <f>IFERROR(__xludf.DUMMYFUNCTION("""COMPUTED_VALUE"""),"Jueves 17:15")</f>
        <v>Jueves 17:15</v>
      </c>
      <c r="AA427" s="374" t="str">
        <f>IFERROR(__xludf.DUMMYFUNCTION("""COMPUTED_VALUE"""),"Jueves 18:45")</f>
        <v>Jueves 18:45</v>
      </c>
      <c r="AB427" s="374" t="str">
        <f>IFERROR(__xludf.DUMMYFUNCTION("""COMPUTED_VALUE"""),"Viernes 15:45")</f>
        <v>Viernes 15:45</v>
      </c>
      <c r="AC427" s="374" t="str">
        <f>IFERROR(__xludf.DUMMYFUNCTION("""COMPUTED_VALUE"""),"Viernes 16:30")</f>
        <v>Viernes 16:30</v>
      </c>
      <c r="AD427" s="376" t="str">
        <f>IFERROR(__xludf.DUMMYFUNCTION("""COMPUTED_VALUE"""),"Viernes 19:30")</f>
        <v>Viernes 19:30</v>
      </c>
      <c r="AE427" s="376" t="str">
        <f>IFERROR(__xludf.DUMMYFUNCTION("""COMPUTED_VALUE"""),"Sábado 11:15")</f>
        <v>Sábado 11:15</v>
      </c>
      <c r="AF427" s="376" t="str">
        <f>IFERROR(__xludf.DUMMYFUNCTION("""COMPUTED_VALUE"""),"Sábado 12:45")</f>
        <v>Sábado 12:45</v>
      </c>
      <c r="AG427" s="376" t="str">
        <f>IFERROR(__xludf.DUMMYFUNCTION("""COMPUTED_VALUE"""),"Sábado 14:15")</f>
        <v>Sábado 14:15</v>
      </c>
      <c r="AH427" s="376" t="str">
        <f>IFERROR(__xludf.DUMMYFUNCTION("""COMPUTED_VALUE"""),"Sábado 18:00")</f>
        <v>Sábado 18:00</v>
      </c>
      <c r="AI427" s="376" t="str">
        <f>IFERROR(__xludf.DUMMYFUNCTION("""COMPUTED_VALUE"""),"Sábado 18:45")</f>
        <v>Sábado 18:45</v>
      </c>
      <c r="AJ427" s="376" t="str">
        <f>IFERROR(__xludf.DUMMYFUNCTION("""COMPUTED_VALUE"""),"vacio")</f>
        <v>vacio</v>
      </c>
      <c r="AK427" s="376"/>
      <c r="AL427" s="376"/>
      <c r="AM427" s="376"/>
      <c r="AN427" s="376"/>
      <c r="AO427" s="376"/>
      <c r="AP427" s="376"/>
      <c r="AQ427" s="376"/>
      <c r="AR427" s="376"/>
      <c r="AS427" s="376"/>
      <c r="AT427" s="376"/>
      <c r="AU427" s="376"/>
      <c r="AV427" s="376"/>
      <c r="AW427" s="377"/>
      <c r="AX427" s="134"/>
      <c r="AY427" s="353"/>
      <c r="AZ427" s="392" t="str">
        <f>IFERROR(__xludf.DUMMYFUNCTION("TRANSPOSE( IFNA(FILTER($B:$B, MONTH(IF($A:$A&lt;&gt;"""",$A:$A,""null""))=MONTH(IF('DATOS PERSONALES'!$H425&lt;&gt;"""",'DATOS PERSONALES'!$H425,""null""))),""Ingrese mes contratacion primero""))"),"Ingrese mes contratacion primero")</f>
        <v>Ingrese mes contratacion primero</v>
      </c>
      <c r="BA427" s="376"/>
      <c r="BB427" s="376"/>
      <c r="BC427" s="376"/>
      <c r="BD427" s="376"/>
      <c r="BE427" s="376"/>
      <c r="BF427" s="376"/>
      <c r="BG427" s="376"/>
      <c r="BH427" s="376"/>
      <c r="BI427" s="376"/>
      <c r="BJ427" s="376"/>
      <c r="BK427" s="376"/>
      <c r="BL427" s="376"/>
      <c r="BM427" s="376"/>
      <c r="BN427" s="376"/>
      <c r="BO427" s="377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</row>
    <row r="428" ht="15.75" customHeight="1">
      <c r="A428" s="134"/>
      <c r="B428" s="134"/>
      <c r="C428" s="134"/>
      <c r="D428" s="134"/>
      <c r="E428" s="134"/>
      <c r="F428" s="134"/>
      <c r="G428" s="353"/>
      <c r="H428" s="376"/>
      <c r="I428" s="376"/>
      <c r="J428" s="376"/>
      <c r="K428" s="377"/>
      <c r="L428" s="134"/>
      <c r="M428" s="134"/>
      <c r="N428" s="353"/>
      <c r="O428" s="374"/>
      <c r="P428" s="375"/>
      <c r="Q428" s="381" t="str">
        <f>IFERROR(__xludf.DUMMYFUNCTION("TRANSPOSE(FILTER($P$6:$P$329,$O$6:$O$329='DATOS PERSONALES'!$E425))"),"Lunes 16:00")</f>
        <v>Lunes 16:00</v>
      </c>
      <c r="R428" s="374" t="str">
        <f>IFERROR(__xludf.DUMMYFUNCTION("""COMPUTED_VALUE"""),"Lunes 19:00")</f>
        <v>Lunes 19:00</v>
      </c>
      <c r="S428" s="374" t="str">
        <f>IFERROR(__xludf.DUMMYFUNCTION("""COMPUTED_VALUE"""),"Martes 16:30")</f>
        <v>Martes 16:30</v>
      </c>
      <c r="T428" s="374" t="str">
        <f>IFERROR(__xludf.DUMMYFUNCTION("""COMPUTED_VALUE"""),"Martes 18:45")</f>
        <v>Martes 18:45</v>
      </c>
      <c r="U428" s="374" t="str">
        <f>IFERROR(__xludf.DUMMYFUNCTION("""COMPUTED_VALUE"""),"Martes 19:30")</f>
        <v>Martes 19:30</v>
      </c>
      <c r="V428" s="374" t="str">
        <f>IFERROR(__xludf.DUMMYFUNCTION("""COMPUTED_VALUE"""),"Miércoles 09:45")</f>
        <v>Miércoles 09:45</v>
      </c>
      <c r="W428" s="374" t="str">
        <f>IFERROR(__xludf.DUMMYFUNCTION("""COMPUTED_VALUE"""),"Miércoles 15:00")</f>
        <v>Miércoles 15:00</v>
      </c>
      <c r="X428" s="374" t="str">
        <f>IFERROR(__xludf.DUMMYFUNCTION("""COMPUTED_VALUE"""),"Miércoles 16:30")</f>
        <v>Miércoles 16:30</v>
      </c>
      <c r="Y428" s="374" t="str">
        <f>IFERROR(__xludf.DUMMYFUNCTION("""COMPUTED_VALUE"""),"Miércoles 19:30")</f>
        <v>Miércoles 19:30</v>
      </c>
      <c r="Z428" s="374" t="str">
        <f>IFERROR(__xludf.DUMMYFUNCTION("""COMPUTED_VALUE"""),"Jueves 17:15")</f>
        <v>Jueves 17:15</v>
      </c>
      <c r="AA428" s="374" t="str">
        <f>IFERROR(__xludf.DUMMYFUNCTION("""COMPUTED_VALUE"""),"Jueves 18:45")</f>
        <v>Jueves 18:45</v>
      </c>
      <c r="AB428" s="374" t="str">
        <f>IFERROR(__xludf.DUMMYFUNCTION("""COMPUTED_VALUE"""),"Viernes 15:45")</f>
        <v>Viernes 15:45</v>
      </c>
      <c r="AC428" s="374" t="str">
        <f>IFERROR(__xludf.DUMMYFUNCTION("""COMPUTED_VALUE"""),"Viernes 16:30")</f>
        <v>Viernes 16:30</v>
      </c>
      <c r="AD428" s="376" t="str">
        <f>IFERROR(__xludf.DUMMYFUNCTION("""COMPUTED_VALUE"""),"Viernes 19:30")</f>
        <v>Viernes 19:30</v>
      </c>
      <c r="AE428" s="376" t="str">
        <f>IFERROR(__xludf.DUMMYFUNCTION("""COMPUTED_VALUE"""),"Sábado 11:15")</f>
        <v>Sábado 11:15</v>
      </c>
      <c r="AF428" s="376" t="str">
        <f>IFERROR(__xludf.DUMMYFUNCTION("""COMPUTED_VALUE"""),"Sábado 12:45")</f>
        <v>Sábado 12:45</v>
      </c>
      <c r="AG428" s="376" t="str">
        <f>IFERROR(__xludf.DUMMYFUNCTION("""COMPUTED_VALUE"""),"Sábado 14:15")</f>
        <v>Sábado 14:15</v>
      </c>
      <c r="AH428" s="376" t="str">
        <f>IFERROR(__xludf.DUMMYFUNCTION("""COMPUTED_VALUE"""),"Sábado 18:00")</f>
        <v>Sábado 18:00</v>
      </c>
      <c r="AI428" s="376" t="str">
        <f>IFERROR(__xludf.DUMMYFUNCTION("""COMPUTED_VALUE"""),"Sábado 18:45")</f>
        <v>Sábado 18:45</v>
      </c>
      <c r="AJ428" s="376" t="str">
        <f>IFERROR(__xludf.DUMMYFUNCTION("""COMPUTED_VALUE"""),"vacio")</f>
        <v>vacio</v>
      </c>
      <c r="AK428" s="376"/>
      <c r="AL428" s="376"/>
      <c r="AM428" s="376"/>
      <c r="AN428" s="376"/>
      <c r="AO428" s="376"/>
      <c r="AP428" s="376"/>
      <c r="AQ428" s="376"/>
      <c r="AR428" s="376"/>
      <c r="AS428" s="376"/>
      <c r="AT428" s="376"/>
      <c r="AU428" s="376"/>
      <c r="AV428" s="376"/>
      <c r="AW428" s="377"/>
      <c r="AX428" s="134"/>
      <c r="AY428" s="353"/>
      <c r="AZ428" s="392" t="str">
        <f>IFERROR(__xludf.DUMMYFUNCTION("TRANSPOSE( IFNA(FILTER($B:$B, MONTH(IF($A:$A&lt;&gt;"""",$A:$A,""null""))=MONTH(IF('DATOS PERSONALES'!$H426&lt;&gt;"""",'DATOS PERSONALES'!$H426,""null""))),""Ingrese mes contratacion primero""))"),"Ingrese mes contratacion primero")</f>
        <v>Ingrese mes contratacion primero</v>
      </c>
      <c r="BA428" s="376"/>
      <c r="BB428" s="376"/>
      <c r="BC428" s="376"/>
      <c r="BD428" s="376"/>
      <c r="BE428" s="376"/>
      <c r="BF428" s="376"/>
      <c r="BG428" s="376"/>
      <c r="BH428" s="376"/>
      <c r="BI428" s="376"/>
      <c r="BJ428" s="376"/>
      <c r="BK428" s="376"/>
      <c r="BL428" s="376"/>
      <c r="BM428" s="376"/>
      <c r="BN428" s="376"/>
      <c r="BO428" s="377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</row>
    <row r="429" ht="15.75" customHeight="1">
      <c r="A429" s="134"/>
      <c r="B429" s="134"/>
      <c r="C429" s="134"/>
      <c r="D429" s="134"/>
      <c r="E429" s="134"/>
      <c r="F429" s="134"/>
      <c r="G429" s="353"/>
      <c r="H429" s="376"/>
      <c r="I429" s="376"/>
      <c r="J429" s="376"/>
      <c r="K429" s="377"/>
      <c r="L429" s="134"/>
      <c r="M429" s="134"/>
      <c r="N429" s="353"/>
      <c r="O429" s="374"/>
      <c r="P429" s="375"/>
      <c r="Q429" s="381" t="str">
        <f>IFERROR(__xludf.DUMMYFUNCTION("TRANSPOSE(FILTER($P$6:$P$329,$O$6:$O$329='DATOS PERSONALES'!$E426))"),"Lunes 16:00")</f>
        <v>Lunes 16:00</v>
      </c>
      <c r="R429" s="374" t="str">
        <f>IFERROR(__xludf.DUMMYFUNCTION("""COMPUTED_VALUE"""),"Lunes 19:00")</f>
        <v>Lunes 19:00</v>
      </c>
      <c r="S429" s="374" t="str">
        <f>IFERROR(__xludf.DUMMYFUNCTION("""COMPUTED_VALUE"""),"Martes 16:30")</f>
        <v>Martes 16:30</v>
      </c>
      <c r="T429" s="374" t="str">
        <f>IFERROR(__xludf.DUMMYFUNCTION("""COMPUTED_VALUE"""),"Martes 18:45")</f>
        <v>Martes 18:45</v>
      </c>
      <c r="U429" s="374" t="str">
        <f>IFERROR(__xludf.DUMMYFUNCTION("""COMPUTED_VALUE"""),"Martes 19:30")</f>
        <v>Martes 19:30</v>
      </c>
      <c r="V429" s="374" t="str">
        <f>IFERROR(__xludf.DUMMYFUNCTION("""COMPUTED_VALUE"""),"Miércoles 09:45")</f>
        <v>Miércoles 09:45</v>
      </c>
      <c r="W429" s="374" t="str">
        <f>IFERROR(__xludf.DUMMYFUNCTION("""COMPUTED_VALUE"""),"Miércoles 15:00")</f>
        <v>Miércoles 15:00</v>
      </c>
      <c r="X429" s="374" t="str">
        <f>IFERROR(__xludf.DUMMYFUNCTION("""COMPUTED_VALUE"""),"Miércoles 16:30")</f>
        <v>Miércoles 16:30</v>
      </c>
      <c r="Y429" s="374" t="str">
        <f>IFERROR(__xludf.DUMMYFUNCTION("""COMPUTED_VALUE"""),"Miércoles 19:30")</f>
        <v>Miércoles 19:30</v>
      </c>
      <c r="Z429" s="374" t="str">
        <f>IFERROR(__xludf.DUMMYFUNCTION("""COMPUTED_VALUE"""),"Jueves 17:15")</f>
        <v>Jueves 17:15</v>
      </c>
      <c r="AA429" s="374" t="str">
        <f>IFERROR(__xludf.DUMMYFUNCTION("""COMPUTED_VALUE"""),"Jueves 18:45")</f>
        <v>Jueves 18:45</v>
      </c>
      <c r="AB429" s="374" t="str">
        <f>IFERROR(__xludf.DUMMYFUNCTION("""COMPUTED_VALUE"""),"Viernes 15:45")</f>
        <v>Viernes 15:45</v>
      </c>
      <c r="AC429" s="374" t="str">
        <f>IFERROR(__xludf.DUMMYFUNCTION("""COMPUTED_VALUE"""),"Viernes 16:30")</f>
        <v>Viernes 16:30</v>
      </c>
      <c r="AD429" s="376" t="str">
        <f>IFERROR(__xludf.DUMMYFUNCTION("""COMPUTED_VALUE"""),"Viernes 19:30")</f>
        <v>Viernes 19:30</v>
      </c>
      <c r="AE429" s="376" t="str">
        <f>IFERROR(__xludf.DUMMYFUNCTION("""COMPUTED_VALUE"""),"Sábado 11:15")</f>
        <v>Sábado 11:15</v>
      </c>
      <c r="AF429" s="376" t="str">
        <f>IFERROR(__xludf.DUMMYFUNCTION("""COMPUTED_VALUE"""),"Sábado 12:45")</f>
        <v>Sábado 12:45</v>
      </c>
      <c r="AG429" s="376" t="str">
        <f>IFERROR(__xludf.DUMMYFUNCTION("""COMPUTED_VALUE"""),"Sábado 14:15")</f>
        <v>Sábado 14:15</v>
      </c>
      <c r="AH429" s="376" t="str">
        <f>IFERROR(__xludf.DUMMYFUNCTION("""COMPUTED_VALUE"""),"Sábado 18:00")</f>
        <v>Sábado 18:00</v>
      </c>
      <c r="AI429" s="376" t="str">
        <f>IFERROR(__xludf.DUMMYFUNCTION("""COMPUTED_VALUE"""),"Sábado 18:45")</f>
        <v>Sábado 18:45</v>
      </c>
      <c r="AJ429" s="376" t="str">
        <f>IFERROR(__xludf.DUMMYFUNCTION("""COMPUTED_VALUE"""),"vacio")</f>
        <v>vacio</v>
      </c>
      <c r="AK429" s="376"/>
      <c r="AL429" s="376"/>
      <c r="AM429" s="376"/>
      <c r="AN429" s="376"/>
      <c r="AO429" s="376"/>
      <c r="AP429" s="376"/>
      <c r="AQ429" s="376"/>
      <c r="AR429" s="376"/>
      <c r="AS429" s="376"/>
      <c r="AT429" s="376"/>
      <c r="AU429" s="376"/>
      <c r="AV429" s="376"/>
      <c r="AW429" s="377"/>
      <c r="AX429" s="134"/>
      <c r="AY429" s="353"/>
      <c r="AZ429" s="392" t="str">
        <f>IFERROR(__xludf.DUMMYFUNCTION("TRANSPOSE( IFNA(FILTER($B:$B, MONTH(IF($A:$A&lt;&gt;"""",$A:$A,""null""))=MONTH(IF('DATOS PERSONALES'!$H427&lt;&gt;"""",'DATOS PERSONALES'!$H427,""null""))),""Ingrese mes contratacion primero""))"),"Ingrese mes contratacion primero")</f>
        <v>Ingrese mes contratacion primero</v>
      </c>
      <c r="BA429" s="376"/>
      <c r="BB429" s="376"/>
      <c r="BC429" s="376"/>
      <c r="BD429" s="376"/>
      <c r="BE429" s="376"/>
      <c r="BF429" s="376"/>
      <c r="BG429" s="376"/>
      <c r="BH429" s="376"/>
      <c r="BI429" s="376"/>
      <c r="BJ429" s="376"/>
      <c r="BK429" s="376"/>
      <c r="BL429" s="376"/>
      <c r="BM429" s="376"/>
      <c r="BN429" s="376"/>
      <c r="BO429" s="377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</row>
    <row r="430" ht="15.75" customHeight="1">
      <c r="A430" s="134"/>
      <c r="B430" s="134"/>
      <c r="C430" s="134"/>
      <c r="D430" s="134"/>
      <c r="E430" s="134"/>
      <c r="F430" s="134"/>
      <c r="G430" s="353"/>
      <c r="H430" s="376"/>
      <c r="I430" s="376"/>
      <c r="J430" s="376"/>
      <c r="K430" s="377"/>
      <c r="L430" s="134"/>
      <c r="M430" s="134"/>
      <c r="N430" s="353"/>
      <c r="O430" s="374"/>
      <c r="P430" s="375"/>
      <c r="Q430" s="381" t="str">
        <f>IFERROR(__xludf.DUMMYFUNCTION("TRANSPOSE(FILTER($P$6:$P$329,$O$6:$O$329='DATOS PERSONALES'!$E427))"),"Lunes 16:00")</f>
        <v>Lunes 16:00</v>
      </c>
      <c r="R430" s="374" t="str">
        <f>IFERROR(__xludf.DUMMYFUNCTION("""COMPUTED_VALUE"""),"Lunes 19:00")</f>
        <v>Lunes 19:00</v>
      </c>
      <c r="S430" s="374" t="str">
        <f>IFERROR(__xludf.DUMMYFUNCTION("""COMPUTED_VALUE"""),"Martes 16:30")</f>
        <v>Martes 16:30</v>
      </c>
      <c r="T430" s="374" t="str">
        <f>IFERROR(__xludf.DUMMYFUNCTION("""COMPUTED_VALUE"""),"Martes 18:45")</f>
        <v>Martes 18:45</v>
      </c>
      <c r="U430" s="374" t="str">
        <f>IFERROR(__xludf.DUMMYFUNCTION("""COMPUTED_VALUE"""),"Martes 19:30")</f>
        <v>Martes 19:30</v>
      </c>
      <c r="V430" s="374" t="str">
        <f>IFERROR(__xludf.DUMMYFUNCTION("""COMPUTED_VALUE"""),"Miércoles 09:45")</f>
        <v>Miércoles 09:45</v>
      </c>
      <c r="W430" s="374" t="str">
        <f>IFERROR(__xludf.DUMMYFUNCTION("""COMPUTED_VALUE"""),"Miércoles 15:00")</f>
        <v>Miércoles 15:00</v>
      </c>
      <c r="X430" s="374" t="str">
        <f>IFERROR(__xludf.DUMMYFUNCTION("""COMPUTED_VALUE"""),"Miércoles 16:30")</f>
        <v>Miércoles 16:30</v>
      </c>
      <c r="Y430" s="374" t="str">
        <f>IFERROR(__xludf.DUMMYFUNCTION("""COMPUTED_VALUE"""),"Miércoles 19:30")</f>
        <v>Miércoles 19:30</v>
      </c>
      <c r="Z430" s="374" t="str">
        <f>IFERROR(__xludf.DUMMYFUNCTION("""COMPUTED_VALUE"""),"Jueves 17:15")</f>
        <v>Jueves 17:15</v>
      </c>
      <c r="AA430" s="374" t="str">
        <f>IFERROR(__xludf.DUMMYFUNCTION("""COMPUTED_VALUE"""),"Jueves 18:45")</f>
        <v>Jueves 18:45</v>
      </c>
      <c r="AB430" s="374" t="str">
        <f>IFERROR(__xludf.DUMMYFUNCTION("""COMPUTED_VALUE"""),"Viernes 15:45")</f>
        <v>Viernes 15:45</v>
      </c>
      <c r="AC430" s="374" t="str">
        <f>IFERROR(__xludf.DUMMYFUNCTION("""COMPUTED_VALUE"""),"Viernes 16:30")</f>
        <v>Viernes 16:30</v>
      </c>
      <c r="AD430" s="376" t="str">
        <f>IFERROR(__xludf.DUMMYFUNCTION("""COMPUTED_VALUE"""),"Viernes 19:30")</f>
        <v>Viernes 19:30</v>
      </c>
      <c r="AE430" s="376" t="str">
        <f>IFERROR(__xludf.DUMMYFUNCTION("""COMPUTED_VALUE"""),"Sábado 11:15")</f>
        <v>Sábado 11:15</v>
      </c>
      <c r="AF430" s="376" t="str">
        <f>IFERROR(__xludf.DUMMYFUNCTION("""COMPUTED_VALUE"""),"Sábado 12:45")</f>
        <v>Sábado 12:45</v>
      </c>
      <c r="AG430" s="376" t="str">
        <f>IFERROR(__xludf.DUMMYFUNCTION("""COMPUTED_VALUE"""),"Sábado 14:15")</f>
        <v>Sábado 14:15</v>
      </c>
      <c r="AH430" s="376" t="str">
        <f>IFERROR(__xludf.DUMMYFUNCTION("""COMPUTED_VALUE"""),"Sábado 18:00")</f>
        <v>Sábado 18:00</v>
      </c>
      <c r="AI430" s="376" t="str">
        <f>IFERROR(__xludf.DUMMYFUNCTION("""COMPUTED_VALUE"""),"Sábado 18:45")</f>
        <v>Sábado 18:45</v>
      </c>
      <c r="AJ430" s="376" t="str">
        <f>IFERROR(__xludf.DUMMYFUNCTION("""COMPUTED_VALUE"""),"vacio")</f>
        <v>vacio</v>
      </c>
      <c r="AK430" s="376"/>
      <c r="AL430" s="376"/>
      <c r="AM430" s="376"/>
      <c r="AN430" s="376"/>
      <c r="AO430" s="376"/>
      <c r="AP430" s="376"/>
      <c r="AQ430" s="376"/>
      <c r="AR430" s="376"/>
      <c r="AS430" s="376"/>
      <c r="AT430" s="376"/>
      <c r="AU430" s="376"/>
      <c r="AV430" s="376"/>
      <c r="AW430" s="377"/>
      <c r="AX430" s="134"/>
      <c r="AY430" s="353"/>
      <c r="AZ430" s="392" t="str">
        <f>IFERROR(__xludf.DUMMYFUNCTION("TRANSPOSE( IFNA(FILTER($B:$B, MONTH(IF($A:$A&lt;&gt;"""",$A:$A,""null""))=MONTH(IF('DATOS PERSONALES'!$H428&lt;&gt;"""",'DATOS PERSONALES'!$H428,""null""))),""Ingrese mes contratacion primero""))"),"Ingrese mes contratacion primero")</f>
        <v>Ingrese mes contratacion primero</v>
      </c>
      <c r="BA430" s="376"/>
      <c r="BB430" s="376"/>
      <c r="BC430" s="376"/>
      <c r="BD430" s="376"/>
      <c r="BE430" s="376"/>
      <c r="BF430" s="376"/>
      <c r="BG430" s="376"/>
      <c r="BH430" s="376"/>
      <c r="BI430" s="376"/>
      <c r="BJ430" s="376"/>
      <c r="BK430" s="376"/>
      <c r="BL430" s="376"/>
      <c r="BM430" s="376"/>
      <c r="BN430" s="376"/>
      <c r="BO430" s="377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</row>
    <row r="431" ht="15.75" customHeight="1">
      <c r="A431" s="134"/>
      <c r="B431" s="134"/>
      <c r="C431" s="134"/>
      <c r="D431" s="134"/>
      <c r="E431" s="134"/>
      <c r="F431" s="134"/>
      <c r="G431" s="353"/>
      <c r="H431" s="376"/>
      <c r="I431" s="376"/>
      <c r="J431" s="376"/>
      <c r="K431" s="377"/>
      <c r="L431" s="134"/>
      <c r="M431" s="134"/>
      <c r="N431" s="353"/>
      <c r="O431" s="374"/>
      <c r="P431" s="375"/>
      <c r="Q431" s="381" t="str">
        <f>IFERROR(__xludf.DUMMYFUNCTION("TRANSPOSE(FILTER($P$6:$P$329,$O$6:$O$329='DATOS PERSONALES'!$E428))"),"Lunes 16:00")</f>
        <v>Lunes 16:00</v>
      </c>
      <c r="R431" s="374" t="str">
        <f>IFERROR(__xludf.DUMMYFUNCTION("""COMPUTED_VALUE"""),"Lunes 19:00")</f>
        <v>Lunes 19:00</v>
      </c>
      <c r="S431" s="374" t="str">
        <f>IFERROR(__xludf.DUMMYFUNCTION("""COMPUTED_VALUE"""),"Martes 16:30")</f>
        <v>Martes 16:30</v>
      </c>
      <c r="T431" s="374" t="str">
        <f>IFERROR(__xludf.DUMMYFUNCTION("""COMPUTED_VALUE"""),"Martes 18:45")</f>
        <v>Martes 18:45</v>
      </c>
      <c r="U431" s="374" t="str">
        <f>IFERROR(__xludf.DUMMYFUNCTION("""COMPUTED_VALUE"""),"Martes 19:30")</f>
        <v>Martes 19:30</v>
      </c>
      <c r="V431" s="374" t="str">
        <f>IFERROR(__xludf.DUMMYFUNCTION("""COMPUTED_VALUE"""),"Miércoles 09:45")</f>
        <v>Miércoles 09:45</v>
      </c>
      <c r="W431" s="374" t="str">
        <f>IFERROR(__xludf.DUMMYFUNCTION("""COMPUTED_VALUE"""),"Miércoles 15:00")</f>
        <v>Miércoles 15:00</v>
      </c>
      <c r="X431" s="374" t="str">
        <f>IFERROR(__xludf.DUMMYFUNCTION("""COMPUTED_VALUE"""),"Miércoles 16:30")</f>
        <v>Miércoles 16:30</v>
      </c>
      <c r="Y431" s="374" t="str">
        <f>IFERROR(__xludf.DUMMYFUNCTION("""COMPUTED_VALUE"""),"Miércoles 19:30")</f>
        <v>Miércoles 19:30</v>
      </c>
      <c r="Z431" s="374" t="str">
        <f>IFERROR(__xludf.DUMMYFUNCTION("""COMPUTED_VALUE"""),"Jueves 17:15")</f>
        <v>Jueves 17:15</v>
      </c>
      <c r="AA431" s="374" t="str">
        <f>IFERROR(__xludf.DUMMYFUNCTION("""COMPUTED_VALUE"""),"Jueves 18:45")</f>
        <v>Jueves 18:45</v>
      </c>
      <c r="AB431" s="374" t="str">
        <f>IFERROR(__xludf.DUMMYFUNCTION("""COMPUTED_VALUE"""),"Viernes 15:45")</f>
        <v>Viernes 15:45</v>
      </c>
      <c r="AC431" s="374" t="str">
        <f>IFERROR(__xludf.DUMMYFUNCTION("""COMPUTED_VALUE"""),"Viernes 16:30")</f>
        <v>Viernes 16:30</v>
      </c>
      <c r="AD431" s="376" t="str">
        <f>IFERROR(__xludf.DUMMYFUNCTION("""COMPUTED_VALUE"""),"Viernes 19:30")</f>
        <v>Viernes 19:30</v>
      </c>
      <c r="AE431" s="376" t="str">
        <f>IFERROR(__xludf.DUMMYFUNCTION("""COMPUTED_VALUE"""),"Sábado 11:15")</f>
        <v>Sábado 11:15</v>
      </c>
      <c r="AF431" s="376" t="str">
        <f>IFERROR(__xludf.DUMMYFUNCTION("""COMPUTED_VALUE"""),"Sábado 12:45")</f>
        <v>Sábado 12:45</v>
      </c>
      <c r="AG431" s="376" t="str">
        <f>IFERROR(__xludf.DUMMYFUNCTION("""COMPUTED_VALUE"""),"Sábado 14:15")</f>
        <v>Sábado 14:15</v>
      </c>
      <c r="AH431" s="376" t="str">
        <f>IFERROR(__xludf.DUMMYFUNCTION("""COMPUTED_VALUE"""),"Sábado 18:00")</f>
        <v>Sábado 18:00</v>
      </c>
      <c r="AI431" s="376" t="str">
        <f>IFERROR(__xludf.DUMMYFUNCTION("""COMPUTED_VALUE"""),"Sábado 18:45")</f>
        <v>Sábado 18:45</v>
      </c>
      <c r="AJ431" s="376" t="str">
        <f>IFERROR(__xludf.DUMMYFUNCTION("""COMPUTED_VALUE"""),"vacio")</f>
        <v>vacio</v>
      </c>
      <c r="AK431" s="376"/>
      <c r="AL431" s="376"/>
      <c r="AM431" s="376"/>
      <c r="AN431" s="376"/>
      <c r="AO431" s="376"/>
      <c r="AP431" s="376"/>
      <c r="AQ431" s="376"/>
      <c r="AR431" s="376"/>
      <c r="AS431" s="376"/>
      <c r="AT431" s="376"/>
      <c r="AU431" s="376"/>
      <c r="AV431" s="376"/>
      <c r="AW431" s="377"/>
      <c r="AX431" s="134"/>
      <c r="AY431" s="353"/>
      <c r="AZ431" s="392" t="str">
        <f>IFERROR(__xludf.DUMMYFUNCTION("TRANSPOSE( IFNA(FILTER($B:$B, MONTH(IF($A:$A&lt;&gt;"""",$A:$A,""null""))=MONTH(IF('DATOS PERSONALES'!$H429&lt;&gt;"""",'DATOS PERSONALES'!$H429,""null""))),""Ingrese mes contratacion primero""))"),"Ingrese mes contratacion primero")</f>
        <v>Ingrese mes contratacion primero</v>
      </c>
      <c r="BA431" s="376"/>
      <c r="BB431" s="376"/>
      <c r="BC431" s="376"/>
      <c r="BD431" s="376"/>
      <c r="BE431" s="376"/>
      <c r="BF431" s="376"/>
      <c r="BG431" s="376"/>
      <c r="BH431" s="376"/>
      <c r="BI431" s="376"/>
      <c r="BJ431" s="376"/>
      <c r="BK431" s="376"/>
      <c r="BL431" s="376"/>
      <c r="BM431" s="376"/>
      <c r="BN431" s="376"/>
      <c r="BO431" s="377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</row>
    <row r="432" ht="15.75" customHeight="1">
      <c r="A432" s="134"/>
      <c r="B432" s="134"/>
      <c r="C432" s="134"/>
      <c r="D432" s="134"/>
      <c r="E432" s="134"/>
      <c r="F432" s="134"/>
      <c r="G432" s="353"/>
      <c r="H432" s="376"/>
      <c r="I432" s="376"/>
      <c r="J432" s="376"/>
      <c r="K432" s="377"/>
      <c r="L432" s="134"/>
      <c r="M432" s="134"/>
      <c r="N432" s="353"/>
      <c r="O432" s="374"/>
      <c r="P432" s="375"/>
      <c r="Q432" s="381" t="str">
        <f>IFERROR(__xludf.DUMMYFUNCTION("TRANSPOSE(FILTER($P$6:$P$329,$O$6:$O$329='DATOS PERSONALES'!$E429))"),"Lunes 16:00")</f>
        <v>Lunes 16:00</v>
      </c>
      <c r="R432" s="374" t="str">
        <f>IFERROR(__xludf.DUMMYFUNCTION("""COMPUTED_VALUE"""),"Lunes 19:00")</f>
        <v>Lunes 19:00</v>
      </c>
      <c r="S432" s="374" t="str">
        <f>IFERROR(__xludf.DUMMYFUNCTION("""COMPUTED_VALUE"""),"Martes 16:30")</f>
        <v>Martes 16:30</v>
      </c>
      <c r="T432" s="374" t="str">
        <f>IFERROR(__xludf.DUMMYFUNCTION("""COMPUTED_VALUE"""),"Martes 18:45")</f>
        <v>Martes 18:45</v>
      </c>
      <c r="U432" s="374" t="str">
        <f>IFERROR(__xludf.DUMMYFUNCTION("""COMPUTED_VALUE"""),"Martes 19:30")</f>
        <v>Martes 19:30</v>
      </c>
      <c r="V432" s="374" t="str">
        <f>IFERROR(__xludf.DUMMYFUNCTION("""COMPUTED_VALUE"""),"Miércoles 09:45")</f>
        <v>Miércoles 09:45</v>
      </c>
      <c r="W432" s="374" t="str">
        <f>IFERROR(__xludf.DUMMYFUNCTION("""COMPUTED_VALUE"""),"Miércoles 15:00")</f>
        <v>Miércoles 15:00</v>
      </c>
      <c r="X432" s="374" t="str">
        <f>IFERROR(__xludf.DUMMYFUNCTION("""COMPUTED_VALUE"""),"Miércoles 16:30")</f>
        <v>Miércoles 16:30</v>
      </c>
      <c r="Y432" s="374" t="str">
        <f>IFERROR(__xludf.DUMMYFUNCTION("""COMPUTED_VALUE"""),"Miércoles 19:30")</f>
        <v>Miércoles 19:30</v>
      </c>
      <c r="Z432" s="374" t="str">
        <f>IFERROR(__xludf.DUMMYFUNCTION("""COMPUTED_VALUE"""),"Jueves 17:15")</f>
        <v>Jueves 17:15</v>
      </c>
      <c r="AA432" s="374" t="str">
        <f>IFERROR(__xludf.DUMMYFUNCTION("""COMPUTED_VALUE"""),"Jueves 18:45")</f>
        <v>Jueves 18:45</v>
      </c>
      <c r="AB432" s="374" t="str">
        <f>IFERROR(__xludf.DUMMYFUNCTION("""COMPUTED_VALUE"""),"Viernes 15:45")</f>
        <v>Viernes 15:45</v>
      </c>
      <c r="AC432" s="374" t="str">
        <f>IFERROR(__xludf.DUMMYFUNCTION("""COMPUTED_VALUE"""),"Viernes 16:30")</f>
        <v>Viernes 16:30</v>
      </c>
      <c r="AD432" s="376" t="str">
        <f>IFERROR(__xludf.DUMMYFUNCTION("""COMPUTED_VALUE"""),"Viernes 19:30")</f>
        <v>Viernes 19:30</v>
      </c>
      <c r="AE432" s="376" t="str">
        <f>IFERROR(__xludf.DUMMYFUNCTION("""COMPUTED_VALUE"""),"Sábado 11:15")</f>
        <v>Sábado 11:15</v>
      </c>
      <c r="AF432" s="376" t="str">
        <f>IFERROR(__xludf.DUMMYFUNCTION("""COMPUTED_VALUE"""),"Sábado 12:45")</f>
        <v>Sábado 12:45</v>
      </c>
      <c r="AG432" s="376" t="str">
        <f>IFERROR(__xludf.DUMMYFUNCTION("""COMPUTED_VALUE"""),"Sábado 14:15")</f>
        <v>Sábado 14:15</v>
      </c>
      <c r="AH432" s="376" t="str">
        <f>IFERROR(__xludf.DUMMYFUNCTION("""COMPUTED_VALUE"""),"Sábado 18:00")</f>
        <v>Sábado 18:00</v>
      </c>
      <c r="AI432" s="376" t="str">
        <f>IFERROR(__xludf.DUMMYFUNCTION("""COMPUTED_VALUE"""),"Sábado 18:45")</f>
        <v>Sábado 18:45</v>
      </c>
      <c r="AJ432" s="376" t="str">
        <f>IFERROR(__xludf.DUMMYFUNCTION("""COMPUTED_VALUE"""),"vacio")</f>
        <v>vacio</v>
      </c>
      <c r="AK432" s="376"/>
      <c r="AL432" s="376"/>
      <c r="AM432" s="376"/>
      <c r="AN432" s="376"/>
      <c r="AO432" s="376"/>
      <c r="AP432" s="376"/>
      <c r="AQ432" s="376"/>
      <c r="AR432" s="376"/>
      <c r="AS432" s="376"/>
      <c r="AT432" s="376"/>
      <c r="AU432" s="376"/>
      <c r="AV432" s="376"/>
      <c r="AW432" s="377"/>
      <c r="AX432" s="134"/>
      <c r="AY432" s="353"/>
      <c r="AZ432" s="392" t="str">
        <f>IFERROR(__xludf.DUMMYFUNCTION("TRANSPOSE( IFNA(FILTER($B:$B, MONTH(IF($A:$A&lt;&gt;"""",$A:$A,""null""))=MONTH(IF('DATOS PERSONALES'!$H430&lt;&gt;"""",'DATOS PERSONALES'!$H430,""null""))),""Ingrese mes contratacion primero""))"),"Ingrese mes contratacion primero")</f>
        <v>Ingrese mes contratacion primero</v>
      </c>
      <c r="BA432" s="376"/>
      <c r="BB432" s="376"/>
      <c r="BC432" s="376"/>
      <c r="BD432" s="376"/>
      <c r="BE432" s="376"/>
      <c r="BF432" s="376"/>
      <c r="BG432" s="376"/>
      <c r="BH432" s="376"/>
      <c r="BI432" s="376"/>
      <c r="BJ432" s="376"/>
      <c r="BK432" s="376"/>
      <c r="BL432" s="376"/>
      <c r="BM432" s="376"/>
      <c r="BN432" s="376"/>
      <c r="BO432" s="377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</row>
    <row r="433" ht="15.75" customHeight="1">
      <c r="A433" s="134"/>
      <c r="B433" s="134"/>
      <c r="C433" s="134"/>
      <c r="D433" s="134"/>
      <c r="E433" s="134"/>
      <c r="F433" s="134"/>
      <c r="G433" s="353"/>
      <c r="H433" s="376"/>
      <c r="I433" s="376"/>
      <c r="J433" s="376"/>
      <c r="K433" s="377"/>
      <c r="L433" s="134"/>
      <c r="M433" s="134"/>
      <c r="N433" s="353"/>
      <c r="O433" s="374"/>
      <c r="P433" s="375"/>
      <c r="Q433" s="381" t="str">
        <f>IFERROR(__xludf.DUMMYFUNCTION("TRANSPOSE(FILTER($P$6:$P$329,$O$6:$O$329='DATOS PERSONALES'!$E430))"),"Lunes 16:00")</f>
        <v>Lunes 16:00</v>
      </c>
      <c r="R433" s="374" t="str">
        <f>IFERROR(__xludf.DUMMYFUNCTION("""COMPUTED_VALUE"""),"Lunes 19:00")</f>
        <v>Lunes 19:00</v>
      </c>
      <c r="S433" s="374" t="str">
        <f>IFERROR(__xludf.DUMMYFUNCTION("""COMPUTED_VALUE"""),"Martes 16:30")</f>
        <v>Martes 16:30</v>
      </c>
      <c r="T433" s="374" t="str">
        <f>IFERROR(__xludf.DUMMYFUNCTION("""COMPUTED_VALUE"""),"Martes 18:45")</f>
        <v>Martes 18:45</v>
      </c>
      <c r="U433" s="374" t="str">
        <f>IFERROR(__xludf.DUMMYFUNCTION("""COMPUTED_VALUE"""),"Martes 19:30")</f>
        <v>Martes 19:30</v>
      </c>
      <c r="V433" s="374" t="str">
        <f>IFERROR(__xludf.DUMMYFUNCTION("""COMPUTED_VALUE"""),"Miércoles 09:45")</f>
        <v>Miércoles 09:45</v>
      </c>
      <c r="W433" s="374" t="str">
        <f>IFERROR(__xludf.DUMMYFUNCTION("""COMPUTED_VALUE"""),"Miércoles 15:00")</f>
        <v>Miércoles 15:00</v>
      </c>
      <c r="X433" s="374" t="str">
        <f>IFERROR(__xludf.DUMMYFUNCTION("""COMPUTED_VALUE"""),"Miércoles 16:30")</f>
        <v>Miércoles 16:30</v>
      </c>
      <c r="Y433" s="374" t="str">
        <f>IFERROR(__xludf.DUMMYFUNCTION("""COMPUTED_VALUE"""),"Miércoles 19:30")</f>
        <v>Miércoles 19:30</v>
      </c>
      <c r="Z433" s="374" t="str">
        <f>IFERROR(__xludf.DUMMYFUNCTION("""COMPUTED_VALUE"""),"Jueves 17:15")</f>
        <v>Jueves 17:15</v>
      </c>
      <c r="AA433" s="374" t="str">
        <f>IFERROR(__xludf.DUMMYFUNCTION("""COMPUTED_VALUE"""),"Jueves 18:45")</f>
        <v>Jueves 18:45</v>
      </c>
      <c r="AB433" s="374" t="str">
        <f>IFERROR(__xludf.DUMMYFUNCTION("""COMPUTED_VALUE"""),"Viernes 15:45")</f>
        <v>Viernes 15:45</v>
      </c>
      <c r="AC433" s="374" t="str">
        <f>IFERROR(__xludf.DUMMYFUNCTION("""COMPUTED_VALUE"""),"Viernes 16:30")</f>
        <v>Viernes 16:30</v>
      </c>
      <c r="AD433" s="376" t="str">
        <f>IFERROR(__xludf.DUMMYFUNCTION("""COMPUTED_VALUE"""),"Viernes 19:30")</f>
        <v>Viernes 19:30</v>
      </c>
      <c r="AE433" s="376" t="str">
        <f>IFERROR(__xludf.DUMMYFUNCTION("""COMPUTED_VALUE"""),"Sábado 11:15")</f>
        <v>Sábado 11:15</v>
      </c>
      <c r="AF433" s="376" t="str">
        <f>IFERROR(__xludf.DUMMYFUNCTION("""COMPUTED_VALUE"""),"Sábado 12:45")</f>
        <v>Sábado 12:45</v>
      </c>
      <c r="AG433" s="376" t="str">
        <f>IFERROR(__xludf.DUMMYFUNCTION("""COMPUTED_VALUE"""),"Sábado 14:15")</f>
        <v>Sábado 14:15</v>
      </c>
      <c r="AH433" s="376" t="str">
        <f>IFERROR(__xludf.DUMMYFUNCTION("""COMPUTED_VALUE"""),"Sábado 18:00")</f>
        <v>Sábado 18:00</v>
      </c>
      <c r="AI433" s="376" t="str">
        <f>IFERROR(__xludf.DUMMYFUNCTION("""COMPUTED_VALUE"""),"Sábado 18:45")</f>
        <v>Sábado 18:45</v>
      </c>
      <c r="AJ433" s="376" t="str">
        <f>IFERROR(__xludf.DUMMYFUNCTION("""COMPUTED_VALUE"""),"vacio")</f>
        <v>vacio</v>
      </c>
      <c r="AK433" s="376"/>
      <c r="AL433" s="376"/>
      <c r="AM433" s="376"/>
      <c r="AN433" s="376"/>
      <c r="AO433" s="376"/>
      <c r="AP433" s="376"/>
      <c r="AQ433" s="376"/>
      <c r="AR433" s="376"/>
      <c r="AS433" s="376"/>
      <c r="AT433" s="376"/>
      <c r="AU433" s="376"/>
      <c r="AV433" s="376"/>
      <c r="AW433" s="377"/>
      <c r="AX433" s="134"/>
      <c r="AY433" s="353"/>
      <c r="AZ433" s="392" t="str">
        <f>IFERROR(__xludf.DUMMYFUNCTION("TRANSPOSE( IFNA(FILTER($B:$B, MONTH(IF($A:$A&lt;&gt;"""",$A:$A,""null""))=MONTH(IF('DATOS PERSONALES'!$H431&lt;&gt;"""",'DATOS PERSONALES'!$H431,""null""))),""Ingrese mes contratacion primero""))"),"Ingrese mes contratacion primero")</f>
        <v>Ingrese mes contratacion primero</v>
      </c>
      <c r="BA433" s="376"/>
      <c r="BB433" s="376"/>
      <c r="BC433" s="376"/>
      <c r="BD433" s="376"/>
      <c r="BE433" s="376"/>
      <c r="BF433" s="376"/>
      <c r="BG433" s="376"/>
      <c r="BH433" s="376"/>
      <c r="BI433" s="376"/>
      <c r="BJ433" s="376"/>
      <c r="BK433" s="376"/>
      <c r="BL433" s="376"/>
      <c r="BM433" s="376"/>
      <c r="BN433" s="376"/>
      <c r="BO433" s="377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</row>
    <row r="434" ht="15.75" customHeight="1">
      <c r="A434" s="134"/>
      <c r="B434" s="134"/>
      <c r="C434" s="134"/>
      <c r="D434" s="134"/>
      <c r="E434" s="134"/>
      <c r="F434" s="134"/>
      <c r="G434" s="353"/>
      <c r="H434" s="376"/>
      <c r="I434" s="376"/>
      <c r="J434" s="376"/>
      <c r="K434" s="377"/>
      <c r="L434" s="134"/>
      <c r="M434" s="134"/>
      <c r="N434" s="353"/>
      <c r="O434" s="374"/>
      <c r="P434" s="375"/>
      <c r="Q434" s="381" t="str">
        <f>IFERROR(__xludf.DUMMYFUNCTION("TRANSPOSE(FILTER($P$6:$P$329,$O$6:$O$329='DATOS PERSONALES'!$E431))"),"Lunes 16:00")</f>
        <v>Lunes 16:00</v>
      </c>
      <c r="R434" s="374" t="str">
        <f>IFERROR(__xludf.DUMMYFUNCTION("""COMPUTED_VALUE"""),"Lunes 19:00")</f>
        <v>Lunes 19:00</v>
      </c>
      <c r="S434" s="374" t="str">
        <f>IFERROR(__xludf.DUMMYFUNCTION("""COMPUTED_VALUE"""),"Martes 16:30")</f>
        <v>Martes 16:30</v>
      </c>
      <c r="T434" s="374" t="str">
        <f>IFERROR(__xludf.DUMMYFUNCTION("""COMPUTED_VALUE"""),"Martes 18:45")</f>
        <v>Martes 18:45</v>
      </c>
      <c r="U434" s="374" t="str">
        <f>IFERROR(__xludf.DUMMYFUNCTION("""COMPUTED_VALUE"""),"Martes 19:30")</f>
        <v>Martes 19:30</v>
      </c>
      <c r="V434" s="374" t="str">
        <f>IFERROR(__xludf.DUMMYFUNCTION("""COMPUTED_VALUE"""),"Miércoles 09:45")</f>
        <v>Miércoles 09:45</v>
      </c>
      <c r="W434" s="374" t="str">
        <f>IFERROR(__xludf.DUMMYFUNCTION("""COMPUTED_VALUE"""),"Miércoles 15:00")</f>
        <v>Miércoles 15:00</v>
      </c>
      <c r="X434" s="374" t="str">
        <f>IFERROR(__xludf.DUMMYFUNCTION("""COMPUTED_VALUE"""),"Miércoles 16:30")</f>
        <v>Miércoles 16:30</v>
      </c>
      <c r="Y434" s="374" t="str">
        <f>IFERROR(__xludf.DUMMYFUNCTION("""COMPUTED_VALUE"""),"Miércoles 19:30")</f>
        <v>Miércoles 19:30</v>
      </c>
      <c r="Z434" s="374" t="str">
        <f>IFERROR(__xludf.DUMMYFUNCTION("""COMPUTED_VALUE"""),"Jueves 17:15")</f>
        <v>Jueves 17:15</v>
      </c>
      <c r="AA434" s="374" t="str">
        <f>IFERROR(__xludf.DUMMYFUNCTION("""COMPUTED_VALUE"""),"Jueves 18:45")</f>
        <v>Jueves 18:45</v>
      </c>
      <c r="AB434" s="374" t="str">
        <f>IFERROR(__xludf.DUMMYFUNCTION("""COMPUTED_VALUE"""),"Viernes 15:45")</f>
        <v>Viernes 15:45</v>
      </c>
      <c r="AC434" s="374" t="str">
        <f>IFERROR(__xludf.DUMMYFUNCTION("""COMPUTED_VALUE"""),"Viernes 16:30")</f>
        <v>Viernes 16:30</v>
      </c>
      <c r="AD434" s="376" t="str">
        <f>IFERROR(__xludf.DUMMYFUNCTION("""COMPUTED_VALUE"""),"Viernes 19:30")</f>
        <v>Viernes 19:30</v>
      </c>
      <c r="AE434" s="376" t="str">
        <f>IFERROR(__xludf.DUMMYFUNCTION("""COMPUTED_VALUE"""),"Sábado 11:15")</f>
        <v>Sábado 11:15</v>
      </c>
      <c r="AF434" s="376" t="str">
        <f>IFERROR(__xludf.DUMMYFUNCTION("""COMPUTED_VALUE"""),"Sábado 12:45")</f>
        <v>Sábado 12:45</v>
      </c>
      <c r="AG434" s="376" t="str">
        <f>IFERROR(__xludf.DUMMYFUNCTION("""COMPUTED_VALUE"""),"Sábado 14:15")</f>
        <v>Sábado 14:15</v>
      </c>
      <c r="AH434" s="376" t="str">
        <f>IFERROR(__xludf.DUMMYFUNCTION("""COMPUTED_VALUE"""),"Sábado 18:00")</f>
        <v>Sábado 18:00</v>
      </c>
      <c r="AI434" s="376" t="str">
        <f>IFERROR(__xludf.DUMMYFUNCTION("""COMPUTED_VALUE"""),"Sábado 18:45")</f>
        <v>Sábado 18:45</v>
      </c>
      <c r="AJ434" s="376" t="str">
        <f>IFERROR(__xludf.DUMMYFUNCTION("""COMPUTED_VALUE"""),"vacio")</f>
        <v>vacio</v>
      </c>
      <c r="AK434" s="376"/>
      <c r="AL434" s="376"/>
      <c r="AM434" s="376"/>
      <c r="AN434" s="376"/>
      <c r="AO434" s="376"/>
      <c r="AP434" s="376"/>
      <c r="AQ434" s="376"/>
      <c r="AR434" s="376"/>
      <c r="AS434" s="376"/>
      <c r="AT434" s="376"/>
      <c r="AU434" s="376"/>
      <c r="AV434" s="376"/>
      <c r="AW434" s="377"/>
      <c r="AX434" s="134"/>
      <c r="AY434" s="353"/>
      <c r="AZ434" s="392" t="str">
        <f>IFERROR(__xludf.DUMMYFUNCTION("TRANSPOSE( IFNA(FILTER($B:$B, MONTH(IF($A:$A&lt;&gt;"""",$A:$A,""null""))=MONTH(IF('DATOS PERSONALES'!$H432&lt;&gt;"""",'DATOS PERSONALES'!$H432,""null""))),""Ingrese mes contratacion primero""))"),"Ingrese mes contratacion primero")</f>
        <v>Ingrese mes contratacion primero</v>
      </c>
      <c r="BA434" s="376"/>
      <c r="BB434" s="376"/>
      <c r="BC434" s="376"/>
      <c r="BD434" s="376"/>
      <c r="BE434" s="376"/>
      <c r="BF434" s="376"/>
      <c r="BG434" s="376"/>
      <c r="BH434" s="376"/>
      <c r="BI434" s="376"/>
      <c r="BJ434" s="376"/>
      <c r="BK434" s="376"/>
      <c r="BL434" s="376"/>
      <c r="BM434" s="376"/>
      <c r="BN434" s="376"/>
      <c r="BO434" s="377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</row>
    <row r="435" ht="15.75" customHeight="1">
      <c r="A435" s="134"/>
      <c r="B435" s="134"/>
      <c r="C435" s="134"/>
      <c r="D435" s="134"/>
      <c r="E435" s="134"/>
      <c r="F435" s="134"/>
      <c r="G435" s="353"/>
      <c r="H435" s="376"/>
      <c r="I435" s="376"/>
      <c r="J435" s="376"/>
      <c r="K435" s="377"/>
      <c r="L435" s="134"/>
      <c r="M435" s="134"/>
      <c r="N435" s="353"/>
      <c r="O435" s="374"/>
      <c r="P435" s="375"/>
      <c r="Q435" s="381" t="str">
        <f>IFERROR(__xludf.DUMMYFUNCTION("TRANSPOSE(FILTER($P$6:$P$329,$O$6:$O$329='DATOS PERSONALES'!$E432))"),"Lunes 16:00")</f>
        <v>Lunes 16:00</v>
      </c>
      <c r="R435" s="374" t="str">
        <f>IFERROR(__xludf.DUMMYFUNCTION("""COMPUTED_VALUE"""),"Lunes 19:00")</f>
        <v>Lunes 19:00</v>
      </c>
      <c r="S435" s="374" t="str">
        <f>IFERROR(__xludf.DUMMYFUNCTION("""COMPUTED_VALUE"""),"Martes 16:30")</f>
        <v>Martes 16:30</v>
      </c>
      <c r="T435" s="374" t="str">
        <f>IFERROR(__xludf.DUMMYFUNCTION("""COMPUTED_VALUE"""),"Martes 18:45")</f>
        <v>Martes 18:45</v>
      </c>
      <c r="U435" s="374" t="str">
        <f>IFERROR(__xludf.DUMMYFUNCTION("""COMPUTED_VALUE"""),"Martes 19:30")</f>
        <v>Martes 19:30</v>
      </c>
      <c r="V435" s="374" t="str">
        <f>IFERROR(__xludf.DUMMYFUNCTION("""COMPUTED_VALUE"""),"Miércoles 09:45")</f>
        <v>Miércoles 09:45</v>
      </c>
      <c r="W435" s="374" t="str">
        <f>IFERROR(__xludf.DUMMYFUNCTION("""COMPUTED_VALUE"""),"Miércoles 15:00")</f>
        <v>Miércoles 15:00</v>
      </c>
      <c r="X435" s="374" t="str">
        <f>IFERROR(__xludf.DUMMYFUNCTION("""COMPUTED_VALUE"""),"Miércoles 16:30")</f>
        <v>Miércoles 16:30</v>
      </c>
      <c r="Y435" s="374" t="str">
        <f>IFERROR(__xludf.DUMMYFUNCTION("""COMPUTED_VALUE"""),"Miércoles 19:30")</f>
        <v>Miércoles 19:30</v>
      </c>
      <c r="Z435" s="374" t="str">
        <f>IFERROR(__xludf.DUMMYFUNCTION("""COMPUTED_VALUE"""),"Jueves 17:15")</f>
        <v>Jueves 17:15</v>
      </c>
      <c r="AA435" s="374" t="str">
        <f>IFERROR(__xludf.DUMMYFUNCTION("""COMPUTED_VALUE"""),"Jueves 18:45")</f>
        <v>Jueves 18:45</v>
      </c>
      <c r="AB435" s="374" t="str">
        <f>IFERROR(__xludf.DUMMYFUNCTION("""COMPUTED_VALUE"""),"Viernes 15:45")</f>
        <v>Viernes 15:45</v>
      </c>
      <c r="AC435" s="374" t="str">
        <f>IFERROR(__xludf.DUMMYFUNCTION("""COMPUTED_VALUE"""),"Viernes 16:30")</f>
        <v>Viernes 16:30</v>
      </c>
      <c r="AD435" s="376" t="str">
        <f>IFERROR(__xludf.DUMMYFUNCTION("""COMPUTED_VALUE"""),"Viernes 19:30")</f>
        <v>Viernes 19:30</v>
      </c>
      <c r="AE435" s="376" t="str">
        <f>IFERROR(__xludf.DUMMYFUNCTION("""COMPUTED_VALUE"""),"Sábado 11:15")</f>
        <v>Sábado 11:15</v>
      </c>
      <c r="AF435" s="376" t="str">
        <f>IFERROR(__xludf.DUMMYFUNCTION("""COMPUTED_VALUE"""),"Sábado 12:45")</f>
        <v>Sábado 12:45</v>
      </c>
      <c r="AG435" s="376" t="str">
        <f>IFERROR(__xludf.DUMMYFUNCTION("""COMPUTED_VALUE"""),"Sábado 14:15")</f>
        <v>Sábado 14:15</v>
      </c>
      <c r="AH435" s="376" t="str">
        <f>IFERROR(__xludf.DUMMYFUNCTION("""COMPUTED_VALUE"""),"Sábado 18:00")</f>
        <v>Sábado 18:00</v>
      </c>
      <c r="AI435" s="376" t="str">
        <f>IFERROR(__xludf.DUMMYFUNCTION("""COMPUTED_VALUE"""),"Sábado 18:45")</f>
        <v>Sábado 18:45</v>
      </c>
      <c r="AJ435" s="376" t="str">
        <f>IFERROR(__xludf.DUMMYFUNCTION("""COMPUTED_VALUE"""),"vacio")</f>
        <v>vacio</v>
      </c>
      <c r="AK435" s="376"/>
      <c r="AL435" s="376"/>
      <c r="AM435" s="376"/>
      <c r="AN435" s="376"/>
      <c r="AO435" s="376"/>
      <c r="AP435" s="376"/>
      <c r="AQ435" s="376"/>
      <c r="AR435" s="376"/>
      <c r="AS435" s="376"/>
      <c r="AT435" s="376"/>
      <c r="AU435" s="376"/>
      <c r="AV435" s="376"/>
      <c r="AW435" s="377"/>
      <c r="AX435" s="134"/>
      <c r="AY435" s="353"/>
      <c r="AZ435" s="392" t="str">
        <f>IFERROR(__xludf.DUMMYFUNCTION("TRANSPOSE( IFNA(FILTER($B:$B, MONTH(IF($A:$A&lt;&gt;"""",$A:$A,""null""))=MONTH(IF('DATOS PERSONALES'!$H433&lt;&gt;"""",'DATOS PERSONALES'!$H433,""null""))),""Ingrese mes contratacion primero""))"),"Ingrese mes contratacion primero")</f>
        <v>Ingrese mes contratacion primero</v>
      </c>
      <c r="BA435" s="376"/>
      <c r="BB435" s="376"/>
      <c r="BC435" s="376"/>
      <c r="BD435" s="376"/>
      <c r="BE435" s="376"/>
      <c r="BF435" s="376"/>
      <c r="BG435" s="376"/>
      <c r="BH435" s="376"/>
      <c r="BI435" s="376"/>
      <c r="BJ435" s="376"/>
      <c r="BK435" s="376"/>
      <c r="BL435" s="376"/>
      <c r="BM435" s="376"/>
      <c r="BN435" s="376"/>
      <c r="BO435" s="377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</row>
    <row r="436" ht="15.75" customHeight="1">
      <c r="A436" s="134"/>
      <c r="B436" s="134"/>
      <c r="C436" s="134"/>
      <c r="D436" s="134"/>
      <c r="E436" s="134"/>
      <c r="F436" s="134"/>
      <c r="G436" s="353"/>
      <c r="H436" s="376"/>
      <c r="I436" s="376"/>
      <c r="J436" s="376"/>
      <c r="K436" s="377"/>
      <c r="L436" s="134"/>
      <c r="M436" s="134"/>
      <c r="N436" s="353"/>
      <c r="O436" s="374"/>
      <c r="P436" s="375"/>
      <c r="Q436" s="381" t="str">
        <f>IFERROR(__xludf.DUMMYFUNCTION("TRANSPOSE(FILTER($P$6:$P$329,$O$6:$O$329='DATOS PERSONALES'!$E433))"),"Lunes 16:00")</f>
        <v>Lunes 16:00</v>
      </c>
      <c r="R436" s="374" t="str">
        <f>IFERROR(__xludf.DUMMYFUNCTION("""COMPUTED_VALUE"""),"Lunes 19:00")</f>
        <v>Lunes 19:00</v>
      </c>
      <c r="S436" s="374" t="str">
        <f>IFERROR(__xludf.DUMMYFUNCTION("""COMPUTED_VALUE"""),"Martes 16:30")</f>
        <v>Martes 16:30</v>
      </c>
      <c r="T436" s="374" t="str">
        <f>IFERROR(__xludf.DUMMYFUNCTION("""COMPUTED_VALUE"""),"Martes 18:45")</f>
        <v>Martes 18:45</v>
      </c>
      <c r="U436" s="374" t="str">
        <f>IFERROR(__xludf.DUMMYFUNCTION("""COMPUTED_VALUE"""),"Martes 19:30")</f>
        <v>Martes 19:30</v>
      </c>
      <c r="V436" s="374" t="str">
        <f>IFERROR(__xludf.DUMMYFUNCTION("""COMPUTED_VALUE"""),"Miércoles 09:45")</f>
        <v>Miércoles 09:45</v>
      </c>
      <c r="W436" s="374" t="str">
        <f>IFERROR(__xludf.DUMMYFUNCTION("""COMPUTED_VALUE"""),"Miércoles 15:00")</f>
        <v>Miércoles 15:00</v>
      </c>
      <c r="X436" s="374" t="str">
        <f>IFERROR(__xludf.DUMMYFUNCTION("""COMPUTED_VALUE"""),"Miércoles 16:30")</f>
        <v>Miércoles 16:30</v>
      </c>
      <c r="Y436" s="374" t="str">
        <f>IFERROR(__xludf.DUMMYFUNCTION("""COMPUTED_VALUE"""),"Miércoles 19:30")</f>
        <v>Miércoles 19:30</v>
      </c>
      <c r="Z436" s="374" t="str">
        <f>IFERROR(__xludf.DUMMYFUNCTION("""COMPUTED_VALUE"""),"Jueves 17:15")</f>
        <v>Jueves 17:15</v>
      </c>
      <c r="AA436" s="374" t="str">
        <f>IFERROR(__xludf.DUMMYFUNCTION("""COMPUTED_VALUE"""),"Jueves 18:45")</f>
        <v>Jueves 18:45</v>
      </c>
      <c r="AB436" s="374" t="str">
        <f>IFERROR(__xludf.DUMMYFUNCTION("""COMPUTED_VALUE"""),"Viernes 15:45")</f>
        <v>Viernes 15:45</v>
      </c>
      <c r="AC436" s="374" t="str">
        <f>IFERROR(__xludf.DUMMYFUNCTION("""COMPUTED_VALUE"""),"Viernes 16:30")</f>
        <v>Viernes 16:30</v>
      </c>
      <c r="AD436" s="376" t="str">
        <f>IFERROR(__xludf.DUMMYFUNCTION("""COMPUTED_VALUE"""),"Viernes 19:30")</f>
        <v>Viernes 19:30</v>
      </c>
      <c r="AE436" s="376" t="str">
        <f>IFERROR(__xludf.DUMMYFUNCTION("""COMPUTED_VALUE"""),"Sábado 11:15")</f>
        <v>Sábado 11:15</v>
      </c>
      <c r="AF436" s="376" t="str">
        <f>IFERROR(__xludf.DUMMYFUNCTION("""COMPUTED_VALUE"""),"Sábado 12:45")</f>
        <v>Sábado 12:45</v>
      </c>
      <c r="AG436" s="376" t="str">
        <f>IFERROR(__xludf.DUMMYFUNCTION("""COMPUTED_VALUE"""),"Sábado 14:15")</f>
        <v>Sábado 14:15</v>
      </c>
      <c r="AH436" s="376" t="str">
        <f>IFERROR(__xludf.DUMMYFUNCTION("""COMPUTED_VALUE"""),"Sábado 18:00")</f>
        <v>Sábado 18:00</v>
      </c>
      <c r="AI436" s="376" t="str">
        <f>IFERROR(__xludf.DUMMYFUNCTION("""COMPUTED_VALUE"""),"Sábado 18:45")</f>
        <v>Sábado 18:45</v>
      </c>
      <c r="AJ436" s="376" t="str">
        <f>IFERROR(__xludf.DUMMYFUNCTION("""COMPUTED_VALUE"""),"vacio")</f>
        <v>vacio</v>
      </c>
      <c r="AK436" s="376"/>
      <c r="AL436" s="376"/>
      <c r="AM436" s="376"/>
      <c r="AN436" s="376"/>
      <c r="AO436" s="376"/>
      <c r="AP436" s="376"/>
      <c r="AQ436" s="376"/>
      <c r="AR436" s="376"/>
      <c r="AS436" s="376"/>
      <c r="AT436" s="376"/>
      <c r="AU436" s="376"/>
      <c r="AV436" s="376"/>
      <c r="AW436" s="377"/>
      <c r="AX436" s="134"/>
      <c r="AY436" s="353"/>
      <c r="AZ436" s="392" t="str">
        <f>IFERROR(__xludf.DUMMYFUNCTION("TRANSPOSE( IFNA(FILTER($B:$B, MONTH(IF($A:$A&lt;&gt;"""",$A:$A,""null""))=MONTH(IF('DATOS PERSONALES'!$H434&lt;&gt;"""",'DATOS PERSONALES'!$H434,""null""))),""Ingrese mes contratacion primero""))"),"Ingrese mes contratacion primero")</f>
        <v>Ingrese mes contratacion primero</v>
      </c>
      <c r="BA436" s="376"/>
      <c r="BB436" s="376"/>
      <c r="BC436" s="376"/>
      <c r="BD436" s="376"/>
      <c r="BE436" s="376"/>
      <c r="BF436" s="376"/>
      <c r="BG436" s="376"/>
      <c r="BH436" s="376"/>
      <c r="BI436" s="376"/>
      <c r="BJ436" s="376"/>
      <c r="BK436" s="376"/>
      <c r="BL436" s="376"/>
      <c r="BM436" s="376"/>
      <c r="BN436" s="376"/>
      <c r="BO436" s="377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</row>
    <row r="437" ht="15.75" customHeight="1">
      <c r="A437" s="134"/>
      <c r="B437" s="134"/>
      <c r="C437" s="134"/>
      <c r="D437" s="134"/>
      <c r="E437" s="134"/>
      <c r="F437" s="134"/>
      <c r="G437" s="353"/>
      <c r="H437" s="376"/>
      <c r="I437" s="376"/>
      <c r="J437" s="376"/>
      <c r="K437" s="377"/>
      <c r="L437" s="134"/>
      <c r="M437" s="134"/>
      <c r="N437" s="353"/>
      <c r="O437" s="374"/>
      <c r="P437" s="375"/>
      <c r="Q437" s="381" t="str">
        <f>IFERROR(__xludf.DUMMYFUNCTION("TRANSPOSE(FILTER($P$6:$P$329,$O$6:$O$329='DATOS PERSONALES'!$E434))"),"Lunes 16:00")</f>
        <v>Lunes 16:00</v>
      </c>
      <c r="R437" s="374" t="str">
        <f>IFERROR(__xludf.DUMMYFUNCTION("""COMPUTED_VALUE"""),"Lunes 19:00")</f>
        <v>Lunes 19:00</v>
      </c>
      <c r="S437" s="374" t="str">
        <f>IFERROR(__xludf.DUMMYFUNCTION("""COMPUTED_VALUE"""),"Martes 16:30")</f>
        <v>Martes 16:30</v>
      </c>
      <c r="T437" s="374" t="str">
        <f>IFERROR(__xludf.DUMMYFUNCTION("""COMPUTED_VALUE"""),"Martes 18:45")</f>
        <v>Martes 18:45</v>
      </c>
      <c r="U437" s="374" t="str">
        <f>IFERROR(__xludf.DUMMYFUNCTION("""COMPUTED_VALUE"""),"Martes 19:30")</f>
        <v>Martes 19:30</v>
      </c>
      <c r="V437" s="374" t="str">
        <f>IFERROR(__xludf.DUMMYFUNCTION("""COMPUTED_VALUE"""),"Miércoles 09:45")</f>
        <v>Miércoles 09:45</v>
      </c>
      <c r="W437" s="374" t="str">
        <f>IFERROR(__xludf.DUMMYFUNCTION("""COMPUTED_VALUE"""),"Miércoles 15:00")</f>
        <v>Miércoles 15:00</v>
      </c>
      <c r="X437" s="374" t="str">
        <f>IFERROR(__xludf.DUMMYFUNCTION("""COMPUTED_VALUE"""),"Miércoles 16:30")</f>
        <v>Miércoles 16:30</v>
      </c>
      <c r="Y437" s="374" t="str">
        <f>IFERROR(__xludf.DUMMYFUNCTION("""COMPUTED_VALUE"""),"Miércoles 19:30")</f>
        <v>Miércoles 19:30</v>
      </c>
      <c r="Z437" s="374" t="str">
        <f>IFERROR(__xludf.DUMMYFUNCTION("""COMPUTED_VALUE"""),"Jueves 17:15")</f>
        <v>Jueves 17:15</v>
      </c>
      <c r="AA437" s="374" t="str">
        <f>IFERROR(__xludf.DUMMYFUNCTION("""COMPUTED_VALUE"""),"Jueves 18:45")</f>
        <v>Jueves 18:45</v>
      </c>
      <c r="AB437" s="374" t="str">
        <f>IFERROR(__xludf.DUMMYFUNCTION("""COMPUTED_VALUE"""),"Viernes 15:45")</f>
        <v>Viernes 15:45</v>
      </c>
      <c r="AC437" s="374" t="str">
        <f>IFERROR(__xludf.DUMMYFUNCTION("""COMPUTED_VALUE"""),"Viernes 16:30")</f>
        <v>Viernes 16:30</v>
      </c>
      <c r="AD437" s="376" t="str">
        <f>IFERROR(__xludf.DUMMYFUNCTION("""COMPUTED_VALUE"""),"Viernes 19:30")</f>
        <v>Viernes 19:30</v>
      </c>
      <c r="AE437" s="376" t="str">
        <f>IFERROR(__xludf.DUMMYFUNCTION("""COMPUTED_VALUE"""),"Sábado 11:15")</f>
        <v>Sábado 11:15</v>
      </c>
      <c r="AF437" s="376" t="str">
        <f>IFERROR(__xludf.DUMMYFUNCTION("""COMPUTED_VALUE"""),"Sábado 12:45")</f>
        <v>Sábado 12:45</v>
      </c>
      <c r="AG437" s="376" t="str">
        <f>IFERROR(__xludf.DUMMYFUNCTION("""COMPUTED_VALUE"""),"Sábado 14:15")</f>
        <v>Sábado 14:15</v>
      </c>
      <c r="AH437" s="376" t="str">
        <f>IFERROR(__xludf.DUMMYFUNCTION("""COMPUTED_VALUE"""),"Sábado 18:00")</f>
        <v>Sábado 18:00</v>
      </c>
      <c r="AI437" s="376" t="str">
        <f>IFERROR(__xludf.DUMMYFUNCTION("""COMPUTED_VALUE"""),"Sábado 18:45")</f>
        <v>Sábado 18:45</v>
      </c>
      <c r="AJ437" s="376" t="str">
        <f>IFERROR(__xludf.DUMMYFUNCTION("""COMPUTED_VALUE"""),"vacio")</f>
        <v>vacio</v>
      </c>
      <c r="AK437" s="376"/>
      <c r="AL437" s="376"/>
      <c r="AM437" s="376"/>
      <c r="AN437" s="376"/>
      <c r="AO437" s="376"/>
      <c r="AP437" s="376"/>
      <c r="AQ437" s="376"/>
      <c r="AR437" s="376"/>
      <c r="AS437" s="376"/>
      <c r="AT437" s="376"/>
      <c r="AU437" s="376"/>
      <c r="AV437" s="376"/>
      <c r="AW437" s="377"/>
      <c r="AX437" s="134"/>
      <c r="AY437" s="353"/>
      <c r="AZ437" s="392" t="str">
        <f>IFERROR(__xludf.DUMMYFUNCTION("TRANSPOSE( IFNA(FILTER($B:$B, MONTH(IF($A:$A&lt;&gt;"""",$A:$A,""null""))=MONTH(IF('DATOS PERSONALES'!$H435&lt;&gt;"""",'DATOS PERSONALES'!$H435,""null""))),""Ingrese mes contratacion primero""))"),"Ingrese mes contratacion primero")</f>
        <v>Ingrese mes contratacion primero</v>
      </c>
      <c r="BA437" s="376"/>
      <c r="BB437" s="376"/>
      <c r="BC437" s="376"/>
      <c r="BD437" s="376"/>
      <c r="BE437" s="376"/>
      <c r="BF437" s="376"/>
      <c r="BG437" s="376"/>
      <c r="BH437" s="376"/>
      <c r="BI437" s="376"/>
      <c r="BJ437" s="376"/>
      <c r="BK437" s="376"/>
      <c r="BL437" s="376"/>
      <c r="BM437" s="376"/>
      <c r="BN437" s="376"/>
      <c r="BO437" s="377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</row>
    <row r="438" ht="15.75" customHeight="1">
      <c r="A438" s="134"/>
      <c r="B438" s="134"/>
      <c r="C438" s="134"/>
      <c r="D438" s="134"/>
      <c r="E438" s="134"/>
      <c r="F438" s="134"/>
      <c r="G438" s="353"/>
      <c r="H438" s="376"/>
      <c r="I438" s="376"/>
      <c r="J438" s="376"/>
      <c r="K438" s="377"/>
      <c r="L438" s="134"/>
      <c r="M438" s="134"/>
      <c r="N438" s="353"/>
      <c r="O438" s="374"/>
      <c r="P438" s="375"/>
      <c r="Q438" s="381" t="str">
        <f>IFERROR(__xludf.DUMMYFUNCTION("TRANSPOSE(FILTER($P$6:$P$329,$O$6:$O$329='DATOS PERSONALES'!$E435))"),"Lunes 16:00")</f>
        <v>Lunes 16:00</v>
      </c>
      <c r="R438" s="374" t="str">
        <f>IFERROR(__xludf.DUMMYFUNCTION("""COMPUTED_VALUE"""),"Lunes 19:00")</f>
        <v>Lunes 19:00</v>
      </c>
      <c r="S438" s="374" t="str">
        <f>IFERROR(__xludf.DUMMYFUNCTION("""COMPUTED_VALUE"""),"Martes 16:30")</f>
        <v>Martes 16:30</v>
      </c>
      <c r="T438" s="374" t="str">
        <f>IFERROR(__xludf.DUMMYFUNCTION("""COMPUTED_VALUE"""),"Martes 18:45")</f>
        <v>Martes 18:45</v>
      </c>
      <c r="U438" s="374" t="str">
        <f>IFERROR(__xludf.DUMMYFUNCTION("""COMPUTED_VALUE"""),"Martes 19:30")</f>
        <v>Martes 19:30</v>
      </c>
      <c r="V438" s="374" t="str">
        <f>IFERROR(__xludf.DUMMYFUNCTION("""COMPUTED_VALUE"""),"Miércoles 09:45")</f>
        <v>Miércoles 09:45</v>
      </c>
      <c r="W438" s="374" t="str">
        <f>IFERROR(__xludf.DUMMYFUNCTION("""COMPUTED_VALUE"""),"Miércoles 15:00")</f>
        <v>Miércoles 15:00</v>
      </c>
      <c r="X438" s="374" t="str">
        <f>IFERROR(__xludf.DUMMYFUNCTION("""COMPUTED_VALUE"""),"Miércoles 16:30")</f>
        <v>Miércoles 16:30</v>
      </c>
      <c r="Y438" s="374" t="str">
        <f>IFERROR(__xludf.DUMMYFUNCTION("""COMPUTED_VALUE"""),"Miércoles 19:30")</f>
        <v>Miércoles 19:30</v>
      </c>
      <c r="Z438" s="374" t="str">
        <f>IFERROR(__xludf.DUMMYFUNCTION("""COMPUTED_VALUE"""),"Jueves 17:15")</f>
        <v>Jueves 17:15</v>
      </c>
      <c r="AA438" s="374" t="str">
        <f>IFERROR(__xludf.DUMMYFUNCTION("""COMPUTED_VALUE"""),"Jueves 18:45")</f>
        <v>Jueves 18:45</v>
      </c>
      <c r="AB438" s="374" t="str">
        <f>IFERROR(__xludf.DUMMYFUNCTION("""COMPUTED_VALUE"""),"Viernes 15:45")</f>
        <v>Viernes 15:45</v>
      </c>
      <c r="AC438" s="374" t="str">
        <f>IFERROR(__xludf.DUMMYFUNCTION("""COMPUTED_VALUE"""),"Viernes 16:30")</f>
        <v>Viernes 16:30</v>
      </c>
      <c r="AD438" s="376" t="str">
        <f>IFERROR(__xludf.DUMMYFUNCTION("""COMPUTED_VALUE"""),"Viernes 19:30")</f>
        <v>Viernes 19:30</v>
      </c>
      <c r="AE438" s="376" t="str">
        <f>IFERROR(__xludf.DUMMYFUNCTION("""COMPUTED_VALUE"""),"Sábado 11:15")</f>
        <v>Sábado 11:15</v>
      </c>
      <c r="AF438" s="376" t="str">
        <f>IFERROR(__xludf.DUMMYFUNCTION("""COMPUTED_VALUE"""),"Sábado 12:45")</f>
        <v>Sábado 12:45</v>
      </c>
      <c r="AG438" s="376" t="str">
        <f>IFERROR(__xludf.DUMMYFUNCTION("""COMPUTED_VALUE"""),"Sábado 14:15")</f>
        <v>Sábado 14:15</v>
      </c>
      <c r="AH438" s="376" t="str">
        <f>IFERROR(__xludf.DUMMYFUNCTION("""COMPUTED_VALUE"""),"Sábado 18:00")</f>
        <v>Sábado 18:00</v>
      </c>
      <c r="AI438" s="376" t="str">
        <f>IFERROR(__xludf.DUMMYFUNCTION("""COMPUTED_VALUE"""),"Sábado 18:45")</f>
        <v>Sábado 18:45</v>
      </c>
      <c r="AJ438" s="376" t="str">
        <f>IFERROR(__xludf.DUMMYFUNCTION("""COMPUTED_VALUE"""),"vacio")</f>
        <v>vacio</v>
      </c>
      <c r="AK438" s="376"/>
      <c r="AL438" s="376"/>
      <c r="AM438" s="376"/>
      <c r="AN438" s="376"/>
      <c r="AO438" s="376"/>
      <c r="AP438" s="376"/>
      <c r="AQ438" s="376"/>
      <c r="AR438" s="376"/>
      <c r="AS438" s="376"/>
      <c r="AT438" s="376"/>
      <c r="AU438" s="376"/>
      <c r="AV438" s="376"/>
      <c r="AW438" s="377"/>
      <c r="AX438" s="134"/>
      <c r="AY438" s="353"/>
      <c r="AZ438" s="392" t="str">
        <f>IFERROR(__xludf.DUMMYFUNCTION("TRANSPOSE( IFNA(FILTER($B:$B, MONTH(IF($A:$A&lt;&gt;"""",$A:$A,""null""))=MONTH(IF('DATOS PERSONALES'!$H436&lt;&gt;"""",'DATOS PERSONALES'!$H436,""null""))),""Ingrese mes contratacion primero""))"),"Ingrese mes contratacion primero")</f>
        <v>Ingrese mes contratacion primero</v>
      </c>
      <c r="BA438" s="376"/>
      <c r="BB438" s="376"/>
      <c r="BC438" s="376"/>
      <c r="BD438" s="376"/>
      <c r="BE438" s="376"/>
      <c r="BF438" s="376"/>
      <c r="BG438" s="376"/>
      <c r="BH438" s="376"/>
      <c r="BI438" s="376"/>
      <c r="BJ438" s="376"/>
      <c r="BK438" s="376"/>
      <c r="BL438" s="376"/>
      <c r="BM438" s="376"/>
      <c r="BN438" s="376"/>
      <c r="BO438" s="377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</row>
    <row r="439" ht="15.75" customHeight="1">
      <c r="A439" s="134"/>
      <c r="B439" s="134"/>
      <c r="C439" s="134"/>
      <c r="D439" s="134"/>
      <c r="E439" s="134"/>
      <c r="F439" s="134"/>
      <c r="G439" s="353"/>
      <c r="H439" s="376"/>
      <c r="I439" s="376"/>
      <c r="J439" s="376"/>
      <c r="K439" s="377"/>
      <c r="L439" s="134"/>
      <c r="M439" s="134"/>
      <c r="N439" s="353"/>
      <c r="O439" s="374"/>
      <c r="P439" s="375"/>
      <c r="Q439" s="381" t="str">
        <f>IFERROR(__xludf.DUMMYFUNCTION("TRANSPOSE(FILTER($P$6:$P$329,$O$6:$O$329='DATOS PERSONALES'!$E436))"),"Lunes 16:00")</f>
        <v>Lunes 16:00</v>
      </c>
      <c r="R439" s="374" t="str">
        <f>IFERROR(__xludf.DUMMYFUNCTION("""COMPUTED_VALUE"""),"Lunes 19:00")</f>
        <v>Lunes 19:00</v>
      </c>
      <c r="S439" s="374" t="str">
        <f>IFERROR(__xludf.DUMMYFUNCTION("""COMPUTED_VALUE"""),"Martes 16:30")</f>
        <v>Martes 16:30</v>
      </c>
      <c r="T439" s="374" t="str">
        <f>IFERROR(__xludf.DUMMYFUNCTION("""COMPUTED_VALUE"""),"Martes 18:45")</f>
        <v>Martes 18:45</v>
      </c>
      <c r="U439" s="374" t="str">
        <f>IFERROR(__xludf.DUMMYFUNCTION("""COMPUTED_VALUE"""),"Martes 19:30")</f>
        <v>Martes 19:30</v>
      </c>
      <c r="V439" s="374" t="str">
        <f>IFERROR(__xludf.DUMMYFUNCTION("""COMPUTED_VALUE"""),"Miércoles 09:45")</f>
        <v>Miércoles 09:45</v>
      </c>
      <c r="W439" s="374" t="str">
        <f>IFERROR(__xludf.DUMMYFUNCTION("""COMPUTED_VALUE"""),"Miércoles 15:00")</f>
        <v>Miércoles 15:00</v>
      </c>
      <c r="X439" s="374" t="str">
        <f>IFERROR(__xludf.DUMMYFUNCTION("""COMPUTED_VALUE"""),"Miércoles 16:30")</f>
        <v>Miércoles 16:30</v>
      </c>
      <c r="Y439" s="374" t="str">
        <f>IFERROR(__xludf.DUMMYFUNCTION("""COMPUTED_VALUE"""),"Miércoles 19:30")</f>
        <v>Miércoles 19:30</v>
      </c>
      <c r="Z439" s="374" t="str">
        <f>IFERROR(__xludf.DUMMYFUNCTION("""COMPUTED_VALUE"""),"Jueves 17:15")</f>
        <v>Jueves 17:15</v>
      </c>
      <c r="AA439" s="374" t="str">
        <f>IFERROR(__xludf.DUMMYFUNCTION("""COMPUTED_VALUE"""),"Jueves 18:45")</f>
        <v>Jueves 18:45</v>
      </c>
      <c r="AB439" s="374" t="str">
        <f>IFERROR(__xludf.DUMMYFUNCTION("""COMPUTED_VALUE"""),"Viernes 15:45")</f>
        <v>Viernes 15:45</v>
      </c>
      <c r="AC439" s="374" t="str">
        <f>IFERROR(__xludf.DUMMYFUNCTION("""COMPUTED_VALUE"""),"Viernes 16:30")</f>
        <v>Viernes 16:30</v>
      </c>
      <c r="AD439" s="376" t="str">
        <f>IFERROR(__xludf.DUMMYFUNCTION("""COMPUTED_VALUE"""),"Viernes 19:30")</f>
        <v>Viernes 19:30</v>
      </c>
      <c r="AE439" s="376" t="str">
        <f>IFERROR(__xludf.DUMMYFUNCTION("""COMPUTED_VALUE"""),"Sábado 11:15")</f>
        <v>Sábado 11:15</v>
      </c>
      <c r="AF439" s="376" t="str">
        <f>IFERROR(__xludf.DUMMYFUNCTION("""COMPUTED_VALUE"""),"Sábado 12:45")</f>
        <v>Sábado 12:45</v>
      </c>
      <c r="AG439" s="376" t="str">
        <f>IFERROR(__xludf.DUMMYFUNCTION("""COMPUTED_VALUE"""),"Sábado 14:15")</f>
        <v>Sábado 14:15</v>
      </c>
      <c r="AH439" s="376" t="str">
        <f>IFERROR(__xludf.DUMMYFUNCTION("""COMPUTED_VALUE"""),"Sábado 18:00")</f>
        <v>Sábado 18:00</v>
      </c>
      <c r="AI439" s="376" t="str">
        <f>IFERROR(__xludf.DUMMYFUNCTION("""COMPUTED_VALUE"""),"Sábado 18:45")</f>
        <v>Sábado 18:45</v>
      </c>
      <c r="AJ439" s="376" t="str">
        <f>IFERROR(__xludf.DUMMYFUNCTION("""COMPUTED_VALUE"""),"vacio")</f>
        <v>vacio</v>
      </c>
      <c r="AK439" s="376"/>
      <c r="AL439" s="376"/>
      <c r="AM439" s="376"/>
      <c r="AN439" s="376"/>
      <c r="AO439" s="376"/>
      <c r="AP439" s="376"/>
      <c r="AQ439" s="376"/>
      <c r="AR439" s="376"/>
      <c r="AS439" s="376"/>
      <c r="AT439" s="376"/>
      <c r="AU439" s="376"/>
      <c r="AV439" s="376"/>
      <c r="AW439" s="377"/>
      <c r="AX439" s="134"/>
      <c r="AY439" s="353"/>
      <c r="AZ439" s="392" t="str">
        <f>IFERROR(__xludf.DUMMYFUNCTION("TRANSPOSE( IFNA(FILTER($B:$B, MONTH(IF($A:$A&lt;&gt;"""",$A:$A,""null""))=MONTH(IF('DATOS PERSONALES'!$H437&lt;&gt;"""",'DATOS PERSONALES'!$H437,""null""))),""Ingrese mes contratacion primero""))"),"Ingrese mes contratacion primero")</f>
        <v>Ingrese mes contratacion primero</v>
      </c>
      <c r="BA439" s="376"/>
      <c r="BB439" s="376"/>
      <c r="BC439" s="376"/>
      <c r="BD439" s="376"/>
      <c r="BE439" s="376"/>
      <c r="BF439" s="376"/>
      <c r="BG439" s="376"/>
      <c r="BH439" s="376"/>
      <c r="BI439" s="376"/>
      <c r="BJ439" s="376"/>
      <c r="BK439" s="376"/>
      <c r="BL439" s="376"/>
      <c r="BM439" s="376"/>
      <c r="BN439" s="376"/>
      <c r="BO439" s="377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</row>
    <row r="440" ht="15.75" customHeight="1">
      <c r="A440" s="134"/>
      <c r="B440" s="134"/>
      <c r="C440" s="134"/>
      <c r="D440" s="134"/>
      <c r="E440" s="134"/>
      <c r="F440" s="134"/>
      <c r="G440" s="353"/>
      <c r="H440" s="376"/>
      <c r="I440" s="376"/>
      <c r="J440" s="376"/>
      <c r="K440" s="377"/>
      <c r="L440" s="134"/>
      <c r="M440" s="134"/>
      <c r="N440" s="353"/>
      <c r="O440" s="374"/>
      <c r="P440" s="375"/>
      <c r="Q440" s="381" t="str">
        <f>IFERROR(__xludf.DUMMYFUNCTION("TRANSPOSE(FILTER($P$6:$P$329,$O$6:$O$329='DATOS PERSONALES'!$E437))"),"Lunes 16:00")</f>
        <v>Lunes 16:00</v>
      </c>
      <c r="R440" s="374" t="str">
        <f>IFERROR(__xludf.DUMMYFUNCTION("""COMPUTED_VALUE"""),"Lunes 19:00")</f>
        <v>Lunes 19:00</v>
      </c>
      <c r="S440" s="374" t="str">
        <f>IFERROR(__xludf.DUMMYFUNCTION("""COMPUTED_VALUE"""),"Martes 16:30")</f>
        <v>Martes 16:30</v>
      </c>
      <c r="T440" s="374" t="str">
        <f>IFERROR(__xludf.DUMMYFUNCTION("""COMPUTED_VALUE"""),"Martes 18:45")</f>
        <v>Martes 18:45</v>
      </c>
      <c r="U440" s="374" t="str">
        <f>IFERROR(__xludf.DUMMYFUNCTION("""COMPUTED_VALUE"""),"Martes 19:30")</f>
        <v>Martes 19:30</v>
      </c>
      <c r="V440" s="374" t="str">
        <f>IFERROR(__xludf.DUMMYFUNCTION("""COMPUTED_VALUE"""),"Miércoles 09:45")</f>
        <v>Miércoles 09:45</v>
      </c>
      <c r="W440" s="374" t="str">
        <f>IFERROR(__xludf.DUMMYFUNCTION("""COMPUTED_VALUE"""),"Miércoles 15:00")</f>
        <v>Miércoles 15:00</v>
      </c>
      <c r="X440" s="374" t="str">
        <f>IFERROR(__xludf.DUMMYFUNCTION("""COMPUTED_VALUE"""),"Miércoles 16:30")</f>
        <v>Miércoles 16:30</v>
      </c>
      <c r="Y440" s="374" t="str">
        <f>IFERROR(__xludf.DUMMYFUNCTION("""COMPUTED_VALUE"""),"Miércoles 19:30")</f>
        <v>Miércoles 19:30</v>
      </c>
      <c r="Z440" s="374" t="str">
        <f>IFERROR(__xludf.DUMMYFUNCTION("""COMPUTED_VALUE"""),"Jueves 17:15")</f>
        <v>Jueves 17:15</v>
      </c>
      <c r="AA440" s="374" t="str">
        <f>IFERROR(__xludf.DUMMYFUNCTION("""COMPUTED_VALUE"""),"Jueves 18:45")</f>
        <v>Jueves 18:45</v>
      </c>
      <c r="AB440" s="374" t="str">
        <f>IFERROR(__xludf.DUMMYFUNCTION("""COMPUTED_VALUE"""),"Viernes 15:45")</f>
        <v>Viernes 15:45</v>
      </c>
      <c r="AC440" s="374" t="str">
        <f>IFERROR(__xludf.DUMMYFUNCTION("""COMPUTED_VALUE"""),"Viernes 16:30")</f>
        <v>Viernes 16:30</v>
      </c>
      <c r="AD440" s="376" t="str">
        <f>IFERROR(__xludf.DUMMYFUNCTION("""COMPUTED_VALUE"""),"Viernes 19:30")</f>
        <v>Viernes 19:30</v>
      </c>
      <c r="AE440" s="376" t="str">
        <f>IFERROR(__xludf.DUMMYFUNCTION("""COMPUTED_VALUE"""),"Sábado 11:15")</f>
        <v>Sábado 11:15</v>
      </c>
      <c r="AF440" s="376" t="str">
        <f>IFERROR(__xludf.DUMMYFUNCTION("""COMPUTED_VALUE"""),"Sábado 12:45")</f>
        <v>Sábado 12:45</v>
      </c>
      <c r="AG440" s="376" t="str">
        <f>IFERROR(__xludf.DUMMYFUNCTION("""COMPUTED_VALUE"""),"Sábado 14:15")</f>
        <v>Sábado 14:15</v>
      </c>
      <c r="AH440" s="376" t="str">
        <f>IFERROR(__xludf.DUMMYFUNCTION("""COMPUTED_VALUE"""),"Sábado 18:00")</f>
        <v>Sábado 18:00</v>
      </c>
      <c r="AI440" s="376" t="str">
        <f>IFERROR(__xludf.DUMMYFUNCTION("""COMPUTED_VALUE"""),"Sábado 18:45")</f>
        <v>Sábado 18:45</v>
      </c>
      <c r="AJ440" s="376" t="str">
        <f>IFERROR(__xludf.DUMMYFUNCTION("""COMPUTED_VALUE"""),"vacio")</f>
        <v>vacio</v>
      </c>
      <c r="AK440" s="376"/>
      <c r="AL440" s="376"/>
      <c r="AM440" s="376"/>
      <c r="AN440" s="376"/>
      <c r="AO440" s="376"/>
      <c r="AP440" s="376"/>
      <c r="AQ440" s="376"/>
      <c r="AR440" s="376"/>
      <c r="AS440" s="376"/>
      <c r="AT440" s="376"/>
      <c r="AU440" s="376"/>
      <c r="AV440" s="376"/>
      <c r="AW440" s="377"/>
      <c r="AX440" s="134"/>
      <c r="AY440" s="353"/>
      <c r="AZ440" s="392" t="str">
        <f>IFERROR(__xludf.DUMMYFUNCTION("TRANSPOSE( IFNA(FILTER($B:$B, MONTH(IF($A:$A&lt;&gt;"""",$A:$A,""null""))=MONTH(IF('DATOS PERSONALES'!$H438&lt;&gt;"""",'DATOS PERSONALES'!$H438,""null""))),""Ingrese mes contratacion primero""))"),"Ingrese mes contratacion primero")</f>
        <v>Ingrese mes contratacion primero</v>
      </c>
      <c r="BA440" s="376"/>
      <c r="BB440" s="376"/>
      <c r="BC440" s="376"/>
      <c r="BD440" s="376"/>
      <c r="BE440" s="376"/>
      <c r="BF440" s="376"/>
      <c r="BG440" s="376"/>
      <c r="BH440" s="376"/>
      <c r="BI440" s="376"/>
      <c r="BJ440" s="376"/>
      <c r="BK440" s="376"/>
      <c r="BL440" s="376"/>
      <c r="BM440" s="376"/>
      <c r="BN440" s="376"/>
      <c r="BO440" s="377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</row>
    <row r="441" ht="15.75" customHeight="1">
      <c r="A441" s="134"/>
      <c r="B441" s="134"/>
      <c r="C441" s="134"/>
      <c r="D441" s="134"/>
      <c r="E441" s="134"/>
      <c r="F441" s="134"/>
      <c r="G441" s="353"/>
      <c r="H441" s="376"/>
      <c r="I441" s="376"/>
      <c r="J441" s="376"/>
      <c r="K441" s="377"/>
      <c r="L441" s="134"/>
      <c r="M441" s="134"/>
      <c r="N441" s="353"/>
      <c r="O441" s="374"/>
      <c r="P441" s="375"/>
      <c r="Q441" s="381" t="str">
        <f>IFERROR(__xludf.DUMMYFUNCTION("TRANSPOSE(FILTER($P$6:$P$329,$O$6:$O$329='DATOS PERSONALES'!$E438))"),"Lunes 16:00")</f>
        <v>Lunes 16:00</v>
      </c>
      <c r="R441" s="374" t="str">
        <f>IFERROR(__xludf.DUMMYFUNCTION("""COMPUTED_VALUE"""),"Lunes 19:00")</f>
        <v>Lunes 19:00</v>
      </c>
      <c r="S441" s="374" t="str">
        <f>IFERROR(__xludf.DUMMYFUNCTION("""COMPUTED_VALUE"""),"Martes 16:30")</f>
        <v>Martes 16:30</v>
      </c>
      <c r="T441" s="374" t="str">
        <f>IFERROR(__xludf.DUMMYFUNCTION("""COMPUTED_VALUE"""),"Martes 18:45")</f>
        <v>Martes 18:45</v>
      </c>
      <c r="U441" s="374" t="str">
        <f>IFERROR(__xludf.DUMMYFUNCTION("""COMPUTED_VALUE"""),"Martes 19:30")</f>
        <v>Martes 19:30</v>
      </c>
      <c r="V441" s="374" t="str">
        <f>IFERROR(__xludf.DUMMYFUNCTION("""COMPUTED_VALUE"""),"Miércoles 09:45")</f>
        <v>Miércoles 09:45</v>
      </c>
      <c r="W441" s="374" t="str">
        <f>IFERROR(__xludf.DUMMYFUNCTION("""COMPUTED_VALUE"""),"Miércoles 15:00")</f>
        <v>Miércoles 15:00</v>
      </c>
      <c r="X441" s="374" t="str">
        <f>IFERROR(__xludf.DUMMYFUNCTION("""COMPUTED_VALUE"""),"Miércoles 16:30")</f>
        <v>Miércoles 16:30</v>
      </c>
      <c r="Y441" s="374" t="str">
        <f>IFERROR(__xludf.DUMMYFUNCTION("""COMPUTED_VALUE"""),"Miércoles 19:30")</f>
        <v>Miércoles 19:30</v>
      </c>
      <c r="Z441" s="374" t="str">
        <f>IFERROR(__xludf.DUMMYFUNCTION("""COMPUTED_VALUE"""),"Jueves 17:15")</f>
        <v>Jueves 17:15</v>
      </c>
      <c r="AA441" s="374" t="str">
        <f>IFERROR(__xludf.DUMMYFUNCTION("""COMPUTED_VALUE"""),"Jueves 18:45")</f>
        <v>Jueves 18:45</v>
      </c>
      <c r="AB441" s="374" t="str">
        <f>IFERROR(__xludf.DUMMYFUNCTION("""COMPUTED_VALUE"""),"Viernes 15:45")</f>
        <v>Viernes 15:45</v>
      </c>
      <c r="AC441" s="374" t="str">
        <f>IFERROR(__xludf.DUMMYFUNCTION("""COMPUTED_VALUE"""),"Viernes 16:30")</f>
        <v>Viernes 16:30</v>
      </c>
      <c r="AD441" s="376" t="str">
        <f>IFERROR(__xludf.DUMMYFUNCTION("""COMPUTED_VALUE"""),"Viernes 19:30")</f>
        <v>Viernes 19:30</v>
      </c>
      <c r="AE441" s="376" t="str">
        <f>IFERROR(__xludf.DUMMYFUNCTION("""COMPUTED_VALUE"""),"Sábado 11:15")</f>
        <v>Sábado 11:15</v>
      </c>
      <c r="AF441" s="376" t="str">
        <f>IFERROR(__xludf.DUMMYFUNCTION("""COMPUTED_VALUE"""),"Sábado 12:45")</f>
        <v>Sábado 12:45</v>
      </c>
      <c r="AG441" s="376" t="str">
        <f>IFERROR(__xludf.DUMMYFUNCTION("""COMPUTED_VALUE"""),"Sábado 14:15")</f>
        <v>Sábado 14:15</v>
      </c>
      <c r="AH441" s="376" t="str">
        <f>IFERROR(__xludf.DUMMYFUNCTION("""COMPUTED_VALUE"""),"Sábado 18:00")</f>
        <v>Sábado 18:00</v>
      </c>
      <c r="AI441" s="376" t="str">
        <f>IFERROR(__xludf.DUMMYFUNCTION("""COMPUTED_VALUE"""),"Sábado 18:45")</f>
        <v>Sábado 18:45</v>
      </c>
      <c r="AJ441" s="376" t="str">
        <f>IFERROR(__xludf.DUMMYFUNCTION("""COMPUTED_VALUE"""),"vacio")</f>
        <v>vacio</v>
      </c>
      <c r="AK441" s="376"/>
      <c r="AL441" s="376"/>
      <c r="AM441" s="376"/>
      <c r="AN441" s="376"/>
      <c r="AO441" s="376"/>
      <c r="AP441" s="376"/>
      <c r="AQ441" s="376"/>
      <c r="AR441" s="376"/>
      <c r="AS441" s="376"/>
      <c r="AT441" s="376"/>
      <c r="AU441" s="376"/>
      <c r="AV441" s="376"/>
      <c r="AW441" s="377"/>
      <c r="AX441" s="134"/>
      <c r="AY441" s="353"/>
      <c r="AZ441" s="392" t="str">
        <f>IFERROR(__xludf.DUMMYFUNCTION("TRANSPOSE( IFNA(FILTER($B:$B, MONTH(IF($A:$A&lt;&gt;"""",$A:$A,""null""))=MONTH(IF('DATOS PERSONALES'!$H439&lt;&gt;"""",'DATOS PERSONALES'!$H439,""null""))),""Ingrese mes contratacion primero""))"),"Ingrese mes contratacion primero")</f>
        <v>Ingrese mes contratacion primero</v>
      </c>
      <c r="BA441" s="376"/>
      <c r="BB441" s="376"/>
      <c r="BC441" s="376"/>
      <c r="BD441" s="376"/>
      <c r="BE441" s="376"/>
      <c r="BF441" s="376"/>
      <c r="BG441" s="376"/>
      <c r="BH441" s="376"/>
      <c r="BI441" s="376"/>
      <c r="BJ441" s="376"/>
      <c r="BK441" s="376"/>
      <c r="BL441" s="376"/>
      <c r="BM441" s="376"/>
      <c r="BN441" s="376"/>
      <c r="BO441" s="377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</row>
    <row r="442" ht="15.75" customHeight="1">
      <c r="A442" s="134"/>
      <c r="B442" s="134"/>
      <c r="C442" s="134"/>
      <c r="D442" s="134"/>
      <c r="E442" s="134"/>
      <c r="F442" s="134"/>
      <c r="G442" s="353"/>
      <c r="H442" s="376"/>
      <c r="I442" s="376"/>
      <c r="J442" s="376"/>
      <c r="K442" s="377"/>
      <c r="L442" s="134"/>
      <c r="M442" s="134"/>
      <c r="N442" s="353"/>
      <c r="O442" s="374"/>
      <c r="P442" s="375"/>
      <c r="Q442" s="381" t="str">
        <f>IFERROR(__xludf.DUMMYFUNCTION("TRANSPOSE(FILTER($P$6:$P$329,$O$6:$O$329='DATOS PERSONALES'!$E439))"),"Lunes 16:00")</f>
        <v>Lunes 16:00</v>
      </c>
      <c r="R442" s="374" t="str">
        <f>IFERROR(__xludf.DUMMYFUNCTION("""COMPUTED_VALUE"""),"Lunes 19:00")</f>
        <v>Lunes 19:00</v>
      </c>
      <c r="S442" s="374" t="str">
        <f>IFERROR(__xludf.DUMMYFUNCTION("""COMPUTED_VALUE"""),"Martes 16:30")</f>
        <v>Martes 16:30</v>
      </c>
      <c r="T442" s="374" t="str">
        <f>IFERROR(__xludf.DUMMYFUNCTION("""COMPUTED_VALUE"""),"Martes 18:45")</f>
        <v>Martes 18:45</v>
      </c>
      <c r="U442" s="374" t="str">
        <f>IFERROR(__xludf.DUMMYFUNCTION("""COMPUTED_VALUE"""),"Martes 19:30")</f>
        <v>Martes 19:30</v>
      </c>
      <c r="V442" s="374" t="str">
        <f>IFERROR(__xludf.DUMMYFUNCTION("""COMPUTED_VALUE"""),"Miércoles 09:45")</f>
        <v>Miércoles 09:45</v>
      </c>
      <c r="W442" s="374" t="str">
        <f>IFERROR(__xludf.DUMMYFUNCTION("""COMPUTED_VALUE"""),"Miércoles 15:00")</f>
        <v>Miércoles 15:00</v>
      </c>
      <c r="X442" s="374" t="str">
        <f>IFERROR(__xludf.DUMMYFUNCTION("""COMPUTED_VALUE"""),"Miércoles 16:30")</f>
        <v>Miércoles 16:30</v>
      </c>
      <c r="Y442" s="374" t="str">
        <f>IFERROR(__xludf.DUMMYFUNCTION("""COMPUTED_VALUE"""),"Miércoles 19:30")</f>
        <v>Miércoles 19:30</v>
      </c>
      <c r="Z442" s="374" t="str">
        <f>IFERROR(__xludf.DUMMYFUNCTION("""COMPUTED_VALUE"""),"Jueves 17:15")</f>
        <v>Jueves 17:15</v>
      </c>
      <c r="AA442" s="374" t="str">
        <f>IFERROR(__xludf.DUMMYFUNCTION("""COMPUTED_VALUE"""),"Jueves 18:45")</f>
        <v>Jueves 18:45</v>
      </c>
      <c r="AB442" s="374" t="str">
        <f>IFERROR(__xludf.DUMMYFUNCTION("""COMPUTED_VALUE"""),"Viernes 15:45")</f>
        <v>Viernes 15:45</v>
      </c>
      <c r="AC442" s="374" t="str">
        <f>IFERROR(__xludf.DUMMYFUNCTION("""COMPUTED_VALUE"""),"Viernes 16:30")</f>
        <v>Viernes 16:30</v>
      </c>
      <c r="AD442" s="376" t="str">
        <f>IFERROR(__xludf.DUMMYFUNCTION("""COMPUTED_VALUE"""),"Viernes 19:30")</f>
        <v>Viernes 19:30</v>
      </c>
      <c r="AE442" s="376" t="str">
        <f>IFERROR(__xludf.DUMMYFUNCTION("""COMPUTED_VALUE"""),"Sábado 11:15")</f>
        <v>Sábado 11:15</v>
      </c>
      <c r="AF442" s="376" t="str">
        <f>IFERROR(__xludf.DUMMYFUNCTION("""COMPUTED_VALUE"""),"Sábado 12:45")</f>
        <v>Sábado 12:45</v>
      </c>
      <c r="AG442" s="376" t="str">
        <f>IFERROR(__xludf.DUMMYFUNCTION("""COMPUTED_VALUE"""),"Sábado 14:15")</f>
        <v>Sábado 14:15</v>
      </c>
      <c r="AH442" s="376" t="str">
        <f>IFERROR(__xludf.DUMMYFUNCTION("""COMPUTED_VALUE"""),"Sábado 18:00")</f>
        <v>Sábado 18:00</v>
      </c>
      <c r="AI442" s="376" t="str">
        <f>IFERROR(__xludf.DUMMYFUNCTION("""COMPUTED_VALUE"""),"Sábado 18:45")</f>
        <v>Sábado 18:45</v>
      </c>
      <c r="AJ442" s="376" t="str">
        <f>IFERROR(__xludf.DUMMYFUNCTION("""COMPUTED_VALUE"""),"vacio")</f>
        <v>vacio</v>
      </c>
      <c r="AK442" s="376"/>
      <c r="AL442" s="376"/>
      <c r="AM442" s="376"/>
      <c r="AN442" s="376"/>
      <c r="AO442" s="376"/>
      <c r="AP442" s="376"/>
      <c r="AQ442" s="376"/>
      <c r="AR442" s="376"/>
      <c r="AS442" s="376"/>
      <c r="AT442" s="376"/>
      <c r="AU442" s="376"/>
      <c r="AV442" s="376"/>
      <c r="AW442" s="377"/>
      <c r="AX442" s="134"/>
      <c r="AY442" s="353"/>
      <c r="AZ442" s="392" t="str">
        <f>IFERROR(__xludf.DUMMYFUNCTION("TRANSPOSE( IFNA(FILTER($B:$B, MONTH(IF($A:$A&lt;&gt;"""",$A:$A,""null""))=MONTH(IF('DATOS PERSONALES'!$H440&lt;&gt;"""",'DATOS PERSONALES'!$H440,""null""))),""Ingrese mes contratacion primero""))"),"Ingrese mes contratacion primero")</f>
        <v>Ingrese mes contratacion primero</v>
      </c>
      <c r="BA442" s="376"/>
      <c r="BB442" s="376"/>
      <c r="BC442" s="376"/>
      <c r="BD442" s="376"/>
      <c r="BE442" s="376"/>
      <c r="BF442" s="376"/>
      <c r="BG442" s="376"/>
      <c r="BH442" s="376"/>
      <c r="BI442" s="376"/>
      <c r="BJ442" s="376"/>
      <c r="BK442" s="376"/>
      <c r="BL442" s="376"/>
      <c r="BM442" s="376"/>
      <c r="BN442" s="376"/>
      <c r="BO442" s="377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</row>
    <row r="443" ht="15.75" customHeight="1">
      <c r="A443" s="134"/>
      <c r="B443" s="134"/>
      <c r="C443" s="134"/>
      <c r="D443" s="134"/>
      <c r="E443" s="134"/>
      <c r="F443" s="134"/>
      <c r="G443" s="353"/>
      <c r="H443" s="376"/>
      <c r="I443" s="376"/>
      <c r="J443" s="376"/>
      <c r="K443" s="377"/>
      <c r="L443" s="134"/>
      <c r="M443" s="134"/>
      <c r="N443" s="353"/>
      <c r="O443" s="374"/>
      <c r="P443" s="375"/>
      <c r="Q443" s="381" t="str">
        <f>IFERROR(__xludf.DUMMYFUNCTION("TRANSPOSE(FILTER($P$6:$P$329,$O$6:$O$329='DATOS PERSONALES'!$E440))"),"Lunes 16:00")</f>
        <v>Lunes 16:00</v>
      </c>
      <c r="R443" s="374" t="str">
        <f>IFERROR(__xludf.DUMMYFUNCTION("""COMPUTED_VALUE"""),"Lunes 19:00")</f>
        <v>Lunes 19:00</v>
      </c>
      <c r="S443" s="374" t="str">
        <f>IFERROR(__xludf.DUMMYFUNCTION("""COMPUTED_VALUE"""),"Martes 16:30")</f>
        <v>Martes 16:30</v>
      </c>
      <c r="T443" s="374" t="str">
        <f>IFERROR(__xludf.DUMMYFUNCTION("""COMPUTED_VALUE"""),"Martes 18:45")</f>
        <v>Martes 18:45</v>
      </c>
      <c r="U443" s="374" t="str">
        <f>IFERROR(__xludf.DUMMYFUNCTION("""COMPUTED_VALUE"""),"Martes 19:30")</f>
        <v>Martes 19:30</v>
      </c>
      <c r="V443" s="374" t="str">
        <f>IFERROR(__xludf.DUMMYFUNCTION("""COMPUTED_VALUE"""),"Miércoles 09:45")</f>
        <v>Miércoles 09:45</v>
      </c>
      <c r="W443" s="374" t="str">
        <f>IFERROR(__xludf.DUMMYFUNCTION("""COMPUTED_VALUE"""),"Miércoles 15:00")</f>
        <v>Miércoles 15:00</v>
      </c>
      <c r="X443" s="374" t="str">
        <f>IFERROR(__xludf.DUMMYFUNCTION("""COMPUTED_VALUE"""),"Miércoles 16:30")</f>
        <v>Miércoles 16:30</v>
      </c>
      <c r="Y443" s="374" t="str">
        <f>IFERROR(__xludf.DUMMYFUNCTION("""COMPUTED_VALUE"""),"Miércoles 19:30")</f>
        <v>Miércoles 19:30</v>
      </c>
      <c r="Z443" s="374" t="str">
        <f>IFERROR(__xludf.DUMMYFUNCTION("""COMPUTED_VALUE"""),"Jueves 17:15")</f>
        <v>Jueves 17:15</v>
      </c>
      <c r="AA443" s="374" t="str">
        <f>IFERROR(__xludf.DUMMYFUNCTION("""COMPUTED_VALUE"""),"Jueves 18:45")</f>
        <v>Jueves 18:45</v>
      </c>
      <c r="AB443" s="374" t="str">
        <f>IFERROR(__xludf.DUMMYFUNCTION("""COMPUTED_VALUE"""),"Viernes 15:45")</f>
        <v>Viernes 15:45</v>
      </c>
      <c r="AC443" s="374" t="str">
        <f>IFERROR(__xludf.DUMMYFUNCTION("""COMPUTED_VALUE"""),"Viernes 16:30")</f>
        <v>Viernes 16:30</v>
      </c>
      <c r="AD443" s="376" t="str">
        <f>IFERROR(__xludf.DUMMYFUNCTION("""COMPUTED_VALUE"""),"Viernes 19:30")</f>
        <v>Viernes 19:30</v>
      </c>
      <c r="AE443" s="376" t="str">
        <f>IFERROR(__xludf.DUMMYFUNCTION("""COMPUTED_VALUE"""),"Sábado 11:15")</f>
        <v>Sábado 11:15</v>
      </c>
      <c r="AF443" s="376" t="str">
        <f>IFERROR(__xludf.DUMMYFUNCTION("""COMPUTED_VALUE"""),"Sábado 12:45")</f>
        <v>Sábado 12:45</v>
      </c>
      <c r="AG443" s="376" t="str">
        <f>IFERROR(__xludf.DUMMYFUNCTION("""COMPUTED_VALUE"""),"Sábado 14:15")</f>
        <v>Sábado 14:15</v>
      </c>
      <c r="AH443" s="376" t="str">
        <f>IFERROR(__xludf.DUMMYFUNCTION("""COMPUTED_VALUE"""),"Sábado 18:00")</f>
        <v>Sábado 18:00</v>
      </c>
      <c r="AI443" s="376" t="str">
        <f>IFERROR(__xludf.DUMMYFUNCTION("""COMPUTED_VALUE"""),"Sábado 18:45")</f>
        <v>Sábado 18:45</v>
      </c>
      <c r="AJ443" s="376" t="str">
        <f>IFERROR(__xludf.DUMMYFUNCTION("""COMPUTED_VALUE"""),"vacio")</f>
        <v>vacio</v>
      </c>
      <c r="AK443" s="376"/>
      <c r="AL443" s="376"/>
      <c r="AM443" s="376"/>
      <c r="AN443" s="376"/>
      <c r="AO443" s="376"/>
      <c r="AP443" s="376"/>
      <c r="AQ443" s="376"/>
      <c r="AR443" s="376"/>
      <c r="AS443" s="376"/>
      <c r="AT443" s="376"/>
      <c r="AU443" s="376"/>
      <c r="AV443" s="376"/>
      <c r="AW443" s="377"/>
      <c r="AX443" s="134"/>
      <c r="AY443" s="353"/>
      <c r="AZ443" s="392" t="str">
        <f>IFERROR(__xludf.DUMMYFUNCTION("TRANSPOSE( IFNA(FILTER($B:$B, MONTH(IF($A:$A&lt;&gt;"""",$A:$A,""null""))=MONTH(IF('DATOS PERSONALES'!$H441&lt;&gt;"""",'DATOS PERSONALES'!$H441,""null""))),""Ingrese mes contratacion primero""))"),"Ingrese mes contratacion primero")</f>
        <v>Ingrese mes contratacion primero</v>
      </c>
      <c r="BA443" s="376"/>
      <c r="BB443" s="376"/>
      <c r="BC443" s="376"/>
      <c r="BD443" s="376"/>
      <c r="BE443" s="376"/>
      <c r="BF443" s="376"/>
      <c r="BG443" s="376"/>
      <c r="BH443" s="376"/>
      <c r="BI443" s="376"/>
      <c r="BJ443" s="376"/>
      <c r="BK443" s="376"/>
      <c r="BL443" s="376"/>
      <c r="BM443" s="376"/>
      <c r="BN443" s="376"/>
      <c r="BO443" s="377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</row>
    <row r="444" ht="15.75" customHeight="1">
      <c r="A444" s="134"/>
      <c r="B444" s="134"/>
      <c r="C444" s="134"/>
      <c r="D444" s="134"/>
      <c r="E444" s="134"/>
      <c r="F444" s="134"/>
      <c r="G444" s="353"/>
      <c r="H444" s="376"/>
      <c r="I444" s="376"/>
      <c r="J444" s="376"/>
      <c r="K444" s="377"/>
      <c r="L444" s="134"/>
      <c r="M444" s="134"/>
      <c r="N444" s="353"/>
      <c r="O444" s="374"/>
      <c r="P444" s="375"/>
      <c r="Q444" s="381" t="str">
        <f>IFERROR(__xludf.DUMMYFUNCTION("TRANSPOSE(FILTER($P$6:$P$329,$O$6:$O$329='DATOS PERSONALES'!$E441))"),"Lunes 16:00")</f>
        <v>Lunes 16:00</v>
      </c>
      <c r="R444" s="374" t="str">
        <f>IFERROR(__xludf.DUMMYFUNCTION("""COMPUTED_VALUE"""),"Lunes 19:00")</f>
        <v>Lunes 19:00</v>
      </c>
      <c r="S444" s="374" t="str">
        <f>IFERROR(__xludf.DUMMYFUNCTION("""COMPUTED_VALUE"""),"Martes 16:30")</f>
        <v>Martes 16:30</v>
      </c>
      <c r="T444" s="374" t="str">
        <f>IFERROR(__xludf.DUMMYFUNCTION("""COMPUTED_VALUE"""),"Martes 18:45")</f>
        <v>Martes 18:45</v>
      </c>
      <c r="U444" s="374" t="str">
        <f>IFERROR(__xludf.DUMMYFUNCTION("""COMPUTED_VALUE"""),"Martes 19:30")</f>
        <v>Martes 19:30</v>
      </c>
      <c r="V444" s="374" t="str">
        <f>IFERROR(__xludf.DUMMYFUNCTION("""COMPUTED_VALUE"""),"Miércoles 09:45")</f>
        <v>Miércoles 09:45</v>
      </c>
      <c r="W444" s="374" t="str">
        <f>IFERROR(__xludf.DUMMYFUNCTION("""COMPUTED_VALUE"""),"Miércoles 15:00")</f>
        <v>Miércoles 15:00</v>
      </c>
      <c r="X444" s="374" t="str">
        <f>IFERROR(__xludf.DUMMYFUNCTION("""COMPUTED_VALUE"""),"Miércoles 16:30")</f>
        <v>Miércoles 16:30</v>
      </c>
      <c r="Y444" s="374" t="str">
        <f>IFERROR(__xludf.DUMMYFUNCTION("""COMPUTED_VALUE"""),"Miércoles 19:30")</f>
        <v>Miércoles 19:30</v>
      </c>
      <c r="Z444" s="374" t="str">
        <f>IFERROR(__xludf.DUMMYFUNCTION("""COMPUTED_VALUE"""),"Jueves 17:15")</f>
        <v>Jueves 17:15</v>
      </c>
      <c r="AA444" s="374" t="str">
        <f>IFERROR(__xludf.DUMMYFUNCTION("""COMPUTED_VALUE"""),"Jueves 18:45")</f>
        <v>Jueves 18:45</v>
      </c>
      <c r="AB444" s="374" t="str">
        <f>IFERROR(__xludf.DUMMYFUNCTION("""COMPUTED_VALUE"""),"Viernes 15:45")</f>
        <v>Viernes 15:45</v>
      </c>
      <c r="AC444" s="374" t="str">
        <f>IFERROR(__xludf.DUMMYFUNCTION("""COMPUTED_VALUE"""),"Viernes 16:30")</f>
        <v>Viernes 16:30</v>
      </c>
      <c r="AD444" s="376" t="str">
        <f>IFERROR(__xludf.DUMMYFUNCTION("""COMPUTED_VALUE"""),"Viernes 19:30")</f>
        <v>Viernes 19:30</v>
      </c>
      <c r="AE444" s="376" t="str">
        <f>IFERROR(__xludf.DUMMYFUNCTION("""COMPUTED_VALUE"""),"Sábado 11:15")</f>
        <v>Sábado 11:15</v>
      </c>
      <c r="AF444" s="376" t="str">
        <f>IFERROR(__xludf.DUMMYFUNCTION("""COMPUTED_VALUE"""),"Sábado 12:45")</f>
        <v>Sábado 12:45</v>
      </c>
      <c r="AG444" s="376" t="str">
        <f>IFERROR(__xludf.DUMMYFUNCTION("""COMPUTED_VALUE"""),"Sábado 14:15")</f>
        <v>Sábado 14:15</v>
      </c>
      <c r="AH444" s="376" t="str">
        <f>IFERROR(__xludf.DUMMYFUNCTION("""COMPUTED_VALUE"""),"Sábado 18:00")</f>
        <v>Sábado 18:00</v>
      </c>
      <c r="AI444" s="376" t="str">
        <f>IFERROR(__xludf.DUMMYFUNCTION("""COMPUTED_VALUE"""),"Sábado 18:45")</f>
        <v>Sábado 18:45</v>
      </c>
      <c r="AJ444" s="376" t="str">
        <f>IFERROR(__xludf.DUMMYFUNCTION("""COMPUTED_VALUE"""),"vacio")</f>
        <v>vacio</v>
      </c>
      <c r="AK444" s="376"/>
      <c r="AL444" s="376"/>
      <c r="AM444" s="376"/>
      <c r="AN444" s="376"/>
      <c r="AO444" s="376"/>
      <c r="AP444" s="376"/>
      <c r="AQ444" s="376"/>
      <c r="AR444" s="376"/>
      <c r="AS444" s="376"/>
      <c r="AT444" s="376"/>
      <c r="AU444" s="376"/>
      <c r="AV444" s="376"/>
      <c r="AW444" s="377"/>
      <c r="AX444" s="134"/>
      <c r="AY444" s="353"/>
      <c r="AZ444" s="392" t="str">
        <f>IFERROR(__xludf.DUMMYFUNCTION("TRANSPOSE( IFNA(FILTER($B:$B, MONTH(IF($A:$A&lt;&gt;"""",$A:$A,""null""))=MONTH(IF('DATOS PERSONALES'!$H442&lt;&gt;"""",'DATOS PERSONALES'!$H442,""null""))),""Ingrese mes contratacion primero""))"),"Ingrese mes contratacion primero")</f>
        <v>Ingrese mes contratacion primero</v>
      </c>
      <c r="BA444" s="376"/>
      <c r="BB444" s="376"/>
      <c r="BC444" s="376"/>
      <c r="BD444" s="376"/>
      <c r="BE444" s="376"/>
      <c r="BF444" s="376"/>
      <c r="BG444" s="376"/>
      <c r="BH444" s="376"/>
      <c r="BI444" s="376"/>
      <c r="BJ444" s="376"/>
      <c r="BK444" s="376"/>
      <c r="BL444" s="376"/>
      <c r="BM444" s="376"/>
      <c r="BN444" s="376"/>
      <c r="BO444" s="377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</row>
    <row r="445" ht="15.75" customHeight="1">
      <c r="A445" s="134"/>
      <c r="B445" s="134"/>
      <c r="C445" s="134"/>
      <c r="D445" s="134"/>
      <c r="E445" s="134"/>
      <c r="F445" s="134"/>
      <c r="G445" s="353"/>
      <c r="H445" s="376"/>
      <c r="I445" s="376"/>
      <c r="J445" s="376"/>
      <c r="K445" s="377"/>
      <c r="L445" s="134"/>
      <c r="M445" s="134"/>
      <c r="N445" s="353"/>
      <c r="O445" s="374"/>
      <c r="P445" s="375"/>
      <c r="Q445" s="381" t="str">
        <f>IFERROR(__xludf.DUMMYFUNCTION("TRANSPOSE(FILTER($P$6:$P$329,$O$6:$O$329='DATOS PERSONALES'!$E442))"),"Lunes 16:00")</f>
        <v>Lunes 16:00</v>
      </c>
      <c r="R445" s="374" t="str">
        <f>IFERROR(__xludf.DUMMYFUNCTION("""COMPUTED_VALUE"""),"Lunes 19:00")</f>
        <v>Lunes 19:00</v>
      </c>
      <c r="S445" s="374" t="str">
        <f>IFERROR(__xludf.DUMMYFUNCTION("""COMPUTED_VALUE"""),"Martes 16:30")</f>
        <v>Martes 16:30</v>
      </c>
      <c r="T445" s="374" t="str">
        <f>IFERROR(__xludf.DUMMYFUNCTION("""COMPUTED_VALUE"""),"Martes 18:45")</f>
        <v>Martes 18:45</v>
      </c>
      <c r="U445" s="374" t="str">
        <f>IFERROR(__xludf.DUMMYFUNCTION("""COMPUTED_VALUE"""),"Martes 19:30")</f>
        <v>Martes 19:30</v>
      </c>
      <c r="V445" s="374" t="str">
        <f>IFERROR(__xludf.DUMMYFUNCTION("""COMPUTED_VALUE"""),"Miércoles 09:45")</f>
        <v>Miércoles 09:45</v>
      </c>
      <c r="W445" s="374" t="str">
        <f>IFERROR(__xludf.DUMMYFUNCTION("""COMPUTED_VALUE"""),"Miércoles 15:00")</f>
        <v>Miércoles 15:00</v>
      </c>
      <c r="X445" s="374" t="str">
        <f>IFERROR(__xludf.DUMMYFUNCTION("""COMPUTED_VALUE"""),"Miércoles 16:30")</f>
        <v>Miércoles 16:30</v>
      </c>
      <c r="Y445" s="374" t="str">
        <f>IFERROR(__xludf.DUMMYFUNCTION("""COMPUTED_VALUE"""),"Miércoles 19:30")</f>
        <v>Miércoles 19:30</v>
      </c>
      <c r="Z445" s="374" t="str">
        <f>IFERROR(__xludf.DUMMYFUNCTION("""COMPUTED_VALUE"""),"Jueves 17:15")</f>
        <v>Jueves 17:15</v>
      </c>
      <c r="AA445" s="374" t="str">
        <f>IFERROR(__xludf.DUMMYFUNCTION("""COMPUTED_VALUE"""),"Jueves 18:45")</f>
        <v>Jueves 18:45</v>
      </c>
      <c r="AB445" s="374" t="str">
        <f>IFERROR(__xludf.DUMMYFUNCTION("""COMPUTED_VALUE"""),"Viernes 15:45")</f>
        <v>Viernes 15:45</v>
      </c>
      <c r="AC445" s="374" t="str">
        <f>IFERROR(__xludf.DUMMYFUNCTION("""COMPUTED_VALUE"""),"Viernes 16:30")</f>
        <v>Viernes 16:30</v>
      </c>
      <c r="AD445" s="376" t="str">
        <f>IFERROR(__xludf.DUMMYFUNCTION("""COMPUTED_VALUE"""),"Viernes 19:30")</f>
        <v>Viernes 19:30</v>
      </c>
      <c r="AE445" s="376" t="str">
        <f>IFERROR(__xludf.DUMMYFUNCTION("""COMPUTED_VALUE"""),"Sábado 11:15")</f>
        <v>Sábado 11:15</v>
      </c>
      <c r="AF445" s="376" t="str">
        <f>IFERROR(__xludf.DUMMYFUNCTION("""COMPUTED_VALUE"""),"Sábado 12:45")</f>
        <v>Sábado 12:45</v>
      </c>
      <c r="AG445" s="376" t="str">
        <f>IFERROR(__xludf.DUMMYFUNCTION("""COMPUTED_VALUE"""),"Sábado 14:15")</f>
        <v>Sábado 14:15</v>
      </c>
      <c r="AH445" s="376" t="str">
        <f>IFERROR(__xludf.DUMMYFUNCTION("""COMPUTED_VALUE"""),"Sábado 18:00")</f>
        <v>Sábado 18:00</v>
      </c>
      <c r="AI445" s="376" t="str">
        <f>IFERROR(__xludf.DUMMYFUNCTION("""COMPUTED_VALUE"""),"Sábado 18:45")</f>
        <v>Sábado 18:45</v>
      </c>
      <c r="AJ445" s="376" t="str">
        <f>IFERROR(__xludf.DUMMYFUNCTION("""COMPUTED_VALUE"""),"vacio")</f>
        <v>vacio</v>
      </c>
      <c r="AK445" s="376"/>
      <c r="AL445" s="376"/>
      <c r="AM445" s="376"/>
      <c r="AN445" s="376"/>
      <c r="AO445" s="376"/>
      <c r="AP445" s="376"/>
      <c r="AQ445" s="376"/>
      <c r="AR445" s="376"/>
      <c r="AS445" s="376"/>
      <c r="AT445" s="376"/>
      <c r="AU445" s="376"/>
      <c r="AV445" s="376"/>
      <c r="AW445" s="377"/>
      <c r="AX445" s="134"/>
      <c r="AY445" s="353"/>
      <c r="AZ445" s="392" t="str">
        <f>IFERROR(__xludf.DUMMYFUNCTION("TRANSPOSE( IFNA(FILTER($B:$B, MONTH(IF($A:$A&lt;&gt;"""",$A:$A,""null""))=MONTH(IF('DATOS PERSONALES'!$H443&lt;&gt;"""",'DATOS PERSONALES'!$H443,""null""))),""Ingrese mes contratacion primero""))"),"Ingrese mes contratacion primero")</f>
        <v>Ingrese mes contratacion primero</v>
      </c>
      <c r="BA445" s="376"/>
      <c r="BB445" s="376"/>
      <c r="BC445" s="376"/>
      <c r="BD445" s="376"/>
      <c r="BE445" s="376"/>
      <c r="BF445" s="376"/>
      <c r="BG445" s="376"/>
      <c r="BH445" s="376"/>
      <c r="BI445" s="376"/>
      <c r="BJ445" s="376"/>
      <c r="BK445" s="376"/>
      <c r="BL445" s="376"/>
      <c r="BM445" s="376"/>
      <c r="BN445" s="376"/>
      <c r="BO445" s="377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</row>
    <row r="446" ht="15.75" customHeight="1">
      <c r="A446" s="134"/>
      <c r="B446" s="134"/>
      <c r="C446" s="134"/>
      <c r="D446" s="134"/>
      <c r="E446" s="134"/>
      <c r="F446" s="134"/>
      <c r="G446" s="353"/>
      <c r="H446" s="376"/>
      <c r="I446" s="376"/>
      <c r="J446" s="376"/>
      <c r="K446" s="377"/>
      <c r="L446" s="134"/>
      <c r="M446" s="134"/>
      <c r="N446" s="353"/>
      <c r="O446" s="374"/>
      <c r="P446" s="375"/>
      <c r="Q446" s="381" t="str">
        <f>IFERROR(__xludf.DUMMYFUNCTION("TRANSPOSE(FILTER($P$6:$P$329,$O$6:$O$329='DATOS PERSONALES'!$E443))"),"Lunes 16:00")</f>
        <v>Lunes 16:00</v>
      </c>
      <c r="R446" s="374" t="str">
        <f>IFERROR(__xludf.DUMMYFUNCTION("""COMPUTED_VALUE"""),"Lunes 19:00")</f>
        <v>Lunes 19:00</v>
      </c>
      <c r="S446" s="374" t="str">
        <f>IFERROR(__xludf.DUMMYFUNCTION("""COMPUTED_VALUE"""),"Martes 16:30")</f>
        <v>Martes 16:30</v>
      </c>
      <c r="T446" s="374" t="str">
        <f>IFERROR(__xludf.DUMMYFUNCTION("""COMPUTED_VALUE"""),"Martes 18:45")</f>
        <v>Martes 18:45</v>
      </c>
      <c r="U446" s="374" t="str">
        <f>IFERROR(__xludf.DUMMYFUNCTION("""COMPUTED_VALUE"""),"Martes 19:30")</f>
        <v>Martes 19:30</v>
      </c>
      <c r="V446" s="374" t="str">
        <f>IFERROR(__xludf.DUMMYFUNCTION("""COMPUTED_VALUE"""),"Miércoles 09:45")</f>
        <v>Miércoles 09:45</v>
      </c>
      <c r="W446" s="374" t="str">
        <f>IFERROR(__xludf.DUMMYFUNCTION("""COMPUTED_VALUE"""),"Miércoles 15:00")</f>
        <v>Miércoles 15:00</v>
      </c>
      <c r="X446" s="374" t="str">
        <f>IFERROR(__xludf.DUMMYFUNCTION("""COMPUTED_VALUE"""),"Miércoles 16:30")</f>
        <v>Miércoles 16:30</v>
      </c>
      <c r="Y446" s="374" t="str">
        <f>IFERROR(__xludf.DUMMYFUNCTION("""COMPUTED_VALUE"""),"Miércoles 19:30")</f>
        <v>Miércoles 19:30</v>
      </c>
      <c r="Z446" s="374" t="str">
        <f>IFERROR(__xludf.DUMMYFUNCTION("""COMPUTED_VALUE"""),"Jueves 17:15")</f>
        <v>Jueves 17:15</v>
      </c>
      <c r="AA446" s="374" t="str">
        <f>IFERROR(__xludf.DUMMYFUNCTION("""COMPUTED_VALUE"""),"Jueves 18:45")</f>
        <v>Jueves 18:45</v>
      </c>
      <c r="AB446" s="374" t="str">
        <f>IFERROR(__xludf.DUMMYFUNCTION("""COMPUTED_VALUE"""),"Viernes 15:45")</f>
        <v>Viernes 15:45</v>
      </c>
      <c r="AC446" s="374" t="str">
        <f>IFERROR(__xludf.DUMMYFUNCTION("""COMPUTED_VALUE"""),"Viernes 16:30")</f>
        <v>Viernes 16:30</v>
      </c>
      <c r="AD446" s="376" t="str">
        <f>IFERROR(__xludf.DUMMYFUNCTION("""COMPUTED_VALUE"""),"Viernes 19:30")</f>
        <v>Viernes 19:30</v>
      </c>
      <c r="AE446" s="376" t="str">
        <f>IFERROR(__xludf.DUMMYFUNCTION("""COMPUTED_VALUE"""),"Sábado 11:15")</f>
        <v>Sábado 11:15</v>
      </c>
      <c r="AF446" s="376" t="str">
        <f>IFERROR(__xludf.DUMMYFUNCTION("""COMPUTED_VALUE"""),"Sábado 12:45")</f>
        <v>Sábado 12:45</v>
      </c>
      <c r="AG446" s="376" t="str">
        <f>IFERROR(__xludf.DUMMYFUNCTION("""COMPUTED_VALUE"""),"Sábado 14:15")</f>
        <v>Sábado 14:15</v>
      </c>
      <c r="AH446" s="376" t="str">
        <f>IFERROR(__xludf.DUMMYFUNCTION("""COMPUTED_VALUE"""),"Sábado 18:00")</f>
        <v>Sábado 18:00</v>
      </c>
      <c r="AI446" s="376" t="str">
        <f>IFERROR(__xludf.DUMMYFUNCTION("""COMPUTED_VALUE"""),"Sábado 18:45")</f>
        <v>Sábado 18:45</v>
      </c>
      <c r="AJ446" s="376" t="str">
        <f>IFERROR(__xludf.DUMMYFUNCTION("""COMPUTED_VALUE"""),"vacio")</f>
        <v>vacio</v>
      </c>
      <c r="AK446" s="376"/>
      <c r="AL446" s="376"/>
      <c r="AM446" s="376"/>
      <c r="AN446" s="376"/>
      <c r="AO446" s="376"/>
      <c r="AP446" s="376"/>
      <c r="AQ446" s="376"/>
      <c r="AR446" s="376"/>
      <c r="AS446" s="376"/>
      <c r="AT446" s="376"/>
      <c r="AU446" s="376"/>
      <c r="AV446" s="376"/>
      <c r="AW446" s="377"/>
      <c r="AX446" s="134"/>
      <c r="AY446" s="353"/>
      <c r="AZ446" s="392" t="str">
        <f>IFERROR(__xludf.DUMMYFUNCTION("TRANSPOSE( IFNA(FILTER($B:$B, MONTH(IF($A:$A&lt;&gt;"""",$A:$A,""null""))=MONTH(IF('DATOS PERSONALES'!$H444&lt;&gt;"""",'DATOS PERSONALES'!$H444,""null""))),""Ingrese mes contratacion primero""))"),"Ingrese mes contratacion primero")</f>
        <v>Ingrese mes contratacion primero</v>
      </c>
      <c r="BA446" s="376"/>
      <c r="BB446" s="376"/>
      <c r="BC446" s="376"/>
      <c r="BD446" s="376"/>
      <c r="BE446" s="376"/>
      <c r="BF446" s="376"/>
      <c r="BG446" s="376"/>
      <c r="BH446" s="376"/>
      <c r="BI446" s="376"/>
      <c r="BJ446" s="376"/>
      <c r="BK446" s="376"/>
      <c r="BL446" s="376"/>
      <c r="BM446" s="376"/>
      <c r="BN446" s="376"/>
      <c r="BO446" s="377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</row>
    <row r="447" ht="15.75" customHeight="1">
      <c r="A447" s="134"/>
      <c r="B447" s="134"/>
      <c r="C447" s="134"/>
      <c r="D447" s="134"/>
      <c r="E447" s="134"/>
      <c r="F447" s="134"/>
      <c r="G447" s="353"/>
      <c r="H447" s="376"/>
      <c r="I447" s="376"/>
      <c r="J447" s="376"/>
      <c r="K447" s="377"/>
      <c r="L447" s="134"/>
      <c r="M447" s="134"/>
      <c r="N447" s="353"/>
      <c r="O447" s="374"/>
      <c r="P447" s="375"/>
      <c r="Q447" s="381" t="str">
        <f>IFERROR(__xludf.DUMMYFUNCTION("TRANSPOSE(FILTER($P$6:$P$329,$O$6:$O$329='DATOS PERSONALES'!$E444))"),"Lunes 16:00")</f>
        <v>Lunes 16:00</v>
      </c>
      <c r="R447" s="374" t="str">
        <f>IFERROR(__xludf.DUMMYFUNCTION("""COMPUTED_VALUE"""),"Lunes 19:00")</f>
        <v>Lunes 19:00</v>
      </c>
      <c r="S447" s="374" t="str">
        <f>IFERROR(__xludf.DUMMYFUNCTION("""COMPUTED_VALUE"""),"Martes 16:30")</f>
        <v>Martes 16:30</v>
      </c>
      <c r="T447" s="374" t="str">
        <f>IFERROR(__xludf.DUMMYFUNCTION("""COMPUTED_VALUE"""),"Martes 18:45")</f>
        <v>Martes 18:45</v>
      </c>
      <c r="U447" s="374" t="str">
        <f>IFERROR(__xludf.DUMMYFUNCTION("""COMPUTED_VALUE"""),"Martes 19:30")</f>
        <v>Martes 19:30</v>
      </c>
      <c r="V447" s="374" t="str">
        <f>IFERROR(__xludf.DUMMYFUNCTION("""COMPUTED_VALUE"""),"Miércoles 09:45")</f>
        <v>Miércoles 09:45</v>
      </c>
      <c r="W447" s="374" t="str">
        <f>IFERROR(__xludf.DUMMYFUNCTION("""COMPUTED_VALUE"""),"Miércoles 15:00")</f>
        <v>Miércoles 15:00</v>
      </c>
      <c r="X447" s="374" t="str">
        <f>IFERROR(__xludf.DUMMYFUNCTION("""COMPUTED_VALUE"""),"Miércoles 16:30")</f>
        <v>Miércoles 16:30</v>
      </c>
      <c r="Y447" s="374" t="str">
        <f>IFERROR(__xludf.DUMMYFUNCTION("""COMPUTED_VALUE"""),"Miércoles 19:30")</f>
        <v>Miércoles 19:30</v>
      </c>
      <c r="Z447" s="374" t="str">
        <f>IFERROR(__xludf.DUMMYFUNCTION("""COMPUTED_VALUE"""),"Jueves 17:15")</f>
        <v>Jueves 17:15</v>
      </c>
      <c r="AA447" s="374" t="str">
        <f>IFERROR(__xludf.DUMMYFUNCTION("""COMPUTED_VALUE"""),"Jueves 18:45")</f>
        <v>Jueves 18:45</v>
      </c>
      <c r="AB447" s="374" t="str">
        <f>IFERROR(__xludf.DUMMYFUNCTION("""COMPUTED_VALUE"""),"Viernes 15:45")</f>
        <v>Viernes 15:45</v>
      </c>
      <c r="AC447" s="374" t="str">
        <f>IFERROR(__xludf.DUMMYFUNCTION("""COMPUTED_VALUE"""),"Viernes 16:30")</f>
        <v>Viernes 16:30</v>
      </c>
      <c r="AD447" s="376" t="str">
        <f>IFERROR(__xludf.DUMMYFUNCTION("""COMPUTED_VALUE"""),"Viernes 19:30")</f>
        <v>Viernes 19:30</v>
      </c>
      <c r="AE447" s="376" t="str">
        <f>IFERROR(__xludf.DUMMYFUNCTION("""COMPUTED_VALUE"""),"Sábado 11:15")</f>
        <v>Sábado 11:15</v>
      </c>
      <c r="AF447" s="376" t="str">
        <f>IFERROR(__xludf.DUMMYFUNCTION("""COMPUTED_VALUE"""),"Sábado 12:45")</f>
        <v>Sábado 12:45</v>
      </c>
      <c r="AG447" s="376" t="str">
        <f>IFERROR(__xludf.DUMMYFUNCTION("""COMPUTED_VALUE"""),"Sábado 14:15")</f>
        <v>Sábado 14:15</v>
      </c>
      <c r="AH447" s="376" t="str">
        <f>IFERROR(__xludf.DUMMYFUNCTION("""COMPUTED_VALUE"""),"Sábado 18:00")</f>
        <v>Sábado 18:00</v>
      </c>
      <c r="AI447" s="376" t="str">
        <f>IFERROR(__xludf.DUMMYFUNCTION("""COMPUTED_VALUE"""),"Sábado 18:45")</f>
        <v>Sábado 18:45</v>
      </c>
      <c r="AJ447" s="376" t="str">
        <f>IFERROR(__xludf.DUMMYFUNCTION("""COMPUTED_VALUE"""),"vacio")</f>
        <v>vacio</v>
      </c>
      <c r="AK447" s="376"/>
      <c r="AL447" s="376"/>
      <c r="AM447" s="376"/>
      <c r="AN447" s="376"/>
      <c r="AO447" s="376"/>
      <c r="AP447" s="376"/>
      <c r="AQ447" s="376"/>
      <c r="AR447" s="376"/>
      <c r="AS447" s="376"/>
      <c r="AT447" s="376"/>
      <c r="AU447" s="376"/>
      <c r="AV447" s="376"/>
      <c r="AW447" s="377"/>
      <c r="AX447" s="134"/>
      <c r="AY447" s="353"/>
      <c r="AZ447" s="392" t="str">
        <f>IFERROR(__xludf.DUMMYFUNCTION("TRANSPOSE( IFNA(FILTER($B:$B, MONTH(IF($A:$A&lt;&gt;"""",$A:$A,""null""))=MONTH(IF('DATOS PERSONALES'!$H445&lt;&gt;"""",'DATOS PERSONALES'!$H445,""null""))),""Ingrese mes contratacion primero""))"),"Ingrese mes contratacion primero")</f>
        <v>Ingrese mes contratacion primero</v>
      </c>
      <c r="BA447" s="376"/>
      <c r="BB447" s="376"/>
      <c r="BC447" s="376"/>
      <c r="BD447" s="376"/>
      <c r="BE447" s="376"/>
      <c r="BF447" s="376"/>
      <c r="BG447" s="376"/>
      <c r="BH447" s="376"/>
      <c r="BI447" s="376"/>
      <c r="BJ447" s="376"/>
      <c r="BK447" s="376"/>
      <c r="BL447" s="376"/>
      <c r="BM447" s="376"/>
      <c r="BN447" s="376"/>
      <c r="BO447" s="377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</row>
    <row r="448" ht="15.75" customHeight="1">
      <c r="A448" s="134"/>
      <c r="B448" s="134"/>
      <c r="C448" s="134"/>
      <c r="D448" s="134"/>
      <c r="E448" s="134"/>
      <c r="F448" s="134"/>
      <c r="G448" s="353"/>
      <c r="H448" s="376"/>
      <c r="I448" s="376"/>
      <c r="J448" s="376"/>
      <c r="K448" s="377"/>
      <c r="L448" s="134"/>
      <c r="M448" s="134"/>
      <c r="N448" s="353"/>
      <c r="O448" s="374"/>
      <c r="P448" s="375"/>
      <c r="Q448" s="381" t="str">
        <f>IFERROR(__xludf.DUMMYFUNCTION("TRANSPOSE(FILTER($P$6:$P$329,$O$6:$O$329='DATOS PERSONALES'!$E445))"),"Lunes 16:00")</f>
        <v>Lunes 16:00</v>
      </c>
      <c r="R448" s="374" t="str">
        <f>IFERROR(__xludf.DUMMYFUNCTION("""COMPUTED_VALUE"""),"Lunes 19:00")</f>
        <v>Lunes 19:00</v>
      </c>
      <c r="S448" s="374" t="str">
        <f>IFERROR(__xludf.DUMMYFUNCTION("""COMPUTED_VALUE"""),"Martes 16:30")</f>
        <v>Martes 16:30</v>
      </c>
      <c r="T448" s="374" t="str">
        <f>IFERROR(__xludf.DUMMYFUNCTION("""COMPUTED_VALUE"""),"Martes 18:45")</f>
        <v>Martes 18:45</v>
      </c>
      <c r="U448" s="374" t="str">
        <f>IFERROR(__xludf.DUMMYFUNCTION("""COMPUTED_VALUE"""),"Martes 19:30")</f>
        <v>Martes 19:30</v>
      </c>
      <c r="V448" s="374" t="str">
        <f>IFERROR(__xludf.DUMMYFUNCTION("""COMPUTED_VALUE"""),"Miércoles 09:45")</f>
        <v>Miércoles 09:45</v>
      </c>
      <c r="W448" s="374" t="str">
        <f>IFERROR(__xludf.DUMMYFUNCTION("""COMPUTED_VALUE"""),"Miércoles 15:00")</f>
        <v>Miércoles 15:00</v>
      </c>
      <c r="X448" s="374" t="str">
        <f>IFERROR(__xludf.DUMMYFUNCTION("""COMPUTED_VALUE"""),"Miércoles 16:30")</f>
        <v>Miércoles 16:30</v>
      </c>
      <c r="Y448" s="374" t="str">
        <f>IFERROR(__xludf.DUMMYFUNCTION("""COMPUTED_VALUE"""),"Miércoles 19:30")</f>
        <v>Miércoles 19:30</v>
      </c>
      <c r="Z448" s="374" t="str">
        <f>IFERROR(__xludf.DUMMYFUNCTION("""COMPUTED_VALUE"""),"Jueves 17:15")</f>
        <v>Jueves 17:15</v>
      </c>
      <c r="AA448" s="374" t="str">
        <f>IFERROR(__xludf.DUMMYFUNCTION("""COMPUTED_VALUE"""),"Jueves 18:45")</f>
        <v>Jueves 18:45</v>
      </c>
      <c r="AB448" s="374" t="str">
        <f>IFERROR(__xludf.DUMMYFUNCTION("""COMPUTED_VALUE"""),"Viernes 15:45")</f>
        <v>Viernes 15:45</v>
      </c>
      <c r="AC448" s="374" t="str">
        <f>IFERROR(__xludf.DUMMYFUNCTION("""COMPUTED_VALUE"""),"Viernes 16:30")</f>
        <v>Viernes 16:30</v>
      </c>
      <c r="AD448" s="376" t="str">
        <f>IFERROR(__xludf.DUMMYFUNCTION("""COMPUTED_VALUE"""),"Viernes 19:30")</f>
        <v>Viernes 19:30</v>
      </c>
      <c r="AE448" s="376" t="str">
        <f>IFERROR(__xludf.DUMMYFUNCTION("""COMPUTED_VALUE"""),"Sábado 11:15")</f>
        <v>Sábado 11:15</v>
      </c>
      <c r="AF448" s="376" t="str">
        <f>IFERROR(__xludf.DUMMYFUNCTION("""COMPUTED_VALUE"""),"Sábado 12:45")</f>
        <v>Sábado 12:45</v>
      </c>
      <c r="AG448" s="376" t="str">
        <f>IFERROR(__xludf.DUMMYFUNCTION("""COMPUTED_VALUE"""),"Sábado 14:15")</f>
        <v>Sábado 14:15</v>
      </c>
      <c r="AH448" s="376" t="str">
        <f>IFERROR(__xludf.DUMMYFUNCTION("""COMPUTED_VALUE"""),"Sábado 18:00")</f>
        <v>Sábado 18:00</v>
      </c>
      <c r="AI448" s="376" t="str">
        <f>IFERROR(__xludf.DUMMYFUNCTION("""COMPUTED_VALUE"""),"Sábado 18:45")</f>
        <v>Sábado 18:45</v>
      </c>
      <c r="AJ448" s="376" t="str">
        <f>IFERROR(__xludf.DUMMYFUNCTION("""COMPUTED_VALUE"""),"vacio")</f>
        <v>vacio</v>
      </c>
      <c r="AK448" s="376"/>
      <c r="AL448" s="376"/>
      <c r="AM448" s="376"/>
      <c r="AN448" s="376"/>
      <c r="AO448" s="376"/>
      <c r="AP448" s="376"/>
      <c r="AQ448" s="376"/>
      <c r="AR448" s="376"/>
      <c r="AS448" s="376"/>
      <c r="AT448" s="376"/>
      <c r="AU448" s="376"/>
      <c r="AV448" s="376"/>
      <c r="AW448" s="377"/>
      <c r="AX448" s="134"/>
      <c r="AY448" s="353"/>
      <c r="AZ448" s="392" t="str">
        <f>IFERROR(__xludf.DUMMYFUNCTION("TRANSPOSE( IFNA(FILTER($B:$B, MONTH(IF($A:$A&lt;&gt;"""",$A:$A,""null""))=MONTH(IF('DATOS PERSONALES'!$H446&lt;&gt;"""",'DATOS PERSONALES'!$H446,""null""))),""Ingrese mes contratacion primero""))"),"Ingrese mes contratacion primero")</f>
        <v>Ingrese mes contratacion primero</v>
      </c>
      <c r="BA448" s="376"/>
      <c r="BB448" s="376"/>
      <c r="BC448" s="376"/>
      <c r="BD448" s="376"/>
      <c r="BE448" s="376"/>
      <c r="BF448" s="376"/>
      <c r="BG448" s="376"/>
      <c r="BH448" s="376"/>
      <c r="BI448" s="376"/>
      <c r="BJ448" s="376"/>
      <c r="BK448" s="376"/>
      <c r="BL448" s="376"/>
      <c r="BM448" s="376"/>
      <c r="BN448" s="376"/>
      <c r="BO448" s="377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</row>
    <row r="449" ht="15.75" customHeight="1">
      <c r="A449" s="134"/>
      <c r="B449" s="134"/>
      <c r="C449" s="134"/>
      <c r="D449" s="134"/>
      <c r="E449" s="134"/>
      <c r="F449" s="134"/>
      <c r="G449" s="353"/>
      <c r="H449" s="376"/>
      <c r="I449" s="376"/>
      <c r="J449" s="376"/>
      <c r="K449" s="377"/>
      <c r="L449" s="134"/>
      <c r="M449" s="134"/>
      <c r="N449" s="353"/>
      <c r="O449" s="374"/>
      <c r="P449" s="375"/>
      <c r="Q449" s="381" t="str">
        <f>IFERROR(__xludf.DUMMYFUNCTION("TRANSPOSE(FILTER($P$6:$P$329,$O$6:$O$329='DATOS PERSONALES'!$E446))"),"Lunes 16:00")</f>
        <v>Lunes 16:00</v>
      </c>
      <c r="R449" s="374" t="str">
        <f>IFERROR(__xludf.DUMMYFUNCTION("""COMPUTED_VALUE"""),"Lunes 19:00")</f>
        <v>Lunes 19:00</v>
      </c>
      <c r="S449" s="374" t="str">
        <f>IFERROR(__xludf.DUMMYFUNCTION("""COMPUTED_VALUE"""),"Martes 16:30")</f>
        <v>Martes 16:30</v>
      </c>
      <c r="T449" s="374" t="str">
        <f>IFERROR(__xludf.DUMMYFUNCTION("""COMPUTED_VALUE"""),"Martes 18:45")</f>
        <v>Martes 18:45</v>
      </c>
      <c r="U449" s="374" t="str">
        <f>IFERROR(__xludf.DUMMYFUNCTION("""COMPUTED_VALUE"""),"Martes 19:30")</f>
        <v>Martes 19:30</v>
      </c>
      <c r="V449" s="374" t="str">
        <f>IFERROR(__xludf.DUMMYFUNCTION("""COMPUTED_VALUE"""),"Miércoles 09:45")</f>
        <v>Miércoles 09:45</v>
      </c>
      <c r="W449" s="374" t="str">
        <f>IFERROR(__xludf.DUMMYFUNCTION("""COMPUTED_VALUE"""),"Miércoles 15:00")</f>
        <v>Miércoles 15:00</v>
      </c>
      <c r="X449" s="374" t="str">
        <f>IFERROR(__xludf.DUMMYFUNCTION("""COMPUTED_VALUE"""),"Miércoles 16:30")</f>
        <v>Miércoles 16:30</v>
      </c>
      <c r="Y449" s="374" t="str">
        <f>IFERROR(__xludf.DUMMYFUNCTION("""COMPUTED_VALUE"""),"Miércoles 19:30")</f>
        <v>Miércoles 19:30</v>
      </c>
      <c r="Z449" s="374" t="str">
        <f>IFERROR(__xludf.DUMMYFUNCTION("""COMPUTED_VALUE"""),"Jueves 17:15")</f>
        <v>Jueves 17:15</v>
      </c>
      <c r="AA449" s="374" t="str">
        <f>IFERROR(__xludf.DUMMYFUNCTION("""COMPUTED_VALUE"""),"Jueves 18:45")</f>
        <v>Jueves 18:45</v>
      </c>
      <c r="AB449" s="374" t="str">
        <f>IFERROR(__xludf.DUMMYFUNCTION("""COMPUTED_VALUE"""),"Viernes 15:45")</f>
        <v>Viernes 15:45</v>
      </c>
      <c r="AC449" s="374" t="str">
        <f>IFERROR(__xludf.DUMMYFUNCTION("""COMPUTED_VALUE"""),"Viernes 16:30")</f>
        <v>Viernes 16:30</v>
      </c>
      <c r="AD449" s="376" t="str">
        <f>IFERROR(__xludf.DUMMYFUNCTION("""COMPUTED_VALUE"""),"Viernes 19:30")</f>
        <v>Viernes 19:30</v>
      </c>
      <c r="AE449" s="376" t="str">
        <f>IFERROR(__xludf.DUMMYFUNCTION("""COMPUTED_VALUE"""),"Sábado 11:15")</f>
        <v>Sábado 11:15</v>
      </c>
      <c r="AF449" s="376" t="str">
        <f>IFERROR(__xludf.DUMMYFUNCTION("""COMPUTED_VALUE"""),"Sábado 12:45")</f>
        <v>Sábado 12:45</v>
      </c>
      <c r="AG449" s="376" t="str">
        <f>IFERROR(__xludf.DUMMYFUNCTION("""COMPUTED_VALUE"""),"Sábado 14:15")</f>
        <v>Sábado 14:15</v>
      </c>
      <c r="AH449" s="376" t="str">
        <f>IFERROR(__xludf.DUMMYFUNCTION("""COMPUTED_VALUE"""),"Sábado 18:00")</f>
        <v>Sábado 18:00</v>
      </c>
      <c r="AI449" s="376" t="str">
        <f>IFERROR(__xludf.DUMMYFUNCTION("""COMPUTED_VALUE"""),"Sábado 18:45")</f>
        <v>Sábado 18:45</v>
      </c>
      <c r="AJ449" s="376" t="str">
        <f>IFERROR(__xludf.DUMMYFUNCTION("""COMPUTED_VALUE"""),"vacio")</f>
        <v>vacio</v>
      </c>
      <c r="AK449" s="376"/>
      <c r="AL449" s="376"/>
      <c r="AM449" s="376"/>
      <c r="AN449" s="376"/>
      <c r="AO449" s="376"/>
      <c r="AP449" s="376"/>
      <c r="AQ449" s="376"/>
      <c r="AR449" s="376"/>
      <c r="AS449" s="376"/>
      <c r="AT449" s="376"/>
      <c r="AU449" s="376"/>
      <c r="AV449" s="376"/>
      <c r="AW449" s="377"/>
      <c r="AX449" s="134"/>
      <c r="AY449" s="353"/>
      <c r="AZ449" s="392" t="str">
        <f>IFERROR(__xludf.DUMMYFUNCTION("TRANSPOSE( IFNA(FILTER($B:$B, MONTH(IF($A:$A&lt;&gt;"""",$A:$A,""null""))=MONTH(IF('DATOS PERSONALES'!$H447&lt;&gt;"""",'DATOS PERSONALES'!$H447,""null""))),""Ingrese mes contratacion primero""))"),"Ingrese mes contratacion primero")</f>
        <v>Ingrese mes contratacion primero</v>
      </c>
      <c r="BA449" s="376"/>
      <c r="BB449" s="376"/>
      <c r="BC449" s="376"/>
      <c r="BD449" s="376"/>
      <c r="BE449" s="376"/>
      <c r="BF449" s="376"/>
      <c r="BG449" s="376"/>
      <c r="BH449" s="376"/>
      <c r="BI449" s="376"/>
      <c r="BJ449" s="376"/>
      <c r="BK449" s="376"/>
      <c r="BL449" s="376"/>
      <c r="BM449" s="376"/>
      <c r="BN449" s="376"/>
      <c r="BO449" s="377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</row>
    <row r="450" ht="15.75" customHeight="1">
      <c r="A450" s="134"/>
      <c r="B450" s="134"/>
      <c r="C450" s="134"/>
      <c r="D450" s="134"/>
      <c r="E450" s="134"/>
      <c r="F450" s="134"/>
      <c r="G450" s="353"/>
      <c r="H450" s="376"/>
      <c r="I450" s="376"/>
      <c r="J450" s="376"/>
      <c r="K450" s="377"/>
      <c r="L450" s="134"/>
      <c r="M450" s="134"/>
      <c r="N450" s="353"/>
      <c r="O450" s="374"/>
      <c r="P450" s="375"/>
      <c r="Q450" s="381" t="str">
        <f>IFERROR(__xludf.DUMMYFUNCTION("TRANSPOSE(FILTER($P$6:$P$329,$O$6:$O$329='DATOS PERSONALES'!$E447))"),"Lunes 16:00")</f>
        <v>Lunes 16:00</v>
      </c>
      <c r="R450" s="374" t="str">
        <f>IFERROR(__xludf.DUMMYFUNCTION("""COMPUTED_VALUE"""),"Lunes 19:00")</f>
        <v>Lunes 19:00</v>
      </c>
      <c r="S450" s="374" t="str">
        <f>IFERROR(__xludf.DUMMYFUNCTION("""COMPUTED_VALUE"""),"Martes 16:30")</f>
        <v>Martes 16:30</v>
      </c>
      <c r="T450" s="374" t="str">
        <f>IFERROR(__xludf.DUMMYFUNCTION("""COMPUTED_VALUE"""),"Martes 18:45")</f>
        <v>Martes 18:45</v>
      </c>
      <c r="U450" s="374" t="str">
        <f>IFERROR(__xludf.DUMMYFUNCTION("""COMPUTED_VALUE"""),"Martes 19:30")</f>
        <v>Martes 19:30</v>
      </c>
      <c r="V450" s="374" t="str">
        <f>IFERROR(__xludf.DUMMYFUNCTION("""COMPUTED_VALUE"""),"Miércoles 09:45")</f>
        <v>Miércoles 09:45</v>
      </c>
      <c r="W450" s="374" t="str">
        <f>IFERROR(__xludf.DUMMYFUNCTION("""COMPUTED_VALUE"""),"Miércoles 15:00")</f>
        <v>Miércoles 15:00</v>
      </c>
      <c r="X450" s="374" t="str">
        <f>IFERROR(__xludf.DUMMYFUNCTION("""COMPUTED_VALUE"""),"Miércoles 16:30")</f>
        <v>Miércoles 16:30</v>
      </c>
      <c r="Y450" s="374" t="str">
        <f>IFERROR(__xludf.DUMMYFUNCTION("""COMPUTED_VALUE"""),"Miércoles 19:30")</f>
        <v>Miércoles 19:30</v>
      </c>
      <c r="Z450" s="374" t="str">
        <f>IFERROR(__xludf.DUMMYFUNCTION("""COMPUTED_VALUE"""),"Jueves 17:15")</f>
        <v>Jueves 17:15</v>
      </c>
      <c r="AA450" s="374" t="str">
        <f>IFERROR(__xludf.DUMMYFUNCTION("""COMPUTED_VALUE"""),"Jueves 18:45")</f>
        <v>Jueves 18:45</v>
      </c>
      <c r="AB450" s="374" t="str">
        <f>IFERROR(__xludf.DUMMYFUNCTION("""COMPUTED_VALUE"""),"Viernes 15:45")</f>
        <v>Viernes 15:45</v>
      </c>
      <c r="AC450" s="374" t="str">
        <f>IFERROR(__xludf.DUMMYFUNCTION("""COMPUTED_VALUE"""),"Viernes 16:30")</f>
        <v>Viernes 16:30</v>
      </c>
      <c r="AD450" s="376" t="str">
        <f>IFERROR(__xludf.DUMMYFUNCTION("""COMPUTED_VALUE"""),"Viernes 19:30")</f>
        <v>Viernes 19:30</v>
      </c>
      <c r="AE450" s="376" t="str">
        <f>IFERROR(__xludf.DUMMYFUNCTION("""COMPUTED_VALUE"""),"Sábado 11:15")</f>
        <v>Sábado 11:15</v>
      </c>
      <c r="AF450" s="376" t="str">
        <f>IFERROR(__xludf.DUMMYFUNCTION("""COMPUTED_VALUE"""),"Sábado 12:45")</f>
        <v>Sábado 12:45</v>
      </c>
      <c r="AG450" s="376" t="str">
        <f>IFERROR(__xludf.DUMMYFUNCTION("""COMPUTED_VALUE"""),"Sábado 14:15")</f>
        <v>Sábado 14:15</v>
      </c>
      <c r="AH450" s="376" t="str">
        <f>IFERROR(__xludf.DUMMYFUNCTION("""COMPUTED_VALUE"""),"Sábado 18:00")</f>
        <v>Sábado 18:00</v>
      </c>
      <c r="AI450" s="376" t="str">
        <f>IFERROR(__xludf.DUMMYFUNCTION("""COMPUTED_VALUE"""),"Sábado 18:45")</f>
        <v>Sábado 18:45</v>
      </c>
      <c r="AJ450" s="376" t="str">
        <f>IFERROR(__xludf.DUMMYFUNCTION("""COMPUTED_VALUE"""),"vacio")</f>
        <v>vacio</v>
      </c>
      <c r="AK450" s="376"/>
      <c r="AL450" s="376"/>
      <c r="AM450" s="376"/>
      <c r="AN450" s="376"/>
      <c r="AO450" s="376"/>
      <c r="AP450" s="376"/>
      <c r="AQ450" s="376"/>
      <c r="AR450" s="376"/>
      <c r="AS450" s="376"/>
      <c r="AT450" s="376"/>
      <c r="AU450" s="376"/>
      <c r="AV450" s="376"/>
      <c r="AW450" s="377"/>
      <c r="AX450" s="134"/>
      <c r="AY450" s="353"/>
      <c r="AZ450" s="392" t="str">
        <f>IFERROR(__xludf.DUMMYFUNCTION("TRANSPOSE( IFNA(FILTER($B:$B, MONTH(IF($A:$A&lt;&gt;"""",$A:$A,""null""))=MONTH(IF('DATOS PERSONALES'!$H448&lt;&gt;"""",'DATOS PERSONALES'!$H448,""null""))),""Ingrese mes contratacion primero""))"),"Ingrese mes contratacion primero")</f>
        <v>Ingrese mes contratacion primero</v>
      </c>
      <c r="BA450" s="376"/>
      <c r="BB450" s="376"/>
      <c r="BC450" s="376"/>
      <c r="BD450" s="376"/>
      <c r="BE450" s="376"/>
      <c r="BF450" s="376"/>
      <c r="BG450" s="376"/>
      <c r="BH450" s="376"/>
      <c r="BI450" s="376"/>
      <c r="BJ450" s="376"/>
      <c r="BK450" s="376"/>
      <c r="BL450" s="376"/>
      <c r="BM450" s="376"/>
      <c r="BN450" s="376"/>
      <c r="BO450" s="377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</row>
    <row r="451" ht="15.75" customHeight="1">
      <c r="A451" s="134"/>
      <c r="B451" s="134"/>
      <c r="C451" s="134"/>
      <c r="D451" s="134"/>
      <c r="E451" s="134"/>
      <c r="F451" s="134"/>
      <c r="G451" s="353"/>
      <c r="H451" s="376"/>
      <c r="I451" s="376"/>
      <c r="J451" s="376"/>
      <c r="K451" s="377"/>
      <c r="L451" s="134"/>
      <c r="M451" s="134"/>
      <c r="N451" s="353"/>
      <c r="O451" s="374"/>
      <c r="P451" s="375"/>
      <c r="Q451" s="381" t="str">
        <f>IFERROR(__xludf.DUMMYFUNCTION("TRANSPOSE(FILTER($P$6:$P$329,$O$6:$O$329='DATOS PERSONALES'!$E448))"),"Lunes 16:00")</f>
        <v>Lunes 16:00</v>
      </c>
      <c r="R451" s="374" t="str">
        <f>IFERROR(__xludf.DUMMYFUNCTION("""COMPUTED_VALUE"""),"Lunes 19:00")</f>
        <v>Lunes 19:00</v>
      </c>
      <c r="S451" s="374" t="str">
        <f>IFERROR(__xludf.DUMMYFUNCTION("""COMPUTED_VALUE"""),"Martes 16:30")</f>
        <v>Martes 16:30</v>
      </c>
      <c r="T451" s="374" t="str">
        <f>IFERROR(__xludf.DUMMYFUNCTION("""COMPUTED_VALUE"""),"Martes 18:45")</f>
        <v>Martes 18:45</v>
      </c>
      <c r="U451" s="374" t="str">
        <f>IFERROR(__xludf.DUMMYFUNCTION("""COMPUTED_VALUE"""),"Martes 19:30")</f>
        <v>Martes 19:30</v>
      </c>
      <c r="V451" s="374" t="str">
        <f>IFERROR(__xludf.DUMMYFUNCTION("""COMPUTED_VALUE"""),"Miércoles 09:45")</f>
        <v>Miércoles 09:45</v>
      </c>
      <c r="W451" s="374" t="str">
        <f>IFERROR(__xludf.DUMMYFUNCTION("""COMPUTED_VALUE"""),"Miércoles 15:00")</f>
        <v>Miércoles 15:00</v>
      </c>
      <c r="X451" s="374" t="str">
        <f>IFERROR(__xludf.DUMMYFUNCTION("""COMPUTED_VALUE"""),"Miércoles 16:30")</f>
        <v>Miércoles 16:30</v>
      </c>
      <c r="Y451" s="374" t="str">
        <f>IFERROR(__xludf.DUMMYFUNCTION("""COMPUTED_VALUE"""),"Miércoles 19:30")</f>
        <v>Miércoles 19:30</v>
      </c>
      <c r="Z451" s="374" t="str">
        <f>IFERROR(__xludf.DUMMYFUNCTION("""COMPUTED_VALUE"""),"Jueves 17:15")</f>
        <v>Jueves 17:15</v>
      </c>
      <c r="AA451" s="374" t="str">
        <f>IFERROR(__xludf.DUMMYFUNCTION("""COMPUTED_VALUE"""),"Jueves 18:45")</f>
        <v>Jueves 18:45</v>
      </c>
      <c r="AB451" s="374" t="str">
        <f>IFERROR(__xludf.DUMMYFUNCTION("""COMPUTED_VALUE"""),"Viernes 15:45")</f>
        <v>Viernes 15:45</v>
      </c>
      <c r="AC451" s="374" t="str">
        <f>IFERROR(__xludf.DUMMYFUNCTION("""COMPUTED_VALUE"""),"Viernes 16:30")</f>
        <v>Viernes 16:30</v>
      </c>
      <c r="AD451" s="376" t="str">
        <f>IFERROR(__xludf.DUMMYFUNCTION("""COMPUTED_VALUE"""),"Viernes 19:30")</f>
        <v>Viernes 19:30</v>
      </c>
      <c r="AE451" s="376" t="str">
        <f>IFERROR(__xludf.DUMMYFUNCTION("""COMPUTED_VALUE"""),"Sábado 11:15")</f>
        <v>Sábado 11:15</v>
      </c>
      <c r="AF451" s="376" t="str">
        <f>IFERROR(__xludf.DUMMYFUNCTION("""COMPUTED_VALUE"""),"Sábado 12:45")</f>
        <v>Sábado 12:45</v>
      </c>
      <c r="AG451" s="376" t="str">
        <f>IFERROR(__xludf.DUMMYFUNCTION("""COMPUTED_VALUE"""),"Sábado 14:15")</f>
        <v>Sábado 14:15</v>
      </c>
      <c r="AH451" s="376" t="str">
        <f>IFERROR(__xludf.DUMMYFUNCTION("""COMPUTED_VALUE"""),"Sábado 18:00")</f>
        <v>Sábado 18:00</v>
      </c>
      <c r="AI451" s="376" t="str">
        <f>IFERROR(__xludf.DUMMYFUNCTION("""COMPUTED_VALUE"""),"Sábado 18:45")</f>
        <v>Sábado 18:45</v>
      </c>
      <c r="AJ451" s="376" t="str">
        <f>IFERROR(__xludf.DUMMYFUNCTION("""COMPUTED_VALUE"""),"vacio")</f>
        <v>vacio</v>
      </c>
      <c r="AK451" s="376"/>
      <c r="AL451" s="376"/>
      <c r="AM451" s="376"/>
      <c r="AN451" s="376"/>
      <c r="AO451" s="376"/>
      <c r="AP451" s="376"/>
      <c r="AQ451" s="376"/>
      <c r="AR451" s="376"/>
      <c r="AS451" s="376"/>
      <c r="AT451" s="376"/>
      <c r="AU451" s="376"/>
      <c r="AV451" s="376"/>
      <c r="AW451" s="377"/>
      <c r="AX451" s="134"/>
      <c r="AY451" s="353"/>
      <c r="AZ451" s="392" t="str">
        <f>IFERROR(__xludf.DUMMYFUNCTION("TRANSPOSE( IFNA(FILTER($B:$B, MONTH(IF($A:$A&lt;&gt;"""",$A:$A,""null""))=MONTH(IF('DATOS PERSONALES'!$H449&lt;&gt;"""",'DATOS PERSONALES'!$H449,""null""))),""Ingrese mes contratacion primero""))"),"Ingrese mes contratacion primero")</f>
        <v>Ingrese mes contratacion primero</v>
      </c>
      <c r="BA451" s="376"/>
      <c r="BB451" s="376"/>
      <c r="BC451" s="376"/>
      <c r="BD451" s="376"/>
      <c r="BE451" s="376"/>
      <c r="BF451" s="376"/>
      <c r="BG451" s="376"/>
      <c r="BH451" s="376"/>
      <c r="BI451" s="376"/>
      <c r="BJ451" s="376"/>
      <c r="BK451" s="376"/>
      <c r="BL451" s="376"/>
      <c r="BM451" s="376"/>
      <c r="BN451" s="376"/>
      <c r="BO451" s="377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</row>
    <row r="452" ht="15.75" customHeight="1">
      <c r="A452" s="134"/>
      <c r="B452" s="134"/>
      <c r="C452" s="134"/>
      <c r="D452" s="134"/>
      <c r="E452" s="134"/>
      <c r="F452" s="134"/>
      <c r="G452" s="353"/>
      <c r="H452" s="376"/>
      <c r="I452" s="376"/>
      <c r="J452" s="376"/>
      <c r="K452" s="377"/>
      <c r="L452" s="134"/>
      <c r="M452" s="134"/>
      <c r="N452" s="353"/>
      <c r="O452" s="374"/>
      <c r="P452" s="375"/>
      <c r="Q452" s="381" t="str">
        <f>IFERROR(__xludf.DUMMYFUNCTION("TRANSPOSE(FILTER($P$6:$P$329,$O$6:$O$329='DATOS PERSONALES'!$E449))"),"Lunes 16:00")</f>
        <v>Lunes 16:00</v>
      </c>
      <c r="R452" s="374" t="str">
        <f>IFERROR(__xludf.DUMMYFUNCTION("""COMPUTED_VALUE"""),"Lunes 19:00")</f>
        <v>Lunes 19:00</v>
      </c>
      <c r="S452" s="374" t="str">
        <f>IFERROR(__xludf.DUMMYFUNCTION("""COMPUTED_VALUE"""),"Martes 16:30")</f>
        <v>Martes 16:30</v>
      </c>
      <c r="T452" s="374" t="str">
        <f>IFERROR(__xludf.DUMMYFUNCTION("""COMPUTED_VALUE"""),"Martes 18:45")</f>
        <v>Martes 18:45</v>
      </c>
      <c r="U452" s="374" t="str">
        <f>IFERROR(__xludf.DUMMYFUNCTION("""COMPUTED_VALUE"""),"Martes 19:30")</f>
        <v>Martes 19:30</v>
      </c>
      <c r="V452" s="374" t="str">
        <f>IFERROR(__xludf.DUMMYFUNCTION("""COMPUTED_VALUE"""),"Miércoles 09:45")</f>
        <v>Miércoles 09:45</v>
      </c>
      <c r="W452" s="374" t="str">
        <f>IFERROR(__xludf.DUMMYFUNCTION("""COMPUTED_VALUE"""),"Miércoles 15:00")</f>
        <v>Miércoles 15:00</v>
      </c>
      <c r="X452" s="374" t="str">
        <f>IFERROR(__xludf.DUMMYFUNCTION("""COMPUTED_VALUE"""),"Miércoles 16:30")</f>
        <v>Miércoles 16:30</v>
      </c>
      <c r="Y452" s="374" t="str">
        <f>IFERROR(__xludf.DUMMYFUNCTION("""COMPUTED_VALUE"""),"Miércoles 19:30")</f>
        <v>Miércoles 19:30</v>
      </c>
      <c r="Z452" s="374" t="str">
        <f>IFERROR(__xludf.DUMMYFUNCTION("""COMPUTED_VALUE"""),"Jueves 17:15")</f>
        <v>Jueves 17:15</v>
      </c>
      <c r="AA452" s="374" t="str">
        <f>IFERROR(__xludf.DUMMYFUNCTION("""COMPUTED_VALUE"""),"Jueves 18:45")</f>
        <v>Jueves 18:45</v>
      </c>
      <c r="AB452" s="374" t="str">
        <f>IFERROR(__xludf.DUMMYFUNCTION("""COMPUTED_VALUE"""),"Viernes 15:45")</f>
        <v>Viernes 15:45</v>
      </c>
      <c r="AC452" s="374" t="str">
        <f>IFERROR(__xludf.DUMMYFUNCTION("""COMPUTED_VALUE"""),"Viernes 16:30")</f>
        <v>Viernes 16:30</v>
      </c>
      <c r="AD452" s="376" t="str">
        <f>IFERROR(__xludf.DUMMYFUNCTION("""COMPUTED_VALUE"""),"Viernes 19:30")</f>
        <v>Viernes 19:30</v>
      </c>
      <c r="AE452" s="376" t="str">
        <f>IFERROR(__xludf.DUMMYFUNCTION("""COMPUTED_VALUE"""),"Sábado 11:15")</f>
        <v>Sábado 11:15</v>
      </c>
      <c r="AF452" s="376" t="str">
        <f>IFERROR(__xludf.DUMMYFUNCTION("""COMPUTED_VALUE"""),"Sábado 12:45")</f>
        <v>Sábado 12:45</v>
      </c>
      <c r="AG452" s="376" t="str">
        <f>IFERROR(__xludf.DUMMYFUNCTION("""COMPUTED_VALUE"""),"Sábado 14:15")</f>
        <v>Sábado 14:15</v>
      </c>
      <c r="AH452" s="376" t="str">
        <f>IFERROR(__xludf.DUMMYFUNCTION("""COMPUTED_VALUE"""),"Sábado 18:00")</f>
        <v>Sábado 18:00</v>
      </c>
      <c r="AI452" s="376" t="str">
        <f>IFERROR(__xludf.DUMMYFUNCTION("""COMPUTED_VALUE"""),"Sábado 18:45")</f>
        <v>Sábado 18:45</v>
      </c>
      <c r="AJ452" s="376" t="str">
        <f>IFERROR(__xludf.DUMMYFUNCTION("""COMPUTED_VALUE"""),"vacio")</f>
        <v>vacio</v>
      </c>
      <c r="AK452" s="376"/>
      <c r="AL452" s="376"/>
      <c r="AM452" s="376"/>
      <c r="AN452" s="376"/>
      <c r="AO452" s="376"/>
      <c r="AP452" s="376"/>
      <c r="AQ452" s="376"/>
      <c r="AR452" s="376"/>
      <c r="AS452" s="376"/>
      <c r="AT452" s="376"/>
      <c r="AU452" s="376"/>
      <c r="AV452" s="376"/>
      <c r="AW452" s="377"/>
      <c r="AX452" s="134"/>
      <c r="AY452" s="353"/>
      <c r="AZ452" s="392" t="str">
        <f>IFERROR(__xludf.DUMMYFUNCTION("TRANSPOSE( IFNA(FILTER($B:$B, MONTH(IF($A:$A&lt;&gt;"""",$A:$A,""null""))=MONTH(IF('DATOS PERSONALES'!$H450&lt;&gt;"""",'DATOS PERSONALES'!$H450,""null""))),""Ingrese mes contratacion primero""))"),"Ingrese mes contratacion primero")</f>
        <v>Ingrese mes contratacion primero</v>
      </c>
      <c r="BA452" s="376"/>
      <c r="BB452" s="376"/>
      <c r="BC452" s="376"/>
      <c r="BD452" s="376"/>
      <c r="BE452" s="376"/>
      <c r="BF452" s="376"/>
      <c r="BG452" s="376"/>
      <c r="BH452" s="376"/>
      <c r="BI452" s="376"/>
      <c r="BJ452" s="376"/>
      <c r="BK452" s="376"/>
      <c r="BL452" s="376"/>
      <c r="BM452" s="376"/>
      <c r="BN452" s="376"/>
      <c r="BO452" s="377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</row>
    <row r="453" ht="15.75" customHeight="1">
      <c r="A453" s="134"/>
      <c r="B453" s="134"/>
      <c r="C453" s="134"/>
      <c r="D453" s="134"/>
      <c r="E453" s="134"/>
      <c r="F453" s="134"/>
      <c r="G453" s="353"/>
      <c r="H453" s="376"/>
      <c r="I453" s="376"/>
      <c r="J453" s="376"/>
      <c r="K453" s="377"/>
      <c r="L453" s="134"/>
      <c r="M453" s="134"/>
      <c r="N453" s="353"/>
      <c r="O453" s="374"/>
      <c r="P453" s="375"/>
      <c r="Q453" s="381" t="str">
        <f>IFERROR(__xludf.DUMMYFUNCTION("TRANSPOSE(FILTER($P$6:$P$329,$O$6:$O$329='DATOS PERSONALES'!$E450))"),"Lunes 16:00")</f>
        <v>Lunes 16:00</v>
      </c>
      <c r="R453" s="374" t="str">
        <f>IFERROR(__xludf.DUMMYFUNCTION("""COMPUTED_VALUE"""),"Lunes 19:00")</f>
        <v>Lunes 19:00</v>
      </c>
      <c r="S453" s="374" t="str">
        <f>IFERROR(__xludf.DUMMYFUNCTION("""COMPUTED_VALUE"""),"Martes 16:30")</f>
        <v>Martes 16:30</v>
      </c>
      <c r="T453" s="374" t="str">
        <f>IFERROR(__xludf.DUMMYFUNCTION("""COMPUTED_VALUE"""),"Martes 18:45")</f>
        <v>Martes 18:45</v>
      </c>
      <c r="U453" s="374" t="str">
        <f>IFERROR(__xludf.DUMMYFUNCTION("""COMPUTED_VALUE"""),"Martes 19:30")</f>
        <v>Martes 19:30</v>
      </c>
      <c r="V453" s="374" t="str">
        <f>IFERROR(__xludf.DUMMYFUNCTION("""COMPUTED_VALUE"""),"Miércoles 09:45")</f>
        <v>Miércoles 09:45</v>
      </c>
      <c r="W453" s="374" t="str">
        <f>IFERROR(__xludf.DUMMYFUNCTION("""COMPUTED_VALUE"""),"Miércoles 15:00")</f>
        <v>Miércoles 15:00</v>
      </c>
      <c r="X453" s="374" t="str">
        <f>IFERROR(__xludf.DUMMYFUNCTION("""COMPUTED_VALUE"""),"Miércoles 16:30")</f>
        <v>Miércoles 16:30</v>
      </c>
      <c r="Y453" s="374" t="str">
        <f>IFERROR(__xludf.DUMMYFUNCTION("""COMPUTED_VALUE"""),"Miércoles 19:30")</f>
        <v>Miércoles 19:30</v>
      </c>
      <c r="Z453" s="374" t="str">
        <f>IFERROR(__xludf.DUMMYFUNCTION("""COMPUTED_VALUE"""),"Jueves 17:15")</f>
        <v>Jueves 17:15</v>
      </c>
      <c r="AA453" s="374" t="str">
        <f>IFERROR(__xludf.DUMMYFUNCTION("""COMPUTED_VALUE"""),"Jueves 18:45")</f>
        <v>Jueves 18:45</v>
      </c>
      <c r="AB453" s="374" t="str">
        <f>IFERROR(__xludf.DUMMYFUNCTION("""COMPUTED_VALUE"""),"Viernes 15:45")</f>
        <v>Viernes 15:45</v>
      </c>
      <c r="AC453" s="374" t="str">
        <f>IFERROR(__xludf.DUMMYFUNCTION("""COMPUTED_VALUE"""),"Viernes 16:30")</f>
        <v>Viernes 16:30</v>
      </c>
      <c r="AD453" s="376" t="str">
        <f>IFERROR(__xludf.DUMMYFUNCTION("""COMPUTED_VALUE"""),"Viernes 19:30")</f>
        <v>Viernes 19:30</v>
      </c>
      <c r="AE453" s="376" t="str">
        <f>IFERROR(__xludf.DUMMYFUNCTION("""COMPUTED_VALUE"""),"Sábado 11:15")</f>
        <v>Sábado 11:15</v>
      </c>
      <c r="AF453" s="376" t="str">
        <f>IFERROR(__xludf.DUMMYFUNCTION("""COMPUTED_VALUE"""),"Sábado 12:45")</f>
        <v>Sábado 12:45</v>
      </c>
      <c r="AG453" s="376" t="str">
        <f>IFERROR(__xludf.DUMMYFUNCTION("""COMPUTED_VALUE"""),"Sábado 14:15")</f>
        <v>Sábado 14:15</v>
      </c>
      <c r="AH453" s="376" t="str">
        <f>IFERROR(__xludf.DUMMYFUNCTION("""COMPUTED_VALUE"""),"Sábado 18:00")</f>
        <v>Sábado 18:00</v>
      </c>
      <c r="AI453" s="376" t="str">
        <f>IFERROR(__xludf.DUMMYFUNCTION("""COMPUTED_VALUE"""),"Sábado 18:45")</f>
        <v>Sábado 18:45</v>
      </c>
      <c r="AJ453" s="376" t="str">
        <f>IFERROR(__xludf.DUMMYFUNCTION("""COMPUTED_VALUE"""),"vacio")</f>
        <v>vacio</v>
      </c>
      <c r="AK453" s="376"/>
      <c r="AL453" s="376"/>
      <c r="AM453" s="376"/>
      <c r="AN453" s="376"/>
      <c r="AO453" s="376"/>
      <c r="AP453" s="376"/>
      <c r="AQ453" s="376"/>
      <c r="AR453" s="376"/>
      <c r="AS453" s="376"/>
      <c r="AT453" s="376"/>
      <c r="AU453" s="376"/>
      <c r="AV453" s="376"/>
      <c r="AW453" s="377"/>
      <c r="AX453" s="134"/>
      <c r="AY453" s="353"/>
      <c r="AZ453" s="392" t="str">
        <f>IFERROR(__xludf.DUMMYFUNCTION("TRANSPOSE( IFNA(FILTER($B:$B, MONTH(IF($A:$A&lt;&gt;"""",$A:$A,""null""))=MONTH(IF('DATOS PERSONALES'!$H451&lt;&gt;"""",'DATOS PERSONALES'!$H451,""null""))),""Ingrese mes contratacion primero""))"),"Ingrese mes contratacion primero")</f>
        <v>Ingrese mes contratacion primero</v>
      </c>
      <c r="BA453" s="376"/>
      <c r="BB453" s="376"/>
      <c r="BC453" s="376"/>
      <c r="BD453" s="376"/>
      <c r="BE453" s="376"/>
      <c r="BF453" s="376"/>
      <c r="BG453" s="376"/>
      <c r="BH453" s="376"/>
      <c r="BI453" s="376"/>
      <c r="BJ453" s="376"/>
      <c r="BK453" s="376"/>
      <c r="BL453" s="376"/>
      <c r="BM453" s="376"/>
      <c r="BN453" s="376"/>
      <c r="BO453" s="377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</row>
    <row r="454" ht="15.75" customHeight="1">
      <c r="A454" s="134"/>
      <c r="B454" s="134"/>
      <c r="C454" s="134"/>
      <c r="D454" s="134"/>
      <c r="E454" s="134"/>
      <c r="F454" s="134"/>
      <c r="G454" s="353"/>
      <c r="H454" s="376"/>
      <c r="I454" s="376"/>
      <c r="J454" s="376"/>
      <c r="K454" s="377"/>
      <c r="L454" s="134"/>
      <c r="M454" s="134"/>
      <c r="N454" s="353"/>
      <c r="O454" s="443"/>
      <c r="P454" s="444"/>
      <c r="Q454" s="381" t="str">
        <f>IFERROR(__xludf.DUMMYFUNCTION("TRANSPOSE(FILTER($P$6:$P$329,$O$6:$O$329='DATOS PERSONALES'!$E451))"),"Lunes 16:00")</f>
        <v>Lunes 16:00</v>
      </c>
      <c r="R454" s="376" t="str">
        <f>IFERROR(__xludf.DUMMYFUNCTION("""COMPUTED_VALUE"""),"Lunes 19:00")</f>
        <v>Lunes 19:00</v>
      </c>
      <c r="S454" s="376" t="str">
        <f>IFERROR(__xludf.DUMMYFUNCTION("""COMPUTED_VALUE"""),"Martes 16:30")</f>
        <v>Martes 16:30</v>
      </c>
      <c r="T454" s="376" t="str">
        <f>IFERROR(__xludf.DUMMYFUNCTION("""COMPUTED_VALUE"""),"Martes 18:45")</f>
        <v>Martes 18:45</v>
      </c>
      <c r="U454" s="376" t="str">
        <f>IFERROR(__xludf.DUMMYFUNCTION("""COMPUTED_VALUE"""),"Martes 19:30")</f>
        <v>Martes 19:30</v>
      </c>
      <c r="V454" s="376" t="str">
        <f>IFERROR(__xludf.DUMMYFUNCTION("""COMPUTED_VALUE"""),"Miércoles 09:45")</f>
        <v>Miércoles 09:45</v>
      </c>
      <c r="W454" s="376" t="str">
        <f>IFERROR(__xludf.DUMMYFUNCTION("""COMPUTED_VALUE"""),"Miércoles 15:00")</f>
        <v>Miércoles 15:00</v>
      </c>
      <c r="X454" s="376" t="str">
        <f>IFERROR(__xludf.DUMMYFUNCTION("""COMPUTED_VALUE"""),"Miércoles 16:30")</f>
        <v>Miércoles 16:30</v>
      </c>
      <c r="Y454" s="376" t="str">
        <f>IFERROR(__xludf.DUMMYFUNCTION("""COMPUTED_VALUE"""),"Miércoles 19:30")</f>
        <v>Miércoles 19:30</v>
      </c>
      <c r="Z454" s="376" t="str">
        <f>IFERROR(__xludf.DUMMYFUNCTION("""COMPUTED_VALUE"""),"Jueves 17:15")</f>
        <v>Jueves 17:15</v>
      </c>
      <c r="AA454" s="376" t="str">
        <f>IFERROR(__xludf.DUMMYFUNCTION("""COMPUTED_VALUE"""),"Jueves 18:45")</f>
        <v>Jueves 18:45</v>
      </c>
      <c r="AB454" s="376" t="str">
        <f>IFERROR(__xludf.DUMMYFUNCTION("""COMPUTED_VALUE"""),"Viernes 15:45")</f>
        <v>Viernes 15:45</v>
      </c>
      <c r="AC454" s="376" t="str">
        <f>IFERROR(__xludf.DUMMYFUNCTION("""COMPUTED_VALUE"""),"Viernes 16:30")</f>
        <v>Viernes 16:30</v>
      </c>
      <c r="AD454" s="443" t="str">
        <f>IFERROR(__xludf.DUMMYFUNCTION("""COMPUTED_VALUE"""),"Viernes 19:30")</f>
        <v>Viernes 19:30</v>
      </c>
      <c r="AE454" s="443" t="str">
        <f>IFERROR(__xludf.DUMMYFUNCTION("""COMPUTED_VALUE"""),"Sábado 11:15")</f>
        <v>Sábado 11:15</v>
      </c>
      <c r="AF454" s="443" t="str">
        <f>IFERROR(__xludf.DUMMYFUNCTION("""COMPUTED_VALUE"""),"Sábado 12:45")</f>
        <v>Sábado 12:45</v>
      </c>
      <c r="AG454" s="443" t="str">
        <f>IFERROR(__xludf.DUMMYFUNCTION("""COMPUTED_VALUE"""),"Sábado 14:15")</f>
        <v>Sábado 14:15</v>
      </c>
      <c r="AH454" s="443" t="str">
        <f>IFERROR(__xludf.DUMMYFUNCTION("""COMPUTED_VALUE"""),"Sábado 18:00")</f>
        <v>Sábado 18:00</v>
      </c>
      <c r="AI454" s="443" t="str">
        <f>IFERROR(__xludf.DUMMYFUNCTION("""COMPUTED_VALUE"""),"Sábado 18:45")</f>
        <v>Sábado 18:45</v>
      </c>
      <c r="AJ454" s="443" t="str">
        <f>IFERROR(__xludf.DUMMYFUNCTION("""COMPUTED_VALUE"""),"vacio")</f>
        <v>vacio</v>
      </c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4"/>
      <c r="AX454" s="134"/>
      <c r="AY454" s="353"/>
      <c r="AZ454" s="392" t="str">
        <f>IFERROR(__xludf.DUMMYFUNCTION("TRANSPOSE( IFNA(FILTER($B:$B, MONTH(IF($A:$A&lt;&gt;"""",$A:$A,""null""))=MONTH(IF('DATOS PERSONALES'!$H452&lt;&gt;"""",'DATOS PERSONALES'!$H452,""null""))),""Ingrese mes contratacion primero""))"),"Ingrese mes contratacion primero")</f>
        <v>Ingrese mes contratacion primero</v>
      </c>
      <c r="BA454" s="376"/>
      <c r="BB454" s="376"/>
      <c r="BC454" s="376"/>
      <c r="BD454" s="376"/>
      <c r="BE454" s="376"/>
      <c r="BF454" s="376"/>
      <c r="BG454" s="376"/>
      <c r="BH454" s="376"/>
      <c r="BI454" s="376"/>
      <c r="BJ454" s="376"/>
      <c r="BK454" s="376"/>
      <c r="BL454" s="376"/>
      <c r="BM454" s="376"/>
      <c r="BN454" s="376"/>
      <c r="BO454" s="377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</row>
    <row r="455" ht="15.75" customHeight="1">
      <c r="A455" s="134"/>
      <c r="B455" s="134"/>
      <c r="C455" s="134"/>
      <c r="D455" s="134"/>
      <c r="E455" s="134"/>
      <c r="F455" s="134"/>
      <c r="G455" s="353"/>
      <c r="H455" s="376"/>
      <c r="I455" s="376"/>
      <c r="J455" s="376"/>
      <c r="K455" s="377"/>
      <c r="L455" s="134"/>
      <c r="M455" s="134"/>
      <c r="N455" s="134"/>
      <c r="O455" s="134"/>
      <c r="P455" s="353"/>
      <c r="Q455" s="381" t="str">
        <f>IFERROR(__xludf.DUMMYFUNCTION("TRANSPOSE(FILTER($P$6:$P$329,$O$6:$O$329='DATOS PERSONALES'!$E452))"),"Lunes 16:00")</f>
        <v>Lunes 16:00</v>
      </c>
      <c r="R455" s="134" t="str">
        <f>IFERROR(__xludf.DUMMYFUNCTION("""COMPUTED_VALUE"""),"Lunes 19:00")</f>
        <v>Lunes 19:00</v>
      </c>
      <c r="S455" s="134" t="str">
        <f>IFERROR(__xludf.DUMMYFUNCTION("""COMPUTED_VALUE"""),"Martes 16:30")</f>
        <v>Martes 16:30</v>
      </c>
      <c r="T455" s="134" t="str">
        <f>IFERROR(__xludf.DUMMYFUNCTION("""COMPUTED_VALUE"""),"Martes 18:45")</f>
        <v>Martes 18:45</v>
      </c>
      <c r="U455" s="134" t="str">
        <f>IFERROR(__xludf.DUMMYFUNCTION("""COMPUTED_VALUE"""),"Martes 19:30")</f>
        <v>Martes 19:30</v>
      </c>
      <c r="V455" s="134" t="str">
        <f>IFERROR(__xludf.DUMMYFUNCTION("""COMPUTED_VALUE"""),"Miércoles 09:45")</f>
        <v>Miércoles 09:45</v>
      </c>
      <c r="W455" s="134" t="str">
        <f>IFERROR(__xludf.DUMMYFUNCTION("""COMPUTED_VALUE"""),"Miércoles 15:00")</f>
        <v>Miércoles 15:00</v>
      </c>
      <c r="X455" s="134" t="str">
        <f>IFERROR(__xludf.DUMMYFUNCTION("""COMPUTED_VALUE"""),"Miércoles 16:30")</f>
        <v>Miércoles 16:30</v>
      </c>
      <c r="Y455" s="134" t="str">
        <f>IFERROR(__xludf.DUMMYFUNCTION("""COMPUTED_VALUE"""),"Miércoles 19:30")</f>
        <v>Miércoles 19:30</v>
      </c>
      <c r="Z455" s="134" t="str">
        <f>IFERROR(__xludf.DUMMYFUNCTION("""COMPUTED_VALUE"""),"Jueves 17:15")</f>
        <v>Jueves 17:15</v>
      </c>
      <c r="AA455" s="134" t="str">
        <f>IFERROR(__xludf.DUMMYFUNCTION("""COMPUTED_VALUE"""),"Jueves 18:45")</f>
        <v>Jueves 18:45</v>
      </c>
      <c r="AB455" s="134" t="str">
        <f>IFERROR(__xludf.DUMMYFUNCTION("""COMPUTED_VALUE"""),"Viernes 15:45")</f>
        <v>Viernes 15:45</v>
      </c>
      <c r="AC455" s="134" t="str">
        <f>IFERROR(__xludf.DUMMYFUNCTION("""COMPUTED_VALUE"""),"Viernes 16:30")</f>
        <v>Viernes 16:30</v>
      </c>
      <c r="AD455" s="134" t="str">
        <f>IFERROR(__xludf.DUMMYFUNCTION("""COMPUTED_VALUE"""),"Viernes 19:30")</f>
        <v>Viernes 19:30</v>
      </c>
      <c r="AE455" s="134" t="str">
        <f>IFERROR(__xludf.DUMMYFUNCTION("""COMPUTED_VALUE"""),"Sábado 11:15")</f>
        <v>Sábado 11:15</v>
      </c>
      <c r="AF455" s="134" t="str">
        <f>IFERROR(__xludf.DUMMYFUNCTION("""COMPUTED_VALUE"""),"Sábado 12:45")</f>
        <v>Sábado 12:45</v>
      </c>
      <c r="AG455" s="134" t="str">
        <f>IFERROR(__xludf.DUMMYFUNCTION("""COMPUTED_VALUE"""),"Sábado 14:15")</f>
        <v>Sábado 14:15</v>
      </c>
      <c r="AH455" s="134" t="str">
        <f>IFERROR(__xludf.DUMMYFUNCTION("""COMPUTED_VALUE"""),"Sábado 18:00")</f>
        <v>Sábado 18:00</v>
      </c>
      <c r="AI455" s="134" t="str">
        <f>IFERROR(__xludf.DUMMYFUNCTION("""COMPUTED_VALUE"""),"Sábado 18:45")</f>
        <v>Sábado 18:45</v>
      </c>
      <c r="AJ455" s="134" t="str">
        <f>IFERROR(__xludf.DUMMYFUNCTION("""COMPUTED_VALUE"""),"vacio")</f>
        <v>vacio</v>
      </c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353"/>
      <c r="AZ455" s="392" t="str">
        <f>IFERROR(__xludf.DUMMYFUNCTION("TRANSPOSE( IFNA(FILTER($B:$B, MONTH(IF($A:$A&lt;&gt;"""",$A:$A,""null""))=MONTH(IF('DATOS PERSONALES'!$H453&lt;&gt;"""",'DATOS PERSONALES'!$H453,""null""))),""Ingrese mes contratacion primero""))"),"Ingrese mes contratacion primero")</f>
        <v>Ingrese mes contratacion primero</v>
      </c>
      <c r="BA455" s="376"/>
      <c r="BB455" s="376"/>
      <c r="BC455" s="376"/>
      <c r="BD455" s="376"/>
      <c r="BE455" s="376"/>
      <c r="BF455" s="376"/>
      <c r="BG455" s="376"/>
      <c r="BH455" s="376"/>
      <c r="BI455" s="376"/>
      <c r="BJ455" s="376"/>
      <c r="BK455" s="376"/>
      <c r="BL455" s="376"/>
      <c r="BM455" s="376"/>
      <c r="BN455" s="376"/>
      <c r="BO455" s="377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</row>
    <row r="456" ht="15.75" customHeight="1">
      <c r="A456" s="134"/>
      <c r="B456" s="134"/>
      <c r="C456" s="134"/>
      <c r="D456" s="134"/>
      <c r="E456" s="134"/>
      <c r="F456" s="134"/>
      <c r="G456" s="353"/>
      <c r="H456" s="376"/>
      <c r="I456" s="376"/>
      <c r="J456" s="376"/>
      <c r="K456" s="377"/>
      <c r="L456" s="134"/>
      <c r="M456" s="134"/>
      <c r="N456" s="134"/>
      <c r="O456" s="134"/>
      <c r="P456" s="353"/>
      <c r="Q456" s="381" t="str">
        <f>IFERROR(__xludf.DUMMYFUNCTION("TRANSPOSE(FILTER($P$6:$P$329,$O$6:$O$329='DATOS PERSONALES'!$E453))"),"Lunes 16:00")</f>
        <v>Lunes 16:00</v>
      </c>
      <c r="R456" s="134" t="str">
        <f>IFERROR(__xludf.DUMMYFUNCTION("""COMPUTED_VALUE"""),"Lunes 19:00")</f>
        <v>Lunes 19:00</v>
      </c>
      <c r="S456" s="134" t="str">
        <f>IFERROR(__xludf.DUMMYFUNCTION("""COMPUTED_VALUE"""),"Martes 16:30")</f>
        <v>Martes 16:30</v>
      </c>
      <c r="T456" s="134" t="str">
        <f>IFERROR(__xludf.DUMMYFUNCTION("""COMPUTED_VALUE"""),"Martes 18:45")</f>
        <v>Martes 18:45</v>
      </c>
      <c r="U456" s="134" t="str">
        <f>IFERROR(__xludf.DUMMYFUNCTION("""COMPUTED_VALUE"""),"Martes 19:30")</f>
        <v>Martes 19:30</v>
      </c>
      <c r="V456" s="134" t="str">
        <f>IFERROR(__xludf.DUMMYFUNCTION("""COMPUTED_VALUE"""),"Miércoles 09:45")</f>
        <v>Miércoles 09:45</v>
      </c>
      <c r="W456" s="134" t="str">
        <f>IFERROR(__xludf.DUMMYFUNCTION("""COMPUTED_VALUE"""),"Miércoles 15:00")</f>
        <v>Miércoles 15:00</v>
      </c>
      <c r="X456" s="134" t="str">
        <f>IFERROR(__xludf.DUMMYFUNCTION("""COMPUTED_VALUE"""),"Miércoles 16:30")</f>
        <v>Miércoles 16:30</v>
      </c>
      <c r="Y456" s="134" t="str">
        <f>IFERROR(__xludf.DUMMYFUNCTION("""COMPUTED_VALUE"""),"Miércoles 19:30")</f>
        <v>Miércoles 19:30</v>
      </c>
      <c r="Z456" s="134" t="str">
        <f>IFERROR(__xludf.DUMMYFUNCTION("""COMPUTED_VALUE"""),"Jueves 17:15")</f>
        <v>Jueves 17:15</v>
      </c>
      <c r="AA456" s="134" t="str">
        <f>IFERROR(__xludf.DUMMYFUNCTION("""COMPUTED_VALUE"""),"Jueves 18:45")</f>
        <v>Jueves 18:45</v>
      </c>
      <c r="AB456" s="134" t="str">
        <f>IFERROR(__xludf.DUMMYFUNCTION("""COMPUTED_VALUE"""),"Viernes 15:45")</f>
        <v>Viernes 15:45</v>
      </c>
      <c r="AC456" s="134" t="str">
        <f>IFERROR(__xludf.DUMMYFUNCTION("""COMPUTED_VALUE"""),"Viernes 16:30")</f>
        <v>Viernes 16:30</v>
      </c>
      <c r="AD456" s="134" t="str">
        <f>IFERROR(__xludf.DUMMYFUNCTION("""COMPUTED_VALUE"""),"Viernes 19:30")</f>
        <v>Viernes 19:30</v>
      </c>
      <c r="AE456" s="134" t="str">
        <f>IFERROR(__xludf.DUMMYFUNCTION("""COMPUTED_VALUE"""),"Sábado 11:15")</f>
        <v>Sábado 11:15</v>
      </c>
      <c r="AF456" s="134" t="str">
        <f>IFERROR(__xludf.DUMMYFUNCTION("""COMPUTED_VALUE"""),"Sábado 12:45")</f>
        <v>Sábado 12:45</v>
      </c>
      <c r="AG456" s="134" t="str">
        <f>IFERROR(__xludf.DUMMYFUNCTION("""COMPUTED_VALUE"""),"Sábado 14:15")</f>
        <v>Sábado 14:15</v>
      </c>
      <c r="AH456" s="134" t="str">
        <f>IFERROR(__xludf.DUMMYFUNCTION("""COMPUTED_VALUE"""),"Sábado 18:00")</f>
        <v>Sábado 18:00</v>
      </c>
      <c r="AI456" s="134" t="str">
        <f>IFERROR(__xludf.DUMMYFUNCTION("""COMPUTED_VALUE"""),"Sábado 18:45")</f>
        <v>Sábado 18:45</v>
      </c>
      <c r="AJ456" s="134" t="str">
        <f>IFERROR(__xludf.DUMMYFUNCTION("""COMPUTED_VALUE"""),"vacio")</f>
        <v>vacio</v>
      </c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353"/>
      <c r="AZ456" s="392" t="str">
        <f>IFERROR(__xludf.DUMMYFUNCTION("TRANSPOSE( IFNA(FILTER($B:$B, MONTH(IF($A:$A&lt;&gt;"""",$A:$A,""null""))=MONTH(IF('DATOS PERSONALES'!$H454&lt;&gt;"""",'DATOS PERSONALES'!$H454,""null""))),""Ingrese mes contratacion primero""))"),"Ingrese mes contratacion primero")</f>
        <v>Ingrese mes contratacion primero</v>
      </c>
      <c r="BA456" s="443"/>
      <c r="BB456" s="443"/>
      <c r="BC456" s="443"/>
      <c r="BD456" s="443"/>
      <c r="BE456" s="443"/>
      <c r="BF456" s="443"/>
      <c r="BG456" s="443"/>
      <c r="BH456" s="443"/>
      <c r="BI456" s="443"/>
      <c r="BJ456" s="443"/>
      <c r="BK456" s="443"/>
      <c r="BL456" s="443"/>
      <c r="BM456" s="443"/>
      <c r="BN456" s="443"/>
      <c r="BO456" s="44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</row>
    <row r="457" ht="15.75" customHeight="1">
      <c r="A457" s="134"/>
      <c r="B457" s="134"/>
      <c r="C457" s="134"/>
      <c r="D457" s="134"/>
      <c r="E457" s="134"/>
      <c r="F457" s="134"/>
      <c r="G457" s="353"/>
      <c r="H457" s="376"/>
      <c r="I457" s="376"/>
      <c r="J457" s="376"/>
      <c r="K457" s="377"/>
      <c r="L457" s="134"/>
      <c r="M457" s="134"/>
      <c r="N457" s="134"/>
      <c r="O457" s="134"/>
      <c r="P457" s="353"/>
      <c r="Q457" s="381" t="str">
        <f>IFERROR(__xludf.DUMMYFUNCTION("TRANSPOSE(FILTER($P$6:$P$329,$O$6:$O$329='DATOS PERSONALES'!$E454))"),"Lunes 16:00")</f>
        <v>Lunes 16:00</v>
      </c>
      <c r="R457" s="134" t="str">
        <f>IFERROR(__xludf.DUMMYFUNCTION("""COMPUTED_VALUE"""),"Lunes 19:00")</f>
        <v>Lunes 19:00</v>
      </c>
      <c r="S457" s="134" t="str">
        <f>IFERROR(__xludf.DUMMYFUNCTION("""COMPUTED_VALUE"""),"Martes 16:30")</f>
        <v>Martes 16:30</v>
      </c>
      <c r="T457" s="134" t="str">
        <f>IFERROR(__xludf.DUMMYFUNCTION("""COMPUTED_VALUE"""),"Martes 18:45")</f>
        <v>Martes 18:45</v>
      </c>
      <c r="U457" s="134" t="str">
        <f>IFERROR(__xludf.DUMMYFUNCTION("""COMPUTED_VALUE"""),"Martes 19:30")</f>
        <v>Martes 19:30</v>
      </c>
      <c r="V457" s="134" t="str">
        <f>IFERROR(__xludf.DUMMYFUNCTION("""COMPUTED_VALUE"""),"Miércoles 09:45")</f>
        <v>Miércoles 09:45</v>
      </c>
      <c r="W457" s="134" t="str">
        <f>IFERROR(__xludf.DUMMYFUNCTION("""COMPUTED_VALUE"""),"Miércoles 15:00")</f>
        <v>Miércoles 15:00</v>
      </c>
      <c r="X457" s="134" t="str">
        <f>IFERROR(__xludf.DUMMYFUNCTION("""COMPUTED_VALUE"""),"Miércoles 16:30")</f>
        <v>Miércoles 16:30</v>
      </c>
      <c r="Y457" s="134" t="str">
        <f>IFERROR(__xludf.DUMMYFUNCTION("""COMPUTED_VALUE"""),"Miércoles 19:30")</f>
        <v>Miércoles 19:30</v>
      </c>
      <c r="Z457" s="134" t="str">
        <f>IFERROR(__xludf.DUMMYFUNCTION("""COMPUTED_VALUE"""),"Jueves 17:15")</f>
        <v>Jueves 17:15</v>
      </c>
      <c r="AA457" s="134" t="str">
        <f>IFERROR(__xludf.DUMMYFUNCTION("""COMPUTED_VALUE"""),"Jueves 18:45")</f>
        <v>Jueves 18:45</v>
      </c>
      <c r="AB457" s="134" t="str">
        <f>IFERROR(__xludf.DUMMYFUNCTION("""COMPUTED_VALUE"""),"Viernes 15:45")</f>
        <v>Viernes 15:45</v>
      </c>
      <c r="AC457" s="134" t="str">
        <f>IFERROR(__xludf.DUMMYFUNCTION("""COMPUTED_VALUE"""),"Viernes 16:30")</f>
        <v>Viernes 16:30</v>
      </c>
      <c r="AD457" s="134" t="str">
        <f>IFERROR(__xludf.DUMMYFUNCTION("""COMPUTED_VALUE"""),"Viernes 19:30")</f>
        <v>Viernes 19:30</v>
      </c>
      <c r="AE457" s="134" t="str">
        <f>IFERROR(__xludf.DUMMYFUNCTION("""COMPUTED_VALUE"""),"Sábado 11:15")</f>
        <v>Sábado 11:15</v>
      </c>
      <c r="AF457" s="134" t="str">
        <f>IFERROR(__xludf.DUMMYFUNCTION("""COMPUTED_VALUE"""),"Sábado 12:45")</f>
        <v>Sábado 12:45</v>
      </c>
      <c r="AG457" s="134" t="str">
        <f>IFERROR(__xludf.DUMMYFUNCTION("""COMPUTED_VALUE"""),"Sábado 14:15")</f>
        <v>Sábado 14:15</v>
      </c>
      <c r="AH457" s="134" t="str">
        <f>IFERROR(__xludf.DUMMYFUNCTION("""COMPUTED_VALUE"""),"Sábado 18:00")</f>
        <v>Sábado 18:00</v>
      </c>
      <c r="AI457" s="134" t="str">
        <f>IFERROR(__xludf.DUMMYFUNCTION("""COMPUTED_VALUE"""),"Sábado 18:45")</f>
        <v>Sábado 18:45</v>
      </c>
      <c r="AJ457" s="134" t="str">
        <f>IFERROR(__xludf.DUMMYFUNCTION("""COMPUTED_VALUE"""),"vacio")</f>
        <v>vacio</v>
      </c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353"/>
      <c r="AZ457" s="392" t="str">
        <f>IFERROR(__xludf.DUMMYFUNCTION("TRANSPOSE( IFNA(FILTER($B:$B, MONTH(IF($A:$A&lt;&gt;"""",$A:$A,""null""))=MONTH(IF('DATOS PERSONALES'!$H455&lt;&gt;"""",'DATOS PERSONALES'!$H455,""null""))),""Ingrese mes contratacion primero""))"),"Ingrese mes contratacion primero")</f>
        <v>Ingrese mes contratacion primero</v>
      </c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</row>
    <row r="458" ht="15.75" customHeight="1">
      <c r="A458" s="134"/>
      <c r="B458" s="134"/>
      <c r="C458" s="134"/>
      <c r="D458" s="134"/>
      <c r="E458" s="134"/>
      <c r="F458" s="134"/>
      <c r="G458" s="353"/>
      <c r="H458" s="376"/>
      <c r="I458" s="376"/>
      <c r="J458" s="376"/>
      <c r="K458" s="377"/>
      <c r="L458" s="134"/>
      <c r="M458" s="134"/>
      <c r="N458" s="134"/>
      <c r="O458" s="134"/>
      <c r="P458" s="353"/>
      <c r="Q458" s="381" t="str">
        <f>IFERROR(__xludf.DUMMYFUNCTION("TRANSPOSE(FILTER($P$6:$P$329,$O$6:$O$329='DATOS PERSONALES'!$E455))"),"Lunes 16:00")</f>
        <v>Lunes 16:00</v>
      </c>
      <c r="R458" s="134" t="str">
        <f>IFERROR(__xludf.DUMMYFUNCTION("""COMPUTED_VALUE"""),"Lunes 19:00")</f>
        <v>Lunes 19:00</v>
      </c>
      <c r="S458" s="134" t="str">
        <f>IFERROR(__xludf.DUMMYFUNCTION("""COMPUTED_VALUE"""),"Martes 16:30")</f>
        <v>Martes 16:30</v>
      </c>
      <c r="T458" s="134" t="str">
        <f>IFERROR(__xludf.DUMMYFUNCTION("""COMPUTED_VALUE"""),"Martes 18:45")</f>
        <v>Martes 18:45</v>
      </c>
      <c r="U458" s="134" t="str">
        <f>IFERROR(__xludf.DUMMYFUNCTION("""COMPUTED_VALUE"""),"Martes 19:30")</f>
        <v>Martes 19:30</v>
      </c>
      <c r="V458" s="134" t="str">
        <f>IFERROR(__xludf.DUMMYFUNCTION("""COMPUTED_VALUE"""),"Miércoles 09:45")</f>
        <v>Miércoles 09:45</v>
      </c>
      <c r="W458" s="134" t="str">
        <f>IFERROR(__xludf.DUMMYFUNCTION("""COMPUTED_VALUE"""),"Miércoles 15:00")</f>
        <v>Miércoles 15:00</v>
      </c>
      <c r="X458" s="134" t="str">
        <f>IFERROR(__xludf.DUMMYFUNCTION("""COMPUTED_VALUE"""),"Miércoles 16:30")</f>
        <v>Miércoles 16:30</v>
      </c>
      <c r="Y458" s="134" t="str">
        <f>IFERROR(__xludf.DUMMYFUNCTION("""COMPUTED_VALUE"""),"Miércoles 19:30")</f>
        <v>Miércoles 19:30</v>
      </c>
      <c r="Z458" s="134" t="str">
        <f>IFERROR(__xludf.DUMMYFUNCTION("""COMPUTED_VALUE"""),"Jueves 17:15")</f>
        <v>Jueves 17:15</v>
      </c>
      <c r="AA458" s="134" t="str">
        <f>IFERROR(__xludf.DUMMYFUNCTION("""COMPUTED_VALUE"""),"Jueves 18:45")</f>
        <v>Jueves 18:45</v>
      </c>
      <c r="AB458" s="134" t="str">
        <f>IFERROR(__xludf.DUMMYFUNCTION("""COMPUTED_VALUE"""),"Viernes 15:45")</f>
        <v>Viernes 15:45</v>
      </c>
      <c r="AC458" s="134" t="str">
        <f>IFERROR(__xludf.DUMMYFUNCTION("""COMPUTED_VALUE"""),"Viernes 16:30")</f>
        <v>Viernes 16:30</v>
      </c>
      <c r="AD458" s="134" t="str">
        <f>IFERROR(__xludf.DUMMYFUNCTION("""COMPUTED_VALUE"""),"Viernes 19:30")</f>
        <v>Viernes 19:30</v>
      </c>
      <c r="AE458" s="134" t="str">
        <f>IFERROR(__xludf.DUMMYFUNCTION("""COMPUTED_VALUE"""),"Sábado 11:15")</f>
        <v>Sábado 11:15</v>
      </c>
      <c r="AF458" s="134" t="str">
        <f>IFERROR(__xludf.DUMMYFUNCTION("""COMPUTED_VALUE"""),"Sábado 12:45")</f>
        <v>Sábado 12:45</v>
      </c>
      <c r="AG458" s="134" t="str">
        <f>IFERROR(__xludf.DUMMYFUNCTION("""COMPUTED_VALUE"""),"Sábado 14:15")</f>
        <v>Sábado 14:15</v>
      </c>
      <c r="AH458" s="134" t="str">
        <f>IFERROR(__xludf.DUMMYFUNCTION("""COMPUTED_VALUE"""),"Sábado 18:00")</f>
        <v>Sábado 18:00</v>
      </c>
      <c r="AI458" s="134" t="str">
        <f>IFERROR(__xludf.DUMMYFUNCTION("""COMPUTED_VALUE"""),"Sábado 18:45")</f>
        <v>Sábado 18:45</v>
      </c>
      <c r="AJ458" s="134" t="str">
        <f>IFERROR(__xludf.DUMMYFUNCTION("""COMPUTED_VALUE"""),"vacio")</f>
        <v>vacio</v>
      </c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353"/>
      <c r="AZ458" s="392" t="str">
        <f>IFERROR(__xludf.DUMMYFUNCTION("TRANSPOSE( IFNA(FILTER($B:$B, MONTH(IF($A:$A&lt;&gt;"""",$A:$A,""null""))=MONTH(IF('DATOS PERSONALES'!$H456&lt;&gt;"""",'DATOS PERSONALES'!$H456,""null""))),""Ingrese mes contratacion primero""))"),"Ingrese mes contratacion primero")</f>
        <v>Ingrese mes contratacion primero</v>
      </c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</row>
    <row r="459" ht="15.75" customHeight="1">
      <c r="A459" s="134"/>
      <c r="B459" s="134"/>
      <c r="C459" s="134"/>
      <c r="D459" s="134"/>
      <c r="E459" s="134"/>
      <c r="F459" s="134"/>
      <c r="G459" s="353"/>
      <c r="H459" s="376"/>
      <c r="I459" s="376"/>
      <c r="J459" s="376"/>
      <c r="K459" s="377"/>
      <c r="L459" s="134"/>
      <c r="M459" s="134"/>
      <c r="N459" s="134"/>
      <c r="O459" s="134"/>
      <c r="P459" s="353"/>
      <c r="Q459" s="381" t="str">
        <f>IFERROR(__xludf.DUMMYFUNCTION("TRANSPOSE(FILTER($P$6:$P$329,$O$6:$O$329='DATOS PERSONALES'!$E456))"),"Lunes 16:00")</f>
        <v>Lunes 16:00</v>
      </c>
      <c r="R459" s="134" t="str">
        <f>IFERROR(__xludf.DUMMYFUNCTION("""COMPUTED_VALUE"""),"Lunes 19:00")</f>
        <v>Lunes 19:00</v>
      </c>
      <c r="S459" s="134" t="str">
        <f>IFERROR(__xludf.DUMMYFUNCTION("""COMPUTED_VALUE"""),"Martes 16:30")</f>
        <v>Martes 16:30</v>
      </c>
      <c r="T459" s="134" t="str">
        <f>IFERROR(__xludf.DUMMYFUNCTION("""COMPUTED_VALUE"""),"Martes 18:45")</f>
        <v>Martes 18:45</v>
      </c>
      <c r="U459" s="134" t="str">
        <f>IFERROR(__xludf.DUMMYFUNCTION("""COMPUTED_VALUE"""),"Martes 19:30")</f>
        <v>Martes 19:30</v>
      </c>
      <c r="V459" s="134" t="str">
        <f>IFERROR(__xludf.DUMMYFUNCTION("""COMPUTED_VALUE"""),"Miércoles 09:45")</f>
        <v>Miércoles 09:45</v>
      </c>
      <c r="W459" s="134" t="str">
        <f>IFERROR(__xludf.DUMMYFUNCTION("""COMPUTED_VALUE"""),"Miércoles 15:00")</f>
        <v>Miércoles 15:00</v>
      </c>
      <c r="X459" s="134" t="str">
        <f>IFERROR(__xludf.DUMMYFUNCTION("""COMPUTED_VALUE"""),"Miércoles 16:30")</f>
        <v>Miércoles 16:30</v>
      </c>
      <c r="Y459" s="134" t="str">
        <f>IFERROR(__xludf.DUMMYFUNCTION("""COMPUTED_VALUE"""),"Miércoles 19:30")</f>
        <v>Miércoles 19:30</v>
      </c>
      <c r="Z459" s="134" t="str">
        <f>IFERROR(__xludf.DUMMYFUNCTION("""COMPUTED_VALUE"""),"Jueves 17:15")</f>
        <v>Jueves 17:15</v>
      </c>
      <c r="AA459" s="134" t="str">
        <f>IFERROR(__xludf.DUMMYFUNCTION("""COMPUTED_VALUE"""),"Jueves 18:45")</f>
        <v>Jueves 18:45</v>
      </c>
      <c r="AB459" s="134" t="str">
        <f>IFERROR(__xludf.DUMMYFUNCTION("""COMPUTED_VALUE"""),"Viernes 15:45")</f>
        <v>Viernes 15:45</v>
      </c>
      <c r="AC459" s="134" t="str">
        <f>IFERROR(__xludf.DUMMYFUNCTION("""COMPUTED_VALUE"""),"Viernes 16:30")</f>
        <v>Viernes 16:30</v>
      </c>
      <c r="AD459" s="134" t="str">
        <f>IFERROR(__xludf.DUMMYFUNCTION("""COMPUTED_VALUE"""),"Viernes 19:30")</f>
        <v>Viernes 19:30</v>
      </c>
      <c r="AE459" s="134" t="str">
        <f>IFERROR(__xludf.DUMMYFUNCTION("""COMPUTED_VALUE"""),"Sábado 11:15")</f>
        <v>Sábado 11:15</v>
      </c>
      <c r="AF459" s="134" t="str">
        <f>IFERROR(__xludf.DUMMYFUNCTION("""COMPUTED_VALUE"""),"Sábado 12:45")</f>
        <v>Sábado 12:45</v>
      </c>
      <c r="AG459" s="134" t="str">
        <f>IFERROR(__xludf.DUMMYFUNCTION("""COMPUTED_VALUE"""),"Sábado 14:15")</f>
        <v>Sábado 14:15</v>
      </c>
      <c r="AH459" s="134" t="str">
        <f>IFERROR(__xludf.DUMMYFUNCTION("""COMPUTED_VALUE"""),"Sábado 18:00")</f>
        <v>Sábado 18:00</v>
      </c>
      <c r="AI459" s="134" t="str">
        <f>IFERROR(__xludf.DUMMYFUNCTION("""COMPUTED_VALUE"""),"Sábado 18:45")</f>
        <v>Sábado 18:45</v>
      </c>
      <c r="AJ459" s="134" t="str">
        <f>IFERROR(__xludf.DUMMYFUNCTION("""COMPUTED_VALUE"""),"vacio")</f>
        <v>vacio</v>
      </c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353"/>
      <c r="AZ459" s="392" t="str">
        <f>IFERROR(__xludf.DUMMYFUNCTION("TRANSPOSE( IFNA(FILTER($B:$B, MONTH(IF($A:$A&lt;&gt;"""",$A:$A,""null""))=MONTH(IF('DATOS PERSONALES'!$H457&lt;&gt;"""",'DATOS PERSONALES'!$H457,""null""))),""Ingrese mes contratacion primero""))"),"Ingrese mes contratacion primero")</f>
        <v>Ingrese mes contratacion primero</v>
      </c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</row>
    <row r="460" ht="15.75" customHeight="1">
      <c r="A460" s="134"/>
      <c r="B460" s="134"/>
      <c r="C460" s="134"/>
      <c r="D460" s="134"/>
      <c r="E460" s="134"/>
      <c r="F460" s="134"/>
      <c r="G460" s="353"/>
      <c r="H460" s="376"/>
      <c r="I460" s="376"/>
      <c r="J460" s="376"/>
      <c r="K460" s="377"/>
      <c r="L460" s="134"/>
      <c r="M460" s="134"/>
      <c r="N460" s="134"/>
      <c r="O460" s="134"/>
      <c r="P460" s="353"/>
      <c r="Q460" s="381" t="str">
        <f>IFERROR(__xludf.DUMMYFUNCTION("TRANSPOSE(FILTER($P$6:$P$329,$O$6:$O$329='DATOS PERSONALES'!$E457))"),"Lunes 16:00")</f>
        <v>Lunes 16:00</v>
      </c>
      <c r="R460" s="134" t="str">
        <f>IFERROR(__xludf.DUMMYFUNCTION("""COMPUTED_VALUE"""),"Lunes 19:00")</f>
        <v>Lunes 19:00</v>
      </c>
      <c r="S460" s="134" t="str">
        <f>IFERROR(__xludf.DUMMYFUNCTION("""COMPUTED_VALUE"""),"Martes 16:30")</f>
        <v>Martes 16:30</v>
      </c>
      <c r="T460" s="134" t="str">
        <f>IFERROR(__xludf.DUMMYFUNCTION("""COMPUTED_VALUE"""),"Martes 18:45")</f>
        <v>Martes 18:45</v>
      </c>
      <c r="U460" s="134" t="str">
        <f>IFERROR(__xludf.DUMMYFUNCTION("""COMPUTED_VALUE"""),"Martes 19:30")</f>
        <v>Martes 19:30</v>
      </c>
      <c r="V460" s="134" t="str">
        <f>IFERROR(__xludf.DUMMYFUNCTION("""COMPUTED_VALUE"""),"Miércoles 09:45")</f>
        <v>Miércoles 09:45</v>
      </c>
      <c r="W460" s="134" t="str">
        <f>IFERROR(__xludf.DUMMYFUNCTION("""COMPUTED_VALUE"""),"Miércoles 15:00")</f>
        <v>Miércoles 15:00</v>
      </c>
      <c r="X460" s="134" t="str">
        <f>IFERROR(__xludf.DUMMYFUNCTION("""COMPUTED_VALUE"""),"Miércoles 16:30")</f>
        <v>Miércoles 16:30</v>
      </c>
      <c r="Y460" s="134" t="str">
        <f>IFERROR(__xludf.DUMMYFUNCTION("""COMPUTED_VALUE"""),"Miércoles 19:30")</f>
        <v>Miércoles 19:30</v>
      </c>
      <c r="Z460" s="134" t="str">
        <f>IFERROR(__xludf.DUMMYFUNCTION("""COMPUTED_VALUE"""),"Jueves 17:15")</f>
        <v>Jueves 17:15</v>
      </c>
      <c r="AA460" s="134" t="str">
        <f>IFERROR(__xludf.DUMMYFUNCTION("""COMPUTED_VALUE"""),"Jueves 18:45")</f>
        <v>Jueves 18:45</v>
      </c>
      <c r="AB460" s="134" t="str">
        <f>IFERROR(__xludf.DUMMYFUNCTION("""COMPUTED_VALUE"""),"Viernes 15:45")</f>
        <v>Viernes 15:45</v>
      </c>
      <c r="AC460" s="134" t="str">
        <f>IFERROR(__xludf.DUMMYFUNCTION("""COMPUTED_VALUE"""),"Viernes 16:30")</f>
        <v>Viernes 16:30</v>
      </c>
      <c r="AD460" s="134" t="str">
        <f>IFERROR(__xludf.DUMMYFUNCTION("""COMPUTED_VALUE"""),"Viernes 19:30")</f>
        <v>Viernes 19:30</v>
      </c>
      <c r="AE460" s="134" t="str">
        <f>IFERROR(__xludf.DUMMYFUNCTION("""COMPUTED_VALUE"""),"Sábado 11:15")</f>
        <v>Sábado 11:15</v>
      </c>
      <c r="AF460" s="134" t="str">
        <f>IFERROR(__xludf.DUMMYFUNCTION("""COMPUTED_VALUE"""),"Sábado 12:45")</f>
        <v>Sábado 12:45</v>
      </c>
      <c r="AG460" s="134" t="str">
        <f>IFERROR(__xludf.DUMMYFUNCTION("""COMPUTED_VALUE"""),"Sábado 14:15")</f>
        <v>Sábado 14:15</v>
      </c>
      <c r="AH460" s="134" t="str">
        <f>IFERROR(__xludf.DUMMYFUNCTION("""COMPUTED_VALUE"""),"Sábado 18:00")</f>
        <v>Sábado 18:00</v>
      </c>
      <c r="AI460" s="134" t="str">
        <f>IFERROR(__xludf.DUMMYFUNCTION("""COMPUTED_VALUE"""),"Sábado 18:45")</f>
        <v>Sábado 18:45</v>
      </c>
      <c r="AJ460" s="134" t="str">
        <f>IFERROR(__xludf.DUMMYFUNCTION("""COMPUTED_VALUE"""),"vacio")</f>
        <v>vacio</v>
      </c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353"/>
      <c r="AZ460" s="392" t="str">
        <f>IFERROR(__xludf.DUMMYFUNCTION("TRANSPOSE( IFNA(FILTER($B:$B, MONTH(IF($A:$A&lt;&gt;"""",$A:$A,""null""))=MONTH(IF('DATOS PERSONALES'!$H458&lt;&gt;"""",'DATOS PERSONALES'!$H458,""null""))),""Ingrese mes contratacion primero""))"),"Ingrese mes contratacion primero")</f>
        <v>Ingrese mes contratacion primero</v>
      </c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</row>
    <row r="461" ht="15.75" customHeight="1">
      <c r="A461" s="134"/>
      <c r="B461" s="134"/>
      <c r="C461" s="134"/>
      <c r="D461" s="134"/>
      <c r="E461" s="134"/>
      <c r="F461" s="134"/>
      <c r="G461" s="353"/>
      <c r="H461" s="376"/>
      <c r="I461" s="376"/>
      <c r="J461" s="376"/>
      <c r="K461" s="377"/>
      <c r="L461" s="134"/>
      <c r="M461" s="134"/>
      <c r="N461" s="134"/>
      <c r="O461" s="134"/>
      <c r="P461" s="353"/>
      <c r="Q461" s="381" t="str">
        <f>IFERROR(__xludf.DUMMYFUNCTION("TRANSPOSE(FILTER($P$6:$P$329,$O$6:$O$329='DATOS PERSONALES'!$E458))"),"Lunes 16:00")</f>
        <v>Lunes 16:00</v>
      </c>
      <c r="R461" s="134" t="str">
        <f>IFERROR(__xludf.DUMMYFUNCTION("""COMPUTED_VALUE"""),"Lunes 19:00")</f>
        <v>Lunes 19:00</v>
      </c>
      <c r="S461" s="134" t="str">
        <f>IFERROR(__xludf.DUMMYFUNCTION("""COMPUTED_VALUE"""),"Martes 16:30")</f>
        <v>Martes 16:30</v>
      </c>
      <c r="T461" s="134" t="str">
        <f>IFERROR(__xludf.DUMMYFUNCTION("""COMPUTED_VALUE"""),"Martes 18:45")</f>
        <v>Martes 18:45</v>
      </c>
      <c r="U461" s="134" t="str">
        <f>IFERROR(__xludf.DUMMYFUNCTION("""COMPUTED_VALUE"""),"Martes 19:30")</f>
        <v>Martes 19:30</v>
      </c>
      <c r="V461" s="134" t="str">
        <f>IFERROR(__xludf.DUMMYFUNCTION("""COMPUTED_VALUE"""),"Miércoles 09:45")</f>
        <v>Miércoles 09:45</v>
      </c>
      <c r="W461" s="134" t="str">
        <f>IFERROR(__xludf.DUMMYFUNCTION("""COMPUTED_VALUE"""),"Miércoles 15:00")</f>
        <v>Miércoles 15:00</v>
      </c>
      <c r="X461" s="134" t="str">
        <f>IFERROR(__xludf.DUMMYFUNCTION("""COMPUTED_VALUE"""),"Miércoles 16:30")</f>
        <v>Miércoles 16:30</v>
      </c>
      <c r="Y461" s="134" t="str">
        <f>IFERROR(__xludf.DUMMYFUNCTION("""COMPUTED_VALUE"""),"Miércoles 19:30")</f>
        <v>Miércoles 19:30</v>
      </c>
      <c r="Z461" s="134" t="str">
        <f>IFERROR(__xludf.DUMMYFUNCTION("""COMPUTED_VALUE"""),"Jueves 17:15")</f>
        <v>Jueves 17:15</v>
      </c>
      <c r="AA461" s="134" t="str">
        <f>IFERROR(__xludf.DUMMYFUNCTION("""COMPUTED_VALUE"""),"Jueves 18:45")</f>
        <v>Jueves 18:45</v>
      </c>
      <c r="AB461" s="134" t="str">
        <f>IFERROR(__xludf.DUMMYFUNCTION("""COMPUTED_VALUE"""),"Viernes 15:45")</f>
        <v>Viernes 15:45</v>
      </c>
      <c r="AC461" s="134" t="str">
        <f>IFERROR(__xludf.DUMMYFUNCTION("""COMPUTED_VALUE"""),"Viernes 16:30")</f>
        <v>Viernes 16:30</v>
      </c>
      <c r="AD461" s="134" t="str">
        <f>IFERROR(__xludf.DUMMYFUNCTION("""COMPUTED_VALUE"""),"Viernes 19:30")</f>
        <v>Viernes 19:30</v>
      </c>
      <c r="AE461" s="134" t="str">
        <f>IFERROR(__xludf.DUMMYFUNCTION("""COMPUTED_VALUE"""),"Sábado 11:15")</f>
        <v>Sábado 11:15</v>
      </c>
      <c r="AF461" s="134" t="str">
        <f>IFERROR(__xludf.DUMMYFUNCTION("""COMPUTED_VALUE"""),"Sábado 12:45")</f>
        <v>Sábado 12:45</v>
      </c>
      <c r="AG461" s="134" t="str">
        <f>IFERROR(__xludf.DUMMYFUNCTION("""COMPUTED_VALUE"""),"Sábado 14:15")</f>
        <v>Sábado 14:15</v>
      </c>
      <c r="AH461" s="134" t="str">
        <f>IFERROR(__xludf.DUMMYFUNCTION("""COMPUTED_VALUE"""),"Sábado 18:00")</f>
        <v>Sábado 18:00</v>
      </c>
      <c r="AI461" s="134" t="str">
        <f>IFERROR(__xludf.DUMMYFUNCTION("""COMPUTED_VALUE"""),"Sábado 18:45")</f>
        <v>Sábado 18:45</v>
      </c>
      <c r="AJ461" s="134" t="str">
        <f>IFERROR(__xludf.DUMMYFUNCTION("""COMPUTED_VALUE"""),"vacio")</f>
        <v>vacio</v>
      </c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353"/>
      <c r="AZ461" s="392" t="str">
        <f>IFERROR(__xludf.DUMMYFUNCTION("TRANSPOSE( IFNA(FILTER($B:$B, MONTH(IF($A:$A&lt;&gt;"""",$A:$A,""null""))=MONTH(IF('DATOS PERSONALES'!$H459&lt;&gt;"""",'DATOS PERSONALES'!$H459,""null""))),""Ingrese mes contratacion primero""))"),"Ingrese mes contratacion primero")</f>
        <v>Ingrese mes contratacion primero</v>
      </c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</row>
    <row r="462" ht="15.75" customHeight="1">
      <c r="A462" s="134"/>
      <c r="B462" s="134"/>
      <c r="C462" s="134"/>
      <c r="D462" s="134"/>
      <c r="E462" s="134"/>
      <c r="F462" s="134"/>
      <c r="G462" s="353"/>
      <c r="H462" s="376"/>
      <c r="I462" s="376"/>
      <c r="J462" s="376"/>
      <c r="K462" s="377"/>
      <c r="L462" s="134"/>
      <c r="M462" s="134"/>
      <c r="N462" s="134"/>
      <c r="O462" s="134"/>
      <c r="P462" s="353"/>
      <c r="Q462" s="381" t="str">
        <f>IFERROR(__xludf.DUMMYFUNCTION("TRANSPOSE(FILTER($P$6:$P$329,$O$6:$O$329='DATOS PERSONALES'!$E459))"),"Lunes 16:00")</f>
        <v>Lunes 16:00</v>
      </c>
      <c r="R462" s="134" t="str">
        <f>IFERROR(__xludf.DUMMYFUNCTION("""COMPUTED_VALUE"""),"Lunes 19:00")</f>
        <v>Lunes 19:00</v>
      </c>
      <c r="S462" s="134" t="str">
        <f>IFERROR(__xludf.DUMMYFUNCTION("""COMPUTED_VALUE"""),"Martes 16:30")</f>
        <v>Martes 16:30</v>
      </c>
      <c r="T462" s="134" t="str">
        <f>IFERROR(__xludf.DUMMYFUNCTION("""COMPUTED_VALUE"""),"Martes 18:45")</f>
        <v>Martes 18:45</v>
      </c>
      <c r="U462" s="134" t="str">
        <f>IFERROR(__xludf.DUMMYFUNCTION("""COMPUTED_VALUE"""),"Martes 19:30")</f>
        <v>Martes 19:30</v>
      </c>
      <c r="V462" s="134" t="str">
        <f>IFERROR(__xludf.DUMMYFUNCTION("""COMPUTED_VALUE"""),"Miércoles 09:45")</f>
        <v>Miércoles 09:45</v>
      </c>
      <c r="W462" s="134" t="str">
        <f>IFERROR(__xludf.DUMMYFUNCTION("""COMPUTED_VALUE"""),"Miércoles 15:00")</f>
        <v>Miércoles 15:00</v>
      </c>
      <c r="X462" s="134" t="str">
        <f>IFERROR(__xludf.DUMMYFUNCTION("""COMPUTED_VALUE"""),"Miércoles 16:30")</f>
        <v>Miércoles 16:30</v>
      </c>
      <c r="Y462" s="134" t="str">
        <f>IFERROR(__xludf.DUMMYFUNCTION("""COMPUTED_VALUE"""),"Miércoles 19:30")</f>
        <v>Miércoles 19:30</v>
      </c>
      <c r="Z462" s="134" t="str">
        <f>IFERROR(__xludf.DUMMYFUNCTION("""COMPUTED_VALUE"""),"Jueves 17:15")</f>
        <v>Jueves 17:15</v>
      </c>
      <c r="AA462" s="134" t="str">
        <f>IFERROR(__xludf.DUMMYFUNCTION("""COMPUTED_VALUE"""),"Jueves 18:45")</f>
        <v>Jueves 18:45</v>
      </c>
      <c r="AB462" s="134" t="str">
        <f>IFERROR(__xludf.DUMMYFUNCTION("""COMPUTED_VALUE"""),"Viernes 15:45")</f>
        <v>Viernes 15:45</v>
      </c>
      <c r="AC462" s="134" t="str">
        <f>IFERROR(__xludf.DUMMYFUNCTION("""COMPUTED_VALUE"""),"Viernes 16:30")</f>
        <v>Viernes 16:30</v>
      </c>
      <c r="AD462" s="134" t="str">
        <f>IFERROR(__xludf.DUMMYFUNCTION("""COMPUTED_VALUE"""),"Viernes 19:30")</f>
        <v>Viernes 19:30</v>
      </c>
      <c r="AE462" s="134" t="str">
        <f>IFERROR(__xludf.DUMMYFUNCTION("""COMPUTED_VALUE"""),"Sábado 11:15")</f>
        <v>Sábado 11:15</v>
      </c>
      <c r="AF462" s="134" t="str">
        <f>IFERROR(__xludf.DUMMYFUNCTION("""COMPUTED_VALUE"""),"Sábado 12:45")</f>
        <v>Sábado 12:45</v>
      </c>
      <c r="AG462" s="134" t="str">
        <f>IFERROR(__xludf.DUMMYFUNCTION("""COMPUTED_VALUE"""),"Sábado 14:15")</f>
        <v>Sábado 14:15</v>
      </c>
      <c r="AH462" s="134" t="str">
        <f>IFERROR(__xludf.DUMMYFUNCTION("""COMPUTED_VALUE"""),"Sábado 18:00")</f>
        <v>Sábado 18:00</v>
      </c>
      <c r="AI462" s="134" t="str">
        <f>IFERROR(__xludf.DUMMYFUNCTION("""COMPUTED_VALUE"""),"Sábado 18:45")</f>
        <v>Sábado 18:45</v>
      </c>
      <c r="AJ462" s="134" t="str">
        <f>IFERROR(__xludf.DUMMYFUNCTION("""COMPUTED_VALUE"""),"vacio")</f>
        <v>vacio</v>
      </c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353"/>
      <c r="AZ462" s="392" t="str">
        <f>IFERROR(__xludf.DUMMYFUNCTION("TRANSPOSE( IFNA(FILTER($B:$B, MONTH(IF($A:$A&lt;&gt;"""",$A:$A,""null""))=MONTH(IF('DATOS PERSONALES'!$H460&lt;&gt;"""",'DATOS PERSONALES'!$H460,""null""))),""Ingrese mes contratacion primero""))"),"Ingrese mes contratacion primero")</f>
        <v>Ingrese mes contratacion primero</v>
      </c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</row>
    <row r="463" ht="15.75" customHeight="1">
      <c r="A463" s="134"/>
      <c r="B463" s="134"/>
      <c r="C463" s="134"/>
      <c r="D463" s="134"/>
      <c r="E463" s="134"/>
      <c r="F463" s="134"/>
      <c r="G463" s="353"/>
      <c r="H463" s="376"/>
      <c r="I463" s="376"/>
      <c r="J463" s="376"/>
      <c r="K463" s="377"/>
      <c r="L463" s="134"/>
      <c r="M463" s="134"/>
      <c r="N463" s="134"/>
      <c r="O463" s="134"/>
      <c r="P463" s="353"/>
      <c r="Q463" s="381" t="str">
        <f>IFERROR(__xludf.DUMMYFUNCTION("TRANSPOSE(FILTER($P$6:$P$329,$O$6:$O$329='DATOS PERSONALES'!$E460))"),"Lunes 16:00")</f>
        <v>Lunes 16:00</v>
      </c>
      <c r="R463" s="134" t="str">
        <f>IFERROR(__xludf.DUMMYFUNCTION("""COMPUTED_VALUE"""),"Lunes 19:00")</f>
        <v>Lunes 19:00</v>
      </c>
      <c r="S463" s="134" t="str">
        <f>IFERROR(__xludf.DUMMYFUNCTION("""COMPUTED_VALUE"""),"Martes 16:30")</f>
        <v>Martes 16:30</v>
      </c>
      <c r="T463" s="134" t="str">
        <f>IFERROR(__xludf.DUMMYFUNCTION("""COMPUTED_VALUE"""),"Martes 18:45")</f>
        <v>Martes 18:45</v>
      </c>
      <c r="U463" s="134" t="str">
        <f>IFERROR(__xludf.DUMMYFUNCTION("""COMPUTED_VALUE"""),"Martes 19:30")</f>
        <v>Martes 19:30</v>
      </c>
      <c r="V463" s="134" t="str">
        <f>IFERROR(__xludf.DUMMYFUNCTION("""COMPUTED_VALUE"""),"Miércoles 09:45")</f>
        <v>Miércoles 09:45</v>
      </c>
      <c r="W463" s="134" t="str">
        <f>IFERROR(__xludf.DUMMYFUNCTION("""COMPUTED_VALUE"""),"Miércoles 15:00")</f>
        <v>Miércoles 15:00</v>
      </c>
      <c r="X463" s="134" t="str">
        <f>IFERROR(__xludf.DUMMYFUNCTION("""COMPUTED_VALUE"""),"Miércoles 16:30")</f>
        <v>Miércoles 16:30</v>
      </c>
      <c r="Y463" s="134" t="str">
        <f>IFERROR(__xludf.DUMMYFUNCTION("""COMPUTED_VALUE"""),"Miércoles 19:30")</f>
        <v>Miércoles 19:30</v>
      </c>
      <c r="Z463" s="134" t="str">
        <f>IFERROR(__xludf.DUMMYFUNCTION("""COMPUTED_VALUE"""),"Jueves 17:15")</f>
        <v>Jueves 17:15</v>
      </c>
      <c r="AA463" s="134" t="str">
        <f>IFERROR(__xludf.DUMMYFUNCTION("""COMPUTED_VALUE"""),"Jueves 18:45")</f>
        <v>Jueves 18:45</v>
      </c>
      <c r="AB463" s="134" t="str">
        <f>IFERROR(__xludf.DUMMYFUNCTION("""COMPUTED_VALUE"""),"Viernes 15:45")</f>
        <v>Viernes 15:45</v>
      </c>
      <c r="AC463" s="134" t="str">
        <f>IFERROR(__xludf.DUMMYFUNCTION("""COMPUTED_VALUE"""),"Viernes 16:30")</f>
        <v>Viernes 16:30</v>
      </c>
      <c r="AD463" s="134" t="str">
        <f>IFERROR(__xludf.DUMMYFUNCTION("""COMPUTED_VALUE"""),"Viernes 19:30")</f>
        <v>Viernes 19:30</v>
      </c>
      <c r="AE463" s="134" t="str">
        <f>IFERROR(__xludf.DUMMYFUNCTION("""COMPUTED_VALUE"""),"Sábado 11:15")</f>
        <v>Sábado 11:15</v>
      </c>
      <c r="AF463" s="134" t="str">
        <f>IFERROR(__xludf.DUMMYFUNCTION("""COMPUTED_VALUE"""),"Sábado 12:45")</f>
        <v>Sábado 12:45</v>
      </c>
      <c r="AG463" s="134" t="str">
        <f>IFERROR(__xludf.DUMMYFUNCTION("""COMPUTED_VALUE"""),"Sábado 14:15")</f>
        <v>Sábado 14:15</v>
      </c>
      <c r="AH463" s="134" t="str">
        <f>IFERROR(__xludf.DUMMYFUNCTION("""COMPUTED_VALUE"""),"Sábado 18:00")</f>
        <v>Sábado 18:00</v>
      </c>
      <c r="AI463" s="134" t="str">
        <f>IFERROR(__xludf.DUMMYFUNCTION("""COMPUTED_VALUE"""),"Sábado 18:45")</f>
        <v>Sábado 18:45</v>
      </c>
      <c r="AJ463" s="134" t="str">
        <f>IFERROR(__xludf.DUMMYFUNCTION("""COMPUTED_VALUE"""),"vacio")</f>
        <v>vacio</v>
      </c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353"/>
      <c r="AZ463" s="392" t="str">
        <f>IFERROR(__xludf.DUMMYFUNCTION("TRANSPOSE( IFNA(FILTER($B:$B, MONTH(IF($A:$A&lt;&gt;"""",$A:$A,""null""))=MONTH(IF('DATOS PERSONALES'!$H461&lt;&gt;"""",'DATOS PERSONALES'!$H461,""null""))),""Ingrese mes contratacion primero""))"),"Ingrese mes contratacion primero")</f>
        <v>Ingrese mes contratacion primero</v>
      </c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</row>
    <row r="464" ht="15.75" customHeight="1">
      <c r="A464" s="134"/>
      <c r="B464" s="134"/>
      <c r="C464" s="134"/>
      <c r="D464" s="134"/>
      <c r="E464" s="134"/>
      <c r="F464" s="134"/>
      <c r="G464" s="353"/>
      <c r="H464" s="376"/>
      <c r="I464" s="376"/>
      <c r="J464" s="376"/>
      <c r="K464" s="377"/>
      <c r="L464" s="134"/>
      <c r="M464" s="134"/>
      <c r="N464" s="134"/>
      <c r="O464" s="134"/>
      <c r="P464" s="353"/>
      <c r="Q464" s="381" t="str">
        <f>IFERROR(__xludf.DUMMYFUNCTION("TRANSPOSE(FILTER($P$6:$P$329,$O$6:$O$329='DATOS PERSONALES'!$E461))"),"Lunes 16:00")</f>
        <v>Lunes 16:00</v>
      </c>
      <c r="R464" s="134" t="str">
        <f>IFERROR(__xludf.DUMMYFUNCTION("""COMPUTED_VALUE"""),"Lunes 19:00")</f>
        <v>Lunes 19:00</v>
      </c>
      <c r="S464" s="134" t="str">
        <f>IFERROR(__xludf.DUMMYFUNCTION("""COMPUTED_VALUE"""),"Martes 16:30")</f>
        <v>Martes 16:30</v>
      </c>
      <c r="T464" s="134" t="str">
        <f>IFERROR(__xludf.DUMMYFUNCTION("""COMPUTED_VALUE"""),"Martes 18:45")</f>
        <v>Martes 18:45</v>
      </c>
      <c r="U464" s="134" t="str">
        <f>IFERROR(__xludf.DUMMYFUNCTION("""COMPUTED_VALUE"""),"Martes 19:30")</f>
        <v>Martes 19:30</v>
      </c>
      <c r="V464" s="134" t="str">
        <f>IFERROR(__xludf.DUMMYFUNCTION("""COMPUTED_VALUE"""),"Miércoles 09:45")</f>
        <v>Miércoles 09:45</v>
      </c>
      <c r="W464" s="134" t="str">
        <f>IFERROR(__xludf.DUMMYFUNCTION("""COMPUTED_VALUE"""),"Miércoles 15:00")</f>
        <v>Miércoles 15:00</v>
      </c>
      <c r="X464" s="134" t="str">
        <f>IFERROR(__xludf.DUMMYFUNCTION("""COMPUTED_VALUE"""),"Miércoles 16:30")</f>
        <v>Miércoles 16:30</v>
      </c>
      <c r="Y464" s="134" t="str">
        <f>IFERROR(__xludf.DUMMYFUNCTION("""COMPUTED_VALUE"""),"Miércoles 19:30")</f>
        <v>Miércoles 19:30</v>
      </c>
      <c r="Z464" s="134" t="str">
        <f>IFERROR(__xludf.DUMMYFUNCTION("""COMPUTED_VALUE"""),"Jueves 17:15")</f>
        <v>Jueves 17:15</v>
      </c>
      <c r="AA464" s="134" t="str">
        <f>IFERROR(__xludf.DUMMYFUNCTION("""COMPUTED_VALUE"""),"Jueves 18:45")</f>
        <v>Jueves 18:45</v>
      </c>
      <c r="AB464" s="134" t="str">
        <f>IFERROR(__xludf.DUMMYFUNCTION("""COMPUTED_VALUE"""),"Viernes 15:45")</f>
        <v>Viernes 15:45</v>
      </c>
      <c r="AC464" s="134" t="str">
        <f>IFERROR(__xludf.DUMMYFUNCTION("""COMPUTED_VALUE"""),"Viernes 16:30")</f>
        <v>Viernes 16:30</v>
      </c>
      <c r="AD464" s="134" t="str">
        <f>IFERROR(__xludf.DUMMYFUNCTION("""COMPUTED_VALUE"""),"Viernes 19:30")</f>
        <v>Viernes 19:30</v>
      </c>
      <c r="AE464" s="134" t="str">
        <f>IFERROR(__xludf.DUMMYFUNCTION("""COMPUTED_VALUE"""),"Sábado 11:15")</f>
        <v>Sábado 11:15</v>
      </c>
      <c r="AF464" s="134" t="str">
        <f>IFERROR(__xludf.DUMMYFUNCTION("""COMPUTED_VALUE"""),"Sábado 12:45")</f>
        <v>Sábado 12:45</v>
      </c>
      <c r="AG464" s="134" t="str">
        <f>IFERROR(__xludf.DUMMYFUNCTION("""COMPUTED_VALUE"""),"Sábado 14:15")</f>
        <v>Sábado 14:15</v>
      </c>
      <c r="AH464" s="134" t="str">
        <f>IFERROR(__xludf.DUMMYFUNCTION("""COMPUTED_VALUE"""),"Sábado 18:00")</f>
        <v>Sábado 18:00</v>
      </c>
      <c r="AI464" s="134" t="str">
        <f>IFERROR(__xludf.DUMMYFUNCTION("""COMPUTED_VALUE"""),"Sábado 18:45")</f>
        <v>Sábado 18:45</v>
      </c>
      <c r="AJ464" s="134" t="str">
        <f>IFERROR(__xludf.DUMMYFUNCTION("""COMPUTED_VALUE"""),"vacio")</f>
        <v>vacio</v>
      </c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353"/>
      <c r="AZ464" s="392" t="str">
        <f>IFERROR(__xludf.DUMMYFUNCTION("TRANSPOSE( IFNA(FILTER($B:$B, MONTH(IF($A:$A&lt;&gt;"""",$A:$A,""null""))=MONTH(IF('DATOS PERSONALES'!$H462&lt;&gt;"""",'DATOS PERSONALES'!$H462,""null""))),""Ingrese mes contratacion primero""))"),"Ingrese mes contratacion primero")</f>
        <v>Ingrese mes contratacion primero</v>
      </c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</row>
    <row r="465" ht="15.75" customHeight="1">
      <c r="A465" s="134"/>
      <c r="B465" s="134"/>
      <c r="C465" s="134"/>
      <c r="D465" s="134"/>
      <c r="E465" s="134"/>
      <c r="F465" s="134"/>
      <c r="G465" s="353"/>
      <c r="H465" s="376"/>
      <c r="I465" s="376"/>
      <c r="J465" s="376"/>
      <c r="K465" s="377"/>
      <c r="L465" s="134"/>
      <c r="M465" s="134"/>
      <c r="N465" s="134"/>
      <c r="O465" s="134"/>
      <c r="P465" s="353"/>
      <c r="Q465" s="381" t="str">
        <f>IFERROR(__xludf.DUMMYFUNCTION("TRANSPOSE(FILTER($P$6:$P$329,$O$6:$O$329='DATOS PERSONALES'!$E462))"),"Lunes 16:00")</f>
        <v>Lunes 16:00</v>
      </c>
      <c r="R465" s="134" t="str">
        <f>IFERROR(__xludf.DUMMYFUNCTION("""COMPUTED_VALUE"""),"Lunes 19:00")</f>
        <v>Lunes 19:00</v>
      </c>
      <c r="S465" s="134" t="str">
        <f>IFERROR(__xludf.DUMMYFUNCTION("""COMPUTED_VALUE"""),"Martes 16:30")</f>
        <v>Martes 16:30</v>
      </c>
      <c r="T465" s="134" t="str">
        <f>IFERROR(__xludf.DUMMYFUNCTION("""COMPUTED_VALUE"""),"Martes 18:45")</f>
        <v>Martes 18:45</v>
      </c>
      <c r="U465" s="134" t="str">
        <f>IFERROR(__xludf.DUMMYFUNCTION("""COMPUTED_VALUE"""),"Martes 19:30")</f>
        <v>Martes 19:30</v>
      </c>
      <c r="V465" s="134" t="str">
        <f>IFERROR(__xludf.DUMMYFUNCTION("""COMPUTED_VALUE"""),"Miércoles 09:45")</f>
        <v>Miércoles 09:45</v>
      </c>
      <c r="W465" s="134" t="str">
        <f>IFERROR(__xludf.DUMMYFUNCTION("""COMPUTED_VALUE"""),"Miércoles 15:00")</f>
        <v>Miércoles 15:00</v>
      </c>
      <c r="X465" s="134" t="str">
        <f>IFERROR(__xludf.DUMMYFUNCTION("""COMPUTED_VALUE"""),"Miércoles 16:30")</f>
        <v>Miércoles 16:30</v>
      </c>
      <c r="Y465" s="134" t="str">
        <f>IFERROR(__xludf.DUMMYFUNCTION("""COMPUTED_VALUE"""),"Miércoles 19:30")</f>
        <v>Miércoles 19:30</v>
      </c>
      <c r="Z465" s="134" t="str">
        <f>IFERROR(__xludf.DUMMYFUNCTION("""COMPUTED_VALUE"""),"Jueves 17:15")</f>
        <v>Jueves 17:15</v>
      </c>
      <c r="AA465" s="134" t="str">
        <f>IFERROR(__xludf.DUMMYFUNCTION("""COMPUTED_VALUE"""),"Jueves 18:45")</f>
        <v>Jueves 18:45</v>
      </c>
      <c r="AB465" s="134" t="str">
        <f>IFERROR(__xludf.DUMMYFUNCTION("""COMPUTED_VALUE"""),"Viernes 15:45")</f>
        <v>Viernes 15:45</v>
      </c>
      <c r="AC465" s="134" t="str">
        <f>IFERROR(__xludf.DUMMYFUNCTION("""COMPUTED_VALUE"""),"Viernes 16:30")</f>
        <v>Viernes 16:30</v>
      </c>
      <c r="AD465" s="134" t="str">
        <f>IFERROR(__xludf.DUMMYFUNCTION("""COMPUTED_VALUE"""),"Viernes 19:30")</f>
        <v>Viernes 19:30</v>
      </c>
      <c r="AE465" s="134" t="str">
        <f>IFERROR(__xludf.DUMMYFUNCTION("""COMPUTED_VALUE"""),"Sábado 11:15")</f>
        <v>Sábado 11:15</v>
      </c>
      <c r="AF465" s="134" t="str">
        <f>IFERROR(__xludf.DUMMYFUNCTION("""COMPUTED_VALUE"""),"Sábado 12:45")</f>
        <v>Sábado 12:45</v>
      </c>
      <c r="AG465" s="134" t="str">
        <f>IFERROR(__xludf.DUMMYFUNCTION("""COMPUTED_VALUE"""),"Sábado 14:15")</f>
        <v>Sábado 14:15</v>
      </c>
      <c r="AH465" s="134" t="str">
        <f>IFERROR(__xludf.DUMMYFUNCTION("""COMPUTED_VALUE"""),"Sábado 18:00")</f>
        <v>Sábado 18:00</v>
      </c>
      <c r="AI465" s="134" t="str">
        <f>IFERROR(__xludf.DUMMYFUNCTION("""COMPUTED_VALUE"""),"Sábado 18:45")</f>
        <v>Sábado 18:45</v>
      </c>
      <c r="AJ465" s="134" t="str">
        <f>IFERROR(__xludf.DUMMYFUNCTION("""COMPUTED_VALUE"""),"vacio")</f>
        <v>vacio</v>
      </c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353"/>
      <c r="AZ465" s="392" t="str">
        <f>IFERROR(__xludf.DUMMYFUNCTION("TRANSPOSE( IFNA(FILTER($B:$B, MONTH(IF($A:$A&lt;&gt;"""",$A:$A,""null""))=MONTH(IF('DATOS PERSONALES'!$H463&lt;&gt;"""",'DATOS PERSONALES'!$H463,""null""))),""Ingrese mes contratacion primero""))"),"Ingrese mes contratacion primero")</f>
        <v>Ingrese mes contratacion primero</v>
      </c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</row>
    <row r="466" ht="15.75" customHeight="1">
      <c r="A466" s="134"/>
      <c r="B466" s="134"/>
      <c r="C466" s="134"/>
      <c r="D466" s="134"/>
      <c r="E466" s="134"/>
      <c r="F466" s="134"/>
      <c r="G466" s="353"/>
      <c r="H466" s="376"/>
      <c r="I466" s="376"/>
      <c r="J466" s="376"/>
      <c r="K466" s="377"/>
      <c r="L466" s="134"/>
      <c r="M466" s="134"/>
      <c r="N466" s="134"/>
      <c r="O466" s="134"/>
      <c r="P466" s="353"/>
      <c r="Q466" s="381" t="str">
        <f>IFERROR(__xludf.DUMMYFUNCTION("TRANSPOSE(FILTER($P$6:$P$329,$O$6:$O$329='DATOS PERSONALES'!$E463))"),"Lunes 16:00")</f>
        <v>Lunes 16:00</v>
      </c>
      <c r="R466" s="134" t="str">
        <f>IFERROR(__xludf.DUMMYFUNCTION("""COMPUTED_VALUE"""),"Lunes 19:00")</f>
        <v>Lunes 19:00</v>
      </c>
      <c r="S466" s="134" t="str">
        <f>IFERROR(__xludf.DUMMYFUNCTION("""COMPUTED_VALUE"""),"Martes 16:30")</f>
        <v>Martes 16:30</v>
      </c>
      <c r="T466" s="134" t="str">
        <f>IFERROR(__xludf.DUMMYFUNCTION("""COMPUTED_VALUE"""),"Martes 18:45")</f>
        <v>Martes 18:45</v>
      </c>
      <c r="U466" s="134" t="str">
        <f>IFERROR(__xludf.DUMMYFUNCTION("""COMPUTED_VALUE"""),"Martes 19:30")</f>
        <v>Martes 19:30</v>
      </c>
      <c r="V466" s="134" t="str">
        <f>IFERROR(__xludf.DUMMYFUNCTION("""COMPUTED_VALUE"""),"Miércoles 09:45")</f>
        <v>Miércoles 09:45</v>
      </c>
      <c r="W466" s="134" t="str">
        <f>IFERROR(__xludf.DUMMYFUNCTION("""COMPUTED_VALUE"""),"Miércoles 15:00")</f>
        <v>Miércoles 15:00</v>
      </c>
      <c r="X466" s="134" t="str">
        <f>IFERROR(__xludf.DUMMYFUNCTION("""COMPUTED_VALUE"""),"Miércoles 16:30")</f>
        <v>Miércoles 16:30</v>
      </c>
      <c r="Y466" s="134" t="str">
        <f>IFERROR(__xludf.DUMMYFUNCTION("""COMPUTED_VALUE"""),"Miércoles 19:30")</f>
        <v>Miércoles 19:30</v>
      </c>
      <c r="Z466" s="134" t="str">
        <f>IFERROR(__xludf.DUMMYFUNCTION("""COMPUTED_VALUE"""),"Jueves 17:15")</f>
        <v>Jueves 17:15</v>
      </c>
      <c r="AA466" s="134" t="str">
        <f>IFERROR(__xludf.DUMMYFUNCTION("""COMPUTED_VALUE"""),"Jueves 18:45")</f>
        <v>Jueves 18:45</v>
      </c>
      <c r="AB466" s="134" t="str">
        <f>IFERROR(__xludf.DUMMYFUNCTION("""COMPUTED_VALUE"""),"Viernes 15:45")</f>
        <v>Viernes 15:45</v>
      </c>
      <c r="AC466" s="134" t="str">
        <f>IFERROR(__xludf.DUMMYFUNCTION("""COMPUTED_VALUE"""),"Viernes 16:30")</f>
        <v>Viernes 16:30</v>
      </c>
      <c r="AD466" s="134" t="str">
        <f>IFERROR(__xludf.DUMMYFUNCTION("""COMPUTED_VALUE"""),"Viernes 19:30")</f>
        <v>Viernes 19:30</v>
      </c>
      <c r="AE466" s="134" t="str">
        <f>IFERROR(__xludf.DUMMYFUNCTION("""COMPUTED_VALUE"""),"Sábado 11:15")</f>
        <v>Sábado 11:15</v>
      </c>
      <c r="AF466" s="134" t="str">
        <f>IFERROR(__xludf.DUMMYFUNCTION("""COMPUTED_VALUE"""),"Sábado 12:45")</f>
        <v>Sábado 12:45</v>
      </c>
      <c r="AG466" s="134" t="str">
        <f>IFERROR(__xludf.DUMMYFUNCTION("""COMPUTED_VALUE"""),"Sábado 14:15")</f>
        <v>Sábado 14:15</v>
      </c>
      <c r="AH466" s="134" t="str">
        <f>IFERROR(__xludf.DUMMYFUNCTION("""COMPUTED_VALUE"""),"Sábado 18:00")</f>
        <v>Sábado 18:00</v>
      </c>
      <c r="AI466" s="134" t="str">
        <f>IFERROR(__xludf.DUMMYFUNCTION("""COMPUTED_VALUE"""),"Sábado 18:45")</f>
        <v>Sábado 18:45</v>
      </c>
      <c r="AJ466" s="134" t="str">
        <f>IFERROR(__xludf.DUMMYFUNCTION("""COMPUTED_VALUE"""),"vacio")</f>
        <v>vacio</v>
      </c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353"/>
      <c r="AZ466" s="392" t="str">
        <f>IFERROR(__xludf.DUMMYFUNCTION("TRANSPOSE( IFNA(FILTER($B:$B, MONTH(IF($A:$A&lt;&gt;"""",$A:$A,""null""))=MONTH(IF('DATOS PERSONALES'!$H464&lt;&gt;"""",'DATOS PERSONALES'!$H464,""null""))),""Ingrese mes contratacion primero""))"),"Ingrese mes contratacion primero")</f>
        <v>Ingrese mes contratacion primero</v>
      </c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</row>
    <row r="467" ht="15.75" customHeight="1">
      <c r="A467" s="134"/>
      <c r="B467" s="134"/>
      <c r="C467" s="134"/>
      <c r="D467" s="134"/>
      <c r="E467" s="134"/>
      <c r="F467" s="134"/>
      <c r="G467" s="353"/>
      <c r="H467" s="376"/>
      <c r="I467" s="376"/>
      <c r="J467" s="376"/>
      <c r="K467" s="377"/>
      <c r="L467" s="134"/>
      <c r="M467" s="134"/>
      <c r="N467" s="134"/>
      <c r="O467" s="134"/>
      <c r="P467" s="353"/>
      <c r="Q467" s="381" t="str">
        <f>IFERROR(__xludf.DUMMYFUNCTION("TRANSPOSE(FILTER($P$6:$P$329,$O$6:$O$329='DATOS PERSONALES'!$E464))"),"Lunes 16:00")</f>
        <v>Lunes 16:00</v>
      </c>
      <c r="R467" s="134" t="str">
        <f>IFERROR(__xludf.DUMMYFUNCTION("""COMPUTED_VALUE"""),"Lunes 19:00")</f>
        <v>Lunes 19:00</v>
      </c>
      <c r="S467" s="134" t="str">
        <f>IFERROR(__xludf.DUMMYFUNCTION("""COMPUTED_VALUE"""),"Martes 16:30")</f>
        <v>Martes 16:30</v>
      </c>
      <c r="T467" s="134" t="str">
        <f>IFERROR(__xludf.DUMMYFUNCTION("""COMPUTED_VALUE"""),"Martes 18:45")</f>
        <v>Martes 18:45</v>
      </c>
      <c r="U467" s="134" t="str">
        <f>IFERROR(__xludf.DUMMYFUNCTION("""COMPUTED_VALUE"""),"Martes 19:30")</f>
        <v>Martes 19:30</v>
      </c>
      <c r="V467" s="134" t="str">
        <f>IFERROR(__xludf.DUMMYFUNCTION("""COMPUTED_VALUE"""),"Miércoles 09:45")</f>
        <v>Miércoles 09:45</v>
      </c>
      <c r="W467" s="134" t="str">
        <f>IFERROR(__xludf.DUMMYFUNCTION("""COMPUTED_VALUE"""),"Miércoles 15:00")</f>
        <v>Miércoles 15:00</v>
      </c>
      <c r="X467" s="134" t="str">
        <f>IFERROR(__xludf.DUMMYFUNCTION("""COMPUTED_VALUE"""),"Miércoles 16:30")</f>
        <v>Miércoles 16:30</v>
      </c>
      <c r="Y467" s="134" t="str">
        <f>IFERROR(__xludf.DUMMYFUNCTION("""COMPUTED_VALUE"""),"Miércoles 19:30")</f>
        <v>Miércoles 19:30</v>
      </c>
      <c r="Z467" s="134" t="str">
        <f>IFERROR(__xludf.DUMMYFUNCTION("""COMPUTED_VALUE"""),"Jueves 17:15")</f>
        <v>Jueves 17:15</v>
      </c>
      <c r="AA467" s="134" t="str">
        <f>IFERROR(__xludf.DUMMYFUNCTION("""COMPUTED_VALUE"""),"Jueves 18:45")</f>
        <v>Jueves 18:45</v>
      </c>
      <c r="AB467" s="134" t="str">
        <f>IFERROR(__xludf.DUMMYFUNCTION("""COMPUTED_VALUE"""),"Viernes 15:45")</f>
        <v>Viernes 15:45</v>
      </c>
      <c r="AC467" s="134" t="str">
        <f>IFERROR(__xludf.DUMMYFUNCTION("""COMPUTED_VALUE"""),"Viernes 16:30")</f>
        <v>Viernes 16:30</v>
      </c>
      <c r="AD467" s="134" t="str">
        <f>IFERROR(__xludf.DUMMYFUNCTION("""COMPUTED_VALUE"""),"Viernes 19:30")</f>
        <v>Viernes 19:30</v>
      </c>
      <c r="AE467" s="134" t="str">
        <f>IFERROR(__xludf.DUMMYFUNCTION("""COMPUTED_VALUE"""),"Sábado 11:15")</f>
        <v>Sábado 11:15</v>
      </c>
      <c r="AF467" s="134" t="str">
        <f>IFERROR(__xludf.DUMMYFUNCTION("""COMPUTED_VALUE"""),"Sábado 12:45")</f>
        <v>Sábado 12:45</v>
      </c>
      <c r="AG467" s="134" t="str">
        <f>IFERROR(__xludf.DUMMYFUNCTION("""COMPUTED_VALUE"""),"Sábado 14:15")</f>
        <v>Sábado 14:15</v>
      </c>
      <c r="AH467" s="134" t="str">
        <f>IFERROR(__xludf.DUMMYFUNCTION("""COMPUTED_VALUE"""),"Sábado 18:00")</f>
        <v>Sábado 18:00</v>
      </c>
      <c r="AI467" s="134" t="str">
        <f>IFERROR(__xludf.DUMMYFUNCTION("""COMPUTED_VALUE"""),"Sábado 18:45")</f>
        <v>Sábado 18:45</v>
      </c>
      <c r="AJ467" s="134" t="str">
        <f>IFERROR(__xludf.DUMMYFUNCTION("""COMPUTED_VALUE"""),"vacio")</f>
        <v>vacio</v>
      </c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353"/>
      <c r="AZ467" s="392" t="str">
        <f>IFERROR(__xludf.DUMMYFUNCTION("TRANSPOSE( IFNA(FILTER($B:$B, MONTH(IF($A:$A&lt;&gt;"""",$A:$A,""null""))=MONTH(IF('DATOS PERSONALES'!$H465&lt;&gt;"""",'DATOS PERSONALES'!$H465,""null""))),""Ingrese mes contratacion primero""))"),"Ingrese mes contratacion primero")</f>
        <v>Ingrese mes contratacion primero</v>
      </c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</row>
    <row r="468" ht="15.75" customHeight="1">
      <c r="A468" s="134"/>
      <c r="B468" s="134"/>
      <c r="C468" s="134"/>
      <c r="D468" s="134"/>
      <c r="E468" s="134"/>
      <c r="F468" s="134"/>
      <c r="G468" s="353"/>
      <c r="H468" s="376"/>
      <c r="I468" s="376"/>
      <c r="J468" s="376"/>
      <c r="K468" s="377"/>
      <c r="L468" s="134"/>
      <c r="M468" s="134"/>
      <c r="N468" s="134"/>
      <c r="O468" s="134"/>
      <c r="P468" s="353"/>
      <c r="Q468" s="381" t="str">
        <f>IFERROR(__xludf.DUMMYFUNCTION("TRANSPOSE(FILTER($P$6:$P$329,$O$6:$O$329='DATOS PERSONALES'!$E465))"),"Lunes 16:00")</f>
        <v>Lunes 16:00</v>
      </c>
      <c r="R468" s="134" t="str">
        <f>IFERROR(__xludf.DUMMYFUNCTION("""COMPUTED_VALUE"""),"Lunes 19:00")</f>
        <v>Lunes 19:00</v>
      </c>
      <c r="S468" s="134" t="str">
        <f>IFERROR(__xludf.DUMMYFUNCTION("""COMPUTED_VALUE"""),"Martes 16:30")</f>
        <v>Martes 16:30</v>
      </c>
      <c r="T468" s="134" t="str">
        <f>IFERROR(__xludf.DUMMYFUNCTION("""COMPUTED_VALUE"""),"Martes 18:45")</f>
        <v>Martes 18:45</v>
      </c>
      <c r="U468" s="134" t="str">
        <f>IFERROR(__xludf.DUMMYFUNCTION("""COMPUTED_VALUE"""),"Martes 19:30")</f>
        <v>Martes 19:30</v>
      </c>
      <c r="V468" s="134" t="str">
        <f>IFERROR(__xludf.DUMMYFUNCTION("""COMPUTED_VALUE"""),"Miércoles 09:45")</f>
        <v>Miércoles 09:45</v>
      </c>
      <c r="W468" s="134" t="str">
        <f>IFERROR(__xludf.DUMMYFUNCTION("""COMPUTED_VALUE"""),"Miércoles 15:00")</f>
        <v>Miércoles 15:00</v>
      </c>
      <c r="X468" s="134" t="str">
        <f>IFERROR(__xludf.DUMMYFUNCTION("""COMPUTED_VALUE"""),"Miércoles 16:30")</f>
        <v>Miércoles 16:30</v>
      </c>
      <c r="Y468" s="134" t="str">
        <f>IFERROR(__xludf.DUMMYFUNCTION("""COMPUTED_VALUE"""),"Miércoles 19:30")</f>
        <v>Miércoles 19:30</v>
      </c>
      <c r="Z468" s="134" t="str">
        <f>IFERROR(__xludf.DUMMYFUNCTION("""COMPUTED_VALUE"""),"Jueves 17:15")</f>
        <v>Jueves 17:15</v>
      </c>
      <c r="AA468" s="134" t="str">
        <f>IFERROR(__xludf.DUMMYFUNCTION("""COMPUTED_VALUE"""),"Jueves 18:45")</f>
        <v>Jueves 18:45</v>
      </c>
      <c r="AB468" s="134" t="str">
        <f>IFERROR(__xludf.DUMMYFUNCTION("""COMPUTED_VALUE"""),"Viernes 15:45")</f>
        <v>Viernes 15:45</v>
      </c>
      <c r="AC468" s="134" t="str">
        <f>IFERROR(__xludf.DUMMYFUNCTION("""COMPUTED_VALUE"""),"Viernes 16:30")</f>
        <v>Viernes 16:30</v>
      </c>
      <c r="AD468" s="134" t="str">
        <f>IFERROR(__xludf.DUMMYFUNCTION("""COMPUTED_VALUE"""),"Viernes 19:30")</f>
        <v>Viernes 19:30</v>
      </c>
      <c r="AE468" s="134" t="str">
        <f>IFERROR(__xludf.DUMMYFUNCTION("""COMPUTED_VALUE"""),"Sábado 11:15")</f>
        <v>Sábado 11:15</v>
      </c>
      <c r="AF468" s="134" t="str">
        <f>IFERROR(__xludf.DUMMYFUNCTION("""COMPUTED_VALUE"""),"Sábado 12:45")</f>
        <v>Sábado 12:45</v>
      </c>
      <c r="AG468" s="134" t="str">
        <f>IFERROR(__xludf.DUMMYFUNCTION("""COMPUTED_VALUE"""),"Sábado 14:15")</f>
        <v>Sábado 14:15</v>
      </c>
      <c r="AH468" s="134" t="str">
        <f>IFERROR(__xludf.DUMMYFUNCTION("""COMPUTED_VALUE"""),"Sábado 18:00")</f>
        <v>Sábado 18:00</v>
      </c>
      <c r="AI468" s="134" t="str">
        <f>IFERROR(__xludf.DUMMYFUNCTION("""COMPUTED_VALUE"""),"Sábado 18:45")</f>
        <v>Sábado 18:45</v>
      </c>
      <c r="AJ468" s="134" t="str">
        <f>IFERROR(__xludf.DUMMYFUNCTION("""COMPUTED_VALUE"""),"vacio")</f>
        <v>vacio</v>
      </c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353"/>
      <c r="AZ468" s="392" t="str">
        <f>IFERROR(__xludf.DUMMYFUNCTION("TRANSPOSE( IFNA(FILTER($B:$B, MONTH(IF($A:$A&lt;&gt;"""",$A:$A,""null""))=MONTH(IF('DATOS PERSONALES'!$H466&lt;&gt;"""",'DATOS PERSONALES'!$H466,""null""))),""Ingrese mes contratacion primero""))"),"Ingrese mes contratacion primero")</f>
        <v>Ingrese mes contratacion primero</v>
      </c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</row>
    <row r="469" ht="15.75" customHeight="1">
      <c r="A469" s="134"/>
      <c r="B469" s="134"/>
      <c r="C469" s="134"/>
      <c r="D469" s="134"/>
      <c r="E469" s="134"/>
      <c r="F469" s="134"/>
      <c r="G469" s="353"/>
      <c r="H469" s="376"/>
      <c r="I469" s="376"/>
      <c r="J469" s="376"/>
      <c r="K469" s="377"/>
      <c r="L469" s="134"/>
      <c r="M469" s="134"/>
      <c r="N469" s="134"/>
      <c r="O469" s="134"/>
      <c r="P469" s="353"/>
      <c r="Q469" s="381" t="str">
        <f>IFERROR(__xludf.DUMMYFUNCTION("TRANSPOSE(FILTER($P$6:$P$329,$O$6:$O$329='DATOS PERSONALES'!$E466))"),"Lunes 16:00")</f>
        <v>Lunes 16:00</v>
      </c>
      <c r="R469" s="134" t="str">
        <f>IFERROR(__xludf.DUMMYFUNCTION("""COMPUTED_VALUE"""),"Lunes 19:00")</f>
        <v>Lunes 19:00</v>
      </c>
      <c r="S469" s="134" t="str">
        <f>IFERROR(__xludf.DUMMYFUNCTION("""COMPUTED_VALUE"""),"Martes 16:30")</f>
        <v>Martes 16:30</v>
      </c>
      <c r="T469" s="134" t="str">
        <f>IFERROR(__xludf.DUMMYFUNCTION("""COMPUTED_VALUE"""),"Martes 18:45")</f>
        <v>Martes 18:45</v>
      </c>
      <c r="U469" s="134" t="str">
        <f>IFERROR(__xludf.DUMMYFUNCTION("""COMPUTED_VALUE"""),"Martes 19:30")</f>
        <v>Martes 19:30</v>
      </c>
      <c r="V469" s="134" t="str">
        <f>IFERROR(__xludf.DUMMYFUNCTION("""COMPUTED_VALUE"""),"Miércoles 09:45")</f>
        <v>Miércoles 09:45</v>
      </c>
      <c r="W469" s="134" t="str">
        <f>IFERROR(__xludf.DUMMYFUNCTION("""COMPUTED_VALUE"""),"Miércoles 15:00")</f>
        <v>Miércoles 15:00</v>
      </c>
      <c r="X469" s="134" t="str">
        <f>IFERROR(__xludf.DUMMYFUNCTION("""COMPUTED_VALUE"""),"Miércoles 16:30")</f>
        <v>Miércoles 16:30</v>
      </c>
      <c r="Y469" s="134" t="str">
        <f>IFERROR(__xludf.DUMMYFUNCTION("""COMPUTED_VALUE"""),"Miércoles 19:30")</f>
        <v>Miércoles 19:30</v>
      </c>
      <c r="Z469" s="134" t="str">
        <f>IFERROR(__xludf.DUMMYFUNCTION("""COMPUTED_VALUE"""),"Jueves 17:15")</f>
        <v>Jueves 17:15</v>
      </c>
      <c r="AA469" s="134" t="str">
        <f>IFERROR(__xludf.DUMMYFUNCTION("""COMPUTED_VALUE"""),"Jueves 18:45")</f>
        <v>Jueves 18:45</v>
      </c>
      <c r="AB469" s="134" t="str">
        <f>IFERROR(__xludf.DUMMYFUNCTION("""COMPUTED_VALUE"""),"Viernes 15:45")</f>
        <v>Viernes 15:45</v>
      </c>
      <c r="AC469" s="134" t="str">
        <f>IFERROR(__xludf.DUMMYFUNCTION("""COMPUTED_VALUE"""),"Viernes 16:30")</f>
        <v>Viernes 16:30</v>
      </c>
      <c r="AD469" s="134" t="str">
        <f>IFERROR(__xludf.DUMMYFUNCTION("""COMPUTED_VALUE"""),"Viernes 19:30")</f>
        <v>Viernes 19:30</v>
      </c>
      <c r="AE469" s="134" t="str">
        <f>IFERROR(__xludf.DUMMYFUNCTION("""COMPUTED_VALUE"""),"Sábado 11:15")</f>
        <v>Sábado 11:15</v>
      </c>
      <c r="AF469" s="134" t="str">
        <f>IFERROR(__xludf.DUMMYFUNCTION("""COMPUTED_VALUE"""),"Sábado 12:45")</f>
        <v>Sábado 12:45</v>
      </c>
      <c r="AG469" s="134" t="str">
        <f>IFERROR(__xludf.DUMMYFUNCTION("""COMPUTED_VALUE"""),"Sábado 14:15")</f>
        <v>Sábado 14:15</v>
      </c>
      <c r="AH469" s="134" t="str">
        <f>IFERROR(__xludf.DUMMYFUNCTION("""COMPUTED_VALUE"""),"Sábado 18:00")</f>
        <v>Sábado 18:00</v>
      </c>
      <c r="AI469" s="134" t="str">
        <f>IFERROR(__xludf.DUMMYFUNCTION("""COMPUTED_VALUE"""),"Sábado 18:45")</f>
        <v>Sábado 18:45</v>
      </c>
      <c r="AJ469" s="134" t="str">
        <f>IFERROR(__xludf.DUMMYFUNCTION("""COMPUTED_VALUE"""),"vacio")</f>
        <v>vacio</v>
      </c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353"/>
      <c r="AZ469" s="392" t="str">
        <f>IFERROR(__xludf.DUMMYFUNCTION("TRANSPOSE( IFNA(FILTER($B:$B, MONTH(IF($A:$A&lt;&gt;"""",$A:$A,""null""))=MONTH(IF('DATOS PERSONALES'!$H467&lt;&gt;"""",'DATOS PERSONALES'!$H467,""null""))),""Ingrese mes contratacion primero""))"),"Ingrese mes contratacion primero")</f>
        <v>Ingrese mes contratacion primero</v>
      </c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</row>
    <row r="470" ht="15.75" customHeight="1">
      <c r="A470" s="134"/>
      <c r="B470" s="134"/>
      <c r="C470" s="134"/>
      <c r="D470" s="134"/>
      <c r="E470" s="134"/>
      <c r="F470" s="134"/>
      <c r="G470" s="353"/>
      <c r="H470" s="376"/>
      <c r="I470" s="376"/>
      <c r="J470" s="376"/>
      <c r="K470" s="377"/>
      <c r="L470" s="134"/>
      <c r="M470" s="134"/>
      <c r="N470" s="134"/>
      <c r="O470" s="134"/>
      <c r="P470" s="353"/>
      <c r="Q470" s="381" t="str">
        <f>IFERROR(__xludf.DUMMYFUNCTION("TRANSPOSE(FILTER($P$6:$P$329,$O$6:$O$329='DATOS PERSONALES'!$E467))"),"Lunes 16:00")</f>
        <v>Lunes 16:00</v>
      </c>
      <c r="R470" s="134" t="str">
        <f>IFERROR(__xludf.DUMMYFUNCTION("""COMPUTED_VALUE"""),"Lunes 19:00")</f>
        <v>Lunes 19:00</v>
      </c>
      <c r="S470" s="134" t="str">
        <f>IFERROR(__xludf.DUMMYFUNCTION("""COMPUTED_VALUE"""),"Martes 16:30")</f>
        <v>Martes 16:30</v>
      </c>
      <c r="T470" s="134" t="str">
        <f>IFERROR(__xludf.DUMMYFUNCTION("""COMPUTED_VALUE"""),"Martes 18:45")</f>
        <v>Martes 18:45</v>
      </c>
      <c r="U470" s="134" t="str">
        <f>IFERROR(__xludf.DUMMYFUNCTION("""COMPUTED_VALUE"""),"Martes 19:30")</f>
        <v>Martes 19:30</v>
      </c>
      <c r="V470" s="134" t="str">
        <f>IFERROR(__xludf.DUMMYFUNCTION("""COMPUTED_VALUE"""),"Miércoles 09:45")</f>
        <v>Miércoles 09:45</v>
      </c>
      <c r="W470" s="134" t="str">
        <f>IFERROR(__xludf.DUMMYFUNCTION("""COMPUTED_VALUE"""),"Miércoles 15:00")</f>
        <v>Miércoles 15:00</v>
      </c>
      <c r="X470" s="134" t="str">
        <f>IFERROR(__xludf.DUMMYFUNCTION("""COMPUTED_VALUE"""),"Miércoles 16:30")</f>
        <v>Miércoles 16:30</v>
      </c>
      <c r="Y470" s="134" t="str">
        <f>IFERROR(__xludf.DUMMYFUNCTION("""COMPUTED_VALUE"""),"Miércoles 19:30")</f>
        <v>Miércoles 19:30</v>
      </c>
      <c r="Z470" s="134" t="str">
        <f>IFERROR(__xludf.DUMMYFUNCTION("""COMPUTED_VALUE"""),"Jueves 17:15")</f>
        <v>Jueves 17:15</v>
      </c>
      <c r="AA470" s="134" t="str">
        <f>IFERROR(__xludf.DUMMYFUNCTION("""COMPUTED_VALUE"""),"Jueves 18:45")</f>
        <v>Jueves 18:45</v>
      </c>
      <c r="AB470" s="134" t="str">
        <f>IFERROR(__xludf.DUMMYFUNCTION("""COMPUTED_VALUE"""),"Viernes 15:45")</f>
        <v>Viernes 15:45</v>
      </c>
      <c r="AC470" s="134" t="str">
        <f>IFERROR(__xludf.DUMMYFUNCTION("""COMPUTED_VALUE"""),"Viernes 16:30")</f>
        <v>Viernes 16:30</v>
      </c>
      <c r="AD470" s="134" t="str">
        <f>IFERROR(__xludf.DUMMYFUNCTION("""COMPUTED_VALUE"""),"Viernes 19:30")</f>
        <v>Viernes 19:30</v>
      </c>
      <c r="AE470" s="134" t="str">
        <f>IFERROR(__xludf.DUMMYFUNCTION("""COMPUTED_VALUE"""),"Sábado 11:15")</f>
        <v>Sábado 11:15</v>
      </c>
      <c r="AF470" s="134" t="str">
        <f>IFERROR(__xludf.DUMMYFUNCTION("""COMPUTED_VALUE"""),"Sábado 12:45")</f>
        <v>Sábado 12:45</v>
      </c>
      <c r="AG470" s="134" t="str">
        <f>IFERROR(__xludf.DUMMYFUNCTION("""COMPUTED_VALUE"""),"Sábado 14:15")</f>
        <v>Sábado 14:15</v>
      </c>
      <c r="AH470" s="134" t="str">
        <f>IFERROR(__xludf.DUMMYFUNCTION("""COMPUTED_VALUE"""),"Sábado 18:00")</f>
        <v>Sábado 18:00</v>
      </c>
      <c r="AI470" s="134" t="str">
        <f>IFERROR(__xludf.DUMMYFUNCTION("""COMPUTED_VALUE"""),"Sábado 18:45")</f>
        <v>Sábado 18:45</v>
      </c>
      <c r="AJ470" s="134" t="str">
        <f>IFERROR(__xludf.DUMMYFUNCTION("""COMPUTED_VALUE"""),"vacio")</f>
        <v>vacio</v>
      </c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353"/>
      <c r="AZ470" s="392" t="str">
        <f>IFERROR(__xludf.DUMMYFUNCTION("TRANSPOSE( IFNA(FILTER($B:$B, MONTH(IF($A:$A&lt;&gt;"""",$A:$A,""null""))=MONTH(IF('DATOS PERSONALES'!$H468&lt;&gt;"""",'DATOS PERSONALES'!$H468,""null""))),""Ingrese mes contratacion primero""))"),"Ingrese mes contratacion primero")</f>
        <v>Ingrese mes contratacion primero</v>
      </c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</row>
    <row r="471" ht="15.75" customHeight="1">
      <c r="A471" s="134"/>
      <c r="B471" s="134"/>
      <c r="C471" s="134"/>
      <c r="D471" s="134"/>
      <c r="E471" s="134"/>
      <c r="F471" s="134"/>
      <c r="G471" s="353"/>
      <c r="H471" s="376"/>
      <c r="I471" s="376"/>
      <c r="J471" s="376"/>
      <c r="K471" s="377"/>
      <c r="L471" s="134"/>
      <c r="M471" s="134"/>
      <c r="N471" s="134"/>
      <c r="O471" s="134"/>
      <c r="P471" s="353"/>
      <c r="Q471" s="381" t="str">
        <f>IFERROR(__xludf.DUMMYFUNCTION("TRANSPOSE(FILTER($P$6:$P$329,$O$6:$O$329='DATOS PERSONALES'!$E468))"),"Lunes 16:00")</f>
        <v>Lunes 16:00</v>
      </c>
      <c r="R471" s="134" t="str">
        <f>IFERROR(__xludf.DUMMYFUNCTION("""COMPUTED_VALUE"""),"Lunes 19:00")</f>
        <v>Lunes 19:00</v>
      </c>
      <c r="S471" s="134" t="str">
        <f>IFERROR(__xludf.DUMMYFUNCTION("""COMPUTED_VALUE"""),"Martes 16:30")</f>
        <v>Martes 16:30</v>
      </c>
      <c r="T471" s="134" t="str">
        <f>IFERROR(__xludf.DUMMYFUNCTION("""COMPUTED_VALUE"""),"Martes 18:45")</f>
        <v>Martes 18:45</v>
      </c>
      <c r="U471" s="134" t="str">
        <f>IFERROR(__xludf.DUMMYFUNCTION("""COMPUTED_VALUE"""),"Martes 19:30")</f>
        <v>Martes 19:30</v>
      </c>
      <c r="V471" s="134" t="str">
        <f>IFERROR(__xludf.DUMMYFUNCTION("""COMPUTED_VALUE"""),"Miércoles 09:45")</f>
        <v>Miércoles 09:45</v>
      </c>
      <c r="W471" s="134" t="str">
        <f>IFERROR(__xludf.DUMMYFUNCTION("""COMPUTED_VALUE"""),"Miércoles 15:00")</f>
        <v>Miércoles 15:00</v>
      </c>
      <c r="X471" s="134" t="str">
        <f>IFERROR(__xludf.DUMMYFUNCTION("""COMPUTED_VALUE"""),"Miércoles 16:30")</f>
        <v>Miércoles 16:30</v>
      </c>
      <c r="Y471" s="134" t="str">
        <f>IFERROR(__xludf.DUMMYFUNCTION("""COMPUTED_VALUE"""),"Miércoles 19:30")</f>
        <v>Miércoles 19:30</v>
      </c>
      <c r="Z471" s="134" t="str">
        <f>IFERROR(__xludf.DUMMYFUNCTION("""COMPUTED_VALUE"""),"Jueves 17:15")</f>
        <v>Jueves 17:15</v>
      </c>
      <c r="AA471" s="134" t="str">
        <f>IFERROR(__xludf.DUMMYFUNCTION("""COMPUTED_VALUE"""),"Jueves 18:45")</f>
        <v>Jueves 18:45</v>
      </c>
      <c r="AB471" s="134" t="str">
        <f>IFERROR(__xludf.DUMMYFUNCTION("""COMPUTED_VALUE"""),"Viernes 15:45")</f>
        <v>Viernes 15:45</v>
      </c>
      <c r="AC471" s="134" t="str">
        <f>IFERROR(__xludf.DUMMYFUNCTION("""COMPUTED_VALUE"""),"Viernes 16:30")</f>
        <v>Viernes 16:30</v>
      </c>
      <c r="AD471" s="134" t="str">
        <f>IFERROR(__xludf.DUMMYFUNCTION("""COMPUTED_VALUE"""),"Viernes 19:30")</f>
        <v>Viernes 19:30</v>
      </c>
      <c r="AE471" s="134" t="str">
        <f>IFERROR(__xludf.DUMMYFUNCTION("""COMPUTED_VALUE"""),"Sábado 11:15")</f>
        <v>Sábado 11:15</v>
      </c>
      <c r="AF471" s="134" t="str">
        <f>IFERROR(__xludf.DUMMYFUNCTION("""COMPUTED_VALUE"""),"Sábado 12:45")</f>
        <v>Sábado 12:45</v>
      </c>
      <c r="AG471" s="134" t="str">
        <f>IFERROR(__xludf.DUMMYFUNCTION("""COMPUTED_VALUE"""),"Sábado 14:15")</f>
        <v>Sábado 14:15</v>
      </c>
      <c r="AH471" s="134" t="str">
        <f>IFERROR(__xludf.DUMMYFUNCTION("""COMPUTED_VALUE"""),"Sábado 18:00")</f>
        <v>Sábado 18:00</v>
      </c>
      <c r="AI471" s="134" t="str">
        <f>IFERROR(__xludf.DUMMYFUNCTION("""COMPUTED_VALUE"""),"Sábado 18:45")</f>
        <v>Sábado 18:45</v>
      </c>
      <c r="AJ471" s="134" t="str">
        <f>IFERROR(__xludf.DUMMYFUNCTION("""COMPUTED_VALUE"""),"vacio")</f>
        <v>vacio</v>
      </c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353"/>
      <c r="AZ471" s="392" t="str">
        <f>IFERROR(__xludf.DUMMYFUNCTION("TRANSPOSE( IFNA(FILTER($B:$B, MONTH(IF($A:$A&lt;&gt;"""",$A:$A,""null""))=MONTH(IF('DATOS PERSONALES'!$H469&lt;&gt;"""",'DATOS PERSONALES'!$H469,""null""))),""Ingrese mes contratacion primero""))"),"Ingrese mes contratacion primero")</f>
        <v>Ingrese mes contratacion primero</v>
      </c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</row>
    <row r="472" ht="15.75" customHeight="1">
      <c r="A472" s="134"/>
      <c r="B472" s="134"/>
      <c r="C472" s="134"/>
      <c r="D472" s="134"/>
      <c r="E472" s="134"/>
      <c r="F472" s="134"/>
      <c r="G472" s="353"/>
      <c r="H472" s="376"/>
      <c r="I472" s="376"/>
      <c r="J472" s="376"/>
      <c r="K472" s="377"/>
      <c r="L472" s="134"/>
      <c r="M472" s="134"/>
      <c r="N472" s="134"/>
      <c r="O472" s="134"/>
      <c r="P472" s="353"/>
      <c r="Q472" s="381" t="str">
        <f>IFERROR(__xludf.DUMMYFUNCTION("TRANSPOSE(FILTER($P$6:$P$329,$O$6:$O$329='DATOS PERSONALES'!$E469))"),"Lunes 16:00")</f>
        <v>Lunes 16:00</v>
      </c>
      <c r="R472" s="134" t="str">
        <f>IFERROR(__xludf.DUMMYFUNCTION("""COMPUTED_VALUE"""),"Lunes 19:00")</f>
        <v>Lunes 19:00</v>
      </c>
      <c r="S472" s="134" t="str">
        <f>IFERROR(__xludf.DUMMYFUNCTION("""COMPUTED_VALUE"""),"Martes 16:30")</f>
        <v>Martes 16:30</v>
      </c>
      <c r="T472" s="134" t="str">
        <f>IFERROR(__xludf.DUMMYFUNCTION("""COMPUTED_VALUE"""),"Martes 18:45")</f>
        <v>Martes 18:45</v>
      </c>
      <c r="U472" s="134" t="str">
        <f>IFERROR(__xludf.DUMMYFUNCTION("""COMPUTED_VALUE"""),"Martes 19:30")</f>
        <v>Martes 19:30</v>
      </c>
      <c r="V472" s="134" t="str">
        <f>IFERROR(__xludf.DUMMYFUNCTION("""COMPUTED_VALUE"""),"Miércoles 09:45")</f>
        <v>Miércoles 09:45</v>
      </c>
      <c r="W472" s="134" t="str">
        <f>IFERROR(__xludf.DUMMYFUNCTION("""COMPUTED_VALUE"""),"Miércoles 15:00")</f>
        <v>Miércoles 15:00</v>
      </c>
      <c r="X472" s="134" t="str">
        <f>IFERROR(__xludf.DUMMYFUNCTION("""COMPUTED_VALUE"""),"Miércoles 16:30")</f>
        <v>Miércoles 16:30</v>
      </c>
      <c r="Y472" s="134" t="str">
        <f>IFERROR(__xludf.DUMMYFUNCTION("""COMPUTED_VALUE"""),"Miércoles 19:30")</f>
        <v>Miércoles 19:30</v>
      </c>
      <c r="Z472" s="134" t="str">
        <f>IFERROR(__xludf.DUMMYFUNCTION("""COMPUTED_VALUE"""),"Jueves 17:15")</f>
        <v>Jueves 17:15</v>
      </c>
      <c r="AA472" s="134" t="str">
        <f>IFERROR(__xludf.DUMMYFUNCTION("""COMPUTED_VALUE"""),"Jueves 18:45")</f>
        <v>Jueves 18:45</v>
      </c>
      <c r="AB472" s="134" t="str">
        <f>IFERROR(__xludf.DUMMYFUNCTION("""COMPUTED_VALUE"""),"Viernes 15:45")</f>
        <v>Viernes 15:45</v>
      </c>
      <c r="AC472" s="134" t="str">
        <f>IFERROR(__xludf.DUMMYFUNCTION("""COMPUTED_VALUE"""),"Viernes 16:30")</f>
        <v>Viernes 16:30</v>
      </c>
      <c r="AD472" s="134" t="str">
        <f>IFERROR(__xludf.DUMMYFUNCTION("""COMPUTED_VALUE"""),"Viernes 19:30")</f>
        <v>Viernes 19:30</v>
      </c>
      <c r="AE472" s="134" t="str">
        <f>IFERROR(__xludf.DUMMYFUNCTION("""COMPUTED_VALUE"""),"Sábado 11:15")</f>
        <v>Sábado 11:15</v>
      </c>
      <c r="AF472" s="134" t="str">
        <f>IFERROR(__xludf.DUMMYFUNCTION("""COMPUTED_VALUE"""),"Sábado 12:45")</f>
        <v>Sábado 12:45</v>
      </c>
      <c r="AG472" s="134" t="str">
        <f>IFERROR(__xludf.DUMMYFUNCTION("""COMPUTED_VALUE"""),"Sábado 14:15")</f>
        <v>Sábado 14:15</v>
      </c>
      <c r="AH472" s="134" t="str">
        <f>IFERROR(__xludf.DUMMYFUNCTION("""COMPUTED_VALUE"""),"Sábado 18:00")</f>
        <v>Sábado 18:00</v>
      </c>
      <c r="AI472" s="134" t="str">
        <f>IFERROR(__xludf.DUMMYFUNCTION("""COMPUTED_VALUE"""),"Sábado 18:45")</f>
        <v>Sábado 18:45</v>
      </c>
      <c r="AJ472" s="134" t="str">
        <f>IFERROR(__xludf.DUMMYFUNCTION("""COMPUTED_VALUE"""),"vacio")</f>
        <v>vacio</v>
      </c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353"/>
      <c r="AZ472" s="392" t="str">
        <f>IFERROR(__xludf.DUMMYFUNCTION("TRANSPOSE( IFNA(FILTER($B:$B, MONTH(IF($A:$A&lt;&gt;"""",$A:$A,""null""))=MONTH(IF('DATOS PERSONALES'!$H470&lt;&gt;"""",'DATOS PERSONALES'!$H470,""null""))),""Ingrese mes contratacion primero""))"),"Ingrese mes contratacion primero")</f>
        <v>Ingrese mes contratacion primero</v>
      </c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</row>
    <row r="473" ht="15.75" customHeight="1">
      <c r="A473" s="134"/>
      <c r="B473" s="134"/>
      <c r="C473" s="134"/>
      <c r="D473" s="134"/>
      <c r="E473" s="134"/>
      <c r="F473" s="134"/>
      <c r="G473" s="353"/>
      <c r="H473" s="376"/>
      <c r="I473" s="376"/>
      <c r="J473" s="376"/>
      <c r="K473" s="377"/>
      <c r="L473" s="134"/>
      <c r="M473" s="134"/>
      <c r="N473" s="134"/>
      <c r="O473" s="134"/>
      <c r="P473" s="353"/>
      <c r="Q473" s="381" t="str">
        <f>IFERROR(__xludf.DUMMYFUNCTION("TRANSPOSE(FILTER($P$6:$P$329,$O$6:$O$329='DATOS PERSONALES'!$E470))"),"Lunes 16:00")</f>
        <v>Lunes 16:00</v>
      </c>
      <c r="R473" s="134" t="str">
        <f>IFERROR(__xludf.DUMMYFUNCTION("""COMPUTED_VALUE"""),"Lunes 19:00")</f>
        <v>Lunes 19:00</v>
      </c>
      <c r="S473" s="134" t="str">
        <f>IFERROR(__xludf.DUMMYFUNCTION("""COMPUTED_VALUE"""),"Martes 16:30")</f>
        <v>Martes 16:30</v>
      </c>
      <c r="T473" s="134" t="str">
        <f>IFERROR(__xludf.DUMMYFUNCTION("""COMPUTED_VALUE"""),"Martes 18:45")</f>
        <v>Martes 18:45</v>
      </c>
      <c r="U473" s="134" t="str">
        <f>IFERROR(__xludf.DUMMYFUNCTION("""COMPUTED_VALUE"""),"Martes 19:30")</f>
        <v>Martes 19:30</v>
      </c>
      <c r="V473" s="134" t="str">
        <f>IFERROR(__xludf.DUMMYFUNCTION("""COMPUTED_VALUE"""),"Miércoles 09:45")</f>
        <v>Miércoles 09:45</v>
      </c>
      <c r="W473" s="134" t="str">
        <f>IFERROR(__xludf.DUMMYFUNCTION("""COMPUTED_VALUE"""),"Miércoles 15:00")</f>
        <v>Miércoles 15:00</v>
      </c>
      <c r="X473" s="134" t="str">
        <f>IFERROR(__xludf.DUMMYFUNCTION("""COMPUTED_VALUE"""),"Miércoles 16:30")</f>
        <v>Miércoles 16:30</v>
      </c>
      <c r="Y473" s="134" t="str">
        <f>IFERROR(__xludf.DUMMYFUNCTION("""COMPUTED_VALUE"""),"Miércoles 19:30")</f>
        <v>Miércoles 19:30</v>
      </c>
      <c r="Z473" s="134" t="str">
        <f>IFERROR(__xludf.DUMMYFUNCTION("""COMPUTED_VALUE"""),"Jueves 17:15")</f>
        <v>Jueves 17:15</v>
      </c>
      <c r="AA473" s="134" t="str">
        <f>IFERROR(__xludf.DUMMYFUNCTION("""COMPUTED_VALUE"""),"Jueves 18:45")</f>
        <v>Jueves 18:45</v>
      </c>
      <c r="AB473" s="134" t="str">
        <f>IFERROR(__xludf.DUMMYFUNCTION("""COMPUTED_VALUE"""),"Viernes 15:45")</f>
        <v>Viernes 15:45</v>
      </c>
      <c r="AC473" s="134" t="str">
        <f>IFERROR(__xludf.DUMMYFUNCTION("""COMPUTED_VALUE"""),"Viernes 16:30")</f>
        <v>Viernes 16:30</v>
      </c>
      <c r="AD473" s="134" t="str">
        <f>IFERROR(__xludf.DUMMYFUNCTION("""COMPUTED_VALUE"""),"Viernes 19:30")</f>
        <v>Viernes 19:30</v>
      </c>
      <c r="AE473" s="134" t="str">
        <f>IFERROR(__xludf.DUMMYFUNCTION("""COMPUTED_VALUE"""),"Sábado 11:15")</f>
        <v>Sábado 11:15</v>
      </c>
      <c r="AF473" s="134" t="str">
        <f>IFERROR(__xludf.DUMMYFUNCTION("""COMPUTED_VALUE"""),"Sábado 12:45")</f>
        <v>Sábado 12:45</v>
      </c>
      <c r="AG473" s="134" t="str">
        <f>IFERROR(__xludf.DUMMYFUNCTION("""COMPUTED_VALUE"""),"Sábado 14:15")</f>
        <v>Sábado 14:15</v>
      </c>
      <c r="AH473" s="134" t="str">
        <f>IFERROR(__xludf.DUMMYFUNCTION("""COMPUTED_VALUE"""),"Sábado 18:00")</f>
        <v>Sábado 18:00</v>
      </c>
      <c r="AI473" s="134" t="str">
        <f>IFERROR(__xludf.DUMMYFUNCTION("""COMPUTED_VALUE"""),"Sábado 18:45")</f>
        <v>Sábado 18:45</v>
      </c>
      <c r="AJ473" s="134" t="str">
        <f>IFERROR(__xludf.DUMMYFUNCTION("""COMPUTED_VALUE"""),"vacio")</f>
        <v>vacio</v>
      </c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353"/>
      <c r="AZ473" s="392" t="str">
        <f>IFERROR(__xludf.DUMMYFUNCTION("TRANSPOSE( IFNA(FILTER($B:$B, MONTH(IF($A:$A&lt;&gt;"""",$A:$A,""null""))=MONTH(IF('DATOS PERSONALES'!$H471&lt;&gt;"""",'DATOS PERSONALES'!$H471,""null""))),""Ingrese mes contratacion primero""))"),"Ingrese mes contratacion primero")</f>
        <v>Ingrese mes contratacion primero</v>
      </c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</row>
    <row r="474" ht="15.75" customHeight="1">
      <c r="A474" s="134"/>
      <c r="B474" s="134"/>
      <c r="C474" s="134"/>
      <c r="D474" s="134"/>
      <c r="E474" s="134"/>
      <c r="F474" s="134"/>
      <c r="G474" s="353"/>
      <c r="H474" s="376"/>
      <c r="I474" s="376"/>
      <c r="J474" s="376"/>
      <c r="K474" s="377"/>
      <c r="L474" s="134"/>
      <c r="M474" s="134"/>
      <c r="N474" s="134"/>
      <c r="O474" s="134"/>
      <c r="P474" s="353"/>
      <c r="Q474" s="381" t="str">
        <f>IFERROR(__xludf.DUMMYFUNCTION("TRANSPOSE(FILTER($P$6:$P$329,$O$6:$O$329='DATOS PERSONALES'!$E471))"),"Lunes 16:00")</f>
        <v>Lunes 16:00</v>
      </c>
      <c r="R474" s="134" t="str">
        <f>IFERROR(__xludf.DUMMYFUNCTION("""COMPUTED_VALUE"""),"Lunes 19:00")</f>
        <v>Lunes 19:00</v>
      </c>
      <c r="S474" s="134" t="str">
        <f>IFERROR(__xludf.DUMMYFUNCTION("""COMPUTED_VALUE"""),"Martes 16:30")</f>
        <v>Martes 16:30</v>
      </c>
      <c r="T474" s="134" t="str">
        <f>IFERROR(__xludf.DUMMYFUNCTION("""COMPUTED_VALUE"""),"Martes 18:45")</f>
        <v>Martes 18:45</v>
      </c>
      <c r="U474" s="134" t="str">
        <f>IFERROR(__xludf.DUMMYFUNCTION("""COMPUTED_VALUE"""),"Martes 19:30")</f>
        <v>Martes 19:30</v>
      </c>
      <c r="V474" s="134" t="str">
        <f>IFERROR(__xludf.DUMMYFUNCTION("""COMPUTED_VALUE"""),"Miércoles 09:45")</f>
        <v>Miércoles 09:45</v>
      </c>
      <c r="W474" s="134" t="str">
        <f>IFERROR(__xludf.DUMMYFUNCTION("""COMPUTED_VALUE"""),"Miércoles 15:00")</f>
        <v>Miércoles 15:00</v>
      </c>
      <c r="X474" s="134" t="str">
        <f>IFERROR(__xludf.DUMMYFUNCTION("""COMPUTED_VALUE"""),"Miércoles 16:30")</f>
        <v>Miércoles 16:30</v>
      </c>
      <c r="Y474" s="134" t="str">
        <f>IFERROR(__xludf.DUMMYFUNCTION("""COMPUTED_VALUE"""),"Miércoles 19:30")</f>
        <v>Miércoles 19:30</v>
      </c>
      <c r="Z474" s="134" t="str">
        <f>IFERROR(__xludf.DUMMYFUNCTION("""COMPUTED_VALUE"""),"Jueves 17:15")</f>
        <v>Jueves 17:15</v>
      </c>
      <c r="AA474" s="134" t="str">
        <f>IFERROR(__xludf.DUMMYFUNCTION("""COMPUTED_VALUE"""),"Jueves 18:45")</f>
        <v>Jueves 18:45</v>
      </c>
      <c r="AB474" s="134" t="str">
        <f>IFERROR(__xludf.DUMMYFUNCTION("""COMPUTED_VALUE"""),"Viernes 15:45")</f>
        <v>Viernes 15:45</v>
      </c>
      <c r="AC474" s="134" t="str">
        <f>IFERROR(__xludf.DUMMYFUNCTION("""COMPUTED_VALUE"""),"Viernes 16:30")</f>
        <v>Viernes 16:30</v>
      </c>
      <c r="AD474" s="134" t="str">
        <f>IFERROR(__xludf.DUMMYFUNCTION("""COMPUTED_VALUE"""),"Viernes 19:30")</f>
        <v>Viernes 19:30</v>
      </c>
      <c r="AE474" s="134" t="str">
        <f>IFERROR(__xludf.DUMMYFUNCTION("""COMPUTED_VALUE"""),"Sábado 11:15")</f>
        <v>Sábado 11:15</v>
      </c>
      <c r="AF474" s="134" t="str">
        <f>IFERROR(__xludf.DUMMYFUNCTION("""COMPUTED_VALUE"""),"Sábado 12:45")</f>
        <v>Sábado 12:45</v>
      </c>
      <c r="AG474" s="134" t="str">
        <f>IFERROR(__xludf.DUMMYFUNCTION("""COMPUTED_VALUE"""),"Sábado 14:15")</f>
        <v>Sábado 14:15</v>
      </c>
      <c r="AH474" s="134" t="str">
        <f>IFERROR(__xludf.DUMMYFUNCTION("""COMPUTED_VALUE"""),"Sábado 18:00")</f>
        <v>Sábado 18:00</v>
      </c>
      <c r="AI474" s="134" t="str">
        <f>IFERROR(__xludf.DUMMYFUNCTION("""COMPUTED_VALUE"""),"Sábado 18:45")</f>
        <v>Sábado 18:45</v>
      </c>
      <c r="AJ474" s="134" t="str">
        <f>IFERROR(__xludf.DUMMYFUNCTION("""COMPUTED_VALUE"""),"vacio")</f>
        <v>vacio</v>
      </c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353"/>
      <c r="AZ474" s="392" t="str">
        <f>IFERROR(__xludf.DUMMYFUNCTION("TRANSPOSE( IFNA(FILTER($B:$B, MONTH(IF($A:$A&lt;&gt;"""",$A:$A,""null""))=MONTH(IF('DATOS PERSONALES'!$H472&lt;&gt;"""",'DATOS PERSONALES'!$H472,""null""))),""Ingrese mes contratacion primero""))"),"Ingrese mes contratacion primero")</f>
        <v>Ingrese mes contratacion primero</v>
      </c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</row>
    <row r="475" ht="15.75" customHeight="1">
      <c r="A475" s="134"/>
      <c r="B475" s="134"/>
      <c r="C475" s="134"/>
      <c r="D475" s="134"/>
      <c r="E475" s="134"/>
      <c r="F475" s="134"/>
      <c r="G475" s="353"/>
      <c r="H475" s="376"/>
      <c r="I475" s="376"/>
      <c r="J475" s="376"/>
      <c r="K475" s="377"/>
      <c r="L475" s="134"/>
      <c r="M475" s="134"/>
      <c r="N475" s="134"/>
      <c r="O475" s="134"/>
      <c r="P475" s="353"/>
      <c r="Q475" s="381" t="str">
        <f>IFERROR(__xludf.DUMMYFUNCTION("TRANSPOSE(FILTER($P$6:$P$329,$O$6:$O$329='DATOS PERSONALES'!$E472))"),"Lunes 16:00")</f>
        <v>Lunes 16:00</v>
      </c>
      <c r="R475" s="134" t="str">
        <f>IFERROR(__xludf.DUMMYFUNCTION("""COMPUTED_VALUE"""),"Lunes 19:00")</f>
        <v>Lunes 19:00</v>
      </c>
      <c r="S475" s="134" t="str">
        <f>IFERROR(__xludf.DUMMYFUNCTION("""COMPUTED_VALUE"""),"Martes 16:30")</f>
        <v>Martes 16:30</v>
      </c>
      <c r="T475" s="134" t="str">
        <f>IFERROR(__xludf.DUMMYFUNCTION("""COMPUTED_VALUE"""),"Martes 18:45")</f>
        <v>Martes 18:45</v>
      </c>
      <c r="U475" s="134" t="str">
        <f>IFERROR(__xludf.DUMMYFUNCTION("""COMPUTED_VALUE"""),"Martes 19:30")</f>
        <v>Martes 19:30</v>
      </c>
      <c r="V475" s="134" t="str">
        <f>IFERROR(__xludf.DUMMYFUNCTION("""COMPUTED_VALUE"""),"Miércoles 09:45")</f>
        <v>Miércoles 09:45</v>
      </c>
      <c r="W475" s="134" t="str">
        <f>IFERROR(__xludf.DUMMYFUNCTION("""COMPUTED_VALUE"""),"Miércoles 15:00")</f>
        <v>Miércoles 15:00</v>
      </c>
      <c r="X475" s="134" t="str">
        <f>IFERROR(__xludf.DUMMYFUNCTION("""COMPUTED_VALUE"""),"Miércoles 16:30")</f>
        <v>Miércoles 16:30</v>
      </c>
      <c r="Y475" s="134" t="str">
        <f>IFERROR(__xludf.DUMMYFUNCTION("""COMPUTED_VALUE"""),"Miércoles 19:30")</f>
        <v>Miércoles 19:30</v>
      </c>
      <c r="Z475" s="134" t="str">
        <f>IFERROR(__xludf.DUMMYFUNCTION("""COMPUTED_VALUE"""),"Jueves 17:15")</f>
        <v>Jueves 17:15</v>
      </c>
      <c r="AA475" s="134" t="str">
        <f>IFERROR(__xludf.DUMMYFUNCTION("""COMPUTED_VALUE"""),"Jueves 18:45")</f>
        <v>Jueves 18:45</v>
      </c>
      <c r="AB475" s="134" t="str">
        <f>IFERROR(__xludf.DUMMYFUNCTION("""COMPUTED_VALUE"""),"Viernes 15:45")</f>
        <v>Viernes 15:45</v>
      </c>
      <c r="AC475" s="134" t="str">
        <f>IFERROR(__xludf.DUMMYFUNCTION("""COMPUTED_VALUE"""),"Viernes 16:30")</f>
        <v>Viernes 16:30</v>
      </c>
      <c r="AD475" s="134" t="str">
        <f>IFERROR(__xludf.DUMMYFUNCTION("""COMPUTED_VALUE"""),"Viernes 19:30")</f>
        <v>Viernes 19:30</v>
      </c>
      <c r="AE475" s="134" t="str">
        <f>IFERROR(__xludf.DUMMYFUNCTION("""COMPUTED_VALUE"""),"Sábado 11:15")</f>
        <v>Sábado 11:15</v>
      </c>
      <c r="AF475" s="134" t="str">
        <f>IFERROR(__xludf.DUMMYFUNCTION("""COMPUTED_VALUE"""),"Sábado 12:45")</f>
        <v>Sábado 12:45</v>
      </c>
      <c r="AG475" s="134" t="str">
        <f>IFERROR(__xludf.DUMMYFUNCTION("""COMPUTED_VALUE"""),"Sábado 14:15")</f>
        <v>Sábado 14:15</v>
      </c>
      <c r="AH475" s="134" t="str">
        <f>IFERROR(__xludf.DUMMYFUNCTION("""COMPUTED_VALUE"""),"Sábado 18:00")</f>
        <v>Sábado 18:00</v>
      </c>
      <c r="AI475" s="134" t="str">
        <f>IFERROR(__xludf.DUMMYFUNCTION("""COMPUTED_VALUE"""),"Sábado 18:45")</f>
        <v>Sábado 18:45</v>
      </c>
      <c r="AJ475" s="134" t="str">
        <f>IFERROR(__xludf.DUMMYFUNCTION("""COMPUTED_VALUE"""),"vacio")</f>
        <v>vacio</v>
      </c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353"/>
      <c r="AZ475" s="392" t="str">
        <f>IFERROR(__xludf.DUMMYFUNCTION("TRANSPOSE( IFNA(FILTER($B:$B, MONTH(IF($A:$A&lt;&gt;"""",$A:$A,""null""))=MONTH(IF('DATOS PERSONALES'!$H473&lt;&gt;"""",'DATOS PERSONALES'!$H473,""null""))),""Ingrese mes contratacion primero""))"),"Ingrese mes contratacion primero")</f>
        <v>Ingrese mes contratacion primero</v>
      </c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</row>
    <row r="476" ht="15.75" customHeight="1">
      <c r="A476" s="134"/>
      <c r="B476" s="134"/>
      <c r="C476" s="134"/>
      <c r="D476" s="134"/>
      <c r="E476" s="134"/>
      <c r="F476" s="134"/>
      <c r="G476" s="353"/>
      <c r="H476" s="376"/>
      <c r="I476" s="376"/>
      <c r="J476" s="376"/>
      <c r="K476" s="377"/>
      <c r="L476" s="134"/>
      <c r="M476" s="134"/>
      <c r="N476" s="134"/>
      <c r="O476" s="134"/>
      <c r="P476" s="353"/>
      <c r="Q476" s="381" t="str">
        <f>IFERROR(__xludf.DUMMYFUNCTION("TRANSPOSE(FILTER($P$6:$P$329,$O$6:$O$329='DATOS PERSONALES'!$E473))"),"Lunes 16:00")</f>
        <v>Lunes 16:00</v>
      </c>
      <c r="R476" s="134" t="str">
        <f>IFERROR(__xludf.DUMMYFUNCTION("""COMPUTED_VALUE"""),"Lunes 19:00")</f>
        <v>Lunes 19:00</v>
      </c>
      <c r="S476" s="134" t="str">
        <f>IFERROR(__xludf.DUMMYFUNCTION("""COMPUTED_VALUE"""),"Martes 16:30")</f>
        <v>Martes 16:30</v>
      </c>
      <c r="T476" s="134" t="str">
        <f>IFERROR(__xludf.DUMMYFUNCTION("""COMPUTED_VALUE"""),"Martes 18:45")</f>
        <v>Martes 18:45</v>
      </c>
      <c r="U476" s="134" t="str">
        <f>IFERROR(__xludf.DUMMYFUNCTION("""COMPUTED_VALUE"""),"Martes 19:30")</f>
        <v>Martes 19:30</v>
      </c>
      <c r="V476" s="134" t="str">
        <f>IFERROR(__xludf.DUMMYFUNCTION("""COMPUTED_VALUE"""),"Miércoles 09:45")</f>
        <v>Miércoles 09:45</v>
      </c>
      <c r="W476" s="134" t="str">
        <f>IFERROR(__xludf.DUMMYFUNCTION("""COMPUTED_VALUE"""),"Miércoles 15:00")</f>
        <v>Miércoles 15:00</v>
      </c>
      <c r="X476" s="134" t="str">
        <f>IFERROR(__xludf.DUMMYFUNCTION("""COMPUTED_VALUE"""),"Miércoles 16:30")</f>
        <v>Miércoles 16:30</v>
      </c>
      <c r="Y476" s="134" t="str">
        <f>IFERROR(__xludf.DUMMYFUNCTION("""COMPUTED_VALUE"""),"Miércoles 19:30")</f>
        <v>Miércoles 19:30</v>
      </c>
      <c r="Z476" s="134" t="str">
        <f>IFERROR(__xludf.DUMMYFUNCTION("""COMPUTED_VALUE"""),"Jueves 17:15")</f>
        <v>Jueves 17:15</v>
      </c>
      <c r="AA476" s="134" t="str">
        <f>IFERROR(__xludf.DUMMYFUNCTION("""COMPUTED_VALUE"""),"Jueves 18:45")</f>
        <v>Jueves 18:45</v>
      </c>
      <c r="AB476" s="134" t="str">
        <f>IFERROR(__xludf.DUMMYFUNCTION("""COMPUTED_VALUE"""),"Viernes 15:45")</f>
        <v>Viernes 15:45</v>
      </c>
      <c r="AC476" s="134" t="str">
        <f>IFERROR(__xludf.DUMMYFUNCTION("""COMPUTED_VALUE"""),"Viernes 16:30")</f>
        <v>Viernes 16:30</v>
      </c>
      <c r="AD476" s="134" t="str">
        <f>IFERROR(__xludf.DUMMYFUNCTION("""COMPUTED_VALUE"""),"Viernes 19:30")</f>
        <v>Viernes 19:30</v>
      </c>
      <c r="AE476" s="134" t="str">
        <f>IFERROR(__xludf.DUMMYFUNCTION("""COMPUTED_VALUE"""),"Sábado 11:15")</f>
        <v>Sábado 11:15</v>
      </c>
      <c r="AF476" s="134" t="str">
        <f>IFERROR(__xludf.DUMMYFUNCTION("""COMPUTED_VALUE"""),"Sábado 12:45")</f>
        <v>Sábado 12:45</v>
      </c>
      <c r="AG476" s="134" t="str">
        <f>IFERROR(__xludf.DUMMYFUNCTION("""COMPUTED_VALUE"""),"Sábado 14:15")</f>
        <v>Sábado 14:15</v>
      </c>
      <c r="AH476" s="134" t="str">
        <f>IFERROR(__xludf.DUMMYFUNCTION("""COMPUTED_VALUE"""),"Sábado 18:00")</f>
        <v>Sábado 18:00</v>
      </c>
      <c r="AI476" s="134" t="str">
        <f>IFERROR(__xludf.DUMMYFUNCTION("""COMPUTED_VALUE"""),"Sábado 18:45")</f>
        <v>Sábado 18:45</v>
      </c>
      <c r="AJ476" s="134" t="str">
        <f>IFERROR(__xludf.DUMMYFUNCTION("""COMPUTED_VALUE"""),"vacio")</f>
        <v>vacio</v>
      </c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353"/>
      <c r="AZ476" s="392" t="str">
        <f>IFERROR(__xludf.DUMMYFUNCTION("TRANSPOSE( IFNA(FILTER($B:$B, MONTH(IF($A:$A&lt;&gt;"""",$A:$A,""null""))=MONTH(IF('DATOS PERSONALES'!$H474&lt;&gt;"""",'DATOS PERSONALES'!$H474,""null""))),""Ingrese mes contratacion primero""))"),"Ingrese mes contratacion primero")</f>
        <v>Ingrese mes contratacion primero</v>
      </c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</row>
    <row r="477" ht="15.75" customHeight="1">
      <c r="A477" s="134"/>
      <c r="B477" s="134"/>
      <c r="C477" s="134"/>
      <c r="D477" s="134"/>
      <c r="E477" s="134"/>
      <c r="F477" s="134"/>
      <c r="G477" s="353"/>
      <c r="H477" s="376"/>
      <c r="I477" s="376"/>
      <c r="J477" s="376"/>
      <c r="K477" s="377"/>
      <c r="L477" s="134"/>
      <c r="M477" s="134"/>
      <c r="N477" s="134"/>
      <c r="O477" s="134"/>
      <c r="P477" s="353"/>
      <c r="Q477" s="381" t="str">
        <f>IFERROR(__xludf.DUMMYFUNCTION("TRANSPOSE(FILTER($P$6:$P$329,$O$6:$O$329='DATOS PERSONALES'!$E474))"),"Lunes 16:00")</f>
        <v>Lunes 16:00</v>
      </c>
      <c r="R477" s="134" t="str">
        <f>IFERROR(__xludf.DUMMYFUNCTION("""COMPUTED_VALUE"""),"Lunes 19:00")</f>
        <v>Lunes 19:00</v>
      </c>
      <c r="S477" s="134" t="str">
        <f>IFERROR(__xludf.DUMMYFUNCTION("""COMPUTED_VALUE"""),"Martes 16:30")</f>
        <v>Martes 16:30</v>
      </c>
      <c r="T477" s="134" t="str">
        <f>IFERROR(__xludf.DUMMYFUNCTION("""COMPUTED_VALUE"""),"Martes 18:45")</f>
        <v>Martes 18:45</v>
      </c>
      <c r="U477" s="134" t="str">
        <f>IFERROR(__xludf.DUMMYFUNCTION("""COMPUTED_VALUE"""),"Martes 19:30")</f>
        <v>Martes 19:30</v>
      </c>
      <c r="V477" s="134" t="str">
        <f>IFERROR(__xludf.DUMMYFUNCTION("""COMPUTED_VALUE"""),"Miércoles 09:45")</f>
        <v>Miércoles 09:45</v>
      </c>
      <c r="W477" s="134" t="str">
        <f>IFERROR(__xludf.DUMMYFUNCTION("""COMPUTED_VALUE"""),"Miércoles 15:00")</f>
        <v>Miércoles 15:00</v>
      </c>
      <c r="X477" s="134" t="str">
        <f>IFERROR(__xludf.DUMMYFUNCTION("""COMPUTED_VALUE"""),"Miércoles 16:30")</f>
        <v>Miércoles 16:30</v>
      </c>
      <c r="Y477" s="134" t="str">
        <f>IFERROR(__xludf.DUMMYFUNCTION("""COMPUTED_VALUE"""),"Miércoles 19:30")</f>
        <v>Miércoles 19:30</v>
      </c>
      <c r="Z477" s="134" t="str">
        <f>IFERROR(__xludf.DUMMYFUNCTION("""COMPUTED_VALUE"""),"Jueves 17:15")</f>
        <v>Jueves 17:15</v>
      </c>
      <c r="AA477" s="134" t="str">
        <f>IFERROR(__xludf.DUMMYFUNCTION("""COMPUTED_VALUE"""),"Jueves 18:45")</f>
        <v>Jueves 18:45</v>
      </c>
      <c r="AB477" s="134" t="str">
        <f>IFERROR(__xludf.DUMMYFUNCTION("""COMPUTED_VALUE"""),"Viernes 15:45")</f>
        <v>Viernes 15:45</v>
      </c>
      <c r="AC477" s="134" t="str">
        <f>IFERROR(__xludf.DUMMYFUNCTION("""COMPUTED_VALUE"""),"Viernes 16:30")</f>
        <v>Viernes 16:30</v>
      </c>
      <c r="AD477" s="134" t="str">
        <f>IFERROR(__xludf.DUMMYFUNCTION("""COMPUTED_VALUE"""),"Viernes 19:30")</f>
        <v>Viernes 19:30</v>
      </c>
      <c r="AE477" s="134" t="str">
        <f>IFERROR(__xludf.DUMMYFUNCTION("""COMPUTED_VALUE"""),"Sábado 11:15")</f>
        <v>Sábado 11:15</v>
      </c>
      <c r="AF477" s="134" t="str">
        <f>IFERROR(__xludf.DUMMYFUNCTION("""COMPUTED_VALUE"""),"Sábado 12:45")</f>
        <v>Sábado 12:45</v>
      </c>
      <c r="AG477" s="134" t="str">
        <f>IFERROR(__xludf.DUMMYFUNCTION("""COMPUTED_VALUE"""),"Sábado 14:15")</f>
        <v>Sábado 14:15</v>
      </c>
      <c r="AH477" s="134" t="str">
        <f>IFERROR(__xludf.DUMMYFUNCTION("""COMPUTED_VALUE"""),"Sábado 18:00")</f>
        <v>Sábado 18:00</v>
      </c>
      <c r="AI477" s="134" t="str">
        <f>IFERROR(__xludf.DUMMYFUNCTION("""COMPUTED_VALUE"""),"Sábado 18:45")</f>
        <v>Sábado 18:45</v>
      </c>
      <c r="AJ477" s="134" t="str">
        <f>IFERROR(__xludf.DUMMYFUNCTION("""COMPUTED_VALUE"""),"vacio")</f>
        <v>vacio</v>
      </c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353"/>
      <c r="AZ477" s="392" t="str">
        <f>IFERROR(__xludf.DUMMYFUNCTION("TRANSPOSE( IFNA(FILTER($B:$B, MONTH(IF($A:$A&lt;&gt;"""",$A:$A,""null""))=MONTH(IF('DATOS PERSONALES'!$H475&lt;&gt;"""",'DATOS PERSONALES'!$H475,""null""))),""Ingrese mes contratacion primero""))"),"Ingrese mes contratacion primero")</f>
        <v>Ingrese mes contratacion primero</v>
      </c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</row>
    <row r="478" ht="15.75" customHeight="1">
      <c r="A478" s="134"/>
      <c r="B478" s="134"/>
      <c r="C478" s="134"/>
      <c r="D478" s="134"/>
      <c r="E478" s="134"/>
      <c r="F478" s="134"/>
      <c r="G478" s="353"/>
      <c r="H478" s="376"/>
      <c r="I478" s="376"/>
      <c r="J478" s="376"/>
      <c r="K478" s="377"/>
      <c r="L478" s="134"/>
      <c r="M478" s="134"/>
      <c r="N478" s="134"/>
      <c r="O478" s="134"/>
      <c r="P478" s="353"/>
      <c r="Q478" s="381" t="str">
        <f>IFERROR(__xludf.DUMMYFUNCTION("TRANSPOSE(FILTER($P$6:$P$329,$O$6:$O$329='DATOS PERSONALES'!$E475))"),"Lunes 16:00")</f>
        <v>Lunes 16:00</v>
      </c>
      <c r="R478" s="134" t="str">
        <f>IFERROR(__xludf.DUMMYFUNCTION("""COMPUTED_VALUE"""),"Lunes 19:00")</f>
        <v>Lunes 19:00</v>
      </c>
      <c r="S478" s="134" t="str">
        <f>IFERROR(__xludf.DUMMYFUNCTION("""COMPUTED_VALUE"""),"Martes 16:30")</f>
        <v>Martes 16:30</v>
      </c>
      <c r="T478" s="134" t="str">
        <f>IFERROR(__xludf.DUMMYFUNCTION("""COMPUTED_VALUE"""),"Martes 18:45")</f>
        <v>Martes 18:45</v>
      </c>
      <c r="U478" s="134" t="str">
        <f>IFERROR(__xludf.DUMMYFUNCTION("""COMPUTED_VALUE"""),"Martes 19:30")</f>
        <v>Martes 19:30</v>
      </c>
      <c r="V478" s="134" t="str">
        <f>IFERROR(__xludf.DUMMYFUNCTION("""COMPUTED_VALUE"""),"Miércoles 09:45")</f>
        <v>Miércoles 09:45</v>
      </c>
      <c r="W478" s="134" t="str">
        <f>IFERROR(__xludf.DUMMYFUNCTION("""COMPUTED_VALUE"""),"Miércoles 15:00")</f>
        <v>Miércoles 15:00</v>
      </c>
      <c r="X478" s="134" t="str">
        <f>IFERROR(__xludf.DUMMYFUNCTION("""COMPUTED_VALUE"""),"Miércoles 16:30")</f>
        <v>Miércoles 16:30</v>
      </c>
      <c r="Y478" s="134" t="str">
        <f>IFERROR(__xludf.DUMMYFUNCTION("""COMPUTED_VALUE"""),"Miércoles 19:30")</f>
        <v>Miércoles 19:30</v>
      </c>
      <c r="Z478" s="134" t="str">
        <f>IFERROR(__xludf.DUMMYFUNCTION("""COMPUTED_VALUE"""),"Jueves 17:15")</f>
        <v>Jueves 17:15</v>
      </c>
      <c r="AA478" s="134" t="str">
        <f>IFERROR(__xludf.DUMMYFUNCTION("""COMPUTED_VALUE"""),"Jueves 18:45")</f>
        <v>Jueves 18:45</v>
      </c>
      <c r="AB478" s="134" t="str">
        <f>IFERROR(__xludf.DUMMYFUNCTION("""COMPUTED_VALUE"""),"Viernes 15:45")</f>
        <v>Viernes 15:45</v>
      </c>
      <c r="AC478" s="134" t="str">
        <f>IFERROR(__xludf.DUMMYFUNCTION("""COMPUTED_VALUE"""),"Viernes 16:30")</f>
        <v>Viernes 16:30</v>
      </c>
      <c r="AD478" s="134" t="str">
        <f>IFERROR(__xludf.DUMMYFUNCTION("""COMPUTED_VALUE"""),"Viernes 19:30")</f>
        <v>Viernes 19:30</v>
      </c>
      <c r="AE478" s="134" t="str">
        <f>IFERROR(__xludf.DUMMYFUNCTION("""COMPUTED_VALUE"""),"Sábado 11:15")</f>
        <v>Sábado 11:15</v>
      </c>
      <c r="AF478" s="134" t="str">
        <f>IFERROR(__xludf.DUMMYFUNCTION("""COMPUTED_VALUE"""),"Sábado 12:45")</f>
        <v>Sábado 12:45</v>
      </c>
      <c r="AG478" s="134" t="str">
        <f>IFERROR(__xludf.DUMMYFUNCTION("""COMPUTED_VALUE"""),"Sábado 14:15")</f>
        <v>Sábado 14:15</v>
      </c>
      <c r="AH478" s="134" t="str">
        <f>IFERROR(__xludf.DUMMYFUNCTION("""COMPUTED_VALUE"""),"Sábado 18:00")</f>
        <v>Sábado 18:00</v>
      </c>
      <c r="AI478" s="134" t="str">
        <f>IFERROR(__xludf.DUMMYFUNCTION("""COMPUTED_VALUE"""),"Sábado 18:45")</f>
        <v>Sábado 18:45</v>
      </c>
      <c r="AJ478" s="134" t="str">
        <f>IFERROR(__xludf.DUMMYFUNCTION("""COMPUTED_VALUE"""),"vacio")</f>
        <v>vacio</v>
      </c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353"/>
      <c r="AZ478" s="392" t="str">
        <f>IFERROR(__xludf.DUMMYFUNCTION("TRANSPOSE( IFNA(FILTER($B:$B, MONTH(IF($A:$A&lt;&gt;"""",$A:$A,""null""))=MONTH(IF('DATOS PERSONALES'!$H476&lt;&gt;"""",'DATOS PERSONALES'!$H476,""null""))),""Ingrese mes contratacion primero""))"),"Ingrese mes contratacion primero")</f>
        <v>Ingrese mes contratacion primero</v>
      </c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</row>
    <row r="479" ht="15.75" customHeight="1">
      <c r="A479" s="134"/>
      <c r="B479" s="134"/>
      <c r="C479" s="134"/>
      <c r="D479" s="134"/>
      <c r="E479" s="134"/>
      <c r="F479" s="134"/>
      <c r="G479" s="353"/>
      <c r="H479" s="376"/>
      <c r="I479" s="376"/>
      <c r="J479" s="376"/>
      <c r="K479" s="377"/>
      <c r="L479" s="134"/>
      <c r="M479" s="134"/>
      <c r="N479" s="134"/>
      <c r="O479" s="134"/>
      <c r="P479" s="353"/>
      <c r="Q479" s="381" t="str">
        <f>IFERROR(__xludf.DUMMYFUNCTION("TRANSPOSE(FILTER($P$6:$P$329,$O$6:$O$329='DATOS PERSONALES'!$E476))"),"Lunes 16:00")</f>
        <v>Lunes 16:00</v>
      </c>
      <c r="R479" s="134" t="str">
        <f>IFERROR(__xludf.DUMMYFUNCTION("""COMPUTED_VALUE"""),"Lunes 19:00")</f>
        <v>Lunes 19:00</v>
      </c>
      <c r="S479" s="134" t="str">
        <f>IFERROR(__xludf.DUMMYFUNCTION("""COMPUTED_VALUE"""),"Martes 16:30")</f>
        <v>Martes 16:30</v>
      </c>
      <c r="T479" s="134" t="str">
        <f>IFERROR(__xludf.DUMMYFUNCTION("""COMPUTED_VALUE"""),"Martes 18:45")</f>
        <v>Martes 18:45</v>
      </c>
      <c r="U479" s="134" t="str">
        <f>IFERROR(__xludf.DUMMYFUNCTION("""COMPUTED_VALUE"""),"Martes 19:30")</f>
        <v>Martes 19:30</v>
      </c>
      <c r="V479" s="134" t="str">
        <f>IFERROR(__xludf.DUMMYFUNCTION("""COMPUTED_VALUE"""),"Miércoles 09:45")</f>
        <v>Miércoles 09:45</v>
      </c>
      <c r="W479" s="134" t="str">
        <f>IFERROR(__xludf.DUMMYFUNCTION("""COMPUTED_VALUE"""),"Miércoles 15:00")</f>
        <v>Miércoles 15:00</v>
      </c>
      <c r="X479" s="134" t="str">
        <f>IFERROR(__xludf.DUMMYFUNCTION("""COMPUTED_VALUE"""),"Miércoles 16:30")</f>
        <v>Miércoles 16:30</v>
      </c>
      <c r="Y479" s="134" t="str">
        <f>IFERROR(__xludf.DUMMYFUNCTION("""COMPUTED_VALUE"""),"Miércoles 19:30")</f>
        <v>Miércoles 19:30</v>
      </c>
      <c r="Z479" s="134" t="str">
        <f>IFERROR(__xludf.DUMMYFUNCTION("""COMPUTED_VALUE"""),"Jueves 17:15")</f>
        <v>Jueves 17:15</v>
      </c>
      <c r="AA479" s="134" t="str">
        <f>IFERROR(__xludf.DUMMYFUNCTION("""COMPUTED_VALUE"""),"Jueves 18:45")</f>
        <v>Jueves 18:45</v>
      </c>
      <c r="AB479" s="134" t="str">
        <f>IFERROR(__xludf.DUMMYFUNCTION("""COMPUTED_VALUE"""),"Viernes 15:45")</f>
        <v>Viernes 15:45</v>
      </c>
      <c r="AC479" s="134" t="str">
        <f>IFERROR(__xludf.DUMMYFUNCTION("""COMPUTED_VALUE"""),"Viernes 16:30")</f>
        <v>Viernes 16:30</v>
      </c>
      <c r="AD479" s="134" t="str">
        <f>IFERROR(__xludf.DUMMYFUNCTION("""COMPUTED_VALUE"""),"Viernes 19:30")</f>
        <v>Viernes 19:30</v>
      </c>
      <c r="AE479" s="134" t="str">
        <f>IFERROR(__xludf.DUMMYFUNCTION("""COMPUTED_VALUE"""),"Sábado 11:15")</f>
        <v>Sábado 11:15</v>
      </c>
      <c r="AF479" s="134" t="str">
        <f>IFERROR(__xludf.DUMMYFUNCTION("""COMPUTED_VALUE"""),"Sábado 12:45")</f>
        <v>Sábado 12:45</v>
      </c>
      <c r="AG479" s="134" t="str">
        <f>IFERROR(__xludf.DUMMYFUNCTION("""COMPUTED_VALUE"""),"Sábado 14:15")</f>
        <v>Sábado 14:15</v>
      </c>
      <c r="AH479" s="134" t="str">
        <f>IFERROR(__xludf.DUMMYFUNCTION("""COMPUTED_VALUE"""),"Sábado 18:00")</f>
        <v>Sábado 18:00</v>
      </c>
      <c r="AI479" s="134" t="str">
        <f>IFERROR(__xludf.DUMMYFUNCTION("""COMPUTED_VALUE"""),"Sábado 18:45")</f>
        <v>Sábado 18:45</v>
      </c>
      <c r="AJ479" s="134" t="str">
        <f>IFERROR(__xludf.DUMMYFUNCTION("""COMPUTED_VALUE"""),"vacio")</f>
        <v>vacio</v>
      </c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353"/>
      <c r="AZ479" s="392" t="str">
        <f>IFERROR(__xludf.DUMMYFUNCTION("TRANSPOSE( IFNA(FILTER($B:$B, MONTH(IF($A:$A&lt;&gt;"""",$A:$A,""null""))=MONTH(IF('DATOS PERSONALES'!$H477&lt;&gt;"""",'DATOS PERSONALES'!$H477,""null""))),""Ingrese mes contratacion primero""))"),"Ingrese mes contratacion primero")</f>
        <v>Ingrese mes contratacion primero</v>
      </c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</row>
    <row r="480" ht="15.75" customHeight="1">
      <c r="A480" s="134"/>
      <c r="B480" s="134"/>
      <c r="C480" s="134"/>
      <c r="D480" s="134"/>
      <c r="E480" s="134"/>
      <c r="F480" s="134"/>
      <c r="G480" s="353"/>
      <c r="H480" s="376"/>
      <c r="I480" s="376"/>
      <c r="J480" s="376"/>
      <c r="K480" s="377"/>
      <c r="L480" s="134"/>
      <c r="M480" s="134"/>
      <c r="N480" s="134"/>
      <c r="O480" s="134"/>
      <c r="P480" s="353"/>
      <c r="Q480" s="381" t="str">
        <f>IFERROR(__xludf.DUMMYFUNCTION("TRANSPOSE(FILTER($P$6:$P$329,$O$6:$O$329='DATOS PERSONALES'!$E477))"),"Lunes 16:00")</f>
        <v>Lunes 16:00</v>
      </c>
      <c r="R480" s="134" t="str">
        <f>IFERROR(__xludf.DUMMYFUNCTION("""COMPUTED_VALUE"""),"Lunes 19:00")</f>
        <v>Lunes 19:00</v>
      </c>
      <c r="S480" s="134" t="str">
        <f>IFERROR(__xludf.DUMMYFUNCTION("""COMPUTED_VALUE"""),"Martes 16:30")</f>
        <v>Martes 16:30</v>
      </c>
      <c r="T480" s="134" t="str">
        <f>IFERROR(__xludf.DUMMYFUNCTION("""COMPUTED_VALUE"""),"Martes 18:45")</f>
        <v>Martes 18:45</v>
      </c>
      <c r="U480" s="134" t="str">
        <f>IFERROR(__xludf.DUMMYFUNCTION("""COMPUTED_VALUE"""),"Martes 19:30")</f>
        <v>Martes 19:30</v>
      </c>
      <c r="V480" s="134" t="str">
        <f>IFERROR(__xludf.DUMMYFUNCTION("""COMPUTED_VALUE"""),"Miércoles 09:45")</f>
        <v>Miércoles 09:45</v>
      </c>
      <c r="W480" s="134" t="str">
        <f>IFERROR(__xludf.DUMMYFUNCTION("""COMPUTED_VALUE"""),"Miércoles 15:00")</f>
        <v>Miércoles 15:00</v>
      </c>
      <c r="X480" s="134" t="str">
        <f>IFERROR(__xludf.DUMMYFUNCTION("""COMPUTED_VALUE"""),"Miércoles 16:30")</f>
        <v>Miércoles 16:30</v>
      </c>
      <c r="Y480" s="134" t="str">
        <f>IFERROR(__xludf.DUMMYFUNCTION("""COMPUTED_VALUE"""),"Miércoles 19:30")</f>
        <v>Miércoles 19:30</v>
      </c>
      <c r="Z480" s="134" t="str">
        <f>IFERROR(__xludf.DUMMYFUNCTION("""COMPUTED_VALUE"""),"Jueves 17:15")</f>
        <v>Jueves 17:15</v>
      </c>
      <c r="AA480" s="134" t="str">
        <f>IFERROR(__xludf.DUMMYFUNCTION("""COMPUTED_VALUE"""),"Jueves 18:45")</f>
        <v>Jueves 18:45</v>
      </c>
      <c r="AB480" s="134" t="str">
        <f>IFERROR(__xludf.DUMMYFUNCTION("""COMPUTED_VALUE"""),"Viernes 15:45")</f>
        <v>Viernes 15:45</v>
      </c>
      <c r="AC480" s="134" t="str">
        <f>IFERROR(__xludf.DUMMYFUNCTION("""COMPUTED_VALUE"""),"Viernes 16:30")</f>
        <v>Viernes 16:30</v>
      </c>
      <c r="AD480" s="134" t="str">
        <f>IFERROR(__xludf.DUMMYFUNCTION("""COMPUTED_VALUE"""),"Viernes 19:30")</f>
        <v>Viernes 19:30</v>
      </c>
      <c r="AE480" s="134" t="str">
        <f>IFERROR(__xludf.DUMMYFUNCTION("""COMPUTED_VALUE"""),"Sábado 11:15")</f>
        <v>Sábado 11:15</v>
      </c>
      <c r="AF480" s="134" t="str">
        <f>IFERROR(__xludf.DUMMYFUNCTION("""COMPUTED_VALUE"""),"Sábado 12:45")</f>
        <v>Sábado 12:45</v>
      </c>
      <c r="AG480" s="134" t="str">
        <f>IFERROR(__xludf.DUMMYFUNCTION("""COMPUTED_VALUE"""),"Sábado 14:15")</f>
        <v>Sábado 14:15</v>
      </c>
      <c r="AH480" s="134" t="str">
        <f>IFERROR(__xludf.DUMMYFUNCTION("""COMPUTED_VALUE"""),"Sábado 18:00")</f>
        <v>Sábado 18:00</v>
      </c>
      <c r="AI480" s="134" t="str">
        <f>IFERROR(__xludf.DUMMYFUNCTION("""COMPUTED_VALUE"""),"Sábado 18:45")</f>
        <v>Sábado 18:45</v>
      </c>
      <c r="AJ480" s="134" t="str">
        <f>IFERROR(__xludf.DUMMYFUNCTION("""COMPUTED_VALUE"""),"vacio")</f>
        <v>vacio</v>
      </c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353"/>
      <c r="AZ480" s="392" t="str">
        <f>IFERROR(__xludf.DUMMYFUNCTION("TRANSPOSE( IFNA(FILTER($B:$B, MONTH(IF($A:$A&lt;&gt;"""",$A:$A,""null""))=MONTH(IF('DATOS PERSONALES'!$H478&lt;&gt;"""",'DATOS PERSONALES'!$H478,""null""))),""Ingrese mes contratacion primero""))"),"Ingrese mes contratacion primero")</f>
        <v>Ingrese mes contratacion primero</v>
      </c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</row>
    <row r="481" ht="15.75" customHeight="1">
      <c r="A481" s="134"/>
      <c r="B481" s="134"/>
      <c r="C481" s="134"/>
      <c r="D481" s="134"/>
      <c r="E481" s="134"/>
      <c r="F481" s="134"/>
      <c r="G481" s="353"/>
      <c r="H481" s="376"/>
      <c r="I481" s="376"/>
      <c r="J481" s="376"/>
      <c r="K481" s="377"/>
      <c r="L481" s="134"/>
      <c r="M481" s="134"/>
      <c r="N481" s="134"/>
      <c r="O481" s="134"/>
      <c r="P481" s="353"/>
      <c r="Q481" s="381" t="str">
        <f>IFERROR(__xludf.DUMMYFUNCTION("TRANSPOSE(FILTER($P$6:$P$329,$O$6:$O$329='DATOS PERSONALES'!$E478))"),"Lunes 16:00")</f>
        <v>Lunes 16:00</v>
      </c>
      <c r="R481" s="134" t="str">
        <f>IFERROR(__xludf.DUMMYFUNCTION("""COMPUTED_VALUE"""),"Lunes 19:00")</f>
        <v>Lunes 19:00</v>
      </c>
      <c r="S481" s="134" t="str">
        <f>IFERROR(__xludf.DUMMYFUNCTION("""COMPUTED_VALUE"""),"Martes 16:30")</f>
        <v>Martes 16:30</v>
      </c>
      <c r="T481" s="134" t="str">
        <f>IFERROR(__xludf.DUMMYFUNCTION("""COMPUTED_VALUE"""),"Martes 18:45")</f>
        <v>Martes 18:45</v>
      </c>
      <c r="U481" s="134" t="str">
        <f>IFERROR(__xludf.DUMMYFUNCTION("""COMPUTED_VALUE"""),"Martes 19:30")</f>
        <v>Martes 19:30</v>
      </c>
      <c r="V481" s="134" t="str">
        <f>IFERROR(__xludf.DUMMYFUNCTION("""COMPUTED_VALUE"""),"Miércoles 09:45")</f>
        <v>Miércoles 09:45</v>
      </c>
      <c r="W481" s="134" t="str">
        <f>IFERROR(__xludf.DUMMYFUNCTION("""COMPUTED_VALUE"""),"Miércoles 15:00")</f>
        <v>Miércoles 15:00</v>
      </c>
      <c r="X481" s="134" t="str">
        <f>IFERROR(__xludf.DUMMYFUNCTION("""COMPUTED_VALUE"""),"Miércoles 16:30")</f>
        <v>Miércoles 16:30</v>
      </c>
      <c r="Y481" s="134" t="str">
        <f>IFERROR(__xludf.DUMMYFUNCTION("""COMPUTED_VALUE"""),"Miércoles 19:30")</f>
        <v>Miércoles 19:30</v>
      </c>
      <c r="Z481" s="134" t="str">
        <f>IFERROR(__xludf.DUMMYFUNCTION("""COMPUTED_VALUE"""),"Jueves 17:15")</f>
        <v>Jueves 17:15</v>
      </c>
      <c r="AA481" s="134" t="str">
        <f>IFERROR(__xludf.DUMMYFUNCTION("""COMPUTED_VALUE"""),"Jueves 18:45")</f>
        <v>Jueves 18:45</v>
      </c>
      <c r="AB481" s="134" t="str">
        <f>IFERROR(__xludf.DUMMYFUNCTION("""COMPUTED_VALUE"""),"Viernes 15:45")</f>
        <v>Viernes 15:45</v>
      </c>
      <c r="AC481" s="134" t="str">
        <f>IFERROR(__xludf.DUMMYFUNCTION("""COMPUTED_VALUE"""),"Viernes 16:30")</f>
        <v>Viernes 16:30</v>
      </c>
      <c r="AD481" s="134" t="str">
        <f>IFERROR(__xludf.DUMMYFUNCTION("""COMPUTED_VALUE"""),"Viernes 19:30")</f>
        <v>Viernes 19:30</v>
      </c>
      <c r="AE481" s="134" t="str">
        <f>IFERROR(__xludf.DUMMYFUNCTION("""COMPUTED_VALUE"""),"Sábado 11:15")</f>
        <v>Sábado 11:15</v>
      </c>
      <c r="AF481" s="134" t="str">
        <f>IFERROR(__xludf.DUMMYFUNCTION("""COMPUTED_VALUE"""),"Sábado 12:45")</f>
        <v>Sábado 12:45</v>
      </c>
      <c r="AG481" s="134" t="str">
        <f>IFERROR(__xludf.DUMMYFUNCTION("""COMPUTED_VALUE"""),"Sábado 14:15")</f>
        <v>Sábado 14:15</v>
      </c>
      <c r="AH481" s="134" t="str">
        <f>IFERROR(__xludf.DUMMYFUNCTION("""COMPUTED_VALUE"""),"Sábado 18:00")</f>
        <v>Sábado 18:00</v>
      </c>
      <c r="AI481" s="134" t="str">
        <f>IFERROR(__xludf.DUMMYFUNCTION("""COMPUTED_VALUE"""),"Sábado 18:45")</f>
        <v>Sábado 18:45</v>
      </c>
      <c r="AJ481" s="134" t="str">
        <f>IFERROR(__xludf.DUMMYFUNCTION("""COMPUTED_VALUE"""),"vacio")</f>
        <v>vacio</v>
      </c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353"/>
      <c r="AZ481" s="392" t="str">
        <f>IFERROR(__xludf.DUMMYFUNCTION("TRANSPOSE( IFNA(FILTER($B:$B, MONTH(IF($A:$A&lt;&gt;"""",$A:$A,""null""))=MONTH(IF('DATOS PERSONALES'!$H479&lt;&gt;"""",'DATOS PERSONALES'!$H479,""null""))),""Ingrese mes contratacion primero""))"),"Ingrese mes contratacion primero")</f>
        <v>Ingrese mes contratacion primero</v>
      </c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</row>
    <row r="482" ht="15.75" customHeight="1">
      <c r="A482" s="134"/>
      <c r="B482" s="134"/>
      <c r="C482" s="134"/>
      <c r="D482" s="134"/>
      <c r="E482" s="134"/>
      <c r="F482" s="134"/>
      <c r="G482" s="353"/>
      <c r="H482" s="376"/>
      <c r="I482" s="376"/>
      <c r="J482" s="376"/>
      <c r="K482" s="377"/>
      <c r="L482" s="134"/>
      <c r="M482" s="134"/>
      <c r="N482" s="134"/>
      <c r="O482" s="134"/>
      <c r="P482" s="353"/>
      <c r="Q482" s="381" t="str">
        <f>IFERROR(__xludf.DUMMYFUNCTION("TRANSPOSE(FILTER($P$6:$P$329,$O$6:$O$329='DATOS PERSONALES'!$E479))"),"Lunes 16:00")</f>
        <v>Lunes 16:00</v>
      </c>
      <c r="R482" s="134" t="str">
        <f>IFERROR(__xludf.DUMMYFUNCTION("""COMPUTED_VALUE"""),"Lunes 19:00")</f>
        <v>Lunes 19:00</v>
      </c>
      <c r="S482" s="134" t="str">
        <f>IFERROR(__xludf.DUMMYFUNCTION("""COMPUTED_VALUE"""),"Martes 16:30")</f>
        <v>Martes 16:30</v>
      </c>
      <c r="T482" s="134" t="str">
        <f>IFERROR(__xludf.DUMMYFUNCTION("""COMPUTED_VALUE"""),"Martes 18:45")</f>
        <v>Martes 18:45</v>
      </c>
      <c r="U482" s="134" t="str">
        <f>IFERROR(__xludf.DUMMYFUNCTION("""COMPUTED_VALUE"""),"Martes 19:30")</f>
        <v>Martes 19:30</v>
      </c>
      <c r="V482" s="134" t="str">
        <f>IFERROR(__xludf.DUMMYFUNCTION("""COMPUTED_VALUE"""),"Miércoles 09:45")</f>
        <v>Miércoles 09:45</v>
      </c>
      <c r="W482" s="134" t="str">
        <f>IFERROR(__xludf.DUMMYFUNCTION("""COMPUTED_VALUE"""),"Miércoles 15:00")</f>
        <v>Miércoles 15:00</v>
      </c>
      <c r="X482" s="134" t="str">
        <f>IFERROR(__xludf.DUMMYFUNCTION("""COMPUTED_VALUE"""),"Miércoles 16:30")</f>
        <v>Miércoles 16:30</v>
      </c>
      <c r="Y482" s="134" t="str">
        <f>IFERROR(__xludf.DUMMYFUNCTION("""COMPUTED_VALUE"""),"Miércoles 19:30")</f>
        <v>Miércoles 19:30</v>
      </c>
      <c r="Z482" s="134" t="str">
        <f>IFERROR(__xludf.DUMMYFUNCTION("""COMPUTED_VALUE"""),"Jueves 17:15")</f>
        <v>Jueves 17:15</v>
      </c>
      <c r="AA482" s="134" t="str">
        <f>IFERROR(__xludf.DUMMYFUNCTION("""COMPUTED_VALUE"""),"Jueves 18:45")</f>
        <v>Jueves 18:45</v>
      </c>
      <c r="AB482" s="134" t="str">
        <f>IFERROR(__xludf.DUMMYFUNCTION("""COMPUTED_VALUE"""),"Viernes 15:45")</f>
        <v>Viernes 15:45</v>
      </c>
      <c r="AC482" s="134" t="str">
        <f>IFERROR(__xludf.DUMMYFUNCTION("""COMPUTED_VALUE"""),"Viernes 16:30")</f>
        <v>Viernes 16:30</v>
      </c>
      <c r="AD482" s="134" t="str">
        <f>IFERROR(__xludf.DUMMYFUNCTION("""COMPUTED_VALUE"""),"Viernes 19:30")</f>
        <v>Viernes 19:30</v>
      </c>
      <c r="AE482" s="134" t="str">
        <f>IFERROR(__xludf.DUMMYFUNCTION("""COMPUTED_VALUE"""),"Sábado 11:15")</f>
        <v>Sábado 11:15</v>
      </c>
      <c r="AF482" s="134" t="str">
        <f>IFERROR(__xludf.DUMMYFUNCTION("""COMPUTED_VALUE"""),"Sábado 12:45")</f>
        <v>Sábado 12:45</v>
      </c>
      <c r="AG482" s="134" t="str">
        <f>IFERROR(__xludf.DUMMYFUNCTION("""COMPUTED_VALUE"""),"Sábado 14:15")</f>
        <v>Sábado 14:15</v>
      </c>
      <c r="AH482" s="134" t="str">
        <f>IFERROR(__xludf.DUMMYFUNCTION("""COMPUTED_VALUE"""),"Sábado 18:00")</f>
        <v>Sábado 18:00</v>
      </c>
      <c r="AI482" s="134" t="str">
        <f>IFERROR(__xludf.DUMMYFUNCTION("""COMPUTED_VALUE"""),"Sábado 18:45")</f>
        <v>Sábado 18:45</v>
      </c>
      <c r="AJ482" s="134" t="str">
        <f>IFERROR(__xludf.DUMMYFUNCTION("""COMPUTED_VALUE"""),"vacio")</f>
        <v>vacio</v>
      </c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353"/>
      <c r="AZ482" s="392" t="str">
        <f>IFERROR(__xludf.DUMMYFUNCTION("TRANSPOSE( IFNA(FILTER($B:$B, MONTH(IF($A:$A&lt;&gt;"""",$A:$A,""null""))=MONTH(IF('DATOS PERSONALES'!$H480&lt;&gt;"""",'DATOS PERSONALES'!$H480,""null""))),""Ingrese mes contratacion primero""))"),"Ingrese mes contratacion primero")</f>
        <v>Ingrese mes contratacion primero</v>
      </c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</row>
    <row r="483" ht="15.75" customHeight="1">
      <c r="A483" s="134"/>
      <c r="B483" s="134"/>
      <c r="C483" s="134"/>
      <c r="D483" s="134"/>
      <c r="E483" s="134"/>
      <c r="F483" s="134"/>
      <c r="G483" s="353"/>
      <c r="H483" s="376"/>
      <c r="I483" s="376"/>
      <c r="J483" s="376"/>
      <c r="K483" s="377"/>
      <c r="L483" s="134"/>
      <c r="M483" s="134"/>
      <c r="N483" s="134"/>
      <c r="O483" s="134"/>
      <c r="P483" s="353"/>
      <c r="Q483" s="381" t="str">
        <f>IFERROR(__xludf.DUMMYFUNCTION("TRANSPOSE(FILTER($P$6:$P$329,$O$6:$O$329='DATOS PERSONALES'!$E480))"),"Lunes 16:00")</f>
        <v>Lunes 16:00</v>
      </c>
      <c r="R483" s="134" t="str">
        <f>IFERROR(__xludf.DUMMYFUNCTION("""COMPUTED_VALUE"""),"Lunes 19:00")</f>
        <v>Lunes 19:00</v>
      </c>
      <c r="S483" s="134" t="str">
        <f>IFERROR(__xludf.DUMMYFUNCTION("""COMPUTED_VALUE"""),"Martes 16:30")</f>
        <v>Martes 16:30</v>
      </c>
      <c r="T483" s="134" t="str">
        <f>IFERROR(__xludf.DUMMYFUNCTION("""COMPUTED_VALUE"""),"Martes 18:45")</f>
        <v>Martes 18:45</v>
      </c>
      <c r="U483" s="134" t="str">
        <f>IFERROR(__xludf.DUMMYFUNCTION("""COMPUTED_VALUE"""),"Martes 19:30")</f>
        <v>Martes 19:30</v>
      </c>
      <c r="V483" s="134" t="str">
        <f>IFERROR(__xludf.DUMMYFUNCTION("""COMPUTED_VALUE"""),"Miércoles 09:45")</f>
        <v>Miércoles 09:45</v>
      </c>
      <c r="W483" s="134" t="str">
        <f>IFERROR(__xludf.DUMMYFUNCTION("""COMPUTED_VALUE"""),"Miércoles 15:00")</f>
        <v>Miércoles 15:00</v>
      </c>
      <c r="X483" s="134" t="str">
        <f>IFERROR(__xludf.DUMMYFUNCTION("""COMPUTED_VALUE"""),"Miércoles 16:30")</f>
        <v>Miércoles 16:30</v>
      </c>
      <c r="Y483" s="134" t="str">
        <f>IFERROR(__xludf.DUMMYFUNCTION("""COMPUTED_VALUE"""),"Miércoles 19:30")</f>
        <v>Miércoles 19:30</v>
      </c>
      <c r="Z483" s="134" t="str">
        <f>IFERROR(__xludf.DUMMYFUNCTION("""COMPUTED_VALUE"""),"Jueves 17:15")</f>
        <v>Jueves 17:15</v>
      </c>
      <c r="AA483" s="134" t="str">
        <f>IFERROR(__xludf.DUMMYFUNCTION("""COMPUTED_VALUE"""),"Jueves 18:45")</f>
        <v>Jueves 18:45</v>
      </c>
      <c r="AB483" s="134" t="str">
        <f>IFERROR(__xludf.DUMMYFUNCTION("""COMPUTED_VALUE"""),"Viernes 15:45")</f>
        <v>Viernes 15:45</v>
      </c>
      <c r="AC483" s="134" t="str">
        <f>IFERROR(__xludf.DUMMYFUNCTION("""COMPUTED_VALUE"""),"Viernes 16:30")</f>
        <v>Viernes 16:30</v>
      </c>
      <c r="AD483" s="134" t="str">
        <f>IFERROR(__xludf.DUMMYFUNCTION("""COMPUTED_VALUE"""),"Viernes 19:30")</f>
        <v>Viernes 19:30</v>
      </c>
      <c r="AE483" s="134" t="str">
        <f>IFERROR(__xludf.DUMMYFUNCTION("""COMPUTED_VALUE"""),"Sábado 11:15")</f>
        <v>Sábado 11:15</v>
      </c>
      <c r="AF483" s="134" t="str">
        <f>IFERROR(__xludf.DUMMYFUNCTION("""COMPUTED_VALUE"""),"Sábado 12:45")</f>
        <v>Sábado 12:45</v>
      </c>
      <c r="AG483" s="134" t="str">
        <f>IFERROR(__xludf.DUMMYFUNCTION("""COMPUTED_VALUE"""),"Sábado 14:15")</f>
        <v>Sábado 14:15</v>
      </c>
      <c r="AH483" s="134" t="str">
        <f>IFERROR(__xludf.DUMMYFUNCTION("""COMPUTED_VALUE"""),"Sábado 18:00")</f>
        <v>Sábado 18:00</v>
      </c>
      <c r="AI483" s="134" t="str">
        <f>IFERROR(__xludf.DUMMYFUNCTION("""COMPUTED_VALUE"""),"Sábado 18:45")</f>
        <v>Sábado 18:45</v>
      </c>
      <c r="AJ483" s="134" t="str">
        <f>IFERROR(__xludf.DUMMYFUNCTION("""COMPUTED_VALUE"""),"vacio")</f>
        <v>vacio</v>
      </c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353"/>
      <c r="AZ483" s="392" t="str">
        <f>IFERROR(__xludf.DUMMYFUNCTION("TRANSPOSE( IFNA(FILTER($B:$B, MONTH(IF($A:$A&lt;&gt;"""",$A:$A,""null""))=MONTH(IF('DATOS PERSONALES'!$H481&lt;&gt;"""",'DATOS PERSONALES'!$H481,""null""))),""Ingrese mes contratacion primero""))"),"Ingrese mes contratacion primero")</f>
        <v>Ingrese mes contratacion primero</v>
      </c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</row>
    <row r="484" ht="15.75" customHeight="1">
      <c r="A484" s="134"/>
      <c r="B484" s="134"/>
      <c r="C484" s="134"/>
      <c r="D484" s="134"/>
      <c r="E484" s="134"/>
      <c r="F484" s="134"/>
      <c r="G484" s="353"/>
      <c r="H484" s="376"/>
      <c r="I484" s="376"/>
      <c r="J484" s="376"/>
      <c r="K484" s="377"/>
      <c r="L484" s="134"/>
      <c r="M484" s="134"/>
      <c r="N484" s="134"/>
      <c r="O484" s="134"/>
      <c r="P484" s="353"/>
      <c r="Q484" s="381" t="str">
        <f>IFERROR(__xludf.DUMMYFUNCTION("TRANSPOSE(FILTER($P$6:$P$329,$O$6:$O$329='DATOS PERSONALES'!$E481))"),"Lunes 16:00")</f>
        <v>Lunes 16:00</v>
      </c>
      <c r="R484" s="134" t="str">
        <f>IFERROR(__xludf.DUMMYFUNCTION("""COMPUTED_VALUE"""),"Lunes 19:00")</f>
        <v>Lunes 19:00</v>
      </c>
      <c r="S484" s="134" t="str">
        <f>IFERROR(__xludf.DUMMYFUNCTION("""COMPUTED_VALUE"""),"Martes 16:30")</f>
        <v>Martes 16:30</v>
      </c>
      <c r="T484" s="134" t="str">
        <f>IFERROR(__xludf.DUMMYFUNCTION("""COMPUTED_VALUE"""),"Martes 18:45")</f>
        <v>Martes 18:45</v>
      </c>
      <c r="U484" s="134" t="str">
        <f>IFERROR(__xludf.DUMMYFUNCTION("""COMPUTED_VALUE"""),"Martes 19:30")</f>
        <v>Martes 19:30</v>
      </c>
      <c r="V484" s="134" t="str">
        <f>IFERROR(__xludf.DUMMYFUNCTION("""COMPUTED_VALUE"""),"Miércoles 09:45")</f>
        <v>Miércoles 09:45</v>
      </c>
      <c r="W484" s="134" t="str">
        <f>IFERROR(__xludf.DUMMYFUNCTION("""COMPUTED_VALUE"""),"Miércoles 15:00")</f>
        <v>Miércoles 15:00</v>
      </c>
      <c r="X484" s="134" t="str">
        <f>IFERROR(__xludf.DUMMYFUNCTION("""COMPUTED_VALUE"""),"Miércoles 16:30")</f>
        <v>Miércoles 16:30</v>
      </c>
      <c r="Y484" s="134" t="str">
        <f>IFERROR(__xludf.DUMMYFUNCTION("""COMPUTED_VALUE"""),"Miércoles 19:30")</f>
        <v>Miércoles 19:30</v>
      </c>
      <c r="Z484" s="134" t="str">
        <f>IFERROR(__xludf.DUMMYFUNCTION("""COMPUTED_VALUE"""),"Jueves 17:15")</f>
        <v>Jueves 17:15</v>
      </c>
      <c r="AA484" s="134" t="str">
        <f>IFERROR(__xludf.DUMMYFUNCTION("""COMPUTED_VALUE"""),"Jueves 18:45")</f>
        <v>Jueves 18:45</v>
      </c>
      <c r="AB484" s="134" t="str">
        <f>IFERROR(__xludf.DUMMYFUNCTION("""COMPUTED_VALUE"""),"Viernes 15:45")</f>
        <v>Viernes 15:45</v>
      </c>
      <c r="AC484" s="134" t="str">
        <f>IFERROR(__xludf.DUMMYFUNCTION("""COMPUTED_VALUE"""),"Viernes 16:30")</f>
        <v>Viernes 16:30</v>
      </c>
      <c r="AD484" s="134" t="str">
        <f>IFERROR(__xludf.DUMMYFUNCTION("""COMPUTED_VALUE"""),"Viernes 19:30")</f>
        <v>Viernes 19:30</v>
      </c>
      <c r="AE484" s="134" t="str">
        <f>IFERROR(__xludf.DUMMYFUNCTION("""COMPUTED_VALUE"""),"Sábado 11:15")</f>
        <v>Sábado 11:15</v>
      </c>
      <c r="AF484" s="134" t="str">
        <f>IFERROR(__xludf.DUMMYFUNCTION("""COMPUTED_VALUE"""),"Sábado 12:45")</f>
        <v>Sábado 12:45</v>
      </c>
      <c r="AG484" s="134" t="str">
        <f>IFERROR(__xludf.DUMMYFUNCTION("""COMPUTED_VALUE"""),"Sábado 14:15")</f>
        <v>Sábado 14:15</v>
      </c>
      <c r="AH484" s="134" t="str">
        <f>IFERROR(__xludf.DUMMYFUNCTION("""COMPUTED_VALUE"""),"Sábado 18:00")</f>
        <v>Sábado 18:00</v>
      </c>
      <c r="AI484" s="134" t="str">
        <f>IFERROR(__xludf.DUMMYFUNCTION("""COMPUTED_VALUE"""),"Sábado 18:45")</f>
        <v>Sábado 18:45</v>
      </c>
      <c r="AJ484" s="134" t="str">
        <f>IFERROR(__xludf.DUMMYFUNCTION("""COMPUTED_VALUE"""),"vacio")</f>
        <v>vacio</v>
      </c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353"/>
      <c r="AZ484" s="392" t="str">
        <f>IFERROR(__xludf.DUMMYFUNCTION("TRANSPOSE( IFNA(FILTER($B:$B, MONTH(IF($A:$A&lt;&gt;"""",$A:$A,""null""))=MONTH(IF('DATOS PERSONALES'!$H482&lt;&gt;"""",'DATOS PERSONALES'!$H482,""null""))),""Ingrese mes contratacion primero""))"),"Ingrese mes contratacion primero")</f>
        <v>Ingrese mes contratacion primero</v>
      </c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</row>
    <row r="485" ht="15.75" customHeight="1">
      <c r="A485" s="134"/>
      <c r="B485" s="134"/>
      <c r="C485" s="134"/>
      <c r="D485" s="134"/>
      <c r="E485" s="134"/>
      <c r="F485" s="134"/>
      <c r="G485" s="353"/>
      <c r="H485" s="376"/>
      <c r="I485" s="376"/>
      <c r="J485" s="376"/>
      <c r="K485" s="377"/>
      <c r="L485" s="134"/>
      <c r="M485" s="134"/>
      <c r="N485" s="134"/>
      <c r="O485" s="134"/>
      <c r="P485" s="353"/>
      <c r="Q485" s="381" t="str">
        <f>IFERROR(__xludf.DUMMYFUNCTION("TRANSPOSE(FILTER($P$6:$P$329,$O$6:$O$329='DATOS PERSONALES'!$E482))"),"Lunes 16:00")</f>
        <v>Lunes 16:00</v>
      </c>
      <c r="R485" s="134" t="str">
        <f>IFERROR(__xludf.DUMMYFUNCTION("""COMPUTED_VALUE"""),"Lunes 19:00")</f>
        <v>Lunes 19:00</v>
      </c>
      <c r="S485" s="134" t="str">
        <f>IFERROR(__xludf.DUMMYFUNCTION("""COMPUTED_VALUE"""),"Martes 16:30")</f>
        <v>Martes 16:30</v>
      </c>
      <c r="T485" s="134" t="str">
        <f>IFERROR(__xludf.DUMMYFUNCTION("""COMPUTED_VALUE"""),"Martes 18:45")</f>
        <v>Martes 18:45</v>
      </c>
      <c r="U485" s="134" t="str">
        <f>IFERROR(__xludf.DUMMYFUNCTION("""COMPUTED_VALUE"""),"Martes 19:30")</f>
        <v>Martes 19:30</v>
      </c>
      <c r="V485" s="134" t="str">
        <f>IFERROR(__xludf.DUMMYFUNCTION("""COMPUTED_VALUE"""),"Miércoles 09:45")</f>
        <v>Miércoles 09:45</v>
      </c>
      <c r="W485" s="134" t="str">
        <f>IFERROR(__xludf.DUMMYFUNCTION("""COMPUTED_VALUE"""),"Miércoles 15:00")</f>
        <v>Miércoles 15:00</v>
      </c>
      <c r="X485" s="134" t="str">
        <f>IFERROR(__xludf.DUMMYFUNCTION("""COMPUTED_VALUE"""),"Miércoles 16:30")</f>
        <v>Miércoles 16:30</v>
      </c>
      <c r="Y485" s="134" t="str">
        <f>IFERROR(__xludf.DUMMYFUNCTION("""COMPUTED_VALUE"""),"Miércoles 19:30")</f>
        <v>Miércoles 19:30</v>
      </c>
      <c r="Z485" s="134" t="str">
        <f>IFERROR(__xludf.DUMMYFUNCTION("""COMPUTED_VALUE"""),"Jueves 17:15")</f>
        <v>Jueves 17:15</v>
      </c>
      <c r="AA485" s="134" t="str">
        <f>IFERROR(__xludf.DUMMYFUNCTION("""COMPUTED_VALUE"""),"Jueves 18:45")</f>
        <v>Jueves 18:45</v>
      </c>
      <c r="AB485" s="134" t="str">
        <f>IFERROR(__xludf.DUMMYFUNCTION("""COMPUTED_VALUE"""),"Viernes 15:45")</f>
        <v>Viernes 15:45</v>
      </c>
      <c r="AC485" s="134" t="str">
        <f>IFERROR(__xludf.DUMMYFUNCTION("""COMPUTED_VALUE"""),"Viernes 16:30")</f>
        <v>Viernes 16:30</v>
      </c>
      <c r="AD485" s="134" t="str">
        <f>IFERROR(__xludf.DUMMYFUNCTION("""COMPUTED_VALUE"""),"Viernes 19:30")</f>
        <v>Viernes 19:30</v>
      </c>
      <c r="AE485" s="134" t="str">
        <f>IFERROR(__xludf.DUMMYFUNCTION("""COMPUTED_VALUE"""),"Sábado 11:15")</f>
        <v>Sábado 11:15</v>
      </c>
      <c r="AF485" s="134" t="str">
        <f>IFERROR(__xludf.DUMMYFUNCTION("""COMPUTED_VALUE"""),"Sábado 12:45")</f>
        <v>Sábado 12:45</v>
      </c>
      <c r="AG485" s="134" t="str">
        <f>IFERROR(__xludf.DUMMYFUNCTION("""COMPUTED_VALUE"""),"Sábado 14:15")</f>
        <v>Sábado 14:15</v>
      </c>
      <c r="AH485" s="134" t="str">
        <f>IFERROR(__xludf.DUMMYFUNCTION("""COMPUTED_VALUE"""),"Sábado 18:00")</f>
        <v>Sábado 18:00</v>
      </c>
      <c r="AI485" s="134" t="str">
        <f>IFERROR(__xludf.DUMMYFUNCTION("""COMPUTED_VALUE"""),"Sábado 18:45")</f>
        <v>Sábado 18:45</v>
      </c>
      <c r="AJ485" s="134" t="str">
        <f>IFERROR(__xludf.DUMMYFUNCTION("""COMPUTED_VALUE"""),"vacio")</f>
        <v>vacio</v>
      </c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353"/>
      <c r="AZ485" s="392" t="str">
        <f>IFERROR(__xludf.DUMMYFUNCTION("TRANSPOSE( IFNA(FILTER($B:$B, MONTH(IF($A:$A&lt;&gt;"""",$A:$A,""null""))=MONTH(IF('DATOS PERSONALES'!$H483&lt;&gt;"""",'DATOS PERSONALES'!$H483,""null""))),""Ingrese mes contratacion primero""))"),"Ingrese mes contratacion primero")</f>
        <v>Ingrese mes contratacion primero</v>
      </c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</row>
    <row r="486" ht="15.75" customHeight="1">
      <c r="A486" s="134"/>
      <c r="B486" s="134"/>
      <c r="C486" s="134"/>
      <c r="D486" s="134"/>
      <c r="E486" s="134"/>
      <c r="F486" s="134"/>
      <c r="G486" s="353"/>
      <c r="H486" s="376"/>
      <c r="I486" s="376"/>
      <c r="J486" s="376"/>
      <c r="K486" s="377"/>
      <c r="L486" s="134"/>
      <c r="M486" s="134"/>
      <c r="N486" s="134"/>
      <c r="O486" s="134"/>
      <c r="P486" s="353"/>
      <c r="Q486" s="381" t="str">
        <f>IFERROR(__xludf.DUMMYFUNCTION("TRANSPOSE(FILTER($P$6:$P$329,$O$6:$O$329='DATOS PERSONALES'!$E483))"),"Lunes 16:00")</f>
        <v>Lunes 16:00</v>
      </c>
      <c r="R486" s="134" t="str">
        <f>IFERROR(__xludf.DUMMYFUNCTION("""COMPUTED_VALUE"""),"Lunes 19:00")</f>
        <v>Lunes 19:00</v>
      </c>
      <c r="S486" s="134" t="str">
        <f>IFERROR(__xludf.DUMMYFUNCTION("""COMPUTED_VALUE"""),"Martes 16:30")</f>
        <v>Martes 16:30</v>
      </c>
      <c r="T486" s="134" t="str">
        <f>IFERROR(__xludf.DUMMYFUNCTION("""COMPUTED_VALUE"""),"Martes 18:45")</f>
        <v>Martes 18:45</v>
      </c>
      <c r="U486" s="134" t="str">
        <f>IFERROR(__xludf.DUMMYFUNCTION("""COMPUTED_VALUE"""),"Martes 19:30")</f>
        <v>Martes 19:30</v>
      </c>
      <c r="V486" s="134" t="str">
        <f>IFERROR(__xludf.DUMMYFUNCTION("""COMPUTED_VALUE"""),"Miércoles 09:45")</f>
        <v>Miércoles 09:45</v>
      </c>
      <c r="W486" s="134" t="str">
        <f>IFERROR(__xludf.DUMMYFUNCTION("""COMPUTED_VALUE"""),"Miércoles 15:00")</f>
        <v>Miércoles 15:00</v>
      </c>
      <c r="X486" s="134" t="str">
        <f>IFERROR(__xludf.DUMMYFUNCTION("""COMPUTED_VALUE"""),"Miércoles 16:30")</f>
        <v>Miércoles 16:30</v>
      </c>
      <c r="Y486" s="134" t="str">
        <f>IFERROR(__xludf.DUMMYFUNCTION("""COMPUTED_VALUE"""),"Miércoles 19:30")</f>
        <v>Miércoles 19:30</v>
      </c>
      <c r="Z486" s="134" t="str">
        <f>IFERROR(__xludf.DUMMYFUNCTION("""COMPUTED_VALUE"""),"Jueves 17:15")</f>
        <v>Jueves 17:15</v>
      </c>
      <c r="AA486" s="134" t="str">
        <f>IFERROR(__xludf.DUMMYFUNCTION("""COMPUTED_VALUE"""),"Jueves 18:45")</f>
        <v>Jueves 18:45</v>
      </c>
      <c r="AB486" s="134" t="str">
        <f>IFERROR(__xludf.DUMMYFUNCTION("""COMPUTED_VALUE"""),"Viernes 15:45")</f>
        <v>Viernes 15:45</v>
      </c>
      <c r="AC486" s="134" t="str">
        <f>IFERROR(__xludf.DUMMYFUNCTION("""COMPUTED_VALUE"""),"Viernes 16:30")</f>
        <v>Viernes 16:30</v>
      </c>
      <c r="AD486" s="134" t="str">
        <f>IFERROR(__xludf.DUMMYFUNCTION("""COMPUTED_VALUE"""),"Viernes 19:30")</f>
        <v>Viernes 19:30</v>
      </c>
      <c r="AE486" s="134" t="str">
        <f>IFERROR(__xludf.DUMMYFUNCTION("""COMPUTED_VALUE"""),"Sábado 11:15")</f>
        <v>Sábado 11:15</v>
      </c>
      <c r="AF486" s="134" t="str">
        <f>IFERROR(__xludf.DUMMYFUNCTION("""COMPUTED_VALUE"""),"Sábado 12:45")</f>
        <v>Sábado 12:45</v>
      </c>
      <c r="AG486" s="134" t="str">
        <f>IFERROR(__xludf.DUMMYFUNCTION("""COMPUTED_VALUE"""),"Sábado 14:15")</f>
        <v>Sábado 14:15</v>
      </c>
      <c r="AH486" s="134" t="str">
        <f>IFERROR(__xludf.DUMMYFUNCTION("""COMPUTED_VALUE"""),"Sábado 18:00")</f>
        <v>Sábado 18:00</v>
      </c>
      <c r="AI486" s="134" t="str">
        <f>IFERROR(__xludf.DUMMYFUNCTION("""COMPUTED_VALUE"""),"Sábado 18:45")</f>
        <v>Sábado 18:45</v>
      </c>
      <c r="AJ486" s="134" t="str">
        <f>IFERROR(__xludf.DUMMYFUNCTION("""COMPUTED_VALUE"""),"vacio")</f>
        <v>vacio</v>
      </c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353"/>
      <c r="AZ486" s="392" t="str">
        <f>IFERROR(__xludf.DUMMYFUNCTION("TRANSPOSE( IFNA(FILTER($B:$B, MONTH(IF($A:$A&lt;&gt;"""",$A:$A,""null""))=MONTH(IF('DATOS PERSONALES'!$H484&lt;&gt;"""",'DATOS PERSONALES'!$H484,""null""))),""Ingrese mes contratacion primero""))"),"Ingrese mes contratacion primero")</f>
        <v>Ingrese mes contratacion primero</v>
      </c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</row>
    <row r="487" ht="15.75" customHeight="1">
      <c r="A487" s="134"/>
      <c r="B487" s="134"/>
      <c r="C487" s="134"/>
      <c r="D487" s="134"/>
      <c r="E487" s="134"/>
      <c r="F487" s="134"/>
      <c r="G487" s="353"/>
      <c r="H487" s="376"/>
      <c r="I487" s="376"/>
      <c r="J487" s="376"/>
      <c r="K487" s="377"/>
      <c r="L487" s="134"/>
      <c r="M487" s="134"/>
      <c r="N487" s="134"/>
      <c r="O487" s="134"/>
      <c r="P487" s="353"/>
      <c r="Q487" s="381" t="str">
        <f>IFERROR(__xludf.DUMMYFUNCTION("TRANSPOSE(FILTER($P$6:$P$329,$O$6:$O$329='DATOS PERSONALES'!$E484))"),"Lunes 16:00")</f>
        <v>Lunes 16:00</v>
      </c>
      <c r="R487" s="134" t="str">
        <f>IFERROR(__xludf.DUMMYFUNCTION("""COMPUTED_VALUE"""),"Lunes 19:00")</f>
        <v>Lunes 19:00</v>
      </c>
      <c r="S487" s="134" t="str">
        <f>IFERROR(__xludf.DUMMYFUNCTION("""COMPUTED_VALUE"""),"Martes 16:30")</f>
        <v>Martes 16:30</v>
      </c>
      <c r="T487" s="134" t="str">
        <f>IFERROR(__xludf.DUMMYFUNCTION("""COMPUTED_VALUE"""),"Martes 18:45")</f>
        <v>Martes 18:45</v>
      </c>
      <c r="U487" s="134" t="str">
        <f>IFERROR(__xludf.DUMMYFUNCTION("""COMPUTED_VALUE"""),"Martes 19:30")</f>
        <v>Martes 19:30</v>
      </c>
      <c r="V487" s="134" t="str">
        <f>IFERROR(__xludf.DUMMYFUNCTION("""COMPUTED_VALUE"""),"Miércoles 09:45")</f>
        <v>Miércoles 09:45</v>
      </c>
      <c r="W487" s="134" t="str">
        <f>IFERROR(__xludf.DUMMYFUNCTION("""COMPUTED_VALUE"""),"Miércoles 15:00")</f>
        <v>Miércoles 15:00</v>
      </c>
      <c r="X487" s="134" t="str">
        <f>IFERROR(__xludf.DUMMYFUNCTION("""COMPUTED_VALUE"""),"Miércoles 16:30")</f>
        <v>Miércoles 16:30</v>
      </c>
      <c r="Y487" s="134" t="str">
        <f>IFERROR(__xludf.DUMMYFUNCTION("""COMPUTED_VALUE"""),"Miércoles 19:30")</f>
        <v>Miércoles 19:30</v>
      </c>
      <c r="Z487" s="134" t="str">
        <f>IFERROR(__xludf.DUMMYFUNCTION("""COMPUTED_VALUE"""),"Jueves 17:15")</f>
        <v>Jueves 17:15</v>
      </c>
      <c r="AA487" s="134" t="str">
        <f>IFERROR(__xludf.DUMMYFUNCTION("""COMPUTED_VALUE"""),"Jueves 18:45")</f>
        <v>Jueves 18:45</v>
      </c>
      <c r="AB487" s="134" t="str">
        <f>IFERROR(__xludf.DUMMYFUNCTION("""COMPUTED_VALUE"""),"Viernes 15:45")</f>
        <v>Viernes 15:45</v>
      </c>
      <c r="AC487" s="134" t="str">
        <f>IFERROR(__xludf.DUMMYFUNCTION("""COMPUTED_VALUE"""),"Viernes 16:30")</f>
        <v>Viernes 16:30</v>
      </c>
      <c r="AD487" s="134" t="str">
        <f>IFERROR(__xludf.DUMMYFUNCTION("""COMPUTED_VALUE"""),"Viernes 19:30")</f>
        <v>Viernes 19:30</v>
      </c>
      <c r="AE487" s="134" t="str">
        <f>IFERROR(__xludf.DUMMYFUNCTION("""COMPUTED_VALUE"""),"Sábado 11:15")</f>
        <v>Sábado 11:15</v>
      </c>
      <c r="AF487" s="134" t="str">
        <f>IFERROR(__xludf.DUMMYFUNCTION("""COMPUTED_VALUE"""),"Sábado 12:45")</f>
        <v>Sábado 12:45</v>
      </c>
      <c r="AG487" s="134" t="str">
        <f>IFERROR(__xludf.DUMMYFUNCTION("""COMPUTED_VALUE"""),"Sábado 14:15")</f>
        <v>Sábado 14:15</v>
      </c>
      <c r="AH487" s="134" t="str">
        <f>IFERROR(__xludf.DUMMYFUNCTION("""COMPUTED_VALUE"""),"Sábado 18:00")</f>
        <v>Sábado 18:00</v>
      </c>
      <c r="AI487" s="134" t="str">
        <f>IFERROR(__xludf.DUMMYFUNCTION("""COMPUTED_VALUE"""),"Sábado 18:45")</f>
        <v>Sábado 18:45</v>
      </c>
      <c r="AJ487" s="134" t="str">
        <f>IFERROR(__xludf.DUMMYFUNCTION("""COMPUTED_VALUE"""),"vacio")</f>
        <v>vacio</v>
      </c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353"/>
      <c r="AZ487" s="392" t="str">
        <f>IFERROR(__xludf.DUMMYFUNCTION("TRANSPOSE( IFNA(FILTER($B:$B, MONTH(IF($A:$A&lt;&gt;"""",$A:$A,""null""))=MONTH(IF('DATOS PERSONALES'!$H485&lt;&gt;"""",'DATOS PERSONALES'!$H485,""null""))),""Ingrese mes contratacion primero""))"),"Ingrese mes contratacion primero")</f>
        <v>Ingrese mes contratacion primero</v>
      </c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</row>
    <row r="488" ht="15.75" customHeight="1">
      <c r="A488" s="134"/>
      <c r="B488" s="134"/>
      <c r="C488" s="134"/>
      <c r="D488" s="134"/>
      <c r="E488" s="134"/>
      <c r="F488" s="134"/>
      <c r="G488" s="353"/>
      <c r="H488" s="376"/>
      <c r="I488" s="376"/>
      <c r="J488" s="376"/>
      <c r="K488" s="377"/>
      <c r="L488" s="134"/>
      <c r="M488" s="134"/>
      <c r="N488" s="134"/>
      <c r="O488" s="134"/>
      <c r="P488" s="353"/>
      <c r="Q488" s="381" t="str">
        <f>IFERROR(__xludf.DUMMYFUNCTION("TRANSPOSE(FILTER($P$6:$P$329,$O$6:$O$329='DATOS PERSONALES'!$E485))"),"Lunes 16:00")</f>
        <v>Lunes 16:00</v>
      </c>
      <c r="R488" s="134" t="str">
        <f>IFERROR(__xludf.DUMMYFUNCTION("""COMPUTED_VALUE"""),"Lunes 19:00")</f>
        <v>Lunes 19:00</v>
      </c>
      <c r="S488" s="134" t="str">
        <f>IFERROR(__xludf.DUMMYFUNCTION("""COMPUTED_VALUE"""),"Martes 16:30")</f>
        <v>Martes 16:30</v>
      </c>
      <c r="T488" s="134" t="str">
        <f>IFERROR(__xludf.DUMMYFUNCTION("""COMPUTED_VALUE"""),"Martes 18:45")</f>
        <v>Martes 18:45</v>
      </c>
      <c r="U488" s="134" t="str">
        <f>IFERROR(__xludf.DUMMYFUNCTION("""COMPUTED_VALUE"""),"Martes 19:30")</f>
        <v>Martes 19:30</v>
      </c>
      <c r="V488" s="134" t="str">
        <f>IFERROR(__xludf.DUMMYFUNCTION("""COMPUTED_VALUE"""),"Miércoles 09:45")</f>
        <v>Miércoles 09:45</v>
      </c>
      <c r="W488" s="134" t="str">
        <f>IFERROR(__xludf.DUMMYFUNCTION("""COMPUTED_VALUE"""),"Miércoles 15:00")</f>
        <v>Miércoles 15:00</v>
      </c>
      <c r="X488" s="134" t="str">
        <f>IFERROR(__xludf.DUMMYFUNCTION("""COMPUTED_VALUE"""),"Miércoles 16:30")</f>
        <v>Miércoles 16:30</v>
      </c>
      <c r="Y488" s="134" t="str">
        <f>IFERROR(__xludf.DUMMYFUNCTION("""COMPUTED_VALUE"""),"Miércoles 19:30")</f>
        <v>Miércoles 19:30</v>
      </c>
      <c r="Z488" s="134" t="str">
        <f>IFERROR(__xludf.DUMMYFUNCTION("""COMPUTED_VALUE"""),"Jueves 17:15")</f>
        <v>Jueves 17:15</v>
      </c>
      <c r="AA488" s="134" t="str">
        <f>IFERROR(__xludf.DUMMYFUNCTION("""COMPUTED_VALUE"""),"Jueves 18:45")</f>
        <v>Jueves 18:45</v>
      </c>
      <c r="AB488" s="134" t="str">
        <f>IFERROR(__xludf.DUMMYFUNCTION("""COMPUTED_VALUE"""),"Viernes 15:45")</f>
        <v>Viernes 15:45</v>
      </c>
      <c r="AC488" s="134" t="str">
        <f>IFERROR(__xludf.DUMMYFUNCTION("""COMPUTED_VALUE"""),"Viernes 16:30")</f>
        <v>Viernes 16:30</v>
      </c>
      <c r="AD488" s="134" t="str">
        <f>IFERROR(__xludf.DUMMYFUNCTION("""COMPUTED_VALUE"""),"Viernes 19:30")</f>
        <v>Viernes 19:30</v>
      </c>
      <c r="AE488" s="134" t="str">
        <f>IFERROR(__xludf.DUMMYFUNCTION("""COMPUTED_VALUE"""),"Sábado 11:15")</f>
        <v>Sábado 11:15</v>
      </c>
      <c r="AF488" s="134" t="str">
        <f>IFERROR(__xludf.DUMMYFUNCTION("""COMPUTED_VALUE"""),"Sábado 12:45")</f>
        <v>Sábado 12:45</v>
      </c>
      <c r="AG488" s="134" t="str">
        <f>IFERROR(__xludf.DUMMYFUNCTION("""COMPUTED_VALUE"""),"Sábado 14:15")</f>
        <v>Sábado 14:15</v>
      </c>
      <c r="AH488" s="134" t="str">
        <f>IFERROR(__xludf.DUMMYFUNCTION("""COMPUTED_VALUE"""),"Sábado 18:00")</f>
        <v>Sábado 18:00</v>
      </c>
      <c r="AI488" s="134" t="str">
        <f>IFERROR(__xludf.DUMMYFUNCTION("""COMPUTED_VALUE"""),"Sábado 18:45")</f>
        <v>Sábado 18:45</v>
      </c>
      <c r="AJ488" s="134" t="str">
        <f>IFERROR(__xludf.DUMMYFUNCTION("""COMPUTED_VALUE"""),"vacio")</f>
        <v>vacio</v>
      </c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353"/>
      <c r="AZ488" s="392" t="str">
        <f>IFERROR(__xludf.DUMMYFUNCTION("TRANSPOSE( IFNA(FILTER($B:$B, MONTH(IF($A:$A&lt;&gt;"""",$A:$A,""null""))=MONTH(IF('DATOS PERSONALES'!$H486&lt;&gt;"""",'DATOS PERSONALES'!$H486,""null""))),""Ingrese mes contratacion primero""))"),"Ingrese mes contratacion primero")</f>
        <v>Ingrese mes contratacion primero</v>
      </c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</row>
    <row r="489" ht="15.75" customHeight="1">
      <c r="A489" s="134"/>
      <c r="B489" s="134"/>
      <c r="C489" s="134"/>
      <c r="D489" s="134"/>
      <c r="E489" s="134"/>
      <c r="F489" s="134"/>
      <c r="G489" s="353"/>
      <c r="H489" s="376"/>
      <c r="I489" s="376"/>
      <c r="J489" s="376"/>
      <c r="K489" s="377"/>
      <c r="L489" s="134"/>
      <c r="M489" s="134"/>
      <c r="N489" s="134"/>
      <c r="O489" s="134"/>
      <c r="P489" s="353"/>
      <c r="Q489" s="381" t="str">
        <f>IFERROR(__xludf.DUMMYFUNCTION("TRANSPOSE(FILTER($P$6:$P$329,$O$6:$O$329='DATOS PERSONALES'!$E486))"),"Lunes 16:00")</f>
        <v>Lunes 16:00</v>
      </c>
      <c r="R489" s="134" t="str">
        <f>IFERROR(__xludf.DUMMYFUNCTION("""COMPUTED_VALUE"""),"Lunes 19:00")</f>
        <v>Lunes 19:00</v>
      </c>
      <c r="S489" s="134" t="str">
        <f>IFERROR(__xludf.DUMMYFUNCTION("""COMPUTED_VALUE"""),"Martes 16:30")</f>
        <v>Martes 16:30</v>
      </c>
      <c r="T489" s="134" t="str">
        <f>IFERROR(__xludf.DUMMYFUNCTION("""COMPUTED_VALUE"""),"Martes 18:45")</f>
        <v>Martes 18:45</v>
      </c>
      <c r="U489" s="134" t="str">
        <f>IFERROR(__xludf.DUMMYFUNCTION("""COMPUTED_VALUE"""),"Martes 19:30")</f>
        <v>Martes 19:30</v>
      </c>
      <c r="V489" s="134" t="str">
        <f>IFERROR(__xludf.DUMMYFUNCTION("""COMPUTED_VALUE"""),"Miércoles 09:45")</f>
        <v>Miércoles 09:45</v>
      </c>
      <c r="W489" s="134" t="str">
        <f>IFERROR(__xludf.DUMMYFUNCTION("""COMPUTED_VALUE"""),"Miércoles 15:00")</f>
        <v>Miércoles 15:00</v>
      </c>
      <c r="X489" s="134" t="str">
        <f>IFERROR(__xludf.DUMMYFUNCTION("""COMPUTED_VALUE"""),"Miércoles 16:30")</f>
        <v>Miércoles 16:30</v>
      </c>
      <c r="Y489" s="134" t="str">
        <f>IFERROR(__xludf.DUMMYFUNCTION("""COMPUTED_VALUE"""),"Miércoles 19:30")</f>
        <v>Miércoles 19:30</v>
      </c>
      <c r="Z489" s="134" t="str">
        <f>IFERROR(__xludf.DUMMYFUNCTION("""COMPUTED_VALUE"""),"Jueves 17:15")</f>
        <v>Jueves 17:15</v>
      </c>
      <c r="AA489" s="134" t="str">
        <f>IFERROR(__xludf.DUMMYFUNCTION("""COMPUTED_VALUE"""),"Jueves 18:45")</f>
        <v>Jueves 18:45</v>
      </c>
      <c r="AB489" s="134" t="str">
        <f>IFERROR(__xludf.DUMMYFUNCTION("""COMPUTED_VALUE"""),"Viernes 15:45")</f>
        <v>Viernes 15:45</v>
      </c>
      <c r="AC489" s="134" t="str">
        <f>IFERROR(__xludf.DUMMYFUNCTION("""COMPUTED_VALUE"""),"Viernes 16:30")</f>
        <v>Viernes 16:30</v>
      </c>
      <c r="AD489" s="134" t="str">
        <f>IFERROR(__xludf.DUMMYFUNCTION("""COMPUTED_VALUE"""),"Viernes 19:30")</f>
        <v>Viernes 19:30</v>
      </c>
      <c r="AE489" s="134" t="str">
        <f>IFERROR(__xludf.DUMMYFUNCTION("""COMPUTED_VALUE"""),"Sábado 11:15")</f>
        <v>Sábado 11:15</v>
      </c>
      <c r="AF489" s="134" t="str">
        <f>IFERROR(__xludf.DUMMYFUNCTION("""COMPUTED_VALUE"""),"Sábado 12:45")</f>
        <v>Sábado 12:45</v>
      </c>
      <c r="AG489" s="134" t="str">
        <f>IFERROR(__xludf.DUMMYFUNCTION("""COMPUTED_VALUE"""),"Sábado 14:15")</f>
        <v>Sábado 14:15</v>
      </c>
      <c r="AH489" s="134" t="str">
        <f>IFERROR(__xludf.DUMMYFUNCTION("""COMPUTED_VALUE"""),"Sábado 18:00")</f>
        <v>Sábado 18:00</v>
      </c>
      <c r="AI489" s="134" t="str">
        <f>IFERROR(__xludf.DUMMYFUNCTION("""COMPUTED_VALUE"""),"Sábado 18:45")</f>
        <v>Sábado 18:45</v>
      </c>
      <c r="AJ489" s="134" t="str">
        <f>IFERROR(__xludf.DUMMYFUNCTION("""COMPUTED_VALUE"""),"vacio")</f>
        <v>vacio</v>
      </c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353"/>
      <c r="AZ489" s="392" t="str">
        <f>IFERROR(__xludf.DUMMYFUNCTION("TRANSPOSE( IFNA(FILTER($B:$B, MONTH(IF($A:$A&lt;&gt;"""",$A:$A,""null""))=MONTH(IF('DATOS PERSONALES'!$H487&lt;&gt;"""",'DATOS PERSONALES'!$H487,""null""))),""Ingrese mes contratacion primero""))"),"Ingrese mes contratacion primero")</f>
        <v>Ingrese mes contratacion primero</v>
      </c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</row>
    <row r="490" ht="15.75" customHeight="1">
      <c r="A490" s="134"/>
      <c r="B490" s="134"/>
      <c r="C490" s="134"/>
      <c r="D490" s="134"/>
      <c r="E490" s="134"/>
      <c r="F490" s="134"/>
      <c r="G490" s="353"/>
      <c r="H490" s="376"/>
      <c r="I490" s="376"/>
      <c r="J490" s="376"/>
      <c r="K490" s="377"/>
      <c r="L490" s="134"/>
      <c r="M490" s="134"/>
      <c r="N490" s="134"/>
      <c r="O490" s="134"/>
      <c r="P490" s="353"/>
      <c r="Q490" s="381" t="str">
        <f>IFERROR(__xludf.DUMMYFUNCTION("TRANSPOSE(FILTER($P$6:$P$329,$O$6:$O$329='DATOS PERSONALES'!$E487))"),"Lunes 16:00")</f>
        <v>Lunes 16:00</v>
      </c>
      <c r="R490" s="134" t="str">
        <f>IFERROR(__xludf.DUMMYFUNCTION("""COMPUTED_VALUE"""),"Lunes 19:00")</f>
        <v>Lunes 19:00</v>
      </c>
      <c r="S490" s="134" t="str">
        <f>IFERROR(__xludf.DUMMYFUNCTION("""COMPUTED_VALUE"""),"Martes 16:30")</f>
        <v>Martes 16:30</v>
      </c>
      <c r="T490" s="134" t="str">
        <f>IFERROR(__xludf.DUMMYFUNCTION("""COMPUTED_VALUE"""),"Martes 18:45")</f>
        <v>Martes 18:45</v>
      </c>
      <c r="U490" s="134" t="str">
        <f>IFERROR(__xludf.DUMMYFUNCTION("""COMPUTED_VALUE"""),"Martes 19:30")</f>
        <v>Martes 19:30</v>
      </c>
      <c r="V490" s="134" t="str">
        <f>IFERROR(__xludf.DUMMYFUNCTION("""COMPUTED_VALUE"""),"Miércoles 09:45")</f>
        <v>Miércoles 09:45</v>
      </c>
      <c r="W490" s="134" t="str">
        <f>IFERROR(__xludf.DUMMYFUNCTION("""COMPUTED_VALUE"""),"Miércoles 15:00")</f>
        <v>Miércoles 15:00</v>
      </c>
      <c r="X490" s="134" t="str">
        <f>IFERROR(__xludf.DUMMYFUNCTION("""COMPUTED_VALUE"""),"Miércoles 16:30")</f>
        <v>Miércoles 16:30</v>
      </c>
      <c r="Y490" s="134" t="str">
        <f>IFERROR(__xludf.DUMMYFUNCTION("""COMPUTED_VALUE"""),"Miércoles 19:30")</f>
        <v>Miércoles 19:30</v>
      </c>
      <c r="Z490" s="134" t="str">
        <f>IFERROR(__xludf.DUMMYFUNCTION("""COMPUTED_VALUE"""),"Jueves 17:15")</f>
        <v>Jueves 17:15</v>
      </c>
      <c r="AA490" s="134" t="str">
        <f>IFERROR(__xludf.DUMMYFUNCTION("""COMPUTED_VALUE"""),"Jueves 18:45")</f>
        <v>Jueves 18:45</v>
      </c>
      <c r="AB490" s="134" t="str">
        <f>IFERROR(__xludf.DUMMYFUNCTION("""COMPUTED_VALUE"""),"Viernes 15:45")</f>
        <v>Viernes 15:45</v>
      </c>
      <c r="AC490" s="134" t="str">
        <f>IFERROR(__xludf.DUMMYFUNCTION("""COMPUTED_VALUE"""),"Viernes 16:30")</f>
        <v>Viernes 16:30</v>
      </c>
      <c r="AD490" s="134" t="str">
        <f>IFERROR(__xludf.DUMMYFUNCTION("""COMPUTED_VALUE"""),"Viernes 19:30")</f>
        <v>Viernes 19:30</v>
      </c>
      <c r="AE490" s="134" t="str">
        <f>IFERROR(__xludf.DUMMYFUNCTION("""COMPUTED_VALUE"""),"Sábado 11:15")</f>
        <v>Sábado 11:15</v>
      </c>
      <c r="AF490" s="134" t="str">
        <f>IFERROR(__xludf.DUMMYFUNCTION("""COMPUTED_VALUE"""),"Sábado 12:45")</f>
        <v>Sábado 12:45</v>
      </c>
      <c r="AG490" s="134" t="str">
        <f>IFERROR(__xludf.DUMMYFUNCTION("""COMPUTED_VALUE"""),"Sábado 14:15")</f>
        <v>Sábado 14:15</v>
      </c>
      <c r="AH490" s="134" t="str">
        <f>IFERROR(__xludf.DUMMYFUNCTION("""COMPUTED_VALUE"""),"Sábado 18:00")</f>
        <v>Sábado 18:00</v>
      </c>
      <c r="AI490" s="134" t="str">
        <f>IFERROR(__xludf.DUMMYFUNCTION("""COMPUTED_VALUE"""),"Sábado 18:45")</f>
        <v>Sábado 18:45</v>
      </c>
      <c r="AJ490" s="134" t="str">
        <f>IFERROR(__xludf.DUMMYFUNCTION("""COMPUTED_VALUE"""),"vacio")</f>
        <v>vacio</v>
      </c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353"/>
      <c r="AZ490" s="392" t="str">
        <f>IFERROR(__xludf.DUMMYFUNCTION("TRANSPOSE( IFNA(FILTER($B:$B, MONTH(IF($A:$A&lt;&gt;"""",$A:$A,""null""))=MONTH(IF('DATOS PERSONALES'!$H488&lt;&gt;"""",'DATOS PERSONALES'!$H488,""null""))),""Ingrese mes contratacion primero""))"),"Ingrese mes contratacion primero")</f>
        <v>Ingrese mes contratacion primero</v>
      </c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</row>
    <row r="491" ht="15.75" customHeight="1">
      <c r="A491" s="134"/>
      <c r="B491" s="134"/>
      <c r="C491" s="134"/>
      <c r="D491" s="134"/>
      <c r="E491" s="134"/>
      <c r="F491" s="134"/>
      <c r="G491" s="353"/>
      <c r="H491" s="376"/>
      <c r="I491" s="376"/>
      <c r="J491" s="376"/>
      <c r="K491" s="377"/>
      <c r="L491" s="134"/>
      <c r="M491" s="134"/>
      <c r="N491" s="134"/>
      <c r="O491" s="134"/>
      <c r="P491" s="353"/>
      <c r="Q491" s="381" t="str">
        <f>IFERROR(__xludf.DUMMYFUNCTION("TRANSPOSE(FILTER($P$6:$P$329,$O$6:$O$329='DATOS PERSONALES'!$E488))"),"Lunes 16:00")</f>
        <v>Lunes 16:00</v>
      </c>
      <c r="R491" s="134" t="str">
        <f>IFERROR(__xludf.DUMMYFUNCTION("""COMPUTED_VALUE"""),"Lunes 19:00")</f>
        <v>Lunes 19:00</v>
      </c>
      <c r="S491" s="134" t="str">
        <f>IFERROR(__xludf.DUMMYFUNCTION("""COMPUTED_VALUE"""),"Martes 16:30")</f>
        <v>Martes 16:30</v>
      </c>
      <c r="T491" s="134" t="str">
        <f>IFERROR(__xludf.DUMMYFUNCTION("""COMPUTED_VALUE"""),"Martes 18:45")</f>
        <v>Martes 18:45</v>
      </c>
      <c r="U491" s="134" t="str">
        <f>IFERROR(__xludf.DUMMYFUNCTION("""COMPUTED_VALUE"""),"Martes 19:30")</f>
        <v>Martes 19:30</v>
      </c>
      <c r="V491" s="134" t="str">
        <f>IFERROR(__xludf.DUMMYFUNCTION("""COMPUTED_VALUE"""),"Miércoles 09:45")</f>
        <v>Miércoles 09:45</v>
      </c>
      <c r="W491" s="134" t="str">
        <f>IFERROR(__xludf.DUMMYFUNCTION("""COMPUTED_VALUE"""),"Miércoles 15:00")</f>
        <v>Miércoles 15:00</v>
      </c>
      <c r="X491" s="134" t="str">
        <f>IFERROR(__xludf.DUMMYFUNCTION("""COMPUTED_VALUE"""),"Miércoles 16:30")</f>
        <v>Miércoles 16:30</v>
      </c>
      <c r="Y491" s="134" t="str">
        <f>IFERROR(__xludf.DUMMYFUNCTION("""COMPUTED_VALUE"""),"Miércoles 19:30")</f>
        <v>Miércoles 19:30</v>
      </c>
      <c r="Z491" s="134" t="str">
        <f>IFERROR(__xludf.DUMMYFUNCTION("""COMPUTED_VALUE"""),"Jueves 17:15")</f>
        <v>Jueves 17:15</v>
      </c>
      <c r="AA491" s="134" t="str">
        <f>IFERROR(__xludf.DUMMYFUNCTION("""COMPUTED_VALUE"""),"Jueves 18:45")</f>
        <v>Jueves 18:45</v>
      </c>
      <c r="AB491" s="134" t="str">
        <f>IFERROR(__xludf.DUMMYFUNCTION("""COMPUTED_VALUE"""),"Viernes 15:45")</f>
        <v>Viernes 15:45</v>
      </c>
      <c r="AC491" s="134" t="str">
        <f>IFERROR(__xludf.DUMMYFUNCTION("""COMPUTED_VALUE"""),"Viernes 16:30")</f>
        <v>Viernes 16:30</v>
      </c>
      <c r="AD491" s="134" t="str">
        <f>IFERROR(__xludf.DUMMYFUNCTION("""COMPUTED_VALUE"""),"Viernes 19:30")</f>
        <v>Viernes 19:30</v>
      </c>
      <c r="AE491" s="134" t="str">
        <f>IFERROR(__xludf.DUMMYFUNCTION("""COMPUTED_VALUE"""),"Sábado 11:15")</f>
        <v>Sábado 11:15</v>
      </c>
      <c r="AF491" s="134" t="str">
        <f>IFERROR(__xludf.DUMMYFUNCTION("""COMPUTED_VALUE"""),"Sábado 12:45")</f>
        <v>Sábado 12:45</v>
      </c>
      <c r="AG491" s="134" t="str">
        <f>IFERROR(__xludf.DUMMYFUNCTION("""COMPUTED_VALUE"""),"Sábado 14:15")</f>
        <v>Sábado 14:15</v>
      </c>
      <c r="AH491" s="134" t="str">
        <f>IFERROR(__xludf.DUMMYFUNCTION("""COMPUTED_VALUE"""),"Sábado 18:00")</f>
        <v>Sábado 18:00</v>
      </c>
      <c r="AI491" s="134" t="str">
        <f>IFERROR(__xludf.DUMMYFUNCTION("""COMPUTED_VALUE"""),"Sábado 18:45")</f>
        <v>Sábado 18:45</v>
      </c>
      <c r="AJ491" s="134" t="str">
        <f>IFERROR(__xludf.DUMMYFUNCTION("""COMPUTED_VALUE"""),"vacio")</f>
        <v>vacio</v>
      </c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353"/>
      <c r="AZ491" s="392" t="str">
        <f>IFERROR(__xludf.DUMMYFUNCTION("TRANSPOSE( IFNA(FILTER($B:$B, MONTH(IF($A:$A&lt;&gt;"""",$A:$A,""null""))=MONTH(IF('DATOS PERSONALES'!$H489&lt;&gt;"""",'DATOS PERSONALES'!$H489,""null""))),""Ingrese mes contratacion primero""))"),"Ingrese mes contratacion primero")</f>
        <v>Ingrese mes contratacion primero</v>
      </c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</row>
    <row r="492" ht="15.75" customHeight="1">
      <c r="A492" s="134"/>
      <c r="B492" s="134"/>
      <c r="C492" s="134"/>
      <c r="D492" s="134"/>
      <c r="E492" s="134"/>
      <c r="F492" s="134"/>
      <c r="G492" s="353"/>
      <c r="H492" s="376"/>
      <c r="I492" s="376"/>
      <c r="J492" s="376"/>
      <c r="K492" s="377"/>
      <c r="L492" s="134"/>
      <c r="M492" s="134"/>
      <c r="N492" s="134"/>
      <c r="O492" s="134"/>
      <c r="P492" s="353"/>
      <c r="Q492" s="381" t="str">
        <f>IFERROR(__xludf.DUMMYFUNCTION("TRANSPOSE(FILTER($P$6:$P$329,$O$6:$O$329='DATOS PERSONALES'!$E489))"),"Lunes 16:00")</f>
        <v>Lunes 16:00</v>
      </c>
      <c r="R492" s="134" t="str">
        <f>IFERROR(__xludf.DUMMYFUNCTION("""COMPUTED_VALUE"""),"Lunes 19:00")</f>
        <v>Lunes 19:00</v>
      </c>
      <c r="S492" s="134" t="str">
        <f>IFERROR(__xludf.DUMMYFUNCTION("""COMPUTED_VALUE"""),"Martes 16:30")</f>
        <v>Martes 16:30</v>
      </c>
      <c r="T492" s="134" t="str">
        <f>IFERROR(__xludf.DUMMYFUNCTION("""COMPUTED_VALUE"""),"Martes 18:45")</f>
        <v>Martes 18:45</v>
      </c>
      <c r="U492" s="134" t="str">
        <f>IFERROR(__xludf.DUMMYFUNCTION("""COMPUTED_VALUE"""),"Martes 19:30")</f>
        <v>Martes 19:30</v>
      </c>
      <c r="V492" s="134" t="str">
        <f>IFERROR(__xludf.DUMMYFUNCTION("""COMPUTED_VALUE"""),"Miércoles 09:45")</f>
        <v>Miércoles 09:45</v>
      </c>
      <c r="W492" s="134" t="str">
        <f>IFERROR(__xludf.DUMMYFUNCTION("""COMPUTED_VALUE"""),"Miércoles 15:00")</f>
        <v>Miércoles 15:00</v>
      </c>
      <c r="X492" s="134" t="str">
        <f>IFERROR(__xludf.DUMMYFUNCTION("""COMPUTED_VALUE"""),"Miércoles 16:30")</f>
        <v>Miércoles 16:30</v>
      </c>
      <c r="Y492" s="134" t="str">
        <f>IFERROR(__xludf.DUMMYFUNCTION("""COMPUTED_VALUE"""),"Miércoles 19:30")</f>
        <v>Miércoles 19:30</v>
      </c>
      <c r="Z492" s="134" t="str">
        <f>IFERROR(__xludf.DUMMYFUNCTION("""COMPUTED_VALUE"""),"Jueves 17:15")</f>
        <v>Jueves 17:15</v>
      </c>
      <c r="AA492" s="134" t="str">
        <f>IFERROR(__xludf.DUMMYFUNCTION("""COMPUTED_VALUE"""),"Jueves 18:45")</f>
        <v>Jueves 18:45</v>
      </c>
      <c r="AB492" s="134" t="str">
        <f>IFERROR(__xludf.DUMMYFUNCTION("""COMPUTED_VALUE"""),"Viernes 15:45")</f>
        <v>Viernes 15:45</v>
      </c>
      <c r="AC492" s="134" t="str">
        <f>IFERROR(__xludf.DUMMYFUNCTION("""COMPUTED_VALUE"""),"Viernes 16:30")</f>
        <v>Viernes 16:30</v>
      </c>
      <c r="AD492" s="134" t="str">
        <f>IFERROR(__xludf.DUMMYFUNCTION("""COMPUTED_VALUE"""),"Viernes 19:30")</f>
        <v>Viernes 19:30</v>
      </c>
      <c r="AE492" s="134" t="str">
        <f>IFERROR(__xludf.DUMMYFUNCTION("""COMPUTED_VALUE"""),"Sábado 11:15")</f>
        <v>Sábado 11:15</v>
      </c>
      <c r="AF492" s="134" t="str">
        <f>IFERROR(__xludf.DUMMYFUNCTION("""COMPUTED_VALUE"""),"Sábado 12:45")</f>
        <v>Sábado 12:45</v>
      </c>
      <c r="AG492" s="134" t="str">
        <f>IFERROR(__xludf.DUMMYFUNCTION("""COMPUTED_VALUE"""),"Sábado 14:15")</f>
        <v>Sábado 14:15</v>
      </c>
      <c r="AH492" s="134" t="str">
        <f>IFERROR(__xludf.DUMMYFUNCTION("""COMPUTED_VALUE"""),"Sábado 18:00")</f>
        <v>Sábado 18:00</v>
      </c>
      <c r="AI492" s="134" t="str">
        <f>IFERROR(__xludf.DUMMYFUNCTION("""COMPUTED_VALUE"""),"Sábado 18:45")</f>
        <v>Sábado 18:45</v>
      </c>
      <c r="AJ492" s="134" t="str">
        <f>IFERROR(__xludf.DUMMYFUNCTION("""COMPUTED_VALUE"""),"vacio")</f>
        <v>vacio</v>
      </c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353"/>
      <c r="AZ492" s="392" t="str">
        <f>IFERROR(__xludf.DUMMYFUNCTION("TRANSPOSE( IFNA(FILTER($B:$B, MONTH(IF($A:$A&lt;&gt;"""",$A:$A,""null""))=MONTH(IF('DATOS PERSONALES'!$H490&lt;&gt;"""",'DATOS PERSONALES'!$H490,""null""))),""Ingrese mes contratacion primero""))"),"Ingrese mes contratacion primero")</f>
        <v>Ingrese mes contratacion primero</v>
      </c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</row>
    <row r="493" ht="15.75" customHeight="1">
      <c r="A493" s="134"/>
      <c r="B493" s="134"/>
      <c r="C493" s="134"/>
      <c r="D493" s="134"/>
      <c r="E493" s="134"/>
      <c r="F493" s="134"/>
      <c r="G493" s="353"/>
      <c r="H493" s="376"/>
      <c r="I493" s="376"/>
      <c r="J493" s="376"/>
      <c r="K493" s="377"/>
      <c r="L493" s="134"/>
      <c r="M493" s="134"/>
      <c r="N493" s="134"/>
      <c r="O493" s="134"/>
      <c r="P493" s="353"/>
      <c r="Q493" s="381" t="str">
        <f>IFERROR(__xludf.DUMMYFUNCTION("TRANSPOSE(FILTER($P$6:$P$329,$O$6:$O$329='DATOS PERSONALES'!$E490))"),"Lunes 16:00")</f>
        <v>Lunes 16:00</v>
      </c>
      <c r="R493" s="134" t="str">
        <f>IFERROR(__xludf.DUMMYFUNCTION("""COMPUTED_VALUE"""),"Lunes 19:00")</f>
        <v>Lunes 19:00</v>
      </c>
      <c r="S493" s="134" t="str">
        <f>IFERROR(__xludf.DUMMYFUNCTION("""COMPUTED_VALUE"""),"Martes 16:30")</f>
        <v>Martes 16:30</v>
      </c>
      <c r="T493" s="134" t="str">
        <f>IFERROR(__xludf.DUMMYFUNCTION("""COMPUTED_VALUE"""),"Martes 18:45")</f>
        <v>Martes 18:45</v>
      </c>
      <c r="U493" s="134" t="str">
        <f>IFERROR(__xludf.DUMMYFUNCTION("""COMPUTED_VALUE"""),"Martes 19:30")</f>
        <v>Martes 19:30</v>
      </c>
      <c r="V493" s="134" t="str">
        <f>IFERROR(__xludf.DUMMYFUNCTION("""COMPUTED_VALUE"""),"Miércoles 09:45")</f>
        <v>Miércoles 09:45</v>
      </c>
      <c r="W493" s="134" t="str">
        <f>IFERROR(__xludf.DUMMYFUNCTION("""COMPUTED_VALUE"""),"Miércoles 15:00")</f>
        <v>Miércoles 15:00</v>
      </c>
      <c r="X493" s="134" t="str">
        <f>IFERROR(__xludf.DUMMYFUNCTION("""COMPUTED_VALUE"""),"Miércoles 16:30")</f>
        <v>Miércoles 16:30</v>
      </c>
      <c r="Y493" s="134" t="str">
        <f>IFERROR(__xludf.DUMMYFUNCTION("""COMPUTED_VALUE"""),"Miércoles 19:30")</f>
        <v>Miércoles 19:30</v>
      </c>
      <c r="Z493" s="134" t="str">
        <f>IFERROR(__xludf.DUMMYFUNCTION("""COMPUTED_VALUE"""),"Jueves 17:15")</f>
        <v>Jueves 17:15</v>
      </c>
      <c r="AA493" s="134" t="str">
        <f>IFERROR(__xludf.DUMMYFUNCTION("""COMPUTED_VALUE"""),"Jueves 18:45")</f>
        <v>Jueves 18:45</v>
      </c>
      <c r="AB493" s="134" t="str">
        <f>IFERROR(__xludf.DUMMYFUNCTION("""COMPUTED_VALUE"""),"Viernes 15:45")</f>
        <v>Viernes 15:45</v>
      </c>
      <c r="AC493" s="134" t="str">
        <f>IFERROR(__xludf.DUMMYFUNCTION("""COMPUTED_VALUE"""),"Viernes 16:30")</f>
        <v>Viernes 16:30</v>
      </c>
      <c r="AD493" s="134" t="str">
        <f>IFERROR(__xludf.DUMMYFUNCTION("""COMPUTED_VALUE"""),"Viernes 19:30")</f>
        <v>Viernes 19:30</v>
      </c>
      <c r="AE493" s="134" t="str">
        <f>IFERROR(__xludf.DUMMYFUNCTION("""COMPUTED_VALUE"""),"Sábado 11:15")</f>
        <v>Sábado 11:15</v>
      </c>
      <c r="AF493" s="134" t="str">
        <f>IFERROR(__xludf.DUMMYFUNCTION("""COMPUTED_VALUE"""),"Sábado 12:45")</f>
        <v>Sábado 12:45</v>
      </c>
      <c r="AG493" s="134" t="str">
        <f>IFERROR(__xludf.DUMMYFUNCTION("""COMPUTED_VALUE"""),"Sábado 14:15")</f>
        <v>Sábado 14:15</v>
      </c>
      <c r="AH493" s="134" t="str">
        <f>IFERROR(__xludf.DUMMYFUNCTION("""COMPUTED_VALUE"""),"Sábado 18:00")</f>
        <v>Sábado 18:00</v>
      </c>
      <c r="AI493" s="134" t="str">
        <f>IFERROR(__xludf.DUMMYFUNCTION("""COMPUTED_VALUE"""),"Sábado 18:45")</f>
        <v>Sábado 18:45</v>
      </c>
      <c r="AJ493" s="134" t="str">
        <f>IFERROR(__xludf.DUMMYFUNCTION("""COMPUTED_VALUE"""),"vacio")</f>
        <v>vacio</v>
      </c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353"/>
      <c r="AZ493" s="392" t="str">
        <f>IFERROR(__xludf.DUMMYFUNCTION("TRANSPOSE( IFNA(FILTER($B:$B, MONTH(IF($A:$A&lt;&gt;"""",$A:$A,""null""))=MONTH(IF('DATOS PERSONALES'!$H491&lt;&gt;"""",'DATOS PERSONALES'!$H491,""null""))),""Ingrese mes contratacion primero""))"),"Ingrese mes contratacion primero")</f>
        <v>Ingrese mes contratacion primero</v>
      </c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</row>
    <row r="494" ht="15.75" customHeight="1">
      <c r="A494" s="134"/>
      <c r="B494" s="134"/>
      <c r="C494" s="134"/>
      <c r="D494" s="134"/>
      <c r="E494" s="134"/>
      <c r="F494" s="134"/>
      <c r="G494" s="353"/>
      <c r="H494" s="376"/>
      <c r="I494" s="376"/>
      <c r="J494" s="376"/>
      <c r="K494" s="377"/>
      <c r="L494" s="134"/>
      <c r="M494" s="134"/>
      <c r="N494" s="134"/>
      <c r="O494" s="134"/>
      <c r="P494" s="353"/>
      <c r="Q494" s="381" t="str">
        <f>IFERROR(__xludf.DUMMYFUNCTION("TRANSPOSE(FILTER($P$6:$P$329,$O$6:$O$329='DATOS PERSONALES'!$E491))"),"Lunes 16:00")</f>
        <v>Lunes 16:00</v>
      </c>
      <c r="R494" s="134" t="str">
        <f>IFERROR(__xludf.DUMMYFUNCTION("""COMPUTED_VALUE"""),"Lunes 19:00")</f>
        <v>Lunes 19:00</v>
      </c>
      <c r="S494" s="134" t="str">
        <f>IFERROR(__xludf.DUMMYFUNCTION("""COMPUTED_VALUE"""),"Martes 16:30")</f>
        <v>Martes 16:30</v>
      </c>
      <c r="T494" s="134" t="str">
        <f>IFERROR(__xludf.DUMMYFUNCTION("""COMPUTED_VALUE"""),"Martes 18:45")</f>
        <v>Martes 18:45</v>
      </c>
      <c r="U494" s="134" t="str">
        <f>IFERROR(__xludf.DUMMYFUNCTION("""COMPUTED_VALUE"""),"Martes 19:30")</f>
        <v>Martes 19:30</v>
      </c>
      <c r="V494" s="134" t="str">
        <f>IFERROR(__xludf.DUMMYFUNCTION("""COMPUTED_VALUE"""),"Miércoles 09:45")</f>
        <v>Miércoles 09:45</v>
      </c>
      <c r="W494" s="134" t="str">
        <f>IFERROR(__xludf.DUMMYFUNCTION("""COMPUTED_VALUE"""),"Miércoles 15:00")</f>
        <v>Miércoles 15:00</v>
      </c>
      <c r="X494" s="134" t="str">
        <f>IFERROR(__xludf.DUMMYFUNCTION("""COMPUTED_VALUE"""),"Miércoles 16:30")</f>
        <v>Miércoles 16:30</v>
      </c>
      <c r="Y494" s="134" t="str">
        <f>IFERROR(__xludf.DUMMYFUNCTION("""COMPUTED_VALUE"""),"Miércoles 19:30")</f>
        <v>Miércoles 19:30</v>
      </c>
      <c r="Z494" s="134" t="str">
        <f>IFERROR(__xludf.DUMMYFUNCTION("""COMPUTED_VALUE"""),"Jueves 17:15")</f>
        <v>Jueves 17:15</v>
      </c>
      <c r="AA494" s="134" t="str">
        <f>IFERROR(__xludf.DUMMYFUNCTION("""COMPUTED_VALUE"""),"Jueves 18:45")</f>
        <v>Jueves 18:45</v>
      </c>
      <c r="AB494" s="134" t="str">
        <f>IFERROR(__xludf.DUMMYFUNCTION("""COMPUTED_VALUE"""),"Viernes 15:45")</f>
        <v>Viernes 15:45</v>
      </c>
      <c r="AC494" s="134" t="str">
        <f>IFERROR(__xludf.DUMMYFUNCTION("""COMPUTED_VALUE"""),"Viernes 16:30")</f>
        <v>Viernes 16:30</v>
      </c>
      <c r="AD494" s="134" t="str">
        <f>IFERROR(__xludf.DUMMYFUNCTION("""COMPUTED_VALUE"""),"Viernes 19:30")</f>
        <v>Viernes 19:30</v>
      </c>
      <c r="AE494" s="134" t="str">
        <f>IFERROR(__xludf.DUMMYFUNCTION("""COMPUTED_VALUE"""),"Sábado 11:15")</f>
        <v>Sábado 11:15</v>
      </c>
      <c r="AF494" s="134" t="str">
        <f>IFERROR(__xludf.DUMMYFUNCTION("""COMPUTED_VALUE"""),"Sábado 12:45")</f>
        <v>Sábado 12:45</v>
      </c>
      <c r="AG494" s="134" t="str">
        <f>IFERROR(__xludf.DUMMYFUNCTION("""COMPUTED_VALUE"""),"Sábado 14:15")</f>
        <v>Sábado 14:15</v>
      </c>
      <c r="AH494" s="134" t="str">
        <f>IFERROR(__xludf.DUMMYFUNCTION("""COMPUTED_VALUE"""),"Sábado 18:00")</f>
        <v>Sábado 18:00</v>
      </c>
      <c r="AI494" s="134" t="str">
        <f>IFERROR(__xludf.DUMMYFUNCTION("""COMPUTED_VALUE"""),"Sábado 18:45")</f>
        <v>Sábado 18:45</v>
      </c>
      <c r="AJ494" s="134" t="str">
        <f>IFERROR(__xludf.DUMMYFUNCTION("""COMPUTED_VALUE"""),"vacio")</f>
        <v>vacio</v>
      </c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353"/>
      <c r="AZ494" s="392" t="str">
        <f>IFERROR(__xludf.DUMMYFUNCTION("TRANSPOSE( IFNA(FILTER($B:$B, MONTH(IF($A:$A&lt;&gt;"""",$A:$A,""null""))=MONTH(IF('DATOS PERSONALES'!$H492&lt;&gt;"""",'DATOS PERSONALES'!$H492,""null""))),""Ingrese mes contratacion primero""))"),"Ingrese mes contratacion primero")</f>
        <v>Ingrese mes contratacion primero</v>
      </c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</row>
    <row r="495" ht="15.75" customHeight="1">
      <c r="A495" s="134"/>
      <c r="B495" s="134"/>
      <c r="C495" s="134"/>
      <c r="D495" s="134"/>
      <c r="E495" s="134"/>
      <c r="F495" s="134"/>
      <c r="G495" s="353"/>
      <c r="H495" s="376"/>
      <c r="I495" s="376"/>
      <c r="J495" s="376"/>
      <c r="K495" s="377"/>
      <c r="L495" s="134"/>
      <c r="M495" s="134"/>
      <c r="N495" s="134"/>
      <c r="O495" s="134"/>
      <c r="P495" s="353"/>
      <c r="Q495" s="381" t="str">
        <f>IFERROR(__xludf.DUMMYFUNCTION("TRANSPOSE(FILTER($P$6:$P$329,$O$6:$O$329='DATOS PERSONALES'!$E492))"),"Lunes 16:00")</f>
        <v>Lunes 16:00</v>
      </c>
      <c r="R495" s="134" t="str">
        <f>IFERROR(__xludf.DUMMYFUNCTION("""COMPUTED_VALUE"""),"Lunes 19:00")</f>
        <v>Lunes 19:00</v>
      </c>
      <c r="S495" s="134" t="str">
        <f>IFERROR(__xludf.DUMMYFUNCTION("""COMPUTED_VALUE"""),"Martes 16:30")</f>
        <v>Martes 16:30</v>
      </c>
      <c r="T495" s="134" t="str">
        <f>IFERROR(__xludf.DUMMYFUNCTION("""COMPUTED_VALUE"""),"Martes 18:45")</f>
        <v>Martes 18:45</v>
      </c>
      <c r="U495" s="134" t="str">
        <f>IFERROR(__xludf.DUMMYFUNCTION("""COMPUTED_VALUE"""),"Martes 19:30")</f>
        <v>Martes 19:30</v>
      </c>
      <c r="V495" s="134" t="str">
        <f>IFERROR(__xludf.DUMMYFUNCTION("""COMPUTED_VALUE"""),"Miércoles 09:45")</f>
        <v>Miércoles 09:45</v>
      </c>
      <c r="W495" s="134" t="str">
        <f>IFERROR(__xludf.DUMMYFUNCTION("""COMPUTED_VALUE"""),"Miércoles 15:00")</f>
        <v>Miércoles 15:00</v>
      </c>
      <c r="X495" s="134" t="str">
        <f>IFERROR(__xludf.DUMMYFUNCTION("""COMPUTED_VALUE"""),"Miércoles 16:30")</f>
        <v>Miércoles 16:30</v>
      </c>
      <c r="Y495" s="134" t="str">
        <f>IFERROR(__xludf.DUMMYFUNCTION("""COMPUTED_VALUE"""),"Miércoles 19:30")</f>
        <v>Miércoles 19:30</v>
      </c>
      <c r="Z495" s="134" t="str">
        <f>IFERROR(__xludf.DUMMYFUNCTION("""COMPUTED_VALUE"""),"Jueves 17:15")</f>
        <v>Jueves 17:15</v>
      </c>
      <c r="AA495" s="134" t="str">
        <f>IFERROR(__xludf.DUMMYFUNCTION("""COMPUTED_VALUE"""),"Jueves 18:45")</f>
        <v>Jueves 18:45</v>
      </c>
      <c r="AB495" s="134" t="str">
        <f>IFERROR(__xludf.DUMMYFUNCTION("""COMPUTED_VALUE"""),"Viernes 15:45")</f>
        <v>Viernes 15:45</v>
      </c>
      <c r="AC495" s="134" t="str">
        <f>IFERROR(__xludf.DUMMYFUNCTION("""COMPUTED_VALUE"""),"Viernes 16:30")</f>
        <v>Viernes 16:30</v>
      </c>
      <c r="AD495" s="134" t="str">
        <f>IFERROR(__xludf.DUMMYFUNCTION("""COMPUTED_VALUE"""),"Viernes 19:30")</f>
        <v>Viernes 19:30</v>
      </c>
      <c r="AE495" s="134" t="str">
        <f>IFERROR(__xludf.DUMMYFUNCTION("""COMPUTED_VALUE"""),"Sábado 11:15")</f>
        <v>Sábado 11:15</v>
      </c>
      <c r="AF495" s="134" t="str">
        <f>IFERROR(__xludf.DUMMYFUNCTION("""COMPUTED_VALUE"""),"Sábado 12:45")</f>
        <v>Sábado 12:45</v>
      </c>
      <c r="AG495" s="134" t="str">
        <f>IFERROR(__xludf.DUMMYFUNCTION("""COMPUTED_VALUE"""),"Sábado 14:15")</f>
        <v>Sábado 14:15</v>
      </c>
      <c r="AH495" s="134" t="str">
        <f>IFERROR(__xludf.DUMMYFUNCTION("""COMPUTED_VALUE"""),"Sábado 18:00")</f>
        <v>Sábado 18:00</v>
      </c>
      <c r="AI495" s="134" t="str">
        <f>IFERROR(__xludf.DUMMYFUNCTION("""COMPUTED_VALUE"""),"Sábado 18:45")</f>
        <v>Sábado 18:45</v>
      </c>
      <c r="AJ495" s="134" t="str">
        <f>IFERROR(__xludf.DUMMYFUNCTION("""COMPUTED_VALUE"""),"vacio")</f>
        <v>vacio</v>
      </c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353"/>
      <c r="AZ495" s="392" t="str">
        <f>IFERROR(__xludf.DUMMYFUNCTION("TRANSPOSE( IFNA(FILTER($B:$B, MONTH(IF($A:$A&lt;&gt;"""",$A:$A,""null""))=MONTH(IF('DATOS PERSONALES'!$H493&lt;&gt;"""",'DATOS PERSONALES'!$H493,""null""))),""Ingrese mes contratacion primero""))"),"Ingrese mes contratacion primero")</f>
        <v>Ingrese mes contratacion primero</v>
      </c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</row>
    <row r="496" ht="15.75" customHeight="1">
      <c r="A496" s="134"/>
      <c r="B496" s="134"/>
      <c r="C496" s="134"/>
      <c r="D496" s="134"/>
      <c r="E496" s="134"/>
      <c r="F496" s="134"/>
      <c r="G496" s="353"/>
      <c r="H496" s="376"/>
      <c r="I496" s="376"/>
      <c r="J496" s="376"/>
      <c r="K496" s="377"/>
      <c r="L496" s="134"/>
      <c r="M496" s="134"/>
      <c r="N496" s="134"/>
      <c r="O496" s="134"/>
      <c r="P496" s="353"/>
      <c r="Q496" s="381" t="str">
        <f>IFERROR(__xludf.DUMMYFUNCTION("TRANSPOSE(FILTER($P$6:$P$329,$O$6:$O$329='DATOS PERSONALES'!$E493))"),"Lunes 16:00")</f>
        <v>Lunes 16:00</v>
      </c>
      <c r="R496" s="134" t="str">
        <f>IFERROR(__xludf.DUMMYFUNCTION("""COMPUTED_VALUE"""),"Lunes 19:00")</f>
        <v>Lunes 19:00</v>
      </c>
      <c r="S496" s="134" t="str">
        <f>IFERROR(__xludf.DUMMYFUNCTION("""COMPUTED_VALUE"""),"Martes 16:30")</f>
        <v>Martes 16:30</v>
      </c>
      <c r="T496" s="134" t="str">
        <f>IFERROR(__xludf.DUMMYFUNCTION("""COMPUTED_VALUE"""),"Martes 18:45")</f>
        <v>Martes 18:45</v>
      </c>
      <c r="U496" s="134" t="str">
        <f>IFERROR(__xludf.DUMMYFUNCTION("""COMPUTED_VALUE"""),"Martes 19:30")</f>
        <v>Martes 19:30</v>
      </c>
      <c r="V496" s="134" t="str">
        <f>IFERROR(__xludf.DUMMYFUNCTION("""COMPUTED_VALUE"""),"Miércoles 09:45")</f>
        <v>Miércoles 09:45</v>
      </c>
      <c r="W496" s="134" t="str">
        <f>IFERROR(__xludf.DUMMYFUNCTION("""COMPUTED_VALUE"""),"Miércoles 15:00")</f>
        <v>Miércoles 15:00</v>
      </c>
      <c r="X496" s="134" t="str">
        <f>IFERROR(__xludf.DUMMYFUNCTION("""COMPUTED_VALUE"""),"Miércoles 16:30")</f>
        <v>Miércoles 16:30</v>
      </c>
      <c r="Y496" s="134" t="str">
        <f>IFERROR(__xludf.DUMMYFUNCTION("""COMPUTED_VALUE"""),"Miércoles 19:30")</f>
        <v>Miércoles 19:30</v>
      </c>
      <c r="Z496" s="134" t="str">
        <f>IFERROR(__xludf.DUMMYFUNCTION("""COMPUTED_VALUE"""),"Jueves 17:15")</f>
        <v>Jueves 17:15</v>
      </c>
      <c r="AA496" s="134" t="str">
        <f>IFERROR(__xludf.DUMMYFUNCTION("""COMPUTED_VALUE"""),"Jueves 18:45")</f>
        <v>Jueves 18:45</v>
      </c>
      <c r="AB496" s="134" t="str">
        <f>IFERROR(__xludf.DUMMYFUNCTION("""COMPUTED_VALUE"""),"Viernes 15:45")</f>
        <v>Viernes 15:45</v>
      </c>
      <c r="AC496" s="134" t="str">
        <f>IFERROR(__xludf.DUMMYFUNCTION("""COMPUTED_VALUE"""),"Viernes 16:30")</f>
        <v>Viernes 16:30</v>
      </c>
      <c r="AD496" s="134" t="str">
        <f>IFERROR(__xludf.DUMMYFUNCTION("""COMPUTED_VALUE"""),"Viernes 19:30")</f>
        <v>Viernes 19:30</v>
      </c>
      <c r="AE496" s="134" t="str">
        <f>IFERROR(__xludf.DUMMYFUNCTION("""COMPUTED_VALUE"""),"Sábado 11:15")</f>
        <v>Sábado 11:15</v>
      </c>
      <c r="AF496" s="134" t="str">
        <f>IFERROR(__xludf.DUMMYFUNCTION("""COMPUTED_VALUE"""),"Sábado 12:45")</f>
        <v>Sábado 12:45</v>
      </c>
      <c r="AG496" s="134" t="str">
        <f>IFERROR(__xludf.DUMMYFUNCTION("""COMPUTED_VALUE"""),"Sábado 14:15")</f>
        <v>Sábado 14:15</v>
      </c>
      <c r="AH496" s="134" t="str">
        <f>IFERROR(__xludf.DUMMYFUNCTION("""COMPUTED_VALUE"""),"Sábado 18:00")</f>
        <v>Sábado 18:00</v>
      </c>
      <c r="AI496" s="134" t="str">
        <f>IFERROR(__xludf.DUMMYFUNCTION("""COMPUTED_VALUE"""),"Sábado 18:45")</f>
        <v>Sábado 18:45</v>
      </c>
      <c r="AJ496" s="134" t="str">
        <f>IFERROR(__xludf.DUMMYFUNCTION("""COMPUTED_VALUE"""),"vacio")</f>
        <v>vacio</v>
      </c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353"/>
      <c r="AZ496" s="392" t="str">
        <f>IFERROR(__xludf.DUMMYFUNCTION("TRANSPOSE( IFNA(FILTER($B:$B, MONTH(IF($A:$A&lt;&gt;"""",$A:$A,""null""))=MONTH(IF('DATOS PERSONALES'!$H494&lt;&gt;"""",'DATOS PERSONALES'!$H494,""null""))),""Ingrese mes contratacion primero""))"),"Ingrese mes contratacion primero")</f>
        <v>Ingrese mes contratacion primero</v>
      </c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</row>
    <row r="497" ht="15.75" customHeight="1">
      <c r="A497" s="134"/>
      <c r="B497" s="134"/>
      <c r="C497" s="134"/>
      <c r="D497" s="134"/>
      <c r="E497" s="134"/>
      <c r="F497" s="134"/>
      <c r="G497" s="353"/>
      <c r="H497" s="376"/>
      <c r="I497" s="376"/>
      <c r="J497" s="376"/>
      <c r="K497" s="377"/>
      <c r="L497" s="134"/>
      <c r="M497" s="134"/>
      <c r="N497" s="134"/>
      <c r="O497" s="134"/>
      <c r="P497" s="353"/>
      <c r="Q497" s="381" t="str">
        <f>IFERROR(__xludf.DUMMYFUNCTION("TRANSPOSE(FILTER($P$6:$P$329,$O$6:$O$329='DATOS PERSONALES'!$E494))"),"Lunes 16:00")</f>
        <v>Lunes 16:00</v>
      </c>
      <c r="R497" s="134" t="str">
        <f>IFERROR(__xludf.DUMMYFUNCTION("""COMPUTED_VALUE"""),"Lunes 19:00")</f>
        <v>Lunes 19:00</v>
      </c>
      <c r="S497" s="134" t="str">
        <f>IFERROR(__xludf.DUMMYFUNCTION("""COMPUTED_VALUE"""),"Martes 16:30")</f>
        <v>Martes 16:30</v>
      </c>
      <c r="T497" s="134" t="str">
        <f>IFERROR(__xludf.DUMMYFUNCTION("""COMPUTED_VALUE"""),"Martes 18:45")</f>
        <v>Martes 18:45</v>
      </c>
      <c r="U497" s="134" t="str">
        <f>IFERROR(__xludf.DUMMYFUNCTION("""COMPUTED_VALUE"""),"Martes 19:30")</f>
        <v>Martes 19:30</v>
      </c>
      <c r="V497" s="134" t="str">
        <f>IFERROR(__xludf.DUMMYFUNCTION("""COMPUTED_VALUE"""),"Miércoles 09:45")</f>
        <v>Miércoles 09:45</v>
      </c>
      <c r="W497" s="134" t="str">
        <f>IFERROR(__xludf.DUMMYFUNCTION("""COMPUTED_VALUE"""),"Miércoles 15:00")</f>
        <v>Miércoles 15:00</v>
      </c>
      <c r="X497" s="134" t="str">
        <f>IFERROR(__xludf.DUMMYFUNCTION("""COMPUTED_VALUE"""),"Miércoles 16:30")</f>
        <v>Miércoles 16:30</v>
      </c>
      <c r="Y497" s="134" t="str">
        <f>IFERROR(__xludf.DUMMYFUNCTION("""COMPUTED_VALUE"""),"Miércoles 19:30")</f>
        <v>Miércoles 19:30</v>
      </c>
      <c r="Z497" s="134" t="str">
        <f>IFERROR(__xludf.DUMMYFUNCTION("""COMPUTED_VALUE"""),"Jueves 17:15")</f>
        <v>Jueves 17:15</v>
      </c>
      <c r="AA497" s="134" t="str">
        <f>IFERROR(__xludf.DUMMYFUNCTION("""COMPUTED_VALUE"""),"Jueves 18:45")</f>
        <v>Jueves 18:45</v>
      </c>
      <c r="AB497" s="134" t="str">
        <f>IFERROR(__xludf.DUMMYFUNCTION("""COMPUTED_VALUE"""),"Viernes 15:45")</f>
        <v>Viernes 15:45</v>
      </c>
      <c r="AC497" s="134" t="str">
        <f>IFERROR(__xludf.DUMMYFUNCTION("""COMPUTED_VALUE"""),"Viernes 16:30")</f>
        <v>Viernes 16:30</v>
      </c>
      <c r="AD497" s="134" t="str">
        <f>IFERROR(__xludf.DUMMYFUNCTION("""COMPUTED_VALUE"""),"Viernes 19:30")</f>
        <v>Viernes 19:30</v>
      </c>
      <c r="AE497" s="134" t="str">
        <f>IFERROR(__xludf.DUMMYFUNCTION("""COMPUTED_VALUE"""),"Sábado 11:15")</f>
        <v>Sábado 11:15</v>
      </c>
      <c r="AF497" s="134" t="str">
        <f>IFERROR(__xludf.DUMMYFUNCTION("""COMPUTED_VALUE"""),"Sábado 12:45")</f>
        <v>Sábado 12:45</v>
      </c>
      <c r="AG497" s="134" t="str">
        <f>IFERROR(__xludf.DUMMYFUNCTION("""COMPUTED_VALUE"""),"Sábado 14:15")</f>
        <v>Sábado 14:15</v>
      </c>
      <c r="AH497" s="134" t="str">
        <f>IFERROR(__xludf.DUMMYFUNCTION("""COMPUTED_VALUE"""),"Sábado 18:00")</f>
        <v>Sábado 18:00</v>
      </c>
      <c r="AI497" s="134" t="str">
        <f>IFERROR(__xludf.DUMMYFUNCTION("""COMPUTED_VALUE"""),"Sábado 18:45")</f>
        <v>Sábado 18:45</v>
      </c>
      <c r="AJ497" s="134" t="str">
        <f>IFERROR(__xludf.DUMMYFUNCTION("""COMPUTED_VALUE"""),"vacio")</f>
        <v>vacio</v>
      </c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353"/>
      <c r="AZ497" s="392" t="str">
        <f>IFERROR(__xludf.DUMMYFUNCTION("TRANSPOSE( IFNA(FILTER($B:$B, MONTH(IF($A:$A&lt;&gt;"""",$A:$A,""null""))=MONTH(IF('DATOS PERSONALES'!$H495&lt;&gt;"""",'DATOS PERSONALES'!$H495,""null""))),""Ingrese mes contratacion primero""))"),"Ingrese mes contratacion primero")</f>
        <v>Ingrese mes contratacion primero</v>
      </c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</row>
    <row r="498" ht="15.75" customHeight="1">
      <c r="A498" s="134"/>
      <c r="B498" s="134"/>
      <c r="C498" s="134"/>
      <c r="D498" s="134"/>
      <c r="E498" s="134"/>
      <c r="F498" s="134"/>
      <c r="G498" s="353"/>
      <c r="H498" s="376"/>
      <c r="I498" s="376"/>
      <c r="J498" s="376"/>
      <c r="K498" s="377"/>
      <c r="L498" s="134"/>
      <c r="M498" s="134"/>
      <c r="N498" s="134"/>
      <c r="O498" s="134"/>
      <c r="P498" s="353"/>
      <c r="Q498" s="381" t="str">
        <f>IFERROR(__xludf.DUMMYFUNCTION("TRANSPOSE(FILTER($P$6:$P$329,$O$6:$O$329='DATOS PERSONALES'!$E495))"),"Lunes 16:00")</f>
        <v>Lunes 16:00</v>
      </c>
      <c r="R498" s="134" t="str">
        <f>IFERROR(__xludf.DUMMYFUNCTION("""COMPUTED_VALUE"""),"Lunes 19:00")</f>
        <v>Lunes 19:00</v>
      </c>
      <c r="S498" s="134" t="str">
        <f>IFERROR(__xludf.DUMMYFUNCTION("""COMPUTED_VALUE"""),"Martes 16:30")</f>
        <v>Martes 16:30</v>
      </c>
      <c r="T498" s="134" t="str">
        <f>IFERROR(__xludf.DUMMYFUNCTION("""COMPUTED_VALUE"""),"Martes 18:45")</f>
        <v>Martes 18:45</v>
      </c>
      <c r="U498" s="134" t="str">
        <f>IFERROR(__xludf.DUMMYFUNCTION("""COMPUTED_VALUE"""),"Martes 19:30")</f>
        <v>Martes 19:30</v>
      </c>
      <c r="V498" s="134" t="str">
        <f>IFERROR(__xludf.DUMMYFUNCTION("""COMPUTED_VALUE"""),"Miércoles 09:45")</f>
        <v>Miércoles 09:45</v>
      </c>
      <c r="W498" s="134" t="str">
        <f>IFERROR(__xludf.DUMMYFUNCTION("""COMPUTED_VALUE"""),"Miércoles 15:00")</f>
        <v>Miércoles 15:00</v>
      </c>
      <c r="X498" s="134" t="str">
        <f>IFERROR(__xludf.DUMMYFUNCTION("""COMPUTED_VALUE"""),"Miércoles 16:30")</f>
        <v>Miércoles 16:30</v>
      </c>
      <c r="Y498" s="134" t="str">
        <f>IFERROR(__xludf.DUMMYFUNCTION("""COMPUTED_VALUE"""),"Miércoles 19:30")</f>
        <v>Miércoles 19:30</v>
      </c>
      <c r="Z498" s="134" t="str">
        <f>IFERROR(__xludf.DUMMYFUNCTION("""COMPUTED_VALUE"""),"Jueves 17:15")</f>
        <v>Jueves 17:15</v>
      </c>
      <c r="AA498" s="134" t="str">
        <f>IFERROR(__xludf.DUMMYFUNCTION("""COMPUTED_VALUE"""),"Jueves 18:45")</f>
        <v>Jueves 18:45</v>
      </c>
      <c r="AB498" s="134" t="str">
        <f>IFERROR(__xludf.DUMMYFUNCTION("""COMPUTED_VALUE"""),"Viernes 15:45")</f>
        <v>Viernes 15:45</v>
      </c>
      <c r="AC498" s="134" t="str">
        <f>IFERROR(__xludf.DUMMYFUNCTION("""COMPUTED_VALUE"""),"Viernes 16:30")</f>
        <v>Viernes 16:30</v>
      </c>
      <c r="AD498" s="134" t="str">
        <f>IFERROR(__xludf.DUMMYFUNCTION("""COMPUTED_VALUE"""),"Viernes 19:30")</f>
        <v>Viernes 19:30</v>
      </c>
      <c r="AE498" s="134" t="str">
        <f>IFERROR(__xludf.DUMMYFUNCTION("""COMPUTED_VALUE"""),"Sábado 11:15")</f>
        <v>Sábado 11:15</v>
      </c>
      <c r="AF498" s="134" t="str">
        <f>IFERROR(__xludf.DUMMYFUNCTION("""COMPUTED_VALUE"""),"Sábado 12:45")</f>
        <v>Sábado 12:45</v>
      </c>
      <c r="AG498" s="134" t="str">
        <f>IFERROR(__xludf.DUMMYFUNCTION("""COMPUTED_VALUE"""),"Sábado 14:15")</f>
        <v>Sábado 14:15</v>
      </c>
      <c r="AH498" s="134" t="str">
        <f>IFERROR(__xludf.DUMMYFUNCTION("""COMPUTED_VALUE"""),"Sábado 18:00")</f>
        <v>Sábado 18:00</v>
      </c>
      <c r="AI498" s="134" t="str">
        <f>IFERROR(__xludf.DUMMYFUNCTION("""COMPUTED_VALUE"""),"Sábado 18:45")</f>
        <v>Sábado 18:45</v>
      </c>
      <c r="AJ498" s="134" t="str">
        <f>IFERROR(__xludf.DUMMYFUNCTION("""COMPUTED_VALUE"""),"vacio")</f>
        <v>vacio</v>
      </c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353"/>
      <c r="AZ498" s="392" t="str">
        <f>IFERROR(__xludf.DUMMYFUNCTION("TRANSPOSE( IFNA(FILTER($B:$B, MONTH(IF($A:$A&lt;&gt;"""",$A:$A,""null""))=MONTH(IF('DATOS PERSONALES'!$H496&lt;&gt;"""",'DATOS PERSONALES'!$H496,""null""))),""Ingrese mes contratacion primero""))"),"Ingrese mes contratacion primero")</f>
        <v>Ingrese mes contratacion primero</v>
      </c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</row>
    <row r="499" ht="15.75" customHeight="1">
      <c r="A499" s="134"/>
      <c r="B499" s="134"/>
      <c r="C499" s="134"/>
      <c r="D499" s="134"/>
      <c r="E499" s="134"/>
      <c r="F499" s="134"/>
      <c r="G499" s="353"/>
      <c r="H499" s="376"/>
      <c r="I499" s="376"/>
      <c r="J499" s="376"/>
      <c r="K499" s="377"/>
      <c r="L499" s="134"/>
      <c r="M499" s="134"/>
      <c r="N499" s="134"/>
      <c r="O499" s="134"/>
      <c r="P499" s="353"/>
      <c r="Q499" s="381" t="str">
        <f>IFERROR(__xludf.DUMMYFUNCTION("TRANSPOSE(FILTER($P$6:$P$329,$O$6:$O$329='DATOS PERSONALES'!$E496))"),"Lunes 16:00")</f>
        <v>Lunes 16:00</v>
      </c>
      <c r="R499" s="134" t="str">
        <f>IFERROR(__xludf.DUMMYFUNCTION("""COMPUTED_VALUE"""),"Lunes 19:00")</f>
        <v>Lunes 19:00</v>
      </c>
      <c r="S499" s="134" t="str">
        <f>IFERROR(__xludf.DUMMYFUNCTION("""COMPUTED_VALUE"""),"Martes 16:30")</f>
        <v>Martes 16:30</v>
      </c>
      <c r="T499" s="134" t="str">
        <f>IFERROR(__xludf.DUMMYFUNCTION("""COMPUTED_VALUE"""),"Martes 18:45")</f>
        <v>Martes 18:45</v>
      </c>
      <c r="U499" s="134" t="str">
        <f>IFERROR(__xludf.DUMMYFUNCTION("""COMPUTED_VALUE"""),"Martes 19:30")</f>
        <v>Martes 19:30</v>
      </c>
      <c r="V499" s="134" t="str">
        <f>IFERROR(__xludf.DUMMYFUNCTION("""COMPUTED_VALUE"""),"Miércoles 09:45")</f>
        <v>Miércoles 09:45</v>
      </c>
      <c r="W499" s="134" t="str">
        <f>IFERROR(__xludf.DUMMYFUNCTION("""COMPUTED_VALUE"""),"Miércoles 15:00")</f>
        <v>Miércoles 15:00</v>
      </c>
      <c r="X499" s="134" t="str">
        <f>IFERROR(__xludf.DUMMYFUNCTION("""COMPUTED_VALUE"""),"Miércoles 16:30")</f>
        <v>Miércoles 16:30</v>
      </c>
      <c r="Y499" s="134" t="str">
        <f>IFERROR(__xludf.DUMMYFUNCTION("""COMPUTED_VALUE"""),"Miércoles 19:30")</f>
        <v>Miércoles 19:30</v>
      </c>
      <c r="Z499" s="134" t="str">
        <f>IFERROR(__xludf.DUMMYFUNCTION("""COMPUTED_VALUE"""),"Jueves 17:15")</f>
        <v>Jueves 17:15</v>
      </c>
      <c r="AA499" s="134" t="str">
        <f>IFERROR(__xludf.DUMMYFUNCTION("""COMPUTED_VALUE"""),"Jueves 18:45")</f>
        <v>Jueves 18:45</v>
      </c>
      <c r="AB499" s="134" t="str">
        <f>IFERROR(__xludf.DUMMYFUNCTION("""COMPUTED_VALUE"""),"Viernes 15:45")</f>
        <v>Viernes 15:45</v>
      </c>
      <c r="AC499" s="134" t="str">
        <f>IFERROR(__xludf.DUMMYFUNCTION("""COMPUTED_VALUE"""),"Viernes 16:30")</f>
        <v>Viernes 16:30</v>
      </c>
      <c r="AD499" s="134" t="str">
        <f>IFERROR(__xludf.DUMMYFUNCTION("""COMPUTED_VALUE"""),"Viernes 19:30")</f>
        <v>Viernes 19:30</v>
      </c>
      <c r="AE499" s="134" t="str">
        <f>IFERROR(__xludf.DUMMYFUNCTION("""COMPUTED_VALUE"""),"Sábado 11:15")</f>
        <v>Sábado 11:15</v>
      </c>
      <c r="AF499" s="134" t="str">
        <f>IFERROR(__xludf.DUMMYFUNCTION("""COMPUTED_VALUE"""),"Sábado 12:45")</f>
        <v>Sábado 12:45</v>
      </c>
      <c r="AG499" s="134" t="str">
        <f>IFERROR(__xludf.DUMMYFUNCTION("""COMPUTED_VALUE"""),"Sábado 14:15")</f>
        <v>Sábado 14:15</v>
      </c>
      <c r="AH499" s="134" t="str">
        <f>IFERROR(__xludf.DUMMYFUNCTION("""COMPUTED_VALUE"""),"Sábado 18:00")</f>
        <v>Sábado 18:00</v>
      </c>
      <c r="AI499" s="134" t="str">
        <f>IFERROR(__xludf.DUMMYFUNCTION("""COMPUTED_VALUE"""),"Sábado 18:45")</f>
        <v>Sábado 18:45</v>
      </c>
      <c r="AJ499" s="134" t="str">
        <f>IFERROR(__xludf.DUMMYFUNCTION("""COMPUTED_VALUE"""),"vacio")</f>
        <v>vacio</v>
      </c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353"/>
      <c r="AZ499" s="392" t="str">
        <f>IFERROR(__xludf.DUMMYFUNCTION("TRANSPOSE( IFNA(FILTER($B:$B, MONTH(IF($A:$A&lt;&gt;"""",$A:$A,""null""))=MONTH(IF('DATOS PERSONALES'!$H497&lt;&gt;"""",'DATOS PERSONALES'!$H497,""null""))),""Ingrese mes contratacion primero""))"),"Ingrese mes contratacion primero")</f>
        <v>Ingrese mes contratacion primero</v>
      </c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</row>
    <row r="500" ht="15.75" customHeight="1">
      <c r="A500" s="134"/>
      <c r="B500" s="134"/>
      <c r="C500" s="134"/>
      <c r="D500" s="134"/>
      <c r="E500" s="134"/>
      <c r="F500" s="134"/>
      <c r="G500" s="353"/>
      <c r="H500" s="376"/>
      <c r="I500" s="376"/>
      <c r="J500" s="376"/>
      <c r="K500" s="377"/>
      <c r="L500" s="134"/>
      <c r="M500" s="134"/>
      <c r="N500" s="134"/>
      <c r="O500" s="134"/>
      <c r="P500" s="353"/>
      <c r="Q500" s="381" t="str">
        <f>IFERROR(__xludf.DUMMYFUNCTION("TRANSPOSE(FILTER($P$6:$P$329,$O$6:$O$329='DATOS PERSONALES'!$E497))"),"Lunes 16:00")</f>
        <v>Lunes 16:00</v>
      </c>
      <c r="R500" s="134" t="str">
        <f>IFERROR(__xludf.DUMMYFUNCTION("""COMPUTED_VALUE"""),"Lunes 19:00")</f>
        <v>Lunes 19:00</v>
      </c>
      <c r="S500" s="134" t="str">
        <f>IFERROR(__xludf.DUMMYFUNCTION("""COMPUTED_VALUE"""),"Martes 16:30")</f>
        <v>Martes 16:30</v>
      </c>
      <c r="T500" s="134" t="str">
        <f>IFERROR(__xludf.DUMMYFUNCTION("""COMPUTED_VALUE"""),"Martes 18:45")</f>
        <v>Martes 18:45</v>
      </c>
      <c r="U500" s="134" t="str">
        <f>IFERROR(__xludf.DUMMYFUNCTION("""COMPUTED_VALUE"""),"Martes 19:30")</f>
        <v>Martes 19:30</v>
      </c>
      <c r="V500" s="134" t="str">
        <f>IFERROR(__xludf.DUMMYFUNCTION("""COMPUTED_VALUE"""),"Miércoles 09:45")</f>
        <v>Miércoles 09:45</v>
      </c>
      <c r="W500" s="134" t="str">
        <f>IFERROR(__xludf.DUMMYFUNCTION("""COMPUTED_VALUE"""),"Miércoles 15:00")</f>
        <v>Miércoles 15:00</v>
      </c>
      <c r="X500" s="134" t="str">
        <f>IFERROR(__xludf.DUMMYFUNCTION("""COMPUTED_VALUE"""),"Miércoles 16:30")</f>
        <v>Miércoles 16:30</v>
      </c>
      <c r="Y500" s="134" t="str">
        <f>IFERROR(__xludf.DUMMYFUNCTION("""COMPUTED_VALUE"""),"Miércoles 19:30")</f>
        <v>Miércoles 19:30</v>
      </c>
      <c r="Z500" s="134" t="str">
        <f>IFERROR(__xludf.DUMMYFUNCTION("""COMPUTED_VALUE"""),"Jueves 17:15")</f>
        <v>Jueves 17:15</v>
      </c>
      <c r="AA500" s="134" t="str">
        <f>IFERROR(__xludf.DUMMYFUNCTION("""COMPUTED_VALUE"""),"Jueves 18:45")</f>
        <v>Jueves 18:45</v>
      </c>
      <c r="AB500" s="134" t="str">
        <f>IFERROR(__xludf.DUMMYFUNCTION("""COMPUTED_VALUE"""),"Viernes 15:45")</f>
        <v>Viernes 15:45</v>
      </c>
      <c r="AC500" s="134" t="str">
        <f>IFERROR(__xludf.DUMMYFUNCTION("""COMPUTED_VALUE"""),"Viernes 16:30")</f>
        <v>Viernes 16:30</v>
      </c>
      <c r="AD500" s="134" t="str">
        <f>IFERROR(__xludf.DUMMYFUNCTION("""COMPUTED_VALUE"""),"Viernes 19:30")</f>
        <v>Viernes 19:30</v>
      </c>
      <c r="AE500" s="134" t="str">
        <f>IFERROR(__xludf.DUMMYFUNCTION("""COMPUTED_VALUE"""),"Sábado 11:15")</f>
        <v>Sábado 11:15</v>
      </c>
      <c r="AF500" s="134" t="str">
        <f>IFERROR(__xludf.DUMMYFUNCTION("""COMPUTED_VALUE"""),"Sábado 12:45")</f>
        <v>Sábado 12:45</v>
      </c>
      <c r="AG500" s="134" t="str">
        <f>IFERROR(__xludf.DUMMYFUNCTION("""COMPUTED_VALUE"""),"Sábado 14:15")</f>
        <v>Sábado 14:15</v>
      </c>
      <c r="AH500" s="134" t="str">
        <f>IFERROR(__xludf.DUMMYFUNCTION("""COMPUTED_VALUE"""),"Sábado 18:00")</f>
        <v>Sábado 18:00</v>
      </c>
      <c r="AI500" s="134" t="str">
        <f>IFERROR(__xludf.DUMMYFUNCTION("""COMPUTED_VALUE"""),"Sábado 18:45")</f>
        <v>Sábado 18:45</v>
      </c>
      <c r="AJ500" s="134" t="str">
        <f>IFERROR(__xludf.DUMMYFUNCTION("""COMPUTED_VALUE"""),"vacio")</f>
        <v>vacio</v>
      </c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353"/>
      <c r="AZ500" s="392" t="str">
        <f>IFERROR(__xludf.DUMMYFUNCTION("TRANSPOSE( IFNA(FILTER($B:$B, MONTH(IF($A:$A&lt;&gt;"""",$A:$A,""null""))=MONTH(IF('DATOS PERSONALES'!$H498&lt;&gt;"""",'DATOS PERSONALES'!$H498,""null""))),""Ingrese mes contratacion primero""))"),"Ingrese mes contratacion primero")</f>
        <v>Ingrese mes contratacion primero</v>
      </c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</row>
    <row r="501" ht="15.75" customHeight="1">
      <c r="A501" s="134"/>
      <c r="B501" s="134"/>
      <c r="C501" s="134"/>
      <c r="D501" s="134"/>
      <c r="E501" s="134"/>
      <c r="F501" s="134"/>
      <c r="G501" s="353"/>
      <c r="H501" s="376"/>
      <c r="I501" s="376"/>
      <c r="J501" s="376"/>
      <c r="K501" s="377"/>
      <c r="L501" s="134"/>
      <c r="M501" s="134"/>
      <c r="N501" s="134"/>
      <c r="O501" s="134"/>
      <c r="P501" s="353"/>
      <c r="Q501" s="381" t="str">
        <f>IFERROR(__xludf.DUMMYFUNCTION("TRANSPOSE(FILTER($P$6:$P$329,$O$6:$O$329='DATOS PERSONALES'!$E498))"),"Lunes 16:00")</f>
        <v>Lunes 16:00</v>
      </c>
      <c r="R501" s="134" t="str">
        <f>IFERROR(__xludf.DUMMYFUNCTION("""COMPUTED_VALUE"""),"Lunes 19:00")</f>
        <v>Lunes 19:00</v>
      </c>
      <c r="S501" s="134" t="str">
        <f>IFERROR(__xludf.DUMMYFUNCTION("""COMPUTED_VALUE"""),"Martes 16:30")</f>
        <v>Martes 16:30</v>
      </c>
      <c r="T501" s="134" t="str">
        <f>IFERROR(__xludf.DUMMYFUNCTION("""COMPUTED_VALUE"""),"Martes 18:45")</f>
        <v>Martes 18:45</v>
      </c>
      <c r="U501" s="134" t="str">
        <f>IFERROR(__xludf.DUMMYFUNCTION("""COMPUTED_VALUE"""),"Martes 19:30")</f>
        <v>Martes 19:30</v>
      </c>
      <c r="V501" s="134" t="str">
        <f>IFERROR(__xludf.DUMMYFUNCTION("""COMPUTED_VALUE"""),"Miércoles 09:45")</f>
        <v>Miércoles 09:45</v>
      </c>
      <c r="W501" s="134" t="str">
        <f>IFERROR(__xludf.DUMMYFUNCTION("""COMPUTED_VALUE"""),"Miércoles 15:00")</f>
        <v>Miércoles 15:00</v>
      </c>
      <c r="X501" s="134" t="str">
        <f>IFERROR(__xludf.DUMMYFUNCTION("""COMPUTED_VALUE"""),"Miércoles 16:30")</f>
        <v>Miércoles 16:30</v>
      </c>
      <c r="Y501" s="134" t="str">
        <f>IFERROR(__xludf.DUMMYFUNCTION("""COMPUTED_VALUE"""),"Miércoles 19:30")</f>
        <v>Miércoles 19:30</v>
      </c>
      <c r="Z501" s="134" t="str">
        <f>IFERROR(__xludf.DUMMYFUNCTION("""COMPUTED_VALUE"""),"Jueves 17:15")</f>
        <v>Jueves 17:15</v>
      </c>
      <c r="AA501" s="134" t="str">
        <f>IFERROR(__xludf.DUMMYFUNCTION("""COMPUTED_VALUE"""),"Jueves 18:45")</f>
        <v>Jueves 18:45</v>
      </c>
      <c r="AB501" s="134" t="str">
        <f>IFERROR(__xludf.DUMMYFUNCTION("""COMPUTED_VALUE"""),"Viernes 15:45")</f>
        <v>Viernes 15:45</v>
      </c>
      <c r="AC501" s="134" t="str">
        <f>IFERROR(__xludf.DUMMYFUNCTION("""COMPUTED_VALUE"""),"Viernes 16:30")</f>
        <v>Viernes 16:30</v>
      </c>
      <c r="AD501" s="134" t="str">
        <f>IFERROR(__xludf.DUMMYFUNCTION("""COMPUTED_VALUE"""),"Viernes 19:30")</f>
        <v>Viernes 19:30</v>
      </c>
      <c r="AE501" s="134" t="str">
        <f>IFERROR(__xludf.DUMMYFUNCTION("""COMPUTED_VALUE"""),"Sábado 11:15")</f>
        <v>Sábado 11:15</v>
      </c>
      <c r="AF501" s="134" t="str">
        <f>IFERROR(__xludf.DUMMYFUNCTION("""COMPUTED_VALUE"""),"Sábado 12:45")</f>
        <v>Sábado 12:45</v>
      </c>
      <c r="AG501" s="134" t="str">
        <f>IFERROR(__xludf.DUMMYFUNCTION("""COMPUTED_VALUE"""),"Sábado 14:15")</f>
        <v>Sábado 14:15</v>
      </c>
      <c r="AH501" s="134" t="str">
        <f>IFERROR(__xludf.DUMMYFUNCTION("""COMPUTED_VALUE"""),"Sábado 18:00")</f>
        <v>Sábado 18:00</v>
      </c>
      <c r="AI501" s="134" t="str">
        <f>IFERROR(__xludf.DUMMYFUNCTION("""COMPUTED_VALUE"""),"Sábado 18:45")</f>
        <v>Sábado 18:45</v>
      </c>
      <c r="AJ501" s="134" t="str">
        <f>IFERROR(__xludf.DUMMYFUNCTION("""COMPUTED_VALUE"""),"vacio")</f>
        <v>vacio</v>
      </c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353"/>
      <c r="AZ501" s="392" t="str">
        <f>IFERROR(__xludf.DUMMYFUNCTION("TRANSPOSE( IFNA(FILTER($B:$B, MONTH(IF($A:$A&lt;&gt;"""",$A:$A,""null""))=MONTH(IF('DATOS PERSONALES'!$H499&lt;&gt;"""",'DATOS PERSONALES'!$H499,""null""))),""Ingrese mes contratacion primero""))"),"Ingrese mes contratacion primero")</f>
        <v>Ingrese mes contratacion primero</v>
      </c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</row>
    <row r="502" ht="15.75" customHeight="1">
      <c r="A502" s="134"/>
      <c r="B502" s="134"/>
      <c r="C502" s="134"/>
      <c r="D502" s="134"/>
      <c r="E502" s="134"/>
      <c r="F502" s="134"/>
      <c r="G502" s="353"/>
      <c r="H502" s="376"/>
      <c r="I502" s="376"/>
      <c r="J502" s="376"/>
      <c r="K502" s="377"/>
      <c r="L502" s="134"/>
      <c r="M502" s="134"/>
      <c r="N502" s="134"/>
      <c r="O502" s="134"/>
      <c r="P502" s="353"/>
      <c r="Q502" s="381" t="str">
        <f>IFERROR(__xludf.DUMMYFUNCTION("TRANSPOSE(FILTER($P$6:$P$329,$O$6:$O$329='DATOS PERSONALES'!$E499))"),"Lunes 16:00")</f>
        <v>Lunes 16:00</v>
      </c>
      <c r="R502" s="134" t="str">
        <f>IFERROR(__xludf.DUMMYFUNCTION("""COMPUTED_VALUE"""),"Lunes 19:00")</f>
        <v>Lunes 19:00</v>
      </c>
      <c r="S502" s="134" t="str">
        <f>IFERROR(__xludf.DUMMYFUNCTION("""COMPUTED_VALUE"""),"Martes 16:30")</f>
        <v>Martes 16:30</v>
      </c>
      <c r="T502" s="134" t="str">
        <f>IFERROR(__xludf.DUMMYFUNCTION("""COMPUTED_VALUE"""),"Martes 18:45")</f>
        <v>Martes 18:45</v>
      </c>
      <c r="U502" s="134" t="str">
        <f>IFERROR(__xludf.DUMMYFUNCTION("""COMPUTED_VALUE"""),"Martes 19:30")</f>
        <v>Martes 19:30</v>
      </c>
      <c r="V502" s="134" t="str">
        <f>IFERROR(__xludf.DUMMYFUNCTION("""COMPUTED_VALUE"""),"Miércoles 09:45")</f>
        <v>Miércoles 09:45</v>
      </c>
      <c r="W502" s="134" t="str">
        <f>IFERROR(__xludf.DUMMYFUNCTION("""COMPUTED_VALUE"""),"Miércoles 15:00")</f>
        <v>Miércoles 15:00</v>
      </c>
      <c r="X502" s="134" t="str">
        <f>IFERROR(__xludf.DUMMYFUNCTION("""COMPUTED_VALUE"""),"Miércoles 16:30")</f>
        <v>Miércoles 16:30</v>
      </c>
      <c r="Y502" s="134" t="str">
        <f>IFERROR(__xludf.DUMMYFUNCTION("""COMPUTED_VALUE"""),"Miércoles 19:30")</f>
        <v>Miércoles 19:30</v>
      </c>
      <c r="Z502" s="134" t="str">
        <f>IFERROR(__xludf.DUMMYFUNCTION("""COMPUTED_VALUE"""),"Jueves 17:15")</f>
        <v>Jueves 17:15</v>
      </c>
      <c r="AA502" s="134" t="str">
        <f>IFERROR(__xludf.DUMMYFUNCTION("""COMPUTED_VALUE"""),"Jueves 18:45")</f>
        <v>Jueves 18:45</v>
      </c>
      <c r="AB502" s="134" t="str">
        <f>IFERROR(__xludf.DUMMYFUNCTION("""COMPUTED_VALUE"""),"Viernes 15:45")</f>
        <v>Viernes 15:45</v>
      </c>
      <c r="AC502" s="134" t="str">
        <f>IFERROR(__xludf.DUMMYFUNCTION("""COMPUTED_VALUE"""),"Viernes 16:30")</f>
        <v>Viernes 16:30</v>
      </c>
      <c r="AD502" s="134" t="str">
        <f>IFERROR(__xludf.DUMMYFUNCTION("""COMPUTED_VALUE"""),"Viernes 19:30")</f>
        <v>Viernes 19:30</v>
      </c>
      <c r="AE502" s="134" t="str">
        <f>IFERROR(__xludf.DUMMYFUNCTION("""COMPUTED_VALUE"""),"Sábado 11:15")</f>
        <v>Sábado 11:15</v>
      </c>
      <c r="AF502" s="134" t="str">
        <f>IFERROR(__xludf.DUMMYFUNCTION("""COMPUTED_VALUE"""),"Sábado 12:45")</f>
        <v>Sábado 12:45</v>
      </c>
      <c r="AG502" s="134" t="str">
        <f>IFERROR(__xludf.DUMMYFUNCTION("""COMPUTED_VALUE"""),"Sábado 14:15")</f>
        <v>Sábado 14:15</v>
      </c>
      <c r="AH502" s="134" t="str">
        <f>IFERROR(__xludf.DUMMYFUNCTION("""COMPUTED_VALUE"""),"Sábado 18:00")</f>
        <v>Sábado 18:00</v>
      </c>
      <c r="AI502" s="134" t="str">
        <f>IFERROR(__xludf.DUMMYFUNCTION("""COMPUTED_VALUE"""),"Sábado 18:45")</f>
        <v>Sábado 18:45</v>
      </c>
      <c r="AJ502" s="134" t="str">
        <f>IFERROR(__xludf.DUMMYFUNCTION("""COMPUTED_VALUE"""),"vacio")</f>
        <v>vacio</v>
      </c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353"/>
      <c r="AZ502" s="392" t="str">
        <f>IFERROR(__xludf.DUMMYFUNCTION("TRANSPOSE( IFNA(FILTER($B:$B, MONTH(IF($A:$A&lt;&gt;"""",$A:$A,""null""))=MONTH(IF('DATOS PERSONALES'!$H500&lt;&gt;"""",'DATOS PERSONALES'!$H500,""null""))),""Ingrese mes contratacion primero""))"),"Ingrese mes contratacion primero")</f>
        <v>Ingrese mes contratacion primero</v>
      </c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</row>
    <row r="503" ht="15.75" customHeight="1">
      <c r="A503" s="134"/>
      <c r="B503" s="134"/>
      <c r="C503" s="134"/>
      <c r="D503" s="134"/>
      <c r="E503" s="134"/>
      <c r="F503" s="134"/>
      <c r="G503" s="353"/>
      <c r="H503" s="376"/>
      <c r="I503" s="376"/>
      <c r="J503" s="376"/>
      <c r="K503" s="377"/>
      <c r="L503" s="134"/>
      <c r="M503" s="134"/>
      <c r="N503" s="134"/>
      <c r="O503" s="134"/>
      <c r="P503" s="353"/>
      <c r="Q503" s="381" t="str">
        <f>IFERROR(__xludf.DUMMYFUNCTION("TRANSPOSE(FILTER($P$6:$P$329,$O$6:$O$329='DATOS PERSONALES'!$E500))"),"Lunes 16:00")</f>
        <v>Lunes 16:00</v>
      </c>
      <c r="R503" s="134" t="str">
        <f>IFERROR(__xludf.DUMMYFUNCTION("""COMPUTED_VALUE"""),"Lunes 19:00")</f>
        <v>Lunes 19:00</v>
      </c>
      <c r="S503" s="134" t="str">
        <f>IFERROR(__xludf.DUMMYFUNCTION("""COMPUTED_VALUE"""),"Martes 16:30")</f>
        <v>Martes 16:30</v>
      </c>
      <c r="T503" s="134" t="str">
        <f>IFERROR(__xludf.DUMMYFUNCTION("""COMPUTED_VALUE"""),"Martes 18:45")</f>
        <v>Martes 18:45</v>
      </c>
      <c r="U503" s="134" t="str">
        <f>IFERROR(__xludf.DUMMYFUNCTION("""COMPUTED_VALUE"""),"Martes 19:30")</f>
        <v>Martes 19:30</v>
      </c>
      <c r="V503" s="134" t="str">
        <f>IFERROR(__xludf.DUMMYFUNCTION("""COMPUTED_VALUE"""),"Miércoles 09:45")</f>
        <v>Miércoles 09:45</v>
      </c>
      <c r="W503" s="134" t="str">
        <f>IFERROR(__xludf.DUMMYFUNCTION("""COMPUTED_VALUE"""),"Miércoles 15:00")</f>
        <v>Miércoles 15:00</v>
      </c>
      <c r="X503" s="134" t="str">
        <f>IFERROR(__xludf.DUMMYFUNCTION("""COMPUTED_VALUE"""),"Miércoles 16:30")</f>
        <v>Miércoles 16:30</v>
      </c>
      <c r="Y503" s="134" t="str">
        <f>IFERROR(__xludf.DUMMYFUNCTION("""COMPUTED_VALUE"""),"Miércoles 19:30")</f>
        <v>Miércoles 19:30</v>
      </c>
      <c r="Z503" s="134" t="str">
        <f>IFERROR(__xludf.DUMMYFUNCTION("""COMPUTED_VALUE"""),"Jueves 17:15")</f>
        <v>Jueves 17:15</v>
      </c>
      <c r="AA503" s="134" t="str">
        <f>IFERROR(__xludf.DUMMYFUNCTION("""COMPUTED_VALUE"""),"Jueves 18:45")</f>
        <v>Jueves 18:45</v>
      </c>
      <c r="AB503" s="134" t="str">
        <f>IFERROR(__xludf.DUMMYFUNCTION("""COMPUTED_VALUE"""),"Viernes 15:45")</f>
        <v>Viernes 15:45</v>
      </c>
      <c r="AC503" s="134" t="str">
        <f>IFERROR(__xludf.DUMMYFUNCTION("""COMPUTED_VALUE"""),"Viernes 16:30")</f>
        <v>Viernes 16:30</v>
      </c>
      <c r="AD503" s="134" t="str">
        <f>IFERROR(__xludf.DUMMYFUNCTION("""COMPUTED_VALUE"""),"Viernes 19:30")</f>
        <v>Viernes 19:30</v>
      </c>
      <c r="AE503" s="134" t="str">
        <f>IFERROR(__xludf.DUMMYFUNCTION("""COMPUTED_VALUE"""),"Sábado 11:15")</f>
        <v>Sábado 11:15</v>
      </c>
      <c r="AF503" s="134" t="str">
        <f>IFERROR(__xludf.DUMMYFUNCTION("""COMPUTED_VALUE"""),"Sábado 12:45")</f>
        <v>Sábado 12:45</v>
      </c>
      <c r="AG503" s="134" t="str">
        <f>IFERROR(__xludf.DUMMYFUNCTION("""COMPUTED_VALUE"""),"Sábado 14:15")</f>
        <v>Sábado 14:15</v>
      </c>
      <c r="AH503" s="134" t="str">
        <f>IFERROR(__xludf.DUMMYFUNCTION("""COMPUTED_VALUE"""),"Sábado 18:00")</f>
        <v>Sábado 18:00</v>
      </c>
      <c r="AI503" s="134" t="str">
        <f>IFERROR(__xludf.DUMMYFUNCTION("""COMPUTED_VALUE"""),"Sábado 18:45")</f>
        <v>Sábado 18:45</v>
      </c>
      <c r="AJ503" s="134" t="str">
        <f>IFERROR(__xludf.DUMMYFUNCTION("""COMPUTED_VALUE"""),"vacio")</f>
        <v>vacio</v>
      </c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353"/>
      <c r="AZ503" s="392" t="str">
        <f>IFERROR(__xludf.DUMMYFUNCTION("TRANSPOSE( IFNA(FILTER($B:$B, MONTH(IF($A:$A&lt;&gt;"""",$A:$A,""null""))=MONTH(IF('DATOS PERSONALES'!$H501&lt;&gt;"""",'DATOS PERSONALES'!$H501,""null""))),""Ingrese mes contratacion primero""))"),"Ingrese mes contratacion primero")</f>
        <v>Ingrese mes contratacion primero</v>
      </c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</row>
    <row r="504" ht="15.75" customHeight="1">
      <c r="A504" s="134"/>
      <c r="B504" s="134"/>
      <c r="C504" s="134"/>
      <c r="D504" s="134"/>
      <c r="E504" s="134"/>
      <c r="F504" s="134"/>
      <c r="G504" s="353"/>
      <c r="H504" s="376"/>
      <c r="I504" s="376"/>
      <c r="J504" s="376"/>
      <c r="K504" s="377"/>
      <c r="L504" s="134"/>
      <c r="M504" s="134"/>
      <c r="N504" s="134"/>
      <c r="O504" s="134"/>
      <c r="P504" s="353"/>
      <c r="Q504" s="381" t="str">
        <f>IFERROR(__xludf.DUMMYFUNCTION("TRANSPOSE(FILTER($P$6:$P$329,$O$6:$O$329='DATOS PERSONALES'!$E501))"),"Lunes 16:00")</f>
        <v>Lunes 16:00</v>
      </c>
      <c r="R504" s="134" t="str">
        <f>IFERROR(__xludf.DUMMYFUNCTION("""COMPUTED_VALUE"""),"Lunes 19:00")</f>
        <v>Lunes 19:00</v>
      </c>
      <c r="S504" s="134" t="str">
        <f>IFERROR(__xludf.DUMMYFUNCTION("""COMPUTED_VALUE"""),"Martes 16:30")</f>
        <v>Martes 16:30</v>
      </c>
      <c r="T504" s="134" t="str">
        <f>IFERROR(__xludf.DUMMYFUNCTION("""COMPUTED_VALUE"""),"Martes 18:45")</f>
        <v>Martes 18:45</v>
      </c>
      <c r="U504" s="134" t="str">
        <f>IFERROR(__xludf.DUMMYFUNCTION("""COMPUTED_VALUE"""),"Martes 19:30")</f>
        <v>Martes 19:30</v>
      </c>
      <c r="V504" s="134" t="str">
        <f>IFERROR(__xludf.DUMMYFUNCTION("""COMPUTED_VALUE"""),"Miércoles 09:45")</f>
        <v>Miércoles 09:45</v>
      </c>
      <c r="W504" s="134" t="str">
        <f>IFERROR(__xludf.DUMMYFUNCTION("""COMPUTED_VALUE"""),"Miércoles 15:00")</f>
        <v>Miércoles 15:00</v>
      </c>
      <c r="X504" s="134" t="str">
        <f>IFERROR(__xludf.DUMMYFUNCTION("""COMPUTED_VALUE"""),"Miércoles 16:30")</f>
        <v>Miércoles 16:30</v>
      </c>
      <c r="Y504" s="134" t="str">
        <f>IFERROR(__xludf.DUMMYFUNCTION("""COMPUTED_VALUE"""),"Miércoles 19:30")</f>
        <v>Miércoles 19:30</v>
      </c>
      <c r="Z504" s="134" t="str">
        <f>IFERROR(__xludf.DUMMYFUNCTION("""COMPUTED_VALUE"""),"Jueves 17:15")</f>
        <v>Jueves 17:15</v>
      </c>
      <c r="AA504" s="134" t="str">
        <f>IFERROR(__xludf.DUMMYFUNCTION("""COMPUTED_VALUE"""),"Jueves 18:45")</f>
        <v>Jueves 18:45</v>
      </c>
      <c r="AB504" s="134" t="str">
        <f>IFERROR(__xludf.DUMMYFUNCTION("""COMPUTED_VALUE"""),"Viernes 15:45")</f>
        <v>Viernes 15:45</v>
      </c>
      <c r="AC504" s="134" t="str">
        <f>IFERROR(__xludf.DUMMYFUNCTION("""COMPUTED_VALUE"""),"Viernes 16:30")</f>
        <v>Viernes 16:30</v>
      </c>
      <c r="AD504" s="134" t="str">
        <f>IFERROR(__xludf.DUMMYFUNCTION("""COMPUTED_VALUE"""),"Viernes 19:30")</f>
        <v>Viernes 19:30</v>
      </c>
      <c r="AE504" s="134" t="str">
        <f>IFERROR(__xludf.DUMMYFUNCTION("""COMPUTED_VALUE"""),"Sábado 11:15")</f>
        <v>Sábado 11:15</v>
      </c>
      <c r="AF504" s="134" t="str">
        <f>IFERROR(__xludf.DUMMYFUNCTION("""COMPUTED_VALUE"""),"Sábado 12:45")</f>
        <v>Sábado 12:45</v>
      </c>
      <c r="AG504" s="134" t="str">
        <f>IFERROR(__xludf.DUMMYFUNCTION("""COMPUTED_VALUE"""),"Sábado 14:15")</f>
        <v>Sábado 14:15</v>
      </c>
      <c r="AH504" s="134" t="str">
        <f>IFERROR(__xludf.DUMMYFUNCTION("""COMPUTED_VALUE"""),"Sábado 18:00")</f>
        <v>Sábado 18:00</v>
      </c>
      <c r="AI504" s="134" t="str">
        <f>IFERROR(__xludf.DUMMYFUNCTION("""COMPUTED_VALUE"""),"Sábado 18:45")</f>
        <v>Sábado 18:45</v>
      </c>
      <c r="AJ504" s="134" t="str">
        <f>IFERROR(__xludf.DUMMYFUNCTION("""COMPUTED_VALUE"""),"vacio")</f>
        <v>vacio</v>
      </c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353"/>
      <c r="AZ504" s="392" t="str">
        <f>IFERROR(__xludf.DUMMYFUNCTION("TRANSPOSE( IFNA(FILTER($B:$B, MONTH(IF($A:$A&lt;&gt;"""",$A:$A,""null""))=MONTH(IF('DATOS PERSONALES'!$H502&lt;&gt;"""",'DATOS PERSONALES'!$H502,""null""))),""Ingrese mes contratacion primero""))"),"Ingrese mes contratacion primero")</f>
        <v>Ingrese mes contratacion primero</v>
      </c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</row>
    <row r="505" ht="15.75" customHeight="1">
      <c r="A505" s="134"/>
      <c r="B505" s="134"/>
      <c r="C505" s="134"/>
      <c r="D505" s="134"/>
      <c r="E505" s="134"/>
      <c r="F505" s="134"/>
      <c r="G505" s="353"/>
      <c r="H505" s="376"/>
      <c r="I505" s="376"/>
      <c r="J505" s="376"/>
      <c r="K505" s="377"/>
      <c r="L505" s="134"/>
      <c r="M505" s="134"/>
      <c r="N505" s="134"/>
      <c r="O505" s="134"/>
      <c r="P505" s="353"/>
      <c r="Q505" s="381" t="str">
        <f>IFERROR(__xludf.DUMMYFUNCTION("TRANSPOSE(FILTER($P$6:$P$329,$O$6:$O$329='DATOS PERSONALES'!$E502))"),"Lunes 16:00")</f>
        <v>Lunes 16:00</v>
      </c>
      <c r="R505" s="134" t="str">
        <f>IFERROR(__xludf.DUMMYFUNCTION("""COMPUTED_VALUE"""),"Lunes 19:00")</f>
        <v>Lunes 19:00</v>
      </c>
      <c r="S505" s="134" t="str">
        <f>IFERROR(__xludf.DUMMYFUNCTION("""COMPUTED_VALUE"""),"Martes 16:30")</f>
        <v>Martes 16:30</v>
      </c>
      <c r="T505" s="134" t="str">
        <f>IFERROR(__xludf.DUMMYFUNCTION("""COMPUTED_VALUE"""),"Martes 18:45")</f>
        <v>Martes 18:45</v>
      </c>
      <c r="U505" s="134" t="str">
        <f>IFERROR(__xludf.DUMMYFUNCTION("""COMPUTED_VALUE"""),"Martes 19:30")</f>
        <v>Martes 19:30</v>
      </c>
      <c r="V505" s="134" t="str">
        <f>IFERROR(__xludf.DUMMYFUNCTION("""COMPUTED_VALUE"""),"Miércoles 09:45")</f>
        <v>Miércoles 09:45</v>
      </c>
      <c r="W505" s="134" t="str">
        <f>IFERROR(__xludf.DUMMYFUNCTION("""COMPUTED_VALUE"""),"Miércoles 15:00")</f>
        <v>Miércoles 15:00</v>
      </c>
      <c r="X505" s="134" t="str">
        <f>IFERROR(__xludf.DUMMYFUNCTION("""COMPUTED_VALUE"""),"Miércoles 16:30")</f>
        <v>Miércoles 16:30</v>
      </c>
      <c r="Y505" s="134" t="str">
        <f>IFERROR(__xludf.DUMMYFUNCTION("""COMPUTED_VALUE"""),"Miércoles 19:30")</f>
        <v>Miércoles 19:30</v>
      </c>
      <c r="Z505" s="134" t="str">
        <f>IFERROR(__xludf.DUMMYFUNCTION("""COMPUTED_VALUE"""),"Jueves 17:15")</f>
        <v>Jueves 17:15</v>
      </c>
      <c r="AA505" s="134" t="str">
        <f>IFERROR(__xludf.DUMMYFUNCTION("""COMPUTED_VALUE"""),"Jueves 18:45")</f>
        <v>Jueves 18:45</v>
      </c>
      <c r="AB505" s="134" t="str">
        <f>IFERROR(__xludf.DUMMYFUNCTION("""COMPUTED_VALUE"""),"Viernes 15:45")</f>
        <v>Viernes 15:45</v>
      </c>
      <c r="AC505" s="134" t="str">
        <f>IFERROR(__xludf.DUMMYFUNCTION("""COMPUTED_VALUE"""),"Viernes 16:30")</f>
        <v>Viernes 16:30</v>
      </c>
      <c r="AD505" s="134" t="str">
        <f>IFERROR(__xludf.DUMMYFUNCTION("""COMPUTED_VALUE"""),"Viernes 19:30")</f>
        <v>Viernes 19:30</v>
      </c>
      <c r="AE505" s="134" t="str">
        <f>IFERROR(__xludf.DUMMYFUNCTION("""COMPUTED_VALUE"""),"Sábado 11:15")</f>
        <v>Sábado 11:15</v>
      </c>
      <c r="AF505" s="134" t="str">
        <f>IFERROR(__xludf.DUMMYFUNCTION("""COMPUTED_VALUE"""),"Sábado 12:45")</f>
        <v>Sábado 12:45</v>
      </c>
      <c r="AG505" s="134" t="str">
        <f>IFERROR(__xludf.DUMMYFUNCTION("""COMPUTED_VALUE"""),"Sábado 14:15")</f>
        <v>Sábado 14:15</v>
      </c>
      <c r="AH505" s="134" t="str">
        <f>IFERROR(__xludf.DUMMYFUNCTION("""COMPUTED_VALUE"""),"Sábado 18:00")</f>
        <v>Sábado 18:00</v>
      </c>
      <c r="AI505" s="134" t="str">
        <f>IFERROR(__xludf.DUMMYFUNCTION("""COMPUTED_VALUE"""),"Sábado 18:45")</f>
        <v>Sábado 18:45</v>
      </c>
      <c r="AJ505" s="134" t="str">
        <f>IFERROR(__xludf.DUMMYFUNCTION("""COMPUTED_VALUE"""),"vacio")</f>
        <v>vacio</v>
      </c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353"/>
      <c r="AZ505" s="392" t="str">
        <f>IFERROR(__xludf.DUMMYFUNCTION("TRANSPOSE( IFNA(FILTER($B:$B, MONTH(IF($A:$A&lt;&gt;"""",$A:$A,""null""))=MONTH(IF('DATOS PERSONALES'!$H503&lt;&gt;"""",'DATOS PERSONALES'!$H503,""null""))),""Ingrese mes contratacion primero""))"),"Ingrese mes contratacion primero")</f>
        <v>Ingrese mes contratacion primero</v>
      </c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</row>
    <row r="506" ht="15.75" customHeight="1">
      <c r="A506" s="134"/>
      <c r="B506" s="134"/>
      <c r="C506" s="134"/>
      <c r="D506" s="134"/>
      <c r="E506" s="134"/>
      <c r="F506" s="134"/>
      <c r="G506" s="353"/>
      <c r="H506" s="376"/>
      <c r="I506" s="376"/>
      <c r="J506" s="376"/>
      <c r="K506" s="377"/>
      <c r="L506" s="134"/>
      <c r="M506" s="134"/>
      <c r="N506" s="134"/>
      <c r="O506" s="134"/>
      <c r="P506" s="353"/>
      <c r="Q506" s="381" t="str">
        <f>IFERROR(__xludf.DUMMYFUNCTION("TRANSPOSE(FILTER($P$6:$P$329,$O$6:$O$329='DATOS PERSONALES'!$E503))"),"Lunes 16:00")</f>
        <v>Lunes 16:00</v>
      </c>
      <c r="R506" s="134" t="str">
        <f>IFERROR(__xludf.DUMMYFUNCTION("""COMPUTED_VALUE"""),"Lunes 19:00")</f>
        <v>Lunes 19:00</v>
      </c>
      <c r="S506" s="134" t="str">
        <f>IFERROR(__xludf.DUMMYFUNCTION("""COMPUTED_VALUE"""),"Martes 16:30")</f>
        <v>Martes 16:30</v>
      </c>
      <c r="T506" s="134" t="str">
        <f>IFERROR(__xludf.DUMMYFUNCTION("""COMPUTED_VALUE"""),"Martes 18:45")</f>
        <v>Martes 18:45</v>
      </c>
      <c r="U506" s="134" t="str">
        <f>IFERROR(__xludf.DUMMYFUNCTION("""COMPUTED_VALUE"""),"Martes 19:30")</f>
        <v>Martes 19:30</v>
      </c>
      <c r="V506" s="134" t="str">
        <f>IFERROR(__xludf.DUMMYFUNCTION("""COMPUTED_VALUE"""),"Miércoles 09:45")</f>
        <v>Miércoles 09:45</v>
      </c>
      <c r="W506" s="134" t="str">
        <f>IFERROR(__xludf.DUMMYFUNCTION("""COMPUTED_VALUE"""),"Miércoles 15:00")</f>
        <v>Miércoles 15:00</v>
      </c>
      <c r="X506" s="134" t="str">
        <f>IFERROR(__xludf.DUMMYFUNCTION("""COMPUTED_VALUE"""),"Miércoles 16:30")</f>
        <v>Miércoles 16:30</v>
      </c>
      <c r="Y506" s="134" t="str">
        <f>IFERROR(__xludf.DUMMYFUNCTION("""COMPUTED_VALUE"""),"Miércoles 19:30")</f>
        <v>Miércoles 19:30</v>
      </c>
      <c r="Z506" s="134" t="str">
        <f>IFERROR(__xludf.DUMMYFUNCTION("""COMPUTED_VALUE"""),"Jueves 17:15")</f>
        <v>Jueves 17:15</v>
      </c>
      <c r="AA506" s="134" t="str">
        <f>IFERROR(__xludf.DUMMYFUNCTION("""COMPUTED_VALUE"""),"Jueves 18:45")</f>
        <v>Jueves 18:45</v>
      </c>
      <c r="AB506" s="134" t="str">
        <f>IFERROR(__xludf.DUMMYFUNCTION("""COMPUTED_VALUE"""),"Viernes 15:45")</f>
        <v>Viernes 15:45</v>
      </c>
      <c r="AC506" s="134" t="str">
        <f>IFERROR(__xludf.DUMMYFUNCTION("""COMPUTED_VALUE"""),"Viernes 16:30")</f>
        <v>Viernes 16:30</v>
      </c>
      <c r="AD506" s="134" t="str">
        <f>IFERROR(__xludf.DUMMYFUNCTION("""COMPUTED_VALUE"""),"Viernes 19:30")</f>
        <v>Viernes 19:30</v>
      </c>
      <c r="AE506" s="134" t="str">
        <f>IFERROR(__xludf.DUMMYFUNCTION("""COMPUTED_VALUE"""),"Sábado 11:15")</f>
        <v>Sábado 11:15</v>
      </c>
      <c r="AF506" s="134" t="str">
        <f>IFERROR(__xludf.DUMMYFUNCTION("""COMPUTED_VALUE"""),"Sábado 12:45")</f>
        <v>Sábado 12:45</v>
      </c>
      <c r="AG506" s="134" t="str">
        <f>IFERROR(__xludf.DUMMYFUNCTION("""COMPUTED_VALUE"""),"Sábado 14:15")</f>
        <v>Sábado 14:15</v>
      </c>
      <c r="AH506" s="134" t="str">
        <f>IFERROR(__xludf.DUMMYFUNCTION("""COMPUTED_VALUE"""),"Sábado 18:00")</f>
        <v>Sábado 18:00</v>
      </c>
      <c r="AI506" s="134" t="str">
        <f>IFERROR(__xludf.DUMMYFUNCTION("""COMPUTED_VALUE"""),"Sábado 18:45")</f>
        <v>Sábado 18:45</v>
      </c>
      <c r="AJ506" s="134" t="str">
        <f>IFERROR(__xludf.DUMMYFUNCTION("""COMPUTED_VALUE"""),"vacio")</f>
        <v>vacio</v>
      </c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353"/>
      <c r="AZ506" s="392" t="str">
        <f>IFERROR(__xludf.DUMMYFUNCTION("TRANSPOSE( IFNA(FILTER($B:$B, MONTH(IF($A:$A&lt;&gt;"""",$A:$A,""null""))=MONTH(IF('DATOS PERSONALES'!$H504&lt;&gt;"""",'DATOS PERSONALES'!$H504,""null""))),""Ingrese mes contratacion primero""))"),"Ingrese mes contratacion primero")</f>
        <v>Ingrese mes contratacion primero</v>
      </c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</row>
    <row r="507" ht="15.75" customHeight="1">
      <c r="A507" s="134"/>
      <c r="B507" s="134"/>
      <c r="C507" s="134"/>
      <c r="D507" s="134"/>
      <c r="E507" s="134"/>
      <c r="F507" s="134"/>
      <c r="G507" s="353"/>
      <c r="H507" s="376"/>
      <c r="I507" s="376"/>
      <c r="J507" s="376"/>
      <c r="K507" s="377"/>
      <c r="L507" s="134"/>
      <c r="M507" s="134"/>
      <c r="N507" s="134"/>
      <c r="O507" s="134"/>
      <c r="P507" s="353"/>
      <c r="Q507" s="381" t="str">
        <f>IFERROR(__xludf.DUMMYFUNCTION("TRANSPOSE(FILTER($P$6:$P$329,$O$6:$O$329='DATOS PERSONALES'!$E504))"),"Lunes 16:00")</f>
        <v>Lunes 16:00</v>
      </c>
      <c r="R507" s="134" t="str">
        <f>IFERROR(__xludf.DUMMYFUNCTION("""COMPUTED_VALUE"""),"Lunes 19:00")</f>
        <v>Lunes 19:00</v>
      </c>
      <c r="S507" s="134" t="str">
        <f>IFERROR(__xludf.DUMMYFUNCTION("""COMPUTED_VALUE"""),"Martes 16:30")</f>
        <v>Martes 16:30</v>
      </c>
      <c r="T507" s="134" t="str">
        <f>IFERROR(__xludf.DUMMYFUNCTION("""COMPUTED_VALUE"""),"Martes 18:45")</f>
        <v>Martes 18:45</v>
      </c>
      <c r="U507" s="134" t="str">
        <f>IFERROR(__xludf.DUMMYFUNCTION("""COMPUTED_VALUE"""),"Martes 19:30")</f>
        <v>Martes 19:30</v>
      </c>
      <c r="V507" s="134" t="str">
        <f>IFERROR(__xludf.DUMMYFUNCTION("""COMPUTED_VALUE"""),"Miércoles 09:45")</f>
        <v>Miércoles 09:45</v>
      </c>
      <c r="W507" s="134" t="str">
        <f>IFERROR(__xludf.DUMMYFUNCTION("""COMPUTED_VALUE"""),"Miércoles 15:00")</f>
        <v>Miércoles 15:00</v>
      </c>
      <c r="X507" s="134" t="str">
        <f>IFERROR(__xludf.DUMMYFUNCTION("""COMPUTED_VALUE"""),"Miércoles 16:30")</f>
        <v>Miércoles 16:30</v>
      </c>
      <c r="Y507" s="134" t="str">
        <f>IFERROR(__xludf.DUMMYFUNCTION("""COMPUTED_VALUE"""),"Miércoles 19:30")</f>
        <v>Miércoles 19:30</v>
      </c>
      <c r="Z507" s="134" t="str">
        <f>IFERROR(__xludf.DUMMYFUNCTION("""COMPUTED_VALUE"""),"Jueves 17:15")</f>
        <v>Jueves 17:15</v>
      </c>
      <c r="AA507" s="134" t="str">
        <f>IFERROR(__xludf.DUMMYFUNCTION("""COMPUTED_VALUE"""),"Jueves 18:45")</f>
        <v>Jueves 18:45</v>
      </c>
      <c r="AB507" s="134" t="str">
        <f>IFERROR(__xludf.DUMMYFUNCTION("""COMPUTED_VALUE"""),"Viernes 15:45")</f>
        <v>Viernes 15:45</v>
      </c>
      <c r="AC507" s="134" t="str">
        <f>IFERROR(__xludf.DUMMYFUNCTION("""COMPUTED_VALUE"""),"Viernes 16:30")</f>
        <v>Viernes 16:30</v>
      </c>
      <c r="AD507" s="134" t="str">
        <f>IFERROR(__xludf.DUMMYFUNCTION("""COMPUTED_VALUE"""),"Viernes 19:30")</f>
        <v>Viernes 19:30</v>
      </c>
      <c r="AE507" s="134" t="str">
        <f>IFERROR(__xludf.DUMMYFUNCTION("""COMPUTED_VALUE"""),"Sábado 11:15")</f>
        <v>Sábado 11:15</v>
      </c>
      <c r="AF507" s="134" t="str">
        <f>IFERROR(__xludf.DUMMYFUNCTION("""COMPUTED_VALUE"""),"Sábado 12:45")</f>
        <v>Sábado 12:45</v>
      </c>
      <c r="AG507" s="134" t="str">
        <f>IFERROR(__xludf.DUMMYFUNCTION("""COMPUTED_VALUE"""),"Sábado 14:15")</f>
        <v>Sábado 14:15</v>
      </c>
      <c r="AH507" s="134" t="str">
        <f>IFERROR(__xludf.DUMMYFUNCTION("""COMPUTED_VALUE"""),"Sábado 18:00")</f>
        <v>Sábado 18:00</v>
      </c>
      <c r="AI507" s="134" t="str">
        <f>IFERROR(__xludf.DUMMYFUNCTION("""COMPUTED_VALUE"""),"Sábado 18:45")</f>
        <v>Sábado 18:45</v>
      </c>
      <c r="AJ507" s="134" t="str">
        <f>IFERROR(__xludf.DUMMYFUNCTION("""COMPUTED_VALUE"""),"vacio")</f>
        <v>vacio</v>
      </c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353"/>
      <c r="AZ507" s="392" t="str">
        <f>IFERROR(__xludf.DUMMYFUNCTION("TRANSPOSE( IFNA(FILTER($B:$B, MONTH(IF($A:$A&lt;&gt;"""",$A:$A,""null""))=MONTH(IF('DATOS PERSONALES'!$H505&lt;&gt;"""",'DATOS PERSONALES'!$H505,""null""))),""Ingrese mes contratacion primero""))"),"Ingrese mes contratacion primero")</f>
        <v>Ingrese mes contratacion primero</v>
      </c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</row>
    <row r="508" ht="15.75" customHeight="1">
      <c r="A508" s="134"/>
      <c r="B508" s="134"/>
      <c r="C508" s="134"/>
      <c r="D508" s="134"/>
      <c r="E508" s="134"/>
      <c r="F508" s="134"/>
      <c r="G508" s="353"/>
      <c r="H508" s="376"/>
      <c r="I508" s="376"/>
      <c r="J508" s="376"/>
      <c r="K508" s="377"/>
      <c r="L508" s="134"/>
      <c r="M508" s="134"/>
      <c r="N508" s="134"/>
      <c r="O508" s="134"/>
      <c r="P508" s="353"/>
      <c r="Q508" s="381" t="str">
        <f>IFERROR(__xludf.DUMMYFUNCTION("TRANSPOSE(FILTER($P$6:$P$329,$O$6:$O$329='DATOS PERSONALES'!$E505))"),"Lunes 16:00")</f>
        <v>Lunes 16:00</v>
      </c>
      <c r="R508" s="134" t="str">
        <f>IFERROR(__xludf.DUMMYFUNCTION("""COMPUTED_VALUE"""),"Lunes 19:00")</f>
        <v>Lunes 19:00</v>
      </c>
      <c r="S508" s="134" t="str">
        <f>IFERROR(__xludf.DUMMYFUNCTION("""COMPUTED_VALUE"""),"Martes 16:30")</f>
        <v>Martes 16:30</v>
      </c>
      <c r="T508" s="134" t="str">
        <f>IFERROR(__xludf.DUMMYFUNCTION("""COMPUTED_VALUE"""),"Martes 18:45")</f>
        <v>Martes 18:45</v>
      </c>
      <c r="U508" s="134" t="str">
        <f>IFERROR(__xludf.DUMMYFUNCTION("""COMPUTED_VALUE"""),"Martes 19:30")</f>
        <v>Martes 19:30</v>
      </c>
      <c r="V508" s="134" t="str">
        <f>IFERROR(__xludf.DUMMYFUNCTION("""COMPUTED_VALUE"""),"Miércoles 09:45")</f>
        <v>Miércoles 09:45</v>
      </c>
      <c r="W508" s="134" t="str">
        <f>IFERROR(__xludf.DUMMYFUNCTION("""COMPUTED_VALUE"""),"Miércoles 15:00")</f>
        <v>Miércoles 15:00</v>
      </c>
      <c r="X508" s="134" t="str">
        <f>IFERROR(__xludf.DUMMYFUNCTION("""COMPUTED_VALUE"""),"Miércoles 16:30")</f>
        <v>Miércoles 16:30</v>
      </c>
      <c r="Y508" s="134" t="str">
        <f>IFERROR(__xludf.DUMMYFUNCTION("""COMPUTED_VALUE"""),"Miércoles 19:30")</f>
        <v>Miércoles 19:30</v>
      </c>
      <c r="Z508" s="134" t="str">
        <f>IFERROR(__xludf.DUMMYFUNCTION("""COMPUTED_VALUE"""),"Jueves 17:15")</f>
        <v>Jueves 17:15</v>
      </c>
      <c r="AA508" s="134" t="str">
        <f>IFERROR(__xludf.DUMMYFUNCTION("""COMPUTED_VALUE"""),"Jueves 18:45")</f>
        <v>Jueves 18:45</v>
      </c>
      <c r="AB508" s="134" t="str">
        <f>IFERROR(__xludf.DUMMYFUNCTION("""COMPUTED_VALUE"""),"Viernes 15:45")</f>
        <v>Viernes 15:45</v>
      </c>
      <c r="AC508" s="134" t="str">
        <f>IFERROR(__xludf.DUMMYFUNCTION("""COMPUTED_VALUE"""),"Viernes 16:30")</f>
        <v>Viernes 16:30</v>
      </c>
      <c r="AD508" s="134" t="str">
        <f>IFERROR(__xludf.DUMMYFUNCTION("""COMPUTED_VALUE"""),"Viernes 19:30")</f>
        <v>Viernes 19:30</v>
      </c>
      <c r="AE508" s="134" t="str">
        <f>IFERROR(__xludf.DUMMYFUNCTION("""COMPUTED_VALUE"""),"Sábado 11:15")</f>
        <v>Sábado 11:15</v>
      </c>
      <c r="AF508" s="134" t="str">
        <f>IFERROR(__xludf.DUMMYFUNCTION("""COMPUTED_VALUE"""),"Sábado 12:45")</f>
        <v>Sábado 12:45</v>
      </c>
      <c r="AG508" s="134" t="str">
        <f>IFERROR(__xludf.DUMMYFUNCTION("""COMPUTED_VALUE"""),"Sábado 14:15")</f>
        <v>Sábado 14:15</v>
      </c>
      <c r="AH508" s="134" t="str">
        <f>IFERROR(__xludf.DUMMYFUNCTION("""COMPUTED_VALUE"""),"Sábado 18:00")</f>
        <v>Sábado 18:00</v>
      </c>
      <c r="AI508" s="134" t="str">
        <f>IFERROR(__xludf.DUMMYFUNCTION("""COMPUTED_VALUE"""),"Sábado 18:45")</f>
        <v>Sábado 18:45</v>
      </c>
      <c r="AJ508" s="134" t="str">
        <f>IFERROR(__xludf.DUMMYFUNCTION("""COMPUTED_VALUE"""),"vacio")</f>
        <v>vacio</v>
      </c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353"/>
      <c r="AZ508" s="392" t="str">
        <f>IFERROR(__xludf.DUMMYFUNCTION("TRANSPOSE( IFNA(FILTER($B:$B, MONTH(IF($A:$A&lt;&gt;"""",$A:$A,""null""))=MONTH(IF('DATOS PERSONALES'!$H506&lt;&gt;"""",'DATOS PERSONALES'!$H506,""null""))),""Ingrese mes contratacion primero""))"),"Ingrese mes contratacion primero")</f>
        <v>Ingrese mes contratacion primero</v>
      </c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</row>
    <row r="509" ht="15.75" customHeight="1">
      <c r="A509" s="134"/>
      <c r="B509" s="134"/>
      <c r="C509" s="134"/>
      <c r="D509" s="134"/>
      <c r="E509" s="134"/>
      <c r="F509" s="134"/>
      <c r="G509" s="353"/>
      <c r="H509" s="376"/>
      <c r="I509" s="376"/>
      <c r="J509" s="376"/>
      <c r="K509" s="377"/>
      <c r="L509" s="134"/>
      <c r="M509" s="134"/>
      <c r="N509" s="134"/>
      <c r="O509" s="134"/>
      <c r="P509" s="353"/>
      <c r="Q509" s="381" t="str">
        <f>IFERROR(__xludf.DUMMYFUNCTION("TRANSPOSE(FILTER($P$6:$P$329,$O$6:$O$329='DATOS PERSONALES'!$E506))"),"Lunes 16:00")</f>
        <v>Lunes 16:00</v>
      </c>
      <c r="R509" s="134" t="str">
        <f>IFERROR(__xludf.DUMMYFUNCTION("""COMPUTED_VALUE"""),"Lunes 19:00")</f>
        <v>Lunes 19:00</v>
      </c>
      <c r="S509" s="134" t="str">
        <f>IFERROR(__xludf.DUMMYFUNCTION("""COMPUTED_VALUE"""),"Martes 16:30")</f>
        <v>Martes 16:30</v>
      </c>
      <c r="T509" s="134" t="str">
        <f>IFERROR(__xludf.DUMMYFUNCTION("""COMPUTED_VALUE"""),"Martes 18:45")</f>
        <v>Martes 18:45</v>
      </c>
      <c r="U509" s="134" t="str">
        <f>IFERROR(__xludf.DUMMYFUNCTION("""COMPUTED_VALUE"""),"Martes 19:30")</f>
        <v>Martes 19:30</v>
      </c>
      <c r="V509" s="134" t="str">
        <f>IFERROR(__xludf.DUMMYFUNCTION("""COMPUTED_VALUE"""),"Miércoles 09:45")</f>
        <v>Miércoles 09:45</v>
      </c>
      <c r="W509" s="134" t="str">
        <f>IFERROR(__xludf.DUMMYFUNCTION("""COMPUTED_VALUE"""),"Miércoles 15:00")</f>
        <v>Miércoles 15:00</v>
      </c>
      <c r="X509" s="134" t="str">
        <f>IFERROR(__xludf.DUMMYFUNCTION("""COMPUTED_VALUE"""),"Miércoles 16:30")</f>
        <v>Miércoles 16:30</v>
      </c>
      <c r="Y509" s="134" t="str">
        <f>IFERROR(__xludf.DUMMYFUNCTION("""COMPUTED_VALUE"""),"Miércoles 19:30")</f>
        <v>Miércoles 19:30</v>
      </c>
      <c r="Z509" s="134" t="str">
        <f>IFERROR(__xludf.DUMMYFUNCTION("""COMPUTED_VALUE"""),"Jueves 17:15")</f>
        <v>Jueves 17:15</v>
      </c>
      <c r="AA509" s="134" t="str">
        <f>IFERROR(__xludf.DUMMYFUNCTION("""COMPUTED_VALUE"""),"Jueves 18:45")</f>
        <v>Jueves 18:45</v>
      </c>
      <c r="AB509" s="134" t="str">
        <f>IFERROR(__xludf.DUMMYFUNCTION("""COMPUTED_VALUE"""),"Viernes 15:45")</f>
        <v>Viernes 15:45</v>
      </c>
      <c r="AC509" s="134" t="str">
        <f>IFERROR(__xludf.DUMMYFUNCTION("""COMPUTED_VALUE"""),"Viernes 16:30")</f>
        <v>Viernes 16:30</v>
      </c>
      <c r="AD509" s="134" t="str">
        <f>IFERROR(__xludf.DUMMYFUNCTION("""COMPUTED_VALUE"""),"Viernes 19:30")</f>
        <v>Viernes 19:30</v>
      </c>
      <c r="AE509" s="134" t="str">
        <f>IFERROR(__xludf.DUMMYFUNCTION("""COMPUTED_VALUE"""),"Sábado 11:15")</f>
        <v>Sábado 11:15</v>
      </c>
      <c r="AF509" s="134" t="str">
        <f>IFERROR(__xludf.DUMMYFUNCTION("""COMPUTED_VALUE"""),"Sábado 12:45")</f>
        <v>Sábado 12:45</v>
      </c>
      <c r="AG509" s="134" t="str">
        <f>IFERROR(__xludf.DUMMYFUNCTION("""COMPUTED_VALUE"""),"Sábado 14:15")</f>
        <v>Sábado 14:15</v>
      </c>
      <c r="AH509" s="134" t="str">
        <f>IFERROR(__xludf.DUMMYFUNCTION("""COMPUTED_VALUE"""),"Sábado 18:00")</f>
        <v>Sábado 18:00</v>
      </c>
      <c r="AI509" s="134" t="str">
        <f>IFERROR(__xludf.DUMMYFUNCTION("""COMPUTED_VALUE"""),"Sábado 18:45")</f>
        <v>Sábado 18:45</v>
      </c>
      <c r="AJ509" s="134" t="str">
        <f>IFERROR(__xludf.DUMMYFUNCTION("""COMPUTED_VALUE"""),"vacio")</f>
        <v>vacio</v>
      </c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353"/>
      <c r="AZ509" s="392" t="str">
        <f>IFERROR(__xludf.DUMMYFUNCTION("TRANSPOSE( IFNA(FILTER($B:$B, MONTH(IF($A:$A&lt;&gt;"""",$A:$A,""null""))=MONTH(IF('DATOS PERSONALES'!$H507&lt;&gt;"""",'DATOS PERSONALES'!$H507,""null""))),""Ingrese mes contratacion primero""))"),"Ingrese mes contratacion primero")</f>
        <v>Ingrese mes contratacion primero</v>
      </c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</row>
    <row r="510" ht="15.75" customHeight="1">
      <c r="A510" s="134"/>
      <c r="B510" s="134"/>
      <c r="C510" s="134"/>
      <c r="D510" s="134"/>
      <c r="E510" s="134"/>
      <c r="F510" s="134"/>
      <c r="G510" s="353"/>
      <c r="H510" s="376"/>
      <c r="I510" s="376"/>
      <c r="J510" s="376"/>
      <c r="K510" s="377"/>
      <c r="L510" s="134"/>
      <c r="M510" s="134"/>
      <c r="N510" s="134"/>
      <c r="O510" s="134"/>
      <c r="P510" s="353"/>
      <c r="Q510" s="381" t="str">
        <f>IFERROR(__xludf.DUMMYFUNCTION("TRANSPOSE(FILTER($P$6:$P$329,$O$6:$O$329='DATOS PERSONALES'!$E507))"),"Lunes 16:00")</f>
        <v>Lunes 16:00</v>
      </c>
      <c r="R510" s="134" t="str">
        <f>IFERROR(__xludf.DUMMYFUNCTION("""COMPUTED_VALUE"""),"Lunes 19:00")</f>
        <v>Lunes 19:00</v>
      </c>
      <c r="S510" s="134" t="str">
        <f>IFERROR(__xludf.DUMMYFUNCTION("""COMPUTED_VALUE"""),"Martes 16:30")</f>
        <v>Martes 16:30</v>
      </c>
      <c r="T510" s="134" t="str">
        <f>IFERROR(__xludf.DUMMYFUNCTION("""COMPUTED_VALUE"""),"Martes 18:45")</f>
        <v>Martes 18:45</v>
      </c>
      <c r="U510" s="134" t="str">
        <f>IFERROR(__xludf.DUMMYFUNCTION("""COMPUTED_VALUE"""),"Martes 19:30")</f>
        <v>Martes 19:30</v>
      </c>
      <c r="V510" s="134" t="str">
        <f>IFERROR(__xludf.DUMMYFUNCTION("""COMPUTED_VALUE"""),"Miércoles 09:45")</f>
        <v>Miércoles 09:45</v>
      </c>
      <c r="W510" s="134" t="str">
        <f>IFERROR(__xludf.DUMMYFUNCTION("""COMPUTED_VALUE"""),"Miércoles 15:00")</f>
        <v>Miércoles 15:00</v>
      </c>
      <c r="X510" s="134" t="str">
        <f>IFERROR(__xludf.DUMMYFUNCTION("""COMPUTED_VALUE"""),"Miércoles 16:30")</f>
        <v>Miércoles 16:30</v>
      </c>
      <c r="Y510" s="134" t="str">
        <f>IFERROR(__xludf.DUMMYFUNCTION("""COMPUTED_VALUE"""),"Miércoles 19:30")</f>
        <v>Miércoles 19:30</v>
      </c>
      <c r="Z510" s="134" t="str">
        <f>IFERROR(__xludf.DUMMYFUNCTION("""COMPUTED_VALUE"""),"Jueves 17:15")</f>
        <v>Jueves 17:15</v>
      </c>
      <c r="AA510" s="134" t="str">
        <f>IFERROR(__xludf.DUMMYFUNCTION("""COMPUTED_VALUE"""),"Jueves 18:45")</f>
        <v>Jueves 18:45</v>
      </c>
      <c r="AB510" s="134" t="str">
        <f>IFERROR(__xludf.DUMMYFUNCTION("""COMPUTED_VALUE"""),"Viernes 15:45")</f>
        <v>Viernes 15:45</v>
      </c>
      <c r="AC510" s="134" t="str">
        <f>IFERROR(__xludf.DUMMYFUNCTION("""COMPUTED_VALUE"""),"Viernes 16:30")</f>
        <v>Viernes 16:30</v>
      </c>
      <c r="AD510" s="134" t="str">
        <f>IFERROR(__xludf.DUMMYFUNCTION("""COMPUTED_VALUE"""),"Viernes 19:30")</f>
        <v>Viernes 19:30</v>
      </c>
      <c r="AE510" s="134" t="str">
        <f>IFERROR(__xludf.DUMMYFUNCTION("""COMPUTED_VALUE"""),"Sábado 11:15")</f>
        <v>Sábado 11:15</v>
      </c>
      <c r="AF510" s="134" t="str">
        <f>IFERROR(__xludf.DUMMYFUNCTION("""COMPUTED_VALUE"""),"Sábado 12:45")</f>
        <v>Sábado 12:45</v>
      </c>
      <c r="AG510" s="134" t="str">
        <f>IFERROR(__xludf.DUMMYFUNCTION("""COMPUTED_VALUE"""),"Sábado 14:15")</f>
        <v>Sábado 14:15</v>
      </c>
      <c r="AH510" s="134" t="str">
        <f>IFERROR(__xludf.DUMMYFUNCTION("""COMPUTED_VALUE"""),"Sábado 18:00")</f>
        <v>Sábado 18:00</v>
      </c>
      <c r="AI510" s="134" t="str">
        <f>IFERROR(__xludf.DUMMYFUNCTION("""COMPUTED_VALUE"""),"Sábado 18:45")</f>
        <v>Sábado 18:45</v>
      </c>
      <c r="AJ510" s="134" t="str">
        <f>IFERROR(__xludf.DUMMYFUNCTION("""COMPUTED_VALUE"""),"vacio")</f>
        <v>vacio</v>
      </c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353"/>
      <c r="AZ510" s="392" t="str">
        <f>IFERROR(__xludf.DUMMYFUNCTION("TRANSPOSE( IFNA(FILTER($B:$B, MONTH(IF($A:$A&lt;&gt;"""",$A:$A,""null""))=MONTH(IF('DATOS PERSONALES'!$H508&lt;&gt;"""",'DATOS PERSONALES'!$H508,""null""))),""Ingrese mes contratacion primero""))"),"Ingrese mes contratacion primero")</f>
        <v>Ingrese mes contratacion primero</v>
      </c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</row>
    <row r="511" ht="15.75" customHeight="1">
      <c r="A511" s="134"/>
      <c r="B511" s="134"/>
      <c r="C511" s="134"/>
      <c r="D511" s="134"/>
      <c r="E511" s="134"/>
      <c r="F511" s="134"/>
      <c r="G511" s="353"/>
      <c r="H511" s="376"/>
      <c r="I511" s="376"/>
      <c r="J511" s="376"/>
      <c r="K511" s="377"/>
      <c r="L511" s="134"/>
      <c r="M511" s="134"/>
      <c r="N511" s="134"/>
      <c r="O511" s="134"/>
      <c r="P511" s="353"/>
      <c r="Q511" s="381" t="str">
        <f>IFERROR(__xludf.DUMMYFUNCTION("TRANSPOSE(FILTER($P$6:$P$329,$O$6:$O$329='DATOS PERSONALES'!$E508))"),"Lunes 16:00")</f>
        <v>Lunes 16:00</v>
      </c>
      <c r="R511" s="134" t="str">
        <f>IFERROR(__xludf.DUMMYFUNCTION("""COMPUTED_VALUE"""),"Lunes 19:00")</f>
        <v>Lunes 19:00</v>
      </c>
      <c r="S511" s="134" t="str">
        <f>IFERROR(__xludf.DUMMYFUNCTION("""COMPUTED_VALUE"""),"Martes 16:30")</f>
        <v>Martes 16:30</v>
      </c>
      <c r="T511" s="134" t="str">
        <f>IFERROR(__xludf.DUMMYFUNCTION("""COMPUTED_VALUE"""),"Martes 18:45")</f>
        <v>Martes 18:45</v>
      </c>
      <c r="U511" s="134" t="str">
        <f>IFERROR(__xludf.DUMMYFUNCTION("""COMPUTED_VALUE"""),"Martes 19:30")</f>
        <v>Martes 19:30</v>
      </c>
      <c r="V511" s="134" t="str">
        <f>IFERROR(__xludf.DUMMYFUNCTION("""COMPUTED_VALUE"""),"Miércoles 09:45")</f>
        <v>Miércoles 09:45</v>
      </c>
      <c r="W511" s="134" t="str">
        <f>IFERROR(__xludf.DUMMYFUNCTION("""COMPUTED_VALUE"""),"Miércoles 15:00")</f>
        <v>Miércoles 15:00</v>
      </c>
      <c r="X511" s="134" t="str">
        <f>IFERROR(__xludf.DUMMYFUNCTION("""COMPUTED_VALUE"""),"Miércoles 16:30")</f>
        <v>Miércoles 16:30</v>
      </c>
      <c r="Y511" s="134" t="str">
        <f>IFERROR(__xludf.DUMMYFUNCTION("""COMPUTED_VALUE"""),"Miércoles 19:30")</f>
        <v>Miércoles 19:30</v>
      </c>
      <c r="Z511" s="134" t="str">
        <f>IFERROR(__xludf.DUMMYFUNCTION("""COMPUTED_VALUE"""),"Jueves 17:15")</f>
        <v>Jueves 17:15</v>
      </c>
      <c r="AA511" s="134" t="str">
        <f>IFERROR(__xludf.DUMMYFUNCTION("""COMPUTED_VALUE"""),"Jueves 18:45")</f>
        <v>Jueves 18:45</v>
      </c>
      <c r="AB511" s="134" t="str">
        <f>IFERROR(__xludf.DUMMYFUNCTION("""COMPUTED_VALUE"""),"Viernes 15:45")</f>
        <v>Viernes 15:45</v>
      </c>
      <c r="AC511" s="134" t="str">
        <f>IFERROR(__xludf.DUMMYFUNCTION("""COMPUTED_VALUE"""),"Viernes 16:30")</f>
        <v>Viernes 16:30</v>
      </c>
      <c r="AD511" s="134" t="str">
        <f>IFERROR(__xludf.DUMMYFUNCTION("""COMPUTED_VALUE"""),"Viernes 19:30")</f>
        <v>Viernes 19:30</v>
      </c>
      <c r="AE511" s="134" t="str">
        <f>IFERROR(__xludf.DUMMYFUNCTION("""COMPUTED_VALUE"""),"Sábado 11:15")</f>
        <v>Sábado 11:15</v>
      </c>
      <c r="AF511" s="134" t="str">
        <f>IFERROR(__xludf.DUMMYFUNCTION("""COMPUTED_VALUE"""),"Sábado 12:45")</f>
        <v>Sábado 12:45</v>
      </c>
      <c r="AG511" s="134" t="str">
        <f>IFERROR(__xludf.DUMMYFUNCTION("""COMPUTED_VALUE"""),"Sábado 14:15")</f>
        <v>Sábado 14:15</v>
      </c>
      <c r="AH511" s="134" t="str">
        <f>IFERROR(__xludf.DUMMYFUNCTION("""COMPUTED_VALUE"""),"Sábado 18:00")</f>
        <v>Sábado 18:00</v>
      </c>
      <c r="AI511" s="134" t="str">
        <f>IFERROR(__xludf.DUMMYFUNCTION("""COMPUTED_VALUE"""),"Sábado 18:45")</f>
        <v>Sábado 18:45</v>
      </c>
      <c r="AJ511" s="134" t="str">
        <f>IFERROR(__xludf.DUMMYFUNCTION("""COMPUTED_VALUE"""),"vacio")</f>
        <v>vacio</v>
      </c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353"/>
      <c r="AZ511" s="392" t="str">
        <f>IFERROR(__xludf.DUMMYFUNCTION("TRANSPOSE( IFNA(FILTER($B:$B, MONTH(IF($A:$A&lt;&gt;"""",$A:$A,""null""))=MONTH(IF('DATOS PERSONALES'!$H509&lt;&gt;"""",'DATOS PERSONALES'!$H509,""null""))),""Ingrese mes contratacion primero""))"),"Ingrese mes contratacion primero")</f>
        <v>Ingrese mes contratacion primero</v>
      </c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</row>
    <row r="512" ht="15.75" customHeight="1">
      <c r="A512" s="134"/>
      <c r="B512" s="134"/>
      <c r="C512" s="134"/>
      <c r="D512" s="134"/>
      <c r="E512" s="134"/>
      <c r="F512" s="134"/>
      <c r="G512" s="353"/>
      <c r="H512" s="376"/>
      <c r="I512" s="376"/>
      <c r="J512" s="376"/>
      <c r="K512" s="377"/>
      <c r="L512" s="134"/>
      <c r="M512" s="134"/>
      <c r="N512" s="134"/>
      <c r="O512" s="134"/>
      <c r="P512" s="353"/>
      <c r="Q512" s="381" t="str">
        <f>IFERROR(__xludf.DUMMYFUNCTION("TRANSPOSE(FILTER($P$6:$P$329,$O$6:$O$329='DATOS PERSONALES'!$E509))"),"Lunes 16:00")</f>
        <v>Lunes 16:00</v>
      </c>
      <c r="R512" s="134" t="str">
        <f>IFERROR(__xludf.DUMMYFUNCTION("""COMPUTED_VALUE"""),"Lunes 19:00")</f>
        <v>Lunes 19:00</v>
      </c>
      <c r="S512" s="134" t="str">
        <f>IFERROR(__xludf.DUMMYFUNCTION("""COMPUTED_VALUE"""),"Martes 16:30")</f>
        <v>Martes 16:30</v>
      </c>
      <c r="T512" s="134" t="str">
        <f>IFERROR(__xludf.DUMMYFUNCTION("""COMPUTED_VALUE"""),"Martes 18:45")</f>
        <v>Martes 18:45</v>
      </c>
      <c r="U512" s="134" t="str">
        <f>IFERROR(__xludf.DUMMYFUNCTION("""COMPUTED_VALUE"""),"Martes 19:30")</f>
        <v>Martes 19:30</v>
      </c>
      <c r="V512" s="134" t="str">
        <f>IFERROR(__xludf.DUMMYFUNCTION("""COMPUTED_VALUE"""),"Miércoles 09:45")</f>
        <v>Miércoles 09:45</v>
      </c>
      <c r="W512" s="134" t="str">
        <f>IFERROR(__xludf.DUMMYFUNCTION("""COMPUTED_VALUE"""),"Miércoles 15:00")</f>
        <v>Miércoles 15:00</v>
      </c>
      <c r="X512" s="134" t="str">
        <f>IFERROR(__xludf.DUMMYFUNCTION("""COMPUTED_VALUE"""),"Miércoles 16:30")</f>
        <v>Miércoles 16:30</v>
      </c>
      <c r="Y512" s="134" t="str">
        <f>IFERROR(__xludf.DUMMYFUNCTION("""COMPUTED_VALUE"""),"Miércoles 19:30")</f>
        <v>Miércoles 19:30</v>
      </c>
      <c r="Z512" s="134" t="str">
        <f>IFERROR(__xludf.DUMMYFUNCTION("""COMPUTED_VALUE"""),"Jueves 17:15")</f>
        <v>Jueves 17:15</v>
      </c>
      <c r="AA512" s="134" t="str">
        <f>IFERROR(__xludf.DUMMYFUNCTION("""COMPUTED_VALUE"""),"Jueves 18:45")</f>
        <v>Jueves 18:45</v>
      </c>
      <c r="AB512" s="134" t="str">
        <f>IFERROR(__xludf.DUMMYFUNCTION("""COMPUTED_VALUE"""),"Viernes 15:45")</f>
        <v>Viernes 15:45</v>
      </c>
      <c r="AC512" s="134" t="str">
        <f>IFERROR(__xludf.DUMMYFUNCTION("""COMPUTED_VALUE"""),"Viernes 16:30")</f>
        <v>Viernes 16:30</v>
      </c>
      <c r="AD512" s="134" t="str">
        <f>IFERROR(__xludf.DUMMYFUNCTION("""COMPUTED_VALUE"""),"Viernes 19:30")</f>
        <v>Viernes 19:30</v>
      </c>
      <c r="AE512" s="134" t="str">
        <f>IFERROR(__xludf.DUMMYFUNCTION("""COMPUTED_VALUE"""),"Sábado 11:15")</f>
        <v>Sábado 11:15</v>
      </c>
      <c r="AF512" s="134" t="str">
        <f>IFERROR(__xludf.DUMMYFUNCTION("""COMPUTED_VALUE"""),"Sábado 12:45")</f>
        <v>Sábado 12:45</v>
      </c>
      <c r="AG512" s="134" t="str">
        <f>IFERROR(__xludf.DUMMYFUNCTION("""COMPUTED_VALUE"""),"Sábado 14:15")</f>
        <v>Sábado 14:15</v>
      </c>
      <c r="AH512" s="134" t="str">
        <f>IFERROR(__xludf.DUMMYFUNCTION("""COMPUTED_VALUE"""),"Sábado 18:00")</f>
        <v>Sábado 18:00</v>
      </c>
      <c r="AI512" s="134" t="str">
        <f>IFERROR(__xludf.DUMMYFUNCTION("""COMPUTED_VALUE"""),"Sábado 18:45")</f>
        <v>Sábado 18:45</v>
      </c>
      <c r="AJ512" s="134" t="str">
        <f>IFERROR(__xludf.DUMMYFUNCTION("""COMPUTED_VALUE"""),"vacio")</f>
        <v>vacio</v>
      </c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353"/>
      <c r="AZ512" s="392" t="str">
        <f>IFERROR(__xludf.DUMMYFUNCTION("TRANSPOSE( IFNA(FILTER($B:$B, MONTH(IF($A:$A&lt;&gt;"""",$A:$A,""null""))=MONTH(IF('DATOS PERSONALES'!$H510&lt;&gt;"""",'DATOS PERSONALES'!$H510,""null""))),""Ingrese mes contratacion primero""))"),"Ingrese mes contratacion primero")</f>
        <v>Ingrese mes contratacion primero</v>
      </c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</row>
    <row r="513" ht="15.75" customHeight="1">
      <c r="A513" s="134"/>
      <c r="B513" s="134"/>
      <c r="C513" s="134"/>
      <c r="D513" s="134"/>
      <c r="E513" s="134"/>
      <c r="F513" s="134"/>
      <c r="G513" s="353"/>
      <c r="H513" s="376"/>
      <c r="I513" s="376"/>
      <c r="J513" s="376"/>
      <c r="K513" s="377"/>
      <c r="L513" s="134"/>
      <c r="M513" s="134"/>
      <c r="N513" s="134"/>
      <c r="O513" s="134"/>
      <c r="P513" s="353"/>
      <c r="Q513" s="381" t="str">
        <f>IFERROR(__xludf.DUMMYFUNCTION("TRANSPOSE(FILTER($P$6:$P$329,$O$6:$O$329='DATOS PERSONALES'!$E510))"),"Lunes 16:00")</f>
        <v>Lunes 16:00</v>
      </c>
      <c r="R513" s="134" t="str">
        <f>IFERROR(__xludf.DUMMYFUNCTION("""COMPUTED_VALUE"""),"Lunes 19:00")</f>
        <v>Lunes 19:00</v>
      </c>
      <c r="S513" s="134" t="str">
        <f>IFERROR(__xludf.DUMMYFUNCTION("""COMPUTED_VALUE"""),"Martes 16:30")</f>
        <v>Martes 16:30</v>
      </c>
      <c r="T513" s="134" t="str">
        <f>IFERROR(__xludf.DUMMYFUNCTION("""COMPUTED_VALUE"""),"Martes 18:45")</f>
        <v>Martes 18:45</v>
      </c>
      <c r="U513" s="134" t="str">
        <f>IFERROR(__xludf.DUMMYFUNCTION("""COMPUTED_VALUE"""),"Martes 19:30")</f>
        <v>Martes 19:30</v>
      </c>
      <c r="V513" s="134" t="str">
        <f>IFERROR(__xludf.DUMMYFUNCTION("""COMPUTED_VALUE"""),"Miércoles 09:45")</f>
        <v>Miércoles 09:45</v>
      </c>
      <c r="W513" s="134" t="str">
        <f>IFERROR(__xludf.DUMMYFUNCTION("""COMPUTED_VALUE"""),"Miércoles 15:00")</f>
        <v>Miércoles 15:00</v>
      </c>
      <c r="X513" s="134" t="str">
        <f>IFERROR(__xludf.DUMMYFUNCTION("""COMPUTED_VALUE"""),"Miércoles 16:30")</f>
        <v>Miércoles 16:30</v>
      </c>
      <c r="Y513" s="134" t="str">
        <f>IFERROR(__xludf.DUMMYFUNCTION("""COMPUTED_VALUE"""),"Miércoles 19:30")</f>
        <v>Miércoles 19:30</v>
      </c>
      <c r="Z513" s="134" t="str">
        <f>IFERROR(__xludf.DUMMYFUNCTION("""COMPUTED_VALUE"""),"Jueves 17:15")</f>
        <v>Jueves 17:15</v>
      </c>
      <c r="AA513" s="134" t="str">
        <f>IFERROR(__xludf.DUMMYFUNCTION("""COMPUTED_VALUE"""),"Jueves 18:45")</f>
        <v>Jueves 18:45</v>
      </c>
      <c r="AB513" s="134" t="str">
        <f>IFERROR(__xludf.DUMMYFUNCTION("""COMPUTED_VALUE"""),"Viernes 15:45")</f>
        <v>Viernes 15:45</v>
      </c>
      <c r="AC513" s="134" t="str">
        <f>IFERROR(__xludf.DUMMYFUNCTION("""COMPUTED_VALUE"""),"Viernes 16:30")</f>
        <v>Viernes 16:30</v>
      </c>
      <c r="AD513" s="134" t="str">
        <f>IFERROR(__xludf.DUMMYFUNCTION("""COMPUTED_VALUE"""),"Viernes 19:30")</f>
        <v>Viernes 19:30</v>
      </c>
      <c r="AE513" s="134" t="str">
        <f>IFERROR(__xludf.DUMMYFUNCTION("""COMPUTED_VALUE"""),"Sábado 11:15")</f>
        <v>Sábado 11:15</v>
      </c>
      <c r="AF513" s="134" t="str">
        <f>IFERROR(__xludf.DUMMYFUNCTION("""COMPUTED_VALUE"""),"Sábado 12:45")</f>
        <v>Sábado 12:45</v>
      </c>
      <c r="AG513" s="134" t="str">
        <f>IFERROR(__xludf.DUMMYFUNCTION("""COMPUTED_VALUE"""),"Sábado 14:15")</f>
        <v>Sábado 14:15</v>
      </c>
      <c r="AH513" s="134" t="str">
        <f>IFERROR(__xludf.DUMMYFUNCTION("""COMPUTED_VALUE"""),"Sábado 18:00")</f>
        <v>Sábado 18:00</v>
      </c>
      <c r="AI513" s="134" t="str">
        <f>IFERROR(__xludf.DUMMYFUNCTION("""COMPUTED_VALUE"""),"Sábado 18:45")</f>
        <v>Sábado 18:45</v>
      </c>
      <c r="AJ513" s="134" t="str">
        <f>IFERROR(__xludf.DUMMYFUNCTION("""COMPUTED_VALUE"""),"vacio")</f>
        <v>vacio</v>
      </c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353"/>
      <c r="AZ513" s="392" t="str">
        <f>IFERROR(__xludf.DUMMYFUNCTION("TRANSPOSE( IFNA(FILTER($B:$B, MONTH(IF($A:$A&lt;&gt;"""",$A:$A,""null""))=MONTH(IF('DATOS PERSONALES'!$H511&lt;&gt;"""",'DATOS PERSONALES'!$H511,""null""))),""Ingrese mes contratacion primero""))"),"Ingrese mes contratacion primero")</f>
        <v>Ingrese mes contratacion primero</v>
      </c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</row>
    <row r="514" ht="15.75" customHeight="1">
      <c r="A514" s="134"/>
      <c r="B514" s="134"/>
      <c r="C514" s="134"/>
      <c r="D514" s="134"/>
      <c r="E514" s="134"/>
      <c r="F514" s="134"/>
      <c r="G514" s="353"/>
      <c r="H514" s="376"/>
      <c r="I514" s="376"/>
      <c r="J514" s="376"/>
      <c r="K514" s="377"/>
      <c r="L514" s="134"/>
      <c r="M514" s="134"/>
      <c r="N514" s="134"/>
      <c r="O514" s="134"/>
      <c r="P514" s="353"/>
      <c r="Q514" s="381" t="str">
        <f>IFERROR(__xludf.DUMMYFUNCTION("TRANSPOSE(FILTER($P$6:$P$329,$O$6:$O$329='DATOS PERSONALES'!$E511))"),"Lunes 16:00")</f>
        <v>Lunes 16:00</v>
      </c>
      <c r="R514" s="134" t="str">
        <f>IFERROR(__xludf.DUMMYFUNCTION("""COMPUTED_VALUE"""),"Lunes 19:00")</f>
        <v>Lunes 19:00</v>
      </c>
      <c r="S514" s="134" t="str">
        <f>IFERROR(__xludf.DUMMYFUNCTION("""COMPUTED_VALUE"""),"Martes 16:30")</f>
        <v>Martes 16:30</v>
      </c>
      <c r="T514" s="134" t="str">
        <f>IFERROR(__xludf.DUMMYFUNCTION("""COMPUTED_VALUE"""),"Martes 18:45")</f>
        <v>Martes 18:45</v>
      </c>
      <c r="U514" s="134" t="str">
        <f>IFERROR(__xludf.DUMMYFUNCTION("""COMPUTED_VALUE"""),"Martes 19:30")</f>
        <v>Martes 19:30</v>
      </c>
      <c r="V514" s="134" t="str">
        <f>IFERROR(__xludf.DUMMYFUNCTION("""COMPUTED_VALUE"""),"Miércoles 09:45")</f>
        <v>Miércoles 09:45</v>
      </c>
      <c r="W514" s="134" t="str">
        <f>IFERROR(__xludf.DUMMYFUNCTION("""COMPUTED_VALUE"""),"Miércoles 15:00")</f>
        <v>Miércoles 15:00</v>
      </c>
      <c r="X514" s="134" t="str">
        <f>IFERROR(__xludf.DUMMYFUNCTION("""COMPUTED_VALUE"""),"Miércoles 16:30")</f>
        <v>Miércoles 16:30</v>
      </c>
      <c r="Y514" s="134" t="str">
        <f>IFERROR(__xludf.DUMMYFUNCTION("""COMPUTED_VALUE"""),"Miércoles 19:30")</f>
        <v>Miércoles 19:30</v>
      </c>
      <c r="Z514" s="134" t="str">
        <f>IFERROR(__xludf.DUMMYFUNCTION("""COMPUTED_VALUE"""),"Jueves 17:15")</f>
        <v>Jueves 17:15</v>
      </c>
      <c r="AA514" s="134" t="str">
        <f>IFERROR(__xludf.DUMMYFUNCTION("""COMPUTED_VALUE"""),"Jueves 18:45")</f>
        <v>Jueves 18:45</v>
      </c>
      <c r="AB514" s="134" t="str">
        <f>IFERROR(__xludf.DUMMYFUNCTION("""COMPUTED_VALUE"""),"Viernes 15:45")</f>
        <v>Viernes 15:45</v>
      </c>
      <c r="AC514" s="134" t="str">
        <f>IFERROR(__xludf.DUMMYFUNCTION("""COMPUTED_VALUE"""),"Viernes 16:30")</f>
        <v>Viernes 16:30</v>
      </c>
      <c r="AD514" s="134" t="str">
        <f>IFERROR(__xludf.DUMMYFUNCTION("""COMPUTED_VALUE"""),"Viernes 19:30")</f>
        <v>Viernes 19:30</v>
      </c>
      <c r="AE514" s="134" t="str">
        <f>IFERROR(__xludf.DUMMYFUNCTION("""COMPUTED_VALUE"""),"Sábado 11:15")</f>
        <v>Sábado 11:15</v>
      </c>
      <c r="AF514" s="134" t="str">
        <f>IFERROR(__xludf.DUMMYFUNCTION("""COMPUTED_VALUE"""),"Sábado 12:45")</f>
        <v>Sábado 12:45</v>
      </c>
      <c r="AG514" s="134" t="str">
        <f>IFERROR(__xludf.DUMMYFUNCTION("""COMPUTED_VALUE"""),"Sábado 14:15")</f>
        <v>Sábado 14:15</v>
      </c>
      <c r="AH514" s="134" t="str">
        <f>IFERROR(__xludf.DUMMYFUNCTION("""COMPUTED_VALUE"""),"Sábado 18:00")</f>
        <v>Sábado 18:00</v>
      </c>
      <c r="AI514" s="134" t="str">
        <f>IFERROR(__xludf.DUMMYFUNCTION("""COMPUTED_VALUE"""),"Sábado 18:45")</f>
        <v>Sábado 18:45</v>
      </c>
      <c r="AJ514" s="134" t="str">
        <f>IFERROR(__xludf.DUMMYFUNCTION("""COMPUTED_VALUE"""),"vacio")</f>
        <v>vacio</v>
      </c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353"/>
      <c r="AZ514" s="392" t="str">
        <f>IFERROR(__xludf.DUMMYFUNCTION("TRANSPOSE( IFNA(FILTER($B:$B, MONTH(IF($A:$A&lt;&gt;"""",$A:$A,""null""))=MONTH(IF('DATOS PERSONALES'!$H512&lt;&gt;"""",'DATOS PERSONALES'!$H512,""null""))),""Ingrese mes contratacion primero""))"),"Ingrese mes contratacion primero")</f>
        <v>Ingrese mes contratacion primero</v>
      </c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</row>
    <row r="515" ht="15.75" customHeight="1">
      <c r="A515" s="134"/>
      <c r="B515" s="134"/>
      <c r="C515" s="134"/>
      <c r="D515" s="134"/>
      <c r="E515" s="134"/>
      <c r="F515" s="134"/>
      <c r="G515" s="353"/>
      <c r="H515" s="376"/>
      <c r="I515" s="376"/>
      <c r="J515" s="376"/>
      <c r="K515" s="377"/>
      <c r="L515" s="134"/>
      <c r="M515" s="134"/>
      <c r="N515" s="134"/>
      <c r="O515" s="134"/>
      <c r="P515" s="353"/>
      <c r="Q515" s="381" t="str">
        <f>IFERROR(__xludf.DUMMYFUNCTION("TRANSPOSE(FILTER($P$6:$P$329,$O$6:$O$329='DATOS PERSONALES'!$E512))"),"Lunes 16:00")</f>
        <v>Lunes 16:00</v>
      </c>
      <c r="R515" s="134" t="str">
        <f>IFERROR(__xludf.DUMMYFUNCTION("""COMPUTED_VALUE"""),"Lunes 19:00")</f>
        <v>Lunes 19:00</v>
      </c>
      <c r="S515" s="134" t="str">
        <f>IFERROR(__xludf.DUMMYFUNCTION("""COMPUTED_VALUE"""),"Martes 16:30")</f>
        <v>Martes 16:30</v>
      </c>
      <c r="T515" s="134" t="str">
        <f>IFERROR(__xludf.DUMMYFUNCTION("""COMPUTED_VALUE"""),"Martes 18:45")</f>
        <v>Martes 18:45</v>
      </c>
      <c r="U515" s="134" t="str">
        <f>IFERROR(__xludf.DUMMYFUNCTION("""COMPUTED_VALUE"""),"Martes 19:30")</f>
        <v>Martes 19:30</v>
      </c>
      <c r="V515" s="134" t="str">
        <f>IFERROR(__xludf.DUMMYFUNCTION("""COMPUTED_VALUE"""),"Miércoles 09:45")</f>
        <v>Miércoles 09:45</v>
      </c>
      <c r="W515" s="134" t="str">
        <f>IFERROR(__xludf.DUMMYFUNCTION("""COMPUTED_VALUE"""),"Miércoles 15:00")</f>
        <v>Miércoles 15:00</v>
      </c>
      <c r="X515" s="134" t="str">
        <f>IFERROR(__xludf.DUMMYFUNCTION("""COMPUTED_VALUE"""),"Miércoles 16:30")</f>
        <v>Miércoles 16:30</v>
      </c>
      <c r="Y515" s="134" t="str">
        <f>IFERROR(__xludf.DUMMYFUNCTION("""COMPUTED_VALUE"""),"Miércoles 19:30")</f>
        <v>Miércoles 19:30</v>
      </c>
      <c r="Z515" s="134" t="str">
        <f>IFERROR(__xludf.DUMMYFUNCTION("""COMPUTED_VALUE"""),"Jueves 17:15")</f>
        <v>Jueves 17:15</v>
      </c>
      <c r="AA515" s="134" t="str">
        <f>IFERROR(__xludf.DUMMYFUNCTION("""COMPUTED_VALUE"""),"Jueves 18:45")</f>
        <v>Jueves 18:45</v>
      </c>
      <c r="AB515" s="134" t="str">
        <f>IFERROR(__xludf.DUMMYFUNCTION("""COMPUTED_VALUE"""),"Viernes 15:45")</f>
        <v>Viernes 15:45</v>
      </c>
      <c r="AC515" s="134" t="str">
        <f>IFERROR(__xludf.DUMMYFUNCTION("""COMPUTED_VALUE"""),"Viernes 16:30")</f>
        <v>Viernes 16:30</v>
      </c>
      <c r="AD515" s="134" t="str">
        <f>IFERROR(__xludf.DUMMYFUNCTION("""COMPUTED_VALUE"""),"Viernes 19:30")</f>
        <v>Viernes 19:30</v>
      </c>
      <c r="AE515" s="134" t="str">
        <f>IFERROR(__xludf.DUMMYFUNCTION("""COMPUTED_VALUE"""),"Sábado 11:15")</f>
        <v>Sábado 11:15</v>
      </c>
      <c r="AF515" s="134" t="str">
        <f>IFERROR(__xludf.DUMMYFUNCTION("""COMPUTED_VALUE"""),"Sábado 12:45")</f>
        <v>Sábado 12:45</v>
      </c>
      <c r="AG515" s="134" t="str">
        <f>IFERROR(__xludf.DUMMYFUNCTION("""COMPUTED_VALUE"""),"Sábado 14:15")</f>
        <v>Sábado 14:15</v>
      </c>
      <c r="AH515" s="134" t="str">
        <f>IFERROR(__xludf.DUMMYFUNCTION("""COMPUTED_VALUE"""),"Sábado 18:00")</f>
        <v>Sábado 18:00</v>
      </c>
      <c r="AI515" s="134" t="str">
        <f>IFERROR(__xludf.DUMMYFUNCTION("""COMPUTED_VALUE"""),"Sábado 18:45")</f>
        <v>Sábado 18:45</v>
      </c>
      <c r="AJ515" s="134" t="str">
        <f>IFERROR(__xludf.DUMMYFUNCTION("""COMPUTED_VALUE"""),"vacio")</f>
        <v>vacio</v>
      </c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353"/>
      <c r="AZ515" s="392" t="str">
        <f>IFERROR(__xludf.DUMMYFUNCTION("TRANSPOSE( IFNA(FILTER($B:$B, MONTH(IF($A:$A&lt;&gt;"""",$A:$A,""null""))=MONTH(IF('DATOS PERSONALES'!$H513&lt;&gt;"""",'DATOS PERSONALES'!$H513,""null""))),""Ingrese mes contratacion primero""))"),"Ingrese mes contratacion primero")</f>
        <v>Ingrese mes contratacion primero</v>
      </c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</row>
    <row r="516" ht="15.75" customHeight="1">
      <c r="A516" s="134"/>
      <c r="B516" s="134"/>
      <c r="C516" s="134"/>
      <c r="D516" s="134"/>
      <c r="E516" s="134"/>
      <c r="F516" s="134"/>
      <c r="G516" s="353"/>
      <c r="H516" s="376"/>
      <c r="I516" s="376"/>
      <c r="J516" s="376"/>
      <c r="K516" s="377"/>
      <c r="L516" s="134"/>
      <c r="M516" s="134"/>
      <c r="N516" s="134"/>
      <c r="O516" s="134"/>
      <c r="P516" s="353"/>
      <c r="Q516" s="381" t="str">
        <f>IFERROR(__xludf.DUMMYFUNCTION("TRANSPOSE(FILTER($P$6:$P$329,$O$6:$O$329='DATOS PERSONALES'!$E513))"),"Lunes 16:00")</f>
        <v>Lunes 16:00</v>
      </c>
      <c r="R516" s="134" t="str">
        <f>IFERROR(__xludf.DUMMYFUNCTION("""COMPUTED_VALUE"""),"Lunes 19:00")</f>
        <v>Lunes 19:00</v>
      </c>
      <c r="S516" s="134" t="str">
        <f>IFERROR(__xludf.DUMMYFUNCTION("""COMPUTED_VALUE"""),"Martes 16:30")</f>
        <v>Martes 16:30</v>
      </c>
      <c r="T516" s="134" t="str">
        <f>IFERROR(__xludf.DUMMYFUNCTION("""COMPUTED_VALUE"""),"Martes 18:45")</f>
        <v>Martes 18:45</v>
      </c>
      <c r="U516" s="134" t="str">
        <f>IFERROR(__xludf.DUMMYFUNCTION("""COMPUTED_VALUE"""),"Martes 19:30")</f>
        <v>Martes 19:30</v>
      </c>
      <c r="V516" s="134" t="str">
        <f>IFERROR(__xludf.DUMMYFUNCTION("""COMPUTED_VALUE"""),"Miércoles 09:45")</f>
        <v>Miércoles 09:45</v>
      </c>
      <c r="W516" s="134" t="str">
        <f>IFERROR(__xludf.DUMMYFUNCTION("""COMPUTED_VALUE"""),"Miércoles 15:00")</f>
        <v>Miércoles 15:00</v>
      </c>
      <c r="X516" s="134" t="str">
        <f>IFERROR(__xludf.DUMMYFUNCTION("""COMPUTED_VALUE"""),"Miércoles 16:30")</f>
        <v>Miércoles 16:30</v>
      </c>
      <c r="Y516" s="134" t="str">
        <f>IFERROR(__xludf.DUMMYFUNCTION("""COMPUTED_VALUE"""),"Miércoles 19:30")</f>
        <v>Miércoles 19:30</v>
      </c>
      <c r="Z516" s="134" t="str">
        <f>IFERROR(__xludf.DUMMYFUNCTION("""COMPUTED_VALUE"""),"Jueves 17:15")</f>
        <v>Jueves 17:15</v>
      </c>
      <c r="AA516" s="134" t="str">
        <f>IFERROR(__xludf.DUMMYFUNCTION("""COMPUTED_VALUE"""),"Jueves 18:45")</f>
        <v>Jueves 18:45</v>
      </c>
      <c r="AB516" s="134" t="str">
        <f>IFERROR(__xludf.DUMMYFUNCTION("""COMPUTED_VALUE"""),"Viernes 15:45")</f>
        <v>Viernes 15:45</v>
      </c>
      <c r="AC516" s="134" t="str">
        <f>IFERROR(__xludf.DUMMYFUNCTION("""COMPUTED_VALUE"""),"Viernes 16:30")</f>
        <v>Viernes 16:30</v>
      </c>
      <c r="AD516" s="134" t="str">
        <f>IFERROR(__xludf.DUMMYFUNCTION("""COMPUTED_VALUE"""),"Viernes 19:30")</f>
        <v>Viernes 19:30</v>
      </c>
      <c r="AE516" s="134" t="str">
        <f>IFERROR(__xludf.DUMMYFUNCTION("""COMPUTED_VALUE"""),"Sábado 11:15")</f>
        <v>Sábado 11:15</v>
      </c>
      <c r="AF516" s="134" t="str">
        <f>IFERROR(__xludf.DUMMYFUNCTION("""COMPUTED_VALUE"""),"Sábado 12:45")</f>
        <v>Sábado 12:45</v>
      </c>
      <c r="AG516" s="134" t="str">
        <f>IFERROR(__xludf.DUMMYFUNCTION("""COMPUTED_VALUE"""),"Sábado 14:15")</f>
        <v>Sábado 14:15</v>
      </c>
      <c r="AH516" s="134" t="str">
        <f>IFERROR(__xludf.DUMMYFUNCTION("""COMPUTED_VALUE"""),"Sábado 18:00")</f>
        <v>Sábado 18:00</v>
      </c>
      <c r="AI516" s="134" t="str">
        <f>IFERROR(__xludf.DUMMYFUNCTION("""COMPUTED_VALUE"""),"Sábado 18:45")</f>
        <v>Sábado 18:45</v>
      </c>
      <c r="AJ516" s="134" t="str">
        <f>IFERROR(__xludf.DUMMYFUNCTION("""COMPUTED_VALUE"""),"vacio")</f>
        <v>vacio</v>
      </c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353"/>
      <c r="AZ516" s="392" t="str">
        <f>IFERROR(__xludf.DUMMYFUNCTION("TRANSPOSE( IFNA(FILTER($B:$B, MONTH(IF($A:$A&lt;&gt;"""",$A:$A,""null""))=MONTH(IF('DATOS PERSONALES'!$H514&lt;&gt;"""",'DATOS PERSONALES'!$H514,""null""))),""Ingrese mes contratacion primero""))"),"Ingrese mes contratacion primero")</f>
        <v>Ingrese mes contratacion primero</v>
      </c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</row>
    <row r="517" ht="15.75" customHeight="1">
      <c r="A517" s="134"/>
      <c r="B517" s="134"/>
      <c r="C517" s="134"/>
      <c r="D517" s="134"/>
      <c r="E517" s="134"/>
      <c r="F517" s="134"/>
      <c r="G517" s="353"/>
      <c r="H517" s="376"/>
      <c r="I517" s="376"/>
      <c r="J517" s="376"/>
      <c r="K517" s="377"/>
      <c r="L517" s="134"/>
      <c r="M517" s="134"/>
      <c r="N517" s="134"/>
      <c r="O517" s="134"/>
      <c r="P517" s="353"/>
      <c r="Q517" s="381" t="str">
        <f>IFERROR(__xludf.DUMMYFUNCTION("TRANSPOSE(FILTER($P$6:$P$329,$O$6:$O$329='DATOS PERSONALES'!$E514))"),"Lunes 16:00")</f>
        <v>Lunes 16:00</v>
      </c>
      <c r="R517" s="134" t="str">
        <f>IFERROR(__xludf.DUMMYFUNCTION("""COMPUTED_VALUE"""),"Lunes 19:00")</f>
        <v>Lunes 19:00</v>
      </c>
      <c r="S517" s="134" t="str">
        <f>IFERROR(__xludf.DUMMYFUNCTION("""COMPUTED_VALUE"""),"Martes 16:30")</f>
        <v>Martes 16:30</v>
      </c>
      <c r="T517" s="134" t="str">
        <f>IFERROR(__xludf.DUMMYFUNCTION("""COMPUTED_VALUE"""),"Martes 18:45")</f>
        <v>Martes 18:45</v>
      </c>
      <c r="U517" s="134" t="str">
        <f>IFERROR(__xludf.DUMMYFUNCTION("""COMPUTED_VALUE"""),"Martes 19:30")</f>
        <v>Martes 19:30</v>
      </c>
      <c r="V517" s="134" t="str">
        <f>IFERROR(__xludf.DUMMYFUNCTION("""COMPUTED_VALUE"""),"Miércoles 09:45")</f>
        <v>Miércoles 09:45</v>
      </c>
      <c r="W517" s="134" t="str">
        <f>IFERROR(__xludf.DUMMYFUNCTION("""COMPUTED_VALUE"""),"Miércoles 15:00")</f>
        <v>Miércoles 15:00</v>
      </c>
      <c r="X517" s="134" t="str">
        <f>IFERROR(__xludf.DUMMYFUNCTION("""COMPUTED_VALUE"""),"Miércoles 16:30")</f>
        <v>Miércoles 16:30</v>
      </c>
      <c r="Y517" s="134" t="str">
        <f>IFERROR(__xludf.DUMMYFUNCTION("""COMPUTED_VALUE"""),"Miércoles 19:30")</f>
        <v>Miércoles 19:30</v>
      </c>
      <c r="Z517" s="134" t="str">
        <f>IFERROR(__xludf.DUMMYFUNCTION("""COMPUTED_VALUE"""),"Jueves 17:15")</f>
        <v>Jueves 17:15</v>
      </c>
      <c r="AA517" s="134" t="str">
        <f>IFERROR(__xludf.DUMMYFUNCTION("""COMPUTED_VALUE"""),"Jueves 18:45")</f>
        <v>Jueves 18:45</v>
      </c>
      <c r="AB517" s="134" t="str">
        <f>IFERROR(__xludf.DUMMYFUNCTION("""COMPUTED_VALUE"""),"Viernes 15:45")</f>
        <v>Viernes 15:45</v>
      </c>
      <c r="AC517" s="134" t="str">
        <f>IFERROR(__xludf.DUMMYFUNCTION("""COMPUTED_VALUE"""),"Viernes 16:30")</f>
        <v>Viernes 16:30</v>
      </c>
      <c r="AD517" s="134" t="str">
        <f>IFERROR(__xludf.DUMMYFUNCTION("""COMPUTED_VALUE"""),"Viernes 19:30")</f>
        <v>Viernes 19:30</v>
      </c>
      <c r="AE517" s="134" t="str">
        <f>IFERROR(__xludf.DUMMYFUNCTION("""COMPUTED_VALUE"""),"Sábado 11:15")</f>
        <v>Sábado 11:15</v>
      </c>
      <c r="AF517" s="134" t="str">
        <f>IFERROR(__xludf.DUMMYFUNCTION("""COMPUTED_VALUE"""),"Sábado 12:45")</f>
        <v>Sábado 12:45</v>
      </c>
      <c r="AG517" s="134" t="str">
        <f>IFERROR(__xludf.DUMMYFUNCTION("""COMPUTED_VALUE"""),"Sábado 14:15")</f>
        <v>Sábado 14:15</v>
      </c>
      <c r="AH517" s="134" t="str">
        <f>IFERROR(__xludf.DUMMYFUNCTION("""COMPUTED_VALUE"""),"Sábado 18:00")</f>
        <v>Sábado 18:00</v>
      </c>
      <c r="AI517" s="134" t="str">
        <f>IFERROR(__xludf.DUMMYFUNCTION("""COMPUTED_VALUE"""),"Sábado 18:45")</f>
        <v>Sábado 18:45</v>
      </c>
      <c r="AJ517" s="134" t="str">
        <f>IFERROR(__xludf.DUMMYFUNCTION("""COMPUTED_VALUE"""),"vacio")</f>
        <v>vacio</v>
      </c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353"/>
      <c r="AZ517" s="392" t="str">
        <f>IFERROR(__xludf.DUMMYFUNCTION("TRANSPOSE( IFNA(FILTER($B:$B, MONTH(IF($A:$A&lt;&gt;"""",$A:$A,""null""))=MONTH(IF('DATOS PERSONALES'!$H515&lt;&gt;"""",'DATOS PERSONALES'!$H515,""null""))),""Ingrese mes contratacion primero""))"),"Ingrese mes contratacion primero")</f>
        <v>Ingrese mes contratacion primero</v>
      </c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</row>
    <row r="518" ht="15.75" customHeight="1">
      <c r="A518" s="134"/>
      <c r="B518" s="134"/>
      <c r="C518" s="134"/>
      <c r="D518" s="134"/>
      <c r="E518" s="134"/>
      <c r="F518" s="134"/>
      <c r="G518" s="353"/>
      <c r="H518" s="376"/>
      <c r="I518" s="376"/>
      <c r="J518" s="376"/>
      <c r="K518" s="377"/>
      <c r="L518" s="134"/>
      <c r="M518" s="134"/>
      <c r="N518" s="134"/>
      <c r="O518" s="134"/>
      <c r="P518" s="353"/>
      <c r="Q518" s="381" t="str">
        <f>IFERROR(__xludf.DUMMYFUNCTION("TRANSPOSE(FILTER($P$6:$P$329,$O$6:$O$329='DATOS PERSONALES'!$E515))"),"Lunes 16:00")</f>
        <v>Lunes 16:00</v>
      </c>
      <c r="R518" s="134" t="str">
        <f>IFERROR(__xludf.DUMMYFUNCTION("""COMPUTED_VALUE"""),"Lunes 19:00")</f>
        <v>Lunes 19:00</v>
      </c>
      <c r="S518" s="134" t="str">
        <f>IFERROR(__xludf.DUMMYFUNCTION("""COMPUTED_VALUE"""),"Martes 16:30")</f>
        <v>Martes 16:30</v>
      </c>
      <c r="T518" s="134" t="str">
        <f>IFERROR(__xludf.DUMMYFUNCTION("""COMPUTED_VALUE"""),"Martes 18:45")</f>
        <v>Martes 18:45</v>
      </c>
      <c r="U518" s="134" t="str">
        <f>IFERROR(__xludf.DUMMYFUNCTION("""COMPUTED_VALUE"""),"Martes 19:30")</f>
        <v>Martes 19:30</v>
      </c>
      <c r="V518" s="134" t="str">
        <f>IFERROR(__xludf.DUMMYFUNCTION("""COMPUTED_VALUE"""),"Miércoles 09:45")</f>
        <v>Miércoles 09:45</v>
      </c>
      <c r="W518" s="134" t="str">
        <f>IFERROR(__xludf.DUMMYFUNCTION("""COMPUTED_VALUE"""),"Miércoles 15:00")</f>
        <v>Miércoles 15:00</v>
      </c>
      <c r="X518" s="134" t="str">
        <f>IFERROR(__xludf.DUMMYFUNCTION("""COMPUTED_VALUE"""),"Miércoles 16:30")</f>
        <v>Miércoles 16:30</v>
      </c>
      <c r="Y518" s="134" t="str">
        <f>IFERROR(__xludf.DUMMYFUNCTION("""COMPUTED_VALUE"""),"Miércoles 19:30")</f>
        <v>Miércoles 19:30</v>
      </c>
      <c r="Z518" s="134" t="str">
        <f>IFERROR(__xludf.DUMMYFUNCTION("""COMPUTED_VALUE"""),"Jueves 17:15")</f>
        <v>Jueves 17:15</v>
      </c>
      <c r="AA518" s="134" t="str">
        <f>IFERROR(__xludf.DUMMYFUNCTION("""COMPUTED_VALUE"""),"Jueves 18:45")</f>
        <v>Jueves 18:45</v>
      </c>
      <c r="AB518" s="134" t="str">
        <f>IFERROR(__xludf.DUMMYFUNCTION("""COMPUTED_VALUE"""),"Viernes 15:45")</f>
        <v>Viernes 15:45</v>
      </c>
      <c r="AC518" s="134" t="str">
        <f>IFERROR(__xludf.DUMMYFUNCTION("""COMPUTED_VALUE"""),"Viernes 16:30")</f>
        <v>Viernes 16:30</v>
      </c>
      <c r="AD518" s="134" t="str">
        <f>IFERROR(__xludf.DUMMYFUNCTION("""COMPUTED_VALUE"""),"Viernes 19:30")</f>
        <v>Viernes 19:30</v>
      </c>
      <c r="AE518" s="134" t="str">
        <f>IFERROR(__xludf.DUMMYFUNCTION("""COMPUTED_VALUE"""),"Sábado 11:15")</f>
        <v>Sábado 11:15</v>
      </c>
      <c r="AF518" s="134" t="str">
        <f>IFERROR(__xludf.DUMMYFUNCTION("""COMPUTED_VALUE"""),"Sábado 12:45")</f>
        <v>Sábado 12:45</v>
      </c>
      <c r="AG518" s="134" t="str">
        <f>IFERROR(__xludf.DUMMYFUNCTION("""COMPUTED_VALUE"""),"Sábado 14:15")</f>
        <v>Sábado 14:15</v>
      </c>
      <c r="AH518" s="134" t="str">
        <f>IFERROR(__xludf.DUMMYFUNCTION("""COMPUTED_VALUE"""),"Sábado 18:00")</f>
        <v>Sábado 18:00</v>
      </c>
      <c r="AI518" s="134" t="str">
        <f>IFERROR(__xludf.DUMMYFUNCTION("""COMPUTED_VALUE"""),"Sábado 18:45")</f>
        <v>Sábado 18:45</v>
      </c>
      <c r="AJ518" s="134" t="str">
        <f>IFERROR(__xludf.DUMMYFUNCTION("""COMPUTED_VALUE"""),"vacio")</f>
        <v>vacio</v>
      </c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353"/>
      <c r="AZ518" s="392" t="str">
        <f>IFERROR(__xludf.DUMMYFUNCTION("TRANSPOSE( IFNA(FILTER($B:$B, MONTH(IF($A:$A&lt;&gt;"""",$A:$A,""null""))=MONTH(IF('DATOS PERSONALES'!$H516&lt;&gt;"""",'DATOS PERSONALES'!$H516,""null""))),""Ingrese mes contratacion primero""))"),"Ingrese mes contratacion primero")</f>
        <v>Ingrese mes contratacion primero</v>
      </c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</row>
    <row r="519" ht="15.75" customHeight="1">
      <c r="A519" s="134"/>
      <c r="B519" s="134"/>
      <c r="C519" s="134"/>
      <c r="D519" s="134"/>
      <c r="E519" s="134"/>
      <c r="F519" s="134"/>
      <c r="G519" s="353"/>
      <c r="H519" s="376"/>
      <c r="I519" s="376"/>
      <c r="J519" s="376"/>
      <c r="K519" s="377"/>
      <c r="L519" s="134"/>
      <c r="M519" s="134"/>
      <c r="N519" s="134"/>
      <c r="O519" s="134"/>
      <c r="P519" s="353"/>
      <c r="Q519" s="381" t="str">
        <f>IFERROR(__xludf.DUMMYFUNCTION("TRANSPOSE(FILTER($P$6:$P$329,$O$6:$O$329='DATOS PERSONALES'!$E516))"),"Lunes 16:00")</f>
        <v>Lunes 16:00</v>
      </c>
      <c r="R519" s="134" t="str">
        <f>IFERROR(__xludf.DUMMYFUNCTION("""COMPUTED_VALUE"""),"Lunes 19:00")</f>
        <v>Lunes 19:00</v>
      </c>
      <c r="S519" s="134" t="str">
        <f>IFERROR(__xludf.DUMMYFUNCTION("""COMPUTED_VALUE"""),"Martes 16:30")</f>
        <v>Martes 16:30</v>
      </c>
      <c r="T519" s="134" t="str">
        <f>IFERROR(__xludf.DUMMYFUNCTION("""COMPUTED_VALUE"""),"Martes 18:45")</f>
        <v>Martes 18:45</v>
      </c>
      <c r="U519" s="134" t="str">
        <f>IFERROR(__xludf.DUMMYFUNCTION("""COMPUTED_VALUE"""),"Martes 19:30")</f>
        <v>Martes 19:30</v>
      </c>
      <c r="V519" s="134" t="str">
        <f>IFERROR(__xludf.DUMMYFUNCTION("""COMPUTED_VALUE"""),"Miércoles 09:45")</f>
        <v>Miércoles 09:45</v>
      </c>
      <c r="W519" s="134" t="str">
        <f>IFERROR(__xludf.DUMMYFUNCTION("""COMPUTED_VALUE"""),"Miércoles 15:00")</f>
        <v>Miércoles 15:00</v>
      </c>
      <c r="X519" s="134" t="str">
        <f>IFERROR(__xludf.DUMMYFUNCTION("""COMPUTED_VALUE"""),"Miércoles 16:30")</f>
        <v>Miércoles 16:30</v>
      </c>
      <c r="Y519" s="134" t="str">
        <f>IFERROR(__xludf.DUMMYFUNCTION("""COMPUTED_VALUE"""),"Miércoles 19:30")</f>
        <v>Miércoles 19:30</v>
      </c>
      <c r="Z519" s="134" t="str">
        <f>IFERROR(__xludf.DUMMYFUNCTION("""COMPUTED_VALUE"""),"Jueves 17:15")</f>
        <v>Jueves 17:15</v>
      </c>
      <c r="AA519" s="134" t="str">
        <f>IFERROR(__xludf.DUMMYFUNCTION("""COMPUTED_VALUE"""),"Jueves 18:45")</f>
        <v>Jueves 18:45</v>
      </c>
      <c r="AB519" s="134" t="str">
        <f>IFERROR(__xludf.DUMMYFUNCTION("""COMPUTED_VALUE"""),"Viernes 15:45")</f>
        <v>Viernes 15:45</v>
      </c>
      <c r="AC519" s="134" t="str">
        <f>IFERROR(__xludf.DUMMYFUNCTION("""COMPUTED_VALUE"""),"Viernes 16:30")</f>
        <v>Viernes 16:30</v>
      </c>
      <c r="AD519" s="134" t="str">
        <f>IFERROR(__xludf.DUMMYFUNCTION("""COMPUTED_VALUE"""),"Viernes 19:30")</f>
        <v>Viernes 19:30</v>
      </c>
      <c r="AE519" s="134" t="str">
        <f>IFERROR(__xludf.DUMMYFUNCTION("""COMPUTED_VALUE"""),"Sábado 11:15")</f>
        <v>Sábado 11:15</v>
      </c>
      <c r="AF519" s="134" t="str">
        <f>IFERROR(__xludf.DUMMYFUNCTION("""COMPUTED_VALUE"""),"Sábado 12:45")</f>
        <v>Sábado 12:45</v>
      </c>
      <c r="AG519" s="134" t="str">
        <f>IFERROR(__xludf.DUMMYFUNCTION("""COMPUTED_VALUE"""),"Sábado 14:15")</f>
        <v>Sábado 14:15</v>
      </c>
      <c r="AH519" s="134" t="str">
        <f>IFERROR(__xludf.DUMMYFUNCTION("""COMPUTED_VALUE"""),"Sábado 18:00")</f>
        <v>Sábado 18:00</v>
      </c>
      <c r="AI519" s="134" t="str">
        <f>IFERROR(__xludf.DUMMYFUNCTION("""COMPUTED_VALUE"""),"Sábado 18:45")</f>
        <v>Sábado 18:45</v>
      </c>
      <c r="AJ519" s="134" t="str">
        <f>IFERROR(__xludf.DUMMYFUNCTION("""COMPUTED_VALUE"""),"vacio")</f>
        <v>vacio</v>
      </c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353"/>
      <c r="AZ519" s="392" t="str">
        <f>IFERROR(__xludf.DUMMYFUNCTION("TRANSPOSE( IFNA(FILTER($B:$B, MONTH(IF($A:$A&lt;&gt;"""",$A:$A,""null""))=MONTH(IF('DATOS PERSONALES'!$H517&lt;&gt;"""",'DATOS PERSONALES'!$H517,""null""))),""Ingrese mes contratacion primero""))"),"Ingrese mes contratacion primero")</f>
        <v>Ingrese mes contratacion primero</v>
      </c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</row>
    <row r="520" ht="15.75" customHeight="1">
      <c r="A520" s="134"/>
      <c r="B520" s="134"/>
      <c r="C520" s="134"/>
      <c r="D520" s="134"/>
      <c r="E520" s="134"/>
      <c r="F520" s="134"/>
      <c r="G520" s="353"/>
      <c r="H520" s="376"/>
      <c r="I520" s="376"/>
      <c r="J520" s="376"/>
      <c r="K520" s="377"/>
      <c r="L520" s="134"/>
      <c r="M520" s="134"/>
      <c r="N520" s="134"/>
      <c r="O520" s="134"/>
      <c r="P520" s="353"/>
      <c r="Q520" s="381" t="str">
        <f>IFERROR(__xludf.DUMMYFUNCTION("TRANSPOSE(FILTER($P$6:$P$329,$O$6:$O$329='DATOS PERSONALES'!$E517))"),"Lunes 16:00")</f>
        <v>Lunes 16:00</v>
      </c>
      <c r="R520" s="134" t="str">
        <f>IFERROR(__xludf.DUMMYFUNCTION("""COMPUTED_VALUE"""),"Lunes 19:00")</f>
        <v>Lunes 19:00</v>
      </c>
      <c r="S520" s="134" t="str">
        <f>IFERROR(__xludf.DUMMYFUNCTION("""COMPUTED_VALUE"""),"Martes 16:30")</f>
        <v>Martes 16:30</v>
      </c>
      <c r="T520" s="134" t="str">
        <f>IFERROR(__xludf.DUMMYFUNCTION("""COMPUTED_VALUE"""),"Martes 18:45")</f>
        <v>Martes 18:45</v>
      </c>
      <c r="U520" s="134" t="str">
        <f>IFERROR(__xludf.DUMMYFUNCTION("""COMPUTED_VALUE"""),"Martes 19:30")</f>
        <v>Martes 19:30</v>
      </c>
      <c r="V520" s="134" t="str">
        <f>IFERROR(__xludf.DUMMYFUNCTION("""COMPUTED_VALUE"""),"Miércoles 09:45")</f>
        <v>Miércoles 09:45</v>
      </c>
      <c r="W520" s="134" t="str">
        <f>IFERROR(__xludf.DUMMYFUNCTION("""COMPUTED_VALUE"""),"Miércoles 15:00")</f>
        <v>Miércoles 15:00</v>
      </c>
      <c r="X520" s="134" t="str">
        <f>IFERROR(__xludf.DUMMYFUNCTION("""COMPUTED_VALUE"""),"Miércoles 16:30")</f>
        <v>Miércoles 16:30</v>
      </c>
      <c r="Y520" s="134" t="str">
        <f>IFERROR(__xludf.DUMMYFUNCTION("""COMPUTED_VALUE"""),"Miércoles 19:30")</f>
        <v>Miércoles 19:30</v>
      </c>
      <c r="Z520" s="134" t="str">
        <f>IFERROR(__xludf.DUMMYFUNCTION("""COMPUTED_VALUE"""),"Jueves 17:15")</f>
        <v>Jueves 17:15</v>
      </c>
      <c r="AA520" s="134" t="str">
        <f>IFERROR(__xludf.DUMMYFUNCTION("""COMPUTED_VALUE"""),"Jueves 18:45")</f>
        <v>Jueves 18:45</v>
      </c>
      <c r="AB520" s="134" t="str">
        <f>IFERROR(__xludf.DUMMYFUNCTION("""COMPUTED_VALUE"""),"Viernes 15:45")</f>
        <v>Viernes 15:45</v>
      </c>
      <c r="AC520" s="134" t="str">
        <f>IFERROR(__xludf.DUMMYFUNCTION("""COMPUTED_VALUE"""),"Viernes 16:30")</f>
        <v>Viernes 16:30</v>
      </c>
      <c r="AD520" s="134" t="str">
        <f>IFERROR(__xludf.DUMMYFUNCTION("""COMPUTED_VALUE"""),"Viernes 19:30")</f>
        <v>Viernes 19:30</v>
      </c>
      <c r="AE520" s="134" t="str">
        <f>IFERROR(__xludf.DUMMYFUNCTION("""COMPUTED_VALUE"""),"Sábado 11:15")</f>
        <v>Sábado 11:15</v>
      </c>
      <c r="AF520" s="134" t="str">
        <f>IFERROR(__xludf.DUMMYFUNCTION("""COMPUTED_VALUE"""),"Sábado 12:45")</f>
        <v>Sábado 12:45</v>
      </c>
      <c r="AG520" s="134" t="str">
        <f>IFERROR(__xludf.DUMMYFUNCTION("""COMPUTED_VALUE"""),"Sábado 14:15")</f>
        <v>Sábado 14:15</v>
      </c>
      <c r="AH520" s="134" t="str">
        <f>IFERROR(__xludf.DUMMYFUNCTION("""COMPUTED_VALUE"""),"Sábado 18:00")</f>
        <v>Sábado 18:00</v>
      </c>
      <c r="AI520" s="134" t="str">
        <f>IFERROR(__xludf.DUMMYFUNCTION("""COMPUTED_VALUE"""),"Sábado 18:45")</f>
        <v>Sábado 18:45</v>
      </c>
      <c r="AJ520" s="134" t="str">
        <f>IFERROR(__xludf.DUMMYFUNCTION("""COMPUTED_VALUE"""),"vacio")</f>
        <v>vacio</v>
      </c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353"/>
      <c r="AZ520" s="392" t="str">
        <f>IFERROR(__xludf.DUMMYFUNCTION("TRANSPOSE( IFNA(FILTER($B:$B, MONTH(IF($A:$A&lt;&gt;"""",$A:$A,""null""))=MONTH(IF('DATOS PERSONALES'!$H518&lt;&gt;"""",'DATOS PERSONALES'!$H518,""null""))),""Ingrese mes contratacion primero""))"),"Ingrese mes contratacion primero")</f>
        <v>Ingrese mes contratacion primero</v>
      </c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</row>
    <row r="521" ht="15.75" customHeight="1">
      <c r="A521" s="134"/>
      <c r="B521" s="134"/>
      <c r="C521" s="134"/>
      <c r="D521" s="134"/>
      <c r="E521" s="134"/>
      <c r="F521" s="134"/>
      <c r="G521" s="353"/>
      <c r="H521" s="376"/>
      <c r="I521" s="376"/>
      <c r="J521" s="376"/>
      <c r="K521" s="377"/>
      <c r="L521" s="134"/>
      <c r="M521" s="134"/>
      <c r="N521" s="134"/>
      <c r="O521" s="134"/>
      <c r="P521" s="353"/>
      <c r="Q521" s="381" t="str">
        <f>IFERROR(__xludf.DUMMYFUNCTION("TRANSPOSE(FILTER($P$6:$P$329,$O$6:$O$329='DATOS PERSONALES'!$E518))"),"Lunes 16:00")</f>
        <v>Lunes 16:00</v>
      </c>
      <c r="R521" s="134" t="str">
        <f>IFERROR(__xludf.DUMMYFUNCTION("""COMPUTED_VALUE"""),"Lunes 19:00")</f>
        <v>Lunes 19:00</v>
      </c>
      <c r="S521" s="134" t="str">
        <f>IFERROR(__xludf.DUMMYFUNCTION("""COMPUTED_VALUE"""),"Martes 16:30")</f>
        <v>Martes 16:30</v>
      </c>
      <c r="T521" s="134" t="str">
        <f>IFERROR(__xludf.DUMMYFUNCTION("""COMPUTED_VALUE"""),"Martes 18:45")</f>
        <v>Martes 18:45</v>
      </c>
      <c r="U521" s="134" t="str">
        <f>IFERROR(__xludf.DUMMYFUNCTION("""COMPUTED_VALUE"""),"Martes 19:30")</f>
        <v>Martes 19:30</v>
      </c>
      <c r="V521" s="134" t="str">
        <f>IFERROR(__xludf.DUMMYFUNCTION("""COMPUTED_VALUE"""),"Miércoles 09:45")</f>
        <v>Miércoles 09:45</v>
      </c>
      <c r="W521" s="134" t="str">
        <f>IFERROR(__xludf.DUMMYFUNCTION("""COMPUTED_VALUE"""),"Miércoles 15:00")</f>
        <v>Miércoles 15:00</v>
      </c>
      <c r="X521" s="134" t="str">
        <f>IFERROR(__xludf.DUMMYFUNCTION("""COMPUTED_VALUE"""),"Miércoles 16:30")</f>
        <v>Miércoles 16:30</v>
      </c>
      <c r="Y521" s="134" t="str">
        <f>IFERROR(__xludf.DUMMYFUNCTION("""COMPUTED_VALUE"""),"Miércoles 19:30")</f>
        <v>Miércoles 19:30</v>
      </c>
      <c r="Z521" s="134" t="str">
        <f>IFERROR(__xludf.DUMMYFUNCTION("""COMPUTED_VALUE"""),"Jueves 17:15")</f>
        <v>Jueves 17:15</v>
      </c>
      <c r="AA521" s="134" t="str">
        <f>IFERROR(__xludf.DUMMYFUNCTION("""COMPUTED_VALUE"""),"Jueves 18:45")</f>
        <v>Jueves 18:45</v>
      </c>
      <c r="AB521" s="134" t="str">
        <f>IFERROR(__xludf.DUMMYFUNCTION("""COMPUTED_VALUE"""),"Viernes 15:45")</f>
        <v>Viernes 15:45</v>
      </c>
      <c r="AC521" s="134" t="str">
        <f>IFERROR(__xludf.DUMMYFUNCTION("""COMPUTED_VALUE"""),"Viernes 16:30")</f>
        <v>Viernes 16:30</v>
      </c>
      <c r="AD521" s="134" t="str">
        <f>IFERROR(__xludf.DUMMYFUNCTION("""COMPUTED_VALUE"""),"Viernes 19:30")</f>
        <v>Viernes 19:30</v>
      </c>
      <c r="AE521" s="134" t="str">
        <f>IFERROR(__xludf.DUMMYFUNCTION("""COMPUTED_VALUE"""),"Sábado 11:15")</f>
        <v>Sábado 11:15</v>
      </c>
      <c r="AF521" s="134" t="str">
        <f>IFERROR(__xludf.DUMMYFUNCTION("""COMPUTED_VALUE"""),"Sábado 12:45")</f>
        <v>Sábado 12:45</v>
      </c>
      <c r="AG521" s="134" t="str">
        <f>IFERROR(__xludf.DUMMYFUNCTION("""COMPUTED_VALUE"""),"Sábado 14:15")</f>
        <v>Sábado 14:15</v>
      </c>
      <c r="AH521" s="134" t="str">
        <f>IFERROR(__xludf.DUMMYFUNCTION("""COMPUTED_VALUE"""),"Sábado 18:00")</f>
        <v>Sábado 18:00</v>
      </c>
      <c r="AI521" s="134" t="str">
        <f>IFERROR(__xludf.DUMMYFUNCTION("""COMPUTED_VALUE"""),"Sábado 18:45")</f>
        <v>Sábado 18:45</v>
      </c>
      <c r="AJ521" s="134" t="str">
        <f>IFERROR(__xludf.DUMMYFUNCTION("""COMPUTED_VALUE"""),"vacio")</f>
        <v>vacio</v>
      </c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353"/>
      <c r="AZ521" s="392" t="str">
        <f>IFERROR(__xludf.DUMMYFUNCTION("TRANSPOSE( IFNA(FILTER($B:$B, MONTH(IF($A:$A&lt;&gt;"""",$A:$A,""null""))=MONTH(IF('DATOS PERSONALES'!$H519&lt;&gt;"""",'DATOS PERSONALES'!$H519,""null""))),""Ingrese mes contratacion primero""))"),"Ingrese mes contratacion primero")</f>
        <v>Ingrese mes contratacion primero</v>
      </c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</row>
    <row r="522" ht="15.75" customHeight="1">
      <c r="A522" s="134"/>
      <c r="B522" s="134"/>
      <c r="C522" s="134"/>
      <c r="D522" s="134"/>
      <c r="E522" s="134"/>
      <c r="F522" s="134"/>
      <c r="G522" s="353"/>
      <c r="H522" s="376"/>
      <c r="I522" s="376"/>
      <c r="J522" s="376"/>
      <c r="K522" s="377"/>
      <c r="L522" s="134"/>
      <c r="M522" s="134"/>
      <c r="N522" s="134"/>
      <c r="O522" s="134"/>
      <c r="P522" s="353"/>
      <c r="Q522" s="381" t="str">
        <f>IFERROR(__xludf.DUMMYFUNCTION("TRANSPOSE(FILTER($P$6:$P$329,$O$6:$O$329='DATOS PERSONALES'!$E519))"),"Lunes 16:00")</f>
        <v>Lunes 16:00</v>
      </c>
      <c r="R522" s="134" t="str">
        <f>IFERROR(__xludf.DUMMYFUNCTION("""COMPUTED_VALUE"""),"Lunes 19:00")</f>
        <v>Lunes 19:00</v>
      </c>
      <c r="S522" s="134" t="str">
        <f>IFERROR(__xludf.DUMMYFUNCTION("""COMPUTED_VALUE"""),"Martes 16:30")</f>
        <v>Martes 16:30</v>
      </c>
      <c r="T522" s="134" t="str">
        <f>IFERROR(__xludf.DUMMYFUNCTION("""COMPUTED_VALUE"""),"Martes 18:45")</f>
        <v>Martes 18:45</v>
      </c>
      <c r="U522" s="134" t="str">
        <f>IFERROR(__xludf.DUMMYFUNCTION("""COMPUTED_VALUE"""),"Martes 19:30")</f>
        <v>Martes 19:30</v>
      </c>
      <c r="V522" s="134" t="str">
        <f>IFERROR(__xludf.DUMMYFUNCTION("""COMPUTED_VALUE"""),"Miércoles 09:45")</f>
        <v>Miércoles 09:45</v>
      </c>
      <c r="W522" s="134" t="str">
        <f>IFERROR(__xludf.DUMMYFUNCTION("""COMPUTED_VALUE"""),"Miércoles 15:00")</f>
        <v>Miércoles 15:00</v>
      </c>
      <c r="X522" s="134" t="str">
        <f>IFERROR(__xludf.DUMMYFUNCTION("""COMPUTED_VALUE"""),"Miércoles 16:30")</f>
        <v>Miércoles 16:30</v>
      </c>
      <c r="Y522" s="134" t="str">
        <f>IFERROR(__xludf.DUMMYFUNCTION("""COMPUTED_VALUE"""),"Miércoles 19:30")</f>
        <v>Miércoles 19:30</v>
      </c>
      <c r="Z522" s="134" t="str">
        <f>IFERROR(__xludf.DUMMYFUNCTION("""COMPUTED_VALUE"""),"Jueves 17:15")</f>
        <v>Jueves 17:15</v>
      </c>
      <c r="AA522" s="134" t="str">
        <f>IFERROR(__xludf.DUMMYFUNCTION("""COMPUTED_VALUE"""),"Jueves 18:45")</f>
        <v>Jueves 18:45</v>
      </c>
      <c r="AB522" s="134" t="str">
        <f>IFERROR(__xludf.DUMMYFUNCTION("""COMPUTED_VALUE"""),"Viernes 15:45")</f>
        <v>Viernes 15:45</v>
      </c>
      <c r="AC522" s="134" t="str">
        <f>IFERROR(__xludf.DUMMYFUNCTION("""COMPUTED_VALUE"""),"Viernes 16:30")</f>
        <v>Viernes 16:30</v>
      </c>
      <c r="AD522" s="134" t="str">
        <f>IFERROR(__xludf.DUMMYFUNCTION("""COMPUTED_VALUE"""),"Viernes 19:30")</f>
        <v>Viernes 19:30</v>
      </c>
      <c r="AE522" s="134" t="str">
        <f>IFERROR(__xludf.DUMMYFUNCTION("""COMPUTED_VALUE"""),"Sábado 11:15")</f>
        <v>Sábado 11:15</v>
      </c>
      <c r="AF522" s="134" t="str">
        <f>IFERROR(__xludf.DUMMYFUNCTION("""COMPUTED_VALUE"""),"Sábado 12:45")</f>
        <v>Sábado 12:45</v>
      </c>
      <c r="AG522" s="134" t="str">
        <f>IFERROR(__xludf.DUMMYFUNCTION("""COMPUTED_VALUE"""),"Sábado 14:15")</f>
        <v>Sábado 14:15</v>
      </c>
      <c r="AH522" s="134" t="str">
        <f>IFERROR(__xludf.DUMMYFUNCTION("""COMPUTED_VALUE"""),"Sábado 18:00")</f>
        <v>Sábado 18:00</v>
      </c>
      <c r="AI522" s="134" t="str">
        <f>IFERROR(__xludf.DUMMYFUNCTION("""COMPUTED_VALUE"""),"Sábado 18:45")</f>
        <v>Sábado 18:45</v>
      </c>
      <c r="AJ522" s="134" t="str">
        <f>IFERROR(__xludf.DUMMYFUNCTION("""COMPUTED_VALUE"""),"vacio")</f>
        <v>vacio</v>
      </c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353"/>
      <c r="AZ522" s="392" t="str">
        <f>IFERROR(__xludf.DUMMYFUNCTION("TRANSPOSE( IFNA(FILTER($B:$B, MONTH(IF($A:$A&lt;&gt;"""",$A:$A,""null""))=MONTH(IF('DATOS PERSONALES'!$H520&lt;&gt;"""",'DATOS PERSONALES'!$H520,""null""))),""Ingrese mes contratacion primero""))"),"Ingrese mes contratacion primero")</f>
        <v>Ingrese mes contratacion primero</v>
      </c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</row>
    <row r="523" ht="15.75" customHeight="1">
      <c r="A523" s="134"/>
      <c r="B523" s="134"/>
      <c r="C523" s="134"/>
      <c r="D523" s="134"/>
      <c r="E523" s="134"/>
      <c r="F523" s="134"/>
      <c r="G523" s="353"/>
      <c r="H523" s="376"/>
      <c r="I523" s="376"/>
      <c r="J523" s="376"/>
      <c r="K523" s="377"/>
      <c r="L523" s="134"/>
      <c r="M523" s="134"/>
      <c r="N523" s="134"/>
      <c r="O523" s="134"/>
      <c r="P523" s="353"/>
      <c r="Q523" s="381" t="str">
        <f>IFERROR(__xludf.DUMMYFUNCTION("TRANSPOSE(FILTER($P$6:$P$329,$O$6:$O$329='DATOS PERSONALES'!$E520))"),"Lunes 16:00")</f>
        <v>Lunes 16:00</v>
      </c>
      <c r="R523" s="134" t="str">
        <f>IFERROR(__xludf.DUMMYFUNCTION("""COMPUTED_VALUE"""),"Lunes 19:00")</f>
        <v>Lunes 19:00</v>
      </c>
      <c r="S523" s="134" t="str">
        <f>IFERROR(__xludf.DUMMYFUNCTION("""COMPUTED_VALUE"""),"Martes 16:30")</f>
        <v>Martes 16:30</v>
      </c>
      <c r="T523" s="134" t="str">
        <f>IFERROR(__xludf.DUMMYFUNCTION("""COMPUTED_VALUE"""),"Martes 18:45")</f>
        <v>Martes 18:45</v>
      </c>
      <c r="U523" s="134" t="str">
        <f>IFERROR(__xludf.DUMMYFUNCTION("""COMPUTED_VALUE"""),"Martes 19:30")</f>
        <v>Martes 19:30</v>
      </c>
      <c r="V523" s="134" t="str">
        <f>IFERROR(__xludf.DUMMYFUNCTION("""COMPUTED_VALUE"""),"Miércoles 09:45")</f>
        <v>Miércoles 09:45</v>
      </c>
      <c r="W523" s="134" t="str">
        <f>IFERROR(__xludf.DUMMYFUNCTION("""COMPUTED_VALUE"""),"Miércoles 15:00")</f>
        <v>Miércoles 15:00</v>
      </c>
      <c r="X523" s="134" t="str">
        <f>IFERROR(__xludf.DUMMYFUNCTION("""COMPUTED_VALUE"""),"Miércoles 16:30")</f>
        <v>Miércoles 16:30</v>
      </c>
      <c r="Y523" s="134" t="str">
        <f>IFERROR(__xludf.DUMMYFUNCTION("""COMPUTED_VALUE"""),"Miércoles 19:30")</f>
        <v>Miércoles 19:30</v>
      </c>
      <c r="Z523" s="134" t="str">
        <f>IFERROR(__xludf.DUMMYFUNCTION("""COMPUTED_VALUE"""),"Jueves 17:15")</f>
        <v>Jueves 17:15</v>
      </c>
      <c r="AA523" s="134" t="str">
        <f>IFERROR(__xludf.DUMMYFUNCTION("""COMPUTED_VALUE"""),"Jueves 18:45")</f>
        <v>Jueves 18:45</v>
      </c>
      <c r="AB523" s="134" t="str">
        <f>IFERROR(__xludf.DUMMYFUNCTION("""COMPUTED_VALUE"""),"Viernes 15:45")</f>
        <v>Viernes 15:45</v>
      </c>
      <c r="AC523" s="134" t="str">
        <f>IFERROR(__xludf.DUMMYFUNCTION("""COMPUTED_VALUE"""),"Viernes 16:30")</f>
        <v>Viernes 16:30</v>
      </c>
      <c r="AD523" s="134" t="str">
        <f>IFERROR(__xludf.DUMMYFUNCTION("""COMPUTED_VALUE"""),"Viernes 19:30")</f>
        <v>Viernes 19:30</v>
      </c>
      <c r="AE523" s="134" t="str">
        <f>IFERROR(__xludf.DUMMYFUNCTION("""COMPUTED_VALUE"""),"Sábado 11:15")</f>
        <v>Sábado 11:15</v>
      </c>
      <c r="AF523" s="134" t="str">
        <f>IFERROR(__xludf.DUMMYFUNCTION("""COMPUTED_VALUE"""),"Sábado 12:45")</f>
        <v>Sábado 12:45</v>
      </c>
      <c r="AG523" s="134" t="str">
        <f>IFERROR(__xludf.DUMMYFUNCTION("""COMPUTED_VALUE"""),"Sábado 14:15")</f>
        <v>Sábado 14:15</v>
      </c>
      <c r="AH523" s="134" t="str">
        <f>IFERROR(__xludf.DUMMYFUNCTION("""COMPUTED_VALUE"""),"Sábado 18:00")</f>
        <v>Sábado 18:00</v>
      </c>
      <c r="AI523" s="134" t="str">
        <f>IFERROR(__xludf.DUMMYFUNCTION("""COMPUTED_VALUE"""),"Sábado 18:45")</f>
        <v>Sábado 18:45</v>
      </c>
      <c r="AJ523" s="134" t="str">
        <f>IFERROR(__xludf.DUMMYFUNCTION("""COMPUTED_VALUE"""),"vacio")</f>
        <v>vacio</v>
      </c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353"/>
      <c r="AZ523" s="392" t="str">
        <f>IFERROR(__xludf.DUMMYFUNCTION("TRANSPOSE( IFNA(FILTER($B:$B, MONTH(IF($A:$A&lt;&gt;"""",$A:$A,""null""))=MONTH(IF('DATOS PERSONALES'!$H521&lt;&gt;"""",'DATOS PERSONALES'!$H521,""null""))),""Ingrese mes contratacion primero""))"),"Ingrese mes contratacion primero")</f>
        <v>Ingrese mes contratacion primero</v>
      </c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</row>
    <row r="524" ht="15.75" customHeight="1">
      <c r="A524" s="134"/>
      <c r="B524" s="134"/>
      <c r="C524" s="134"/>
      <c r="D524" s="134"/>
      <c r="E524" s="134"/>
      <c r="F524" s="134"/>
      <c r="G524" s="353"/>
      <c r="H524" s="376"/>
      <c r="I524" s="376"/>
      <c r="J524" s="376"/>
      <c r="K524" s="377"/>
      <c r="L524" s="134"/>
      <c r="M524" s="134"/>
      <c r="N524" s="134"/>
      <c r="O524" s="134"/>
      <c r="P524" s="353"/>
      <c r="Q524" s="381" t="str">
        <f>IFERROR(__xludf.DUMMYFUNCTION("TRANSPOSE(FILTER($P$6:$P$329,$O$6:$O$329='DATOS PERSONALES'!$E521))"),"Martes 09:00")</f>
        <v>Martes 09:00</v>
      </c>
      <c r="R524" s="134" t="str">
        <f>IFERROR(__xludf.DUMMYFUNCTION("""COMPUTED_VALUE"""),"Martes 11:15")</f>
        <v>Martes 11:15</v>
      </c>
      <c r="S524" s="134" t="str">
        <f>IFERROR(__xludf.DUMMYFUNCTION("""COMPUTED_VALUE"""),"Martes 15:45")</f>
        <v>Martes 15:45</v>
      </c>
      <c r="T524" s="134" t="str">
        <f>IFERROR(__xludf.DUMMYFUNCTION("""COMPUTED_VALUE"""),"Martes 17:15")</f>
        <v>Martes 17:15</v>
      </c>
      <c r="U524" s="134" t="str">
        <f>IFERROR(__xludf.DUMMYFUNCTION("""COMPUTED_VALUE"""),"Miércoles 09:00")</f>
        <v>Miércoles 09:00</v>
      </c>
      <c r="V524" s="134" t="str">
        <f>IFERROR(__xludf.DUMMYFUNCTION("""COMPUTED_VALUE"""),"Miércoles 14:15")</f>
        <v>Miércoles 14:15</v>
      </c>
      <c r="W524" s="134" t="str">
        <f>IFERROR(__xludf.DUMMYFUNCTION("""COMPUTED_VALUE"""),"Jueves 11:15")</f>
        <v>Jueves 11:15</v>
      </c>
      <c r="X524" s="134" t="str">
        <f>IFERROR(__xludf.DUMMYFUNCTION("""COMPUTED_VALUE"""),"Jueves 15:45")</f>
        <v>Jueves 15:45</v>
      </c>
      <c r="Y524" s="134" t="str">
        <f>IFERROR(__xludf.DUMMYFUNCTION("""COMPUTED_VALUE"""),"Viernes 08:15")</f>
        <v>Viernes 08:15</v>
      </c>
      <c r="Z524" s="134" t="str">
        <f>IFERROR(__xludf.DUMMYFUNCTION("""COMPUTED_VALUE"""),"Viernes 13:30")</f>
        <v>Viernes 13:30</v>
      </c>
      <c r="AA524" s="134" t="str">
        <f>IFERROR(__xludf.DUMMYFUNCTION("""COMPUTED_VALUE"""),"Sábado 09:00")</f>
        <v>Sábado 09:00</v>
      </c>
      <c r="AB524" s="134" t="str">
        <f>IFERROR(__xludf.DUMMYFUNCTION("""COMPUTED_VALUE"""),"Sábado 13:30")</f>
        <v>Sábado 13:30</v>
      </c>
      <c r="AC524" s="134" t="str">
        <f>IFERROR(__xludf.DUMMYFUNCTION("""COMPUTED_VALUE"""),"vacio")</f>
        <v>vacio</v>
      </c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353"/>
      <c r="AZ524" s="392" t="str">
        <f>IFERROR(__xludf.DUMMYFUNCTION("TRANSPOSE( IFNA(FILTER($B:$B, MONTH(IF($A:$A&lt;&gt;"""",$A:$A,""null""))=MONTH(IF('DATOS PERSONALES'!$H522&lt;&gt;"""",'DATOS PERSONALES'!$H522,""null""))),""Ingrese mes contratacion primero""))"),"Ingrese mes contratacion primero")</f>
        <v>Ingrese mes contratacion primero</v>
      </c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</row>
    <row r="525" ht="15.75" customHeight="1">
      <c r="A525" s="134"/>
      <c r="B525" s="134"/>
      <c r="C525" s="134"/>
      <c r="D525" s="134"/>
      <c r="E525" s="134"/>
      <c r="F525" s="134"/>
      <c r="G525" s="353"/>
      <c r="H525" s="376"/>
      <c r="I525" s="376"/>
      <c r="J525" s="376"/>
      <c r="K525" s="377"/>
      <c r="L525" s="134"/>
      <c r="M525" s="134"/>
      <c r="N525" s="134"/>
      <c r="O525" s="134"/>
      <c r="P525" s="353"/>
      <c r="Q525" s="381" t="str">
        <f>IFERROR(__xludf.DUMMYFUNCTION("TRANSPOSE(FILTER($P$6:$P$329,$O$6:$O$329='DATOS PERSONALES'!$E522))"),"Martes 09:00")</f>
        <v>Martes 09:00</v>
      </c>
      <c r="R525" s="134" t="str">
        <f>IFERROR(__xludf.DUMMYFUNCTION("""COMPUTED_VALUE"""),"Martes 11:15")</f>
        <v>Martes 11:15</v>
      </c>
      <c r="S525" s="134" t="str">
        <f>IFERROR(__xludf.DUMMYFUNCTION("""COMPUTED_VALUE"""),"Martes 15:45")</f>
        <v>Martes 15:45</v>
      </c>
      <c r="T525" s="134" t="str">
        <f>IFERROR(__xludf.DUMMYFUNCTION("""COMPUTED_VALUE"""),"Martes 17:15")</f>
        <v>Martes 17:15</v>
      </c>
      <c r="U525" s="134" t="str">
        <f>IFERROR(__xludf.DUMMYFUNCTION("""COMPUTED_VALUE"""),"Miércoles 09:00")</f>
        <v>Miércoles 09:00</v>
      </c>
      <c r="V525" s="134" t="str">
        <f>IFERROR(__xludf.DUMMYFUNCTION("""COMPUTED_VALUE"""),"Miércoles 14:15")</f>
        <v>Miércoles 14:15</v>
      </c>
      <c r="W525" s="134" t="str">
        <f>IFERROR(__xludf.DUMMYFUNCTION("""COMPUTED_VALUE"""),"Jueves 11:15")</f>
        <v>Jueves 11:15</v>
      </c>
      <c r="X525" s="134" t="str">
        <f>IFERROR(__xludf.DUMMYFUNCTION("""COMPUTED_VALUE"""),"Jueves 15:45")</f>
        <v>Jueves 15:45</v>
      </c>
      <c r="Y525" s="134" t="str">
        <f>IFERROR(__xludf.DUMMYFUNCTION("""COMPUTED_VALUE"""),"Viernes 08:15")</f>
        <v>Viernes 08:15</v>
      </c>
      <c r="Z525" s="134" t="str">
        <f>IFERROR(__xludf.DUMMYFUNCTION("""COMPUTED_VALUE"""),"Viernes 13:30")</f>
        <v>Viernes 13:30</v>
      </c>
      <c r="AA525" s="134" t="str">
        <f>IFERROR(__xludf.DUMMYFUNCTION("""COMPUTED_VALUE"""),"Sábado 09:00")</f>
        <v>Sábado 09:00</v>
      </c>
      <c r="AB525" s="134" t="str">
        <f>IFERROR(__xludf.DUMMYFUNCTION("""COMPUTED_VALUE"""),"Sábado 13:30")</f>
        <v>Sábado 13:30</v>
      </c>
      <c r="AC525" s="134" t="str">
        <f>IFERROR(__xludf.DUMMYFUNCTION("""COMPUTED_VALUE"""),"vacio")</f>
        <v>vacio</v>
      </c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353"/>
      <c r="AZ525" s="392" t="str">
        <f>IFERROR(__xludf.DUMMYFUNCTION("TRANSPOSE( IFNA(FILTER($B:$B, MONTH(IF($A:$A&lt;&gt;"""",$A:$A,""null""))=MONTH(IF('DATOS PERSONALES'!$H523&lt;&gt;"""",'DATOS PERSONALES'!$H523,""null""))),""Ingrese mes contratacion primero""))"),"Ingrese mes contratacion primero")</f>
        <v>Ingrese mes contratacion primero</v>
      </c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</row>
    <row r="526" ht="15.75" customHeight="1">
      <c r="A526" s="134"/>
      <c r="B526" s="134"/>
      <c r="C526" s="134"/>
      <c r="D526" s="134"/>
      <c r="E526" s="134"/>
      <c r="F526" s="134"/>
      <c r="G526" s="353"/>
      <c r="H526" s="376"/>
      <c r="I526" s="376"/>
      <c r="J526" s="376"/>
      <c r="K526" s="377"/>
      <c r="L526" s="134"/>
      <c r="M526" s="134"/>
      <c r="N526" s="134"/>
      <c r="O526" s="134"/>
      <c r="P526" s="353"/>
      <c r="Q526" s="381" t="str">
        <f>IFERROR(__xludf.DUMMYFUNCTION("TRANSPOSE(FILTER($P$6:$P$329,$O$6:$O$329='DATOS PERSONALES'!$E523))"),"Martes 09:00")</f>
        <v>Martes 09:00</v>
      </c>
      <c r="R526" s="134" t="str">
        <f>IFERROR(__xludf.DUMMYFUNCTION("""COMPUTED_VALUE"""),"Martes 11:15")</f>
        <v>Martes 11:15</v>
      </c>
      <c r="S526" s="134" t="str">
        <f>IFERROR(__xludf.DUMMYFUNCTION("""COMPUTED_VALUE"""),"Martes 15:45")</f>
        <v>Martes 15:45</v>
      </c>
      <c r="T526" s="134" t="str">
        <f>IFERROR(__xludf.DUMMYFUNCTION("""COMPUTED_VALUE"""),"Martes 17:15")</f>
        <v>Martes 17:15</v>
      </c>
      <c r="U526" s="134" t="str">
        <f>IFERROR(__xludf.DUMMYFUNCTION("""COMPUTED_VALUE"""),"Miércoles 09:00")</f>
        <v>Miércoles 09:00</v>
      </c>
      <c r="V526" s="134" t="str">
        <f>IFERROR(__xludf.DUMMYFUNCTION("""COMPUTED_VALUE"""),"Miércoles 14:15")</f>
        <v>Miércoles 14:15</v>
      </c>
      <c r="W526" s="134" t="str">
        <f>IFERROR(__xludf.DUMMYFUNCTION("""COMPUTED_VALUE"""),"Jueves 11:15")</f>
        <v>Jueves 11:15</v>
      </c>
      <c r="X526" s="134" t="str">
        <f>IFERROR(__xludf.DUMMYFUNCTION("""COMPUTED_VALUE"""),"Jueves 15:45")</f>
        <v>Jueves 15:45</v>
      </c>
      <c r="Y526" s="134" t="str">
        <f>IFERROR(__xludf.DUMMYFUNCTION("""COMPUTED_VALUE"""),"Viernes 08:15")</f>
        <v>Viernes 08:15</v>
      </c>
      <c r="Z526" s="134" t="str">
        <f>IFERROR(__xludf.DUMMYFUNCTION("""COMPUTED_VALUE"""),"Viernes 13:30")</f>
        <v>Viernes 13:30</v>
      </c>
      <c r="AA526" s="134" t="str">
        <f>IFERROR(__xludf.DUMMYFUNCTION("""COMPUTED_VALUE"""),"Sábado 09:00")</f>
        <v>Sábado 09:00</v>
      </c>
      <c r="AB526" s="134" t="str">
        <f>IFERROR(__xludf.DUMMYFUNCTION("""COMPUTED_VALUE"""),"Sábado 13:30")</f>
        <v>Sábado 13:30</v>
      </c>
      <c r="AC526" s="134" t="str">
        <f>IFERROR(__xludf.DUMMYFUNCTION("""COMPUTED_VALUE"""),"vacio")</f>
        <v>vacio</v>
      </c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353"/>
      <c r="AZ526" s="392" t="str">
        <f>IFERROR(__xludf.DUMMYFUNCTION("TRANSPOSE( IFNA(FILTER($B:$B, MONTH(IF($A:$A&lt;&gt;"""",$A:$A,""null""))=MONTH(IF('DATOS PERSONALES'!$H524&lt;&gt;"""",'DATOS PERSONALES'!$H524,""null""))),""Ingrese mes contratacion primero""))"),"Ingrese mes contratacion primero")</f>
        <v>Ingrese mes contratacion primero</v>
      </c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</row>
    <row r="527" ht="15.75" customHeight="1">
      <c r="A527" s="134"/>
      <c r="B527" s="134"/>
      <c r="C527" s="134"/>
      <c r="D527" s="134"/>
      <c r="E527" s="134"/>
      <c r="F527" s="134"/>
      <c r="G527" s="353"/>
      <c r="H527" s="376"/>
      <c r="I527" s="376"/>
      <c r="J527" s="376"/>
      <c r="K527" s="377"/>
      <c r="L527" s="134"/>
      <c r="M527" s="134"/>
      <c r="N527" s="134"/>
      <c r="O527" s="134"/>
      <c r="P527" s="353"/>
      <c r="Q527" s="381" t="str">
        <f>IFERROR(__xludf.DUMMYFUNCTION("TRANSPOSE(FILTER($P$6:$P$329,$O$6:$O$329='DATOS PERSONALES'!$E524))"),"Martes 09:00")</f>
        <v>Martes 09:00</v>
      </c>
      <c r="R527" s="134" t="str">
        <f>IFERROR(__xludf.DUMMYFUNCTION("""COMPUTED_VALUE"""),"Martes 11:15")</f>
        <v>Martes 11:15</v>
      </c>
      <c r="S527" s="134" t="str">
        <f>IFERROR(__xludf.DUMMYFUNCTION("""COMPUTED_VALUE"""),"Martes 15:45")</f>
        <v>Martes 15:45</v>
      </c>
      <c r="T527" s="134" t="str">
        <f>IFERROR(__xludf.DUMMYFUNCTION("""COMPUTED_VALUE"""),"Martes 17:15")</f>
        <v>Martes 17:15</v>
      </c>
      <c r="U527" s="134" t="str">
        <f>IFERROR(__xludf.DUMMYFUNCTION("""COMPUTED_VALUE"""),"Miércoles 09:00")</f>
        <v>Miércoles 09:00</v>
      </c>
      <c r="V527" s="134" t="str">
        <f>IFERROR(__xludf.DUMMYFUNCTION("""COMPUTED_VALUE"""),"Miércoles 14:15")</f>
        <v>Miércoles 14:15</v>
      </c>
      <c r="W527" s="134" t="str">
        <f>IFERROR(__xludf.DUMMYFUNCTION("""COMPUTED_VALUE"""),"Jueves 11:15")</f>
        <v>Jueves 11:15</v>
      </c>
      <c r="X527" s="134" t="str">
        <f>IFERROR(__xludf.DUMMYFUNCTION("""COMPUTED_VALUE"""),"Jueves 15:45")</f>
        <v>Jueves 15:45</v>
      </c>
      <c r="Y527" s="134" t="str">
        <f>IFERROR(__xludf.DUMMYFUNCTION("""COMPUTED_VALUE"""),"Viernes 08:15")</f>
        <v>Viernes 08:15</v>
      </c>
      <c r="Z527" s="134" t="str">
        <f>IFERROR(__xludf.DUMMYFUNCTION("""COMPUTED_VALUE"""),"Viernes 13:30")</f>
        <v>Viernes 13:30</v>
      </c>
      <c r="AA527" s="134" t="str">
        <f>IFERROR(__xludf.DUMMYFUNCTION("""COMPUTED_VALUE"""),"Sábado 09:00")</f>
        <v>Sábado 09:00</v>
      </c>
      <c r="AB527" s="134" t="str">
        <f>IFERROR(__xludf.DUMMYFUNCTION("""COMPUTED_VALUE"""),"Sábado 13:30")</f>
        <v>Sábado 13:30</v>
      </c>
      <c r="AC527" s="134" t="str">
        <f>IFERROR(__xludf.DUMMYFUNCTION("""COMPUTED_VALUE"""),"vacio")</f>
        <v>vacio</v>
      </c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353"/>
      <c r="AZ527" s="392" t="str">
        <f>IFERROR(__xludf.DUMMYFUNCTION("TRANSPOSE( IFNA(FILTER($B:$B, MONTH(IF($A:$A&lt;&gt;"""",$A:$A,""null""))=MONTH(IF('DATOS PERSONALES'!$H525&lt;&gt;"""",'DATOS PERSONALES'!$H525,""null""))),""Ingrese mes contratacion primero""))"),"Ingrese mes contratacion primero")</f>
        <v>Ingrese mes contratacion primero</v>
      </c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</row>
    <row r="528" ht="15.75" customHeight="1">
      <c r="A528" s="134"/>
      <c r="B528" s="134"/>
      <c r="C528" s="134"/>
      <c r="D528" s="134"/>
      <c r="E528" s="134"/>
      <c r="F528" s="134"/>
      <c r="G528" s="353"/>
      <c r="H528" s="376"/>
      <c r="I528" s="376"/>
      <c r="J528" s="376"/>
      <c r="K528" s="377"/>
      <c r="L528" s="134"/>
      <c r="M528" s="134"/>
      <c r="N528" s="134"/>
      <c r="O528" s="134"/>
      <c r="P528" s="353"/>
      <c r="Q528" s="381" t="str">
        <f>IFERROR(__xludf.DUMMYFUNCTION("TRANSPOSE(FILTER($P$6:$P$329,$O$6:$O$329='DATOS PERSONALES'!$E525))"),"Martes 09:00")</f>
        <v>Martes 09:00</v>
      </c>
      <c r="R528" s="134" t="str">
        <f>IFERROR(__xludf.DUMMYFUNCTION("""COMPUTED_VALUE"""),"Martes 11:15")</f>
        <v>Martes 11:15</v>
      </c>
      <c r="S528" s="134" t="str">
        <f>IFERROR(__xludf.DUMMYFUNCTION("""COMPUTED_VALUE"""),"Martes 15:45")</f>
        <v>Martes 15:45</v>
      </c>
      <c r="T528" s="134" t="str">
        <f>IFERROR(__xludf.DUMMYFUNCTION("""COMPUTED_VALUE"""),"Martes 17:15")</f>
        <v>Martes 17:15</v>
      </c>
      <c r="U528" s="134" t="str">
        <f>IFERROR(__xludf.DUMMYFUNCTION("""COMPUTED_VALUE"""),"Miércoles 09:00")</f>
        <v>Miércoles 09:00</v>
      </c>
      <c r="V528" s="134" t="str">
        <f>IFERROR(__xludf.DUMMYFUNCTION("""COMPUTED_VALUE"""),"Miércoles 14:15")</f>
        <v>Miércoles 14:15</v>
      </c>
      <c r="W528" s="134" t="str">
        <f>IFERROR(__xludf.DUMMYFUNCTION("""COMPUTED_VALUE"""),"Jueves 11:15")</f>
        <v>Jueves 11:15</v>
      </c>
      <c r="X528" s="134" t="str">
        <f>IFERROR(__xludf.DUMMYFUNCTION("""COMPUTED_VALUE"""),"Jueves 15:45")</f>
        <v>Jueves 15:45</v>
      </c>
      <c r="Y528" s="134" t="str">
        <f>IFERROR(__xludf.DUMMYFUNCTION("""COMPUTED_VALUE"""),"Viernes 08:15")</f>
        <v>Viernes 08:15</v>
      </c>
      <c r="Z528" s="134" t="str">
        <f>IFERROR(__xludf.DUMMYFUNCTION("""COMPUTED_VALUE"""),"Viernes 13:30")</f>
        <v>Viernes 13:30</v>
      </c>
      <c r="AA528" s="134" t="str">
        <f>IFERROR(__xludf.DUMMYFUNCTION("""COMPUTED_VALUE"""),"Sábado 09:00")</f>
        <v>Sábado 09:00</v>
      </c>
      <c r="AB528" s="134" t="str">
        <f>IFERROR(__xludf.DUMMYFUNCTION("""COMPUTED_VALUE"""),"Sábado 13:30")</f>
        <v>Sábado 13:30</v>
      </c>
      <c r="AC528" s="134" t="str">
        <f>IFERROR(__xludf.DUMMYFUNCTION("""COMPUTED_VALUE"""),"vacio")</f>
        <v>vacio</v>
      </c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353"/>
      <c r="AZ528" s="392" t="str">
        <f>IFERROR(__xludf.DUMMYFUNCTION("TRANSPOSE( IFNA(FILTER($B:$B, MONTH(IF($A:$A&lt;&gt;"""",$A:$A,""null""))=MONTH(IF('DATOS PERSONALES'!$H526&lt;&gt;"""",'DATOS PERSONALES'!$H526,""null""))),""Ingrese mes contratacion primero""))"),"Ingrese mes contratacion primero")</f>
        <v>Ingrese mes contratacion primero</v>
      </c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</row>
    <row r="529" ht="15.75" customHeight="1">
      <c r="A529" s="134"/>
      <c r="B529" s="134"/>
      <c r="C529" s="134"/>
      <c r="D529" s="134"/>
      <c r="E529" s="134"/>
      <c r="F529" s="134"/>
      <c r="G529" s="353"/>
      <c r="H529" s="376"/>
      <c r="I529" s="376"/>
      <c r="J529" s="376"/>
      <c r="K529" s="377"/>
      <c r="L529" s="134"/>
      <c r="M529" s="134"/>
      <c r="N529" s="134"/>
      <c r="O529" s="134"/>
      <c r="P529" s="353"/>
      <c r="Q529" s="381" t="str">
        <f>IFERROR(__xludf.DUMMYFUNCTION("TRANSPOSE(FILTER($P$6:$P$329,$O$6:$O$329='DATOS PERSONALES'!$E526))"),"Martes 09:00")</f>
        <v>Martes 09:00</v>
      </c>
      <c r="R529" s="134" t="str">
        <f>IFERROR(__xludf.DUMMYFUNCTION("""COMPUTED_VALUE"""),"Martes 11:15")</f>
        <v>Martes 11:15</v>
      </c>
      <c r="S529" s="134" t="str">
        <f>IFERROR(__xludf.DUMMYFUNCTION("""COMPUTED_VALUE"""),"Martes 15:45")</f>
        <v>Martes 15:45</v>
      </c>
      <c r="T529" s="134" t="str">
        <f>IFERROR(__xludf.DUMMYFUNCTION("""COMPUTED_VALUE"""),"Martes 17:15")</f>
        <v>Martes 17:15</v>
      </c>
      <c r="U529" s="134" t="str">
        <f>IFERROR(__xludf.DUMMYFUNCTION("""COMPUTED_VALUE"""),"Miércoles 09:00")</f>
        <v>Miércoles 09:00</v>
      </c>
      <c r="V529" s="134" t="str">
        <f>IFERROR(__xludf.DUMMYFUNCTION("""COMPUTED_VALUE"""),"Miércoles 14:15")</f>
        <v>Miércoles 14:15</v>
      </c>
      <c r="W529" s="134" t="str">
        <f>IFERROR(__xludf.DUMMYFUNCTION("""COMPUTED_VALUE"""),"Jueves 11:15")</f>
        <v>Jueves 11:15</v>
      </c>
      <c r="X529" s="134" t="str">
        <f>IFERROR(__xludf.DUMMYFUNCTION("""COMPUTED_VALUE"""),"Jueves 15:45")</f>
        <v>Jueves 15:45</v>
      </c>
      <c r="Y529" s="134" t="str">
        <f>IFERROR(__xludf.DUMMYFUNCTION("""COMPUTED_VALUE"""),"Viernes 08:15")</f>
        <v>Viernes 08:15</v>
      </c>
      <c r="Z529" s="134" t="str">
        <f>IFERROR(__xludf.DUMMYFUNCTION("""COMPUTED_VALUE"""),"Viernes 13:30")</f>
        <v>Viernes 13:30</v>
      </c>
      <c r="AA529" s="134" t="str">
        <f>IFERROR(__xludf.DUMMYFUNCTION("""COMPUTED_VALUE"""),"Sábado 09:00")</f>
        <v>Sábado 09:00</v>
      </c>
      <c r="AB529" s="134" t="str">
        <f>IFERROR(__xludf.DUMMYFUNCTION("""COMPUTED_VALUE"""),"Sábado 13:30")</f>
        <v>Sábado 13:30</v>
      </c>
      <c r="AC529" s="134" t="str">
        <f>IFERROR(__xludf.DUMMYFUNCTION("""COMPUTED_VALUE"""),"vacio")</f>
        <v>vacio</v>
      </c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353"/>
      <c r="AZ529" s="392" t="str">
        <f>IFERROR(__xludf.DUMMYFUNCTION("TRANSPOSE( IFNA(FILTER($B:$B, MONTH(IF($A:$A&lt;&gt;"""",$A:$A,""null""))=MONTH(IF('DATOS PERSONALES'!$H527&lt;&gt;"""",'DATOS PERSONALES'!$H527,""null""))),""Ingrese mes contratacion primero""))"),"Ingrese mes contratacion primero")</f>
        <v>Ingrese mes contratacion primero</v>
      </c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</row>
    <row r="530" ht="15.75" customHeight="1">
      <c r="A530" s="134"/>
      <c r="B530" s="134"/>
      <c r="C530" s="134"/>
      <c r="D530" s="134"/>
      <c r="E530" s="134"/>
      <c r="F530" s="134"/>
      <c r="G530" s="353"/>
      <c r="H530" s="376"/>
      <c r="I530" s="376"/>
      <c r="J530" s="376"/>
      <c r="K530" s="377"/>
      <c r="L530" s="134"/>
      <c r="M530" s="134"/>
      <c r="N530" s="134"/>
      <c r="O530" s="134"/>
      <c r="P530" s="353"/>
      <c r="Q530" s="381" t="str">
        <f>IFERROR(__xludf.DUMMYFUNCTION("TRANSPOSE(FILTER($P$6:$P$329,$O$6:$O$329='DATOS PERSONALES'!$E527))"),"Martes 09:00")</f>
        <v>Martes 09:00</v>
      </c>
      <c r="R530" s="134" t="str">
        <f>IFERROR(__xludf.DUMMYFUNCTION("""COMPUTED_VALUE"""),"Martes 11:15")</f>
        <v>Martes 11:15</v>
      </c>
      <c r="S530" s="134" t="str">
        <f>IFERROR(__xludf.DUMMYFUNCTION("""COMPUTED_VALUE"""),"Martes 15:45")</f>
        <v>Martes 15:45</v>
      </c>
      <c r="T530" s="134" t="str">
        <f>IFERROR(__xludf.DUMMYFUNCTION("""COMPUTED_VALUE"""),"Martes 17:15")</f>
        <v>Martes 17:15</v>
      </c>
      <c r="U530" s="134" t="str">
        <f>IFERROR(__xludf.DUMMYFUNCTION("""COMPUTED_VALUE"""),"Miércoles 09:00")</f>
        <v>Miércoles 09:00</v>
      </c>
      <c r="V530" s="134" t="str">
        <f>IFERROR(__xludf.DUMMYFUNCTION("""COMPUTED_VALUE"""),"Miércoles 14:15")</f>
        <v>Miércoles 14:15</v>
      </c>
      <c r="W530" s="134" t="str">
        <f>IFERROR(__xludf.DUMMYFUNCTION("""COMPUTED_VALUE"""),"Jueves 11:15")</f>
        <v>Jueves 11:15</v>
      </c>
      <c r="X530" s="134" t="str">
        <f>IFERROR(__xludf.DUMMYFUNCTION("""COMPUTED_VALUE"""),"Jueves 15:45")</f>
        <v>Jueves 15:45</v>
      </c>
      <c r="Y530" s="134" t="str">
        <f>IFERROR(__xludf.DUMMYFUNCTION("""COMPUTED_VALUE"""),"Viernes 08:15")</f>
        <v>Viernes 08:15</v>
      </c>
      <c r="Z530" s="134" t="str">
        <f>IFERROR(__xludf.DUMMYFUNCTION("""COMPUTED_VALUE"""),"Viernes 13:30")</f>
        <v>Viernes 13:30</v>
      </c>
      <c r="AA530" s="134" t="str">
        <f>IFERROR(__xludf.DUMMYFUNCTION("""COMPUTED_VALUE"""),"Sábado 09:00")</f>
        <v>Sábado 09:00</v>
      </c>
      <c r="AB530" s="134" t="str">
        <f>IFERROR(__xludf.DUMMYFUNCTION("""COMPUTED_VALUE"""),"Sábado 13:30")</f>
        <v>Sábado 13:30</v>
      </c>
      <c r="AC530" s="134" t="str">
        <f>IFERROR(__xludf.DUMMYFUNCTION("""COMPUTED_VALUE"""),"vacio")</f>
        <v>vacio</v>
      </c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353"/>
      <c r="AZ530" s="392" t="str">
        <f>IFERROR(__xludf.DUMMYFUNCTION("TRANSPOSE( IFNA(FILTER($B:$B, MONTH(IF($A:$A&lt;&gt;"""",$A:$A,""null""))=MONTH(IF('DATOS PERSONALES'!$H528&lt;&gt;"""",'DATOS PERSONALES'!$H528,""null""))),""Ingrese mes contratacion primero""))"),"Ingrese mes contratacion primero")</f>
        <v>Ingrese mes contratacion primero</v>
      </c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</row>
    <row r="531" ht="15.75" customHeight="1">
      <c r="A531" s="134"/>
      <c r="B531" s="134"/>
      <c r="C531" s="134"/>
      <c r="D531" s="134"/>
      <c r="E531" s="134"/>
      <c r="F531" s="134"/>
      <c r="G531" s="353"/>
      <c r="H531" s="376"/>
      <c r="I531" s="376"/>
      <c r="J531" s="376"/>
      <c r="K531" s="377"/>
      <c r="L531" s="134"/>
      <c r="M531" s="134"/>
      <c r="N531" s="134"/>
      <c r="O531" s="134"/>
      <c r="P531" s="353"/>
      <c r="Q531" s="381" t="str">
        <f>IFERROR(__xludf.DUMMYFUNCTION("TRANSPOSE(FILTER($P$6:$P$329,$O$6:$O$329='DATOS PERSONALES'!$E528))"),"Martes 09:00")</f>
        <v>Martes 09:00</v>
      </c>
      <c r="R531" s="134" t="str">
        <f>IFERROR(__xludf.DUMMYFUNCTION("""COMPUTED_VALUE"""),"Martes 11:15")</f>
        <v>Martes 11:15</v>
      </c>
      <c r="S531" s="134" t="str">
        <f>IFERROR(__xludf.DUMMYFUNCTION("""COMPUTED_VALUE"""),"Martes 15:45")</f>
        <v>Martes 15:45</v>
      </c>
      <c r="T531" s="134" t="str">
        <f>IFERROR(__xludf.DUMMYFUNCTION("""COMPUTED_VALUE"""),"Martes 17:15")</f>
        <v>Martes 17:15</v>
      </c>
      <c r="U531" s="134" t="str">
        <f>IFERROR(__xludf.DUMMYFUNCTION("""COMPUTED_VALUE"""),"Miércoles 09:00")</f>
        <v>Miércoles 09:00</v>
      </c>
      <c r="V531" s="134" t="str">
        <f>IFERROR(__xludf.DUMMYFUNCTION("""COMPUTED_VALUE"""),"Miércoles 14:15")</f>
        <v>Miércoles 14:15</v>
      </c>
      <c r="W531" s="134" t="str">
        <f>IFERROR(__xludf.DUMMYFUNCTION("""COMPUTED_VALUE"""),"Jueves 11:15")</f>
        <v>Jueves 11:15</v>
      </c>
      <c r="X531" s="134" t="str">
        <f>IFERROR(__xludf.DUMMYFUNCTION("""COMPUTED_VALUE"""),"Jueves 15:45")</f>
        <v>Jueves 15:45</v>
      </c>
      <c r="Y531" s="134" t="str">
        <f>IFERROR(__xludf.DUMMYFUNCTION("""COMPUTED_VALUE"""),"Viernes 08:15")</f>
        <v>Viernes 08:15</v>
      </c>
      <c r="Z531" s="134" t="str">
        <f>IFERROR(__xludf.DUMMYFUNCTION("""COMPUTED_VALUE"""),"Viernes 13:30")</f>
        <v>Viernes 13:30</v>
      </c>
      <c r="AA531" s="134" t="str">
        <f>IFERROR(__xludf.DUMMYFUNCTION("""COMPUTED_VALUE"""),"Sábado 09:00")</f>
        <v>Sábado 09:00</v>
      </c>
      <c r="AB531" s="134" t="str">
        <f>IFERROR(__xludf.DUMMYFUNCTION("""COMPUTED_VALUE"""),"Sábado 13:30")</f>
        <v>Sábado 13:30</v>
      </c>
      <c r="AC531" s="134" t="str">
        <f>IFERROR(__xludf.DUMMYFUNCTION("""COMPUTED_VALUE"""),"vacio")</f>
        <v>vacio</v>
      </c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353"/>
      <c r="AZ531" s="392" t="str">
        <f>IFERROR(__xludf.DUMMYFUNCTION("TRANSPOSE( IFNA(FILTER($B:$B, MONTH(IF($A:$A&lt;&gt;"""",$A:$A,""null""))=MONTH(IF('DATOS PERSONALES'!$H529&lt;&gt;"""",'DATOS PERSONALES'!$H529,""null""))),""Ingrese mes contratacion primero""))"),"Ingrese mes contratacion primero")</f>
        <v>Ingrese mes contratacion primero</v>
      </c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</row>
    <row r="532" ht="15.75" customHeight="1">
      <c r="A532" s="134"/>
      <c r="B532" s="134"/>
      <c r="C532" s="134"/>
      <c r="D532" s="134"/>
      <c r="E532" s="134"/>
      <c r="F532" s="134"/>
      <c r="G532" s="353"/>
      <c r="H532" s="376"/>
      <c r="I532" s="376"/>
      <c r="J532" s="376"/>
      <c r="K532" s="377"/>
      <c r="L532" s="134"/>
      <c r="M532" s="134"/>
      <c r="N532" s="134"/>
      <c r="O532" s="134"/>
      <c r="P532" s="353"/>
      <c r="Q532" s="381" t="str">
        <f>IFERROR(__xludf.DUMMYFUNCTION("TRANSPOSE(FILTER($P$6:$P$329,$O$6:$O$329='DATOS PERSONALES'!$E529))"),"Martes 09:00")</f>
        <v>Martes 09:00</v>
      </c>
      <c r="R532" s="134" t="str">
        <f>IFERROR(__xludf.DUMMYFUNCTION("""COMPUTED_VALUE"""),"Martes 11:15")</f>
        <v>Martes 11:15</v>
      </c>
      <c r="S532" s="134" t="str">
        <f>IFERROR(__xludf.DUMMYFUNCTION("""COMPUTED_VALUE"""),"Martes 15:45")</f>
        <v>Martes 15:45</v>
      </c>
      <c r="T532" s="134" t="str">
        <f>IFERROR(__xludf.DUMMYFUNCTION("""COMPUTED_VALUE"""),"Martes 17:15")</f>
        <v>Martes 17:15</v>
      </c>
      <c r="U532" s="134" t="str">
        <f>IFERROR(__xludf.DUMMYFUNCTION("""COMPUTED_VALUE"""),"Miércoles 09:00")</f>
        <v>Miércoles 09:00</v>
      </c>
      <c r="V532" s="134" t="str">
        <f>IFERROR(__xludf.DUMMYFUNCTION("""COMPUTED_VALUE"""),"Miércoles 14:15")</f>
        <v>Miércoles 14:15</v>
      </c>
      <c r="W532" s="134" t="str">
        <f>IFERROR(__xludf.DUMMYFUNCTION("""COMPUTED_VALUE"""),"Jueves 11:15")</f>
        <v>Jueves 11:15</v>
      </c>
      <c r="X532" s="134" t="str">
        <f>IFERROR(__xludf.DUMMYFUNCTION("""COMPUTED_VALUE"""),"Jueves 15:45")</f>
        <v>Jueves 15:45</v>
      </c>
      <c r="Y532" s="134" t="str">
        <f>IFERROR(__xludf.DUMMYFUNCTION("""COMPUTED_VALUE"""),"Viernes 08:15")</f>
        <v>Viernes 08:15</v>
      </c>
      <c r="Z532" s="134" t="str">
        <f>IFERROR(__xludf.DUMMYFUNCTION("""COMPUTED_VALUE"""),"Viernes 13:30")</f>
        <v>Viernes 13:30</v>
      </c>
      <c r="AA532" s="134" t="str">
        <f>IFERROR(__xludf.DUMMYFUNCTION("""COMPUTED_VALUE"""),"Sábado 09:00")</f>
        <v>Sábado 09:00</v>
      </c>
      <c r="AB532" s="134" t="str">
        <f>IFERROR(__xludf.DUMMYFUNCTION("""COMPUTED_VALUE"""),"Sábado 13:30")</f>
        <v>Sábado 13:30</v>
      </c>
      <c r="AC532" s="134" t="str">
        <f>IFERROR(__xludf.DUMMYFUNCTION("""COMPUTED_VALUE"""),"vacio")</f>
        <v>vacio</v>
      </c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353"/>
      <c r="AZ532" s="392" t="str">
        <f>IFERROR(__xludf.DUMMYFUNCTION("TRANSPOSE( IFNA(FILTER($B:$B, MONTH(IF($A:$A&lt;&gt;"""",$A:$A,""null""))=MONTH(IF('DATOS PERSONALES'!$H530&lt;&gt;"""",'DATOS PERSONALES'!$H530,""null""))),""Ingrese mes contratacion primero""))"),"Ingrese mes contratacion primero")</f>
        <v>Ingrese mes contratacion primero</v>
      </c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</row>
    <row r="533" ht="15.75" customHeight="1">
      <c r="A533" s="134"/>
      <c r="B533" s="134"/>
      <c r="C533" s="134"/>
      <c r="D533" s="134"/>
      <c r="E533" s="134"/>
      <c r="F533" s="134"/>
      <c r="G533" s="353"/>
      <c r="H533" s="376"/>
      <c r="I533" s="376"/>
      <c r="J533" s="376"/>
      <c r="K533" s="377"/>
      <c r="L533" s="134"/>
      <c r="M533" s="134"/>
      <c r="N533" s="134"/>
      <c r="O533" s="134"/>
      <c r="P533" s="353"/>
      <c r="Q533" s="381" t="str">
        <f>IFERROR(__xludf.DUMMYFUNCTION("TRANSPOSE(FILTER($P$6:$P$329,$O$6:$O$329='DATOS PERSONALES'!$E530))"),"Martes 09:00")</f>
        <v>Martes 09:00</v>
      </c>
      <c r="R533" s="134" t="str">
        <f>IFERROR(__xludf.DUMMYFUNCTION("""COMPUTED_VALUE"""),"Martes 11:15")</f>
        <v>Martes 11:15</v>
      </c>
      <c r="S533" s="134" t="str">
        <f>IFERROR(__xludf.DUMMYFUNCTION("""COMPUTED_VALUE"""),"Martes 15:45")</f>
        <v>Martes 15:45</v>
      </c>
      <c r="T533" s="134" t="str">
        <f>IFERROR(__xludf.DUMMYFUNCTION("""COMPUTED_VALUE"""),"Martes 17:15")</f>
        <v>Martes 17:15</v>
      </c>
      <c r="U533" s="134" t="str">
        <f>IFERROR(__xludf.DUMMYFUNCTION("""COMPUTED_VALUE"""),"Miércoles 09:00")</f>
        <v>Miércoles 09:00</v>
      </c>
      <c r="V533" s="134" t="str">
        <f>IFERROR(__xludf.DUMMYFUNCTION("""COMPUTED_VALUE"""),"Miércoles 14:15")</f>
        <v>Miércoles 14:15</v>
      </c>
      <c r="W533" s="134" t="str">
        <f>IFERROR(__xludf.DUMMYFUNCTION("""COMPUTED_VALUE"""),"Jueves 11:15")</f>
        <v>Jueves 11:15</v>
      </c>
      <c r="X533" s="134" t="str">
        <f>IFERROR(__xludf.DUMMYFUNCTION("""COMPUTED_VALUE"""),"Jueves 15:45")</f>
        <v>Jueves 15:45</v>
      </c>
      <c r="Y533" s="134" t="str">
        <f>IFERROR(__xludf.DUMMYFUNCTION("""COMPUTED_VALUE"""),"Viernes 08:15")</f>
        <v>Viernes 08:15</v>
      </c>
      <c r="Z533" s="134" t="str">
        <f>IFERROR(__xludf.DUMMYFUNCTION("""COMPUTED_VALUE"""),"Viernes 13:30")</f>
        <v>Viernes 13:30</v>
      </c>
      <c r="AA533" s="134" t="str">
        <f>IFERROR(__xludf.DUMMYFUNCTION("""COMPUTED_VALUE"""),"Sábado 09:00")</f>
        <v>Sábado 09:00</v>
      </c>
      <c r="AB533" s="134" t="str">
        <f>IFERROR(__xludf.DUMMYFUNCTION("""COMPUTED_VALUE"""),"Sábado 13:30")</f>
        <v>Sábado 13:30</v>
      </c>
      <c r="AC533" s="134" t="str">
        <f>IFERROR(__xludf.DUMMYFUNCTION("""COMPUTED_VALUE"""),"vacio")</f>
        <v>vacio</v>
      </c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353"/>
      <c r="AZ533" s="392" t="str">
        <f>IFERROR(__xludf.DUMMYFUNCTION("TRANSPOSE( IFNA(FILTER($B:$B, MONTH(IF($A:$A&lt;&gt;"""",$A:$A,""null""))=MONTH(IF('DATOS PERSONALES'!$H531&lt;&gt;"""",'DATOS PERSONALES'!$H531,""null""))),""Ingrese mes contratacion primero""))"),"Ingrese mes contratacion primero")</f>
        <v>Ingrese mes contratacion primero</v>
      </c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</row>
    <row r="534" ht="15.75" customHeight="1">
      <c r="A534" s="134"/>
      <c r="B534" s="134"/>
      <c r="C534" s="134"/>
      <c r="D534" s="134"/>
      <c r="E534" s="134"/>
      <c r="F534" s="134"/>
      <c r="G534" s="353"/>
      <c r="H534" s="376"/>
      <c r="I534" s="376"/>
      <c r="J534" s="376"/>
      <c r="K534" s="377"/>
      <c r="L534" s="134"/>
      <c r="M534" s="134"/>
      <c r="N534" s="134"/>
      <c r="O534" s="134"/>
      <c r="P534" s="353"/>
      <c r="Q534" s="381" t="str">
        <f>IFERROR(__xludf.DUMMYFUNCTION("TRANSPOSE(FILTER($P$6:$P$329,$O$6:$O$329='DATOS PERSONALES'!$E531))"),"Martes 09:00")</f>
        <v>Martes 09:00</v>
      </c>
      <c r="R534" s="134" t="str">
        <f>IFERROR(__xludf.DUMMYFUNCTION("""COMPUTED_VALUE"""),"Martes 11:15")</f>
        <v>Martes 11:15</v>
      </c>
      <c r="S534" s="134" t="str">
        <f>IFERROR(__xludf.DUMMYFUNCTION("""COMPUTED_VALUE"""),"Martes 15:45")</f>
        <v>Martes 15:45</v>
      </c>
      <c r="T534" s="134" t="str">
        <f>IFERROR(__xludf.DUMMYFUNCTION("""COMPUTED_VALUE"""),"Martes 17:15")</f>
        <v>Martes 17:15</v>
      </c>
      <c r="U534" s="134" t="str">
        <f>IFERROR(__xludf.DUMMYFUNCTION("""COMPUTED_VALUE"""),"Miércoles 09:00")</f>
        <v>Miércoles 09:00</v>
      </c>
      <c r="V534" s="134" t="str">
        <f>IFERROR(__xludf.DUMMYFUNCTION("""COMPUTED_VALUE"""),"Miércoles 14:15")</f>
        <v>Miércoles 14:15</v>
      </c>
      <c r="W534" s="134" t="str">
        <f>IFERROR(__xludf.DUMMYFUNCTION("""COMPUTED_VALUE"""),"Jueves 11:15")</f>
        <v>Jueves 11:15</v>
      </c>
      <c r="X534" s="134" t="str">
        <f>IFERROR(__xludf.DUMMYFUNCTION("""COMPUTED_VALUE"""),"Jueves 15:45")</f>
        <v>Jueves 15:45</v>
      </c>
      <c r="Y534" s="134" t="str">
        <f>IFERROR(__xludf.DUMMYFUNCTION("""COMPUTED_VALUE"""),"Viernes 08:15")</f>
        <v>Viernes 08:15</v>
      </c>
      <c r="Z534" s="134" t="str">
        <f>IFERROR(__xludf.DUMMYFUNCTION("""COMPUTED_VALUE"""),"Viernes 13:30")</f>
        <v>Viernes 13:30</v>
      </c>
      <c r="AA534" s="134" t="str">
        <f>IFERROR(__xludf.DUMMYFUNCTION("""COMPUTED_VALUE"""),"Sábado 09:00")</f>
        <v>Sábado 09:00</v>
      </c>
      <c r="AB534" s="134" t="str">
        <f>IFERROR(__xludf.DUMMYFUNCTION("""COMPUTED_VALUE"""),"Sábado 13:30")</f>
        <v>Sábado 13:30</v>
      </c>
      <c r="AC534" s="134" t="str">
        <f>IFERROR(__xludf.DUMMYFUNCTION("""COMPUTED_VALUE"""),"vacio")</f>
        <v>vacio</v>
      </c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353"/>
      <c r="AZ534" s="392" t="str">
        <f>IFERROR(__xludf.DUMMYFUNCTION("TRANSPOSE( IFNA(FILTER($B:$B, MONTH(IF($A:$A&lt;&gt;"""",$A:$A,""null""))=MONTH(IF('DATOS PERSONALES'!$H532&lt;&gt;"""",'DATOS PERSONALES'!$H532,""null""))),""Ingrese mes contratacion primero""))"),"Ingrese mes contratacion primero")</f>
        <v>Ingrese mes contratacion primero</v>
      </c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</row>
    <row r="535" ht="15.75" customHeight="1">
      <c r="A535" s="134"/>
      <c r="B535" s="134"/>
      <c r="C535" s="134"/>
      <c r="D535" s="134"/>
      <c r="E535" s="134"/>
      <c r="F535" s="134"/>
      <c r="G535" s="353"/>
      <c r="H535" s="376"/>
      <c r="I535" s="376"/>
      <c r="J535" s="376"/>
      <c r="K535" s="377"/>
      <c r="L535" s="134"/>
      <c r="M535" s="134"/>
      <c r="N535" s="134"/>
      <c r="O535" s="134"/>
      <c r="P535" s="353"/>
      <c r="Q535" s="381" t="str">
        <f>IFERROR(__xludf.DUMMYFUNCTION("TRANSPOSE(FILTER($P$6:$P$329,$O$6:$O$329='DATOS PERSONALES'!$E532))"),"Martes 09:00")</f>
        <v>Martes 09:00</v>
      </c>
      <c r="R535" s="134" t="str">
        <f>IFERROR(__xludf.DUMMYFUNCTION("""COMPUTED_VALUE"""),"Martes 11:15")</f>
        <v>Martes 11:15</v>
      </c>
      <c r="S535" s="134" t="str">
        <f>IFERROR(__xludf.DUMMYFUNCTION("""COMPUTED_VALUE"""),"Martes 15:45")</f>
        <v>Martes 15:45</v>
      </c>
      <c r="T535" s="134" t="str">
        <f>IFERROR(__xludf.DUMMYFUNCTION("""COMPUTED_VALUE"""),"Martes 17:15")</f>
        <v>Martes 17:15</v>
      </c>
      <c r="U535" s="134" t="str">
        <f>IFERROR(__xludf.DUMMYFUNCTION("""COMPUTED_VALUE"""),"Miércoles 09:00")</f>
        <v>Miércoles 09:00</v>
      </c>
      <c r="V535" s="134" t="str">
        <f>IFERROR(__xludf.DUMMYFUNCTION("""COMPUTED_VALUE"""),"Miércoles 14:15")</f>
        <v>Miércoles 14:15</v>
      </c>
      <c r="W535" s="134" t="str">
        <f>IFERROR(__xludf.DUMMYFUNCTION("""COMPUTED_VALUE"""),"Jueves 11:15")</f>
        <v>Jueves 11:15</v>
      </c>
      <c r="X535" s="134" t="str">
        <f>IFERROR(__xludf.DUMMYFUNCTION("""COMPUTED_VALUE"""),"Jueves 15:45")</f>
        <v>Jueves 15:45</v>
      </c>
      <c r="Y535" s="134" t="str">
        <f>IFERROR(__xludf.DUMMYFUNCTION("""COMPUTED_VALUE"""),"Viernes 08:15")</f>
        <v>Viernes 08:15</v>
      </c>
      <c r="Z535" s="134" t="str">
        <f>IFERROR(__xludf.DUMMYFUNCTION("""COMPUTED_VALUE"""),"Viernes 13:30")</f>
        <v>Viernes 13:30</v>
      </c>
      <c r="AA535" s="134" t="str">
        <f>IFERROR(__xludf.DUMMYFUNCTION("""COMPUTED_VALUE"""),"Sábado 09:00")</f>
        <v>Sábado 09:00</v>
      </c>
      <c r="AB535" s="134" t="str">
        <f>IFERROR(__xludf.DUMMYFUNCTION("""COMPUTED_VALUE"""),"Sábado 13:30")</f>
        <v>Sábado 13:30</v>
      </c>
      <c r="AC535" s="134" t="str">
        <f>IFERROR(__xludf.DUMMYFUNCTION("""COMPUTED_VALUE"""),"vacio")</f>
        <v>vacio</v>
      </c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353"/>
      <c r="AZ535" s="392" t="str">
        <f>IFERROR(__xludf.DUMMYFUNCTION("TRANSPOSE( IFNA(FILTER($B:$B, MONTH(IF($A:$A&lt;&gt;"""",$A:$A,""null""))=MONTH(IF('DATOS PERSONALES'!$H533&lt;&gt;"""",'DATOS PERSONALES'!$H533,""null""))),""Ingrese mes contratacion primero""))"),"Ingrese mes contratacion primero")</f>
        <v>Ingrese mes contratacion primero</v>
      </c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</row>
    <row r="536" ht="15.75" customHeight="1">
      <c r="A536" s="134"/>
      <c r="B536" s="134"/>
      <c r="C536" s="134"/>
      <c r="D536" s="134"/>
      <c r="E536" s="134"/>
      <c r="F536" s="134"/>
      <c r="G536" s="353"/>
      <c r="H536" s="376"/>
      <c r="I536" s="376"/>
      <c r="J536" s="376"/>
      <c r="K536" s="377"/>
      <c r="L536" s="134"/>
      <c r="M536" s="134"/>
      <c r="N536" s="134"/>
      <c r="O536" s="134"/>
      <c r="P536" s="353"/>
      <c r="Q536" s="381" t="str">
        <f>IFERROR(__xludf.DUMMYFUNCTION("TRANSPOSE(FILTER($P$6:$P$329,$O$6:$O$329='DATOS PERSONALES'!$E533))"),"Martes 09:00")</f>
        <v>Martes 09:00</v>
      </c>
      <c r="R536" s="134" t="str">
        <f>IFERROR(__xludf.DUMMYFUNCTION("""COMPUTED_VALUE"""),"Martes 11:15")</f>
        <v>Martes 11:15</v>
      </c>
      <c r="S536" s="134" t="str">
        <f>IFERROR(__xludf.DUMMYFUNCTION("""COMPUTED_VALUE"""),"Martes 15:45")</f>
        <v>Martes 15:45</v>
      </c>
      <c r="T536" s="134" t="str">
        <f>IFERROR(__xludf.DUMMYFUNCTION("""COMPUTED_VALUE"""),"Martes 17:15")</f>
        <v>Martes 17:15</v>
      </c>
      <c r="U536" s="134" t="str">
        <f>IFERROR(__xludf.DUMMYFUNCTION("""COMPUTED_VALUE"""),"Miércoles 09:00")</f>
        <v>Miércoles 09:00</v>
      </c>
      <c r="V536" s="134" t="str">
        <f>IFERROR(__xludf.DUMMYFUNCTION("""COMPUTED_VALUE"""),"Miércoles 14:15")</f>
        <v>Miércoles 14:15</v>
      </c>
      <c r="W536" s="134" t="str">
        <f>IFERROR(__xludf.DUMMYFUNCTION("""COMPUTED_VALUE"""),"Jueves 11:15")</f>
        <v>Jueves 11:15</v>
      </c>
      <c r="X536" s="134" t="str">
        <f>IFERROR(__xludf.DUMMYFUNCTION("""COMPUTED_VALUE"""),"Jueves 15:45")</f>
        <v>Jueves 15:45</v>
      </c>
      <c r="Y536" s="134" t="str">
        <f>IFERROR(__xludf.DUMMYFUNCTION("""COMPUTED_VALUE"""),"Viernes 08:15")</f>
        <v>Viernes 08:15</v>
      </c>
      <c r="Z536" s="134" t="str">
        <f>IFERROR(__xludf.DUMMYFUNCTION("""COMPUTED_VALUE"""),"Viernes 13:30")</f>
        <v>Viernes 13:30</v>
      </c>
      <c r="AA536" s="134" t="str">
        <f>IFERROR(__xludf.DUMMYFUNCTION("""COMPUTED_VALUE"""),"Sábado 09:00")</f>
        <v>Sábado 09:00</v>
      </c>
      <c r="AB536" s="134" t="str">
        <f>IFERROR(__xludf.DUMMYFUNCTION("""COMPUTED_VALUE"""),"Sábado 13:30")</f>
        <v>Sábado 13:30</v>
      </c>
      <c r="AC536" s="134" t="str">
        <f>IFERROR(__xludf.DUMMYFUNCTION("""COMPUTED_VALUE"""),"vacio")</f>
        <v>vacio</v>
      </c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353"/>
      <c r="AZ536" s="392" t="str">
        <f>IFERROR(__xludf.DUMMYFUNCTION("TRANSPOSE( IFNA(FILTER($B:$B, MONTH(IF($A:$A&lt;&gt;"""",$A:$A,""null""))=MONTH(IF('DATOS PERSONALES'!$H534&lt;&gt;"""",'DATOS PERSONALES'!$H534,""null""))),""Ingrese mes contratacion primero""))"),"Ingrese mes contratacion primero")</f>
        <v>Ingrese mes contratacion primero</v>
      </c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</row>
    <row r="537" ht="15.75" customHeight="1">
      <c r="A537" s="134"/>
      <c r="B537" s="134"/>
      <c r="C537" s="134"/>
      <c r="D537" s="134"/>
      <c r="E537" s="134"/>
      <c r="F537" s="134"/>
      <c r="G537" s="353"/>
      <c r="H537" s="376"/>
      <c r="I537" s="376"/>
      <c r="J537" s="376"/>
      <c r="K537" s="377"/>
      <c r="L537" s="134"/>
      <c r="M537" s="134"/>
      <c r="N537" s="134"/>
      <c r="O537" s="134"/>
      <c r="P537" s="353"/>
      <c r="Q537" s="381" t="str">
        <f>IFERROR(__xludf.DUMMYFUNCTION("TRANSPOSE(FILTER($P$6:$P$329,$O$6:$O$329='DATOS PERSONALES'!$E534))"),"Martes 09:00")</f>
        <v>Martes 09:00</v>
      </c>
      <c r="R537" s="134" t="str">
        <f>IFERROR(__xludf.DUMMYFUNCTION("""COMPUTED_VALUE"""),"Martes 11:15")</f>
        <v>Martes 11:15</v>
      </c>
      <c r="S537" s="134" t="str">
        <f>IFERROR(__xludf.DUMMYFUNCTION("""COMPUTED_VALUE"""),"Martes 15:45")</f>
        <v>Martes 15:45</v>
      </c>
      <c r="T537" s="134" t="str">
        <f>IFERROR(__xludf.DUMMYFUNCTION("""COMPUTED_VALUE"""),"Martes 17:15")</f>
        <v>Martes 17:15</v>
      </c>
      <c r="U537" s="134" t="str">
        <f>IFERROR(__xludf.DUMMYFUNCTION("""COMPUTED_VALUE"""),"Miércoles 09:00")</f>
        <v>Miércoles 09:00</v>
      </c>
      <c r="V537" s="134" t="str">
        <f>IFERROR(__xludf.DUMMYFUNCTION("""COMPUTED_VALUE"""),"Miércoles 14:15")</f>
        <v>Miércoles 14:15</v>
      </c>
      <c r="W537" s="134" t="str">
        <f>IFERROR(__xludf.DUMMYFUNCTION("""COMPUTED_VALUE"""),"Jueves 11:15")</f>
        <v>Jueves 11:15</v>
      </c>
      <c r="X537" s="134" t="str">
        <f>IFERROR(__xludf.DUMMYFUNCTION("""COMPUTED_VALUE"""),"Jueves 15:45")</f>
        <v>Jueves 15:45</v>
      </c>
      <c r="Y537" s="134" t="str">
        <f>IFERROR(__xludf.DUMMYFUNCTION("""COMPUTED_VALUE"""),"Viernes 08:15")</f>
        <v>Viernes 08:15</v>
      </c>
      <c r="Z537" s="134" t="str">
        <f>IFERROR(__xludf.DUMMYFUNCTION("""COMPUTED_VALUE"""),"Viernes 13:30")</f>
        <v>Viernes 13:30</v>
      </c>
      <c r="AA537" s="134" t="str">
        <f>IFERROR(__xludf.DUMMYFUNCTION("""COMPUTED_VALUE"""),"Sábado 09:00")</f>
        <v>Sábado 09:00</v>
      </c>
      <c r="AB537" s="134" t="str">
        <f>IFERROR(__xludf.DUMMYFUNCTION("""COMPUTED_VALUE"""),"Sábado 13:30")</f>
        <v>Sábado 13:30</v>
      </c>
      <c r="AC537" s="134" t="str">
        <f>IFERROR(__xludf.DUMMYFUNCTION("""COMPUTED_VALUE"""),"vacio")</f>
        <v>vacio</v>
      </c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353"/>
      <c r="AZ537" s="392" t="str">
        <f>IFERROR(__xludf.DUMMYFUNCTION("TRANSPOSE( IFNA(FILTER($B:$B, MONTH(IF($A:$A&lt;&gt;"""",$A:$A,""null""))=MONTH(IF('DATOS PERSONALES'!$H535&lt;&gt;"""",'DATOS PERSONALES'!$H535,""null""))),""Ingrese mes contratacion primero""))"),"Ingrese mes contratacion primero")</f>
        <v>Ingrese mes contratacion primero</v>
      </c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</row>
    <row r="538" ht="15.75" customHeight="1">
      <c r="A538" s="134"/>
      <c r="B538" s="134"/>
      <c r="C538" s="134"/>
      <c r="D538" s="134"/>
      <c r="E538" s="134"/>
      <c r="F538" s="134"/>
      <c r="G538" s="353"/>
      <c r="H538" s="376"/>
      <c r="I538" s="376"/>
      <c r="J538" s="376"/>
      <c r="K538" s="377"/>
      <c r="L538" s="134"/>
      <c r="M538" s="134"/>
      <c r="N538" s="134"/>
      <c r="O538" s="134"/>
      <c r="P538" s="353"/>
      <c r="Q538" s="381" t="str">
        <f>IFERROR(__xludf.DUMMYFUNCTION("TRANSPOSE(FILTER($P$6:$P$329,$O$6:$O$329='DATOS PERSONALES'!$E535))"),"Martes 09:00")</f>
        <v>Martes 09:00</v>
      </c>
      <c r="R538" s="134" t="str">
        <f>IFERROR(__xludf.DUMMYFUNCTION("""COMPUTED_VALUE"""),"Martes 11:15")</f>
        <v>Martes 11:15</v>
      </c>
      <c r="S538" s="134" t="str">
        <f>IFERROR(__xludf.DUMMYFUNCTION("""COMPUTED_VALUE"""),"Martes 15:45")</f>
        <v>Martes 15:45</v>
      </c>
      <c r="T538" s="134" t="str">
        <f>IFERROR(__xludf.DUMMYFUNCTION("""COMPUTED_VALUE"""),"Martes 17:15")</f>
        <v>Martes 17:15</v>
      </c>
      <c r="U538" s="134" t="str">
        <f>IFERROR(__xludf.DUMMYFUNCTION("""COMPUTED_VALUE"""),"Miércoles 09:00")</f>
        <v>Miércoles 09:00</v>
      </c>
      <c r="V538" s="134" t="str">
        <f>IFERROR(__xludf.DUMMYFUNCTION("""COMPUTED_VALUE"""),"Miércoles 14:15")</f>
        <v>Miércoles 14:15</v>
      </c>
      <c r="W538" s="134" t="str">
        <f>IFERROR(__xludf.DUMMYFUNCTION("""COMPUTED_VALUE"""),"Jueves 11:15")</f>
        <v>Jueves 11:15</v>
      </c>
      <c r="X538" s="134" t="str">
        <f>IFERROR(__xludf.DUMMYFUNCTION("""COMPUTED_VALUE"""),"Jueves 15:45")</f>
        <v>Jueves 15:45</v>
      </c>
      <c r="Y538" s="134" t="str">
        <f>IFERROR(__xludf.DUMMYFUNCTION("""COMPUTED_VALUE"""),"Viernes 08:15")</f>
        <v>Viernes 08:15</v>
      </c>
      <c r="Z538" s="134" t="str">
        <f>IFERROR(__xludf.DUMMYFUNCTION("""COMPUTED_VALUE"""),"Viernes 13:30")</f>
        <v>Viernes 13:30</v>
      </c>
      <c r="AA538" s="134" t="str">
        <f>IFERROR(__xludf.DUMMYFUNCTION("""COMPUTED_VALUE"""),"Sábado 09:00")</f>
        <v>Sábado 09:00</v>
      </c>
      <c r="AB538" s="134" t="str">
        <f>IFERROR(__xludf.DUMMYFUNCTION("""COMPUTED_VALUE"""),"Sábado 13:30")</f>
        <v>Sábado 13:30</v>
      </c>
      <c r="AC538" s="134" t="str">
        <f>IFERROR(__xludf.DUMMYFUNCTION("""COMPUTED_VALUE"""),"vacio")</f>
        <v>vacio</v>
      </c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353"/>
      <c r="AZ538" s="392" t="str">
        <f>IFERROR(__xludf.DUMMYFUNCTION("TRANSPOSE( IFNA(FILTER($B:$B, MONTH(IF($A:$A&lt;&gt;"""",$A:$A,""null""))=MONTH(IF('DATOS PERSONALES'!$H536&lt;&gt;"""",'DATOS PERSONALES'!$H536,""null""))),""Ingrese mes contratacion primero""))"),"Ingrese mes contratacion primero")</f>
        <v>Ingrese mes contratacion primero</v>
      </c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</row>
    <row r="539" ht="15.75" customHeight="1">
      <c r="A539" s="134"/>
      <c r="B539" s="134"/>
      <c r="C539" s="134"/>
      <c r="D539" s="134"/>
      <c r="E539" s="134"/>
      <c r="F539" s="134"/>
      <c r="G539" s="353"/>
      <c r="H539" s="376"/>
      <c r="I539" s="376"/>
      <c r="J539" s="376"/>
      <c r="K539" s="377"/>
      <c r="L539" s="134"/>
      <c r="M539" s="134"/>
      <c r="N539" s="134"/>
      <c r="O539" s="134"/>
      <c r="P539" s="353"/>
      <c r="Q539" s="381" t="str">
        <f>IFERROR(__xludf.DUMMYFUNCTION("TRANSPOSE(FILTER($P$6:$P$329,$O$6:$O$329='DATOS PERSONALES'!$E536))"),"Martes 09:00")</f>
        <v>Martes 09:00</v>
      </c>
      <c r="R539" s="134" t="str">
        <f>IFERROR(__xludf.DUMMYFUNCTION("""COMPUTED_VALUE"""),"Martes 11:15")</f>
        <v>Martes 11:15</v>
      </c>
      <c r="S539" s="134" t="str">
        <f>IFERROR(__xludf.DUMMYFUNCTION("""COMPUTED_VALUE"""),"Martes 15:45")</f>
        <v>Martes 15:45</v>
      </c>
      <c r="T539" s="134" t="str">
        <f>IFERROR(__xludf.DUMMYFUNCTION("""COMPUTED_VALUE"""),"Martes 17:15")</f>
        <v>Martes 17:15</v>
      </c>
      <c r="U539" s="134" t="str">
        <f>IFERROR(__xludf.DUMMYFUNCTION("""COMPUTED_VALUE"""),"Miércoles 09:00")</f>
        <v>Miércoles 09:00</v>
      </c>
      <c r="V539" s="134" t="str">
        <f>IFERROR(__xludf.DUMMYFUNCTION("""COMPUTED_VALUE"""),"Miércoles 14:15")</f>
        <v>Miércoles 14:15</v>
      </c>
      <c r="W539" s="134" t="str">
        <f>IFERROR(__xludf.DUMMYFUNCTION("""COMPUTED_VALUE"""),"Jueves 11:15")</f>
        <v>Jueves 11:15</v>
      </c>
      <c r="X539" s="134" t="str">
        <f>IFERROR(__xludf.DUMMYFUNCTION("""COMPUTED_VALUE"""),"Jueves 15:45")</f>
        <v>Jueves 15:45</v>
      </c>
      <c r="Y539" s="134" t="str">
        <f>IFERROR(__xludf.DUMMYFUNCTION("""COMPUTED_VALUE"""),"Viernes 08:15")</f>
        <v>Viernes 08:15</v>
      </c>
      <c r="Z539" s="134" t="str">
        <f>IFERROR(__xludf.DUMMYFUNCTION("""COMPUTED_VALUE"""),"Viernes 13:30")</f>
        <v>Viernes 13:30</v>
      </c>
      <c r="AA539" s="134" t="str">
        <f>IFERROR(__xludf.DUMMYFUNCTION("""COMPUTED_VALUE"""),"Sábado 09:00")</f>
        <v>Sábado 09:00</v>
      </c>
      <c r="AB539" s="134" t="str">
        <f>IFERROR(__xludf.DUMMYFUNCTION("""COMPUTED_VALUE"""),"Sábado 13:30")</f>
        <v>Sábado 13:30</v>
      </c>
      <c r="AC539" s="134" t="str">
        <f>IFERROR(__xludf.DUMMYFUNCTION("""COMPUTED_VALUE"""),"vacio")</f>
        <v>vacio</v>
      </c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353"/>
      <c r="AZ539" s="392" t="str">
        <f>IFERROR(__xludf.DUMMYFUNCTION("TRANSPOSE( IFNA(FILTER($B:$B, MONTH(IF($A:$A&lt;&gt;"""",$A:$A,""null""))=MONTH(IF('DATOS PERSONALES'!$H537&lt;&gt;"""",'DATOS PERSONALES'!$H537,""null""))),""Ingrese mes contratacion primero""))"),"Ingrese mes contratacion primero")</f>
        <v>Ingrese mes contratacion primero</v>
      </c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</row>
    <row r="540" ht="15.75" customHeight="1">
      <c r="A540" s="134"/>
      <c r="B540" s="134"/>
      <c r="C540" s="134"/>
      <c r="D540" s="134"/>
      <c r="E540" s="134"/>
      <c r="F540" s="134"/>
      <c r="G540" s="353"/>
      <c r="H540" s="376"/>
      <c r="I540" s="376"/>
      <c r="J540" s="376"/>
      <c r="K540" s="377"/>
      <c r="L540" s="134"/>
      <c r="M540" s="134"/>
      <c r="N540" s="134"/>
      <c r="O540" s="134"/>
      <c r="P540" s="353"/>
      <c r="Q540" s="381" t="str">
        <f>IFERROR(__xludf.DUMMYFUNCTION("TRANSPOSE(FILTER($P$6:$P$329,$O$6:$O$329='DATOS PERSONALES'!$E537))"),"Martes 09:00")</f>
        <v>Martes 09:00</v>
      </c>
      <c r="R540" s="134" t="str">
        <f>IFERROR(__xludf.DUMMYFUNCTION("""COMPUTED_VALUE"""),"Martes 11:15")</f>
        <v>Martes 11:15</v>
      </c>
      <c r="S540" s="134" t="str">
        <f>IFERROR(__xludf.DUMMYFUNCTION("""COMPUTED_VALUE"""),"Martes 15:45")</f>
        <v>Martes 15:45</v>
      </c>
      <c r="T540" s="134" t="str">
        <f>IFERROR(__xludf.DUMMYFUNCTION("""COMPUTED_VALUE"""),"Martes 17:15")</f>
        <v>Martes 17:15</v>
      </c>
      <c r="U540" s="134" t="str">
        <f>IFERROR(__xludf.DUMMYFUNCTION("""COMPUTED_VALUE"""),"Miércoles 09:00")</f>
        <v>Miércoles 09:00</v>
      </c>
      <c r="V540" s="134" t="str">
        <f>IFERROR(__xludf.DUMMYFUNCTION("""COMPUTED_VALUE"""),"Miércoles 14:15")</f>
        <v>Miércoles 14:15</v>
      </c>
      <c r="W540" s="134" t="str">
        <f>IFERROR(__xludf.DUMMYFUNCTION("""COMPUTED_VALUE"""),"Jueves 11:15")</f>
        <v>Jueves 11:15</v>
      </c>
      <c r="X540" s="134" t="str">
        <f>IFERROR(__xludf.DUMMYFUNCTION("""COMPUTED_VALUE"""),"Jueves 15:45")</f>
        <v>Jueves 15:45</v>
      </c>
      <c r="Y540" s="134" t="str">
        <f>IFERROR(__xludf.DUMMYFUNCTION("""COMPUTED_VALUE"""),"Viernes 08:15")</f>
        <v>Viernes 08:15</v>
      </c>
      <c r="Z540" s="134" t="str">
        <f>IFERROR(__xludf.DUMMYFUNCTION("""COMPUTED_VALUE"""),"Viernes 13:30")</f>
        <v>Viernes 13:30</v>
      </c>
      <c r="AA540" s="134" t="str">
        <f>IFERROR(__xludf.DUMMYFUNCTION("""COMPUTED_VALUE"""),"Sábado 09:00")</f>
        <v>Sábado 09:00</v>
      </c>
      <c r="AB540" s="134" t="str">
        <f>IFERROR(__xludf.DUMMYFUNCTION("""COMPUTED_VALUE"""),"Sábado 13:30")</f>
        <v>Sábado 13:30</v>
      </c>
      <c r="AC540" s="134" t="str">
        <f>IFERROR(__xludf.DUMMYFUNCTION("""COMPUTED_VALUE"""),"vacio")</f>
        <v>vacio</v>
      </c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353"/>
      <c r="AZ540" s="392" t="str">
        <f>IFERROR(__xludf.DUMMYFUNCTION("TRANSPOSE( IFNA(FILTER($B:$B, MONTH(IF($A:$A&lt;&gt;"""",$A:$A,""null""))=MONTH(IF('DATOS PERSONALES'!$H538&lt;&gt;"""",'DATOS PERSONALES'!$H538,""null""))),""Ingrese mes contratacion primero""))"),"Ingrese mes contratacion primero")</f>
        <v>Ingrese mes contratacion primero</v>
      </c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</row>
    <row r="541" ht="15.75" customHeight="1">
      <c r="A541" s="134"/>
      <c r="B541" s="134"/>
      <c r="C541" s="134"/>
      <c r="D541" s="134"/>
      <c r="E541" s="134"/>
      <c r="F541" s="134"/>
      <c r="G541" s="353"/>
      <c r="H541" s="376"/>
      <c r="I541" s="376"/>
      <c r="J541" s="376"/>
      <c r="K541" s="377"/>
      <c r="L541" s="134"/>
      <c r="M541" s="134"/>
      <c r="N541" s="134"/>
      <c r="O541" s="134"/>
      <c r="P541" s="353"/>
      <c r="Q541" s="381" t="str">
        <f>IFERROR(__xludf.DUMMYFUNCTION("TRANSPOSE(FILTER($P$6:$P$329,$O$6:$O$329='DATOS PERSONALES'!$E538))"),"Martes 09:00")</f>
        <v>Martes 09:00</v>
      </c>
      <c r="R541" s="134" t="str">
        <f>IFERROR(__xludf.DUMMYFUNCTION("""COMPUTED_VALUE"""),"Martes 11:15")</f>
        <v>Martes 11:15</v>
      </c>
      <c r="S541" s="134" t="str">
        <f>IFERROR(__xludf.DUMMYFUNCTION("""COMPUTED_VALUE"""),"Martes 15:45")</f>
        <v>Martes 15:45</v>
      </c>
      <c r="T541" s="134" t="str">
        <f>IFERROR(__xludf.DUMMYFUNCTION("""COMPUTED_VALUE"""),"Martes 17:15")</f>
        <v>Martes 17:15</v>
      </c>
      <c r="U541" s="134" t="str">
        <f>IFERROR(__xludf.DUMMYFUNCTION("""COMPUTED_VALUE"""),"Miércoles 09:00")</f>
        <v>Miércoles 09:00</v>
      </c>
      <c r="V541" s="134" t="str">
        <f>IFERROR(__xludf.DUMMYFUNCTION("""COMPUTED_VALUE"""),"Miércoles 14:15")</f>
        <v>Miércoles 14:15</v>
      </c>
      <c r="W541" s="134" t="str">
        <f>IFERROR(__xludf.DUMMYFUNCTION("""COMPUTED_VALUE"""),"Jueves 11:15")</f>
        <v>Jueves 11:15</v>
      </c>
      <c r="X541" s="134" t="str">
        <f>IFERROR(__xludf.DUMMYFUNCTION("""COMPUTED_VALUE"""),"Jueves 15:45")</f>
        <v>Jueves 15:45</v>
      </c>
      <c r="Y541" s="134" t="str">
        <f>IFERROR(__xludf.DUMMYFUNCTION("""COMPUTED_VALUE"""),"Viernes 08:15")</f>
        <v>Viernes 08:15</v>
      </c>
      <c r="Z541" s="134" t="str">
        <f>IFERROR(__xludf.DUMMYFUNCTION("""COMPUTED_VALUE"""),"Viernes 13:30")</f>
        <v>Viernes 13:30</v>
      </c>
      <c r="AA541" s="134" t="str">
        <f>IFERROR(__xludf.DUMMYFUNCTION("""COMPUTED_VALUE"""),"Sábado 09:00")</f>
        <v>Sábado 09:00</v>
      </c>
      <c r="AB541" s="134" t="str">
        <f>IFERROR(__xludf.DUMMYFUNCTION("""COMPUTED_VALUE"""),"Sábado 13:30")</f>
        <v>Sábado 13:30</v>
      </c>
      <c r="AC541" s="134" t="str">
        <f>IFERROR(__xludf.DUMMYFUNCTION("""COMPUTED_VALUE"""),"vacio")</f>
        <v>vacio</v>
      </c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353"/>
      <c r="AZ541" s="392" t="str">
        <f>IFERROR(__xludf.DUMMYFUNCTION("TRANSPOSE( IFNA(FILTER($B:$B, MONTH(IF($A:$A&lt;&gt;"""",$A:$A,""null""))=MONTH(IF('DATOS PERSONALES'!$H539&lt;&gt;"""",'DATOS PERSONALES'!$H539,""null""))),""Ingrese mes contratacion primero""))"),"Ingrese mes contratacion primero")</f>
        <v>Ingrese mes contratacion primero</v>
      </c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</row>
    <row r="542" ht="15.75" customHeight="1">
      <c r="A542" s="134"/>
      <c r="B542" s="134"/>
      <c r="C542" s="134"/>
      <c r="D542" s="134"/>
      <c r="E542" s="134"/>
      <c r="F542" s="134"/>
      <c r="G542" s="353"/>
      <c r="H542" s="376"/>
      <c r="I542" s="376"/>
      <c r="J542" s="376"/>
      <c r="K542" s="377"/>
      <c r="L542" s="134"/>
      <c r="M542" s="134"/>
      <c r="N542" s="134"/>
      <c r="O542" s="134"/>
      <c r="P542" s="353"/>
      <c r="Q542" s="381" t="str">
        <f>IFERROR(__xludf.DUMMYFUNCTION("TRANSPOSE(FILTER($P$6:$P$329,$O$6:$O$329='DATOS PERSONALES'!$E539))"),"Martes 09:00")</f>
        <v>Martes 09:00</v>
      </c>
      <c r="R542" s="134" t="str">
        <f>IFERROR(__xludf.DUMMYFUNCTION("""COMPUTED_VALUE"""),"Martes 11:15")</f>
        <v>Martes 11:15</v>
      </c>
      <c r="S542" s="134" t="str">
        <f>IFERROR(__xludf.DUMMYFUNCTION("""COMPUTED_VALUE"""),"Martes 15:45")</f>
        <v>Martes 15:45</v>
      </c>
      <c r="T542" s="134" t="str">
        <f>IFERROR(__xludf.DUMMYFUNCTION("""COMPUTED_VALUE"""),"Martes 17:15")</f>
        <v>Martes 17:15</v>
      </c>
      <c r="U542" s="134" t="str">
        <f>IFERROR(__xludf.DUMMYFUNCTION("""COMPUTED_VALUE"""),"Miércoles 09:00")</f>
        <v>Miércoles 09:00</v>
      </c>
      <c r="V542" s="134" t="str">
        <f>IFERROR(__xludf.DUMMYFUNCTION("""COMPUTED_VALUE"""),"Miércoles 14:15")</f>
        <v>Miércoles 14:15</v>
      </c>
      <c r="W542" s="134" t="str">
        <f>IFERROR(__xludf.DUMMYFUNCTION("""COMPUTED_VALUE"""),"Jueves 11:15")</f>
        <v>Jueves 11:15</v>
      </c>
      <c r="X542" s="134" t="str">
        <f>IFERROR(__xludf.DUMMYFUNCTION("""COMPUTED_VALUE"""),"Jueves 15:45")</f>
        <v>Jueves 15:45</v>
      </c>
      <c r="Y542" s="134" t="str">
        <f>IFERROR(__xludf.DUMMYFUNCTION("""COMPUTED_VALUE"""),"Viernes 08:15")</f>
        <v>Viernes 08:15</v>
      </c>
      <c r="Z542" s="134" t="str">
        <f>IFERROR(__xludf.DUMMYFUNCTION("""COMPUTED_VALUE"""),"Viernes 13:30")</f>
        <v>Viernes 13:30</v>
      </c>
      <c r="AA542" s="134" t="str">
        <f>IFERROR(__xludf.DUMMYFUNCTION("""COMPUTED_VALUE"""),"Sábado 09:00")</f>
        <v>Sábado 09:00</v>
      </c>
      <c r="AB542" s="134" t="str">
        <f>IFERROR(__xludf.DUMMYFUNCTION("""COMPUTED_VALUE"""),"Sábado 13:30")</f>
        <v>Sábado 13:30</v>
      </c>
      <c r="AC542" s="134" t="str">
        <f>IFERROR(__xludf.DUMMYFUNCTION("""COMPUTED_VALUE"""),"vacio")</f>
        <v>vacio</v>
      </c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353"/>
      <c r="AZ542" s="392" t="str">
        <f>IFERROR(__xludf.DUMMYFUNCTION("TRANSPOSE( IFNA(FILTER($B:$B, MONTH(IF($A:$A&lt;&gt;"""",$A:$A,""null""))=MONTH(IF('DATOS PERSONALES'!$H540&lt;&gt;"""",'DATOS PERSONALES'!$H540,""null""))),""Ingrese mes contratacion primero""))"),"Ingrese mes contratacion primero")</f>
        <v>Ingrese mes contratacion primero</v>
      </c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</row>
    <row r="543" ht="15.75" customHeight="1">
      <c r="A543" s="134"/>
      <c r="B543" s="134"/>
      <c r="C543" s="134"/>
      <c r="D543" s="134"/>
      <c r="E543" s="134"/>
      <c r="F543" s="134"/>
      <c r="G543" s="353"/>
      <c r="H543" s="376"/>
      <c r="I543" s="376"/>
      <c r="J543" s="376"/>
      <c r="K543" s="377"/>
      <c r="L543" s="134"/>
      <c r="M543" s="134"/>
      <c r="N543" s="134"/>
      <c r="O543" s="134"/>
      <c r="P543" s="353"/>
      <c r="Q543" s="381" t="str">
        <f>IFERROR(__xludf.DUMMYFUNCTION("TRANSPOSE(FILTER($P$6:$P$329,$O$6:$O$329='DATOS PERSONALES'!$E540))"),"Martes 09:00")</f>
        <v>Martes 09:00</v>
      </c>
      <c r="R543" s="134" t="str">
        <f>IFERROR(__xludf.DUMMYFUNCTION("""COMPUTED_VALUE"""),"Martes 11:15")</f>
        <v>Martes 11:15</v>
      </c>
      <c r="S543" s="134" t="str">
        <f>IFERROR(__xludf.DUMMYFUNCTION("""COMPUTED_VALUE"""),"Martes 15:45")</f>
        <v>Martes 15:45</v>
      </c>
      <c r="T543" s="134" t="str">
        <f>IFERROR(__xludf.DUMMYFUNCTION("""COMPUTED_VALUE"""),"Martes 17:15")</f>
        <v>Martes 17:15</v>
      </c>
      <c r="U543" s="134" t="str">
        <f>IFERROR(__xludf.DUMMYFUNCTION("""COMPUTED_VALUE"""),"Miércoles 09:00")</f>
        <v>Miércoles 09:00</v>
      </c>
      <c r="V543" s="134" t="str">
        <f>IFERROR(__xludf.DUMMYFUNCTION("""COMPUTED_VALUE"""),"Miércoles 14:15")</f>
        <v>Miércoles 14:15</v>
      </c>
      <c r="W543" s="134" t="str">
        <f>IFERROR(__xludf.DUMMYFUNCTION("""COMPUTED_VALUE"""),"Jueves 11:15")</f>
        <v>Jueves 11:15</v>
      </c>
      <c r="X543" s="134" t="str">
        <f>IFERROR(__xludf.DUMMYFUNCTION("""COMPUTED_VALUE"""),"Jueves 15:45")</f>
        <v>Jueves 15:45</v>
      </c>
      <c r="Y543" s="134" t="str">
        <f>IFERROR(__xludf.DUMMYFUNCTION("""COMPUTED_VALUE"""),"Viernes 08:15")</f>
        <v>Viernes 08:15</v>
      </c>
      <c r="Z543" s="134" t="str">
        <f>IFERROR(__xludf.DUMMYFUNCTION("""COMPUTED_VALUE"""),"Viernes 13:30")</f>
        <v>Viernes 13:30</v>
      </c>
      <c r="AA543" s="134" t="str">
        <f>IFERROR(__xludf.DUMMYFUNCTION("""COMPUTED_VALUE"""),"Sábado 09:00")</f>
        <v>Sábado 09:00</v>
      </c>
      <c r="AB543" s="134" t="str">
        <f>IFERROR(__xludf.DUMMYFUNCTION("""COMPUTED_VALUE"""),"Sábado 13:30")</f>
        <v>Sábado 13:30</v>
      </c>
      <c r="AC543" s="134" t="str">
        <f>IFERROR(__xludf.DUMMYFUNCTION("""COMPUTED_VALUE"""),"vacio")</f>
        <v>vacio</v>
      </c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353"/>
      <c r="AZ543" s="392" t="str">
        <f>IFERROR(__xludf.DUMMYFUNCTION("TRANSPOSE( IFNA(FILTER($B:$B, MONTH(IF($A:$A&lt;&gt;"""",$A:$A,""null""))=MONTH(IF('DATOS PERSONALES'!$H541&lt;&gt;"""",'DATOS PERSONALES'!$H541,""null""))),""Ingrese mes contratacion primero""))"),"Ingrese mes contratacion primero")</f>
        <v>Ingrese mes contratacion primero</v>
      </c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</row>
    <row r="544" ht="15.75" customHeight="1">
      <c r="A544" s="134"/>
      <c r="B544" s="134"/>
      <c r="C544" s="134"/>
      <c r="D544" s="134"/>
      <c r="E544" s="134"/>
      <c r="F544" s="134"/>
      <c r="G544" s="353"/>
      <c r="H544" s="376"/>
      <c r="I544" s="376"/>
      <c r="J544" s="376"/>
      <c r="K544" s="377"/>
      <c r="L544" s="134"/>
      <c r="M544" s="134"/>
      <c r="N544" s="134"/>
      <c r="O544" s="134"/>
      <c r="P544" s="353"/>
      <c r="Q544" s="381" t="str">
        <f>IFERROR(__xludf.DUMMYFUNCTION("TRANSPOSE(FILTER($P$6:$P$329,$O$6:$O$329='DATOS PERSONALES'!$E541))"),"Martes 09:00")</f>
        <v>Martes 09:00</v>
      </c>
      <c r="R544" s="134" t="str">
        <f>IFERROR(__xludf.DUMMYFUNCTION("""COMPUTED_VALUE"""),"Martes 11:15")</f>
        <v>Martes 11:15</v>
      </c>
      <c r="S544" s="134" t="str">
        <f>IFERROR(__xludf.DUMMYFUNCTION("""COMPUTED_VALUE"""),"Martes 15:45")</f>
        <v>Martes 15:45</v>
      </c>
      <c r="T544" s="134" t="str">
        <f>IFERROR(__xludf.DUMMYFUNCTION("""COMPUTED_VALUE"""),"Martes 17:15")</f>
        <v>Martes 17:15</v>
      </c>
      <c r="U544" s="134" t="str">
        <f>IFERROR(__xludf.DUMMYFUNCTION("""COMPUTED_VALUE"""),"Miércoles 09:00")</f>
        <v>Miércoles 09:00</v>
      </c>
      <c r="V544" s="134" t="str">
        <f>IFERROR(__xludf.DUMMYFUNCTION("""COMPUTED_VALUE"""),"Miércoles 14:15")</f>
        <v>Miércoles 14:15</v>
      </c>
      <c r="W544" s="134" t="str">
        <f>IFERROR(__xludf.DUMMYFUNCTION("""COMPUTED_VALUE"""),"Jueves 11:15")</f>
        <v>Jueves 11:15</v>
      </c>
      <c r="X544" s="134" t="str">
        <f>IFERROR(__xludf.DUMMYFUNCTION("""COMPUTED_VALUE"""),"Jueves 15:45")</f>
        <v>Jueves 15:45</v>
      </c>
      <c r="Y544" s="134" t="str">
        <f>IFERROR(__xludf.DUMMYFUNCTION("""COMPUTED_VALUE"""),"Viernes 08:15")</f>
        <v>Viernes 08:15</v>
      </c>
      <c r="Z544" s="134" t="str">
        <f>IFERROR(__xludf.DUMMYFUNCTION("""COMPUTED_VALUE"""),"Viernes 13:30")</f>
        <v>Viernes 13:30</v>
      </c>
      <c r="AA544" s="134" t="str">
        <f>IFERROR(__xludf.DUMMYFUNCTION("""COMPUTED_VALUE"""),"Sábado 09:00")</f>
        <v>Sábado 09:00</v>
      </c>
      <c r="AB544" s="134" t="str">
        <f>IFERROR(__xludf.DUMMYFUNCTION("""COMPUTED_VALUE"""),"Sábado 13:30")</f>
        <v>Sábado 13:30</v>
      </c>
      <c r="AC544" s="134" t="str">
        <f>IFERROR(__xludf.DUMMYFUNCTION("""COMPUTED_VALUE"""),"vacio")</f>
        <v>vacio</v>
      </c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353"/>
      <c r="AZ544" s="392" t="str">
        <f>IFERROR(__xludf.DUMMYFUNCTION("TRANSPOSE( IFNA(FILTER($B:$B, MONTH(IF($A:$A&lt;&gt;"""",$A:$A,""null""))=MONTH(IF('DATOS PERSONALES'!$H542&lt;&gt;"""",'DATOS PERSONALES'!$H542,""null""))),""Ingrese mes contratacion primero""))"),"Ingrese mes contratacion primero")</f>
        <v>Ingrese mes contratacion primero</v>
      </c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</row>
    <row r="545" ht="15.75" customHeight="1">
      <c r="A545" s="134"/>
      <c r="B545" s="134"/>
      <c r="C545" s="134"/>
      <c r="D545" s="134"/>
      <c r="E545" s="134"/>
      <c r="F545" s="134"/>
      <c r="G545" s="353"/>
      <c r="H545" s="376"/>
      <c r="I545" s="376"/>
      <c r="J545" s="376"/>
      <c r="K545" s="377"/>
      <c r="L545" s="134"/>
      <c r="M545" s="134"/>
      <c r="N545" s="134"/>
      <c r="O545" s="134"/>
      <c r="P545" s="353"/>
      <c r="Q545" s="381" t="str">
        <f>IFERROR(__xludf.DUMMYFUNCTION("TRANSPOSE(FILTER($P$6:$P$329,$O$6:$O$329='DATOS PERSONALES'!$E542))"),"Martes 09:00")</f>
        <v>Martes 09:00</v>
      </c>
      <c r="R545" s="134" t="str">
        <f>IFERROR(__xludf.DUMMYFUNCTION("""COMPUTED_VALUE"""),"Martes 11:15")</f>
        <v>Martes 11:15</v>
      </c>
      <c r="S545" s="134" t="str">
        <f>IFERROR(__xludf.DUMMYFUNCTION("""COMPUTED_VALUE"""),"Martes 15:45")</f>
        <v>Martes 15:45</v>
      </c>
      <c r="T545" s="134" t="str">
        <f>IFERROR(__xludf.DUMMYFUNCTION("""COMPUTED_VALUE"""),"Martes 17:15")</f>
        <v>Martes 17:15</v>
      </c>
      <c r="U545" s="134" t="str">
        <f>IFERROR(__xludf.DUMMYFUNCTION("""COMPUTED_VALUE"""),"Miércoles 09:00")</f>
        <v>Miércoles 09:00</v>
      </c>
      <c r="V545" s="134" t="str">
        <f>IFERROR(__xludf.DUMMYFUNCTION("""COMPUTED_VALUE"""),"Miércoles 14:15")</f>
        <v>Miércoles 14:15</v>
      </c>
      <c r="W545" s="134" t="str">
        <f>IFERROR(__xludf.DUMMYFUNCTION("""COMPUTED_VALUE"""),"Jueves 11:15")</f>
        <v>Jueves 11:15</v>
      </c>
      <c r="X545" s="134" t="str">
        <f>IFERROR(__xludf.DUMMYFUNCTION("""COMPUTED_VALUE"""),"Jueves 15:45")</f>
        <v>Jueves 15:45</v>
      </c>
      <c r="Y545" s="134" t="str">
        <f>IFERROR(__xludf.DUMMYFUNCTION("""COMPUTED_VALUE"""),"Viernes 08:15")</f>
        <v>Viernes 08:15</v>
      </c>
      <c r="Z545" s="134" t="str">
        <f>IFERROR(__xludf.DUMMYFUNCTION("""COMPUTED_VALUE"""),"Viernes 13:30")</f>
        <v>Viernes 13:30</v>
      </c>
      <c r="AA545" s="134" t="str">
        <f>IFERROR(__xludf.DUMMYFUNCTION("""COMPUTED_VALUE"""),"Sábado 09:00")</f>
        <v>Sábado 09:00</v>
      </c>
      <c r="AB545" s="134" t="str">
        <f>IFERROR(__xludf.DUMMYFUNCTION("""COMPUTED_VALUE"""),"Sábado 13:30")</f>
        <v>Sábado 13:30</v>
      </c>
      <c r="AC545" s="134" t="str">
        <f>IFERROR(__xludf.DUMMYFUNCTION("""COMPUTED_VALUE"""),"vacio")</f>
        <v>vacio</v>
      </c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353"/>
      <c r="AZ545" s="392" t="str">
        <f>IFERROR(__xludf.DUMMYFUNCTION("TRANSPOSE( IFNA(FILTER($B:$B, MONTH(IF($A:$A&lt;&gt;"""",$A:$A,""null""))=MONTH(IF('DATOS PERSONALES'!$H543&lt;&gt;"""",'DATOS PERSONALES'!$H543,""null""))),""Ingrese mes contratacion primero""))"),"Ingrese mes contratacion primero")</f>
        <v>Ingrese mes contratacion primero</v>
      </c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</row>
    <row r="546" ht="15.75" customHeight="1">
      <c r="A546" s="134"/>
      <c r="B546" s="134"/>
      <c r="C546" s="134"/>
      <c r="D546" s="134"/>
      <c r="E546" s="134"/>
      <c r="F546" s="134"/>
      <c r="G546" s="353"/>
      <c r="H546" s="376"/>
      <c r="I546" s="376"/>
      <c r="J546" s="376"/>
      <c r="K546" s="377"/>
      <c r="L546" s="134"/>
      <c r="M546" s="134"/>
      <c r="N546" s="134"/>
      <c r="O546" s="134"/>
      <c r="P546" s="353"/>
      <c r="Q546" s="381" t="str">
        <f>IFERROR(__xludf.DUMMYFUNCTION("TRANSPOSE(FILTER($P$6:$P$329,$O$6:$O$329='DATOS PERSONALES'!$E543))"),"Martes 09:00")</f>
        <v>Martes 09:00</v>
      </c>
      <c r="R546" s="134" t="str">
        <f>IFERROR(__xludf.DUMMYFUNCTION("""COMPUTED_VALUE"""),"Martes 11:15")</f>
        <v>Martes 11:15</v>
      </c>
      <c r="S546" s="134" t="str">
        <f>IFERROR(__xludf.DUMMYFUNCTION("""COMPUTED_VALUE"""),"Martes 15:45")</f>
        <v>Martes 15:45</v>
      </c>
      <c r="T546" s="134" t="str">
        <f>IFERROR(__xludf.DUMMYFUNCTION("""COMPUTED_VALUE"""),"Martes 17:15")</f>
        <v>Martes 17:15</v>
      </c>
      <c r="U546" s="134" t="str">
        <f>IFERROR(__xludf.DUMMYFUNCTION("""COMPUTED_VALUE"""),"Miércoles 09:00")</f>
        <v>Miércoles 09:00</v>
      </c>
      <c r="V546" s="134" t="str">
        <f>IFERROR(__xludf.DUMMYFUNCTION("""COMPUTED_VALUE"""),"Miércoles 14:15")</f>
        <v>Miércoles 14:15</v>
      </c>
      <c r="W546" s="134" t="str">
        <f>IFERROR(__xludf.DUMMYFUNCTION("""COMPUTED_VALUE"""),"Jueves 11:15")</f>
        <v>Jueves 11:15</v>
      </c>
      <c r="X546" s="134" t="str">
        <f>IFERROR(__xludf.DUMMYFUNCTION("""COMPUTED_VALUE"""),"Jueves 15:45")</f>
        <v>Jueves 15:45</v>
      </c>
      <c r="Y546" s="134" t="str">
        <f>IFERROR(__xludf.DUMMYFUNCTION("""COMPUTED_VALUE"""),"Viernes 08:15")</f>
        <v>Viernes 08:15</v>
      </c>
      <c r="Z546" s="134" t="str">
        <f>IFERROR(__xludf.DUMMYFUNCTION("""COMPUTED_VALUE"""),"Viernes 13:30")</f>
        <v>Viernes 13:30</v>
      </c>
      <c r="AA546" s="134" t="str">
        <f>IFERROR(__xludf.DUMMYFUNCTION("""COMPUTED_VALUE"""),"Sábado 09:00")</f>
        <v>Sábado 09:00</v>
      </c>
      <c r="AB546" s="134" t="str">
        <f>IFERROR(__xludf.DUMMYFUNCTION("""COMPUTED_VALUE"""),"Sábado 13:30")</f>
        <v>Sábado 13:30</v>
      </c>
      <c r="AC546" s="134" t="str">
        <f>IFERROR(__xludf.DUMMYFUNCTION("""COMPUTED_VALUE"""),"vacio")</f>
        <v>vacio</v>
      </c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353"/>
      <c r="AZ546" s="392" t="str">
        <f>IFERROR(__xludf.DUMMYFUNCTION("TRANSPOSE( IFNA(FILTER($B:$B, MONTH(IF($A:$A&lt;&gt;"""",$A:$A,""null""))=MONTH(IF('DATOS PERSONALES'!$H544&lt;&gt;"""",'DATOS PERSONALES'!$H544,""null""))),""Ingrese mes contratacion primero""))"),"Ingrese mes contratacion primero")</f>
        <v>Ingrese mes contratacion primero</v>
      </c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</row>
    <row r="547" ht="15.75" customHeight="1">
      <c r="A547" s="134"/>
      <c r="B547" s="134"/>
      <c r="C547" s="134"/>
      <c r="D547" s="134"/>
      <c r="E547" s="134"/>
      <c r="F547" s="134"/>
      <c r="G547" s="353"/>
      <c r="H547" s="376"/>
      <c r="I547" s="376"/>
      <c r="J547" s="376"/>
      <c r="K547" s="377"/>
      <c r="L547" s="134"/>
      <c r="M547" s="134"/>
      <c r="N547" s="134"/>
      <c r="O547" s="134"/>
      <c r="P547" s="353"/>
      <c r="Q547" s="381" t="str">
        <f>IFERROR(__xludf.DUMMYFUNCTION("TRANSPOSE(FILTER($P$6:$P$329,$O$6:$O$329='DATOS PERSONALES'!$E544))"),"Martes 09:00")</f>
        <v>Martes 09:00</v>
      </c>
      <c r="R547" s="134" t="str">
        <f>IFERROR(__xludf.DUMMYFUNCTION("""COMPUTED_VALUE"""),"Martes 11:15")</f>
        <v>Martes 11:15</v>
      </c>
      <c r="S547" s="134" t="str">
        <f>IFERROR(__xludf.DUMMYFUNCTION("""COMPUTED_VALUE"""),"Martes 15:45")</f>
        <v>Martes 15:45</v>
      </c>
      <c r="T547" s="134" t="str">
        <f>IFERROR(__xludf.DUMMYFUNCTION("""COMPUTED_VALUE"""),"Martes 17:15")</f>
        <v>Martes 17:15</v>
      </c>
      <c r="U547" s="134" t="str">
        <f>IFERROR(__xludf.DUMMYFUNCTION("""COMPUTED_VALUE"""),"Miércoles 09:00")</f>
        <v>Miércoles 09:00</v>
      </c>
      <c r="V547" s="134" t="str">
        <f>IFERROR(__xludf.DUMMYFUNCTION("""COMPUTED_VALUE"""),"Miércoles 14:15")</f>
        <v>Miércoles 14:15</v>
      </c>
      <c r="W547" s="134" t="str">
        <f>IFERROR(__xludf.DUMMYFUNCTION("""COMPUTED_VALUE"""),"Jueves 11:15")</f>
        <v>Jueves 11:15</v>
      </c>
      <c r="X547" s="134" t="str">
        <f>IFERROR(__xludf.DUMMYFUNCTION("""COMPUTED_VALUE"""),"Jueves 15:45")</f>
        <v>Jueves 15:45</v>
      </c>
      <c r="Y547" s="134" t="str">
        <f>IFERROR(__xludf.DUMMYFUNCTION("""COMPUTED_VALUE"""),"Viernes 08:15")</f>
        <v>Viernes 08:15</v>
      </c>
      <c r="Z547" s="134" t="str">
        <f>IFERROR(__xludf.DUMMYFUNCTION("""COMPUTED_VALUE"""),"Viernes 13:30")</f>
        <v>Viernes 13:30</v>
      </c>
      <c r="AA547" s="134" t="str">
        <f>IFERROR(__xludf.DUMMYFUNCTION("""COMPUTED_VALUE"""),"Sábado 09:00")</f>
        <v>Sábado 09:00</v>
      </c>
      <c r="AB547" s="134" t="str">
        <f>IFERROR(__xludf.DUMMYFUNCTION("""COMPUTED_VALUE"""),"Sábado 13:30")</f>
        <v>Sábado 13:30</v>
      </c>
      <c r="AC547" s="134" t="str">
        <f>IFERROR(__xludf.DUMMYFUNCTION("""COMPUTED_VALUE"""),"vacio")</f>
        <v>vacio</v>
      </c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353"/>
      <c r="AZ547" s="392" t="str">
        <f>IFERROR(__xludf.DUMMYFUNCTION("TRANSPOSE( IFNA(FILTER($B:$B, MONTH(IF($A:$A&lt;&gt;"""",$A:$A,""null""))=MONTH(IF('DATOS PERSONALES'!$H545&lt;&gt;"""",'DATOS PERSONALES'!$H545,""null""))),""Ingrese mes contratacion primero""))"),"Ingrese mes contratacion primero")</f>
        <v>Ingrese mes contratacion primero</v>
      </c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</row>
    <row r="548" ht="15.75" customHeight="1">
      <c r="A548" s="134"/>
      <c r="B548" s="134"/>
      <c r="C548" s="134"/>
      <c r="D548" s="134"/>
      <c r="E548" s="134"/>
      <c r="F548" s="134"/>
      <c r="G548" s="353"/>
      <c r="H548" s="376"/>
      <c r="I548" s="376"/>
      <c r="J548" s="376"/>
      <c r="K548" s="377"/>
      <c r="L548" s="134"/>
      <c r="M548" s="134"/>
      <c r="N548" s="134"/>
      <c r="O548" s="134"/>
      <c r="P548" s="353"/>
      <c r="Q548" s="381" t="str">
        <f>IFERROR(__xludf.DUMMYFUNCTION("TRANSPOSE(FILTER($P$6:$P$329,$O$6:$O$329='DATOS PERSONALES'!$E545))"),"Martes 09:00")</f>
        <v>Martes 09:00</v>
      </c>
      <c r="R548" s="134" t="str">
        <f>IFERROR(__xludf.DUMMYFUNCTION("""COMPUTED_VALUE"""),"Martes 11:15")</f>
        <v>Martes 11:15</v>
      </c>
      <c r="S548" s="134" t="str">
        <f>IFERROR(__xludf.DUMMYFUNCTION("""COMPUTED_VALUE"""),"Martes 15:45")</f>
        <v>Martes 15:45</v>
      </c>
      <c r="T548" s="134" t="str">
        <f>IFERROR(__xludf.DUMMYFUNCTION("""COMPUTED_VALUE"""),"Martes 17:15")</f>
        <v>Martes 17:15</v>
      </c>
      <c r="U548" s="134" t="str">
        <f>IFERROR(__xludf.DUMMYFUNCTION("""COMPUTED_VALUE"""),"Miércoles 09:00")</f>
        <v>Miércoles 09:00</v>
      </c>
      <c r="V548" s="134" t="str">
        <f>IFERROR(__xludf.DUMMYFUNCTION("""COMPUTED_VALUE"""),"Miércoles 14:15")</f>
        <v>Miércoles 14:15</v>
      </c>
      <c r="W548" s="134" t="str">
        <f>IFERROR(__xludf.DUMMYFUNCTION("""COMPUTED_VALUE"""),"Jueves 11:15")</f>
        <v>Jueves 11:15</v>
      </c>
      <c r="X548" s="134" t="str">
        <f>IFERROR(__xludf.DUMMYFUNCTION("""COMPUTED_VALUE"""),"Jueves 15:45")</f>
        <v>Jueves 15:45</v>
      </c>
      <c r="Y548" s="134" t="str">
        <f>IFERROR(__xludf.DUMMYFUNCTION("""COMPUTED_VALUE"""),"Viernes 08:15")</f>
        <v>Viernes 08:15</v>
      </c>
      <c r="Z548" s="134" t="str">
        <f>IFERROR(__xludf.DUMMYFUNCTION("""COMPUTED_VALUE"""),"Viernes 13:30")</f>
        <v>Viernes 13:30</v>
      </c>
      <c r="AA548" s="134" t="str">
        <f>IFERROR(__xludf.DUMMYFUNCTION("""COMPUTED_VALUE"""),"Sábado 09:00")</f>
        <v>Sábado 09:00</v>
      </c>
      <c r="AB548" s="134" t="str">
        <f>IFERROR(__xludf.DUMMYFUNCTION("""COMPUTED_VALUE"""),"Sábado 13:30")</f>
        <v>Sábado 13:30</v>
      </c>
      <c r="AC548" s="134" t="str">
        <f>IFERROR(__xludf.DUMMYFUNCTION("""COMPUTED_VALUE"""),"vacio")</f>
        <v>vacio</v>
      </c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353"/>
      <c r="AZ548" s="392" t="str">
        <f>IFERROR(__xludf.DUMMYFUNCTION("TRANSPOSE( IFNA(FILTER($B:$B, MONTH(IF($A:$A&lt;&gt;"""",$A:$A,""null""))=MONTH(IF('DATOS PERSONALES'!$H546&lt;&gt;"""",'DATOS PERSONALES'!$H546,""null""))),""Ingrese mes contratacion primero""))"),"Ingrese mes contratacion primero")</f>
        <v>Ingrese mes contratacion primero</v>
      </c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</row>
    <row r="549" ht="15.75" customHeight="1">
      <c r="A549" s="134"/>
      <c r="B549" s="134"/>
      <c r="C549" s="134"/>
      <c r="D549" s="134"/>
      <c r="E549" s="134"/>
      <c r="F549" s="134"/>
      <c r="G549" s="353"/>
      <c r="H549" s="376"/>
      <c r="I549" s="376"/>
      <c r="J549" s="376"/>
      <c r="K549" s="377"/>
      <c r="L549" s="134"/>
      <c r="M549" s="134"/>
      <c r="N549" s="134"/>
      <c r="O549" s="134"/>
      <c r="P549" s="353"/>
      <c r="Q549" s="381" t="str">
        <f>IFERROR(__xludf.DUMMYFUNCTION("TRANSPOSE(FILTER($P$6:$P$329,$O$6:$O$329='DATOS PERSONALES'!$E546))"),"Martes 09:00")</f>
        <v>Martes 09:00</v>
      </c>
      <c r="R549" s="134" t="str">
        <f>IFERROR(__xludf.DUMMYFUNCTION("""COMPUTED_VALUE"""),"Martes 11:15")</f>
        <v>Martes 11:15</v>
      </c>
      <c r="S549" s="134" t="str">
        <f>IFERROR(__xludf.DUMMYFUNCTION("""COMPUTED_VALUE"""),"Martes 15:45")</f>
        <v>Martes 15:45</v>
      </c>
      <c r="T549" s="134" t="str">
        <f>IFERROR(__xludf.DUMMYFUNCTION("""COMPUTED_VALUE"""),"Martes 17:15")</f>
        <v>Martes 17:15</v>
      </c>
      <c r="U549" s="134" t="str">
        <f>IFERROR(__xludf.DUMMYFUNCTION("""COMPUTED_VALUE"""),"Miércoles 09:00")</f>
        <v>Miércoles 09:00</v>
      </c>
      <c r="V549" s="134" t="str">
        <f>IFERROR(__xludf.DUMMYFUNCTION("""COMPUTED_VALUE"""),"Miércoles 14:15")</f>
        <v>Miércoles 14:15</v>
      </c>
      <c r="W549" s="134" t="str">
        <f>IFERROR(__xludf.DUMMYFUNCTION("""COMPUTED_VALUE"""),"Jueves 11:15")</f>
        <v>Jueves 11:15</v>
      </c>
      <c r="X549" s="134" t="str">
        <f>IFERROR(__xludf.DUMMYFUNCTION("""COMPUTED_VALUE"""),"Jueves 15:45")</f>
        <v>Jueves 15:45</v>
      </c>
      <c r="Y549" s="134" t="str">
        <f>IFERROR(__xludf.DUMMYFUNCTION("""COMPUTED_VALUE"""),"Viernes 08:15")</f>
        <v>Viernes 08:15</v>
      </c>
      <c r="Z549" s="134" t="str">
        <f>IFERROR(__xludf.DUMMYFUNCTION("""COMPUTED_VALUE"""),"Viernes 13:30")</f>
        <v>Viernes 13:30</v>
      </c>
      <c r="AA549" s="134" t="str">
        <f>IFERROR(__xludf.DUMMYFUNCTION("""COMPUTED_VALUE"""),"Sábado 09:00")</f>
        <v>Sábado 09:00</v>
      </c>
      <c r="AB549" s="134" t="str">
        <f>IFERROR(__xludf.DUMMYFUNCTION("""COMPUTED_VALUE"""),"Sábado 13:30")</f>
        <v>Sábado 13:30</v>
      </c>
      <c r="AC549" s="134" t="str">
        <f>IFERROR(__xludf.DUMMYFUNCTION("""COMPUTED_VALUE"""),"vacio")</f>
        <v>vacio</v>
      </c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353"/>
      <c r="AZ549" s="392" t="str">
        <f>IFERROR(__xludf.DUMMYFUNCTION("TRANSPOSE( IFNA(FILTER($B:$B, MONTH(IF($A:$A&lt;&gt;"""",$A:$A,""null""))=MONTH(IF('DATOS PERSONALES'!$H547&lt;&gt;"""",'DATOS PERSONALES'!$H547,""null""))),""Ingrese mes contratacion primero""))"),"Ingrese mes contratacion primero")</f>
        <v>Ingrese mes contratacion primero</v>
      </c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</row>
    <row r="550" ht="15.75" customHeight="1">
      <c r="A550" s="134"/>
      <c r="B550" s="134"/>
      <c r="C550" s="134"/>
      <c r="D550" s="134"/>
      <c r="E550" s="134"/>
      <c r="F550" s="134"/>
      <c r="G550" s="353"/>
      <c r="H550" s="376"/>
      <c r="I550" s="376"/>
      <c r="J550" s="376"/>
      <c r="K550" s="377"/>
      <c r="L550" s="134"/>
      <c r="M550" s="134"/>
      <c r="N550" s="134"/>
      <c r="O550" s="134"/>
      <c r="P550" s="353"/>
      <c r="Q550" s="381" t="str">
        <f>IFERROR(__xludf.DUMMYFUNCTION("TRANSPOSE(FILTER($P$6:$P$329,$O$6:$O$329='DATOS PERSONALES'!$E547))"),"Martes 09:00")</f>
        <v>Martes 09:00</v>
      </c>
      <c r="R550" s="134" t="str">
        <f>IFERROR(__xludf.DUMMYFUNCTION("""COMPUTED_VALUE"""),"Martes 11:15")</f>
        <v>Martes 11:15</v>
      </c>
      <c r="S550" s="134" t="str">
        <f>IFERROR(__xludf.DUMMYFUNCTION("""COMPUTED_VALUE"""),"Martes 15:45")</f>
        <v>Martes 15:45</v>
      </c>
      <c r="T550" s="134" t="str">
        <f>IFERROR(__xludf.DUMMYFUNCTION("""COMPUTED_VALUE"""),"Martes 17:15")</f>
        <v>Martes 17:15</v>
      </c>
      <c r="U550" s="134" t="str">
        <f>IFERROR(__xludf.DUMMYFUNCTION("""COMPUTED_VALUE"""),"Miércoles 09:00")</f>
        <v>Miércoles 09:00</v>
      </c>
      <c r="V550" s="134" t="str">
        <f>IFERROR(__xludf.DUMMYFUNCTION("""COMPUTED_VALUE"""),"Miércoles 14:15")</f>
        <v>Miércoles 14:15</v>
      </c>
      <c r="W550" s="134" t="str">
        <f>IFERROR(__xludf.DUMMYFUNCTION("""COMPUTED_VALUE"""),"Jueves 11:15")</f>
        <v>Jueves 11:15</v>
      </c>
      <c r="X550" s="134" t="str">
        <f>IFERROR(__xludf.DUMMYFUNCTION("""COMPUTED_VALUE"""),"Jueves 15:45")</f>
        <v>Jueves 15:45</v>
      </c>
      <c r="Y550" s="134" t="str">
        <f>IFERROR(__xludf.DUMMYFUNCTION("""COMPUTED_VALUE"""),"Viernes 08:15")</f>
        <v>Viernes 08:15</v>
      </c>
      <c r="Z550" s="134" t="str">
        <f>IFERROR(__xludf.DUMMYFUNCTION("""COMPUTED_VALUE"""),"Viernes 13:30")</f>
        <v>Viernes 13:30</v>
      </c>
      <c r="AA550" s="134" t="str">
        <f>IFERROR(__xludf.DUMMYFUNCTION("""COMPUTED_VALUE"""),"Sábado 09:00")</f>
        <v>Sábado 09:00</v>
      </c>
      <c r="AB550" s="134" t="str">
        <f>IFERROR(__xludf.DUMMYFUNCTION("""COMPUTED_VALUE"""),"Sábado 13:30")</f>
        <v>Sábado 13:30</v>
      </c>
      <c r="AC550" s="134" t="str">
        <f>IFERROR(__xludf.DUMMYFUNCTION("""COMPUTED_VALUE"""),"vacio")</f>
        <v>vacio</v>
      </c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353"/>
      <c r="AZ550" s="392" t="str">
        <f>IFERROR(__xludf.DUMMYFUNCTION("TRANSPOSE( IFNA(FILTER($B:$B, MONTH(IF($A:$A&lt;&gt;"""",$A:$A,""null""))=MONTH(IF('DATOS PERSONALES'!$H548&lt;&gt;"""",'DATOS PERSONALES'!$H548,""null""))),""Ingrese mes contratacion primero""))"),"Ingrese mes contratacion primero")</f>
        <v>Ingrese mes contratacion primero</v>
      </c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</row>
    <row r="551" ht="15.75" customHeight="1">
      <c r="A551" s="134"/>
      <c r="B551" s="134"/>
      <c r="C551" s="134"/>
      <c r="D551" s="134"/>
      <c r="E551" s="134"/>
      <c r="F551" s="134"/>
      <c r="G551" s="353"/>
      <c r="H551" s="376"/>
      <c r="I551" s="376"/>
      <c r="J551" s="376"/>
      <c r="K551" s="377"/>
      <c r="L551" s="134"/>
      <c r="M551" s="134"/>
      <c r="N551" s="134"/>
      <c r="O551" s="134"/>
      <c r="P551" s="353"/>
      <c r="Q551" s="381" t="str">
        <f>IFERROR(__xludf.DUMMYFUNCTION("TRANSPOSE(FILTER($P$6:$P$329,$O$6:$O$329='DATOS PERSONALES'!$E548))"),"Martes 09:00")</f>
        <v>Martes 09:00</v>
      </c>
      <c r="R551" s="134" t="str">
        <f>IFERROR(__xludf.DUMMYFUNCTION("""COMPUTED_VALUE"""),"Martes 11:15")</f>
        <v>Martes 11:15</v>
      </c>
      <c r="S551" s="134" t="str">
        <f>IFERROR(__xludf.DUMMYFUNCTION("""COMPUTED_VALUE"""),"Martes 15:45")</f>
        <v>Martes 15:45</v>
      </c>
      <c r="T551" s="134" t="str">
        <f>IFERROR(__xludf.DUMMYFUNCTION("""COMPUTED_VALUE"""),"Martes 17:15")</f>
        <v>Martes 17:15</v>
      </c>
      <c r="U551" s="134" t="str">
        <f>IFERROR(__xludf.DUMMYFUNCTION("""COMPUTED_VALUE"""),"Miércoles 09:00")</f>
        <v>Miércoles 09:00</v>
      </c>
      <c r="V551" s="134" t="str">
        <f>IFERROR(__xludf.DUMMYFUNCTION("""COMPUTED_VALUE"""),"Miércoles 14:15")</f>
        <v>Miércoles 14:15</v>
      </c>
      <c r="W551" s="134" t="str">
        <f>IFERROR(__xludf.DUMMYFUNCTION("""COMPUTED_VALUE"""),"Jueves 11:15")</f>
        <v>Jueves 11:15</v>
      </c>
      <c r="X551" s="134" t="str">
        <f>IFERROR(__xludf.DUMMYFUNCTION("""COMPUTED_VALUE"""),"Jueves 15:45")</f>
        <v>Jueves 15:45</v>
      </c>
      <c r="Y551" s="134" t="str">
        <f>IFERROR(__xludf.DUMMYFUNCTION("""COMPUTED_VALUE"""),"Viernes 08:15")</f>
        <v>Viernes 08:15</v>
      </c>
      <c r="Z551" s="134" t="str">
        <f>IFERROR(__xludf.DUMMYFUNCTION("""COMPUTED_VALUE"""),"Viernes 13:30")</f>
        <v>Viernes 13:30</v>
      </c>
      <c r="AA551" s="134" t="str">
        <f>IFERROR(__xludf.DUMMYFUNCTION("""COMPUTED_VALUE"""),"Sábado 09:00")</f>
        <v>Sábado 09:00</v>
      </c>
      <c r="AB551" s="134" t="str">
        <f>IFERROR(__xludf.DUMMYFUNCTION("""COMPUTED_VALUE"""),"Sábado 13:30")</f>
        <v>Sábado 13:30</v>
      </c>
      <c r="AC551" s="134" t="str">
        <f>IFERROR(__xludf.DUMMYFUNCTION("""COMPUTED_VALUE"""),"vacio")</f>
        <v>vacio</v>
      </c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353"/>
      <c r="AZ551" s="392" t="str">
        <f>IFERROR(__xludf.DUMMYFUNCTION("TRANSPOSE( IFNA(FILTER($B:$B, MONTH(IF($A:$A&lt;&gt;"""",$A:$A,""null""))=MONTH(IF('DATOS PERSONALES'!$H549&lt;&gt;"""",'DATOS PERSONALES'!$H549,""null""))),""Ingrese mes contratacion primero""))"),"Ingrese mes contratacion primero")</f>
        <v>Ingrese mes contratacion primero</v>
      </c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</row>
    <row r="552" ht="15.75" customHeight="1">
      <c r="A552" s="134"/>
      <c r="B552" s="134"/>
      <c r="C552" s="134"/>
      <c r="D552" s="134"/>
      <c r="E552" s="134"/>
      <c r="F552" s="134"/>
      <c r="G552" s="353"/>
      <c r="H552" s="376"/>
      <c r="I552" s="376"/>
      <c r="J552" s="376"/>
      <c r="K552" s="377"/>
      <c r="L552" s="134"/>
      <c r="M552" s="134"/>
      <c r="N552" s="134"/>
      <c r="O552" s="134"/>
      <c r="P552" s="353"/>
      <c r="Q552" s="381" t="str">
        <f>IFERROR(__xludf.DUMMYFUNCTION("TRANSPOSE(FILTER($P$6:$P$329,$O$6:$O$329='DATOS PERSONALES'!$E549))"),"Martes 09:00")</f>
        <v>Martes 09:00</v>
      </c>
      <c r="R552" s="134" t="str">
        <f>IFERROR(__xludf.DUMMYFUNCTION("""COMPUTED_VALUE"""),"Martes 11:15")</f>
        <v>Martes 11:15</v>
      </c>
      <c r="S552" s="134" t="str">
        <f>IFERROR(__xludf.DUMMYFUNCTION("""COMPUTED_VALUE"""),"Martes 15:45")</f>
        <v>Martes 15:45</v>
      </c>
      <c r="T552" s="134" t="str">
        <f>IFERROR(__xludf.DUMMYFUNCTION("""COMPUTED_VALUE"""),"Martes 17:15")</f>
        <v>Martes 17:15</v>
      </c>
      <c r="U552" s="134" t="str">
        <f>IFERROR(__xludf.DUMMYFUNCTION("""COMPUTED_VALUE"""),"Miércoles 09:00")</f>
        <v>Miércoles 09:00</v>
      </c>
      <c r="V552" s="134" t="str">
        <f>IFERROR(__xludf.DUMMYFUNCTION("""COMPUTED_VALUE"""),"Miércoles 14:15")</f>
        <v>Miércoles 14:15</v>
      </c>
      <c r="W552" s="134" t="str">
        <f>IFERROR(__xludf.DUMMYFUNCTION("""COMPUTED_VALUE"""),"Jueves 11:15")</f>
        <v>Jueves 11:15</v>
      </c>
      <c r="X552" s="134" t="str">
        <f>IFERROR(__xludf.DUMMYFUNCTION("""COMPUTED_VALUE"""),"Jueves 15:45")</f>
        <v>Jueves 15:45</v>
      </c>
      <c r="Y552" s="134" t="str">
        <f>IFERROR(__xludf.DUMMYFUNCTION("""COMPUTED_VALUE"""),"Viernes 08:15")</f>
        <v>Viernes 08:15</v>
      </c>
      <c r="Z552" s="134" t="str">
        <f>IFERROR(__xludf.DUMMYFUNCTION("""COMPUTED_VALUE"""),"Viernes 13:30")</f>
        <v>Viernes 13:30</v>
      </c>
      <c r="AA552" s="134" t="str">
        <f>IFERROR(__xludf.DUMMYFUNCTION("""COMPUTED_VALUE"""),"Sábado 09:00")</f>
        <v>Sábado 09:00</v>
      </c>
      <c r="AB552" s="134" t="str">
        <f>IFERROR(__xludf.DUMMYFUNCTION("""COMPUTED_VALUE"""),"Sábado 13:30")</f>
        <v>Sábado 13:30</v>
      </c>
      <c r="AC552" s="134" t="str">
        <f>IFERROR(__xludf.DUMMYFUNCTION("""COMPUTED_VALUE"""),"vacio")</f>
        <v>vacio</v>
      </c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353"/>
      <c r="AZ552" s="392" t="str">
        <f>IFERROR(__xludf.DUMMYFUNCTION("TRANSPOSE( IFNA(FILTER($B:$B, MONTH(IF($A:$A&lt;&gt;"""",$A:$A,""null""))=MONTH(IF('DATOS PERSONALES'!$H550&lt;&gt;"""",'DATOS PERSONALES'!$H550,""null""))),""Ingrese mes contratacion primero""))"),"Ingrese mes contratacion primero")</f>
        <v>Ingrese mes contratacion primero</v>
      </c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</row>
    <row r="553" ht="15.75" customHeight="1">
      <c r="A553" s="134"/>
      <c r="B553" s="134"/>
      <c r="C553" s="134"/>
      <c r="D553" s="134"/>
      <c r="E553" s="134"/>
      <c r="F553" s="134"/>
      <c r="G553" s="353"/>
      <c r="H553" s="376"/>
      <c r="I553" s="376"/>
      <c r="J553" s="376"/>
      <c r="K553" s="377"/>
      <c r="L553" s="134"/>
      <c r="M553" s="134"/>
      <c r="N553" s="134"/>
      <c r="O553" s="134"/>
      <c r="P553" s="353"/>
      <c r="Q553" s="381" t="str">
        <f>IFERROR(__xludf.DUMMYFUNCTION("TRANSPOSE(FILTER($P$6:$P$329,$O$6:$O$329='DATOS PERSONALES'!$E550))"),"Martes 09:00")</f>
        <v>Martes 09:00</v>
      </c>
      <c r="R553" s="134" t="str">
        <f>IFERROR(__xludf.DUMMYFUNCTION("""COMPUTED_VALUE"""),"Martes 11:15")</f>
        <v>Martes 11:15</v>
      </c>
      <c r="S553" s="134" t="str">
        <f>IFERROR(__xludf.DUMMYFUNCTION("""COMPUTED_VALUE"""),"Martes 15:45")</f>
        <v>Martes 15:45</v>
      </c>
      <c r="T553" s="134" t="str">
        <f>IFERROR(__xludf.DUMMYFUNCTION("""COMPUTED_VALUE"""),"Martes 17:15")</f>
        <v>Martes 17:15</v>
      </c>
      <c r="U553" s="134" t="str">
        <f>IFERROR(__xludf.DUMMYFUNCTION("""COMPUTED_VALUE"""),"Miércoles 09:00")</f>
        <v>Miércoles 09:00</v>
      </c>
      <c r="V553" s="134" t="str">
        <f>IFERROR(__xludf.DUMMYFUNCTION("""COMPUTED_VALUE"""),"Miércoles 14:15")</f>
        <v>Miércoles 14:15</v>
      </c>
      <c r="W553" s="134" t="str">
        <f>IFERROR(__xludf.DUMMYFUNCTION("""COMPUTED_VALUE"""),"Jueves 11:15")</f>
        <v>Jueves 11:15</v>
      </c>
      <c r="X553" s="134" t="str">
        <f>IFERROR(__xludf.DUMMYFUNCTION("""COMPUTED_VALUE"""),"Jueves 15:45")</f>
        <v>Jueves 15:45</v>
      </c>
      <c r="Y553" s="134" t="str">
        <f>IFERROR(__xludf.DUMMYFUNCTION("""COMPUTED_VALUE"""),"Viernes 08:15")</f>
        <v>Viernes 08:15</v>
      </c>
      <c r="Z553" s="134" t="str">
        <f>IFERROR(__xludf.DUMMYFUNCTION("""COMPUTED_VALUE"""),"Viernes 13:30")</f>
        <v>Viernes 13:30</v>
      </c>
      <c r="AA553" s="134" t="str">
        <f>IFERROR(__xludf.DUMMYFUNCTION("""COMPUTED_VALUE"""),"Sábado 09:00")</f>
        <v>Sábado 09:00</v>
      </c>
      <c r="AB553" s="134" t="str">
        <f>IFERROR(__xludf.DUMMYFUNCTION("""COMPUTED_VALUE"""),"Sábado 13:30")</f>
        <v>Sábado 13:30</v>
      </c>
      <c r="AC553" s="134" t="str">
        <f>IFERROR(__xludf.DUMMYFUNCTION("""COMPUTED_VALUE"""),"vacio")</f>
        <v>vacio</v>
      </c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353"/>
      <c r="AZ553" s="392" t="str">
        <f>IFERROR(__xludf.DUMMYFUNCTION("TRANSPOSE( IFNA(FILTER($B:$B, MONTH(IF($A:$A&lt;&gt;"""",$A:$A,""null""))=MONTH(IF('DATOS PERSONALES'!$H551&lt;&gt;"""",'DATOS PERSONALES'!$H551,""null""))),""Ingrese mes contratacion primero""))"),"Ingrese mes contratacion primero")</f>
        <v>Ingrese mes contratacion primero</v>
      </c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</row>
    <row r="554" ht="15.75" customHeight="1">
      <c r="A554" s="134"/>
      <c r="B554" s="134"/>
      <c r="C554" s="134"/>
      <c r="D554" s="134"/>
      <c r="E554" s="134"/>
      <c r="F554" s="134"/>
      <c r="G554" s="353"/>
      <c r="H554" s="376"/>
      <c r="I554" s="376"/>
      <c r="J554" s="376"/>
      <c r="K554" s="377"/>
      <c r="L554" s="134"/>
      <c r="M554" s="134"/>
      <c r="N554" s="134"/>
      <c r="O554" s="134"/>
      <c r="P554" s="353"/>
      <c r="Q554" s="381" t="str">
        <f>IFERROR(__xludf.DUMMYFUNCTION("TRANSPOSE(FILTER($P$6:$P$329,$O$6:$O$329='DATOS PERSONALES'!$E551))"),"Martes 09:00")</f>
        <v>Martes 09:00</v>
      </c>
      <c r="R554" s="134" t="str">
        <f>IFERROR(__xludf.DUMMYFUNCTION("""COMPUTED_VALUE"""),"Martes 11:15")</f>
        <v>Martes 11:15</v>
      </c>
      <c r="S554" s="134" t="str">
        <f>IFERROR(__xludf.DUMMYFUNCTION("""COMPUTED_VALUE"""),"Martes 15:45")</f>
        <v>Martes 15:45</v>
      </c>
      <c r="T554" s="134" t="str">
        <f>IFERROR(__xludf.DUMMYFUNCTION("""COMPUTED_VALUE"""),"Martes 17:15")</f>
        <v>Martes 17:15</v>
      </c>
      <c r="U554" s="134" t="str">
        <f>IFERROR(__xludf.DUMMYFUNCTION("""COMPUTED_VALUE"""),"Miércoles 09:00")</f>
        <v>Miércoles 09:00</v>
      </c>
      <c r="V554" s="134" t="str">
        <f>IFERROR(__xludf.DUMMYFUNCTION("""COMPUTED_VALUE"""),"Miércoles 14:15")</f>
        <v>Miércoles 14:15</v>
      </c>
      <c r="W554" s="134" t="str">
        <f>IFERROR(__xludf.DUMMYFUNCTION("""COMPUTED_VALUE"""),"Jueves 11:15")</f>
        <v>Jueves 11:15</v>
      </c>
      <c r="X554" s="134" t="str">
        <f>IFERROR(__xludf.DUMMYFUNCTION("""COMPUTED_VALUE"""),"Jueves 15:45")</f>
        <v>Jueves 15:45</v>
      </c>
      <c r="Y554" s="134" t="str">
        <f>IFERROR(__xludf.DUMMYFUNCTION("""COMPUTED_VALUE"""),"Viernes 08:15")</f>
        <v>Viernes 08:15</v>
      </c>
      <c r="Z554" s="134" t="str">
        <f>IFERROR(__xludf.DUMMYFUNCTION("""COMPUTED_VALUE"""),"Viernes 13:30")</f>
        <v>Viernes 13:30</v>
      </c>
      <c r="AA554" s="134" t="str">
        <f>IFERROR(__xludf.DUMMYFUNCTION("""COMPUTED_VALUE"""),"Sábado 09:00")</f>
        <v>Sábado 09:00</v>
      </c>
      <c r="AB554" s="134" t="str">
        <f>IFERROR(__xludf.DUMMYFUNCTION("""COMPUTED_VALUE"""),"Sábado 13:30")</f>
        <v>Sábado 13:30</v>
      </c>
      <c r="AC554" s="134" t="str">
        <f>IFERROR(__xludf.DUMMYFUNCTION("""COMPUTED_VALUE"""),"vacio")</f>
        <v>vacio</v>
      </c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353"/>
      <c r="AZ554" s="392" t="str">
        <f>IFERROR(__xludf.DUMMYFUNCTION("TRANSPOSE( IFNA(FILTER($B:$B, MONTH(IF($A:$A&lt;&gt;"""",$A:$A,""null""))=MONTH(IF('DATOS PERSONALES'!$H552&lt;&gt;"""",'DATOS PERSONALES'!$H552,""null""))),""Ingrese mes contratacion primero""))"),"Ingrese mes contratacion primero")</f>
        <v>Ingrese mes contratacion primero</v>
      </c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</row>
    <row r="555" ht="15.75" customHeight="1">
      <c r="A555" s="134"/>
      <c r="B555" s="134"/>
      <c r="C555" s="134"/>
      <c r="D555" s="134"/>
      <c r="E555" s="134"/>
      <c r="F555" s="134"/>
      <c r="G555" s="353"/>
      <c r="H555" s="376"/>
      <c r="I555" s="376"/>
      <c r="J555" s="376"/>
      <c r="K555" s="377"/>
      <c r="L555" s="134"/>
      <c r="M555" s="134"/>
      <c r="N555" s="134"/>
      <c r="O555" s="134"/>
      <c r="P555" s="353"/>
      <c r="Q555" s="381" t="str">
        <f>IFERROR(__xludf.DUMMYFUNCTION("TRANSPOSE(FILTER($P$6:$P$329,$O$6:$O$329='DATOS PERSONALES'!$E552))"),"Martes 09:00")</f>
        <v>Martes 09:00</v>
      </c>
      <c r="R555" s="134" t="str">
        <f>IFERROR(__xludf.DUMMYFUNCTION("""COMPUTED_VALUE"""),"Martes 11:15")</f>
        <v>Martes 11:15</v>
      </c>
      <c r="S555" s="134" t="str">
        <f>IFERROR(__xludf.DUMMYFUNCTION("""COMPUTED_VALUE"""),"Martes 15:45")</f>
        <v>Martes 15:45</v>
      </c>
      <c r="T555" s="134" t="str">
        <f>IFERROR(__xludf.DUMMYFUNCTION("""COMPUTED_VALUE"""),"Martes 17:15")</f>
        <v>Martes 17:15</v>
      </c>
      <c r="U555" s="134" t="str">
        <f>IFERROR(__xludf.DUMMYFUNCTION("""COMPUTED_VALUE"""),"Miércoles 09:00")</f>
        <v>Miércoles 09:00</v>
      </c>
      <c r="V555" s="134" t="str">
        <f>IFERROR(__xludf.DUMMYFUNCTION("""COMPUTED_VALUE"""),"Miércoles 14:15")</f>
        <v>Miércoles 14:15</v>
      </c>
      <c r="W555" s="134" t="str">
        <f>IFERROR(__xludf.DUMMYFUNCTION("""COMPUTED_VALUE"""),"Jueves 11:15")</f>
        <v>Jueves 11:15</v>
      </c>
      <c r="X555" s="134" t="str">
        <f>IFERROR(__xludf.DUMMYFUNCTION("""COMPUTED_VALUE"""),"Jueves 15:45")</f>
        <v>Jueves 15:45</v>
      </c>
      <c r="Y555" s="134" t="str">
        <f>IFERROR(__xludf.DUMMYFUNCTION("""COMPUTED_VALUE"""),"Viernes 08:15")</f>
        <v>Viernes 08:15</v>
      </c>
      <c r="Z555" s="134" t="str">
        <f>IFERROR(__xludf.DUMMYFUNCTION("""COMPUTED_VALUE"""),"Viernes 13:30")</f>
        <v>Viernes 13:30</v>
      </c>
      <c r="AA555" s="134" t="str">
        <f>IFERROR(__xludf.DUMMYFUNCTION("""COMPUTED_VALUE"""),"Sábado 09:00")</f>
        <v>Sábado 09:00</v>
      </c>
      <c r="AB555" s="134" t="str">
        <f>IFERROR(__xludf.DUMMYFUNCTION("""COMPUTED_VALUE"""),"Sábado 13:30")</f>
        <v>Sábado 13:30</v>
      </c>
      <c r="AC555" s="134" t="str">
        <f>IFERROR(__xludf.DUMMYFUNCTION("""COMPUTED_VALUE"""),"vacio")</f>
        <v>vacio</v>
      </c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353"/>
      <c r="AZ555" s="392" t="str">
        <f>IFERROR(__xludf.DUMMYFUNCTION("TRANSPOSE( IFNA(FILTER($B:$B, MONTH(IF($A:$A&lt;&gt;"""",$A:$A,""null""))=MONTH(IF('DATOS PERSONALES'!$H553&lt;&gt;"""",'DATOS PERSONALES'!$H553,""null""))),""Ingrese mes contratacion primero""))"),"Ingrese mes contratacion primero")</f>
        <v>Ingrese mes contratacion primero</v>
      </c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</row>
    <row r="556" ht="15.75" customHeight="1">
      <c r="A556" s="134"/>
      <c r="B556" s="134"/>
      <c r="C556" s="134"/>
      <c r="D556" s="134"/>
      <c r="E556" s="134"/>
      <c r="F556" s="134"/>
      <c r="G556" s="353"/>
      <c r="H556" s="376"/>
      <c r="I556" s="376"/>
      <c r="J556" s="376"/>
      <c r="K556" s="377"/>
      <c r="L556" s="134"/>
      <c r="M556" s="134"/>
      <c r="N556" s="134"/>
      <c r="O556" s="134"/>
      <c r="P556" s="353"/>
      <c r="Q556" s="381" t="str">
        <f>IFERROR(__xludf.DUMMYFUNCTION("TRANSPOSE(FILTER($P$6:$P$329,$O$6:$O$329='DATOS PERSONALES'!$E553))"),"Martes 09:00")</f>
        <v>Martes 09:00</v>
      </c>
      <c r="R556" s="134" t="str">
        <f>IFERROR(__xludf.DUMMYFUNCTION("""COMPUTED_VALUE"""),"Martes 11:15")</f>
        <v>Martes 11:15</v>
      </c>
      <c r="S556" s="134" t="str">
        <f>IFERROR(__xludf.DUMMYFUNCTION("""COMPUTED_VALUE"""),"Martes 15:45")</f>
        <v>Martes 15:45</v>
      </c>
      <c r="T556" s="134" t="str">
        <f>IFERROR(__xludf.DUMMYFUNCTION("""COMPUTED_VALUE"""),"Martes 17:15")</f>
        <v>Martes 17:15</v>
      </c>
      <c r="U556" s="134" t="str">
        <f>IFERROR(__xludf.DUMMYFUNCTION("""COMPUTED_VALUE"""),"Miércoles 09:00")</f>
        <v>Miércoles 09:00</v>
      </c>
      <c r="V556" s="134" t="str">
        <f>IFERROR(__xludf.DUMMYFUNCTION("""COMPUTED_VALUE"""),"Miércoles 14:15")</f>
        <v>Miércoles 14:15</v>
      </c>
      <c r="W556" s="134" t="str">
        <f>IFERROR(__xludf.DUMMYFUNCTION("""COMPUTED_VALUE"""),"Jueves 11:15")</f>
        <v>Jueves 11:15</v>
      </c>
      <c r="X556" s="134" t="str">
        <f>IFERROR(__xludf.DUMMYFUNCTION("""COMPUTED_VALUE"""),"Jueves 15:45")</f>
        <v>Jueves 15:45</v>
      </c>
      <c r="Y556" s="134" t="str">
        <f>IFERROR(__xludf.DUMMYFUNCTION("""COMPUTED_VALUE"""),"Viernes 08:15")</f>
        <v>Viernes 08:15</v>
      </c>
      <c r="Z556" s="134" t="str">
        <f>IFERROR(__xludf.DUMMYFUNCTION("""COMPUTED_VALUE"""),"Viernes 13:30")</f>
        <v>Viernes 13:30</v>
      </c>
      <c r="AA556" s="134" t="str">
        <f>IFERROR(__xludf.DUMMYFUNCTION("""COMPUTED_VALUE"""),"Sábado 09:00")</f>
        <v>Sábado 09:00</v>
      </c>
      <c r="AB556" s="134" t="str">
        <f>IFERROR(__xludf.DUMMYFUNCTION("""COMPUTED_VALUE"""),"Sábado 13:30")</f>
        <v>Sábado 13:30</v>
      </c>
      <c r="AC556" s="134" t="str">
        <f>IFERROR(__xludf.DUMMYFUNCTION("""COMPUTED_VALUE"""),"vacio")</f>
        <v>vacio</v>
      </c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353"/>
      <c r="AZ556" s="392" t="str">
        <f>IFERROR(__xludf.DUMMYFUNCTION("TRANSPOSE( IFNA(FILTER($B:$B, MONTH(IF($A:$A&lt;&gt;"""",$A:$A,""null""))=MONTH(IF('DATOS PERSONALES'!$H554&lt;&gt;"""",'DATOS PERSONALES'!$H554,""null""))),""Ingrese mes contratacion primero""))"),"Ingrese mes contratacion primero")</f>
        <v>Ingrese mes contratacion primero</v>
      </c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</row>
    <row r="557" ht="15.75" customHeight="1">
      <c r="A557" s="134"/>
      <c r="B557" s="134"/>
      <c r="C557" s="134"/>
      <c r="D557" s="134"/>
      <c r="E557" s="134"/>
      <c r="F557" s="134"/>
      <c r="G557" s="353"/>
      <c r="H557" s="376"/>
      <c r="I557" s="376"/>
      <c r="J557" s="376"/>
      <c r="K557" s="377"/>
      <c r="L557" s="134"/>
      <c r="M557" s="134"/>
      <c r="N557" s="134"/>
      <c r="O557" s="134"/>
      <c r="P557" s="353"/>
      <c r="Q557" s="381" t="str">
        <f>IFERROR(__xludf.DUMMYFUNCTION("TRANSPOSE(FILTER($P$6:$P$329,$O$6:$O$329='DATOS PERSONALES'!$E554))"),"Martes 09:00")</f>
        <v>Martes 09:00</v>
      </c>
      <c r="R557" s="134" t="str">
        <f>IFERROR(__xludf.DUMMYFUNCTION("""COMPUTED_VALUE"""),"Martes 11:15")</f>
        <v>Martes 11:15</v>
      </c>
      <c r="S557" s="134" t="str">
        <f>IFERROR(__xludf.DUMMYFUNCTION("""COMPUTED_VALUE"""),"Martes 15:45")</f>
        <v>Martes 15:45</v>
      </c>
      <c r="T557" s="134" t="str">
        <f>IFERROR(__xludf.DUMMYFUNCTION("""COMPUTED_VALUE"""),"Martes 17:15")</f>
        <v>Martes 17:15</v>
      </c>
      <c r="U557" s="134" t="str">
        <f>IFERROR(__xludf.DUMMYFUNCTION("""COMPUTED_VALUE"""),"Miércoles 09:00")</f>
        <v>Miércoles 09:00</v>
      </c>
      <c r="V557" s="134" t="str">
        <f>IFERROR(__xludf.DUMMYFUNCTION("""COMPUTED_VALUE"""),"Miércoles 14:15")</f>
        <v>Miércoles 14:15</v>
      </c>
      <c r="W557" s="134" t="str">
        <f>IFERROR(__xludf.DUMMYFUNCTION("""COMPUTED_VALUE"""),"Jueves 11:15")</f>
        <v>Jueves 11:15</v>
      </c>
      <c r="X557" s="134" t="str">
        <f>IFERROR(__xludf.DUMMYFUNCTION("""COMPUTED_VALUE"""),"Jueves 15:45")</f>
        <v>Jueves 15:45</v>
      </c>
      <c r="Y557" s="134" t="str">
        <f>IFERROR(__xludf.DUMMYFUNCTION("""COMPUTED_VALUE"""),"Viernes 08:15")</f>
        <v>Viernes 08:15</v>
      </c>
      <c r="Z557" s="134" t="str">
        <f>IFERROR(__xludf.DUMMYFUNCTION("""COMPUTED_VALUE"""),"Viernes 13:30")</f>
        <v>Viernes 13:30</v>
      </c>
      <c r="AA557" s="134" t="str">
        <f>IFERROR(__xludf.DUMMYFUNCTION("""COMPUTED_VALUE"""),"Sábado 09:00")</f>
        <v>Sábado 09:00</v>
      </c>
      <c r="AB557" s="134" t="str">
        <f>IFERROR(__xludf.DUMMYFUNCTION("""COMPUTED_VALUE"""),"Sábado 13:30")</f>
        <v>Sábado 13:30</v>
      </c>
      <c r="AC557" s="134" t="str">
        <f>IFERROR(__xludf.DUMMYFUNCTION("""COMPUTED_VALUE"""),"vacio")</f>
        <v>vacio</v>
      </c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353"/>
      <c r="AZ557" s="392" t="str">
        <f>IFERROR(__xludf.DUMMYFUNCTION("TRANSPOSE( IFNA(FILTER($B:$B, MONTH(IF($A:$A&lt;&gt;"""",$A:$A,""null""))=MONTH(IF('DATOS PERSONALES'!$H555&lt;&gt;"""",'DATOS PERSONALES'!$H555,""null""))),""Ingrese mes contratacion primero""))"),"Ingrese mes contratacion primero")</f>
        <v>Ingrese mes contratacion primero</v>
      </c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</row>
    <row r="558" ht="15.75" customHeight="1">
      <c r="A558" s="134"/>
      <c r="B558" s="134"/>
      <c r="C558" s="134"/>
      <c r="D558" s="134"/>
      <c r="E558" s="134"/>
      <c r="F558" s="134"/>
      <c r="G558" s="353"/>
      <c r="H558" s="376"/>
      <c r="I558" s="376"/>
      <c r="J558" s="376"/>
      <c r="K558" s="377"/>
      <c r="L558" s="134"/>
      <c r="M558" s="134"/>
      <c r="N558" s="134"/>
      <c r="O558" s="134"/>
      <c r="P558" s="353"/>
      <c r="Q558" s="381" t="str">
        <f>IFERROR(__xludf.DUMMYFUNCTION("TRANSPOSE(FILTER($P$6:$P$329,$O$6:$O$329='DATOS PERSONALES'!$E555))"),"Martes 09:00")</f>
        <v>Martes 09:00</v>
      </c>
      <c r="R558" s="134" t="str">
        <f>IFERROR(__xludf.DUMMYFUNCTION("""COMPUTED_VALUE"""),"Martes 11:15")</f>
        <v>Martes 11:15</v>
      </c>
      <c r="S558" s="134" t="str">
        <f>IFERROR(__xludf.DUMMYFUNCTION("""COMPUTED_VALUE"""),"Martes 15:45")</f>
        <v>Martes 15:45</v>
      </c>
      <c r="T558" s="134" t="str">
        <f>IFERROR(__xludf.DUMMYFUNCTION("""COMPUTED_VALUE"""),"Martes 17:15")</f>
        <v>Martes 17:15</v>
      </c>
      <c r="U558" s="134" t="str">
        <f>IFERROR(__xludf.DUMMYFUNCTION("""COMPUTED_VALUE"""),"Miércoles 09:00")</f>
        <v>Miércoles 09:00</v>
      </c>
      <c r="V558" s="134" t="str">
        <f>IFERROR(__xludf.DUMMYFUNCTION("""COMPUTED_VALUE"""),"Miércoles 14:15")</f>
        <v>Miércoles 14:15</v>
      </c>
      <c r="W558" s="134" t="str">
        <f>IFERROR(__xludf.DUMMYFUNCTION("""COMPUTED_VALUE"""),"Jueves 11:15")</f>
        <v>Jueves 11:15</v>
      </c>
      <c r="X558" s="134" t="str">
        <f>IFERROR(__xludf.DUMMYFUNCTION("""COMPUTED_VALUE"""),"Jueves 15:45")</f>
        <v>Jueves 15:45</v>
      </c>
      <c r="Y558" s="134" t="str">
        <f>IFERROR(__xludf.DUMMYFUNCTION("""COMPUTED_VALUE"""),"Viernes 08:15")</f>
        <v>Viernes 08:15</v>
      </c>
      <c r="Z558" s="134" t="str">
        <f>IFERROR(__xludf.DUMMYFUNCTION("""COMPUTED_VALUE"""),"Viernes 13:30")</f>
        <v>Viernes 13:30</v>
      </c>
      <c r="AA558" s="134" t="str">
        <f>IFERROR(__xludf.DUMMYFUNCTION("""COMPUTED_VALUE"""),"Sábado 09:00")</f>
        <v>Sábado 09:00</v>
      </c>
      <c r="AB558" s="134" t="str">
        <f>IFERROR(__xludf.DUMMYFUNCTION("""COMPUTED_VALUE"""),"Sábado 13:30")</f>
        <v>Sábado 13:30</v>
      </c>
      <c r="AC558" s="134" t="str">
        <f>IFERROR(__xludf.DUMMYFUNCTION("""COMPUTED_VALUE"""),"vacio")</f>
        <v>vacio</v>
      </c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353"/>
      <c r="AZ558" s="392" t="str">
        <f>IFERROR(__xludf.DUMMYFUNCTION("TRANSPOSE( IFNA(FILTER($B:$B, MONTH(IF($A:$A&lt;&gt;"""",$A:$A,""null""))=MONTH(IF('DATOS PERSONALES'!$H556&lt;&gt;"""",'DATOS PERSONALES'!$H556,""null""))),""Ingrese mes contratacion primero""))"),"Ingrese mes contratacion primero")</f>
        <v>Ingrese mes contratacion primero</v>
      </c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</row>
    <row r="559" ht="15.75" customHeight="1">
      <c r="A559" s="134"/>
      <c r="B559" s="134"/>
      <c r="C559" s="134"/>
      <c r="D559" s="134"/>
      <c r="E559" s="134"/>
      <c r="F559" s="134"/>
      <c r="G559" s="353"/>
      <c r="H559" s="376"/>
      <c r="I559" s="376"/>
      <c r="J559" s="376"/>
      <c r="K559" s="377"/>
      <c r="L559" s="134"/>
      <c r="M559" s="134"/>
      <c r="N559" s="134"/>
      <c r="O559" s="134"/>
      <c r="P559" s="353"/>
      <c r="Q559" s="381" t="str">
        <f>IFERROR(__xludf.DUMMYFUNCTION("TRANSPOSE(FILTER($P$6:$P$329,$O$6:$O$329='DATOS PERSONALES'!$E556))"),"Martes 09:00")</f>
        <v>Martes 09:00</v>
      </c>
      <c r="R559" s="134" t="str">
        <f>IFERROR(__xludf.DUMMYFUNCTION("""COMPUTED_VALUE"""),"Martes 11:15")</f>
        <v>Martes 11:15</v>
      </c>
      <c r="S559" s="134" t="str">
        <f>IFERROR(__xludf.DUMMYFUNCTION("""COMPUTED_VALUE"""),"Martes 15:45")</f>
        <v>Martes 15:45</v>
      </c>
      <c r="T559" s="134" t="str">
        <f>IFERROR(__xludf.DUMMYFUNCTION("""COMPUTED_VALUE"""),"Martes 17:15")</f>
        <v>Martes 17:15</v>
      </c>
      <c r="U559" s="134" t="str">
        <f>IFERROR(__xludf.DUMMYFUNCTION("""COMPUTED_VALUE"""),"Miércoles 09:00")</f>
        <v>Miércoles 09:00</v>
      </c>
      <c r="V559" s="134" t="str">
        <f>IFERROR(__xludf.DUMMYFUNCTION("""COMPUTED_VALUE"""),"Miércoles 14:15")</f>
        <v>Miércoles 14:15</v>
      </c>
      <c r="W559" s="134" t="str">
        <f>IFERROR(__xludf.DUMMYFUNCTION("""COMPUTED_VALUE"""),"Jueves 11:15")</f>
        <v>Jueves 11:15</v>
      </c>
      <c r="X559" s="134" t="str">
        <f>IFERROR(__xludf.DUMMYFUNCTION("""COMPUTED_VALUE"""),"Jueves 15:45")</f>
        <v>Jueves 15:45</v>
      </c>
      <c r="Y559" s="134" t="str">
        <f>IFERROR(__xludf.DUMMYFUNCTION("""COMPUTED_VALUE"""),"Viernes 08:15")</f>
        <v>Viernes 08:15</v>
      </c>
      <c r="Z559" s="134" t="str">
        <f>IFERROR(__xludf.DUMMYFUNCTION("""COMPUTED_VALUE"""),"Viernes 13:30")</f>
        <v>Viernes 13:30</v>
      </c>
      <c r="AA559" s="134" t="str">
        <f>IFERROR(__xludf.DUMMYFUNCTION("""COMPUTED_VALUE"""),"Sábado 09:00")</f>
        <v>Sábado 09:00</v>
      </c>
      <c r="AB559" s="134" t="str">
        <f>IFERROR(__xludf.DUMMYFUNCTION("""COMPUTED_VALUE"""),"Sábado 13:30")</f>
        <v>Sábado 13:30</v>
      </c>
      <c r="AC559" s="134" t="str">
        <f>IFERROR(__xludf.DUMMYFUNCTION("""COMPUTED_VALUE"""),"vacio")</f>
        <v>vacio</v>
      </c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353"/>
      <c r="AZ559" s="392" t="str">
        <f>IFERROR(__xludf.DUMMYFUNCTION("TRANSPOSE( IFNA(FILTER($B:$B, MONTH(IF($A:$A&lt;&gt;"""",$A:$A,""null""))=MONTH(IF('DATOS PERSONALES'!$H557&lt;&gt;"""",'DATOS PERSONALES'!$H557,""null""))),""Ingrese mes contratacion primero""))"),"Ingrese mes contratacion primero")</f>
        <v>Ingrese mes contratacion primero</v>
      </c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</row>
    <row r="560" ht="15.75" customHeight="1">
      <c r="A560" s="134"/>
      <c r="B560" s="134"/>
      <c r="C560" s="134"/>
      <c r="D560" s="134"/>
      <c r="E560" s="134"/>
      <c r="F560" s="134"/>
      <c r="G560" s="353"/>
      <c r="H560" s="376"/>
      <c r="I560" s="376"/>
      <c r="J560" s="376"/>
      <c r="K560" s="377"/>
      <c r="L560" s="134"/>
      <c r="M560" s="134"/>
      <c r="N560" s="134"/>
      <c r="O560" s="134"/>
      <c r="P560" s="353"/>
      <c r="Q560" s="381" t="str">
        <f>IFERROR(__xludf.DUMMYFUNCTION("TRANSPOSE(FILTER($P$6:$P$329,$O$6:$O$329='DATOS PERSONALES'!$E557))"),"Martes 09:00")</f>
        <v>Martes 09:00</v>
      </c>
      <c r="R560" s="134" t="str">
        <f>IFERROR(__xludf.DUMMYFUNCTION("""COMPUTED_VALUE"""),"Martes 11:15")</f>
        <v>Martes 11:15</v>
      </c>
      <c r="S560" s="134" t="str">
        <f>IFERROR(__xludf.DUMMYFUNCTION("""COMPUTED_VALUE"""),"Martes 15:45")</f>
        <v>Martes 15:45</v>
      </c>
      <c r="T560" s="134" t="str">
        <f>IFERROR(__xludf.DUMMYFUNCTION("""COMPUTED_VALUE"""),"Martes 17:15")</f>
        <v>Martes 17:15</v>
      </c>
      <c r="U560" s="134" t="str">
        <f>IFERROR(__xludf.DUMMYFUNCTION("""COMPUTED_VALUE"""),"Miércoles 09:00")</f>
        <v>Miércoles 09:00</v>
      </c>
      <c r="V560" s="134" t="str">
        <f>IFERROR(__xludf.DUMMYFUNCTION("""COMPUTED_VALUE"""),"Miércoles 14:15")</f>
        <v>Miércoles 14:15</v>
      </c>
      <c r="W560" s="134" t="str">
        <f>IFERROR(__xludf.DUMMYFUNCTION("""COMPUTED_VALUE"""),"Jueves 11:15")</f>
        <v>Jueves 11:15</v>
      </c>
      <c r="X560" s="134" t="str">
        <f>IFERROR(__xludf.DUMMYFUNCTION("""COMPUTED_VALUE"""),"Jueves 15:45")</f>
        <v>Jueves 15:45</v>
      </c>
      <c r="Y560" s="134" t="str">
        <f>IFERROR(__xludf.DUMMYFUNCTION("""COMPUTED_VALUE"""),"Viernes 08:15")</f>
        <v>Viernes 08:15</v>
      </c>
      <c r="Z560" s="134" t="str">
        <f>IFERROR(__xludf.DUMMYFUNCTION("""COMPUTED_VALUE"""),"Viernes 13:30")</f>
        <v>Viernes 13:30</v>
      </c>
      <c r="AA560" s="134" t="str">
        <f>IFERROR(__xludf.DUMMYFUNCTION("""COMPUTED_VALUE"""),"Sábado 09:00")</f>
        <v>Sábado 09:00</v>
      </c>
      <c r="AB560" s="134" t="str">
        <f>IFERROR(__xludf.DUMMYFUNCTION("""COMPUTED_VALUE"""),"Sábado 13:30")</f>
        <v>Sábado 13:30</v>
      </c>
      <c r="AC560" s="134" t="str">
        <f>IFERROR(__xludf.DUMMYFUNCTION("""COMPUTED_VALUE"""),"vacio")</f>
        <v>vacio</v>
      </c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353"/>
      <c r="AZ560" s="392" t="str">
        <f>IFERROR(__xludf.DUMMYFUNCTION("TRANSPOSE( IFNA(FILTER($B:$B, MONTH(IF($A:$A&lt;&gt;"""",$A:$A,""null""))=MONTH(IF('DATOS PERSONALES'!$H558&lt;&gt;"""",'DATOS PERSONALES'!$H558,""null""))),""Ingrese mes contratacion primero""))"),"Ingrese mes contratacion primero")</f>
        <v>Ingrese mes contratacion primero</v>
      </c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</row>
    <row r="561" ht="15.75" customHeight="1">
      <c r="A561" s="134"/>
      <c r="B561" s="134"/>
      <c r="C561" s="134"/>
      <c r="D561" s="134"/>
      <c r="E561" s="134"/>
      <c r="F561" s="134"/>
      <c r="G561" s="353"/>
      <c r="H561" s="376"/>
      <c r="I561" s="376"/>
      <c r="J561" s="376"/>
      <c r="K561" s="377"/>
      <c r="L561" s="134"/>
      <c r="M561" s="134"/>
      <c r="N561" s="134"/>
      <c r="O561" s="134"/>
      <c r="P561" s="353"/>
      <c r="Q561" s="381" t="str">
        <f>IFERROR(__xludf.DUMMYFUNCTION("TRANSPOSE(FILTER($P$6:$P$329,$O$6:$O$329='DATOS PERSONALES'!$E558))"),"Martes 09:00")</f>
        <v>Martes 09:00</v>
      </c>
      <c r="R561" s="134" t="str">
        <f>IFERROR(__xludf.DUMMYFUNCTION("""COMPUTED_VALUE"""),"Martes 11:15")</f>
        <v>Martes 11:15</v>
      </c>
      <c r="S561" s="134" t="str">
        <f>IFERROR(__xludf.DUMMYFUNCTION("""COMPUTED_VALUE"""),"Martes 15:45")</f>
        <v>Martes 15:45</v>
      </c>
      <c r="T561" s="134" t="str">
        <f>IFERROR(__xludf.DUMMYFUNCTION("""COMPUTED_VALUE"""),"Martes 17:15")</f>
        <v>Martes 17:15</v>
      </c>
      <c r="U561" s="134" t="str">
        <f>IFERROR(__xludf.DUMMYFUNCTION("""COMPUTED_VALUE"""),"Miércoles 09:00")</f>
        <v>Miércoles 09:00</v>
      </c>
      <c r="V561" s="134" t="str">
        <f>IFERROR(__xludf.DUMMYFUNCTION("""COMPUTED_VALUE"""),"Miércoles 14:15")</f>
        <v>Miércoles 14:15</v>
      </c>
      <c r="W561" s="134" t="str">
        <f>IFERROR(__xludf.DUMMYFUNCTION("""COMPUTED_VALUE"""),"Jueves 11:15")</f>
        <v>Jueves 11:15</v>
      </c>
      <c r="X561" s="134" t="str">
        <f>IFERROR(__xludf.DUMMYFUNCTION("""COMPUTED_VALUE"""),"Jueves 15:45")</f>
        <v>Jueves 15:45</v>
      </c>
      <c r="Y561" s="134" t="str">
        <f>IFERROR(__xludf.DUMMYFUNCTION("""COMPUTED_VALUE"""),"Viernes 08:15")</f>
        <v>Viernes 08:15</v>
      </c>
      <c r="Z561" s="134" t="str">
        <f>IFERROR(__xludf.DUMMYFUNCTION("""COMPUTED_VALUE"""),"Viernes 13:30")</f>
        <v>Viernes 13:30</v>
      </c>
      <c r="AA561" s="134" t="str">
        <f>IFERROR(__xludf.DUMMYFUNCTION("""COMPUTED_VALUE"""),"Sábado 09:00")</f>
        <v>Sábado 09:00</v>
      </c>
      <c r="AB561" s="134" t="str">
        <f>IFERROR(__xludf.DUMMYFUNCTION("""COMPUTED_VALUE"""),"Sábado 13:30")</f>
        <v>Sábado 13:30</v>
      </c>
      <c r="AC561" s="134" t="str">
        <f>IFERROR(__xludf.DUMMYFUNCTION("""COMPUTED_VALUE"""),"vacio")</f>
        <v>vacio</v>
      </c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353"/>
      <c r="AZ561" s="392" t="str">
        <f>IFERROR(__xludf.DUMMYFUNCTION("TRANSPOSE( IFNA(FILTER($B:$B, MONTH(IF($A:$A&lt;&gt;"""",$A:$A,""null""))=MONTH(IF('DATOS PERSONALES'!$H559&lt;&gt;"""",'DATOS PERSONALES'!$H559,""null""))),""Ingrese mes contratacion primero""))"),"Ingrese mes contratacion primero")</f>
        <v>Ingrese mes contratacion primero</v>
      </c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</row>
    <row r="562" ht="15.75" customHeight="1">
      <c r="A562" s="134"/>
      <c r="B562" s="134"/>
      <c r="C562" s="134"/>
      <c r="D562" s="134"/>
      <c r="E562" s="134"/>
      <c r="F562" s="134"/>
      <c r="G562" s="353"/>
      <c r="H562" s="376"/>
      <c r="I562" s="376"/>
      <c r="J562" s="376"/>
      <c r="K562" s="377"/>
      <c r="L562" s="134"/>
      <c r="M562" s="134"/>
      <c r="N562" s="134"/>
      <c r="O562" s="134"/>
      <c r="P562" s="353"/>
      <c r="Q562" s="381" t="str">
        <f>IFERROR(__xludf.DUMMYFUNCTION("TRANSPOSE(FILTER($P$6:$P$329,$O$6:$O$329='DATOS PERSONALES'!$E559))"),"Martes 09:00")</f>
        <v>Martes 09:00</v>
      </c>
      <c r="R562" s="134" t="str">
        <f>IFERROR(__xludf.DUMMYFUNCTION("""COMPUTED_VALUE"""),"Martes 11:15")</f>
        <v>Martes 11:15</v>
      </c>
      <c r="S562" s="134" t="str">
        <f>IFERROR(__xludf.DUMMYFUNCTION("""COMPUTED_VALUE"""),"Martes 15:45")</f>
        <v>Martes 15:45</v>
      </c>
      <c r="T562" s="134" t="str">
        <f>IFERROR(__xludf.DUMMYFUNCTION("""COMPUTED_VALUE"""),"Martes 17:15")</f>
        <v>Martes 17:15</v>
      </c>
      <c r="U562" s="134" t="str">
        <f>IFERROR(__xludf.DUMMYFUNCTION("""COMPUTED_VALUE"""),"Miércoles 09:00")</f>
        <v>Miércoles 09:00</v>
      </c>
      <c r="V562" s="134" t="str">
        <f>IFERROR(__xludf.DUMMYFUNCTION("""COMPUTED_VALUE"""),"Miércoles 14:15")</f>
        <v>Miércoles 14:15</v>
      </c>
      <c r="W562" s="134" t="str">
        <f>IFERROR(__xludf.DUMMYFUNCTION("""COMPUTED_VALUE"""),"Jueves 11:15")</f>
        <v>Jueves 11:15</v>
      </c>
      <c r="X562" s="134" t="str">
        <f>IFERROR(__xludf.DUMMYFUNCTION("""COMPUTED_VALUE"""),"Jueves 15:45")</f>
        <v>Jueves 15:45</v>
      </c>
      <c r="Y562" s="134" t="str">
        <f>IFERROR(__xludf.DUMMYFUNCTION("""COMPUTED_VALUE"""),"Viernes 08:15")</f>
        <v>Viernes 08:15</v>
      </c>
      <c r="Z562" s="134" t="str">
        <f>IFERROR(__xludf.DUMMYFUNCTION("""COMPUTED_VALUE"""),"Viernes 13:30")</f>
        <v>Viernes 13:30</v>
      </c>
      <c r="AA562" s="134" t="str">
        <f>IFERROR(__xludf.DUMMYFUNCTION("""COMPUTED_VALUE"""),"Sábado 09:00")</f>
        <v>Sábado 09:00</v>
      </c>
      <c r="AB562" s="134" t="str">
        <f>IFERROR(__xludf.DUMMYFUNCTION("""COMPUTED_VALUE"""),"Sábado 13:30")</f>
        <v>Sábado 13:30</v>
      </c>
      <c r="AC562" s="134" t="str">
        <f>IFERROR(__xludf.DUMMYFUNCTION("""COMPUTED_VALUE"""),"vacio")</f>
        <v>vacio</v>
      </c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353"/>
      <c r="AZ562" s="392" t="str">
        <f>IFERROR(__xludf.DUMMYFUNCTION("TRANSPOSE( IFNA(FILTER($B:$B, MONTH(IF($A:$A&lt;&gt;"""",$A:$A,""null""))=MONTH(IF('DATOS PERSONALES'!$H560&lt;&gt;"""",'DATOS PERSONALES'!$H560,""null""))),""Ingrese mes contratacion primero""))"),"Ingrese mes contratacion primero")</f>
        <v>Ingrese mes contratacion primero</v>
      </c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</row>
    <row r="563" ht="15.75" customHeight="1">
      <c r="A563" s="134"/>
      <c r="B563" s="134"/>
      <c r="C563" s="134"/>
      <c r="D563" s="134"/>
      <c r="E563" s="134"/>
      <c r="F563" s="134"/>
      <c r="G563" s="353"/>
      <c r="H563" s="376"/>
      <c r="I563" s="376"/>
      <c r="J563" s="376"/>
      <c r="K563" s="377"/>
      <c r="L563" s="134"/>
      <c r="M563" s="134"/>
      <c r="N563" s="134"/>
      <c r="O563" s="134"/>
      <c r="P563" s="353"/>
      <c r="Q563" s="381" t="str">
        <f>IFERROR(__xludf.DUMMYFUNCTION("TRANSPOSE(FILTER($P$6:$P$329,$O$6:$O$329='DATOS PERSONALES'!$E560))"),"Martes 09:00")</f>
        <v>Martes 09:00</v>
      </c>
      <c r="R563" s="134" t="str">
        <f>IFERROR(__xludf.DUMMYFUNCTION("""COMPUTED_VALUE"""),"Martes 11:15")</f>
        <v>Martes 11:15</v>
      </c>
      <c r="S563" s="134" t="str">
        <f>IFERROR(__xludf.DUMMYFUNCTION("""COMPUTED_VALUE"""),"Martes 15:45")</f>
        <v>Martes 15:45</v>
      </c>
      <c r="T563" s="134" t="str">
        <f>IFERROR(__xludf.DUMMYFUNCTION("""COMPUTED_VALUE"""),"Martes 17:15")</f>
        <v>Martes 17:15</v>
      </c>
      <c r="U563" s="134" t="str">
        <f>IFERROR(__xludf.DUMMYFUNCTION("""COMPUTED_VALUE"""),"Miércoles 09:00")</f>
        <v>Miércoles 09:00</v>
      </c>
      <c r="V563" s="134" t="str">
        <f>IFERROR(__xludf.DUMMYFUNCTION("""COMPUTED_VALUE"""),"Miércoles 14:15")</f>
        <v>Miércoles 14:15</v>
      </c>
      <c r="W563" s="134" t="str">
        <f>IFERROR(__xludf.DUMMYFUNCTION("""COMPUTED_VALUE"""),"Jueves 11:15")</f>
        <v>Jueves 11:15</v>
      </c>
      <c r="X563" s="134" t="str">
        <f>IFERROR(__xludf.DUMMYFUNCTION("""COMPUTED_VALUE"""),"Jueves 15:45")</f>
        <v>Jueves 15:45</v>
      </c>
      <c r="Y563" s="134" t="str">
        <f>IFERROR(__xludf.DUMMYFUNCTION("""COMPUTED_VALUE"""),"Viernes 08:15")</f>
        <v>Viernes 08:15</v>
      </c>
      <c r="Z563" s="134" t="str">
        <f>IFERROR(__xludf.DUMMYFUNCTION("""COMPUTED_VALUE"""),"Viernes 13:30")</f>
        <v>Viernes 13:30</v>
      </c>
      <c r="AA563" s="134" t="str">
        <f>IFERROR(__xludf.DUMMYFUNCTION("""COMPUTED_VALUE"""),"Sábado 09:00")</f>
        <v>Sábado 09:00</v>
      </c>
      <c r="AB563" s="134" t="str">
        <f>IFERROR(__xludf.DUMMYFUNCTION("""COMPUTED_VALUE"""),"Sábado 13:30")</f>
        <v>Sábado 13:30</v>
      </c>
      <c r="AC563" s="134" t="str">
        <f>IFERROR(__xludf.DUMMYFUNCTION("""COMPUTED_VALUE"""),"vacio")</f>
        <v>vacio</v>
      </c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353"/>
      <c r="AZ563" s="392" t="str">
        <f>IFERROR(__xludf.DUMMYFUNCTION("TRANSPOSE( IFNA(FILTER($B:$B, MONTH(IF($A:$A&lt;&gt;"""",$A:$A,""null""))=MONTH(IF('DATOS PERSONALES'!$H561&lt;&gt;"""",'DATOS PERSONALES'!$H561,""null""))),""Ingrese mes contratacion primero""))"),"Ingrese mes contratacion primero")</f>
        <v>Ingrese mes contratacion primero</v>
      </c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</row>
    <row r="564" ht="15.75" customHeight="1">
      <c r="A564" s="134"/>
      <c r="B564" s="134"/>
      <c r="C564" s="134"/>
      <c r="D564" s="134"/>
      <c r="E564" s="134"/>
      <c r="F564" s="134"/>
      <c r="G564" s="353"/>
      <c r="H564" s="376"/>
      <c r="I564" s="376"/>
      <c r="J564" s="376"/>
      <c r="K564" s="377"/>
      <c r="L564" s="134"/>
      <c r="M564" s="134"/>
      <c r="N564" s="134"/>
      <c r="O564" s="134"/>
      <c r="P564" s="353"/>
      <c r="Q564" s="381" t="str">
        <f>IFERROR(__xludf.DUMMYFUNCTION("TRANSPOSE(FILTER($P$6:$P$329,$O$6:$O$329='DATOS PERSONALES'!$E561))"),"Martes 09:00")</f>
        <v>Martes 09:00</v>
      </c>
      <c r="R564" s="134" t="str">
        <f>IFERROR(__xludf.DUMMYFUNCTION("""COMPUTED_VALUE"""),"Martes 11:15")</f>
        <v>Martes 11:15</v>
      </c>
      <c r="S564" s="134" t="str">
        <f>IFERROR(__xludf.DUMMYFUNCTION("""COMPUTED_VALUE"""),"Martes 15:45")</f>
        <v>Martes 15:45</v>
      </c>
      <c r="T564" s="134" t="str">
        <f>IFERROR(__xludf.DUMMYFUNCTION("""COMPUTED_VALUE"""),"Martes 17:15")</f>
        <v>Martes 17:15</v>
      </c>
      <c r="U564" s="134" t="str">
        <f>IFERROR(__xludf.DUMMYFUNCTION("""COMPUTED_VALUE"""),"Miércoles 09:00")</f>
        <v>Miércoles 09:00</v>
      </c>
      <c r="V564" s="134" t="str">
        <f>IFERROR(__xludf.DUMMYFUNCTION("""COMPUTED_VALUE"""),"Miércoles 14:15")</f>
        <v>Miércoles 14:15</v>
      </c>
      <c r="W564" s="134" t="str">
        <f>IFERROR(__xludf.DUMMYFUNCTION("""COMPUTED_VALUE"""),"Jueves 11:15")</f>
        <v>Jueves 11:15</v>
      </c>
      <c r="X564" s="134" t="str">
        <f>IFERROR(__xludf.DUMMYFUNCTION("""COMPUTED_VALUE"""),"Jueves 15:45")</f>
        <v>Jueves 15:45</v>
      </c>
      <c r="Y564" s="134" t="str">
        <f>IFERROR(__xludf.DUMMYFUNCTION("""COMPUTED_VALUE"""),"Viernes 08:15")</f>
        <v>Viernes 08:15</v>
      </c>
      <c r="Z564" s="134" t="str">
        <f>IFERROR(__xludf.DUMMYFUNCTION("""COMPUTED_VALUE"""),"Viernes 13:30")</f>
        <v>Viernes 13:30</v>
      </c>
      <c r="AA564" s="134" t="str">
        <f>IFERROR(__xludf.DUMMYFUNCTION("""COMPUTED_VALUE"""),"Sábado 09:00")</f>
        <v>Sábado 09:00</v>
      </c>
      <c r="AB564" s="134" t="str">
        <f>IFERROR(__xludf.DUMMYFUNCTION("""COMPUTED_VALUE"""),"Sábado 13:30")</f>
        <v>Sábado 13:30</v>
      </c>
      <c r="AC564" s="134" t="str">
        <f>IFERROR(__xludf.DUMMYFUNCTION("""COMPUTED_VALUE"""),"vacio")</f>
        <v>vacio</v>
      </c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353"/>
      <c r="AZ564" s="392" t="str">
        <f>IFERROR(__xludf.DUMMYFUNCTION("TRANSPOSE( IFNA(FILTER($B:$B, MONTH(IF($A:$A&lt;&gt;"""",$A:$A,""null""))=MONTH(IF('DATOS PERSONALES'!$H562&lt;&gt;"""",'DATOS PERSONALES'!$H562,""null""))),""Ingrese mes contratacion primero""))"),"Ingrese mes contratacion primero")</f>
        <v>Ingrese mes contratacion primero</v>
      </c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</row>
    <row r="565" ht="15.75" customHeight="1">
      <c r="A565" s="134"/>
      <c r="B565" s="134"/>
      <c r="C565" s="134"/>
      <c r="D565" s="134"/>
      <c r="E565" s="134"/>
      <c r="F565" s="134"/>
      <c r="G565" s="353"/>
      <c r="H565" s="376"/>
      <c r="I565" s="376"/>
      <c r="J565" s="376"/>
      <c r="K565" s="377"/>
      <c r="L565" s="134"/>
      <c r="M565" s="134"/>
      <c r="N565" s="134"/>
      <c r="O565" s="134"/>
      <c r="P565" s="353"/>
      <c r="Q565" s="381" t="str">
        <f>IFERROR(__xludf.DUMMYFUNCTION("TRANSPOSE(FILTER($P$6:$P$329,$O$6:$O$329='DATOS PERSONALES'!$E562))"),"Martes 09:00")</f>
        <v>Martes 09:00</v>
      </c>
      <c r="R565" s="134" t="str">
        <f>IFERROR(__xludf.DUMMYFUNCTION("""COMPUTED_VALUE"""),"Martes 11:15")</f>
        <v>Martes 11:15</v>
      </c>
      <c r="S565" s="134" t="str">
        <f>IFERROR(__xludf.DUMMYFUNCTION("""COMPUTED_VALUE"""),"Martes 15:45")</f>
        <v>Martes 15:45</v>
      </c>
      <c r="T565" s="134" t="str">
        <f>IFERROR(__xludf.DUMMYFUNCTION("""COMPUTED_VALUE"""),"Martes 17:15")</f>
        <v>Martes 17:15</v>
      </c>
      <c r="U565" s="134" t="str">
        <f>IFERROR(__xludf.DUMMYFUNCTION("""COMPUTED_VALUE"""),"Miércoles 09:00")</f>
        <v>Miércoles 09:00</v>
      </c>
      <c r="V565" s="134" t="str">
        <f>IFERROR(__xludf.DUMMYFUNCTION("""COMPUTED_VALUE"""),"Miércoles 14:15")</f>
        <v>Miércoles 14:15</v>
      </c>
      <c r="W565" s="134" t="str">
        <f>IFERROR(__xludf.DUMMYFUNCTION("""COMPUTED_VALUE"""),"Jueves 11:15")</f>
        <v>Jueves 11:15</v>
      </c>
      <c r="X565" s="134" t="str">
        <f>IFERROR(__xludf.DUMMYFUNCTION("""COMPUTED_VALUE"""),"Jueves 15:45")</f>
        <v>Jueves 15:45</v>
      </c>
      <c r="Y565" s="134" t="str">
        <f>IFERROR(__xludf.DUMMYFUNCTION("""COMPUTED_VALUE"""),"Viernes 08:15")</f>
        <v>Viernes 08:15</v>
      </c>
      <c r="Z565" s="134" t="str">
        <f>IFERROR(__xludf.DUMMYFUNCTION("""COMPUTED_VALUE"""),"Viernes 13:30")</f>
        <v>Viernes 13:30</v>
      </c>
      <c r="AA565" s="134" t="str">
        <f>IFERROR(__xludf.DUMMYFUNCTION("""COMPUTED_VALUE"""),"Sábado 09:00")</f>
        <v>Sábado 09:00</v>
      </c>
      <c r="AB565" s="134" t="str">
        <f>IFERROR(__xludf.DUMMYFUNCTION("""COMPUTED_VALUE"""),"Sábado 13:30")</f>
        <v>Sábado 13:30</v>
      </c>
      <c r="AC565" s="134" t="str">
        <f>IFERROR(__xludf.DUMMYFUNCTION("""COMPUTED_VALUE"""),"vacio")</f>
        <v>vacio</v>
      </c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353"/>
      <c r="AZ565" s="392" t="str">
        <f>IFERROR(__xludf.DUMMYFUNCTION("TRANSPOSE( IFNA(FILTER($B:$B, MONTH(IF($A:$A&lt;&gt;"""",$A:$A,""null""))=MONTH(IF('DATOS PERSONALES'!$H563&lt;&gt;"""",'DATOS PERSONALES'!$H563,""null""))),""Ingrese mes contratacion primero""))"),"Ingrese mes contratacion primero")</f>
        <v>Ingrese mes contratacion primero</v>
      </c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</row>
    <row r="566" ht="15.75" customHeight="1">
      <c r="A566" s="134"/>
      <c r="B566" s="134"/>
      <c r="C566" s="134"/>
      <c r="D566" s="134"/>
      <c r="E566" s="134"/>
      <c r="F566" s="134"/>
      <c r="G566" s="353"/>
      <c r="H566" s="376"/>
      <c r="I566" s="376"/>
      <c r="J566" s="376"/>
      <c r="K566" s="377"/>
      <c r="L566" s="134"/>
      <c r="M566" s="134"/>
      <c r="N566" s="134"/>
      <c r="O566" s="134"/>
      <c r="P566" s="353"/>
      <c r="Q566" s="381" t="str">
        <f>IFERROR(__xludf.DUMMYFUNCTION("TRANSPOSE(FILTER($P$6:$P$329,$O$6:$O$329='DATOS PERSONALES'!$E563))"),"Martes 09:00")</f>
        <v>Martes 09:00</v>
      </c>
      <c r="R566" s="134" t="str">
        <f>IFERROR(__xludf.DUMMYFUNCTION("""COMPUTED_VALUE"""),"Martes 11:15")</f>
        <v>Martes 11:15</v>
      </c>
      <c r="S566" s="134" t="str">
        <f>IFERROR(__xludf.DUMMYFUNCTION("""COMPUTED_VALUE"""),"Martes 15:45")</f>
        <v>Martes 15:45</v>
      </c>
      <c r="T566" s="134" t="str">
        <f>IFERROR(__xludf.DUMMYFUNCTION("""COMPUTED_VALUE"""),"Martes 17:15")</f>
        <v>Martes 17:15</v>
      </c>
      <c r="U566" s="134" t="str">
        <f>IFERROR(__xludf.DUMMYFUNCTION("""COMPUTED_VALUE"""),"Miércoles 09:00")</f>
        <v>Miércoles 09:00</v>
      </c>
      <c r="V566" s="134" t="str">
        <f>IFERROR(__xludf.DUMMYFUNCTION("""COMPUTED_VALUE"""),"Miércoles 14:15")</f>
        <v>Miércoles 14:15</v>
      </c>
      <c r="W566" s="134" t="str">
        <f>IFERROR(__xludf.DUMMYFUNCTION("""COMPUTED_VALUE"""),"Jueves 11:15")</f>
        <v>Jueves 11:15</v>
      </c>
      <c r="X566" s="134" t="str">
        <f>IFERROR(__xludf.DUMMYFUNCTION("""COMPUTED_VALUE"""),"Jueves 15:45")</f>
        <v>Jueves 15:45</v>
      </c>
      <c r="Y566" s="134" t="str">
        <f>IFERROR(__xludf.DUMMYFUNCTION("""COMPUTED_VALUE"""),"Viernes 08:15")</f>
        <v>Viernes 08:15</v>
      </c>
      <c r="Z566" s="134" t="str">
        <f>IFERROR(__xludf.DUMMYFUNCTION("""COMPUTED_VALUE"""),"Viernes 13:30")</f>
        <v>Viernes 13:30</v>
      </c>
      <c r="AA566" s="134" t="str">
        <f>IFERROR(__xludf.DUMMYFUNCTION("""COMPUTED_VALUE"""),"Sábado 09:00")</f>
        <v>Sábado 09:00</v>
      </c>
      <c r="AB566" s="134" t="str">
        <f>IFERROR(__xludf.DUMMYFUNCTION("""COMPUTED_VALUE"""),"Sábado 13:30")</f>
        <v>Sábado 13:30</v>
      </c>
      <c r="AC566" s="134" t="str">
        <f>IFERROR(__xludf.DUMMYFUNCTION("""COMPUTED_VALUE"""),"vacio")</f>
        <v>vacio</v>
      </c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353"/>
      <c r="AZ566" s="392" t="str">
        <f>IFERROR(__xludf.DUMMYFUNCTION("TRANSPOSE( IFNA(FILTER($B:$B, MONTH(IF($A:$A&lt;&gt;"""",$A:$A,""null""))=MONTH(IF('DATOS PERSONALES'!$H564&lt;&gt;"""",'DATOS PERSONALES'!$H564,""null""))),""Ingrese mes contratacion primero""))"),"Ingrese mes contratacion primero")</f>
        <v>Ingrese mes contratacion primero</v>
      </c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</row>
    <row r="567" ht="15.75" customHeight="1">
      <c r="A567" s="134"/>
      <c r="B567" s="134"/>
      <c r="C567" s="134"/>
      <c r="D567" s="134"/>
      <c r="E567" s="134"/>
      <c r="F567" s="134"/>
      <c r="G567" s="353"/>
      <c r="H567" s="376"/>
      <c r="I567" s="376"/>
      <c r="J567" s="376"/>
      <c r="K567" s="377"/>
      <c r="L567" s="134"/>
      <c r="M567" s="134"/>
      <c r="N567" s="134"/>
      <c r="O567" s="134"/>
      <c r="P567" s="353"/>
      <c r="Q567" s="381" t="str">
        <f>IFERROR(__xludf.DUMMYFUNCTION("TRANSPOSE(FILTER($P$6:$P$329,$O$6:$O$329='DATOS PERSONALES'!$E564))"),"Martes 09:00")</f>
        <v>Martes 09:00</v>
      </c>
      <c r="R567" s="134" t="str">
        <f>IFERROR(__xludf.DUMMYFUNCTION("""COMPUTED_VALUE"""),"Martes 11:15")</f>
        <v>Martes 11:15</v>
      </c>
      <c r="S567" s="134" t="str">
        <f>IFERROR(__xludf.DUMMYFUNCTION("""COMPUTED_VALUE"""),"Martes 15:45")</f>
        <v>Martes 15:45</v>
      </c>
      <c r="T567" s="134" t="str">
        <f>IFERROR(__xludf.DUMMYFUNCTION("""COMPUTED_VALUE"""),"Martes 17:15")</f>
        <v>Martes 17:15</v>
      </c>
      <c r="U567" s="134" t="str">
        <f>IFERROR(__xludf.DUMMYFUNCTION("""COMPUTED_VALUE"""),"Miércoles 09:00")</f>
        <v>Miércoles 09:00</v>
      </c>
      <c r="V567" s="134" t="str">
        <f>IFERROR(__xludf.DUMMYFUNCTION("""COMPUTED_VALUE"""),"Miércoles 14:15")</f>
        <v>Miércoles 14:15</v>
      </c>
      <c r="W567" s="134" t="str">
        <f>IFERROR(__xludf.DUMMYFUNCTION("""COMPUTED_VALUE"""),"Jueves 11:15")</f>
        <v>Jueves 11:15</v>
      </c>
      <c r="X567" s="134" t="str">
        <f>IFERROR(__xludf.DUMMYFUNCTION("""COMPUTED_VALUE"""),"Jueves 15:45")</f>
        <v>Jueves 15:45</v>
      </c>
      <c r="Y567" s="134" t="str">
        <f>IFERROR(__xludf.DUMMYFUNCTION("""COMPUTED_VALUE"""),"Viernes 08:15")</f>
        <v>Viernes 08:15</v>
      </c>
      <c r="Z567" s="134" t="str">
        <f>IFERROR(__xludf.DUMMYFUNCTION("""COMPUTED_VALUE"""),"Viernes 13:30")</f>
        <v>Viernes 13:30</v>
      </c>
      <c r="AA567" s="134" t="str">
        <f>IFERROR(__xludf.DUMMYFUNCTION("""COMPUTED_VALUE"""),"Sábado 09:00")</f>
        <v>Sábado 09:00</v>
      </c>
      <c r="AB567" s="134" t="str">
        <f>IFERROR(__xludf.DUMMYFUNCTION("""COMPUTED_VALUE"""),"Sábado 13:30")</f>
        <v>Sábado 13:30</v>
      </c>
      <c r="AC567" s="134" t="str">
        <f>IFERROR(__xludf.DUMMYFUNCTION("""COMPUTED_VALUE"""),"vacio")</f>
        <v>vacio</v>
      </c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353"/>
      <c r="AZ567" s="392" t="str">
        <f>IFERROR(__xludf.DUMMYFUNCTION("TRANSPOSE( IFNA(FILTER($B:$B, MONTH(IF($A:$A&lt;&gt;"""",$A:$A,""null""))=MONTH(IF('DATOS PERSONALES'!$H565&lt;&gt;"""",'DATOS PERSONALES'!$H565,""null""))),""Ingrese mes contratacion primero""))"),"Ingrese mes contratacion primero")</f>
        <v>Ingrese mes contratacion primero</v>
      </c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</row>
    <row r="568" ht="15.75" customHeight="1">
      <c r="A568" s="134"/>
      <c r="B568" s="134"/>
      <c r="C568" s="134"/>
      <c r="D568" s="134"/>
      <c r="E568" s="134"/>
      <c r="F568" s="134"/>
      <c r="G568" s="353"/>
      <c r="H568" s="376"/>
      <c r="I568" s="376"/>
      <c r="J568" s="376"/>
      <c r="K568" s="377"/>
      <c r="L568" s="134"/>
      <c r="M568" s="134"/>
      <c r="N568" s="134"/>
      <c r="O568" s="134"/>
      <c r="P568" s="353"/>
      <c r="Q568" s="381" t="str">
        <f>IFERROR(__xludf.DUMMYFUNCTION("TRANSPOSE(FILTER($P$6:$P$329,$O$6:$O$329='DATOS PERSONALES'!$E565))"),"Martes 09:00")</f>
        <v>Martes 09:00</v>
      </c>
      <c r="R568" s="134" t="str">
        <f>IFERROR(__xludf.DUMMYFUNCTION("""COMPUTED_VALUE"""),"Martes 11:15")</f>
        <v>Martes 11:15</v>
      </c>
      <c r="S568" s="134" t="str">
        <f>IFERROR(__xludf.DUMMYFUNCTION("""COMPUTED_VALUE"""),"Martes 15:45")</f>
        <v>Martes 15:45</v>
      </c>
      <c r="T568" s="134" t="str">
        <f>IFERROR(__xludf.DUMMYFUNCTION("""COMPUTED_VALUE"""),"Martes 17:15")</f>
        <v>Martes 17:15</v>
      </c>
      <c r="U568" s="134" t="str">
        <f>IFERROR(__xludf.DUMMYFUNCTION("""COMPUTED_VALUE"""),"Miércoles 09:00")</f>
        <v>Miércoles 09:00</v>
      </c>
      <c r="V568" s="134" t="str">
        <f>IFERROR(__xludf.DUMMYFUNCTION("""COMPUTED_VALUE"""),"Miércoles 14:15")</f>
        <v>Miércoles 14:15</v>
      </c>
      <c r="W568" s="134" t="str">
        <f>IFERROR(__xludf.DUMMYFUNCTION("""COMPUTED_VALUE"""),"Jueves 11:15")</f>
        <v>Jueves 11:15</v>
      </c>
      <c r="X568" s="134" t="str">
        <f>IFERROR(__xludf.DUMMYFUNCTION("""COMPUTED_VALUE"""),"Jueves 15:45")</f>
        <v>Jueves 15:45</v>
      </c>
      <c r="Y568" s="134" t="str">
        <f>IFERROR(__xludf.DUMMYFUNCTION("""COMPUTED_VALUE"""),"Viernes 08:15")</f>
        <v>Viernes 08:15</v>
      </c>
      <c r="Z568" s="134" t="str">
        <f>IFERROR(__xludf.DUMMYFUNCTION("""COMPUTED_VALUE"""),"Viernes 13:30")</f>
        <v>Viernes 13:30</v>
      </c>
      <c r="AA568" s="134" t="str">
        <f>IFERROR(__xludf.DUMMYFUNCTION("""COMPUTED_VALUE"""),"Sábado 09:00")</f>
        <v>Sábado 09:00</v>
      </c>
      <c r="AB568" s="134" t="str">
        <f>IFERROR(__xludf.DUMMYFUNCTION("""COMPUTED_VALUE"""),"Sábado 13:30")</f>
        <v>Sábado 13:30</v>
      </c>
      <c r="AC568" s="134" t="str">
        <f>IFERROR(__xludf.DUMMYFUNCTION("""COMPUTED_VALUE"""),"vacio")</f>
        <v>vacio</v>
      </c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353"/>
      <c r="AZ568" s="392" t="str">
        <f>IFERROR(__xludf.DUMMYFUNCTION("TRANSPOSE( IFNA(FILTER($B:$B, MONTH(IF($A:$A&lt;&gt;"""",$A:$A,""null""))=MONTH(IF('DATOS PERSONALES'!$H566&lt;&gt;"""",'DATOS PERSONALES'!$H566,""null""))),""Ingrese mes contratacion primero""))"),"Ingrese mes contratacion primero")</f>
        <v>Ingrese mes contratacion primero</v>
      </c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</row>
    <row r="569" ht="15.75" customHeight="1">
      <c r="A569" s="134"/>
      <c r="B569" s="134"/>
      <c r="C569" s="134"/>
      <c r="D569" s="134"/>
      <c r="E569" s="134"/>
      <c r="F569" s="134"/>
      <c r="G569" s="353"/>
      <c r="H569" s="376"/>
      <c r="I569" s="376"/>
      <c r="J569" s="376"/>
      <c r="K569" s="377"/>
      <c r="L569" s="134"/>
      <c r="M569" s="134"/>
      <c r="N569" s="134"/>
      <c r="O569" s="134"/>
      <c r="P569" s="353"/>
      <c r="Q569" s="381" t="str">
        <f>IFERROR(__xludf.DUMMYFUNCTION("TRANSPOSE(FILTER($P$6:$P$329,$O$6:$O$329='DATOS PERSONALES'!$E566))"),"Martes 09:00")</f>
        <v>Martes 09:00</v>
      </c>
      <c r="R569" s="134" t="str">
        <f>IFERROR(__xludf.DUMMYFUNCTION("""COMPUTED_VALUE"""),"Martes 11:15")</f>
        <v>Martes 11:15</v>
      </c>
      <c r="S569" s="134" t="str">
        <f>IFERROR(__xludf.DUMMYFUNCTION("""COMPUTED_VALUE"""),"Martes 15:45")</f>
        <v>Martes 15:45</v>
      </c>
      <c r="T569" s="134" t="str">
        <f>IFERROR(__xludf.DUMMYFUNCTION("""COMPUTED_VALUE"""),"Martes 17:15")</f>
        <v>Martes 17:15</v>
      </c>
      <c r="U569" s="134" t="str">
        <f>IFERROR(__xludf.DUMMYFUNCTION("""COMPUTED_VALUE"""),"Miércoles 09:00")</f>
        <v>Miércoles 09:00</v>
      </c>
      <c r="V569" s="134" t="str">
        <f>IFERROR(__xludf.DUMMYFUNCTION("""COMPUTED_VALUE"""),"Miércoles 14:15")</f>
        <v>Miércoles 14:15</v>
      </c>
      <c r="W569" s="134" t="str">
        <f>IFERROR(__xludf.DUMMYFUNCTION("""COMPUTED_VALUE"""),"Jueves 11:15")</f>
        <v>Jueves 11:15</v>
      </c>
      <c r="X569" s="134" t="str">
        <f>IFERROR(__xludf.DUMMYFUNCTION("""COMPUTED_VALUE"""),"Jueves 15:45")</f>
        <v>Jueves 15:45</v>
      </c>
      <c r="Y569" s="134" t="str">
        <f>IFERROR(__xludf.DUMMYFUNCTION("""COMPUTED_VALUE"""),"Viernes 08:15")</f>
        <v>Viernes 08:15</v>
      </c>
      <c r="Z569" s="134" t="str">
        <f>IFERROR(__xludf.DUMMYFUNCTION("""COMPUTED_VALUE"""),"Viernes 13:30")</f>
        <v>Viernes 13:30</v>
      </c>
      <c r="AA569" s="134" t="str">
        <f>IFERROR(__xludf.DUMMYFUNCTION("""COMPUTED_VALUE"""),"Sábado 09:00")</f>
        <v>Sábado 09:00</v>
      </c>
      <c r="AB569" s="134" t="str">
        <f>IFERROR(__xludf.DUMMYFUNCTION("""COMPUTED_VALUE"""),"Sábado 13:30")</f>
        <v>Sábado 13:30</v>
      </c>
      <c r="AC569" s="134" t="str">
        <f>IFERROR(__xludf.DUMMYFUNCTION("""COMPUTED_VALUE"""),"vacio")</f>
        <v>vacio</v>
      </c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353"/>
      <c r="AZ569" s="392" t="str">
        <f>IFERROR(__xludf.DUMMYFUNCTION("TRANSPOSE( IFNA(FILTER($B:$B, MONTH(IF($A:$A&lt;&gt;"""",$A:$A,""null""))=MONTH(IF('DATOS PERSONALES'!$H567&lt;&gt;"""",'DATOS PERSONALES'!$H567,""null""))),""Ingrese mes contratacion primero""))"),"Ingrese mes contratacion primero")</f>
        <v>Ingrese mes contratacion primero</v>
      </c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</row>
    <row r="570" ht="15.75" customHeight="1">
      <c r="A570" s="134"/>
      <c r="B570" s="134"/>
      <c r="C570" s="134"/>
      <c r="D570" s="134"/>
      <c r="E570" s="134"/>
      <c r="F570" s="134"/>
      <c r="G570" s="353"/>
      <c r="H570" s="376"/>
      <c r="I570" s="376"/>
      <c r="J570" s="376"/>
      <c r="K570" s="377"/>
      <c r="L570" s="134"/>
      <c r="M570" s="134"/>
      <c r="N570" s="134"/>
      <c r="O570" s="134"/>
      <c r="P570" s="353"/>
      <c r="Q570" s="381" t="str">
        <f>IFERROR(__xludf.DUMMYFUNCTION("TRANSPOSE(FILTER($P$6:$P$329,$O$6:$O$329='DATOS PERSONALES'!$E567))"),"Martes 09:00")</f>
        <v>Martes 09:00</v>
      </c>
      <c r="R570" s="134" t="str">
        <f>IFERROR(__xludf.DUMMYFUNCTION("""COMPUTED_VALUE"""),"Martes 11:15")</f>
        <v>Martes 11:15</v>
      </c>
      <c r="S570" s="134" t="str">
        <f>IFERROR(__xludf.DUMMYFUNCTION("""COMPUTED_VALUE"""),"Martes 15:45")</f>
        <v>Martes 15:45</v>
      </c>
      <c r="T570" s="134" t="str">
        <f>IFERROR(__xludf.DUMMYFUNCTION("""COMPUTED_VALUE"""),"Martes 17:15")</f>
        <v>Martes 17:15</v>
      </c>
      <c r="U570" s="134" t="str">
        <f>IFERROR(__xludf.DUMMYFUNCTION("""COMPUTED_VALUE"""),"Miércoles 09:00")</f>
        <v>Miércoles 09:00</v>
      </c>
      <c r="V570" s="134" t="str">
        <f>IFERROR(__xludf.DUMMYFUNCTION("""COMPUTED_VALUE"""),"Miércoles 14:15")</f>
        <v>Miércoles 14:15</v>
      </c>
      <c r="W570" s="134" t="str">
        <f>IFERROR(__xludf.DUMMYFUNCTION("""COMPUTED_VALUE"""),"Jueves 11:15")</f>
        <v>Jueves 11:15</v>
      </c>
      <c r="X570" s="134" t="str">
        <f>IFERROR(__xludf.DUMMYFUNCTION("""COMPUTED_VALUE"""),"Jueves 15:45")</f>
        <v>Jueves 15:45</v>
      </c>
      <c r="Y570" s="134" t="str">
        <f>IFERROR(__xludf.DUMMYFUNCTION("""COMPUTED_VALUE"""),"Viernes 08:15")</f>
        <v>Viernes 08:15</v>
      </c>
      <c r="Z570" s="134" t="str">
        <f>IFERROR(__xludf.DUMMYFUNCTION("""COMPUTED_VALUE"""),"Viernes 13:30")</f>
        <v>Viernes 13:30</v>
      </c>
      <c r="AA570" s="134" t="str">
        <f>IFERROR(__xludf.DUMMYFUNCTION("""COMPUTED_VALUE"""),"Sábado 09:00")</f>
        <v>Sábado 09:00</v>
      </c>
      <c r="AB570" s="134" t="str">
        <f>IFERROR(__xludf.DUMMYFUNCTION("""COMPUTED_VALUE"""),"Sábado 13:30")</f>
        <v>Sábado 13:30</v>
      </c>
      <c r="AC570" s="134" t="str">
        <f>IFERROR(__xludf.DUMMYFUNCTION("""COMPUTED_VALUE"""),"vacio")</f>
        <v>vacio</v>
      </c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353"/>
      <c r="AZ570" s="392" t="str">
        <f>IFERROR(__xludf.DUMMYFUNCTION("TRANSPOSE( IFNA(FILTER($B:$B, MONTH(IF($A:$A&lt;&gt;"""",$A:$A,""null""))=MONTH(IF('DATOS PERSONALES'!$H568&lt;&gt;"""",'DATOS PERSONALES'!$H568,""null""))),""Ingrese mes contratacion primero""))"),"Ingrese mes contratacion primero")</f>
        <v>Ingrese mes contratacion primero</v>
      </c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</row>
    <row r="571" ht="15.75" customHeight="1">
      <c r="A571" s="134"/>
      <c r="B571" s="134"/>
      <c r="C571" s="134"/>
      <c r="D571" s="134"/>
      <c r="E571" s="134"/>
      <c r="F571" s="134"/>
      <c r="G571" s="353"/>
      <c r="H571" s="376"/>
      <c r="I571" s="376"/>
      <c r="J571" s="376"/>
      <c r="K571" s="377"/>
      <c r="L571" s="134"/>
      <c r="M571" s="134"/>
      <c r="N571" s="134"/>
      <c r="O571" s="134"/>
      <c r="P571" s="353"/>
      <c r="Q571" s="381" t="str">
        <f>IFERROR(__xludf.DUMMYFUNCTION("TRANSPOSE(FILTER($P$6:$P$329,$O$6:$O$329='DATOS PERSONALES'!$E568))"),"Martes 09:00")</f>
        <v>Martes 09:00</v>
      </c>
      <c r="R571" s="134" t="str">
        <f>IFERROR(__xludf.DUMMYFUNCTION("""COMPUTED_VALUE"""),"Martes 11:15")</f>
        <v>Martes 11:15</v>
      </c>
      <c r="S571" s="134" t="str">
        <f>IFERROR(__xludf.DUMMYFUNCTION("""COMPUTED_VALUE"""),"Martes 15:45")</f>
        <v>Martes 15:45</v>
      </c>
      <c r="T571" s="134" t="str">
        <f>IFERROR(__xludf.DUMMYFUNCTION("""COMPUTED_VALUE"""),"Martes 17:15")</f>
        <v>Martes 17:15</v>
      </c>
      <c r="U571" s="134" t="str">
        <f>IFERROR(__xludf.DUMMYFUNCTION("""COMPUTED_VALUE"""),"Miércoles 09:00")</f>
        <v>Miércoles 09:00</v>
      </c>
      <c r="V571" s="134" t="str">
        <f>IFERROR(__xludf.DUMMYFUNCTION("""COMPUTED_VALUE"""),"Miércoles 14:15")</f>
        <v>Miércoles 14:15</v>
      </c>
      <c r="W571" s="134" t="str">
        <f>IFERROR(__xludf.DUMMYFUNCTION("""COMPUTED_VALUE"""),"Jueves 11:15")</f>
        <v>Jueves 11:15</v>
      </c>
      <c r="X571" s="134" t="str">
        <f>IFERROR(__xludf.DUMMYFUNCTION("""COMPUTED_VALUE"""),"Jueves 15:45")</f>
        <v>Jueves 15:45</v>
      </c>
      <c r="Y571" s="134" t="str">
        <f>IFERROR(__xludf.DUMMYFUNCTION("""COMPUTED_VALUE"""),"Viernes 08:15")</f>
        <v>Viernes 08:15</v>
      </c>
      <c r="Z571" s="134" t="str">
        <f>IFERROR(__xludf.DUMMYFUNCTION("""COMPUTED_VALUE"""),"Viernes 13:30")</f>
        <v>Viernes 13:30</v>
      </c>
      <c r="AA571" s="134" t="str">
        <f>IFERROR(__xludf.DUMMYFUNCTION("""COMPUTED_VALUE"""),"Sábado 09:00")</f>
        <v>Sábado 09:00</v>
      </c>
      <c r="AB571" s="134" t="str">
        <f>IFERROR(__xludf.DUMMYFUNCTION("""COMPUTED_VALUE"""),"Sábado 13:30")</f>
        <v>Sábado 13:30</v>
      </c>
      <c r="AC571" s="134" t="str">
        <f>IFERROR(__xludf.DUMMYFUNCTION("""COMPUTED_VALUE"""),"vacio")</f>
        <v>vacio</v>
      </c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353"/>
      <c r="AZ571" s="392" t="str">
        <f>IFERROR(__xludf.DUMMYFUNCTION("TRANSPOSE( IFNA(FILTER($B:$B, MONTH(IF($A:$A&lt;&gt;"""",$A:$A,""null""))=MONTH(IF('DATOS PERSONALES'!$H569&lt;&gt;"""",'DATOS PERSONALES'!$H569,""null""))),""Ingrese mes contratacion primero""))"),"Ingrese mes contratacion primero")</f>
        <v>Ingrese mes contratacion primero</v>
      </c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</row>
    <row r="572" ht="15.75" customHeight="1">
      <c r="A572" s="134"/>
      <c r="B572" s="134"/>
      <c r="C572" s="134"/>
      <c r="D572" s="134"/>
      <c r="E572" s="134"/>
      <c r="F572" s="134"/>
      <c r="G572" s="353"/>
      <c r="H572" s="376"/>
      <c r="I572" s="376"/>
      <c r="J572" s="376"/>
      <c r="K572" s="377"/>
      <c r="L572" s="134"/>
      <c r="M572" s="134"/>
      <c r="N572" s="134"/>
      <c r="O572" s="134"/>
      <c r="P572" s="353"/>
      <c r="Q572" s="381" t="str">
        <f>IFERROR(__xludf.DUMMYFUNCTION("TRANSPOSE(FILTER($P$6:$P$329,$O$6:$O$329='DATOS PERSONALES'!$E569))"),"Martes 09:00")</f>
        <v>Martes 09:00</v>
      </c>
      <c r="R572" s="134" t="str">
        <f>IFERROR(__xludf.DUMMYFUNCTION("""COMPUTED_VALUE"""),"Martes 11:15")</f>
        <v>Martes 11:15</v>
      </c>
      <c r="S572" s="134" t="str">
        <f>IFERROR(__xludf.DUMMYFUNCTION("""COMPUTED_VALUE"""),"Martes 15:45")</f>
        <v>Martes 15:45</v>
      </c>
      <c r="T572" s="134" t="str">
        <f>IFERROR(__xludf.DUMMYFUNCTION("""COMPUTED_VALUE"""),"Martes 17:15")</f>
        <v>Martes 17:15</v>
      </c>
      <c r="U572" s="134" t="str">
        <f>IFERROR(__xludf.DUMMYFUNCTION("""COMPUTED_VALUE"""),"Miércoles 09:00")</f>
        <v>Miércoles 09:00</v>
      </c>
      <c r="V572" s="134" t="str">
        <f>IFERROR(__xludf.DUMMYFUNCTION("""COMPUTED_VALUE"""),"Miércoles 14:15")</f>
        <v>Miércoles 14:15</v>
      </c>
      <c r="W572" s="134" t="str">
        <f>IFERROR(__xludf.DUMMYFUNCTION("""COMPUTED_VALUE"""),"Jueves 11:15")</f>
        <v>Jueves 11:15</v>
      </c>
      <c r="X572" s="134" t="str">
        <f>IFERROR(__xludf.DUMMYFUNCTION("""COMPUTED_VALUE"""),"Jueves 15:45")</f>
        <v>Jueves 15:45</v>
      </c>
      <c r="Y572" s="134" t="str">
        <f>IFERROR(__xludf.DUMMYFUNCTION("""COMPUTED_VALUE"""),"Viernes 08:15")</f>
        <v>Viernes 08:15</v>
      </c>
      <c r="Z572" s="134" t="str">
        <f>IFERROR(__xludf.DUMMYFUNCTION("""COMPUTED_VALUE"""),"Viernes 13:30")</f>
        <v>Viernes 13:30</v>
      </c>
      <c r="AA572" s="134" t="str">
        <f>IFERROR(__xludf.DUMMYFUNCTION("""COMPUTED_VALUE"""),"Sábado 09:00")</f>
        <v>Sábado 09:00</v>
      </c>
      <c r="AB572" s="134" t="str">
        <f>IFERROR(__xludf.DUMMYFUNCTION("""COMPUTED_VALUE"""),"Sábado 13:30")</f>
        <v>Sábado 13:30</v>
      </c>
      <c r="AC572" s="134" t="str">
        <f>IFERROR(__xludf.DUMMYFUNCTION("""COMPUTED_VALUE"""),"vacio")</f>
        <v>vacio</v>
      </c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353"/>
      <c r="AZ572" s="392" t="str">
        <f>IFERROR(__xludf.DUMMYFUNCTION("TRANSPOSE( IFNA(FILTER($B:$B, MONTH(IF($A:$A&lt;&gt;"""",$A:$A,""null""))=MONTH(IF('DATOS PERSONALES'!$H570&lt;&gt;"""",'DATOS PERSONALES'!$H570,""null""))),""Ingrese mes contratacion primero""))"),"Ingrese mes contratacion primero")</f>
        <v>Ingrese mes contratacion primero</v>
      </c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</row>
    <row r="573" ht="15.75" customHeight="1">
      <c r="A573" s="134"/>
      <c r="B573" s="134"/>
      <c r="C573" s="134"/>
      <c r="D573" s="134"/>
      <c r="E573" s="134"/>
      <c r="F573" s="134"/>
      <c r="G573" s="353"/>
      <c r="H573" s="376"/>
      <c r="I573" s="376"/>
      <c r="J573" s="376"/>
      <c r="K573" s="377"/>
      <c r="L573" s="134"/>
      <c r="M573" s="134"/>
      <c r="N573" s="134"/>
      <c r="O573" s="134"/>
      <c r="P573" s="353"/>
      <c r="Q573" s="381" t="str">
        <f>IFERROR(__xludf.DUMMYFUNCTION("TRANSPOSE(FILTER($P$6:$P$329,$O$6:$O$329='DATOS PERSONALES'!$E570))"),"Martes 09:00")</f>
        <v>Martes 09:00</v>
      </c>
      <c r="R573" s="134" t="str">
        <f>IFERROR(__xludf.DUMMYFUNCTION("""COMPUTED_VALUE"""),"Martes 11:15")</f>
        <v>Martes 11:15</v>
      </c>
      <c r="S573" s="134" t="str">
        <f>IFERROR(__xludf.DUMMYFUNCTION("""COMPUTED_VALUE"""),"Martes 15:45")</f>
        <v>Martes 15:45</v>
      </c>
      <c r="T573" s="134" t="str">
        <f>IFERROR(__xludf.DUMMYFUNCTION("""COMPUTED_VALUE"""),"Martes 17:15")</f>
        <v>Martes 17:15</v>
      </c>
      <c r="U573" s="134" t="str">
        <f>IFERROR(__xludf.DUMMYFUNCTION("""COMPUTED_VALUE"""),"Miércoles 09:00")</f>
        <v>Miércoles 09:00</v>
      </c>
      <c r="V573" s="134" t="str">
        <f>IFERROR(__xludf.DUMMYFUNCTION("""COMPUTED_VALUE"""),"Miércoles 14:15")</f>
        <v>Miércoles 14:15</v>
      </c>
      <c r="W573" s="134" t="str">
        <f>IFERROR(__xludf.DUMMYFUNCTION("""COMPUTED_VALUE"""),"Jueves 11:15")</f>
        <v>Jueves 11:15</v>
      </c>
      <c r="X573" s="134" t="str">
        <f>IFERROR(__xludf.DUMMYFUNCTION("""COMPUTED_VALUE"""),"Jueves 15:45")</f>
        <v>Jueves 15:45</v>
      </c>
      <c r="Y573" s="134" t="str">
        <f>IFERROR(__xludf.DUMMYFUNCTION("""COMPUTED_VALUE"""),"Viernes 08:15")</f>
        <v>Viernes 08:15</v>
      </c>
      <c r="Z573" s="134" t="str">
        <f>IFERROR(__xludf.DUMMYFUNCTION("""COMPUTED_VALUE"""),"Viernes 13:30")</f>
        <v>Viernes 13:30</v>
      </c>
      <c r="AA573" s="134" t="str">
        <f>IFERROR(__xludf.DUMMYFUNCTION("""COMPUTED_VALUE"""),"Sábado 09:00")</f>
        <v>Sábado 09:00</v>
      </c>
      <c r="AB573" s="134" t="str">
        <f>IFERROR(__xludf.DUMMYFUNCTION("""COMPUTED_VALUE"""),"Sábado 13:30")</f>
        <v>Sábado 13:30</v>
      </c>
      <c r="AC573" s="134" t="str">
        <f>IFERROR(__xludf.DUMMYFUNCTION("""COMPUTED_VALUE"""),"vacio")</f>
        <v>vacio</v>
      </c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353"/>
      <c r="AZ573" s="392" t="str">
        <f>IFERROR(__xludf.DUMMYFUNCTION("TRANSPOSE( IFNA(FILTER($B:$B, MONTH(IF($A:$A&lt;&gt;"""",$A:$A,""null""))=MONTH(IF('DATOS PERSONALES'!$H571&lt;&gt;"""",'DATOS PERSONALES'!$H571,""null""))),""Ingrese mes contratacion primero""))"),"Ingrese mes contratacion primero")</f>
        <v>Ingrese mes contratacion primero</v>
      </c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</row>
    <row r="574" ht="15.75" customHeight="1">
      <c r="A574" s="134"/>
      <c r="B574" s="134"/>
      <c r="C574" s="134"/>
      <c r="D574" s="134"/>
      <c r="E574" s="134"/>
      <c r="F574" s="134"/>
      <c r="G574" s="353"/>
      <c r="H574" s="376"/>
      <c r="I574" s="376"/>
      <c r="J574" s="376"/>
      <c r="K574" s="377"/>
      <c r="L574" s="134"/>
      <c r="M574" s="134"/>
      <c r="N574" s="134"/>
      <c r="O574" s="134"/>
      <c r="P574" s="353"/>
      <c r="Q574" s="381" t="str">
        <f>IFERROR(__xludf.DUMMYFUNCTION("TRANSPOSE(FILTER($P$6:$P$329,$O$6:$O$329='DATOS PERSONALES'!$E571))"),"Martes 09:00")</f>
        <v>Martes 09:00</v>
      </c>
      <c r="R574" s="134" t="str">
        <f>IFERROR(__xludf.DUMMYFUNCTION("""COMPUTED_VALUE"""),"Martes 11:15")</f>
        <v>Martes 11:15</v>
      </c>
      <c r="S574" s="134" t="str">
        <f>IFERROR(__xludf.DUMMYFUNCTION("""COMPUTED_VALUE"""),"Martes 15:45")</f>
        <v>Martes 15:45</v>
      </c>
      <c r="T574" s="134" t="str">
        <f>IFERROR(__xludf.DUMMYFUNCTION("""COMPUTED_VALUE"""),"Martes 17:15")</f>
        <v>Martes 17:15</v>
      </c>
      <c r="U574" s="134" t="str">
        <f>IFERROR(__xludf.DUMMYFUNCTION("""COMPUTED_VALUE"""),"Miércoles 09:00")</f>
        <v>Miércoles 09:00</v>
      </c>
      <c r="V574" s="134" t="str">
        <f>IFERROR(__xludf.DUMMYFUNCTION("""COMPUTED_VALUE"""),"Miércoles 14:15")</f>
        <v>Miércoles 14:15</v>
      </c>
      <c r="W574" s="134" t="str">
        <f>IFERROR(__xludf.DUMMYFUNCTION("""COMPUTED_VALUE"""),"Jueves 11:15")</f>
        <v>Jueves 11:15</v>
      </c>
      <c r="X574" s="134" t="str">
        <f>IFERROR(__xludf.DUMMYFUNCTION("""COMPUTED_VALUE"""),"Jueves 15:45")</f>
        <v>Jueves 15:45</v>
      </c>
      <c r="Y574" s="134" t="str">
        <f>IFERROR(__xludf.DUMMYFUNCTION("""COMPUTED_VALUE"""),"Viernes 08:15")</f>
        <v>Viernes 08:15</v>
      </c>
      <c r="Z574" s="134" t="str">
        <f>IFERROR(__xludf.DUMMYFUNCTION("""COMPUTED_VALUE"""),"Viernes 13:30")</f>
        <v>Viernes 13:30</v>
      </c>
      <c r="AA574" s="134" t="str">
        <f>IFERROR(__xludf.DUMMYFUNCTION("""COMPUTED_VALUE"""),"Sábado 09:00")</f>
        <v>Sábado 09:00</v>
      </c>
      <c r="AB574" s="134" t="str">
        <f>IFERROR(__xludf.DUMMYFUNCTION("""COMPUTED_VALUE"""),"Sábado 13:30")</f>
        <v>Sábado 13:30</v>
      </c>
      <c r="AC574" s="134" t="str">
        <f>IFERROR(__xludf.DUMMYFUNCTION("""COMPUTED_VALUE"""),"vacio")</f>
        <v>vacio</v>
      </c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353"/>
      <c r="AZ574" s="392" t="str">
        <f>IFERROR(__xludf.DUMMYFUNCTION("TRANSPOSE( IFNA(FILTER($B:$B, MONTH(IF($A:$A&lt;&gt;"""",$A:$A,""null""))=MONTH(IF('DATOS PERSONALES'!$H572&lt;&gt;"""",'DATOS PERSONALES'!$H572,""null""))),""Ingrese mes contratacion primero""))"),"Ingrese mes contratacion primero")</f>
        <v>Ingrese mes contratacion primero</v>
      </c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</row>
    <row r="575" ht="15.75" customHeight="1">
      <c r="A575" s="134"/>
      <c r="B575" s="134"/>
      <c r="C575" s="134"/>
      <c r="D575" s="134"/>
      <c r="E575" s="134"/>
      <c r="F575" s="134"/>
      <c r="G575" s="353"/>
      <c r="H575" s="376"/>
      <c r="I575" s="376"/>
      <c r="J575" s="376"/>
      <c r="K575" s="377"/>
      <c r="L575" s="134"/>
      <c r="M575" s="134"/>
      <c r="N575" s="134"/>
      <c r="O575" s="134"/>
      <c r="P575" s="353"/>
      <c r="Q575" s="381" t="str">
        <f>IFERROR(__xludf.DUMMYFUNCTION("TRANSPOSE(FILTER($P$6:$P$329,$O$6:$O$329='DATOS PERSONALES'!$E572))"),"Martes 09:00")</f>
        <v>Martes 09:00</v>
      </c>
      <c r="R575" s="134" t="str">
        <f>IFERROR(__xludf.DUMMYFUNCTION("""COMPUTED_VALUE"""),"Martes 11:15")</f>
        <v>Martes 11:15</v>
      </c>
      <c r="S575" s="134" t="str">
        <f>IFERROR(__xludf.DUMMYFUNCTION("""COMPUTED_VALUE"""),"Martes 15:45")</f>
        <v>Martes 15:45</v>
      </c>
      <c r="T575" s="134" t="str">
        <f>IFERROR(__xludf.DUMMYFUNCTION("""COMPUTED_VALUE"""),"Martes 17:15")</f>
        <v>Martes 17:15</v>
      </c>
      <c r="U575" s="134" t="str">
        <f>IFERROR(__xludf.DUMMYFUNCTION("""COMPUTED_VALUE"""),"Miércoles 09:00")</f>
        <v>Miércoles 09:00</v>
      </c>
      <c r="V575" s="134" t="str">
        <f>IFERROR(__xludf.DUMMYFUNCTION("""COMPUTED_VALUE"""),"Miércoles 14:15")</f>
        <v>Miércoles 14:15</v>
      </c>
      <c r="W575" s="134" t="str">
        <f>IFERROR(__xludf.DUMMYFUNCTION("""COMPUTED_VALUE"""),"Jueves 11:15")</f>
        <v>Jueves 11:15</v>
      </c>
      <c r="X575" s="134" t="str">
        <f>IFERROR(__xludf.DUMMYFUNCTION("""COMPUTED_VALUE"""),"Jueves 15:45")</f>
        <v>Jueves 15:45</v>
      </c>
      <c r="Y575" s="134" t="str">
        <f>IFERROR(__xludf.DUMMYFUNCTION("""COMPUTED_VALUE"""),"Viernes 08:15")</f>
        <v>Viernes 08:15</v>
      </c>
      <c r="Z575" s="134" t="str">
        <f>IFERROR(__xludf.DUMMYFUNCTION("""COMPUTED_VALUE"""),"Viernes 13:30")</f>
        <v>Viernes 13:30</v>
      </c>
      <c r="AA575" s="134" t="str">
        <f>IFERROR(__xludf.DUMMYFUNCTION("""COMPUTED_VALUE"""),"Sábado 09:00")</f>
        <v>Sábado 09:00</v>
      </c>
      <c r="AB575" s="134" t="str">
        <f>IFERROR(__xludf.DUMMYFUNCTION("""COMPUTED_VALUE"""),"Sábado 13:30")</f>
        <v>Sábado 13:30</v>
      </c>
      <c r="AC575" s="134" t="str">
        <f>IFERROR(__xludf.DUMMYFUNCTION("""COMPUTED_VALUE"""),"vacio")</f>
        <v>vacio</v>
      </c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353"/>
      <c r="AZ575" s="392" t="str">
        <f>IFERROR(__xludf.DUMMYFUNCTION("TRANSPOSE( IFNA(FILTER($B:$B, MONTH(IF($A:$A&lt;&gt;"""",$A:$A,""null""))=MONTH(IF('DATOS PERSONALES'!$H573&lt;&gt;"""",'DATOS PERSONALES'!$H573,""null""))),""Ingrese mes contratacion primero""))"),"Ingrese mes contratacion primero")</f>
        <v>Ingrese mes contratacion primero</v>
      </c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</row>
    <row r="576" ht="15.75" customHeight="1">
      <c r="A576" s="134"/>
      <c r="B576" s="134"/>
      <c r="C576" s="134"/>
      <c r="D576" s="134"/>
      <c r="E576" s="134"/>
      <c r="F576" s="134"/>
      <c r="G576" s="353"/>
      <c r="H576" s="376"/>
      <c r="I576" s="376"/>
      <c r="J576" s="376"/>
      <c r="K576" s="377"/>
      <c r="L576" s="134"/>
      <c r="M576" s="134"/>
      <c r="N576" s="134"/>
      <c r="O576" s="134"/>
      <c r="P576" s="353"/>
      <c r="Q576" s="381" t="str">
        <f>IFERROR(__xludf.DUMMYFUNCTION("TRANSPOSE(FILTER($P$6:$P$329,$O$6:$O$329='DATOS PERSONALES'!$E573))"),"Martes 09:00")</f>
        <v>Martes 09:00</v>
      </c>
      <c r="R576" s="134" t="str">
        <f>IFERROR(__xludf.DUMMYFUNCTION("""COMPUTED_VALUE"""),"Martes 11:15")</f>
        <v>Martes 11:15</v>
      </c>
      <c r="S576" s="134" t="str">
        <f>IFERROR(__xludf.DUMMYFUNCTION("""COMPUTED_VALUE"""),"Martes 15:45")</f>
        <v>Martes 15:45</v>
      </c>
      <c r="T576" s="134" t="str">
        <f>IFERROR(__xludf.DUMMYFUNCTION("""COMPUTED_VALUE"""),"Martes 17:15")</f>
        <v>Martes 17:15</v>
      </c>
      <c r="U576" s="134" t="str">
        <f>IFERROR(__xludf.DUMMYFUNCTION("""COMPUTED_VALUE"""),"Miércoles 09:00")</f>
        <v>Miércoles 09:00</v>
      </c>
      <c r="V576" s="134" t="str">
        <f>IFERROR(__xludf.DUMMYFUNCTION("""COMPUTED_VALUE"""),"Miércoles 14:15")</f>
        <v>Miércoles 14:15</v>
      </c>
      <c r="W576" s="134" t="str">
        <f>IFERROR(__xludf.DUMMYFUNCTION("""COMPUTED_VALUE"""),"Jueves 11:15")</f>
        <v>Jueves 11:15</v>
      </c>
      <c r="X576" s="134" t="str">
        <f>IFERROR(__xludf.DUMMYFUNCTION("""COMPUTED_VALUE"""),"Jueves 15:45")</f>
        <v>Jueves 15:45</v>
      </c>
      <c r="Y576" s="134" t="str">
        <f>IFERROR(__xludf.DUMMYFUNCTION("""COMPUTED_VALUE"""),"Viernes 08:15")</f>
        <v>Viernes 08:15</v>
      </c>
      <c r="Z576" s="134" t="str">
        <f>IFERROR(__xludf.DUMMYFUNCTION("""COMPUTED_VALUE"""),"Viernes 13:30")</f>
        <v>Viernes 13:30</v>
      </c>
      <c r="AA576" s="134" t="str">
        <f>IFERROR(__xludf.DUMMYFUNCTION("""COMPUTED_VALUE"""),"Sábado 09:00")</f>
        <v>Sábado 09:00</v>
      </c>
      <c r="AB576" s="134" t="str">
        <f>IFERROR(__xludf.DUMMYFUNCTION("""COMPUTED_VALUE"""),"Sábado 13:30")</f>
        <v>Sábado 13:30</v>
      </c>
      <c r="AC576" s="134" t="str">
        <f>IFERROR(__xludf.DUMMYFUNCTION("""COMPUTED_VALUE"""),"vacio")</f>
        <v>vacio</v>
      </c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353"/>
      <c r="AZ576" s="392" t="str">
        <f>IFERROR(__xludf.DUMMYFUNCTION("TRANSPOSE( IFNA(FILTER($B:$B, MONTH(IF($A:$A&lt;&gt;"""",$A:$A,""null""))=MONTH(IF('DATOS PERSONALES'!$H574&lt;&gt;"""",'DATOS PERSONALES'!$H574,""null""))),""Ingrese mes contratacion primero""))"),"Ingrese mes contratacion primero")</f>
        <v>Ingrese mes contratacion primero</v>
      </c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</row>
    <row r="577" ht="15.75" customHeight="1">
      <c r="A577" s="134"/>
      <c r="B577" s="134"/>
      <c r="C577" s="134"/>
      <c r="D577" s="134"/>
      <c r="E577" s="134"/>
      <c r="F577" s="134"/>
      <c r="G577" s="353"/>
      <c r="H577" s="376"/>
      <c r="I577" s="376"/>
      <c r="J577" s="376"/>
      <c r="K577" s="377"/>
      <c r="L577" s="134"/>
      <c r="M577" s="134"/>
      <c r="N577" s="134"/>
      <c r="O577" s="134"/>
      <c r="P577" s="353"/>
      <c r="Q577" s="381" t="str">
        <f>IFERROR(__xludf.DUMMYFUNCTION("TRANSPOSE(FILTER($P$6:$P$329,$O$6:$O$329='DATOS PERSONALES'!$E574))"),"Martes 09:00")</f>
        <v>Martes 09:00</v>
      </c>
      <c r="R577" s="134" t="str">
        <f>IFERROR(__xludf.DUMMYFUNCTION("""COMPUTED_VALUE"""),"Martes 11:15")</f>
        <v>Martes 11:15</v>
      </c>
      <c r="S577" s="134" t="str">
        <f>IFERROR(__xludf.DUMMYFUNCTION("""COMPUTED_VALUE"""),"Martes 15:45")</f>
        <v>Martes 15:45</v>
      </c>
      <c r="T577" s="134" t="str">
        <f>IFERROR(__xludf.DUMMYFUNCTION("""COMPUTED_VALUE"""),"Martes 17:15")</f>
        <v>Martes 17:15</v>
      </c>
      <c r="U577" s="134" t="str">
        <f>IFERROR(__xludf.DUMMYFUNCTION("""COMPUTED_VALUE"""),"Miércoles 09:00")</f>
        <v>Miércoles 09:00</v>
      </c>
      <c r="V577" s="134" t="str">
        <f>IFERROR(__xludf.DUMMYFUNCTION("""COMPUTED_VALUE"""),"Miércoles 14:15")</f>
        <v>Miércoles 14:15</v>
      </c>
      <c r="W577" s="134" t="str">
        <f>IFERROR(__xludf.DUMMYFUNCTION("""COMPUTED_VALUE"""),"Jueves 11:15")</f>
        <v>Jueves 11:15</v>
      </c>
      <c r="X577" s="134" t="str">
        <f>IFERROR(__xludf.DUMMYFUNCTION("""COMPUTED_VALUE"""),"Jueves 15:45")</f>
        <v>Jueves 15:45</v>
      </c>
      <c r="Y577" s="134" t="str">
        <f>IFERROR(__xludf.DUMMYFUNCTION("""COMPUTED_VALUE"""),"Viernes 08:15")</f>
        <v>Viernes 08:15</v>
      </c>
      <c r="Z577" s="134" t="str">
        <f>IFERROR(__xludf.DUMMYFUNCTION("""COMPUTED_VALUE"""),"Viernes 13:30")</f>
        <v>Viernes 13:30</v>
      </c>
      <c r="AA577" s="134" t="str">
        <f>IFERROR(__xludf.DUMMYFUNCTION("""COMPUTED_VALUE"""),"Sábado 09:00")</f>
        <v>Sábado 09:00</v>
      </c>
      <c r="AB577" s="134" t="str">
        <f>IFERROR(__xludf.DUMMYFUNCTION("""COMPUTED_VALUE"""),"Sábado 13:30")</f>
        <v>Sábado 13:30</v>
      </c>
      <c r="AC577" s="134" t="str">
        <f>IFERROR(__xludf.DUMMYFUNCTION("""COMPUTED_VALUE"""),"vacio")</f>
        <v>vacio</v>
      </c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353"/>
      <c r="AZ577" s="392" t="str">
        <f>IFERROR(__xludf.DUMMYFUNCTION("TRANSPOSE( IFNA(FILTER($B:$B, MONTH(IF($A:$A&lt;&gt;"""",$A:$A,""null""))=MONTH(IF('DATOS PERSONALES'!$H575&lt;&gt;"""",'DATOS PERSONALES'!$H575,""null""))),""Ingrese mes contratacion primero""))"),"Ingrese mes contratacion primero")</f>
        <v>Ingrese mes contratacion primero</v>
      </c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</row>
    <row r="578" ht="15.75" customHeight="1">
      <c r="A578" s="134"/>
      <c r="B578" s="134"/>
      <c r="C578" s="134"/>
      <c r="D578" s="134"/>
      <c r="E578" s="134"/>
      <c r="F578" s="134"/>
      <c r="G578" s="353"/>
      <c r="H578" s="376"/>
      <c r="I578" s="376"/>
      <c r="J578" s="376"/>
      <c r="K578" s="377"/>
      <c r="L578" s="134"/>
      <c r="M578" s="134"/>
      <c r="N578" s="134"/>
      <c r="O578" s="134"/>
      <c r="P578" s="353"/>
      <c r="Q578" s="381" t="str">
        <f>IFERROR(__xludf.DUMMYFUNCTION("TRANSPOSE(FILTER($P$6:$P$329,$O$6:$O$329='DATOS PERSONALES'!$E575))"),"Martes 09:00")</f>
        <v>Martes 09:00</v>
      </c>
      <c r="R578" s="134" t="str">
        <f>IFERROR(__xludf.DUMMYFUNCTION("""COMPUTED_VALUE"""),"Martes 11:15")</f>
        <v>Martes 11:15</v>
      </c>
      <c r="S578" s="134" t="str">
        <f>IFERROR(__xludf.DUMMYFUNCTION("""COMPUTED_VALUE"""),"Martes 15:45")</f>
        <v>Martes 15:45</v>
      </c>
      <c r="T578" s="134" t="str">
        <f>IFERROR(__xludf.DUMMYFUNCTION("""COMPUTED_VALUE"""),"Martes 17:15")</f>
        <v>Martes 17:15</v>
      </c>
      <c r="U578" s="134" t="str">
        <f>IFERROR(__xludf.DUMMYFUNCTION("""COMPUTED_VALUE"""),"Miércoles 09:00")</f>
        <v>Miércoles 09:00</v>
      </c>
      <c r="V578" s="134" t="str">
        <f>IFERROR(__xludf.DUMMYFUNCTION("""COMPUTED_VALUE"""),"Miércoles 14:15")</f>
        <v>Miércoles 14:15</v>
      </c>
      <c r="W578" s="134" t="str">
        <f>IFERROR(__xludf.DUMMYFUNCTION("""COMPUTED_VALUE"""),"Jueves 11:15")</f>
        <v>Jueves 11:15</v>
      </c>
      <c r="X578" s="134" t="str">
        <f>IFERROR(__xludf.DUMMYFUNCTION("""COMPUTED_VALUE"""),"Jueves 15:45")</f>
        <v>Jueves 15:45</v>
      </c>
      <c r="Y578" s="134" t="str">
        <f>IFERROR(__xludf.DUMMYFUNCTION("""COMPUTED_VALUE"""),"Viernes 08:15")</f>
        <v>Viernes 08:15</v>
      </c>
      <c r="Z578" s="134" t="str">
        <f>IFERROR(__xludf.DUMMYFUNCTION("""COMPUTED_VALUE"""),"Viernes 13:30")</f>
        <v>Viernes 13:30</v>
      </c>
      <c r="AA578" s="134" t="str">
        <f>IFERROR(__xludf.DUMMYFUNCTION("""COMPUTED_VALUE"""),"Sábado 09:00")</f>
        <v>Sábado 09:00</v>
      </c>
      <c r="AB578" s="134" t="str">
        <f>IFERROR(__xludf.DUMMYFUNCTION("""COMPUTED_VALUE"""),"Sábado 13:30")</f>
        <v>Sábado 13:30</v>
      </c>
      <c r="AC578" s="134" t="str">
        <f>IFERROR(__xludf.DUMMYFUNCTION("""COMPUTED_VALUE"""),"vacio")</f>
        <v>vacio</v>
      </c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353"/>
      <c r="AZ578" s="392" t="str">
        <f>IFERROR(__xludf.DUMMYFUNCTION("TRANSPOSE( IFNA(FILTER($B:$B, MONTH(IF($A:$A&lt;&gt;"""",$A:$A,""null""))=MONTH(IF('DATOS PERSONALES'!$H576&lt;&gt;"""",'DATOS PERSONALES'!$H576,""null""))),""Ingrese mes contratacion primero""))"),"Ingrese mes contratacion primero")</f>
        <v>Ingrese mes contratacion primero</v>
      </c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</row>
    <row r="579" ht="15.75" customHeight="1">
      <c r="A579" s="134"/>
      <c r="B579" s="134"/>
      <c r="C579" s="134"/>
      <c r="D579" s="134"/>
      <c r="E579" s="134"/>
      <c r="F579" s="134"/>
      <c r="G579" s="353"/>
      <c r="H579" s="376"/>
      <c r="I579" s="376"/>
      <c r="J579" s="376"/>
      <c r="K579" s="377"/>
      <c r="L579" s="134"/>
      <c r="M579" s="134"/>
      <c r="N579" s="134"/>
      <c r="O579" s="134"/>
      <c r="P579" s="353"/>
      <c r="Q579" s="381" t="str">
        <f>IFERROR(__xludf.DUMMYFUNCTION("TRANSPOSE(FILTER($P$6:$P$329,$O$6:$O$329='DATOS PERSONALES'!$E576))"),"Martes 09:00")</f>
        <v>Martes 09:00</v>
      </c>
      <c r="R579" s="134" t="str">
        <f>IFERROR(__xludf.DUMMYFUNCTION("""COMPUTED_VALUE"""),"Martes 11:15")</f>
        <v>Martes 11:15</v>
      </c>
      <c r="S579" s="134" t="str">
        <f>IFERROR(__xludf.DUMMYFUNCTION("""COMPUTED_VALUE"""),"Martes 15:45")</f>
        <v>Martes 15:45</v>
      </c>
      <c r="T579" s="134" t="str">
        <f>IFERROR(__xludf.DUMMYFUNCTION("""COMPUTED_VALUE"""),"Martes 17:15")</f>
        <v>Martes 17:15</v>
      </c>
      <c r="U579" s="134" t="str">
        <f>IFERROR(__xludf.DUMMYFUNCTION("""COMPUTED_VALUE"""),"Miércoles 09:00")</f>
        <v>Miércoles 09:00</v>
      </c>
      <c r="V579" s="134" t="str">
        <f>IFERROR(__xludf.DUMMYFUNCTION("""COMPUTED_VALUE"""),"Miércoles 14:15")</f>
        <v>Miércoles 14:15</v>
      </c>
      <c r="W579" s="134" t="str">
        <f>IFERROR(__xludf.DUMMYFUNCTION("""COMPUTED_VALUE"""),"Jueves 11:15")</f>
        <v>Jueves 11:15</v>
      </c>
      <c r="X579" s="134" t="str">
        <f>IFERROR(__xludf.DUMMYFUNCTION("""COMPUTED_VALUE"""),"Jueves 15:45")</f>
        <v>Jueves 15:45</v>
      </c>
      <c r="Y579" s="134" t="str">
        <f>IFERROR(__xludf.DUMMYFUNCTION("""COMPUTED_VALUE"""),"Viernes 08:15")</f>
        <v>Viernes 08:15</v>
      </c>
      <c r="Z579" s="134" t="str">
        <f>IFERROR(__xludf.DUMMYFUNCTION("""COMPUTED_VALUE"""),"Viernes 13:30")</f>
        <v>Viernes 13:30</v>
      </c>
      <c r="AA579" s="134" t="str">
        <f>IFERROR(__xludf.DUMMYFUNCTION("""COMPUTED_VALUE"""),"Sábado 09:00")</f>
        <v>Sábado 09:00</v>
      </c>
      <c r="AB579" s="134" t="str">
        <f>IFERROR(__xludf.DUMMYFUNCTION("""COMPUTED_VALUE"""),"Sábado 13:30")</f>
        <v>Sábado 13:30</v>
      </c>
      <c r="AC579" s="134" t="str">
        <f>IFERROR(__xludf.DUMMYFUNCTION("""COMPUTED_VALUE"""),"vacio")</f>
        <v>vacio</v>
      </c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353"/>
      <c r="AZ579" s="392" t="str">
        <f>IFERROR(__xludf.DUMMYFUNCTION("TRANSPOSE( IFNA(FILTER($B:$B, MONTH(IF($A:$A&lt;&gt;"""",$A:$A,""null""))=MONTH(IF('DATOS PERSONALES'!$H577&lt;&gt;"""",'DATOS PERSONALES'!$H577,""null""))),""Ingrese mes contratacion primero""))"),"Ingrese mes contratacion primero")</f>
        <v>Ingrese mes contratacion primero</v>
      </c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</row>
    <row r="580" ht="15.75" customHeight="1">
      <c r="A580" s="134"/>
      <c r="B580" s="134"/>
      <c r="C580" s="134"/>
      <c r="D580" s="134"/>
      <c r="E580" s="134"/>
      <c r="F580" s="134"/>
      <c r="G580" s="353"/>
      <c r="H580" s="376"/>
      <c r="I580" s="376"/>
      <c r="J580" s="376"/>
      <c r="K580" s="377"/>
      <c r="L580" s="134"/>
      <c r="M580" s="134"/>
      <c r="N580" s="134"/>
      <c r="O580" s="134"/>
      <c r="P580" s="353"/>
      <c r="Q580" s="381" t="str">
        <f>IFERROR(__xludf.DUMMYFUNCTION("TRANSPOSE(FILTER($P$6:$P$329,$O$6:$O$329='DATOS PERSONALES'!$E577))"),"Martes 09:00")</f>
        <v>Martes 09:00</v>
      </c>
      <c r="R580" s="134" t="str">
        <f>IFERROR(__xludf.DUMMYFUNCTION("""COMPUTED_VALUE"""),"Martes 11:15")</f>
        <v>Martes 11:15</v>
      </c>
      <c r="S580" s="134" t="str">
        <f>IFERROR(__xludf.DUMMYFUNCTION("""COMPUTED_VALUE"""),"Martes 15:45")</f>
        <v>Martes 15:45</v>
      </c>
      <c r="T580" s="134" t="str">
        <f>IFERROR(__xludf.DUMMYFUNCTION("""COMPUTED_VALUE"""),"Martes 17:15")</f>
        <v>Martes 17:15</v>
      </c>
      <c r="U580" s="134" t="str">
        <f>IFERROR(__xludf.DUMMYFUNCTION("""COMPUTED_VALUE"""),"Miércoles 09:00")</f>
        <v>Miércoles 09:00</v>
      </c>
      <c r="V580" s="134" t="str">
        <f>IFERROR(__xludf.DUMMYFUNCTION("""COMPUTED_VALUE"""),"Miércoles 14:15")</f>
        <v>Miércoles 14:15</v>
      </c>
      <c r="W580" s="134" t="str">
        <f>IFERROR(__xludf.DUMMYFUNCTION("""COMPUTED_VALUE"""),"Jueves 11:15")</f>
        <v>Jueves 11:15</v>
      </c>
      <c r="X580" s="134" t="str">
        <f>IFERROR(__xludf.DUMMYFUNCTION("""COMPUTED_VALUE"""),"Jueves 15:45")</f>
        <v>Jueves 15:45</v>
      </c>
      <c r="Y580" s="134" t="str">
        <f>IFERROR(__xludf.DUMMYFUNCTION("""COMPUTED_VALUE"""),"Viernes 08:15")</f>
        <v>Viernes 08:15</v>
      </c>
      <c r="Z580" s="134" t="str">
        <f>IFERROR(__xludf.DUMMYFUNCTION("""COMPUTED_VALUE"""),"Viernes 13:30")</f>
        <v>Viernes 13:30</v>
      </c>
      <c r="AA580" s="134" t="str">
        <f>IFERROR(__xludf.DUMMYFUNCTION("""COMPUTED_VALUE"""),"Sábado 09:00")</f>
        <v>Sábado 09:00</v>
      </c>
      <c r="AB580" s="134" t="str">
        <f>IFERROR(__xludf.DUMMYFUNCTION("""COMPUTED_VALUE"""),"Sábado 13:30")</f>
        <v>Sábado 13:30</v>
      </c>
      <c r="AC580" s="134" t="str">
        <f>IFERROR(__xludf.DUMMYFUNCTION("""COMPUTED_VALUE"""),"vacio")</f>
        <v>vacio</v>
      </c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353"/>
      <c r="AZ580" s="392" t="str">
        <f>IFERROR(__xludf.DUMMYFUNCTION("TRANSPOSE( IFNA(FILTER($B:$B, MONTH(IF($A:$A&lt;&gt;"""",$A:$A,""null""))=MONTH(IF('DATOS PERSONALES'!$H578&lt;&gt;"""",'DATOS PERSONALES'!$H578,""null""))),""Ingrese mes contratacion primero""))"),"Ingrese mes contratacion primero")</f>
        <v>Ingrese mes contratacion primero</v>
      </c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</row>
    <row r="581" ht="15.75" customHeight="1">
      <c r="A581" s="134"/>
      <c r="B581" s="134"/>
      <c r="C581" s="134"/>
      <c r="D581" s="134"/>
      <c r="E581" s="134"/>
      <c r="F581" s="134"/>
      <c r="G581" s="353"/>
      <c r="H581" s="376"/>
      <c r="I581" s="376"/>
      <c r="J581" s="376"/>
      <c r="K581" s="377"/>
      <c r="L581" s="134"/>
      <c r="M581" s="134"/>
      <c r="N581" s="134"/>
      <c r="O581" s="134"/>
      <c r="P581" s="353"/>
      <c r="Q581" s="381" t="str">
        <f>IFERROR(__xludf.DUMMYFUNCTION("TRANSPOSE(FILTER($P$6:$P$329,$O$6:$O$329='DATOS PERSONALES'!$E578))"),"Martes 09:00")</f>
        <v>Martes 09:00</v>
      </c>
      <c r="R581" s="134" t="str">
        <f>IFERROR(__xludf.DUMMYFUNCTION("""COMPUTED_VALUE"""),"Martes 11:15")</f>
        <v>Martes 11:15</v>
      </c>
      <c r="S581" s="134" t="str">
        <f>IFERROR(__xludf.DUMMYFUNCTION("""COMPUTED_VALUE"""),"Martes 15:45")</f>
        <v>Martes 15:45</v>
      </c>
      <c r="T581" s="134" t="str">
        <f>IFERROR(__xludf.DUMMYFUNCTION("""COMPUTED_VALUE"""),"Martes 17:15")</f>
        <v>Martes 17:15</v>
      </c>
      <c r="U581" s="134" t="str">
        <f>IFERROR(__xludf.DUMMYFUNCTION("""COMPUTED_VALUE"""),"Miércoles 09:00")</f>
        <v>Miércoles 09:00</v>
      </c>
      <c r="V581" s="134" t="str">
        <f>IFERROR(__xludf.DUMMYFUNCTION("""COMPUTED_VALUE"""),"Miércoles 14:15")</f>
        <v>Miércoles 14:15</v>
      </c>
      <c r="W581" s="134" t="str">
        <f>IFERROR(__xludf.DUMMYFUNCTION("""COMPUTED_VALUE"""),"Jueves 11:15")</f>
        <v>Jueves 11:15</v>
      </c>
      <c r="X581" s="134" t="str">
        <f>IFERROR(__xludf.DUMMYFUNCTION("""COMPUTED_VALUE"""),"Jueves 15:45")</f>
        <v>Jueves 15:45</v>
      </c>
      <c r="Y581" s="134" t="str">
        <f>IFERROR(__xludf.DUMMYFUNCTION("""COMPUTED_VALUE"""),"Viernes 08:15")</f>
        <v>Viernes 08:15</v>
      </c>
      <c r="Z581" s="134" t="str">
        <f>IFERROR(__xludf.DUMMYFUNCTION("""COMPUTED_VALUE"""),"Viernes 13:30")</f>
        <v>Viernes 13:30</v>
      </c>
      <c r="AA581" s="134" t="str">
        <f>IFERROR(__xludf.DUMMYFUNCTION("""COMPUTED_VALUE"""),"Sábado 09:00")</f>
        <v>Sábado 09:00</v>
      </c>
      <c r="AB581" s="134" t="str">
        <f>IFERROR(__xludf.DUMMYFUNCTION("""COMPUTED_VALUE"""),"Sábado 13:30")</f>
        <v>Sábado 13:30</v>
      </c>
      <c r="AC581" s="134" t="str">
        <f>IFERROR(__xludf.DUMMYFUNCTION("""COMPUTED_VALUE"""),"vacio")</f>
        <v>vacio</v>
      </c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353"/>
      <c r="AZ581" s="392" t="str">
        <f>IFERROR(__xludf.DUMMYFUNCTION("TRANSPOSE( IFNA(FILTER($B:$B, MONTH(IF($A:$A&lt;&gt;"""",$A:$A,""null""))=MONTH(IF('DATOS PERSONALES'!$H579&lt;&gt;"""",'DATOS PERSONALES'!$H579,""null""))),""Ingrese mes contratacion primero""))"),"Ingrese mes contratacion primero")</f>
        <v>Ingrese mes contratacion primero</v>
      </c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</row>
    <row r="582" ht="15.75" customHeight="1">
      <c r="A582" s="134"/>
      <c r="B582" s="134"/>
      <c r="C582" s="134"/>
      <c r="D582" s="134"/>
      <c r="E582" s="134"/>
      <c r="F582" s="134"/>
      <c r="G582" s="353"/>
      <c r="H582" s="376"/>
      <c r="I582" s="376"/>
      <c r="J582" s="376"/>
      <c r="K582" s="377"/>
      <c r="L582" s="134"/>
      <c r="M582" s="134"/>
      <c r="N582" s="134"/>
      <c r="O582" s="134"/>
      <c r="P582" s="353"/>
      <c r="Q582" s="381" t="str">
        <f>IFERROR(__xludf.DUMMYFUNCTION("TRANSPOSE(FILTER($P$6:$P$329,$O$6:$O$329='DATOS PERSONALES'!$E579))"),"Martes 09:00")</f>
        <v>Martes 09:00</v>
      </c>
      <c r="R582" s="134" t="str">
        <f>IFERROR(__xludf.DUMMYFUNCTION("""COMPUTED_VALUE"""),"Martes 11:15")</f>
        <v>Martes 11:15</v>
      </c>
      <c r="S582" s="134" t="str">
        <f>IFERROR(__xludf.DUMMYFUNCTION("""COMPUTED_VALUE"""),"Martes 15:45")</f>
        <v>Martes 15:45</v>
      </c>
      <c r="T582" s="134" t="str">
        <f>IFERROR(__xludf.DUMMYFUNCTION("""COMPUTED_VALUE"""),"Martes 17:15")</f>
        <v>Martes 17:15</v>
      </c>
      <c r="U582" s="134" t="str">
        <f>IFERROR(__xludf.DUMMYFUNCTION("""COMPUTED_VALUE"""),"Miércoles 09:00")</f>
        <v>Miércoles 09:00</v>
      </c>
      <c r="V582" s="134" t="str">
        <f>IFERROR(__xludf.DUMMYFUNCTION("""COMPUTED_VALUE"""),"Miércoles 14:15")</f>
        <v>Miércoles 14:15</v>
      </c>
      <c r="W582" s="134" t="str">
        <f>IFERROR(__xludf.DUMMYFUNCTION("""COMPUTED_VALUE"""),"Jueves 11:15")</f>
        <v>Jueves 11:15</v>
      </c>
      <c r="X582" s="134" t="str">
        <f>IFERROR(__xludf.DUMMYFUNCTION("""COMPUTED_VALUE"""),"Jueves 15:45")</f>
        <v>Jueves 15:45</v>
      </c>
      <c r="Y582" s="134" t="str">
        <f>IFERROR(__xludf.DUMMYFUNCTION("""COMPUTED_VALUE"""),"Viernes 08:15")</f>
        <v>Viernes 08:15</v>
      </c>
      <c r="Z582" s="134" t="str">
        <f>IFERROR(__xludf.DUMMYFUNCTION("""COMPUTED_VALUE"""),"Viernes 13:30")</f>
        <v>Viernes 13:30</v>
      </c>
      <c r="AA582" s="134" t="str">
        <f>IFERROR(__xludf.DUMMYFUNCTION("""COMPUTED_VALUE"""),"Sábado 09:00")</f>
        <v>Sábado 09:00</v>
      </c>
      <c r="AB582" s="134" t="str">
        <f>IFERROR(__xludf.DUMMYFUNCTION("""COMPUTED_VALUE"""),"Sábado 13:30")</f>
        <v>Sábado 13:30</v>
      </c>
      <c r="AC582" s="134" t="str">
        <f>IFERROR(__xludf.DUMMYFUNCTION("""COMPUTED_VALUE"""),"vacio")</f>
        <v>vacio</v>
      </c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353"/>
      <c r="AZ582" s="392" t="str">
        <f>IFERROR(__xludf.DUMMYFUNCTION("TRANSPOSE( IFNA(FILTER($B:$B, MONTH(IF($A:$A&lt;&gt;"""",$A:$A,""null""))=MONTH(IF('DATOS PERSONALES'!$H580&lt;&gt;"""",'DATOS PERSONALES'!$H580,""null""))),""Ingrese mes contratacion primero""))"),"Ingrese mes contratacion primero")</f>
        <v>Ingrese mes contratacion primero</v>
      </c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</row>
    <row r="583" ht="15.75" customHeight="1">
      <c r="A583" s="134"/>
      <c r="B583" s="134"/>
      <c r="C583" s="134"/>
      <c r="D583" s="134"/>
      <c r="E583" s="134"/>
      <c r="F583" s="134"/>
      <c r="G583" s="353"/>
      <c r="H583" s="376"/>
      <c r="I583" s="376"/>
      <c r="J583" s="376"/>
      <c r="K583" s="377"/>
      <c r="L583" s="134"/>
      <c r="M583" s="134"/>
      <c r="N583" s="134"/>
      <c r="O583" s="134"/>
      <c r="P583" s="353"/>
      <c r="Q583" s="381" t="str">
        <f>IFERROR(__xludf.DUMMYFUNCTION("TRANSPOSE(FILTER($P$6:$P$329,$O$6:$O$329='DATOS PERSONALES'!$E580))"),"Martes 09:00")</f>
        <v>Martes 09:00</v>
      </c>
      <c r="R583" s="134" t="str">
        <f>IFERROR(__xludf.DUMMYFUNCTION("""COMPUTED_VALUE"""),"Martes 11:15")</f>
        <v>Martes 11:15</v>
      </c>
      <c r="S583" s="134" t="str">
        <f>IFERROR(__xludf.DUMMYFUNCTION("""COMPUTED_VALUE"""),"Martes 15:45")</f>
        <v>Martes 15:45</v>
      </c>
      <c r="T583" s="134" t="str">
        <f>IFERROR(__xludf.DUMMYFUNCTION("""COMPUTED_VALUE"""),"Martes 17:15")</f>
        <v>Martes 17:15</v>
      </c>
      <c r="U583" s="134" t="str">
        <f>IFERROR(__xludf.DUMMYFUNCTION("""COMPUTED_VALUE"""),"Miércoles 09:00")</f>
        <v>Miércoles 09:00</v>
      </c>
      <c r="V583" s="134" t="str">
        <f>IFERROR(__xludf.DUMMYFUNCTION("""COMPUTED_VALUE"""),"Miércoles 14:15")</f>
        <v>Miércoles 14:15</v>
      </c>
      <c r="W583" s="134" t="str">
        <f>IFERROR(__xludf.DUMMYFUNCTION("""COMPUTED_VALUE"""),"Jueves 11:15")</f>
        <v>Jueves 11:15</v>
      </c>
      <c r="X583" s="134" t="str">
        <f>IFERROR(__xludf.DUMMYFUNCTION("""COMPUTED_VALUE"""),"Jueves 15:45")</f>
        <v>Jueves 15:45</v>
      </c>
      <c r="Y583" s="134" t="str">
        <f>IFERROR(__xludf.DUMMYFUNCTION("""COMPUTED_VALUE"""),"Viernes 08:15")</f>
        <v>Viernes 08:15</v>
      </c>
      <c r="Z583" s="134" t="str">
        <f>IFERROR(__xludf.DUMMYFUNCTION("""COMPUTED_VALUE"""),"Viernes 13:30")</f>
        <v>Viernes 13:30</v>
      </c>
      <c r="AA583" s="134" t="str">
        <f>IFERROR(__xludf.DUMMYFUNCTION("""COMPUTED_VALUE"""),"Sábado 09:00")</f>
        <v>Sábado 09:00</v>
      </c>
      <c r="AB583" s="134" t="str">
        <f>IFERROR(__xludf.DUMMYFUNCTION("""COMPUTED_VALUE"""),"Sábado 13:30")</f>
        <v>Sábado 13:30</v>
      </c>
      <c r="AC583" s="134" t="str">
        <f>IFERROR(__xludf.DUMMYFUNCTION("""COMPUTED_VALUE"""),"vacio")</f>
        <v>vacio</v>
      </c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353"/>
      <c r="AZ583" s="392" t="str">
        <f>IFERROR(__xludf.DUMMYFUNCTION("TRANSPOSE( IFNA(FILTER($B:$B, MONTH(IF($A:$A&lt;&gt;"""",$A:$A,""null""))=MONTH(IF('DATOS PERSONALES'!$H581&lt;&gt;"""",'DATOS PERSONALES'!$H581,""null""))),""Ingrese mes contratacion primero""))"),"Ingrese mes contratacion primero")</f>
        <v>Ingrese mes contratacion primero</v>
      </c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</row>
    <row r="584" ht="15.75" customHeight="1">
      <c r="A584" s="134"/>
      <c r="B584" s="134"/>
      <c r="C584" s="134"/>
      <c r="D584" s="134"/>
      <c r="E584" s="134"/>
      <c r="F584" s="134"/>
      <c r="G584" s="353"/>
      <c r="H584" s="376"/>
      <c r="I584" s="376"/>
      <c r="J584" s="376"/>
      <c r="K584" s="377"/>
      <c r="L584" s="134"/>
      <c r="M584" s="134"/>
      <c r="N584" s="134"/>
      <c r="O584" s="134"/>
      <c r="P584" s="353"/>
      <c r="Q584" s="381" t="str">
        <f>IFERROR(__xludf.DUMMYFUNCTION("TRANSPOSE(FILTER($P$6:$P$329,$O$6:$O$329='DATOS PERSONALES'!$E581))"),"Martes 09:00")</f>
        <v>Martes 09:00</v>
      </c>
      <c r="R584" s="134" t="str">
        <f>IFERROR(__xludf.DUMMYFUNCTION("""COMPUTED_VALUE"""),"Martes 11:15")</f>
        <v>Martes 11:15</v>
      </c>
      <c r="S584" s="134" t="str">
        <f>IFERROR(__xludf.DUMMYFUNCTION("""COMPUTED_VALUE"""),"Martes 15:45")</f>
        <v>Martes 15:45</v>
      </c>
      <c r="T584" s="134" t="str">
        <f>IFERROR(__xludf.DUMMYFUNCTION("""COMPUTED_VALUE"""),"Martes 17:15")</f>
        <v>Martes 17:15</v>
      </c>
      <c r="U584" s="134" t="str">
        <f>IFERROR(__xludf.DUMMYFUNCTION("""COMPUTED_VALUE"""),"Miércoles 09:00")</f>
        <v>Miércoles 09:00</v>
      </c>
      <c r="V584" s="134" t="str">
        <f>IFERROR(__xludf.DUMMYFUNCTION("""COMPUTED_VALUE"""),"Miércoles 14:15")</f>
        <v>Miércoles 14:15</v>
      </c>
      <c r="W584" s="134" t="str">
        <f>IFERROR(__xludf.DUMMYFUNCTION("""COMPUTED_VALUE"""),"Jueves 11:15")</f>
        <v>Jueves 11:15</v>
      </c>
      <c r="X584" s="134" t="str">
        <f>IFERROR(__xludf.DUMMYFUNCTION("""COMPUTED_VALUE"""),"Jueves 15:45")</f>
        <v>Jueves 15:45</v>
      </c>
      <c r="Y584" s="134" t="str">
        <f>IFERROR(__xludf.DUMMYFUNCTION("""COMPUTED_VALUE"""),"Viernes 08:15")</f>
        <v>Viernes 08:15</v>
      </c>
      <c r="Z584" s="134" t="str">
        <f>IFERROR(__xludf.DUMMYFUNCTION("""COMPUTED_VALUE"""),"Viernes 13:30")</f>
        <v>Viernes 13:30</v>
      </c>
      <c r="AA584" s="134" t="str">
        <f>IFERROR(__xludf.DUMMYFUNCTION("""COMPUTED_VALUE"""),"Sábado 09:00")</f>
        <v>Sábado 09:00</v>
      </c>
      <c r="AB584" s="134" t="str">
        <f>IFERROR(__xludf.DUMMYFUNCTION("""COMPUTED_VALUE"""),"Sábado 13:30")</f>
        <v>Sábado 13:30</v>
      </c>
      <c r="AC584" s="134" t="str">
        <f>IFERROR(__xludf.DUMMYFUNCTION("""COMPUTED_VALUE"""),"vacio")</f>
        <v>vacio</v>
      </c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353"/>
      <c r="AZ584" s="392" t="str">
        <f>IFERROR(__xludf.DUMMYFUNCTION("TRANSPOSE( IFNA(FILTER($B:$B, MONTH(IF($A:$A&lt;&gt;"""",$A:$A,""null""))=MONTH(IF('DATOS PERSONALES'!$H582&lt;&gt;"""",'DATOS PERSONALES'!$H582,""null""))),""Ingrese mes contratacion primero""))"),"Ingrese mes contratacion primero")</f>
        <v>Ingrese mes contratacion primero</v>
      </c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</row>
    <row r="585" ht="15.75" customHeight="1">
      <c r="A585" s="134"/>
      <c r="B585" s="134"/>
      <c r="C585" s="134"/>
      <c r="D585" s="134"/>
      <c r="E585" s="134"/>
      <c r="F585" s="134"/>
      <c r="G585" s="353"/>
      <c r="H585" s="376"/>
      <c r="I585" s="376"/>
      <c r="J585" s="376"/>
      <c r="K585" s="377"/>
      <c r="L585" s="134"/>
      <c r="M585" s="134"/>
      <c r="N585" s="134"/>
      <c r="O585" s="134"/>
      <c r="P585" s="353"/>
      <c r="Q585" s="381" t="str">
        <f>IFERROR(__xludf.DUMMYFUNCTION("TRANSPOSE(FILTER($P$6:$P$329,$O$6:$O$329='DATOS PERSONALES'!$E582))"),"Martes 09:00")</f>
        <v>Martes 09:00</v>
      </c>
      <c r="R585" s="134" t="str">
        <f>IFERROR(__xludf.DUMMYFUNCTION("""COMPUTED_VALUE"""),"Martes 11:15")</f>
        <v>Martes 11:15</v>
      </c>
      <c r="S585" s="134" t="str">
        <f>IFERROR(__xludf.DUMMYFUNCTION("""COMPUTED_VALUE"""),"Martes 15:45")</f>
        <v>Martes 15:45</v>
      </c>
      <c r="T585" s="134" t="str">
        <f>IFERROR(__xludf.DUMMYFUNCTION("""COMPUTED_VALUE"""),"Martes 17:15")</f>
        <v>Martes 17:15</v>
      </c>
      <c r="U585" s="134" t="str">
        <f>IFERROR(__xludf.DUMMYFUNCTION("""COMPUTED_VALUE"""),"Miércoles 09:00")</f>
        <v>Miércoles 09:00</v>
      </c>
      <c r="V585" s="134" t="str">
        <f>IFERROR(__xludf.DUMMYFUNCTION("""COMPUTED_VALUE"""),"Miércoles 14:15")</f>
        <v>Miércoles 14:15</v>
      </c>
      <c r="W585" s="134" t="str">
        <f>IFERROR(__xludf.DUMMYFUNCTION("""COMPUTED_VALUE"""),"Jueves 11:15")</f>
        <v>Jueves 11:15</v>
      </c>
      <c r="X585" s="134" t="str">
        <f>IFERROR(__xludf.DUMMYFUNCTION("""COMPUTED_VALUE"""),"Jueves 15:45")</f>
        <v>Jueves 15:45</v>
      </c>
      <c r="Y585" s="134" t="str">
        <f>IFERROR(__xludf.DUMMYFUNCTION("""COMPUTED_VALUE"""),"Viernes 08:15")</f>
        <v>Viernes 08:15</v>
      </c>
      <c r="Z585" s="134" t="str">
        <f>IFERROR(__xludf.DUMMYFUNCTION("""COMPUTED_VALUE"""),"Viernes 13:30")</f>
        <v>Viernes 13:30</v>
      </c>
      <c r="AA585" s="134" t="str">
        <f>IFERROR(__xludf.DUMMYFUNCTION("""COMPUTED_VALUE"""),"Sábado 09:00")</f>
        <v>Sábado 09:00</v>
      </c>
      <c r="AB585" s="134" t="str">
        <f>IFERROR(__xludf.DUMMYFUNCTION("""COMPUTED_VALUE"""),"Sábado 13:30")</f>
        <v>Sábado 13:30</v>
      </c>
      <c r="AC585" s="134" t="str">
        <f>IFERROR(__xludf.DUMMYFUNCTION("""COMPUTED_VALUE"""),"vacio")</f>
        <v>vacio</v>
      </c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353"/>
      <c r="AZ585" s="392" t="str">
        <f>IFERROR(__xludf.DUMMYFUNCTION("TRANSPOSE( IFNA(FILTER($B:$B, MONTH(IF($A:$A&lt;&gt;"""",$A:$A,""null""))=MONTH(IF('DATOS PERSONALES'!$H583&lt;&gt;"""",'DATOS PERSONALES'!$H583,""null""))),""Ingrese mes contratacion primero""))"),"Ingrese mes contratacion primero")</f>
        <v>Ingrese mes contratacion primero</v>
      </c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</row>
    <row r="586" ht="15.75" customHeight="1">
      <c r="A586" s="134"/>
      <c r="B586" s="134"/>
      <c r="C586" s="134"/>
      <c r="D586" s="134"/>
      <c r="E586" s="134"/>
      <c r="F586" s="134"/>
      <c r="G586" s="353"/>
      <c r="H586" s="376"/>
      <c r="I586" s="376"/>
      <c r="J586" s="376"/>
      <c r="K586" s="377"/>
      <c r="L586" s="134"/>
      <c r="M586" s="134"/>
      <c r="N586" s="134"/>
      <c r="O586" s="134"/>
      <c r="P586" s="353"/>
      <c r="Q586" s="381" t="str">
        <f>IFERROR(__xludf.DUMMYFUNCTION("TRANSPOSE(FILTER($P$6:$P$329,$O$6:$O$329='DATOS PERSONALES'!$E583))"),"Martes 09:00")</f>
        <v>Martes 09:00</v>
      </c>
      <c r="R586" s="134" t="str">
        <f>IFERROR(__xludf.DUMMYFUNCTION("""COMPUTED_VALUE"""),"Martes 11:15")</f>
        <v>Martes 11:15</v>
      </c>
      <c r="S586" s="134" t="str">
        <f>IFERROR(__xludf.DUMMYFUNCTION("""COMPUTED_VALUE"""),"Martes 15:45")</f>
        <v>Martes 15:45</v>
      </c>
      <c r="T586" s="134" t="str">
        <f>IFERROR(__xludf.DUMMYFUNCTION("""COMPUTED_VALUE"""),"Martes 17:15")</f>
        <v>Martes 17:15</v>
      </c>
      <c r="U586" s="134" t="str">
        <f>IFERROR(__xludf.DUMMYFUNCTION("""COMPUTED_VALUE"""),"Miércoles 09:00")</f>
        <v>Miércoles 09:00</v>
      </c>
      <c r="V586" s="134" t="str">
        <f>IFERROR(__xludf.DUMMYFUNCTION("""COMPUTED_VALUE"""),"Miércoles 14:15")</f>
        <v>Miércoles 14:15</v>
      </c>
      <c r="W586" s="134" t="str">
        <f>IFERROR(__xludf.DUMMYFUNCTION("""COMPUTED_VALUE"""),"Jueves 11:15")</f>
        <v>Jueves 11:15</v>
      </c>
      <c r="X586" s="134" t="str">
        <f>IFERROR(__xludf.DUMMYFUNCTION("""COMPUTED_VALUE"""),"Jueves 15:45")</f>
        <v>Jueves 15:45</v>
      </c>
      <c r="Y586" s="134" t="str">
        <f>IFERROR(__xludf.DUMMYFUNCTION("""COMPUTED_VALUE"""),"Viernes 08:15")</f>
        <v>Viernes 08:15</v>
      </c>
      <c r="Z586" s="134" t="str">
        <f>IFERROR(__xludf.DUMMYFUNCTION("""COMPUTED_VALUE"""),"Viernes 13:30")</f>
        <v>Viernes 13:30</v>
      </c>
      <c r="AA586" s="134" t="str">
        <f>IFERROR(__xludf.DUMMYFUNCTION("""COMPUTED_VALUE"""),"Sábado 09:00")</f>
        <v>Sábado 09:00</v>
      </c>
      <c r="AB586" s="134" t="str">
        <f>IFERROR(__xludf.DUMMYFUNCTION("""COMPUTED_VALUE"""),"Sábado 13:30")</f>
        <v>Sábado 13:30</v>
      </c>
      <c r="AC586" s="134" t="str">
        <f>IFERROR(__xludf.DUMMYFUNCTION("""COMPUTED_VALUE"""),"vacio")</f>
        <v>vacio</v>
      </c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353"/>
      <c r="AZ586" s="392" t="str">
        <f>IFERROR(__xludf.DUMMYFUNCTION("TRANSPOSE( IFNA(FILTER($B:$B, MONTH(IF($A:$A&lt;&gt;"""",$A:$A,""null""))=MONTH(IF('DATOS PERSONALES'!$H584&lt;&gt;"""",'DATOS PERSONALES'!$H584,""null""))),""Ingrese mes contratacion primero""))"),"Ingrese mes contratacion primero")</f>
        <v>Ingrese mes contratacion primero</v>
      </c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</row>
    <row r="587" ht="15.75" customHeight="1">
      <c r="A587" s="134"/>
      <c r="B587" s="134"/>
      <c r="C587" s="134"/>
      <c r="D587" s="134"/>
      <c r="E587" s="134"/>
      <c r="F587" s="134"/>
      <c r="G587" s="353"/>
      <c r="H587" s="376"/>
      <c r="I587" s="376"/>
      <c r="J587" s="376"/>
      <c r="K587" s="377"/>
      <c r="L587" s="134"/>
      <c r="M587" s="134"/>
      <c r="N587" s="134"/>
      <c r="O587" s="134"/>
      <c r="P587" s="353"/>
      <c r="Q587" s="381" t="str">
        <f>IFERROR(__xludf.DUMMYFUNCTION("TRANSPOSE(FILTER($P$6:$P$329,$O$6:$O$329='DATOS PERSONALES'!$E584))"),"Martes 09:00")</f>
        <v>Martes 09:00</v>
      </c>
      <c r="R587" s="134" t="str">
        <f>IFERROR(__xludf.DUMMYFUNCTION("""COMPUTED_VALUE"""),"Martes 11:15")</f>
        <v>Martes 11:15</v>
      </c>
      <c r="S587" s="134" t="str">
        <f>IFERROR(__xludf.DUMMYFUNCTION("""COMPUTED_VALUE"""),"Martes 15:45")</f>
        <v>Martes 15:45</v>
      </c>
      <c r="T587" s="134" t="str">
        <f>IFERROR(__xludf.DUMMYFUNCTION("""COMPUTED_VALUE"""),"Martes 17:15")</f>
        <v>Martes 17:15</v>
      </c>
      <c r="U587" s="134" t="str">
        <f>IFERROR(__xludf.DUMMYFUNCTION("""COMPUTED_VALUE"""),"Miércoles 09:00")</f>
        <v>Miércoles 09:00</v>
      </c>
      <c r="V587" s="134" t="str">
        <f>IFERROR(__xludf.DUMMYFUNCTION("""COMPUTED_VALUE"""),"Miércoles 14:15")</f>
        <v>Miércoles 14:15</v>
      </c>
      <c r="W587" s="134" t="str">
        <f>IFERROR(__xludf.DUMMYFUNCTION("""COMPUTED_VALUE"""),"Jueves 11:15")</f>
        <v>Jueves 11:15</v>
      </c>
      <c r="X587" s="134" t="str">
        <f>IFERROR(__xludf.DUMMYFUNCTION("""COMPUTED_VALUE"""),"Jueves 15:45")</f>
        <v>Jueves 15:45</v>
      </c>
      <c r="Y587" s="134" t="str">
        <f>IFERROR(__xludf.DUMMYFUNCTION("""COMPUTED_VALUE"""),"Viernes 08:15")</f>
        <v>Viernes 08:15</v>
      </c>
      <c r="Z587" s="134" t="str">
        <f>IFERROR(__xludf.DUMMYFUNCTION("""COMPUTED_VALUE"""),"Viernes 13:30")</f>
        <v>Viernes 13:30</v>
      </c>
      <c r="AA587" s="134" t="str">
        <f>IFERROR(__xludf.DUMMYFUNCTION("""COMPUTED_VALUE"""),"Sábado 09:00")</f>
        <v>Sábado 09:00</v>
      </c>
      <c r="AB587" s="134" t="str">
        <f>IFERROR(__xludf.DUMMYFUNCTION("""COMPUTED_VALUE"""),"Sábado 13:30")</f>
        <v>Sábado 13:30</v>
      </c>
      <c r="AC587" s="134" t="str">
        <f>IFERROR(__xludf.DUMMYFUNCTION("""COMPUTED_VALUE"""),"vacio")</f>
        <v>vacio</v>
      </c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353"/>
      <c r="AZ587" s="392" t="str">
        <f>IFERROR(__xludf.DUMMYFUNCTION("TRANSPOSE( IFNA(FILTER($B:$B, MONTH(IF($A:$A&lt;&gt;"""",$A:$A,""null""))=MONTH(IF('DATOS PERSONALES'!$H585&lt;&gt;"""",'DATOS PERSONALES'!$H585,""null""))),""Ingrese mes contratacion primero""))"),"Ingrese mes contratacion primero")</f>
        <v>Ingrese mes contratacion primero</v>
      </c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</row>
    <row r="588" ht="15.75" customHeight="1">
      <c r="A588" s="134"/>
      <c r="B588" s="134"/>
      <c r="C588" s="134"/>
      <c r="D588" s="134"/>
      <c r="E588" s="134"/>
      <c r="F588" s="134"/>
      <c r="G588" s="353"/>
      <c r="H588" s="376"/>
      <c r="I588" s="376"/>
      <c r="J588" s="376"/>
      <c r="K588" s="377"/>
      <c r="L588" s="134"/>
      <c r="M588" s="134"/>
      <c r="N588" s="134"/>
      <c r="O588" s="134"/>
      <c r="P588" s="353"/>
      <c r="Q588" s="381" t="str">
        <f>IFERROR(__xludf.DUMMYFUNCTION("TRANSPOSE(FILTER($P$6:$P$329,$O$6:$O$329='DATOS PERSONALES'!$E585))"),"Martes 09:00")</f>
        <v>Martes 09:00</v>
      </c>
      <c r="R588" s="134" t="str">
        <f>IFERROR(__xludf.DUMMYFUNCTION("""COMPUTED_VALUE"""),"Martes 11:15")</f>
        <v>Martes 11:15</v>
      </c>
      <c r="S588" s="134" t="str">
        <f>IFERROR(__xludf.DUMMYFUNCTION("""COMPUTED_VALUE"""),"Martes 15:45")</f>
        <v>Martes 15:45</v>
      </c>
      <c r="T588" s="134" t="str">
        <f>IFERROR(__xludf.DUMMYFUNCTION("""COMPUTED_VALUE"""),"Martes 17:15")</f>
        <v>Martes 17:15</v>
      </c>
      <c r="U588" s="134" t="str">
        <f>IFERROR(__xludf.DUMMYFUNCTION("""COMPUTED_VALUE"""),"Miércoles 09:00")</f>
        <v>Miércoles 09:00</v>
      </c>
      <c r="V588" s="134" t="str">
        <f>IFERROR(__xludf.DUMMYFUNCTION("""COMPUTED_VALUE"""),"Miércoles 14:15")</f>
        <v>Miércoles 14:15</v>
      </c>
      <c r="W588" s="134" t="str">
        <f>IFERROR(__xludf.DUMMYFUNCTION("""COMPUTED_VALUE"""),"Jueves 11:15")</f>
        <v>Jueves 11:15</v>
      </c>
      <c r="X588" s="134" t="str">
        <f>IFERROR(__xludf.DUMMYFUNCTION("""COMPUTED_VALUE"""),"Jueves 15:45")</f>
        <v>Jueves 15:45</v>
      </c>
      <c r="Y588" s="134" t="str">
        <f>IFERROR(__xludf.DUMMYFUNCTION("""COMPUTED_VALUE"""),"Viernes 08:15")</f>
        <v>Viernes 08:15</v>
      </c>
      <c r="Z588" s="134" t="str">
        <f>IFERROR(__xludf.DUMMYFUNCTION("""COMPUTED_VALUE"""),"Viernes 13:30")</f>
        <v>Viernes 13:30</v>
      </c>
      <c r="AA588" s="134" t="str">
        <f>IFERROR(__xludf.DUMMYFUNCTION("""COMPUTED_VALUE"""),"Sábado 09:00")</f>
        <v>Sábado 09:00</v>
      </c>
      <c r="AB588" s="134" t="str">
        <f>IFERROR(__xludf.DUMMYFUNCTION("""COMPUTED_VALUE"""),"Sábado 13:30")</f>
        <v>Sábado 13:30</v>
      </c>
      <c r="AC588" s="134" t="str">
        <f>IFERROR(__xludf.DUMMYFUNCTION("""COMPUTED_VALUE"""),"vacio")</f>
        <v>vacio</v>
      </c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353"/>
      <c r="AZ588" s="392" t="str">
        <f>IFERROR(__xludf.DUMMYFUNCTION("TRANSPOSE( IFNA(FILTER($B:$B, MONTH(IF($A:$A&lt;&gt;"""",$A:$A,""null""))=MONTH(IF('DATOS PERSONALES'!$H586&lt;&gt;"""",'DATOS PERSONALES'!$H586,""null""))),""Ingrese mes contratacion primero""))"),"Ingrese mes contratacion primero")</f>
        <v>Ingrese mes contratacion primero</v>
      </c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</row>
    <row r="589" ht="15.75" customHeight="1">
      <c r="A589" s="134"/>
      <c r="B589" s="134"/>
      <c r="C589" s="134"/>
      <c r="D589" s="134"/>
      <c r="E589" s="134"/>
      <c r="F589" s="134"/>
      <c r="G589" s="353"/>
      <c r="H589" s="376"/>
      <c r="I589" s="376"/>
      <c r="J589" s="376"/>
      <c r="K589" s="377"/>
      <c r="L589" s="134"/>
      <c r="M589" s="134"/>
      <c r="N589" s="134"/>
      <c r="O589" s="134"/>
      <c r="P589" s="353"/>
      <c r="Q589" s="381" t="str">
        <f>IFERROR(__xludf.DUMMYFUNCTION("TRANSPOSE(FILTER($P$6:$P$329,$O$6:$O$329='DATOS PERSONALES'!$E586))"),"Martes 09:00")</f>
        <v>Martes 09:00</v>
      </c>
      <c r="R589" s="134" t="str">
        <f>IFERROR(__xludf.DUMMYFUNCTION("""COMPUTED_VALUE"""),"Martes 11:15")</f>
        <v>Martes 11:15</v>
      </c>
      <c r="S589" s="134" t="str">
        <f>IFERROR(__xludf.DUMMYFUNCTION("""COMPUTED_VALUE"""),"Martes 15:45")</f>
        <v>Martes 15:45</v>
      </c>
      <c r="T589" s="134" t="str">
        <f>IFERROR(__xludf.DUMMYFUNCTION("""COMPUTED_VALUE"""),"Martes 17:15")</f>
        <v>Martes 17:15</v>
      </c>
      <c r="U589" s="134" t="str">
        <f>IFERROR(__xludf.DUMMYFUNCTION("""COMPUTED_VALUE"""),"Miércoles 09:00")</f>
        <v>Miércoles 09:00</v>
      </c>
      <c r="V589" s="134" t="str">
        <f>IFERROR(__xludf.DUMMYFUNCTION("""COMPUTED_VALUE"""),"Miércoles 14:15")</f>
        <v>Miércoles 14:15</v>
      </c>
      <c r="W589" s="134" t="str">
        <f>IFERROR(__xludf.DUMMYFUNCTION("""COMPUTED_VALUE"""),"Jueves 11:15")</f>
        <v>Jueves 11:15</v>
      </c>
      <c r="X589" s="134" t="str">
        <f>IFERROR(__xludf.DUMMYFUNCTION("""COMPUTED_VALUE"""),"Jueves 15:45")</f>
        <v>Jueves 15:45</v>
      </c>
      <c r="Y589" s="134" t="str">
        <f>IFERROR(__xludf.DUMMYFUNCTION("""COMPUTED_VALUE"""),"Viernes 08:15")</f>
        <v>Viernes 08:15</v>
      </c>
      <c r="Z589" s="134" t="str">
        <f>IFERROR(__xludf.DUMMYFUNCTION("""COMPUTED_VALUE"""),"Viernes 13:30")</f>
        <v>Viernes 13:30</v>
      </c>
      <c r="AA589" s="134" t="str">
        <f>IFERROR(__xludf.DUMMYFUNCTION("""COMPUTED_VALUE"""),"Sábado 09:00")</f>
        <v>Sábado 09:00</v>
      </c>
      <c r="AB589" s="134" t="str">
        <f>IFERROR(__xludf.DUMMYFUNCTION("""COMPUTED_VALUE"""),"Sábado 13:30")</f>
        <v>Sábado 13:30</v>
      </c>
      <c r="AC589" s="134" t="str">
        <f>IFERROR(__xludf.DUMMYFUNCTION("""COMPUTED_VALUE"""),"vacio")</f>
        <v>vacio</v>
      </c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353"/>
      <c r="AZ589" s="392" t="str">
        <f>IFERROR(__xludf.DUMMYFUNCTION("TRANSPOSE( IFNA(FILTER($B:$B, MONTH(IF($A:$A&lt;&gt;"""",$A:$A,""null""))=MONTH(IF('DATOS PERSONALES'!$H587&lt;&gt;"""",'DATOS PERSONALES'!$H587,""null""))),""Ingrese mes contratacion primero""))"),"Ingrese mes contratacion primero")</f>
        <v>Ingrese mes contratacion primero</v>
      </c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</row>
    <row r="590" ht="15.75" customHeight="1">
      <c r="A590" s="134"/>
      <c r="B590" s="134"/>
      <c r="C590" s="134"/>
      <c r="D590" s="134"/>
      <c r="E590" s="134"/>
      <c r="F590" s="134"/>
      <c r="G590" s="353"/>
      <c r="H590" s="376"/>
      <c r="I590" s="376"/>
      <c r="J590" s="376"/>
      <c r="K590" s="377"/>
      <c r="L590" s="134"/>
      <c r="M590" s="134"/>
      <c r="N590" s="134"/>
      <c r="O590" s="134"/>
      <c r="P590" s="353"/>
      <c r="Q590" s="381" t="str">
        <f>IFERROR(__xludf.DUMMYFUNCTION("TRANSPOSE(FILTER($P$6:$P$329,$O$6:$O$329='DATOS PERSONALES'!$E587))"),"Martes 09:00")</f>
        <v>Martes 09:00</v>
      </c>
      <c r="R590" s="134" t="str">
        <f>IFERROR(__xludf.DUMMYFUNCTION("""COMPUTED_VALUE"""),"Martes 11:15")</f>
        <v>Martes 11:15</v>
      </c>
      <c r="S590" s="134" t="str">
        <f>IFERROR(__xludf.DUMMYFUNCTION("""COMPUTED_VALUE"""),"Martes 15:45")</f>
        <v>Martes 15:45</v>
      </c>
      <c r="T590" s="134" t="str">
        <f>IFERROR(__xludf.DUMMYFUNCTION("""COMPUTED_VALUE"""),"Martes 17:15")</f>
        <v>Martes 17:15</v>
      </c>
      <c r="U590" s="134" t="str">
        <f>IFERROR(__xludf.DUMMYFUNCTION("""COMPUTED_VALUE"""),"Miércoles 09:00")</f>
        <v>Miércoles 09:00</v>
      </c>
      <c r="V590" s="134" t="str">
        <f>IFERROR(__xludf.DUMMYFUNCTION("""COMPUTED_VALUE"""),"Miércoles 14:15")</f>
        <v>Miércoles 14:15</v>
      </c>
      <c r="W590" s="134" t="str">
        <f>IFERROR(__xludf.DUMMYFUNCTION("""COMPUTED_VALUE"""),"Jueves 11:15")</f>
        <v>Jueves 11:15</v>
      </c>
      <c r="X590" s="134" t="str">
        <f>IFERROR(__xludf.DUMMYFUNCTION("""COMPUTED_VALUE"""),"Jueves 15:45")</f>
        <v>Jueves 15:45</v>
      </c>
      <c r="Y590" s="134" t="str">
        <f>IFERROR(__xludf.DUMMYFUNCTION("""COMPUTED_VALUE"""),"Viernes 08:15")</f>
        <v>Viernes 08:15</v>
      </c>
      <c r="Z590" s="134" t="str">
        <f>IFERROR(__xludf.DUMMYFUNCTION("""COMPUTED_VALUE"""),"Viernes 13:30")</f>
        <v>Viernes 13:30</v>
      </c>
      <c r="AA590" s="134" t="str">
        <f>IFERROR(__xludf.DUMMYFUNCTION("""COMPUTED_VALUE"""),"Sábado 09:00")</f>
        <v>Sábado 09:00</v>
      </c>
      <c r="AB590" s="134" t="str">
        <f>IFERROR(__xludf.DUMMYFUNCTION("""COMPUTED_VALUE"""),"Sábado 13:30")</f>
        <v>Sábado 13:30</v>
      </c>
      <c r="AC590" s="134" t="str">
        <f>IFERROR(__xludf.DUMMYFUNCTION("""COMPUTED_VALUE"""),"vacio")</f>
        <v>vacio</v>
      </c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353"/>
      <c r="AZ590" s="392" t="str">
        <f>IFERROR(__xludf.DUMMYFUNCTION("TRANSPOSE( IFNA(FILTER($B:$B, MONTH(IF($A:$A&lt;&gt;"""",$A:$A,""null""))=MONTH(IF('DATOS PERSONALES'!$H588&lt;&gt;"""",'DATOS PERSONALES'!$H588,""null""))),""Ingrese mes contratacion primero""))"),"Ingrese mes contratacion primero")</f>
        <v>Ingrese mes contratacion primero</v>
      </c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</row>
    <row r="591" ht="15.75" customHeight="1">
      <c r="A591" s="134"/>
      <c r="B591" s="134"/>
      <c r="C591" s="134"/>
      <c r="D591" s="134"/>
      <c r="E591" s="134"/>
      <c r="F591" s="134"/>
      <c r="G591" s="353"/>
      <c r="H591" s="376"/>
      <c r="I591" s="376"/>
      <c r="J591" s="376"/>
      <c r="K591" s="377"/>
      <c r="L591" s="134"/>
      <c r="M591" s="134"/>
      <c r="N591" s="134"/>
      <c r="O591" s="134"/>
      <c r="P591" s="353"/>
      <c r="Q591" s="381" t="str">
        <f>IFERROR(__xludf.DUMMYFUNCTION("TRANSPOSE(FILTER($P$6:$P$329,$O$6:$O$329='DATOS PERSONALES'!$E588))"),"Martes 09:00")</f>
        <v>Martes 09:00</v>
      </c>
      <c r="R591" s="134" t="str">
        <f>IFERROR(__xludf.DUMMYFUNCTION("""COMPUTED_VALUE"""),"Martes 11:15")</f>
        <v>Martes 11:15</v>
      </c>
      <c r="S591" s="134" t="str">
        <f>IFERROR(__xludf.DUMMYFUNCTION("""COMPUTED_VALUE"""),"Martes 15:45")</f>
        <v>Martes 15:45</v>
      </c>
      <c r="T591" s="134" t="str">
        <f>IFERROR(__xludf.DUMMYFUNCTION("""COMPUTED_VALUE"""),"Martes 17:15")</f>
        <v>Martes 17:15</v>
      </c>
      <c r="U591" s="134" t="str">
        <f>IFERROR(__xludf.DUMMYFUNCTION("""COMPUTED_VALUE"""),"Miércoles 09:00")</f>
        <v>Miércoles 09:00</v>
      </c>
      <c r="V591" s="134" t="str">
        <f>IFERROR(__xludf.DUMMYFUNCTION("""COMPUTED_VALUE"""),"Miércoles 14:15")</f>
        <v>Miércoles 14:15</v>
      </c>
      <c r="W591" s="134" t="str">
        <f>IFERROR(__xludf.DUMMYFUNCTION("""COMPUTED_VALUE"""),"Jueves 11:15")</f>
        <v>Jueves 11:15</v>
      </c>
      <c r="X591" s="134" t="str">
        <f>IFERROR(__xludf.DUMMYFUNCTION("""COMPUTED_VALUE"""),"Jueves 15:45")</f>
        <v>Jueves 15:45</v>
      </c>
      <c r="Y591" s="134" t="str">
        <f>IFERROR(__xludf.DUMMYFUNCTION("""COMPUTED_VALUE"""),"Viernes 08:15")</f>
        <v>Viernes 08:15</v>
      </c>
      <c r="Z591" s="134" t="str">
        <f>IFERROR(__xludf.DUMMYFUNCTION("""COMPUTED_VALUE"""),"Viernes 13:30")</f>
        <v>Viernes 13:30</v>
      </c>
      <c r="AA591" s="134" t="str">
        <f>IFERROR(__xludf.DUMMYFUNCTION("""COMPUTED_VALUE"""),"Sábado 09:00")</f>
        <v>Sábado 09:00</v>
      </c>
      <c r="AB591" s="134" t="str">
        <f>IFERROR(__xludf.DUMMYFUNCTION("""COMPUTED_VALUE"""),"Sábado 13:30")</f>
        <v>Sábado 13:30</v>
      </c>
      <c r="AC591" s="134" t="str">
        <f>IFERROR(__xludf.DUMMYFUNCTION("""COMPUTED_VALUE"""),"vacio")</f>
        <v>vacio</v>
      </c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353"/>
      <c r="AZ591" s="392" t="str">
        <f>IFERROR(__xludf.DUMMYFUNCTION("TRANSPOSE( IFNA(FILTER($B:$B, MONTH(IF($A:$A&lt;&gt;"""",$A:$A,""null""))=MONTH(IF('DATOS PERSONALES'!$H589&lt;&gt;"""",'DATOS PERSONALES'!$H589,""null""))),""Ingrese mes contratacion primero""))"),"Ingrese mes contratacion primero")</f>
        <v>Ingrese mes contratacion primero</v>
      </c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</row>
    <row r="592" ht="15.75" customHeight="1">
      <c r="A592" s="134"/>
      <c r="B592" s="134"/>
      <c r="C592" s="134"/>
      <c r="D592" s="134"/>
      <c r="E592" s="134"/>
      <c r="F592" s="134"/>
      <c r="G592" s="353"/>
      <c r="H592" s="376"/>
      <c r="I592" s="376"/>
      <c r="J592" s="376"/>
      <c r="K592" s="377"/>
      <c r="L592" s="134"/>
      <c r="M592" s="134"/>
      <c r="N592" s="134"/>
      <c r="O592" s="134"/>
      <c r="P592" s="353"/>
      <c r="Q592" s="381" t="str">
        <f>IFERROR(__xludf.DUMMYFUNCTION("TRANSPOSE(FILTER($P$6:$P$329,$O$6:$O$329='DATOS PERSONALES'!$E589))"),"Martes 09:00")</f>
        <v>Martes 09:00</v>
      </c>
      <c r="R592" s="134" t="str">
        <f>IFERROR(__xludf.DUMMYFUNCTION("""COMPUTED_VALUE"""),"Martes 11:15")</f>
        <v>Martes 11:15</v>
      </c>
      <c r="S592" s="134" t="str">
        <f>IFERROR(__xludf.DUMMYFUNCTION("""COMPUTED_VALUE"""),"Martes 15:45")</f>
        <v>Martes 15:45</v>
      </c>
      <c r="T592" s="134" t="str">
        <f>IFERROR(__xludf.DUMMYFUNCTION("""COMPUTED_VALUE"""),"Martes 17:15")</f>
        <v>Martes 17:15</v>
      </c>
      <c r="U592" s="134" t="str">
        <f>IFERROR(__xludf.DUMMYFUNCTION("""COMPUTED_VALUE"""),"Miércoles 09:00")</f>
        <v>Miércoles 09:00</v>
      </c>
      <c r="V592" s="134" t="str">
        <f>IFERROR(__xludf.DUMMYFUNCTION("""COMPUTED_VALUE"""),"Miércoles 14:15")</f>
        <v>Miércoles 14:15</v>
      </c>
      <c r="W592" s="134" t="str">
        <f>IFERROR(__xludf.DUMMYFUNCTION("""COMPUTED_VALUE"""),"Jueves 11:15")</f>
        <v>Jueves 11:15</v>
      </c>
      <c r="X592" s="134" t="str">
        <f>IFERROR(__xludf.DUMMYFUNCTION("""COMPUTED_VALUE"""),"Jueves 15:45")</f>
        <v>Jueves 15:45</v>
      </c>
      <c r="Y592" s="134" t="str">
        <f>IFERROR(__xludf.DUMMYFUNCTION("""COMPUTED_VALUE"""),"Viernes 08:15")</f>
        <v>Viernes 08:15</v>
      </c>
      <c r="Z592" s="134" t="str">
        <f>IFERROR(__xludf.DUMMYFUNCTION("""COMPUTED_VALUE"""),"Viernes 13:30")</f>
        <v>Viernes 13:30</v>
      </c>
      <c r="AA592" s="134" t="str">
        <f>IFERROR(__xludf.DUMMYFUNCTION("""COMPUTED_VALUE"""),"Sábado 09:00")</f>
        <v>Sábado 09:00</v>
      </c>
      <c r="AB592" s="134" t="str">
        <f>IFERROR(__xludf.DUMMYFUNCTION("""COMPUTED_VALUE"""),"Sábado 13:30")</f>
        <v>Sábado 13:30</v>
      </c>
      <c r="AC592" s="134" t="str">
        <f>IFERROR(__xludf.DUMMYFUNCTION("""COMPUTED_VALUE"""),"vacio")</f>
        <v>vacio</v>
      </c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353"/>
      <c r="AZ592" s="392" t="str">
        <f>IFERROR(__xludf.DUMMYFUNCTION("TRANSPOSE( IFNA(FILTER($B:$B, MONTH(IF($A:$A&lt;&gt;"""",$A:$A,""null""))=MONTH(IF('DATOS PERSONALES'!$H590&lt;&gt;"""",'DATOS PERSONALES'!$H590,""null""))),""Ingrese mes contratacion primero""))"),"Ingrese mes contratacion primero")</f>
        <v>Ingrese mes contratacion primero</v>
      </c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</row>
    <row r="593" ht="15.75" customHeight="1">
      <c r="A593" s="134"/>
      <c r="B593" s="134"/>
      <c r="C593" s="134"/>
      <c r="D593" s="134"/>
      <c r="E593" s="134"/>
      <c r="F593" s="134"/>
      <c r="G593" s="353"/>
      <c r="H593" s="376"/>
      <c r="I593" s="376"/>
      <c r="J593" s="376"/>
      <c r="K593" s="377"/>
      <c r="L593" s="134"/>
      <c r="M593" s="134"/>
      <c r="N593" s="134"/>
      <c r="O593" s="134"/>
      <c r="P593" s="353"/>
      <c r="Q593" s="381" t="str">
        <f>IFERROR(__xludf.DUMMYFUNCTION("TRANSPOSE(FILTER($P$6:$P$329,$O$6:$O$329='DATOS PERSONALES'!$E590))"),"Martes 09:00")</f>
        <v>Martes 09:00</v>
      </c>
      <c r="R593" s="134" t="str">
        <f>IFERROR(__xludf.DUMMYFUNCTION("""COMPUTED_VALUE"""),"Martes 11:15")</f>
        <v>Martes 11:15</v>
      </c>
      <c r="S593" s="134" t="str">
        <f>IFERROR(__xludf.DUMMYFUNCTION("""COMPUTED_VALUE"""),"Martes 15:45")</f>
        <v>Martes 15:45</v>
      </c>
      <c r="T593" s="134" t="str">
        <f>IFERROR(__xludf.DUMMYFUNCTION("""COMPUTED_VALUE"""),"Martes 17:15")</f>
        <v>Martes 17:15</v>
      </c>
      <c r="U593" s="134" t="str">
        <f>IFERROR(__xludf.DUMMYFUNCTION("""COMPUTED_VALUE"""),"Miércoles 09:00")</f>
        <v>Miércoles 09:00</v>
      </c>
      <c r="V593" s="134" t="str">
        <f>IFERROR(__xludf.DUMMYFUNCTION("""COMPUTED_VALUE"""),"Miércoles 14:15")</f>
        <v>Miércoles 14:15</v>
      </c>
      <c r="W593" s="134" t="str">
        <f>IFERROR(__xludf.DUMMYFUNCTION("""COMPUTED_VALUE"""),"Jueves 11:15")</f>
        <v>Jueves 11:15</v>
      </c>
      <c r="X593" s="134" t="str">
        <f>IFERROR(__xludf.DUMMYFUNCTION("""COMPUTED_VALUE"""),"Jueves 15:45")</f>
        <v>Jueves 15:45</v>
      </c>
      <c r="Y593" s="134" t="str">
        <f>IFERROR(__xludf.DUMMYFUNCTION("""COMPUTED_VALUE"""),"Viernes 08:15")</f>
        <v>Viernes 08:15</v>
      </c>
      <c r="Z593" s="134" t="str">
        <f>IFERROR(__xludf.DUMMYFUNCTION("""COMPUTED_VALUE"""),"Viernes 13:30")</f>
        <v>Viernes 13:30</v>
      </c>
      <c r="AA593" s="134" t="str">
        <f>IFERROR(__xludf.DUMMYFUNCTION("""COMPUTED_VALUE"""),"Sábado 09:00")</f>
        <v>Sábado 09:00</v>
      </c>
      <c r="AB593" s="134" t="str">
        <f>IFERROR(__xludf.DUMMYFUNCTION("""COMPUTED_VALUE"""),"Sábado 13:30")</f>
        <v>Sábado 13:30</v>
      </c>
      <c r="AC593" s="134" t="str">
        <f>IFERROR(__xludf.DUMMYFUNCTION("""COMPUTED_VALUE"""),"vacio")</f>
        <v>vacio</v>
      </c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353"/>
      <c r="AZ593" s="392" t="str">
        <f>IFERROR(__xludf.DUMMYFUNCTION("TRANSPOSE( IFNA(FILTER($B:$B, MONTH(IF($A:$A&lt;&gt;"""",$A:$A,""null""))=MONTH(IF('DATOS PERSONALES'!$H591&lt;&gt;"""",'DATOS PERSONALES'!$H591,""null""))),""Ingrese mes contratacion primero""))"),"Ingrese mes contratacion primero")</f>
        <v>Ingrese mes contratacion primero</v>
      </c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</row>
    <row r="594" ht="15.75" customHeight="1">
      <c r="A594" s="134"/>
      <c r="B594" s="134"/>
      <c r="C594" s="134"/>
      <c r="D594" s="134"/>
      <c r="E594" s="134"/>
      <c r="F594" s="134"/>
      <c r="G594" s="353"/>
      <c r="H594" s="376"/>
      <c r="I594" s="376"/>
      <c r="J594" s="376"/>
      <c r="K594" s="377"/>
      <c r="L594" s="134"/>
      <c r="M594" s="134"/>
      <c r="N594" s="134"/>
      <c r="O594" s="134"/>
      <c r="P594" s="353"/>
      <c r="Q594" s="381" t="str">
        <f>IFERROR(__xludf.DUMMYFUNCTION("TRANSPOSE(FILTER($P$6:$P$329,$O$6:$O$329='DATOS PERSONALES'!$E591))"),"Lunes 13:45")</f>
        <v>Lunes 13:45</v>
      </c>
      <c r="R594" s="134" t="str">
        <f>IFERROR(__xludf.DUMMYFUNCTION("""COMPUTED_VALUE"""),"Lunes 14:30")</f>
        <v>Lunes 14:30</v>
      </c>
      <c r="S594" s="134" t="str">
        <f>IFERROR(__xludf.DUMMYFUNCTION("""COMPUTED_VALUE"""),"Lunes 17:30")</f>
        <v>Lunes 17:30</v>
      </c>
      <c r="T594" s="134" t="str">
        <f>IFERROR(__xludf.DUMMYFUNCTION("""COMPUTED_VALUE"""),"Lunes 19:45")</f>
        <v>Lunes 19:45</v>
      </c>
      <c r="U594" s="134" t="str">
        <f>IFERROR(__xludf.DUMMYFUNCTION("""COMPUTED_VALUE"""),"Lunes 20:30")</f>
        <v>Lunes 20:30</v>
      </c>
      <c r="V594" s="134" t="str">
        <f>IFERROR(__xludf.DUMMYFUNCTION("""COMPUTED_VALUE"""),"Martes 08:15")</f>
        <v>Martes 08:15</v>
      </c>
      <c r="W594" s="134" t="str">
        <f>IFERROR(__xludf.DUMMYFUNCTION("""COMPUTED_VALUE"""),"Martes 10:30")</f>
        <v>Martes 10:30</v>
      </c>
      <c r="X594" s="134" t="str">
        <f>IFERROR(__xludf.DUMMYFUNCTION("""COMPUTED_VALUE"""),"Martes 14:15")</f>
        <v>Martes 14:15</v>
      </c>
      <c r="Y594" s="134" t="str">
        <f>IFERROR(__xludf.DUMMYFUNCTION("""COMPUTED_VALUE"""),"Miércoles 08:15")</f>
        <v>Miércoles 08:15</v>
      </c>
      <c r="Z594" s="134" t="str">
        <f>IFERROR(__xludf.DUMMYFUNCTION("""COMPUTED_VALUE"""),"Miércoles 10:30")</f>
        <v>Miércoles 10:30</v>
      </c>
      <c r="AA594" s="134" t="str">
        <f>IFERROR(__xludf.DUMMYFUNCTION("""COMPUTED_VALUE"""),"Miércoles 13:30")</f>
        <v>Miércoles 13:30</v>
      </c>
      <c r="AB594" s="134" t="str">
        <f>IFERROR(__xludf.DUMMYFUNCTION("""COMPUTED_VALUE"""),"Miércoles 18:00")</f>
        <v>Miércoles 18:00</v>
      </c>
      <c r="AC594" s="134" t="str">
        <f>IFERROR(__xludf.DUMMYFUNCTION("""COMPUTED_VALUE"""),"Miércoles 18:45")</f>
        <v>Miércoles 18:45</v>
      </c>
      <c r="AD594" s="134" t="str">
        <f>IFERROR(__xludf.DUMMYFUNCTION("""COMPUTED_VALUE"""),"Miércoles 20:15")</f>
        <v>Miércoles 20:15</v>
      </c>
      <c r="AE594" s="134" t="str">
        <f>IFERROR(__xludf.DUMMYFUNCTION("""COMPUTED_VALUE"""),"Jueves 08:15")</f>
        <v>Jueves 08:15</v>
      </c>
      <c r="AF594" s="134" t="str">
        <f>IFERROR(__xludf.DUMMYFUNCTION("""COMPUTED_VALUE"""),"Jueves 09:00")</f>
        <v>Jueves 09:00</v>
      </c>
      <c r="AG594" s="134" t="str">
        <f>IFERROR(__xludf.DUMMYFUNCTION("""COMPUTED_VALUE"""),"Jueves 10:30")</f>
        <v>Jueves 10:30</v>
      </c>
      <c r="AH594" s="134" t="str">
        <f>IFERROR(__xludf.DUMMYFUNCTION("""COMPUTED_VALUE"""),"Jueves 14:15")</f>
        <v>Jueves 14:15</v>
      </c>
      <c r="AI594" s="134" t="str">
        <f>IFERROR(__xludf.DUMMYFUNCTION("""COMPUTED_VALUE"""),"Jueves 15:00")</f>
        <v>Jueves 15:00</v>
      </c>
      <c r="AJ594" s="134" t="str">
        <f>IFERROR(__xludf.DUMMYFUNCTION("""COMPUTED_VALUE"""),"Jueves 19:30")</f>
        <v>Jueves 19:30</v>
      </c>
      <c r="AK594" s="134" t="str">
        <f>IFERROR(__xludf.DUMMYFUNCTION("""COMPUTED_VALUE"""),"Jueves 20:15")</f>
        <v>Jueves 20:15</v>
      </c>
      <c r="AL594" s="134" t="str">
        <f>IFERROR(__xludf.DUMMYFUNCTION("""COMPUTED_VALUE"""),"Viernes 10:30")</f>
        <v>Viernes 10:30</v>
      </c>
      <c r="AM594" s="134" t="str">
        <f>IFERROR(__xludf.DUMMYFUNCTION("""COMPUTED_VALUE"""),"Viernes 14:15")</f>
        <v>Viernes 14:15</v>
      </c>
      <c r="AN594" s="134" t="str">
        <f>IFERROR(__xludf.DUMMYFUNCTION("""COMPUTED_VALUE"""),"Viernes 18:00")</f>
        <v>Viernes 18:00</v>
      </c>
      <c r="AO594" s="134" t="str">
        <f>IFERROR(__xludf.DUMMYFUNCTION("""COMPUTED_VALUE"""),"Sábado 08:15")</f>
        <v>Sábado 08:15</v>
      </c>
      <c r="AP594" s="134" t="str">
        <f>IFERROR(__xludf.DUMMYFUNCTION("""COMPUTED_VALUE"""),"Sábado 09:45")</f>
        <v>Sábado 09:45</v>
      </c>
      <c r="AQ594" s="134" t="str">
        <f>IFERROR(__xludf.DUMMYFUNCTION("""COMPUTED_VALUE"""),"Sábado 12:00")</f>
        <v>Sábado 12:00</v>
      </c>
      <c r="AR594" s="134" t="str">
        <f>IFERROR(__xludf.DUMMYFUNCTION("""COMPUTED_VALUE"""),"Sábado 16:30")</f>
        <v>Sábado 16:30</v>
      </c>
      <c r="AS594" s="134" t="str">
        <f>IFERROR(__xludf.DUMMYFUNCTION("""COMPUTED_VALUE"""),"vacio")</f>
        <v>vacio</v>
      </c>
      <c r="AT594" s="134"/>
      <c r="AU594" s="134"/>
      <c r="AV594" s="134"/>
      <c r="AW594" s="134"/>
      <c r="AX594" s="134"/>
      <c r="AY594" s="353"/>
      <c r="AZ594" s="392" t="str">
        <f>IFERROR(__xludf.DUMMYFUNCTION("TRANSPOSE( IFNA(FILTER($B:$B, MONTH(IF($A:$A&lt;&gt;"""",$A:$A,""null""))=MONTH(IF('DATOS PERSONALES'!$H592&lt;&gt;"""",'DATOS PERSONALES'!$H592,""null""))),""Ingrese mes contratacion primero""))"),"Ingrese mes contratacion primero")</f>
        <v>Ingrese mes contratacion primero</v>
      </c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</row>
    <row r="595" ht="15.75" customHeight="1">
      <c r="A595" s="134"/>
      <c r="B595" s="134"/>
      <c r="C595" s="134"/>
      <c r="D595" s="134"/>
      <c r="E595" s="134"/>
      <c r="F595" s="134"/>
      <c r="G595" s="353"/>
      <c r="H595" s="376"/>
      <c r="I595" s="376"/>
      <c r="J595" s="376"/>
      <c r="K595" s="377"/>
      <c r="L595" s="134"/>
      <c r="M595" s="134"/>
      <c r="N595" s="134"/>
      <c r="O595" s="134"/>
      <c r="P595" s="353"/>
      <c r="Q595" s="381" t="str">
        <f>IFERROR(__xludf.DUMMYFUNCTION("TRANSPOSE(FILTER($P$6:$P$329,$O$6:$O$329='DATOS PERSONALES'!$E592))"),"Lunes 13:45")</f>
        <v>Lunes 13:45</v>
      </c>
      <c r="R595" s="134" t="str">
        <f>IFERROR(__xludf.DUMMYFUNCTION("""COMPUTED_VALUE"""),"Lunes 14:30")</f>
        <v>Lunes 14:30</v>
      </c>
      <c r="S595" s="134" t="str">
        <f>IFERROR(__xludf.DUMMYFUNCTION("""COMPUTED_VALUE"""),"Lunes 17:30")</f>
        <v>Lunes 17:30</v>
      </c>
      <c r="T595" s="134" t="str">
        <f>IFERROR(__xludf.DUMMYFUNCTION("""COMPUTED_VALUE"""),"Lunes 19:45")</f>
        <v>Lunes 19:45</v>
      </c>
      <c r="U595" s="134" t="str">
        <f>IFERROR(__xludf.DUMMYFUNCTION("""COMPUTED_VALUE"""),"Lunes 20:30")</f>
        <v>Lunes 20:30</v>
      </c>
      <c r="V595" s="134" t="str">
        <f>IFERROR(__xludf.DUMMYFUNCTION("""COMPUTED_VALUE"""),"Martes 08:15")</f>
        <v>Martes 08:15</v>
      </c>
      <c r="W595" s="134" t="str">
        <f>IFERROR(__xludf.DUMMYFUNCTION("""COMPUTED_VALUE"""),"Martes 10:30")</f>
        <v>Martes 10:30</v>
      </c>
      <c r="X595" s="134" t="str">
        <f>IFERROR(__xludf.DUMMYFUNCTION("""COMPUTED_VALUE"""),"Martes 14:15")</f>
        <v>Martes 14:15</v>
      </c>
      <c r="Y595" s="134" t="str">
        <f>IFERROR(__xludf.DUMMYFUNCTION("""COMPUTED_VALUE"""),"Miércoles 08:15")</f>
        <v>Miércoles 08:15</v>
      </c>
      <c r="Z595" s="134" t="str">
        <f>IFERROR(__xludf.DUMMYFUNCTION("""COMPUTED_VALUE"""),"Miércoles 10:30")</f>
        <v>Miércoles 10:30</v>
      </c>
      <c r="AA595" s="134" t="str">
        <f>IFERROR(__xludf.DUMMYFUNCTION("""COMPUTED_VALUE"""),"Miércoles 13:30")</f>
        <v>Miércoles 13:30</v>
      </c>
      <c r="AB595" s="134" t="str">
        <f>IFERROR(__xludf.DUMMYFUNCTION("""COMPUTED_VALUE"""),"Miércoles 18:00")</f>
        <v>Miércoles 18:00</v>
      </c>
      <c r="AC595" s="134" t="str">
        <f>IFERROR(__xludf.DUMMYFUNCTION("""COMPUTED_VALUE"""),"Miércoles 18:45")</f>
        <v>Miércoles 18:45</v>
      </c>
      <c r="AD595" s="134" t="str">
        <f>IFERROR(__xludf.DUMMYFUNCTION("""COMPUTED_VALUE"""),"Miércoles 20:15")</f>
        <v>Miércoles 20:15</v>
      </c>
      <c r="AE595" s="134" t="str">
        <f>IFERROR(__xludf.DUMMYFUNCTION("""COMPUTED_VALUE"""),"Jueves 08:15")</f>
        <v>Jueves 08:15</v>
      </c>
      <c r="AF595" s="134" t="str">
        <f>IFERROR(__xludf.DUMMYFUNCTION("""COMPUTED_VALUE"""),"Jueves 09:00")</f>
        <v>Jueves 09:00</v>
      </c>
      <c r="AG595" s="134" t="str">
        <f>IFERROR(__xludf.DUMMYFUNCTION("""COMPUTED_VALUE"""),"Jueves 10:30")</f>
        <v>Jueves 10:30</v>
      </c>
      <c r="AH595" s="134" t="str">
        <f>IFERROR(__xludf.DUMMYFUNCTION("""COMPUTED_VALUE"""),"Jueves 14:15")</f>
        <v>Jueves 14:15</v>
      </c>
      <c r="AI595" s="134" t="str">
        <f>IFERROR(__xludf.DUMMYFUNCTION("""COMPUTED_VALUE"""),"Jueves 15:00")</f>
        <v>Jueves 15:00</v>
      </c>
      <c r="AJ595" s="134" t="str">
        <f>IFERROR(__xludf.DUMMYFUNCTION("""COMPUTED_VALUE"""),"Jueves 19:30")</f>
        <v>Jueves 19:30</v>
      </c>
      <c r="AK595" s="134" t="str">
        <f>IFERROR(__xludf.DUMMYFUNCTION("""COMPUTED_VALUE"""),"Jueves 20:15")</f>
        <v>Jueves 20:15</v>
      </c>
      <c r="AL595" s="134" t="str">
        <f>IFERROR(__xludf.DUMMYFUNCTION("""COMPUTED_VALUE"""),"Viernes 10:30")</f>
        <v>Viernes 10:30</v>
      </c>
      <c r="AM595" s="134" t="str">
        <f>IFERROR(__xludf.DUMMYFUNCTION("""COMPUTED_VALUE"""),"Viernes 14:15")</f>
        <v>Viernes 14:15</v>
      </c>
      <c r="AN595" s="134" t="str">
        <f>IFERROR(__xludf.DUMMYFUNCTION("""COMPUTED_VALUE"""),"Viernes 18:00")</f>
        <v>Viernes 18:00</v>
      </c>
      <c r="AO595" s="134" t="str">
        <f>IFERROR(__xludf.DUMMYFUNCTION("""COMPUTED_VALUE"""),"Sábado 08:15")</f>
        <v>Sábado 08:15</v>
      </c>
      <c r="AP595" s="134" t="str">
        <f>IFERROR(__xludf.DUMMYFUNCTION("""COMPUTED_VALUE"""),"Sábado 09:45")</f>
        <v>Sábado 09:45</v>
      </c>
      <c r="AQ595" s="134" t="str">
        <f>IFERROR(__xludf.DUMMYFUNCTION("""COMPUTED_VALUE"""),"Sábado 12:00")</f>
        <v>Sábado 12:00</v>
      </c>
      <c r="AR595" s="134" t="str">
        <f>IFERROR(__xludf.DUMMYFUNCTION("""COMPUTED_VALUE"""),"Sábado 16:30")</f>
        <v>Sábado 16:30</v>
      </c>
      <c r="AS595" s="134" t="str">
        <f>IFERROR(__xludf.DUMMYFUNCTION("""COMPUTED_VALUE"""),"vacio")</f>
        <v>vacio</v>
      </c>
      <c r="AT595" s="134"/>
      <c r="AU595" s="134"/>
      <c r="AV595" s="134"/>
      <c r="AW595" s="134"/>
      <c r="AX595" s="134"/>
      <c r="AY595" s="353"/>
      <c r="AZ595" s="392" t="str">
        <f>IFERROR(__xludf.DUMMYFUNCTION("TRANSPOSE( IFNA(FILTER($B:$B, MONTH(IF($A:$A&lt;&gt;"""",$A:$A,""null""))=MONTH(IF('DATOS PERSONALES'!$H593&lt;&gt;"""",'DATOS PERSONALES'!$H593,""null""))),""Ingrese mes contratacion primero""))"),"Ingrese mes contratacion primero")</f>
        <v>Ingrese mes contratacion primero</v>
      </c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</row>
    <row r="596" ht="15.75" customHeight="1">
      <c r="A596" s="134"/>
      <c r="B596" s="134"/>
      <c r="C596" s="134"/>
      <c r="D596" s="134"/>
      <c r="E596" s="134"/>
      <c r="F596" s="134"/>
      <c r="G596" s="353"/>
      <c r="H596" s="376"/>
      <c r="I596" s="376"/>
      <c r="J596" s="376"/>
      <c r="K596" s="377"/>
      <c r="L596" s="134"/>
      <c r="M596" s="134"/>
      <c r="N596" s="134"/>
      <c r="O596" s="134"/>
      <c r="P596" s="353"/>
      <c r="Q596" s="381" t="str">
        <f>IFERROR(__xludf.DUMMYFUNCTION("TRANSPOSE(FILTER($P$6:$P$329,$O$6:$O$329='DATOS PERSONALES'!$E593))"),"Lunes 13:45")</f>
        <v>Lunes 13:45</v>
      </c>
      <c r="R596" s="134" t="str">
        <f>IFERROR(__xludf.DUMMYFUNCTION("""COMPUTED_VALUE"""),"Lunes 14:30")</f>
        <v>Lunes 14:30</v>
      </c>
      <c r="S596" s="134" t="str">
        <f>IFERROR(__xludf.DUMMYFUNCTION("""COMPUTED_VALUE"""),"Lunes 17:30")</f>
        <v>Lunes 17:30</v>
      </c>
      <c r="T596" s="134" t="str">
        <f>IFERROR(__xludf.DUMMYFUNCTION("""COMPUTED_VALUE"""),"Lunes 19:45")</f>
        <v>Lunes 19:45</v>
      </c>
      <c r="U596" s="134" t="str">
        <f>IFERROR(__xludf.DUMMYFUNCTION("""COMPUTED_VALUE"""),"Lunes 20:30")</f>
        <v>Lunes 20:30</v>
      </c>
      <c r="V596" s="134" t="str">
        <f>IFERROR(__xludf.DUMMYFUNCTION("""COMPUTED_VALUE"""),"Martes 08:15")</f>
        <v>Martes 08:15</v>
      </c>
      <c r="W596" s="134" t="str">
        <f>IFERROR(__xludf.DUMMYFUNCTION("""COMPUTED_VALUE"""),"Martes 10:30")</f>
        <v>Martes 10:30</v>
      </c>
      <c r="X596" s="134" t="str">
        <f>IFERROR(__xludf.DUMMYFUNCTION("""COMPUTED_VALUE"""),"Martes 14:15")</f>
        <v>Martes 14:15</v>
      </c>
      <c r="Y596" s="134" t="str">
        <f>IFERROR(__xludf.DUMMYFUNCTION("""COMPUTED_VALUE"""),"Miércoles 08:15")</f>
        <v>Miércoles 08:15</v>
      </c>
      <c r="Z596" s="134" t="str">
        <f>IFERROR(__xludf.DUMMYFUNCTION("""COMPUTED_VALUE"""),"Miércoles 10:30")</f>
        <v>Miércoles 10:30</v>
      </c>
      <c r="AA596" s="134" t="str">
        <f>IFERROR(__xludf.DUMMYFUNCTION("""COMPUTED_VALUE"""),"Miércoles 13:30")</f>
        <v>Miércoles 13:30</v>
      </c>
      <c r="AB596" s="134" t="str">
        <f>IFERROR(__xludf.DUMMYFUNCTION("""COMPUTED_VALUE"""),"Miércoles 18:00")</f>
        <v>Miércoles 18:00</v>
      </c>
      <c r="AC596" s="134" t="str">
        <f>IFERROR(__xludf.DUMMYFUNCTION("""COMPUTED_VALUE"""),"Miércoles 18:45")</f>
        <v>Miércoles 18:45</v>
      </c>
      <c r="AD596" s="134" t="str">
        <f>IFERROR(__xludf.DUMMYFUNCTION("""COMPUTED_VALUE"""),"Miércoles 20:15")</f>
        <v>Miércoles 20:15</v>
      </c>
      <c r="AE596" s="134" t="str">
        <f>IFERROR(__xludf.DUMMYFUNCTION("""COMPUTED_VALUE"""),"Jueves 08:15")</f>
        <v>Jueves 08:15</v>
      </c>
      <c r="AF596" s="134" t="str">
        <f>IFERROR(__xludf.DUMMYFUNCTION("""COMPUTED_VALUE"""),"Jueves 09:00")</f>
        <v>Jueves 09:00</v>
      </c>
      <c r="AG596" s="134" t="str">
        <f>IFERROR(__xludf.DUMMYFUNCTION("""COMPUTED_VALUE"""),"Jueves 10:30")</f>
        <v>Jueves 10:30</v>
      </c>
      <c r="AH596" s="134" t="str">
        <f>IFERROR(__xludf.DUMMYFUNCTION("""COMPUTED_VALUE"""),"Jueves 14:15")</f>
        <v>Jueves 14:15</v>
      </c>
      <c r="AI596" s="134" t="str">
        <f>IFERROR(__xludf.DUMMYFUNCTION("""COMPUTED_VALUE"""),"Jueves 15:00")</f>
        <v>Jueves 15:00</v>
      </c>
      <c r="AJ596" s="134" t="str">
        <f>IFERROR(__xludf.DUMMYFUNCTION("""COMPUTED_VALUE"""),"Jueves 19:30")</f>
        <v>Jueves 19:30</v>
      </c>
      <c r="AK596" s="134" t="str">
        <f>IFERROR(__xludf.DUMMYFUNCTION("""COMPUTED_VALUE"""),"Jueves 20:15")</f>
        <v>Jueves 20:15</v>
      </c>
      <c r="AL596" s="134" t="str">
        <f>IFERROR(__xludf.DUMMYFUNCTION("""COMPUTED_VALUE"""),"Viernes 10:30")</f>
        <v>Viernes 10:30</v>
      </c>
      <c r="AM596" s="134" t="str">
        <f>IFERROR(__xludf.DUMMYFUNCTION("""COMPUTED_VALUE"""),"Viernes 14:15")</f>
        <v>Viernes 14:15</v>
      </c>
      <c r="AN596" s="134" t="str">
        <f>IFERROR(__xludf.DUMMYFUNCTION("""COMPUTED_VALUE"""),"Viernes 18:00")</f>
        <v>Viernes 18:00</v>
      </c>
      <c r="AO596" s="134" t="str">
        <f>IFERROR(__xludf.DUMMYFUNCTION("""COMPUTED_VALUE"""),"Sábado 08:15")</f>
        <v>Sábado 08:15</v>
      </c>
      <c r="AP596" s="134" t="str">
        <f>IFERROR(__xludf.DUMMYFUNCTION("""COMPUTED_VALUE"""),"Sábado 09:45")</f>
        <v>Sábado 09:45</v>
      </c>
      <c r="AQ596" s="134" t="str">
        <f>IFERROR(__xludf.DUMMYFUNCTION("""COMPUTED_VALUE"""),"Sábado 12:00")</f>
        <v>Sábado 12:00</v>
      </c>
      <c r="AR596" s="134" t="str">
        <f>IFERROR(__xludf.DUMMYFUNCTION("""COMPUTED_VALUE"""),"Sábado 16:30")</f>
        <v>Sábado 16:30</v>
      </c>
      <c r="AS596" s="134" t="str">
        <f>IFERROR(__xludf.DUMMYFUNCTION("""COMPUTED_VALUE"""),"vacio")</f>
        <v>vacio</v>
      </c>
      <c r="AT596" s="134"/>
      <c r="AU596" s="134"/>
      <c r="AV596" s="134"/>
      <c r="AW596" s="134"/>
      <c r="AX596" s="134"/>
      <c r="AY596" s="353"/>
      <c r="AZ596" s="392" t="str">
        <f>IFERROR(__xludf.DUMMYFUNCTION("TRANSPOSE( IFNA(FILTER($B:$B, MONTH(IF($A:$A&lt;&gt;"""",$A:$A,""null""))=MONTH(IF('DATOS PERSONALES'!$H594&lt;&gt;"""",'DATOS PERSONALES'!$H594,""null""))),""Ingrese mes contratacion primero""))"),"Ingrese mes contratacion primero")</f>
        <v>Ingrese mes contratacion primero</v>
      </c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</row>
    <row r="597" ht="15.75" customHeight="1">
      <c r="A597" s="134"/>
      <c r="B597" s="134"/>
      <c r="C597" s="134"/>
      <c r="D597" s="134"/>
      <c r="E597" s="134"/>
      <c r="F597" s="134"/>
      <c r="G597" s="353"/>
      <c r="H597" s="376"/>
      <c r="I597" s="376"/>
      <c r="J597" s="376"/>
      <c r="K597" s="377"/>
      <c r="L597" s="134"/>
      <c r="M597" s="134"/>
      <c r="N597" s="134"/>
      <c r="O597" s="134"/>
      <c r="P597" s="353"/>
      <c r="Q597" s="381" t="str">
        <f>IFERROR(__xludf.DUMMYFUNCTION("TRANSPOSE(FILTER($P$6:$P$329,$O$6:$O$329='DATOS PERSONALES'!$E594))"),"Lunes 13:45")</f>
        <v>Lunes 13:45</v>
      </c>
      <c r="R597" s="134" t="str">
        <f>IFERROR(__xludf.DUMMYFUNCTION("""COMPUTED_VALUE"""),"Lunes 14:30")</f>
        <v>Lunes 14:30</v>
      </c>
      <c r="S597" s="134" t="str">
        <f>IFERROR(__xludf.DUMMYFUNCTION("""COMPUTED_VALUE"""),"Lunes 17:30")</f>
        <v>Lunes 17:30</v>
      </c>
      <c r="T597" s="134" t="str">
        <f>IFERROR(__xludf.DUMMYFUNCTION("""COMPUTED_VALUE"""),"Lunes 19:45")</f>
        <v>Lunes 19:45</v>
      </c>
      <c r="U597" s="134" t="str">
        <f>IFERROR(__xludf.DUMMYFUNCTION("""COMPUTED_VALUE"""),"Lunes 20:30")</f>
        <v>Lunes 20:30</v>
      </c>
      <c r="V597" s="134" t="str">
        <f>IFERROR(__xludf.DUMMYFUNCTION("""COMPUTED_VALUE"""),"Martes 08:15")</f>
        <v>Martes 08:15</v>
      </c>
      <c r="W597" s="134" t="str">
        <f>IFERROR(__xludf.DUMMYFUNCTION("""COMPUTED_VALUE"""),"Martes 10:30")</f>
        <v>Martes 10:30</v>
      </c>
      <c r="X597" s="134" t="str">
        <f>IFERROR(__xludf.DUMMYFUNCTION("""COMPUTED_VALUE"""),"Martes 14:15")</f>
        <v>Martes 14:15</v>
      </c>
      <c r="Y597" s="134" t="str">
        <f>IFERROR(__xludf.DUMMYFUNCTION("""COMPUTED_VALUE"""),"Miércoles 08:15")</f>
        <v>Miércoles 08:15</v>
      </c>
      <c r="Z597" s="134" t="str">
        <f>IFERROR(__xludf.DUMMYFUNCTION("""COMPUTED_VALUE"""),"Miércoles 10:30")</f>
        <v>Miércoles 10:30</v>
      </c>
      <c r="AA597" s="134" t="str">
        <f>IFERROR(__xludf.DUMMYFUNCTION("""COMPUTED_VALUE"""),"Miércoles 13:30")</f>
        <v>Miércoles 13:30</v>
      </c>
      <c r="AB597" s="134" t="str">
        <f>IFERROR(__xludf.DUMMYFUNCTION("""COMPUTED_VALUE"""),"Miércoles 18:00")</f>
        <v>Miércoles 18:00</v>
      </c>
      <c r="AC597" s="134" t="str">
        <f>IFERROR(__xludf.DUMMYFUNCTION("""COMPUTED_VALUE"""),"Miércoles 18:45")</f>
        <v>Miércoles 18:45</v>
      </c>
      <c r="AD597" s="134" t="str">
        <f>IFERROR(__xludf.DUMMYFUNCTION("""COMPUTED_VALUE"""),"Miércoles 20:15")</f>
        <v>Miércoles 20:15</v>
      </c>
      <c r="AE597" s="134" t="str">
        <f>IFERROR(__xludf.DUMMYFUNCTION("""COMPUTED_VALUE"""),"Jueves 08:15")</f>
        <v>Jueves 08:15</v>
      </c>
      <c r="AF597" s="134" t="str">
        <f>IFERROR(__xludf.DUMMYFUNCTION("""COMPUTED_VALUE"""),"Jueves 09:00")</f>
        <v>Jueves 09:00</v>
      </c>
      <c r="AG597" s="134" t="str">
        <f>IFERROR(__xludf.DUMMYFUNCTION("""COMPUTED_VALUE"""),"Jueves 10:30")</f>
        <v>Jueves 10:30</v>
      </c>
      <c r="AH597" s="134" t="str">
        <f>IFERROR(__xludf.DUMMYFUNCTION("""COMPUTED_VALUE"""),"Jueves 14:15")</f>
        <v>Jueves 14:15</v>
      </c>
      <c r="AI597" s="134" t="str">
        <f>IFERROR(__xludf.DUMMYFUNCTION("""COMPUTED_VALUE"""),"Jueves 15:00")</f>
        <v>Jueves 15:00</v>
      </c>
      <c r="AJ597" s="134" t="str">
        <f>IFERROR(__xludf.DUMMYFUNCTION("""COMPUTED_VALUE"""),"Jueves 19:30")</f>
        <v>Jueves 19:30</v>
      </c>
      <c r="AK597" s="134" t="str">
        <f>IFERROR(__xludf.DUMMYFUNCTION("""COMPUTED_VALUE"""),"Jueves 20:15")</f>
        <v>Jueves 20:15</v>
      </c>
      <c r="AL597" s="134" t="str">
        <f>IFERROR(__xludf.DUMMYFUNCTION("""COMPUTED_VALUE"""),"Viernes 10:30")</f>
        <v>Viernes 10:30</v>
      </c>
      <c r="AM597" s="134" t="str">
        <f>IFERROR(__xludf.DUMMYFUNCTION("""COMPUTED_VALUE"""),"Viernes 14:15")</f>
        <v>Viernes 14:15</v>
      </c>
      <c r="AN597" s="134" t="str">
        <f>IFERROR(__xludf.DUMMYFUNCTION("""COMPUTED_VALUE"""),"Viernes 18:00")</f>
        <v>Viernes 18:00</v>
      </c>
      <c r="AO597" s="134" t="str">
        <f>IFERROR(__xludf.DUMMYFUNCTION("""COMPUTED_VALUE"""),"Sábado 08:15")</f>
        <v>Sábado 08:15</v>
      </c>
      <c r="AP597" s="134" t="str">
        <f>IFERROR(__xludf.DUMMYFUNCTION("""COMPUTED_VALUE"""),"Sábado 09:45")</f>
        <v>Sábado 09:45</v>
      </c>
      <c r="AQ597" s="134" t="str">
        <f>IFERROR(__xludf.DUMMYFUNCTION("""COMPUTED_VALUE"""),"Sábado 12:00")</f>
        <v>Sábado 12:00</v>
      </c>
      <c r="AR597" s="134" t="str">
        <f>IFERROR(__xludf.DUMMYFUNCTION("""COMPUTED_VALUE"""),"Sábado 16:30")</f>
        <v>Sábado 16:30</v>
      </c>
      <c r="AS597" s="134" t="str">
        <f>IFERROR(__xludf.DUMMYFUNCTION("""COMPUTED_VALUE"""),"vacio")</f>
        <v>vacio</v>
      </c>
      <c r="AT597" s="134"/>
      <c r="AU597" s="134"/>
      <c r="AV597" s="134"/>
      <c r="AW597" s="134"/>
      <c r="AX597" s="134"/>
      <c r="AY597" s="353"/>
      <c r="AZ597" s="392" t="str">
        <f>IFERROR(__xludf.DUMMYFUNCTION("TRANSPOSE( IFNA(FILTER($B:$B, MONTH(IF($A:$A&lt;&gt;"""",$A:$A,""null""))=MONTH(IF('DATOS PERSONALES'!$H595&lt;&gt;"""",'DATOS PERSONALES'!$H595,""null""))),""Ingrese mes contratacion primero""))"),"Ingrese mes contratacion primero")</f>
        <v>Ingrese mes contratacion primero</v>
      </c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</row>
    <row r="598" ht="15.75" customHeight="1">
      <c r="A598" s="134"/>
      <c r="B598" s="134"/>
      <c r="C598" s="134"/>
      <c r="D598" s="134"/>
      <c r="E598" s="134"/>
      <c r="F598" s="134"/>
      <c r="G598" s="353"/>
      <c r="H598" s="376"/>
      <c r="I598" s="376"/>
      <c r="J598" s="376"/>
      <c r="K598" s="377"/>
      <c r="L598" s="134"/>
      <c r="M598" s="134"/>
      <c r="N598" s="134"/>
      <c r="O598" s="134"/>
      <c r="P598" s="353"/>
      <c r="Q598" s="381" t="str">
        <f>IFERROR(__xludf.DUMMYFUNCTION("TRANSPOSE(FILTER($P$6:$P$329,$O$6:$O$329='DATOS PERSONALES'!$E595))"),"Lunes 13:45")</f>
        <v>Lunes 13:45</v>
      </c>
      <c r="R598" s="134" t="str">
        <f>IFERROR(__xludf.DUMMYFUNCTION("""COMPUTED_VALUE"""),"Lunes 14:30")</f>
        <v>Lunes 14:30</v>
      </c>
      <c r="S598" s="134" t="str">
        <f>IFERROR(__xludf.DUMMYFUNCTION("""COMPUTED_VALUE"""),"Lunes 17:30")</f>
        <v>Lunes 17:30</v>
      </c>
      <c r="T598" s="134" t="str">
        <f>IFERROR(__xludf.DUMMYFUNCTION("""COMPUTED_VALUE"""),"Lunes 19:45")</f>
        <v>Lunes 19:45</v>
      </c>
      <c r="U598" s="134" t="str">
        <f>IFERROR(__xludf.DUMMYFUNCTION("""COMPUTED_VALUE"""),"Lunes 20:30")</f>
        <v>Lunes 20:30</v>
      </c>
      <c r="V598" s="134" t="str">
        <f>IFERROR(__xludf.DUMMYFUNCTION("""COMPUTED_VALUE"""),"Martes 08:15")</f>
        <v>Martes 08:15</v>
      </c>
      <c r="W598" s="134" t="str">
        <f>IFERROR(__xludf.DUMMYFUNCTION("""COMPUTED_VALUE"""),"Martes 10:30")</f>
        <v>Martes 10:30</v>
      </c>
      <c r="X598" s="134" t="str">
        <f>IFERROR(__xludf.DUMMYFUNCTION("""COMPUTED_VALUE"""),"Martes 14:15")</f>
        <v>Martes 14:15</v>
      </c>
      <c r="Y598" s="134" t="str">
        <f>IFERROR(__xludf.DUMMYFUNCTION("""COMPUTED_VALUE"""),"Miércoles 08:15")</f>
        <v>Miércoles 08:15</v>
      </c>
      <c r="Z598" s="134" t="str">
        <f>IFERROR(__xludf.DUMMYFUNCTION("""COMPUTED_VALUE"""),"Miércoles 10:30")</f>
        <v>Miércoles 10:30</v>
      </c>
      <c r="AA598" s="134" t="str">
        <f>IFERROR(__xludf.DUMMYFUNCTION("""COMPUTED_VALUE"""),"Miércoles 13:30")</f>
        <v>Miércoles 13:30</v>
      </c>
      <c r="AB598" s="134" t="str">
        <f>IFERROR(__xludf.DUMMYFUNCTION("""COMPUTED_VALUE"""),"Miércoles 18:00")</f>
        <v>Miércoles 18:00</v>
      </c>
      <c r="AC598" s="134" t="str">
        <f>IFERROR(__xludf.DUMMYFUNCTION("""COMPUTED_VALUE"""),"Miércoles 18:45")</f>
        <v>Miércoles 18:45</v>
      </c>
      <c r="AD598" s="134" t="str">
        <f>IFERROR(__xludf.DUMMYFUNCTION("""COMPUTED_VALUE"""),"Miércoles 20:15")</f>
        <v>Miércoles 20:15</v>
      </c>
      <c r="AE598" s="134" t="str">
        <f>IFERROR(__xludf.DUMMYFUNCTION("""COMPUTED_VALUE"""),"Jueves 08:15")</f>
        <v>Jueves 08:15</v>
      </c>
      <c r="AF598" s="134" t="str">
        <f>IFERROR(__xludf.DUMMYFUNCTION("""COMPUTED_VALUE"""),"Jueves 09:00")</f>
        <v>Jueves 09:00</v>
      </c>
      <c r="AG598" s="134" t="str">
        <f>IFERROR(__xludf.DUMMYFUNCTION("""COMPUTED_VALUE"""),"Jueves 10:30")</f>
        <v>Jueves 10:30</v>
      </c>
      <c r="AH598" s="134" t="str">
        <f>IFERROR(__xludf.DUMMYFUNCTION("""COMPUTED_VALUE"""),"Jueves 14:15")</f>
        <v>Jueves 14:15</v>
      </c>
      <c r="AI598" s="134" t="str">
        <f>IFERROR(__xludf.DUMMYFUNCTION("""COMPUTED_VALUE"""),"Jueves 15:00")</f>
        <v>Jueves 15:00</v>
      </c>
      <c r="AJ598" s="134" t="str">
        <f>IFERROR(__xludf.DUMMYFUNCTION("""COMPUTED_VALUE"""),"Jueves 19:30")</f>
        <v>Jueves 19:30</v>
      </c>
      <c r="AK598" s="134" t="str">
        <f>IFERROR(__xludf.DUMMYFUNCTION("""COMPUTED_VALUE"""),"Jueves 20:15")</f>
        <v>Jueves 20:15</v>
      </c>
      <c r="AL598" s="134" t="str">
        <f>IFERROR(__xludf.DUMMYFUNCTION("""COMPUTED_VALUE"""),"Viernes 10:30")</f>
        <v>Viernes 10:30</v>
      </c>
      <c r="AM598" s="134" t="str">
        <f>IFERROR(__xludf.DUMMYFUNCTION("""COMPUTED_VALUE"""),"Viernes 14:15")</f>
        <v>Viernes 14:15</v>
      </c>
      <c r="AN598" s="134" t="str">
        <f>IFERROR(__xludf.DUMMYFUNCTION("""COMPUTED_VALUE"""),"Viernes 18:00")</f>
        <v>Viernes 18:00</v>
      </c>
      <c r="AO598" s="134" t="str">
        <f>IFERROR(__xludf.DUMMYFUNCTION("""COMPUTED_VALUE"""),"Sábado 08:15")</f>
        <v>Sábado 08:15</v>
      </c>
      <c r="AP598" s="134" t="str">
        <f>IFERROR(__xludf.DUMMYFUNCTION("""COMPUTED_VALUE"""),"Sábado 09:45")</f>
        <v>Sábado 09:45</v>
      </c>
      <c r="AQ598" s="134" t="str">
        <f>IFERROR(__xludf.DUMMYFUNCTION("""COMPUTED_VALUE"""),"Sábado 12:00")</f>
        <v>Sábado 12:00</v>
      </c>
      <c r="AR598" s="134" t="str">
        <f>IFERROR(__xludf.DUMMYFUNCTION("""COMPUTED_VALUE"""),"Sábado 16:30")</f>
        <v>Sábado 16:30</v>
      </c>
      <c r="AS598" s="134" t="str">
        <f>IFERROR(__xludf.DUMMYFUNCTION("""COMPUTED_VALUE"""),"vacio")</f>
        <v>vacio</v>
      </c>
      <c r="AT598" s="134"/>
      <c r="AU598" s="134"/>
      <c r="AV598" s="134"/>
      <c r="AW598" s="134"/>
      <c r="AX598" s="134"/>
      <c r="AY598" s="353"/>
      <c r="AZ598" s="392" t="str">
        <f>IFERROR(__xludf.DUMMYFUNCTION("TRANSPOSE( IFNA(FILTER($B:$B, MONTH(IF($A:$A&lt;&gt;"""",$A:$A,""null""))=MONTH(IF('DATOS PERSONALES'!$H596&lt;&gt;"""",'DATOS PERSONALES'!$H596,""null""))),""Ingrese mes contratacion primero""))"),"Ingrese mes contratacion primero")</f>
        <v>Ingrese mes contratacion primero</v>
      </c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</row>
    <row r="599" ht="15.75" customHeight="1">
      <c r="A599" s="134"/>
      <c r="B599" s="134"/>
      <c r="C599" s="134"/>
      <c r="D599" s="134"/>
      <c r="E599" s="134"/>
      <c r="F599" s="134"/>
      <c r="G599" s="353"/>
      <c r="H599" s="376"/>
      <c r="I599" s="376"/>
      <c r="J599" s="376"/>
      <c r="K599" s="377"/>
      <c r="L599" s="134"/>
      <c r="M599" s="134"/>
      <c r="N599" s="134"/>
      <c r="O599" s="134"/>
      <c r="P599" s="353"/>
      <c r="Q599" s="381" t="str">
        <f>IFERROR(__xludf.DUMMYFUNCTION("TRANSPOSE(FILTER($P$6:$P$329,$O$6:$O$329='DATOS PERSONALES'!$E596))"),"Lunes 13:45")</f>
        <v>Lunes 13:45</v>
      </c>
      <c r="R599" s="134" t="str">
        <f>IFERROR(__xludf.DUMMYFUNCTION("""COMPUTED_VALUE"""),"Lunes 14:30")</f>
        <v>Lunes 14:30</v>
      </c>
      <c r="S599" s="134" t="str">
        <f>IFERROR(__xludf.DUMMYFUNCTION("""COMPUTED_VALUE"""),"Lunes 17:30")</f>
        <v>Lunes 17:30</v>
      </c>
      <c r="T599" s="134" t="str">
        <f>IFERROR(__xludf.DUMMYFUNCTION("""COMPUTED_VALUE"""),"Lunes 19:45")</f>
        <v>Lunes 19:45</v>
      </c>
      <c r="U599" s="134" t="str">
        <f>IFERROR(__xludf.DUMMYFUNCTION("""COMPUTED_VALUE"""),"Lunes 20:30")</f>
        <v>Lunes 20:30</v>
      </c>
      <c r="V599" s="134" t="str">
        <f>IFERROR(__xludf.DUMMYFUNCTION("""COMPUTED_VALUE"""),"Martes 08:15")</f>
        <v>Martes 08:15</v>
      </c>
      <c r="W599" s="134" t="str">
        <f>IFERROR(__xludf.DUMMYFUNCTION("""COMPUTED_VALUE"""),"Martes 10:30")</f>
        <v>Martes 10:30</v>
      </c>
      <c r="X599" s="134" t="str">
        <f>IFERROR(__xludf.DUMMYFUNCTION("""COMPUTED_VALUE"""),"Martes 14:15")</f>
        <v>Martes 14:15</v>
      </c>
      <c r="Y599" s="134" t="str">
        <f>IFERROR(__xludf.DUMMYFUNCTION("""COMPUTED_VALUE"""),"Miércoles 08:15")</f>
        <v>Miércoles 08:15</v>
      </c>
      <c r="Z599" s="134" t="str">
        <f>IFERROR(__xludf.DUMMYFUNCTION("""COMPUTED_VALUE"""),"Miércoles 10:30")</f>
        <v>Miércoles 10:30</v>
      </c>
      <c r="AA599" s="134" t="str">
        <f>IFERROR(__xludf.DUMMYFUNCTION("""COMPUTED_VALUE"""),"Miércoles 13:30")</f>
        <v>Miércoles 13:30</v>
      </c>
      <c r="AB599" s="134" t="str">
        <f>IFERROR(__xludf.DUMMYFUNCTION("""COMPUTED_VALUE"""),"Miércoles 18:00")</f>
        <v>Miércoles 18:00</v>
      </c>
      <c r="AC599" s="134" t="str">
        <f>IFERROR(__xludf.DUMMYFUNCTION("""COMPUTED_VALUE"""),"Miércoles 18:45")</f>
        <v>Miércoles 18:45</v>
      </c>
      <c r="AD599" s="134" t="str">
        <f>IFERROR(__xludf.DUMMYFUNCTION("""COMPUTED_VALUE"""),"Miércoles 20:15")</f>
        <v>Miércoles 20:15</v>
      </c>
      <c r="AE599" s="134" t="str">
        <f>IFERROR(__xludf.DUMMYFUNCTION("""COMPUTED_VALUE"""),"Jueves 08:15")</f>
        <v>Jueves 08:15</v>
      </c>
      <c r="AF599" s="134" t="str">
        <f>IFERROR(__xludf.DUMMYFUNCTION("""COMPUTED_VALUE"""),"Jueves 09:00")</f>
        <v>Jueves 09:00</v>
      </c>
      <c r="AG599" s="134" t="str">
        <f>IFERROR(__xludf.DUMMYFUNCTION("""COMPUTED_VALUE"""),"Jueves 10:30")</f>
        <v>Jueves 10:30</v>
      </c>
      <c r="AH599" s="134" t="str">
        <f>IFERROR(__xludf.DUMMYFUNCTION("""COMPUTED_VALUE"""),"Jueves 14:15")</f>
        <v>Jueves 14:15</v>
      </c>
      <c r="AI599" s="134" t="str">
        <f>IFERROR(__xludf.DUMMYFUNCTION("""COMPUTED_VALUE"""),"Jueves 15:00")</f>
        <v>Jueves 15:00</v>
      </c>
      <c r="AJ599" s="134" t="str">
        <f>IFERROR(__xludf.DUMMYFUNCTION("""COMPUTED_VALUE"""),"Jueves 19:30")</f>
        <v>Jueves 19:30</v>
      </c>
      <c r="AK599" s="134" t="str">
        <f>IFERROR(__xludf.DUMMYFUNCTION("""COMPUTED_VALUE"""),"Jueves 20:15")</f>
        <v>Jueves 20:15</v>
      </c>
      <c r="AL599" s="134" t="str">
        <f>IFERROR(__xludf.DUMMYFUNCTION("""COMPUTED_VALUE"""),"Viernes 10:30")</f>
        <v>Viernes 10:30</v>
      </c>
      <c r="AM599" s="134" t="str">
        <f>IFERROR(__xludf.DUMMYFUNCTION("""COMPUTED_VALUE"""),"Viernes 14:15")</f>
        <v>Viernes 14:15</v>
      </c>
      <c r="AN599" s="134" t="str">
        <f>IFERROR(__xludf.DUMMYFUNCTION("""COMPUTED_VALUE"""),"Viernes 18:00")</f>
        <v>Viernes 18:00</v>
      </c>
      <c r="AO599" s="134" t="str">
        <f>IFERROR(__xludf.DUMMYFUNCTION("""COMPUTED_VALUE"""),"Sábado 08:15")</f>
        <v>Sábado 08:15</v>
      </c>
      <c r="AP599" s="134" t="str">
        <f>IFERROR(__xludf.DUMMYFUNCTION("""COMPUTED_VALUE"""),"Sábado 09:45")</f>
        <v>Sábado 09:45</v>
      </c>
      <c r="AQ599" s="134" t="str">
        <f>IFERROR(__xludf.DUMMYFUNCTION("""COMPUTED_VALUE"""),"Sábado 12:00")</f>
        <v>Sábado 12:00</v>
      </c>
      <c r="AR599" s="134" t="str">
        <f>IFERROR(__xludf.DUMMYFUNCTION("""COMPUTED_VALUE"""),"Sábado 16:30")</f>
        <v>Sábado 16:30</v>
      </c>
      <c r="AS599" s="134" t="str">
        <f>IFERROR(__xludf.DUMMYFUNCTION("""COMPUTED_VALUE"""),"vacio")</f>
        <v>vacio</v>
      </c>
      <c r="AT599" s="134"/>
      <c r="AU599" s="134"/>
      <c r="AV599" s="134"/>
      <c r="AW599" s="134"/>
      <c r="AX599" s="134"/>
      <c r="AY599" s="353"/>
      <c r="AZ599" s="392" t="str">
        <f>IFERROR(__xludf.DUMMYFUNCTION("TRANSPOSE( IFNA(FILTER($B:$B, MONTH(IF($A:$A&lt;&gt;"""",$A:$A,""null""))=MONTH(IF('DATOS PERSONALES'!$H597&lt;&gt;"""",'DATOS PERSONALES'!$H597,""null""))),""Ingrese mes contratacion primero""))"),"Ingrese mes contratacion primero")</f>
        <v>Ingrese mes contratacion primero</v>
      </c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</row>
    <row r="600" ht="15.75" customHeight="1">
      <c r="A600" s="134"/>
      <c r="B600" s="134"/>
      <c r="C600" s="134"/>
      <c r="D600" s="134"/>
      <c r="E600" s="134"/>
      <c r="F600" s="134"/>
      <c r="G600" s="353"/>
      <c r="H600" s="376"/>
      <c r="I600" s="376"/>
      <c r="J600" s="376"/>
      <c r="K600" s="377"/>
      <c r="L600" s="134"/>
      <c r="M600" s="134"/>
      <c r="N600" s="134"/>
      <c r="O600" s="134"/>
      <c r="P600" s="353"/>
      <c r="Q600" s="381" t="str">
        <f>IFERROR(__xludf.DUMMYFUNCTION("TRANSPOSE(FILTER($P$6:$P$329,$O$6:$O$329='DATOS PERSONALES'!$E597))"),"Lunes 13:45")</f>
        <v>Lunes 13:45</v>
      </c>
      <c r="R600" s="134" t="str">
        <f>IFERROR(__xludf.DUMMYFUNCTION("""COMPUTED_VALUE"""),"Lunes 14:30")</f>
        <v>Lunes 14:30</v>
      </c>
      <c r="S600" s="134" t="str">
        <f>IFERROR(__xludf.DUMMYFUNCTION("""COMPUTED_VALUE"""),"Lunes 17:30")</f>
        <v>Lunes 17:30</v>
      </c>
      <c r="T600" s="134" t="str">
        <f>IFERROR(__xludf.DUMMYFUNCTION("""COMPUTED_VALUE"""),"Lunes 19:45")</f>
        <v>Lunes 19:45</v>
      </c>
      <c r="U600" s="134" t="str">
        <f>IFERROR(__xludf.DUMMYFUNCTION("""COMPUTED_VALUE"""),"Lunes 20:30")</f>
        <v>Lunes 20:30</v>
      </c>
      <c r="V600" s="134" t="str">
        <f>IFERROR(__xludf.DUMMYFUNCTION("""COMPUTED_VALUE"""),"Martes 08:15")</f>
        <v>Martes 08:15</v>
      </c>
      <c r="W600" s="134" t="str">
        <f>IFERROR(__xludf.DUMMYFUNCTION("""COMPUTED_VALUE"""),"Martes 10:30")</f>
        <v>Martes 10:30</v>
      </c>
      <c r="X600" s="134" t="str">
        <f>IFERROR(__xludf.DUMMYFUNCTION("""COMPUTED_VALUE"""),"Martes 14:15")</f>
        <v>Martes 14:15</v>
      </c>
      <c r="Y600" s="134" t="str">
        <f>IFERROR(__xludf.DUMMYFUNCTION("""COMPUTED_VALUE"""),"Miércoles 08:15")</f>
        <v>Miércoles 08:15</v>
      </c>
      <c r="Z600" s="134" t="str">
        <f>IFERROR(__xludf.DUMMYFUNCTION("""COMPUTED_VALUE"""),"Miércoles 10:30")</f>
        <v>Miércoles 10:30</v>
      </c>
      <c r="AA600" s="134" t="str">
        <f>IFERROR(__xludf.DUMMYFUNCTION("""COMPUTED_VALUE"""),"Miércoles 13:30")</f>
        <v>Miércoles 13:30</v>
      </c>
      <c r="AB600" s="134" t="str">
        <f>IFERROR(__xludf.DUMMYFUNCTION("""COMPUTED_VALUE"""),"Miércoles 18:00")</f>
        <v>Miércoles 18:00</v>
      </c>
      <c r="AC600" s="134" t="str">
        <f>IFERROR(__xludf.DUMMYFUNCTION("""COMPUTED_VALUE"""),"Miércoles 18:45")</f>
        <v>Miércoles 18:45</v>
      </c>
      <c r="AD600" s="134" t="str">
        <f>IFERROR(__xludf.DUMMYFUNCTION("""COMPUTED_VALUE"""),"Miércoles 20:15")</f>
        <v>Miércoles 20:15</v>
      </c>
      <c r="AE600" s="134" t="str">
        <f>IFERROR(__xludf.DUMMYFUNCTION("""COMPUTED_VALUE"""),"Jueves 08:15")</f>
        <v>Jueves 08:15</v>
      </c>
      <c r="AF600" s="134" t="str">
        <f>IFERROR(__xludf.DUMMYFUNCTION("""COMPUTED_VALUE"""),"Jueves 09:00")</f>
        <v>Jueves 09:00</v>
      </c>
      <c r="AG600" s="134" t="str">
        <f>IFERROR(__xludf.DUMMYFUNCTION("""COMPUTED_VALUE"""),"Jueves 10:30")</f>
        <v>Jueves 10:30</v>
      </c>
      <c r="AH600" s="134" t="str">
        <f>IFERROR(__xludf.DUMMYFUNCTION("""COMPUTED_VALUE"""),"Jueves 14:15")</f>
        <v>Jueves 14:15</v>
      </c>
      <c r="AI600" s="134" t="str">
        <f>IFERROR(__xludf.DUMMYFUNCTION("""COMPUTED_VALUE"""),"Jueves 15:00")</f>
        <v>Jueves 15:00</v>
      </c>
      <c r="AJ600" s="134" t="str">
        <f>IFERROR(__xludf.DUMMYFUNCTION("""COMPUTED_VALUE"""),"Jueves 19:30")</f>
        <v>Jueves 19:30</v>
      </c>
      <c r="AK600" s="134" t="str">
        <f>IFERROR(__xludf.DUMMYFUNCTION("""COMPUTED_VALUE"""),"Jueves 20:15")</f>
        <v>Jueves 20:15</v>
      </c>
      <c r="AL600" s="134" t="str">
        <f>IFERROR(__xludf.DUMMYFUNCTION("""COMPUTED_VALUE"""),"Viernes 10:30")</f>
        <v>Viernes 10:30</v>
      </c>
      <c r="AM600" s="134" t="str">
        <f>IFERROR(__xludf.DUMMYFUNCTION("""COMPUTED_VALUE"""),"Viernes 14:15")</f>
        <v>Viernes 14:15</v>
      </c>
      <c r="AN600" s="134" t="str">
        <f>IFERROR(__xludf.DUMMYFUNCTION("""COMPUTED_VALUE"""),"Viernes 18:00")</f>
        <v>Viernes 18:00</v>
      </c>
      <c r="AO600" s="134" t="str">
        <f>IFERROR(__xludf.DUMMYFUNCTION("""COMPUTED_VALUE"""),"Sábado 08:15")</f>
        <v>Sábado 08:15</v>
      </c>
      <c r="AP600" s="134" t="str">
        <f>IFERROR(__xludf.DUMMYFUNCTION("""COMPUTED_VALUE"""),"Sábado 09:45")</f>
        <v>Sábado 09:45</v>
      </c>
      <c r="AQ600" s="134" t="str">
        <f>IFERROR(__xludf.DUMMYFUNCTION("""COMPUTED_VALUE"""),"Sábado 12:00")</f>
        <v>Sábado 12:00</v>
      </c>
      <c r="AR600" s="134" t="str">
        <f>IFERROR(__xludf.DUMMYFUNCTION("""COMPUTED_VALUE"""),"Sábado 16:30")</f>
        <v>Sábado 16:30</v>
      </c>
      <c r="AS600" s="134" t="str">
        <f>IFERROR(__xludf.DUMMYFUNCTION("""COMPUTED_VALUE"""),"vacio")</f>
        <v>vacio</v>
      </c>
      <c r="AT600" s="134"/>
      <c r="AU600" s="134"/>
      <c r="AV600" s="134"/>
      <c r="AW600" s="134"/>
      <c r="AX600" s="134"/>
      <c r="AY600" s="353"/>
      <c r="AZ600" s="392" t="str">
        <f>IFERROR(__xludf.DUMMYFUNCTION("TRANSPOSE( IFNA(FILTER($B:$B, MONTH(IF($A:$A&lt;&gt;"""",$A:$A,""null""))=MONTH(IF('DATOS PERSONALES'!$H598&lt;&gt;"""",'DATOS PERSONALES'!$H598,""null""))),""Ingrese mes contratacion primero""))"),"Ingrese mes contratacion primero")</f>
        <v>Ingrese mes contratacion primero</v>
      </c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</row>
    <row r="601" ht="15.75" customHeight="1">
      <c r="A601" s="134"/>
      <c r="B601" s="134"/>
      <c r="C601" s="134"/>
      <c r="D601" s="134"/>
      <c r="E601" s="134"/>
      <c r="F601" s="134"/>
      <c r="G601" s="353"/>
      <c r="H601" s="376"/>
      <c r="I601" s="376"/>
      <c r="J601" s="376"/>
      <c r="K601" s="377"/>
      <c r="L601" s="134"/>
      <c r="M601" s="134"/>
      <c r="N601" s="134"/>
      <c r="O601" s="134"/>
      <c r="P601" s="353"/>
      <c r="Q601" s="381" t="str">
        <f>IFERROR(__xludf.DUMMYFUNCTION("TRANSPOSE(FILTER($P$6:$P$329,$O$6:$O$329='DATOS PERSONALES'!$E598))"),"Lunes 13:45")</f>
        <v>Lunes 13:45</v>
      </c>
      <c r="R601" s="134" t="str">
        <f>IFERROR(__xludf.DUMMYFUNCTION("""COMPUTED_VALUE"""),"Lunes 14:30")</f>
        <v>Lunes 14:30</v>
      </c>
      <c r="S601" s="134" t="str">
        <f>IFERROR(__xludf.DUMMYFUNCTION("""COMPUTED_VALUE"""),"Lunes 17:30")</f>
        <v>Lunes 17:30</v>
      </c>
      <c r="T601" s="134" t="str">
        <f>IFERROR(__xludf.DUMMYFUNCTION("""COMPUTED_VALUE"""),"Lunes 19:45")</f>
        <v>Lunes 19:45</v>
      </c>
      <c r="U601" s="134" t="str">
        <f>IFERROR(__xludf.DUMMYFUNCTION("""COMPUTED_VALUE"""),"Lunes 20:30")</f>
        <v>Lunes 20:30</v>
      </c>
      <c r="V601" s="134" t="str">
        <f>IFERROR(__xludf.DUMMYFUNCTION("""COMPUTED_VALUE"""),"Martes 08:15")</f>
        <v>Martes 08:15</v>
      </c>
      <c r="W601" s="134" t="str">
        <f>IFERROR(__xludf.DUMMYFUNCTION("""COMPUTED_VALUE"""),"Martes 10:30")</f>
        <v>Martes 10:30</v>
      </c>
      <c r="X601" s="134" t="str">
        <f>IFERROR(__xludf.DUMMYFUNCTION("""COMPUTED_VALUE"""),"Martes 14:15")</f>
        <v>Martes 14:15</v>
      </c>
      <c r="Y601" s="134" t="str">
        <f>IFERROR(__xludf.DUMMYFUNCTION("""COMPUTED_VALUE"""),"Miércoles 08:15")</f>
        <v>Miércoles 08:15</v>
      </c>
      <c r="Z601" s="134" t="str">
        <f>IFERROR(__xludf.DUMMYFUNCTION("""COMPUTED_VALUE"""),"Miércoles 10:30")</f>
        <v>Miércoles 10:30</v>
      </c>
      <c r="AA601" s="134" t="str">
        <f>IFERROR(__xludf.DUMMYFUNCTION("""COMPUTED_VALUE"""),"Miércoles 13:30")</f>
        <v>Miércoles 13:30</v>
      </c>
      <c r="AB601" s="134" t="str">
        <f>IFERROR(__xludf.DUMMYFUNCTION("""COMPUTED_VALUE"""),"Miércoles 18:00")</f>
        <v>Miércoles 18:00</v>
      </c>
      <c r="AC601" s="134" t="str">
        <f>IFERROR(__xludf.DUMMYFUNCTION("""COMPUTED_VALUE"""),"Miércoles 18:45")</f>
        <v>Miércoles 18:45</v>
      </c>
      <c r="AD601" s="134" t="str">
        <f>IFERROR(__xludf.DUMMYFUNCTION("""COMPUTED_VALUE"""),"Miércoles 20:15")</f>
        <v>Miércoles 20:15</v>
      </c>
      <c r="AE601" s="134" t="str">
        <f>IFERROR(__xludf.DUMMYFUNCTION("""COMPUTED_VALUE"""),"Jueves 08:15")</f>
        <v>Jueves 08:15</v>
      </c>
      <c r="AF601" s="134" t="str">
        <f>IFERROR(__xludf.DUMMYFUNCTION("""COMPUTED_VALUE"""),"Jueves 09:00")</f>
        <v>Jueves 09:00</v>
      </c>
      <c r="AG601" s="134" t="str">
        <f>IFERROR(__xludf.DUMMYFUNCTION("""COMPUTED_VALUE"""),"Jueves 10:30")</f>
        <v>Jueves 10:30</v>
      </c>
      <c r="AH601" s="134" t="str">
        <f>IFERROR(__xludf.DUMMYFUNCTION("""COMPUTED_VALUE"""),"Jueves 14:15")</f>
        <v>Jueves 14:15</v>
      </c>
      <c r="AI601" s="134" t="str">
        <f>IFERROR(__xludf.DUMMYFUNCTION("""COMPUTED_VALUE"""),"Jueves 15:00")</f>
        <v>Jueves 15:00</v>
      </c>
      <c r="AJ601" s="134" t="str">
        <f>IFERROR(__xludf.DUMMYFUNCTION("""COMPUTED_VALUE"""),"Jueves 19:30")</f>
        <v>Jueves 19:30</v>
      </c>
      <c r="AK601" s="134" t="str">
        <f>IFERROR(__xludf.DUMMYFUNCTION("""COMPUTED_VALUE"""),"Jueves 20:15")</f>
        <v>Jueves 20:15</v>
      </c>
      <c r="AL601" s="134" t="str">
        <f>IFERROR(__xludf.DUMMYFUNCTION("""COMPUTED_VALUE"""),"Viernes 10:30")</f>
        <v>Viernes 10:30</v>
      </c>
      <c r="AM601" s="134" t="str">
        <f>IFERROR(__xludf.DUMMYFUNCTION("""COMPUTED_VALUE"""),"Viernes 14:15")</f>
        <v>Viernes 14:15</v>
      </c>
      <c r="AN601" s="134" t="str">
        <f>IFERROR(__xludf.DUMMYFUNCTION("""COMPUTED_VALUE"""),"Viernes 18:00")</f>
        <v>Viernes 18:00</v>
      </c>
      <c r="AO601" s="134" t="str">
        <f>IFERROR(__xludf.DUMMYFUNCTION("""COMPUTED_VALUE"""),"Sábado 08:15")</f>
        <v>Sábado 08:15</v>
      </c>
      <c r="AP601" s="134" t="str">
        <f>IFERROR(__xludf.DUMMYFUNCTION("""COMPUTED_VALUE"""),"Sábado 09:45")</f>
        <v>Sábado 09:45</v>
      </c>
      <c r="AQ601" s="134" t="str">
        <f>IFERROR(__xludf.DUMMYFUNCTION("""COMPUTED_VALUE"""),"Sábado 12:00")</f>
        <v>Sábado 12:00</v>
      </c>
      <c r="AR601" s="134" t="str">
        <f>IFERROR(__xludf.DUMMYFUNCTION("""COMPUTED_VALUE"""),"Sábado 16:30")</f>
        <v>Sábado 16:30</v>
      </c>
      <c r="AS601" s="134" t="str">
        <f>IFERROR(__xludf.DUMMYFUNCTION("""COMPUTED_VALUE"""),"vacio")</f>
        <v>vacio</v>
      </c>
      <c r="AT601" s="134"/>
      <c r="AU601" s="134"/>
      <c r="AV601" s="134"/>
      <c r="AW601" s="134"/>
      <c r="AX601" s="134"/>
      <c r="AY601" s="353"/>
      <c r="AZ601" s="392" t="str">
        <f>IFERROR(__xludf.DUMMYFUNCTION("TRANSPOSE( IFNA(FILTER($B:$B, MONTH(IF($A:$A&lt;&gt;"""",$A:$A,""null""))=MONTH(IF('DATOS PERSONALES'!$H599&lt;&gt;"""",'DATOS PERSONALES'!$H599,""null""))),""Ingrese mes contratacion primero""))"),"Ingrese mes contratacion primero")</f>
        <v>Ingrese mes contratacion primero</v>
      </c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</row>
    <row r="602" ht="15.75" customHeight="1">
      <c r="A602" s="134"/>
      <c r="B602" s="134"/>
      <c r="C602" s="134"/>
      <c r="D602" s="134"/>
      <c r="E602" s="134"/>
      <c r="F602" s="134"/>
      <c r="G602" s="353"/>
      <c r="H602" s="376"/>
      <c r="I602" s="376"/>
      <c r="J602" s="376"/>
      <c r="K602" s="377"/>
      <c r="L602" s="134"/>
      <c r="M602" s="134"/>
      <c r="N602" s="134"/>
      <c r="O602" s="134"/>
      <c r="P602" s="353"/>
      <c r="Q602" s="381" t="str">
        <f>IFERROR(__xludf.DUMMYFUNCTION("TRANSPOSE(FILTER($P$6:$P$329,$O$6:$O$329='DATOS PERSONALES'!$E599))"),"Lunes 13:45")</f>
        <v>Lunes 13:45</v>
      </c>
      <c r="R602" s="134" t="str">
        <f>IFERROR(__xludf.DUMMYFUNCTION("""COMPUTED_VALUE"""),"Lunes 14:30")</f>
        <v>Lunes 14:30</v>
      </c>
      <c r="S602" s="134" t="str">
        <f>IFERROR(__xludf.DUMMYFUNCTION("""COMPUTED_VALUE"""),"Lunes 17:30")</f>
        <v>Lunes 17:30</v>
      </c>
      <c r="T602" s="134" t="str">
        <f>IFERROR(__xludf.DUMMYFUNCTION("""COMPUTED_VALUE"""),"Lunes 19:45")</f>
        <v>Lunes 19:45</v>
      </c>
      <c r="U602" s="134" t="str">
        <f>IFERROR(__xludf.DUMMYFUNCTION("""COMPUTED_VALUE"""),"Lunes 20:30")</f>
        <v>Lunes 20:30</v>
      </c>
      <c r="V602" s="134" t="str">
        <f>IFERROR(__xludf.DUMMYFUNCTION("""COMPUTED_VALUE"""),"Martes 08:15")</f>
        <v>Martes 08:15</v>
      </c>
      <c r="W602" s="134" t="str">
        <f>IFERROR(__xludf.DUMMYFUNCTION("""COMPUTED_VALUE"""),"Martes 10:30")</f>
        <v>Martes 10:30</v>
      </c>
      <c r="X602" s="134" t="str">
        <f>IFERROR(__xludf.DUMMYFUNCTION("""COMPUTED_VALUE"""),"Martes 14:15")</f>
        <v>Martes 14:15</v>
      </c>
      <c r="Y602" s="134" t="str">
        <f>IFERROR(__xludf.DUMMYFUNCTION("""COMPUTED_VALUE"""),"Miércoles 08:15")</f>
        <v>Miércoles 08:15</v>
      </c>
      <c r="Z602" s="134" t="str">
        <f>IFERROR(__xludf.DUMMYFUNCTION("""COMPUTED_VALUE"""),"Miércoles 10:30")</f>
        <v>Miércoles 10:30</v>
      </c>
      <c r="AA602" s="134" t="str">
        <f>IFERROR(__xludf.DUMMYFUNCTION("""COMPUTED_VALUE"""),"Miércoles 13:30")</f>
        <v>Miércoles 13:30</v>
      </c>
      <c r="AB602" s="134" t="str">
        <f>IFERROR(__xludf.DUMMYFUNCTION("""COMPUTED_VALUE"""),"Miércoles 18:00")</f>
        <v>Miércoles 18:00</v>
      </c>
      <c r="AC602" s="134" t="str">
        <f>IFERROR(__xludf.DUMMYFUNCTION("""COMPUTED_VALUE"""),"Miércoles 18:45")</f>
        <v>Miércoles 18:45</v>
      </c>
      <c r="AD602" s="134" t="str">
        <f>IFERROR(__xludf.DUMMYFUNCTION("""COMPUTED_VALUE"""),"Miércoles 20:15")</f>
        <v>Miércoles 20:15</v>
      </c>
      <c r="AE602" s="134" t="str">
        <f>IFERROR(__xludf.DUMMYFUNCTION("""COMPUTED_VALUE"""),"Jueves 08:15")</f>
        <v>Jueves 08:15</v>
      </c>
      <c r="AF602" s="134" t="str">
        <f>IFERROR(__xludf.DUMMYFUNCTION("""COMPUTED_VALUE"""),"Jueves 09:00")</f>
        <v>Jueves 09:00</v>
      </c>
      <c r="AG602" s="134" t="str">
        <f>IFERROR(__xludf.DUMMYFUNCTION("""COMPUTED_VALUE"""),"Jueves 10:30")</f>
        <v>Jueves 10:30</v>
      </c>
      <c r="AH602" s="134" t="str">
        <f>IFERROR(__xludf.DUMMYFUNCTION("""COMPUTED_VALUE"""),"Jueves 14:15")</f>
        <v>Jueves 14:15</v>
      </c>
      <c r="AI602" s="134" t="str">
        <f>IFERROR(__xludf.DUMMYFUNCTION("""COMPUTED_VALUE"""),"Jueves 15:00")</f>
        <v>Jueves 15:00</v>
      </c>
      <c r="AJ602" s="134" t="str">
        <f>IFERROR(__xludf.DUMMYFUNCTION("""COMPUTED_VALUE"""),"Jueves 19:30")</f>
        <v>Jueves 19:30</v>
      </c>
      <c r="AK602" s="134" t="str">
        <f>IFERROR(__xludf.DUMMYFUNCTION("""COMPUTED_VALUE"""),"Jueves 20:15")</f>
        <v>Jueves 20:15</v>
      </c>
      <c r="AL602" s="134" t="str">
        <f>IFERROR(__xludf.DUMMYFUNCTION("""COMPUTED_VALUE"""),"Viernes 10:30")</f>
        <v>Viernes 10:30</v>
      </c>
      <c r="AM602" s="134" t="str">
        <f>IFERROR(__xludf.DUMMYFUNCTION("""COMPUTED_VALUE"""),"Viernes 14:15")</f>
        <v>Viernes 14:15</v>
      </c>
      <c r="AN602" s="134" t="str">
        <f>IFERROR(__xludf.DUMMYFUNCTION("""COMPUTED_VALUE"""),"Viernes 18:00")</f>
        <v>Viernes 18:00</v>
      </c>
      <c r="AO602" s="134" t="str">
        <f>IFERROR(__xludf.DUMMYFUNCTION("""COMPUTED_VALUE"""),"Sábado 08:15")</f>
        <v>Sábado 08:15</v>
      </c>
      <c r="AP602" s="134" t="str">
        <f>IFERROR(__xludf.DUMMYFUNCTION("""COMPUTED_VALUE"""),"Sábado 09:45")</f>
        <v>Sábado 09:45</v>
      </c>
      <c r="AQ602" s="134" t="str">
        <f>IFERROR(__xludf.DUMMYFUNCTION("""COMPUTED_VALUE"""),"Sábado 12:00")</f>
        <v>Sábado 12:00</v>
      </c>
      <c r="AR602" s="134" t="str">
        <f>IFERROR(__xludf.DUMMYFUNCTION("""COMPUTED_VALUE"""),"Sábado 16:30")</f>
        <v>Sábado 16:30</v>
      </c>
      <c r="AS602" s="134" t="str">
        <f>IFERROR(__xludf.DUMMYFUNCTION("""COMPUTED_VALUE"""),"vacio")</f>
        <v>vacio</v>
      </c>
      <c r="AT602" s="134"/>
      <c r="AU602" s="134"/>
      <c r="AV602" s="134"/>
      <c r="AW602" s="134"/>
      <c r="AX602" s="134"/>
      <c r="AY602" s="353"/>
      <c r="AZ602" s="392" t="str">
        <f>IFERROR(__xludf.DUMMYFUNCTION("TRANSPOSE( IFNA(FILTER($B:$B, MONTH(IF($A:$A&lt;&gt;"""",$A:$A,""null""))=MONTH(IF('DATOS PERSONALES'!$H600&lt;&gt;"""",'DATOS PERSONALES'!$H600,""null""))),""Ingrese mes contratacion primero""))"),"Ingrese mes contratacion primero")</f>
        <v>Ingrese mes contratacion primero</v>
      </c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</row>
    <row r="603" ht="15.75" customHeight="1">
      <c r="A603" s="134"/>
      <c r="B603" s="134"/>
      <c r="C603" s="134"/>
      <c r="D603" s="134"/>
      <c r="E603" s="134"/>
      <c r="F603" s="134"/>
      <c r="G603" s="353"/>
      <c r="H603" s="376"/>
      <c r="I603" s="376"/>
      <c r="J603" s="376"/>
      <c r="K603" s="377"/>
      <c r="L603" s="134"/>
      <c r="M603" s="134"/>
      <c r="N603" s="134"/>
      <c r="O603" s="134"/>
      <c r="P603" s="353"/>
      <c r="Q603" s="381" t="str">
        <f>IFERROR(__xludf.DUMMYFUNCTION("TRANSPOSE(FILTER($P$6:$P$329,$O$6:$O$329='DATOS PERSONALES'!$E600))"),"Lunes 13:45")</f>
        <v>Lunes 13:45</v>
      </c>
      <c r="R603" s="134" t="str">
        <f>IFERROR(__xludf.DUMMYFUNCTION("""COMPUTED_VALUE"""),"Lunes 14:30")</f>
        <v>Lunes 14:30</v>
      </c>
      <c r="S603" s="134" t="str">
        <f>IFERROR(__xludf.DUMMYFUNCTION("""COMPUTED_VALUE"""),"Lunes 17:30")</f>
        <v>Lunes 17:30</v>
      </c>
      <c r="T603" s="134" t="str">
        <f>IFERROR(__xludf.DUMMYFUNCTION("""COMPUTED_VALUE"""),"Lunes 19:45")</f>
        <v>Lunes 19:45</v>
      </c>
      <c r="U603" s="134" t="str">
        <f>IFERROR(__xludf.DUMMYFUNCTION("""COMPUTED_VALUE"""),"Lunes 20:30")</f>
        <v>Lunes 20:30</v>
      </c>
      <c r="V603" s="134" t="str">
        <f>IFERROR(__xludf.DUMMYFUNCTION("""COMPUTED_VALUE"""),"Martes 08:15")</f>
        <v>Martes 08:15</v>
      </c>
      <c r="W603" s="134" t="str">
        <f>IFERROR(__xludf.DUMMYFUNCTION("""COMPUTED_VALUE"""),"Martes 10:30")</f>
        <v>Martes 10:30</v>
      </c>
      <c r="X603" s="134" t="str">
        <f>IFERROR(__xludf.DUMMYFUNCTION("""COMPUTED_VALUE"""),"Martes 14:15")</f>
        <v>Martes 14:15</v>
      </c>
      <c r="Y603" s="134" t="str">
        <f>IFERROR(__xludf.DUMMYFUNCTION("""COMPUTED_VALUE"""),"Miércoles 08:15")</f>
        <v>Miércoles 08:15</v>
      </c>
      <c r="Z603" s="134" t="str">
        <f>IFERROR(__xludf.DUMMYFUNCTION("""COMPUTED_VALUE"""),"Miércoles 10:30")</f>
        <v>Miércoles 10:30</v>
      </c>
      <c r="AA603" s="134" t="str">
        <f>IFERROR(__xludf.DUMMYFUNCTION("""COMPUTED_VALUE"""),"Miércoles 13:30")</f>
        <v>Miércoles 13:30</v>
      </c>
      <c r="AB603" s="134" t="str">
        <f>IFERROR(__xludf.DUMMYFUNCTION("""COMPUTED_VALUE"""),"Miércoles 18:00")</f>
        <v>Miércoles 18:00</v>
      </c>
      <c r="AC603" s="134" t="str">
        <f>IFERROR(__xludf.DUMMYFUNCTION("""COMPUTED_VALUE"""),"Miércoles 18:45")</f>
        <v>Miércoles 18:45</v>
      </c>
      <c r="AD603" s="134" t="str">
        <f>IFERROR(__xludf.DUMMYFUNCTION("""COMPUTED_VALUE"""),"Miércoles 20:15")</f>
        <v>Miércoles 20:15</v>
      </c>
      <c r="AE603" s="134" t="str">
        <f>IFERROR(__xludf.DUMMYFUNCTION("""COMPUTED_VALUE"""),"Jueves 08:15")</f>
        <v>Jueves 08:15</v>
      </c>
      <c r="AF603" s="134" t="str">
        <f>IFERROR(__xludf.DUMMYFUNCTION("""COMPUTED_VALUE"""),"Jueves 09:00")</f>
        <v>Jueves 09:00</v>
      </c>
      <c r="AG603" s="134" t="str">
        <f>IFERROR(__xludf.DUMMYFUNCTION("""COMPUTED_VALUE"""),"Jueves 10:30")</f>
        <v>Jueves 10:30</v>
      </c>
      <c r="AH603" s="134" t="str">
        <f>IFERROR(__xludf.DUMMYFUNCTION("""COMPUTED_VALUE"""),"Jueves 14:15")</f>
        <v>Jueves 14:15</v>
      </c>
      <c r="AI603" s="134" t="str">
        <f>IFERROR(__xludf.DUMMYFUNCTION("""COMPUTED_VALUE"""),"Jueves 15:00")</f>
        <v>Jueves 15:00</v>
      </c>
      <c r="AJ603" s="134" t="str">
        <f>IFERROR(__xludf.DUMMYFUNCTION("""COMPUTED_VALUE"""),"Jueves 19:30")</f>
        <v>Jueves 19:30</v>
      </c>
      <c r="AK603" s="134" t="str">
        <f>IFERROR(__xludf.DUMMYFUNCTION("""COMPUTED_VALUE"""),"Jueves 20:15")</f>
        <v>Jueves 20:15</v>
      </c>
      <c r="AL603" s="134" t="str">
        <f>IFERROR(__xludf.DUMMYFUNCTION("""COMPUTED_VALUE"""),"Viernes 10:30")</f>
        <v>Viernes 10:30</v>
      </c>
      <c r="AM603" s="134" t="str">
        <f>IFERROR(__xludf.DUMMYFUNCTION("""COMPUTED_VALUE"""),"Viernes 14:15")</f>
        <v>Viernes 14:15</v>
      </c>
      <c r="AN603" s="134" t="str">
        <f>IFERROR(__xludf.DUMMYFUNCTION("""COMPUTED_VALUE"""),"Viernes 18:00")</f>
        <v>Viernes 18:00</v>
      </c>
      <c r="AO603" s="134" t="str">
        <f>IFERROR(__xludf.DUMMYFUNCTION("""COMPUTED_VALUE"""),"Sábado 08:15")</f>
        <v>Sábado 08:15</v>
      </c>
      <c r="AP603" s="134" t="str">
        <f>IFERROR(__xludf.DUMMYFUNCTION("""COMPUTED_VALUE"""),"Sábado 09:45")</f>
        <v>Sábado 09:45</v>
      </c>
      <c r="AQ603" s="134" t="str">
        <f>IFERROR(__xludf.DUMMYFUNCTION("""COMPUTED_VALUE"""),"Sábado 12:00")</f>
        <v>Sábado 12:00</v>
      </c>
      <c r="AR603" s="134" t="str">
        <f>IFERROR(__xludf.DUMMYFUNCTION("""COMPUTED_VALUE"""),"Sábado 16:30")</f>
        <v>Sábado 16:30</v>
      </c>
      <c r="AS603" s="134" t="str">
        <f>IFERROR(__xludf.DUMMYFUNCTION("""COMPUTED_VALUE"""),"vacio")</f>
        <v>vacio</v>
      </c>
      <c r="AT603" s="134"/>
      <c r="AU603" s="134"/>
      <c r="AV603" s="134"/>
      <c r="AW603" s="134"/>
      <c r="AX603" s="134"/>
      <c r="AY603" s="353"/>
      <c r="AZ603" s="392" t="str">
        <f>IFERROR(__xludf.DUMMYFUNCTION("TRANSPOSE( IFNA(FILTER($B:$B, MONTH(IF($A:$A&lt;&gt;"""",$A:$A,""null""))=MONTH(IF('DATOS PERSONALES'!$H601&lt;&gt;"""",'DATOS PERSONALES'!$H601,""null""))),""Ingrese mes contratacion primero""))"),"Ingrese mes contratacion primero")</f>
        <v>Ingrese mes contratacion primero</v>
      </c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</row>
    <row r="604" ht="15.75" customHeight="1">
      <c r="A604" s="134"/>
      <c r="B604" s="134"/>
      <c r="C604" s="134"/>
      <c r="D604" s="134"/>
      <c r="E604" s="134"/>
      <c r="F604" s="134"/>
      <c r="G604" s="353"/>
      <c r="H604" s="376"/>
      <c r="I604" s="376"/>
      <c r="J604" s="376"/>
      <c r="K604" s="377"/>
      <c r="L604" s="134"/>
      <c r="M604" s="134"/>
      <c r="N604" s="134"/>
      <c r="O604" s="134"/>
      <c r="P604" s="353"/>
      <c r="Q604" s="381" t="str">
        <f>IFERROR(__xludf.DUMMYFUNCTION("TRANSPOSE(FILTER($P$6:$P$329,$O$6:$O$329='DATOS PERSONALES'!$E601))"),"Lunes 13:45")</f>
        <v>Lunes 13:45</v>
      </c>
      <c r="R604" s="134" t="str">
        <f>IFERROR(__xludf.DUMMYFUNCTION("""COMPUTED_VALUE"""),"Lunes 14:30")</f>
        <v>Lunes 14:30</v>
      </c>
      <c r="S604" s="134" t="str">
        <f>IFERROR(__xludf.DUMMYFUNCTION("""COMPUTED_VALUE"""),"Lunes 17:30")</f>
        <v>Lunes 17:30</v>
      </c>
      <c r="T604" s="134" t="str">
        <f>IFERROR(__xludf.DUMMYFUNCTION("""COMPUTED_VALUE"""),"Lunes 19:45")</f>
        <v>Lunes 19:45</v>
      </c>
      <c r="U604" s="134" t="str">
        <f>IFERROR(__xludf.DUMMYFUNCTION("""COMPUTED_VALUE"""),"Lunes 20:30")</f>
        <v>Lunes 20:30</v>
      </c>
      <c r="V604" s="134" t="str">
        <f>IFERROR(__xludf.DUMMYFUNCTION("""COMPUTED_VALUE"""),"Martes 08:15")</f>
        <v>Martes 08:15</v>
      </c>
      <c r="W604" s="134" t="str">
        <f>IFERROR(__xludf.DUMMYFUNCTION("""COMPUTED_VALUE"""),"Martes 10:30")</f>
        <v>Martes 10:30</v>
      </c>
      <c r="X604" s="134" t="str">
        <f>IFERROR(__xludf.DUMMYFUNCTION("""COMPUTED_VALUE"""),"Martes 14:15")</f>
        <v>Martes 14:15</v>
      </c>
      <c r="Y604" s="134" t="str">
        <f>IFERROR(__xludf.DUMMYFUNCTION("""COMPUTED_VALUE"""),"Miércoles 08:15")</f>
        <v>Miércoles 08:15</v>
      </c>
      <c r="Z604" s="134" t="str">
        <f>IFERROR(__xludf.DUMMYFUNCTION("""COMPUTED_VALUE"""),"Miércoles 10:30")</f>
        <v>Miércoles 10:30</v>
      </c>
      <c r="AA604" s="134" t="str">
        <f>IFERROR(__xludf.DUMMYFUNCTION("""COMPUTED_VALUE"""),"Miércoles 13:30")</f>
        <v>Miércoles 13:30</v>
      </c>
      <c r="AB604" s="134" t="str">
        <f>IFERROR(__xludf.DUMMYFUNCTION("""COMPUTED_VALUE"""),"Miércoles 18:00")</f>
        <v>Miércoles 18:00</v>
      </c>
      <c r="AC604" s="134" t="str">
        <f>IFERROR(__xludf.DUMMYFUNCTION("""COMPUTED_VALUE"""),"Miércoles 18:45")</f>
        <v>Miércoles 18:45</v>
      </c>
      <c r="AD604" s="134" t="str">
        <f>IFERROR(__xludf.DUMMYFUNCTION("""COMPUTED_VALUE"""),"Miércoles 20:15")</f>
        <v>Miércoles 20:15</v>
      </c>
      <c r="AE604" s="134" t="str">
        <f>IFERROR(__xludf.DUMMYFUNCTION("""COMPUTED_VALUE"""),"Jueves 08:15")</f>
        <v>Jueves 08:15</v>
      </c>
      <c r="AF604" s="134" t="str">
        <f>IFERROR(__xludf.DUMMYFUNCTION("""COMPUTED_VALUE"""),"Jueves 09:00")</f>
        <v>Jueves 09:00</v>
      </c>
      <c r="AG604" s="134" t="str">
        <f>IFERROR(__xludf.DUMMYFUNCTION("""COMPUTED_VALUE"""),"Jueves 10:30")</f>
        <v>Jueves 10:30</v>
      </c>
      <c r="AH604" s="134" t="str">
        <f>IFERROR(__xludf.DUMMYFUNCTION("""COMPUTED_VALUE"""),"Jueves 14:15")</f>
        <v>Jueves 14:15</v>
      </c>
      <c r="AI604" s="134" t="str">
        <f>IFERROR(__xludf.DUMMYFUNCTION("""COMPUTED_VALUE"""),"Jueves 15:00")</f>
        <v>Jueves 15:00</v>
      </c>
      <c r="AJ604" s="134" t="str">
        <f>IFERROR(__xludf.DUMMYFUNCTION("""COMPUTED_VALUE"""),"Jueves 19:30")</f>
        <v>Jueves 19:30</v>
      </c>
      <c r="AK604" s="134" t="str">
        <f>IFERROR(__xludf.DUMMYFUNCTION("""COMPUTED_VALUE"""),"Jueves 20:15")</f>
        <v>Jueves 20:15</v>
      </c>
      <c r="AL604" s="134" t="str">
        <f>IFERROR(__xludf.DUMMYFUNCTION("""COMPUTED_VALUE"""),"Viernes 10:30")</f>
        <v>Viernes 10:30</v>
      </c>
      <c r="AM604" s="134" t="str">
        <f>IFERROR(__xludf.DUMMYFUNCTION("""COMPUTED_VALUE"""),"Viernes 14:15")</f>
        <v>Viernes 14:15</v>
      </c>
      <c r="AN604" s="134" t="str">
        <f>IFERROR(__xludf.DUMMYFUNCTION("""COMPUTED_VALUE"""),"Viernes 18:00")</f>
        <v>Viernes 18:00</v>
      </c>
      <c r="AO604" s="134" t="str">
        <f>IFERROR(__xludf.DUMMYFUNCTION("""COMPUTED_VALUE"""),"Sábado 08:15")</f>
        <v>Sábado 08:15</v>
      </c>
      <c r="AP604" s="134" t="str">
        <f>IFERROR(__xludf.DUMMYFUNCTION("""COMPUTED_VALUE"""),"Sábado 09:45")</f>
        <v>Sábado 09:45</v>
      </c>
      <c r="AQ604" s="134" t="str">
        <f>IFERROR(__xludf.DUMMYFUNCTION("""COMPUTED_VALUE"""),"Sábado 12:00")</f>
        <v>Sábado 12:00</v>
      </c>
      <c r="AR604" s="134" t="str">
        <f>IFERROR(__xludf.DUMMYFUNCTION("""COMPUTED_VALUE"""),"Sábado 16:30")</f>
        <v>Sábado 16:30</v>
      </c>
      <c r="AS604" s="134" t="str">
        <f>IFERROR(__xludf.DUMMYFUNCTION("""COMPUTED_VALUE"""),"vacio")</f>
        <v>vacio</v>
      </c>
      <c r="AT604" s="134"/>
      <c r="AU604" s="134"/>
      <c r="AV604" s="134"/>
      <c r="AW604" s="134"/>
      <c r="AX604" s="134"/>
      <c r="AY604" s="353"/>
      <c r="AZ604" s="392" t="str">
        <f>IFERROR(__xludf.DUMMYFUNCTION("TRANSPOSE( IFNA(FILTER($B:$B, MONTH(IF($A:$A&lt;&gt;"""",$A:$A,""null""))=MONTH(IF('DATOS PERSONALES'!$H602&lt;&gt;"""",'DATOS PERSONALES'!$H602,""null""))),""Ingrese mes contratacion primero""))"),"Ingrese mes contratacion primero")</f>
        <v>Ingrese mes contratacion primero</v>
      </c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</row>
    <row r="605" ht="15.75" customHeight="1">
      <c r="A605" s="134"/>
      <c r="B605" s="134"/>
      <c r="C605" s="134"/>
      <c r="D605" s="134"/>
      <c r="E605" s="134"/>
      <c r="F605" s="134"/>
      <c r="G605" s="353"/>
      <c r="H605" s="376"/>
      <c r="I605" s="376"/>
      <c r="J605" s="376"/>
      <c r="K605" s="377"/>
      <c r="L605" s="134"/>
      <c r="M605" s="134"/>
      <c r="N605" s="134"/>
      <c r="O605" s="134"/>
      <c r="P605" s="353"/>
      <c r="Q605" s="381" t="str">
        <f>IFERROR(__xludf.DUMMYFUNCTION("TRANSPOSE(FILTER($P$6:$P$329,$O$6:$O$329='DATOS PERSONALES'!$E602))"),"Lunes 13:45")</f>
        <v>Lunes 13:45</v>
      </c>
      <c r="R605" s="134" t="str">
        <f>IFERROR(__xludf.DUMMYFUNCTION("""COMPUTED_VALUE"""),"Lunes 14:30")</f>
        <v>Lunes 14:30</v>
      </c>
      <c r="S605" s="134" t="str">
        <f>IFERROR(__xludf.DUMMYFUNCTION("""COMPUTED_VALUE"""),"Lunes 17:30")</f>
        <v>Lunes 17:30</v>
      </c>
      <c r="T605" s="134" t="str">
        <f>IFERROR(__xludf.DUMMYFUNCTION("""COMPUTED_VALUE"""),"Lunes 19:45")</f>
        <v>Lunes 19:45</v>
      </c>
      <c r="U605" s="134" t="str">
        <f>IFERROR(__xludf.DUMMYFUNCTION("""COMPUTED_VALUE"""),"Lunes 20:30")</f>
        <v>Lunes 20:30</v>
      </c>
      <c r="V605" s="134" t="str">
        <f>IFERROR(__xludf.DUMMYFUNCTION("""COMPUTED_VALUE"""),"Martes 08:15")</f>
        <v>Martes 08:15</v>
      </c>
      <c r="W605" s="134" t="str">
        <f>IFERROR(__xludf.DUMMYFUNCTION("""COMPUTED_VALUE"""),"Martes 10:30")</f>
        <v>Martes 10:30</v>
      </c>
      <c r="X605" s="134" t="str">
        <f>IFERROR(__xludf.DUMMYFUNCTION("""COMPUTED_VALUE"""),"Martes 14:15")</f>
        <v>Martes 14:15</v>
      </c>
      <c r="Y605" s="134" t="str">
        <f>IFERROR(__xludf.DUMMYFUNCTION("""COMPUTED_VALUE"""),"Miércoles 08:15")</f>
        <v>Miércoles 08:15</v>
      </c>
      <c r="Z605" s="134" t="str">
        <f>IFERROR(__xludf.DUMMYFUNCTION("""COMPUTED_VALUE"""),"Miércoles 10:30")</f>
        <v>Miércoles 10:30</v>
      </c>
      <c r="AA605" s="134" t="str">
        <f>IFERROR(__xludf.DUMMYFUNCTION("""COMPUTED_VALUE"""),"Miércoles 13:30")</f>
        <v>Miércoles 13:30</v>
      </c>
      <c r="AB605" s="134" t="str">
        <f>IFERROR(__xludf.DUMMYFUNCTION("""COMPUTED_VALUE"""),"Miércoles 18:00")</f>
        <v>Miércoles 18:00</v>
      </c>
      <c r="AC605" s="134" t="str">
        <f>IFERROR(__xludf.DUMMYFUNCTION("""COMPUTED_VALUE"""),"Miércoles 18:45")</f>
        <v>Miércoles 18:45</v>
      </c>
      <c r="AD605" s="134" t="str">
        <f>IFERROR(__xludf.DUMMYFUNCTION("""COMPUTED_VALUE"""),"Miércoles 20:15")</f>
        <v>Miércoles 20:15</v>
      </c>
      <c r="AE605" s="134" t="str">
        <f>IFERROR(__xludf.DUMMYFUNCTION("""COMPUTED_VALUE"""),"Jueves 08:15")</f>
        <v>Jueves 08:15</v>
      </c>
      <c r="AF605" s="134" t="str">
        <f>IFERROR(__xludf.DUMMYFUNCTION("""COMPUTED_VALUE"""),"Jueves 09:00")</f>
        <v>Jueves 09:00</v>
      </c>
      <c r="AG605" s="134" t="str">
        <f>IFERROR(__xludf.DUMMYFUNCTION("""COMPUTED_VALUE"""),"Jueves 10:30")</f>
        <v>Jueves 10:30</v>
      </c>
      <c r="AH605" s="134" t="str">
        <f>IFERROR(__xludf.DUMMYFUNCTION("""COMPUTED_VALUE"""),"Jueves 14:15")</f>
        <v>Jueves 14:15</v>
      </c>
      <c r="AI605" s="134" t="str">
        <f>IFERROR(__xludf.DUMMYFUNCTION("""COMPUTED_VALUE"""),"Jueves 15:00")</f>
        <v>Jueves 15:00</v>
      </c>
      <c r="AJ605" s="134" t="str">
        <f>IFERROR(__xludf.DUMMYFUNCTION("""COMPUTED_VALUE"""),"Jueves 19:30")</f>
        <v>Jueves 19:30</v>
      </c>
      <c r="AK605" s="134" t="str">
        <f>IFERROR(__xludf.DUMMYFUNCTION("""COMPUTED_VALUE"""),"Jueves 20:15")</f>
        <v>Jueves 20:15</v>
      </c>
      <c r="AL605" s="134" t="str">
        <f>IFERROR(__xludf.DUMMYFUNCTION("""COMPUTED_VALUE"""),"Viernes 10:30")</f>
        <v>Viernes 10:30</v>
      </c>
      <c r="AM605" s="134" t="str">
        <f>IFERROR(__xludf.DUMMYFUNCTION("""COMPUTED_VALUE"""),"Viernes 14:15")</f>
        <v>Viernes 14:15</v>
      </c>
      <c r="AN605" s="134" t="str">
        <f>IFERROR(__xludf.DUMMYFUNCTION("""COMPUTED_VALUE"""),"Viernes 18:00")</f>
        <v>Viernes 18:00</v>
      </c>
      <c r="AO605" s="134" t="str">
        <f>IFERROR(__xludf.DUMMYFUNCTION("""COMPUTED_VALUE"""),"Sábado 08:15")</f>
        <v>Sábado 08:15</v>
      </c>
      <c r="AP605" s="134" t="str">
        <f>IFERROR(__xludf.DUMMYFUNCTION("""COMPUTED_VALUE"""),"Sábado 09:45")</f>
        <v>Sábado 09:45</v>
      </c>
      <c r="AQ605" s="134" t="str">
        <f>IFERROR(__xludf.DUMMYFUNCTION("""COMPUTED_VALUE"""),"Sábado 12:00")</f>
        <v>Sábado 12:00</v>
      </c>
      <c r="AR605" s="134" t="str">
        <f>IFERROR(__xludf.DUMMYFUNCTION("""COMPUTED_VALUE"""),"Sábado 16:30")</f>
        <v>Sábado 16:30</v>
      </c>
      <c r="AS605" s="134" t="str">
        <f>IFERROR(__xludf.DUMMYFUNCTION("""COMPUTED_VALUE"""),"vacio")</f>
        <v>vacio</v>
      </c>
      <c r="AT605" s="134"/>
      <c r="AU605" s="134"/>
      <c r="AV605" s="134"/>
      <c r="AW605" s="134"/>
      <c r="AX605" s="134"/>
      <c r="AY605" s="353"/>
      <c r="AZ605" s="392" t="str">
        <f>IFERROR(__xludf.DUMMYFUNCTION("TRANSPOSE( IFNA(FILTER($B:$B, MONTH(IF($A:$A&lt;&gt;"""",$A:$A,""null""))=MONTH(IF('DATOS PERSONALES'!$H603&lt;&gt;"""",'DATOS PERSONALES'!$H603,""null""))),""Ingrese mes contratacion primero""))"),"Ingrese mes contratacion primero")</f>
        <v>Ingrese mes contratacion primero</v>
      </c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</row>
    <row r="606" ht="15.75" customHeight="1">
      <c r="A606" s="134"/>
      <c r="B606" s="134"/>
      <c r="C606" s="134"/>
      <c r="D606" s="134"/>
      <c r="E606" s="134"/>
      <c r="F606" s="134"/>
      <c r="G606" s="353"/>
      <c r="H606" s="376"/>
      <c r="I606" s="376"/>
      <c r="J606" s="376"/>
      <c r="K606" s="377"/>
      <c r="L606" s="134"/>
      <c r="M606" s="134"/>
      <c r="N606" s="134"/>
      <c r="O606" s="134"/>
      <c r="P606" s="353"/>
      <c r="Q606" s="381" t="str">
        <f>IFERROR(__xludf.DUMMYFUNCTION("TRANSPOSE(FILTER($P$6:$P$329,$O$6:$O$329='DATOS PERSONALES'!$E603))"),"Lunes 13:45")</f>
        <v>Lunes 13:45</v>
      </c>
      <c r="R606" s="134" t="str">
        <f>IFERROR(__xludf.DUMMYFUNCTION("""COMPUTED_VALUE"""),"Lunes 14:30")</f>
        <v>Lunes 14:30</v>
      </c>
      <c r="S606" s="134" t="str">
        <f>IFERROR(__xludf.DUMMYFUNCTION("""COMPUTED_VALUE"""),"Lunes 17:30")</f>
        <v>Lunes 17:30</v>
      </c>
      <c r="T606" s="134" t="str">
        <f>IFERROR(__xludf.DUMMYFUNCTION("""COMPUTED_VALUE"""),"Lunes 19:45")</f>
        <v>Lunes 19:45</v>
      </c>
      <c r="U606" s="134" t="str">
        <f>IFERROR(__xludf.DUMMYFUNCTION("""COMPUTED_VALUE"""),"Lunes 20:30")</f>
        <v>Lunes 20:30</v>
      </c>
      <c r="V606" s="134" t="str">
        <f>IFERROR(__xludf.DUMMYFUNCTION("""COMPUTED_VALUE"""),"Martes 08:15")</f>
        <v>Martes 08:15</v>
      </c>
      <c r="W606" s="134" t="str">
        <f>IFERROR(__xludf.DUMMYFUNCTION("""COMPUTED_VALUE"""),"Martes 10:30")</f>
        <v>Martes 10:30</v>
      </c>
      <c r="X606" s="134" t="str">
        <f>IFERROR(__xludf.DUMMYFUNCTION("""COMPUTED_VALUE"""),"Martes 14:15")</f>
        <v>Martes 14:15</v>
      </c>
      <c r="Y606" s="134" t="str">
        <f>IFERROR(__xludf.DUMMYFUNCTION("""COMPUTED_VALUE"""),"Miércoles 08:15")</f>
        <v>Miércoles 08:15</v>
      </c>
      <c r="Z606" s="134" t="str">
        <f>IFERROR(__xludf.DUMMYFUNCTION("""COMPUTED_VALUE"""),"Miércoles 10:30")</f>
        <v>Miércoles 10:30</v>
      </c>
      <c r="AA606" s="134" t="str">
        <f>IFERROR(__xludf.DUMMYFUNCTION("""COMPUTED_VALUE"""),"Miércoles 13:30")</f>
        <v>Miércoles 13:30</v>
      </c>
      <c r="AB606" s="134" t="str">
        <f>IFERROR(__xludf.DUMMYFUNCTION("""COMPUTED_VALUE"""),"Miércoles 18:00")</f>
        <v>Miércoles 18:00</v>
      </c>
      <c r="AC606" s="134" t="str">
        <f>IFERROR(__xludf.DUMMYFUNCTION("""COMPUTED_VALUE"""),"Miércoles 18:45")</f>
        <v>Miércoles 18:45</v>
      </c>
      <c r="AD606" s="134" t="str">
        <f>IFERROR(__xludf.DUMMYFUNCTION("""COMPUTED_VALUE"""),"Miércoles 20:15")</f>
        <v>Miércoles 20:15</v>
      </c>
      <c r="AE606" s="134" t="str">
        <f>IFERROR(__xludf.DUMMYFUNCTION("""COMPUTED_VALUE"""),"Jueves 08:15")</f>
        <v>Jueves 08:15</v>
      </c>
      <c r="AF606" s="134" t="str">
        <f>IFERROR(__xludf.DUMMYFUNCTION("""COMPUTED_VALUE"""),"Jueves 09:00")</f>
        <v>Jueves 09:00</v>
      </c>
      <c r="AG606" s="134" t="str">
        <f>IFERROR(__xludf.DUMMYFUNCTION("""COMPUTED_VALUE"""),"Jueves 10:30")</f>
        <v>Jueves 10:30</v>
      </c>
      <c r="AH606" s="134" t="str">
        <f>IFERROR(__xludf.DUMMYFUNCTION("""COMPUTED_VALUE"""),"Jueves 14:15")</f>
        <v>Jueves 14:15</v>
      </c>
      <c r="AI606" s="134" t="str">
        <f>IFERROR(__xludf.DUMMYFUNCTION("""COMPUTED_VALUE"""),"Jueves 15:00")</f>
        <v>Jueves 15:00</v>
      </c>
      <c r="AJ606" s="134" t="str">
        <f>IFERROR(__xludf.DUMMYFUNCTION("""COMPUTED_VALUE"""),"Jueves 19:30")</f>
        <v>Jueves 19:30</v>
      </c>
      <c r="AK606" s="134" t="str">
        <f>IFERROR(__xludf.DUMMYFUNCTION("""COMPUTED_VALUE"""),"Jueves 20:15")</f>
        <v>Jueves 20:15</v>
      </c>
      <c r="AL606" s="134" t="str">
        <f>IFERROR(__xludf.DUMMYFUNCTION("""COMPUTED_VALUE"""),"Viernes 10:30")</f>
        <v>Viernes 10:30</v>
      </c>
      <c r="AM606" s="134" t="str">
        <f>IFERROR(__xludf.DUMMYFUNCTION("""COMPUTED_VALUE"""),"Viernes 14:15")</f>
        <v>Viernes 14:15</v>
      </c>
      <c r="AN606" s="134" t="str">
        <f>IFERROR(__xludf.DUMMYFUNCTION("""COMPUTED_VALUE"""),"Viernes 18:00")</f>
        <v>Viernes 18:00</v>
      </c>
      <c r="AO606" s="134" t="str">
        <f>IFERROR(__xludf.DUMMYFUNCTION("""COMPUTED_VALUE"""),"Sábado 08:15")</f>
        <v>Sábado 08:15</v>
      </c>
      <c r="AP606" s="134" t="str">
        <f>IFERROR(__xludf.DUMMYFUNCTION("""COMPUTED_VALUE"""),"Sábado 09:45")</f>
        <v>Sábado 09:45</v>
      </c>
      <c r="AQ606" s="134" t="str">
        <f>IFERROR(__xludf.DUMMYFUNCTION("""COMPUTED_VALUE"""),"Sábado 12:00")</f>
        <v>Sábado 12:00</v>
      </c>
      <c r="AR606" s="134" t="str">
        <f>IFERROR(__xludf.DUMMYFUNCTION("""COMPUTED_VALUE"""),"Sábado 16:30")</f>
        <v>Sábado 16:30</v>
      </c>
      <c r="AS606" s="134" t="str">
        <f>IFERROR(__xludf.DUMMYFUNCTION("""COMPUTED_VALUE"""),"vacio")</f>
        <v>vacio</v>
      </c>
      <c r="AT606" s="134"/>
      <c r="AU606" s="134"/>
      <c r="AV606" s="134"/>
      <c r="AW606" s="134"/>
      <c r="AX606" s="134"/>
      <c r="AY606" s="353"/>
      <c r="AZ606" s="392" t="str">
        <f>IFERROR(__xludf.DUMMYFUNCTION("TRANSPOSE( IFNA(FILTER($B:$B, MONTH(IF($A:$A&lt;&gt;"""",$A:$A,""null""))=MONTH(IF('DATOS PERSONALES'!$H604&lt;&gt;"""",'DATOS PERSONALES'!$H604,""null""))),""Ingrese mes contratacion primero""))"),"Ingrese mes contratacion primero")</f>
        <v>Ingrese mes contratacion primero</v>
      </c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</row>
    <row r="607" ht="15.75" customHeight="1">
      <c r="A607" s="134"/>
      <c r="B607" s="134"/>
      <c r="C607" s="134"/>
      <c r="D607" s="134"/>
      <c r="E607" s="134"/>
      <c r="F607" s="134"/>
      <c r="G607" s="353"/>
      <c r="H607" s="376"/>
      <c r="I607" s="376"/>
      <c r="J607" s="376"/>
      <c r="K607" s="377"/>
      <c r="L607" s="134"/>
      <c r="M607" s="134"/>
      <c r="N607" s="134"/>
      <c r="O607" s="134"/>
      <c r="P607" s="353"/>
      <c r="Q607" s="381" t="str">
        <f>IFERROR(__xludf.DUMMYFUNCTION("TRANSPOSE(FILTER($P$6:$P$329,$O$6:$O$329='DATOS PERSONALES'!$E604))"),"Lunes 13:45")</f>
        <v>Lunes 13:45</v>
      </c>
      <c r="R607" s="134" t="str">
        <f>IFERROR(__xludf.DUMMYFUNCTION("""COMPUTED_VALUE"""),"Lunes 14:30")</f>
        <v>Lunes 14:30</v>
      </c>
      <c r="S607" s="134" t="str">
        <f>IFERROR(__xludf.DUMMYFUNCTION("""COMPUTED_VALUE"""),"Lunes 17:30")</f>
        <v>Lunes 17:30</v>
      </c>
      <c r="T607" s="134" t="str">
        <f>IFERROR(__xludf.DUMMYFUNCTION("""COMPUTED_VALUE"""),"Lunes 19:45")</f>
        <v>Lunes 19:45</v>
      </c>
      <c r="U607" s="134" t="str">
        <f>IFERROR(__xludf.DUMMYFUNCTION("""COMPUTED_VALUE"""),"Lunes 20:30")</f>
        <v>Lunes 20:30</v>
      </c>
      <c r="V607" s="134" t="str">
        <f>IFERROR(__xludf.DUMMYFUNCTION("""COMPUTED_VALUE"""),"Martes 08:15")</f>
        <v>Martes 08:15</v>
      </c>
      <c r="W607" s="134" t="str">
        <f>IFERROR(__xludf.DUMMYFUNCTION("""COMPUTED_VALUE"""),"Martes 10:30")</f>
        <v>Martes 10:30</v>
      </c>
      <c r="X607" s="134" t="str">
        <f>IFERROR(__xludf.DUMMYFUNCTION("""COMPUTED_VALUE"""),"Martes 14:15")</f>
        <v>Martes 14:15</v>
      </c>
      <c r="Y607" s="134" t="str">
        <f>IFERROR(__xludf.DUMMYFUNCTION("""COMPUTED_VALUE"""),"Miércoles 08:15")</f>
        <v>Miércoles 08:15</v>
      </c>
      <c r="Z607" s="134" t="str">
        <f>IFERROR(__xludf.DUMMYFUNCTION("""COMPUTED_VALUE"""),"Miércoles 10:30")</f>
        <v>Miércoles 10:30</v>
      </c>
      <c r="AA607" s="134" t="str">
        <f>IFERROR(__xludf.DUMMYFUNCTION("""COMPUTED_VALUE"""),"Miércoles 13:30")</f>
        <v>Miércoles 13:30</v>
      </c>
      <c r="AB607" s="134" t="str">
        <f>IFERROR(__xludf.DUMMYFUNCTION("""COMPUTED_VALUE"""),"Miércoles 18:00")</f>
        <v>Miércoles 18:00</v>
      </c>
      <c r="AC607" s="134" t="str">
        <f>IFERROR(__xludf.DUMMYFUNCTION("""COMPUTED_VALUE"""),"Miércoles 18:45")</f>
        <v>Miércoles 18:45</v>
      </c>
      <c r="AD607" s="134" t="str">
        <f>IFERROR(__xludf.DUMMYFUNCTION("""COMPUTED_VALUE"""),"Miércoles 20:15")</f>
        <v>Miércoles 20:15</v>
      </c>
      <c r="AE607" s="134" t="str">
        <f>IFERROR(__xludf.DUMMYFUNCTION("""COMPUTED_VALUE"""),"Jueves 08:15")</f>
        <v>Jueves 08:15</v>
      </c>
      <c r="AF607" s="134" t="str">
        <f>IFERROR(__xludf.DUMMYFUNCTION("""COMPUTED_VALUE"""),"Jueves 09:00")</f>
        <v>Jueves 09:00</v>
      </c>
      <c r="AG607" s="134" t="str">
        <f>IFERROR(__xludf.DUMMYFUNCTION("""COMPUTED_VALUE"""),"Jueves 10:30")</f>
        <v>Jueves 10:30</v>
      </c>
      <c r="AH607" s="134" t="str">
        <f>IFERROR(__xludf.DUMMYFUNCTION("""COMPUTED_VALUE"""),"Jueves 14:15")</f>
        <v>Jueves 14:15</v>
      </c>
      <c r="AI607" s="134" t="str">
        <f>IFERROR(__xludf.DUMMYFUNCTION("""COMPUTED_VALUE"""),"Jueves 15:00")</f>
        <v>Jueves 15:00</v>
      </c>
      <c r="AJ607" s="134" t="str">
        <f>IFERROR(__xludf.DUMMYFUNCTION("""COMPUTED_VALUE"""),"Jueves 19:30")</f>
        <v>Jueves 19:30</v>
      </c>
      <c r="AK607" s="134" t="str">
        <f>IFERROR(__xludf.DUMMYFUNCTION("""COMPUTED_VALUE"""),"Jueves 20:15")</f>
        <v>Jueves 20:15</v>
      </c>
      <c r="AL607" s="134" t="str">
        <f>IFERROR(__xludf.DUMMYFUNCTION("""COMPUTED_VALUE"""),"Viernes 10:30")</f>
        <v>Viernes 10:30</v>
      </c>
      <c r="AM607" s="134" t="str">
        <f>IFERROR(__xludf.DUMMYFUNCTION("""COMPUTED_VALUE"""),"Viernes 14:15")</f>
        <v>Viernes 14:15</v>
      </c>
      <c r="AN607" s="134" t="str">
        <f>IFERROR(__xludf.DUMMYFUNCTION("""COMPUTED_VALUE"""),"Viernes 18:00")</f>
        <v>Viernes 18:00</v>
      </c>
      <c r="AO607" s="134" t="str">
        <f>IFERROR(__xludf.DUMMYFUNCTION("""COMPUTED_VALUE"""),"Sábado 08:15")</f>
        <v>Sábado 08:15</v>
      </c>
      <c r="AP607" s="134" t="str">
        <f>IFERROR(__xludf.DUMMYFUNCTION("""COMPUTED_VALUE"""),"Sábado 09:45")</f>
        <v>Sábado 09:45</v>
      </c>
      <c r="AQ607" s="134" t="str">
        <f>IFERROR(__xludf.DUMMYFUNCTION("""COMPUTED_VALUE"""),"Sábado 12:00")</f>
        <v>Sábado 12:00</v>
      </c>
      <c r="AR607" s="134" t="str">
        <f>IFERROR(__xludf.DUMMYFUNCTION("""COMPUTED_VALUE"""),"Sábado 16:30")</f>
        <v>Sábado 16:30</v>
      </c>
      <c r="AS607" s="134" t="str">
        <f>IFERROR(__xludf.DUMMYFUNCTION("""COMPUTED_VALUE"""),"vacio")</f>
        <v>vacio</v>
      </c>
      <c r="AT607" s="134"/>
      <c r="AU607" s="134"/>
      <c r="AV607" s="134"/>
      <c r="AW607" s="134"/>
      <c r="AX607" s="134"/>
      <c r="AY607" s="353"/>
      <c r="AZ607" s="392" t="str">
        <f>IFERROR(__xludf.DUMMYFUNCTION("TRANSPOSE( IFNA(FILTER($B:$B, MONTH(IF($A:$A&lt;&gt;"""",$A:$A,""null""))=MONTH(IF('DATOS PERSONALES'!$H605&lt;&gt;"""",'DATOS PERSONALES'!$H605,""null""))),""Ingrese mes contratacion primero""))"),"Ingrese mes contratacion primero")</f>
        <v>Ingrese mes contratacion primero</v>
      </c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</row>
    <row r="608" ht="15.75" customHeight="1">
      <c r="A608" s="134"/>
      <c r="B608" s="134"/>
      <c r="C608" s="134"/>
      <c r="D608" s="134"/>
      <c r="E608" s="134"/>
      <c r="F608" s="134"/>
      <c r="G608" s="353"/>
      <c r="H608" s="376"/>
      <c r="I608" s="376"/>
      <c r="J608" s="376"/>
      <c r="K608" s="377"/>
      <c r="L608" s="134"/>
      <c r="M608" s="134"/>
      <c r="N608" s="134"/>
      <c r="O608" s="134"/>
      <c r="P608" s="353"/>
      <c r="Q608" s="381" t="str">
        <f>IFERROR(__xludf.DUMMYFUNCTION("TRANSPOSE(FILTER($P$6:$P$329,$O$6:$O$329='DATOS PERSONALES'!$E605))"),"Lunes 13:45")</f>
        <v>Lunes 13:45</v>
      </c>
      <c r="R608" s="134" t="str">
        <f>IFERROR(__xludf.DUMMYFUNCTION("""COMPUTED_VALUE"""),"Lunes 14:30")</f>
        <v>Lunes 14:30</v>
      </c>
      <c r="S608" s="134" t="str">
        <f>IFERROR(__xludf.DUMMYFUNCTION("""COMPUTED_VALUE"""),"Lunes 17:30")</f>
        <v>Lunes 17:30</v>
      </c>
      <c r="T608" s="134" t="str">
        <f>IFERROR(__xludf.DUMMYFUNCTION("""COMPUTED_VALUE"""),"Lunes 19:45")</f>
        <v>Lunes 19:45</v>
      </c>
      <c r="U608" s="134" t="str">
        <f>IFERROR(__xludf.DUMMYFUNCTION("""COMPUTED_VALUE"""),"Lunes 20:30")</f>
        <v>Lunes 20:30</v>
      </c>
      <c r="V608" s="134" t="str">
        <f>IFERROR(__xludf.DUMMYFUNCTION("""COMPUTED_VALUE"""),"Martes 08:15")</f>
        <v>Martes 08:15</v>
      </c>
      <c r="W608" s="134" t="str">
        <f>IFERROR(__xludf.DUMMYFUNCTION("""COMPUTED_VALUE"""),"Martes 10:30")</f>
        <v>Martes 10:30</v>
      </c>
      <c r="X608" s="134" t="str">
        <f>IFERROR(__xludf.DUMMYFUNCTION("""COMPUTED_VALUE"""),"Martes 14:15")</f>
        <v>Martes 14:15</v>
      </c>
      <c r="Y608" s="134" t="str">
        <f>IFERROR(__xludf.DUMMYFUNCTION("""COMPUTED_VALUE"""),"Miércoles 08:15")</f>
        <v>Miércoles 08:15</v>
      </c>
      <c r="Z608" s="134" t="str">
        <f>IFERROR(__xludf.DUMMYFUNCTION("""COMPUTED_VALUE"""),"Miércoles 10:30")</f>
        <v>Miércoles 10:30</v>
      </c>
      <c r="AA608" s="134" t="str">
        <f>IFERROR(__xludf.DUMMYFUNCTION("""COMPUTED_VALUE"""),"Miércoles 13:30")</f>
        <v>Miércoles 13:30</v>
      </c>
      <c r="AB608" s="134" t="str">
        <f>IFERROR(__xludf.DUMMYFUNCTION("""COMPUTED_VALUE"""),"Miércoles 18:00")</f>
        <v>Miércoles 18:00</v>
      </c>
      <c r="AC608" s="134" t="str">
        <f>IFERROR(__xludf.DUMMYFUNCTION("""COMPUTED_VALUE"""),"Miércoles 18:45")</f>
        <v>Miércoles 18:45</v>
      </c>
      <c r="AD608" s="134" t="str">
        <f>IFERROR(__xludf.DUMMYFUNCTION("""COMPUTED_VALUE"""),"Miércoles 20:15")</f>
        <v>Miércoles 20:15</v>
      </c>
      <c r="AE608" s="134" t="str">
        <f>IFERROR(__xludf.DUMMYFUNCTION("""COMPUTED_VALUE"""),"Jueves 08:15")</f>
        <v>Jueves 08:15</v>
      </c>
      <c r="AF608" s="134" t="str">
        <f>IFERROR(__xludf.DUMMYFUNCTION("""COMPUTED_VALUE"""),"Jueves 09:00")</f>
        <v>Jueves 09:00</v>
      </c>
      <c r="AG608" s="134" t="str">
        <f>IFERROR(__xludf.DUMMYFUNCTION("""COMPUTED_VALUE"""),"Jueves 10:30")</f>
        <v>Jueves 10:30</v>
      </c>
      <c r="AH608" s="134" t="str">
        <f>IFERROR(__xludf.DUMMYFUNCTION("""COMPUTED_VALUE"""),"Jueves 14:15")</f>
        <v>Jueves 14:15</v>
      </c>
      <c r="AI608" s="134" t="str">
        <f>IFERROR(__xludf.DUMMYFUNCTION("""COMPUTED_VALUE"""),"Jueves 15:00")</f>
        <v>Jueves 15:00</v>
      </c>
      <c r="AJ608" s="134" t="str">
        <f>IFERROR(__xludf.DUMMYFUNCTION("""COMPUTED_VALUE"""),"Jueves 19:30")</f>
        <v>Jueves 19:30</v>
      </c>
      <c r="AK608" s="134" t="str">
        <f>IFERROR(__xludf.DUMMYFUNCTION("""COMPUTED_VALUE"""),"Jueves 20:15")</f>
        <v>Jueves 20:15</v>
      </c>
      <c r="AL608" s="134" t="str">
        <f>IFERROR(__xludf.DUMMYFUNCTION("""COMPUTED_VALUE"""),"Viernes 10:30")</f>
        <v>Viernes 10:30</v>
      </c>
      <c r="AM608" s="134" t="str">
        <f>IFERROR(__xludf.DUMMYFUNCTION("""COMPUTED_VALUE"""),"Viernes 14:15")</f>
        <v>Viernes 14:15</v>
      </c>
      <c r="AN608" s="134" t="str">
        <f>IFERROR(__xludf.DUMMYFUNCTION("""COMPUTED_VALUE"""),"Viernes 18:00")</f>
        <v>Viernes 18:00</v>
      </c>
      <c r="AO608" s="134" t="str">
        <f>IFERROR(__xludf.DUMMYFUNCTION("""COMPUTED_VALUE"""),"Sábado 08:15")</f>
        <v>Sábado 08:15</v>
      </c>
      <c r="AP608" s="134" t="str">
        <f>IFERROR(__xludf.DUMMYFUNCTION("""COMPUTED_VALUE"""),"Sábado 09:45")</f>
        <v>Sábado 09:45</v>
      </c>
      <c r="AQ608" s="134" t="str">
        <f>IFERROR(__xludf.DUMMYFUNCTION("""COMPUTED_VALUE"""),"Sábado 12:00")</f>
        <v>Sábado 12:00</v>
      </c>
      <c r="AR608" s="134" t="str">
        <f>IFERROR(__xludf.DUMMYFUNCTION("""COMPUTED_VALUE"""),"Sábado 16:30")</f>
        <v>Sábado 16:30</v>
      </c>
      <c r="AS608" s="134" t="str">
        <f>IFERROR(__xludf.DUMMYFUNCTION("""COMPUTED_VALUE"""),"vacio")</f>
        <v>vacio</v>
      </c>
      <c r="AT608" s="134"/>
      <c r="AU608" s="134"/>
      <c r="AV608" s="134"/>
      <c r="AW608" s="134"/>
      <c r="AX608" s="134"/>
      <c r="AY608" s="353"/>
      <c r="AZ608" s="392" t="str">
        <f>IFERROR(__xludf.DUMMYFUNCTION("TRANSPOSE( IFNA(FILTER($B:$B, MONTH(IF($A:$A&lt;&gt;"""",$A:$A,""null""))=MONTH(IF('DATOS PERSONALES'!$H606&lt;&gt;"""",'DATOS PERSONALES'!$H606,""null""))),""Ingrese mes contratacion primero""))"),"Ingrese mes contratacion primero")</f>
        <v>Ingrese mes contratacion primero</v>
      </c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</row>
    <row r="609" ht="15.75" customHeight="1">
      <c r="A609" s="134"/>
      <c r="B609" s="134"/>
      <c r="C609" s="134"/>
      <c r="D609" s="134"/>
      <c r="E609" s="134"/>
      <c r="F609" s="134"/>
      <c r="G609" s="353"/>
      <c r="H609" s="376"/>
      <c r="I609" s="376"/>
      <c r="J609" s="376"/>
      <c r="K609" s="377"/>
      <c r="L609" s="134"/>
      <c r="M609" s="134"/>
      <c r="N609" s="134"/>
      <c r="O609" s="134"/>
      <c r="P609" s="353"/>
      <c r="Q609" s="381" t="str">
        <f>IFERROR(__xludf.DUMMYFUNCTION("TRANSPOSE(FILTER($P$6:$P$329,$O$6:$O$329='DATOS PERSONALES'!$E606))"),"Lunes 13:45")</f>
        <v>Lunes 13:45</v>
      </c>
      <c r="R609" s="134" t="str">
        <f>IFERROR(__xludf.DUMMYFUNCTION("""COMPUTED_VALUE"""),"Lunes 14:30")</f>
        <v>Lunes 14:30</v>
      </c>
      <c r="S609" s="134" t="str">
        <f>IFERROR(__xludf.DUMMYFUNCTION("""COMPUTED_VALUE"""),"Lunes 17:30")</f>
        <v>Lunes 17:30</v>
      </c>
      <c r="T609" s="134" t="str">
        <f>IFERROR(__xludf.DUMMYFUNCTION("""COMPUTED_VALUE"""),"Lunes 19:45")</f>
        <v>Lunes 19:45</v>
      </c>
      <c r="U609" s="134" t="str">
        <f>IFERROR(__xludf.DUMMYFUNCTION("""COMPUTED_VALUE"""),"Lunes 20:30")</f>
        <v>Lunes 20:30</v>
      </c>
      <c r="V609" s="134" t="str">
        <f>IFERROR(__xludf.DUMMYFUNCTION("""COMPUTED_VALUE"""),"Martes 08:15")</f>
        <v>Martes 08:15</v>
      </c>
      <c r="W609" s="134" t="str">
        <f>IFERROR(__xludf.DUMMYFUNCTION("""COMPUTED_VALUE"""),"Martes 10:30")</f>
        <v>Martes 10:30</v>
      </c>
      <c r="X609" s="134" t="str">
        <f>IFERROR(__xludf.DUMMYFUNCTION("""COMPUTED_VALUE"""),"Martes 14:15")</f>
        <v>Martes 14:15</v>
      </c>
      <c r="Y609" s="134" t="str">
        <f>IFERROR(__xludf.DUMMYFUNCTION("""COMPUTED_VALUE"""),"Miércoles 08:15")</f>
        <v>Miércoles 08:15</v>
      </c>
      <c r="Z609" s="134" t="str">
        <f>IFERROR(__xludf.DUMMYFUNCTION("""COMPUTED_VALUE"""),"Miércoles 10:30")</f>
        <v>Miércoles 10:30</v>
      </c>
      <c r="AA609" s="134" t="str">
        <f>IFERROR(__xludf.DUMMYFUNCTION("""COMPUTED_VALUE"""),"Miércoles 13:30")</f>
        <v>Miércoles 13:30</v>
      </c>
      <c r="AB609" s="134" t="str">
        <f>IFERROR(__xludf.DUMMYFUNCTION("""COMPUTED_VALUE"""),"Miércoles 18:00")</f>
        <v>Miércoles 18:00</v>
      </c>
      <c r="AC609" s="134" t="str">
        <f>IFERROR(__xludf.DUMMYFUNCTION("""COMPUTED_VALUE"""),"Miércoles 18:45")</f>
        <v>Miércoles 18:45</v>
      </c>
      <c r="AD609" s="134" t="str">
        <f>IFERROR(__xludf.DUMMYFUNCTION("""COMPUTED_VALUE"""),"Miércoles 20:15")</f>
        <v>Miércoles 20:15</v>
      </c>
      <c r="AE609" s="134" t="str">
        <f>IFERROR(__xludf.DUMMYFUNCTION("""COMPUTED_VALUE"""),"Jueves 08:15")</f>
        <v>Jueves 08:15</v>
      </c>
      <c r="AF609" s="134" t="str">
        <f>IFERROR(__xludf.DUMMYFUNCTION("""COMPUTED_VALUE"""),"Jueves 09:00")</f>
        <v>Jueves 09:00</v>
      </c>
      <c r="AG609" s="134" t="str">
        <f>IFERROR(__xludf.DUMMYFUNCTION("""COMPUTED_VALUE"""),"Jueves 10:30")</f>
        <v>Jueves 10:30</v>
      </c>
      <c r="AH609" s="134" t="str">
        <f>IFERROR(__xludf.DUMMYFUNCTION("""COMPUTED_VALUE"""),"Jueves 14:15")</f>
        <v>Jueves 14:15</v>
      </c>
      <c r="AI609" s="134" t="str">
        <f>IFERROR(__xludf.DUMMYFUNCTION("""COMPUTED_VALUE"""),"Jueves 15:00")</f>
        <v>Jueves 15:00</v>
      </c>
      <c r="AJ609" s="134" t="str">
        <f>IFERROR(__xludf.DUMMYFUNCTION("""COMPUTED_VALUE"""),"Jueves 19:30")</f>
        <v>Jueves 19:30</v>
      </c>
      <c r="AK609" s="134" t="str">
        <f>IFERROR(__xludf.DUMMYFUNCTION("""COMPUTED_VALUE"""),"Jueves 20:15")</f>
        <v>Jueves 20:15</v>
      </c>
      <c r="AL609" s="134" t="str">
        <f>IFERROR(__xludf.DUMMYFUNCTION("""COMPUTED_VALUE"""),"Viernes 10:30")</f>
        <v>Viernes 10:30</v>
      </c>
      <c r="AM609" s="134" t="str">
        <f>IFERROR(__xludf.DUMMYFUNCTION("""COMPUTED_VALUE"""),"Viernes 14:15")</f>
        <v>Viernes 14:15</v>
      </c>
      <c r="AN609" s="134" t="str">
        <f>IFERROR(__xludf.DUMMYFUNCTION("""COMPUTED_VALUE"""),"Viernes 18:00")</f>
        <v>Viernes 18:00</v>
      </c>
      <c r="AO609" s="134" t="str">
        <f>IFERROR(__xludf.DUMMYFUNCTION("""COMPUTED_VALUE"""),"Sábado 08:15")</f>
        <v>Sábado 08:15</v>
      </c>
      <c r="AP609" s="134" t="str">
        <f>IFERROR(__xludf.DUMMYFUNCTION("""COMPUTED_VALUE"""),"Sábado 09:45")</f>
        <v>Sábado 09:45</v>
      </c>
      <c r="AQ609" s="134" t="str">
        <f>IFERROR(__xludf.DUMMYFUNCTION("""COMPUTED_VALUE"""),"Sábado 12:00")</f>
        <v>Sábado 12:00</v>
      </c>
      <c r="AR609" s="134" t="str">
        <f>IFERROR(__xludf.DUMMYFUNCTION("""COMPUTED_VALUE"""),"Sábado 16:30")</f>
        <v>Sábado 16:30</v>
      </c>
      <c r="AS609" s="134" t="str">
        <f>IFERROR(__xludf.DUMMYFUNCTION("""COMPUTED_VALUE"""),"vacio")</f>
        <v>vacio</v>
      </c>
      <c r="AT609" s="134"/>
      <c r="AU609" s="134"/>
      <c r="AV609" s="134"/>
      <c r="AW609" s="134"/>
      <c r="AX609" s="134"/>
      <c r="AY609" s="353"/>
      <c r="AZ609" s="392" t="str">
        <f>IFERROR(__xludf.DUMMYFUNCTION("TRANSPOSE( IFNA(FILTER($B:$B, MONTH(IF($A:$A&lt;&gt;"""",$A:$A,""null""))=MONTH(IF('DATOS PERSONALES'!$H607&lt;&gt;"""",'DATOS PERSONALES'!$H607,""null""))),""Ingrese mes contratacion primero""))"),"Ingrese mes contratacion primero")</f>
        <v>Ingrese mes contratacion primero</v>
      </c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</row>
    <row r="610" ht="15.75" customHeight="1">
      <c r="A610" s="134"/>
      <c r="B610" s="134"/>
      <c r="C610" s="134"/>
      <c r="D610" s="134"/>
      <c r="E610" s="134"/>
      <c r="F610" s="134"/>
      <c r="G610" s="353"/>
      <c r="H610" s="376"/>
      <c r="I610" s="376"/>
      <c r="J610" s="376"/>
      <c r="K610" s="377"/>
      <c r="L610" s="134"/>
      <c r="M610" s="134"/>
      <c r="N610" s="134"/>
      <c r="O610" s="134"/>
      <c r="P610" s="353"/>
      <c r="Q610" s="381" t="str">
        <f>IFERROR(__xludf.DUMMYFUNCTION("TRANSPOSE(FILTER($P$6:$P$329,$O$6:$O$329='DATOS PERSONALES'!$E607))"),"Lunes 13:45")</f>
        <v>Lunes 13:45</v>
      </c>
      <c r="R610" s="134" t="str">
        <f>IFERROR(__xludf.DUMMYFUNCTION("""COMPUTED_VALUE"""),"Lunes 14:30")</f>
        <v>Lunes 14:30</v>
      </c>
      <c r="S610" s="134" t="str">
        <f>IFERROR(__xludf.DUMMYFUNCTION("""COMPUTED_VALUE"""),"Lunes 17:30")</f>
        <v>Lunes 17:30</v>
      </c>
      <c r="T610" s="134" t="str">
        <f>IFERROR(__xludf.DUMMYFUNCTION("""COMPUTED_VALUE"""),"Lunes 19:45")</f>
        <v>Lunes 19:45</v>
      </c>
      <c r="U610" s="134" t="str">
        <f>IFERROR(__xludf.DUMMYFUNCTION("""COMPUTED_VALUE"""),"Lunes 20:30")</f>
        <v>Lunes 20:30</v>
      </c>
      <c r="V610" s="134" t="str">
        <f>IFERROR(__xludf.DUMMYFUNCTION("""COMPUTED_VALUE"""),"Martes 08:15")</f>
        <v>Martes 08:15</v>
      </c>
      <c r="W610" s="134" t="str">
        <f>IFERROR(__xludf.DUMMYFUNCTION("""COMPUTED_VALUE"""),"Martes 10:30")</f>
        <v>Martes 10:30</v>
      </c>
      <c r="X610" s="134" t="str">
        <f>IFERROR(__xludf.DUMMYFUNCTION("""COMPUTED_VALUE"""),"Martes 14:15")</f>
        <v>Martes 14:15</v>
      </c>
      <c r="Y610" s="134" t="str">
        <f>IFERROR(__xludf.DUMMYFUNCTION("""COMPUTED_VALUE"""),"Miércoles 08:15")</f>
        <v>Miércoles 08:15</v>
      </c>
      <c r="Z610" s="134" t="str">
        <f>IFERROR(__xludf.DUMMYFUNCTION("""COMPUTED_VALUE"""),"Miércoles 10:30")</f>
        <v>Miércoles 10:30</v>
      </c>
      <c r="AA610" s="134" t="str">
        <f>IFERROR(__xludf.DUMMYFUNCTION("""COMPUTED_VALUE"""),"Miércoles 13:30")</f>
        <v>Miércoles 13:30</v>
      </c>
      <c r="AB610" s="134" t="str">
        <f>IFERROR(__xludf.DUMMYFUNCTION("""COMPUTED_VALUE"""),"Miércoles 18:00")</f>
        <v>Miércoles 18:00</v>
      </c>
      <c r="AC610" s="134" t="str">
        <f>IFERROR(__xludf.DUMMYFUNCTION("""COMPUTED_VALUE"""),"Miércoles 18:45")</f>
        <v>Miércoles 18:45</v>
      </c>
      <c r="AD610" s="134" t="str">
        <f>IFERROR(__xludf.DUMMYFUNCTION("""COMPUTED_VALUE"""),"Miércoles 20:15")</f>
        <v>Miércoles 20:15</v>
      </c>
      <c r="AE610" s="134" t="str">
        <f>IFERROR(__xludf.DUMMYFUNCTION("""COMPUTED_VALUE"""),"Jueves 08:15")</f>
        <v>Jueves 08:15</v>
      </c>
      <c r="AF610" s="134" t="str">
        <f>IFERROR(__xludf.DUMMYFUNCTION("""COMPUTED_VALUE"""),"Jueves 09:00")</f>
        <v>Jueves 09:00</v>
      </c>
      <c r="AG610" s="134" t="str">
        <f>IFERROR(__xludf.DUMMYFUNCTION("""COMPUTED_VALUE"""),"Jueves 10:30")</f>
        <v>Jueves 10:30</v>
      </c>
      <c r="AH610" s="134" t="str">
        <f>IFERROR(__xludf.DUMMYFUNCTION("""COMPUTED_VALUE"""),"Jueves 14:15")</f>
        <v>Jueves 14:15</v>
      </c>
      <c r="AI610" s="134" t="str">
        <f>IFERROR(__xludf.DUMMYFUNCTION("""COMPUTED_VALUE"""),"Jueves 15:00")</f>
        <v>Jueves 15:00</v>
      </c>
      <c r="AJ610" s="134" t="str">
        <f>IFERROR(__xludf.DUMMYFUNCTION("""COMPUTED_VALUE"""),"Jueves 19:30")</f>
        <v>Jueves 19:30</v>
      </c>
      <c r="AK610" s="134" t="str">
        <f>IFERROR(__xludf.DUMMYFUNCTION("""COMPUTED_VALUE"""),"Jueves 20:15")</f>
        <v>Jueves 20:15</v>
      </c>
      <c r="AL610" s="134" t="str">
        <f>IFERROR(__xludf.DUMMYFUNCTION("""COMPUTED_VALUE"""),"Viernes 10:30")</f>
        <v>Viernes 10:30</v>
      </c>
      <c r="AM610" s="134" t="str">
        <f>IFERROR(__xludf.DUMMYFUNCTION("""COMPUTED_VALUE"""),"Viernes 14:15")</f>
        <v>Viernes 14:15</v>
      </c>
      <c r="AN610" s="134" t="str">
        <f>IFERROR(__xludf.DUMMYFUNCTION("""COMPUTED_VALUE"""),"Viernes 18:00")</f>
        <v>Viernes 18:00</v>
      </c>
      <c r="AO610" s="134" t="str">
        <f>IFERROR(__xludf.DUMMYFUNCTION("""COMPUTED_VALUE"""),"Sábado 08:15")</f>
        <v>Sábado 08:15</v>
      </c>
      <c r="AP610" s="134" t="str">
        <f>IFERROR(__xludf.DUMMYFUNCTION("""COMPUTED_VALUE"""),"Sábado 09:45")</f>
        <v>Sábado 09:45</v>
      </c>
      <c r="AQ610" s="134" t="str">
        <f>IFERROR(__xludf.DUMMYFUNCTION("""COMPUTED_VALUE"""),"Sábado 12:00")</f>
        <v>Sábado 12:00</v>
      </c>
      <c r="AR610" s="134" t="str">
        <f>IFERROR(__xludf.DUMMYFUNCTION("""COMPUTED_VALUE"""),"Sábado 16:30")</f>
        <v>Sábado 16:30</v>
      </c>
      <c r="AS610" s="134" t="str">
        <f>IFERROR(__xludf.DUMMYFUNCTION("""COMPUTED_VALUE"""),"vacio")</f>
        <v>vacio</v>
      </c>
      <c r="AT610" s="134"/>
      <c r="AU610" s="134"/>
      <c r="AV610" s="134"/>
      <c r="AW610" s="134"/>
      <c r="AX610" s="134"/>
      <c r="AY610" s="353"/>
      <c r="AZ610" s="392" t="str">
        <f>IFERROR(__xludf.DUMMYFUNCTION("TRANSPOSE( IFNA(FILTER($B:$B, MONTH(IF($A:$A&lt;&gt;"""",$A:$A,""null""))=MONTH(IF('DATOS PERSONALES'!$H608&lt;&gt;"""",'DATOS PERSONALES'!$H608,""null""))),""Ingrese mes contratacion primero""))"),"Ingrese mes contratacion primero")</f>
        <v>Ingrese mes contratacion primero</v>
      </c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</row>
    <row r="611" ht="15.75" customHeight="1">
      <c r="A611" s="134"/>
      <c r="B611" s="134"/>
      <c r="C611" s="134"/>
      <c r="D611" s="134"/>
      <c r="E611" s="134"/>
      <c r="F611" s="134"/>
      <c r="G611" s="353"/>
      <c r="H611" s="376"/>
      <c r="I611" s="376"/>
      <c r="J611" s="376"/>
      <c r="K611" s="377"/>
      <c r="L611" s="134"/>
      <c r="M611" s="134"/>
      <c r="N611" s="134"/>
      <c r="O611" s="134"/>
      <c r="P611" s="353"/>
      <c r="Q611" s="381" t="str">
        <f>IFERROR(__xludf.DUMMYFUNCTION("TRANSPOSE(FILTER($P$6:$P$329,$O$6:$O$329='DATOS PERSONALES'!$E608))"),"Lunes 13:45")</f>
        <v>Lunes 13:45</v>
      </c>
      <c r="R611" s="134" t="str">
        <f>IFERROR(__xludf.DUMMYFUNCTION("""COMPUTED_VALUE"""),"Lunes 14:30")</f>
        <v>Lunes 14:30</v>
      </c>
      <c r="S611" s="134" t="str">
        <f>IFERROR(__xludf.DUMMYFUNCTION("""COMPUTED_VALUE"""),"Lunes 17:30")</f>
        <v>Lunes 17:30</v>
      </c>
      <c r="T611" s="134" t="str">
        <f>IFERROR(__xludf.DUMMYFUNCTION("""COMPUTED_VALUE"""),"Lunes 19:45")</f>
        <v>Lunes 19:45</v>
      </c>
      <c r="U611" s="134" t="str">
        <f>IFERROR(__xludf.DUMMYFUNCTION("""COMPUTED_VALUE"""),"Lunes 20:30")</f>
        <v>Lunes 20:30</v>
      </c>
      <c r="V611" s="134" t="str">
        <f>IFERROR(__xludf.DUMMYFUNCTION("""COMPUTED_VALUE"""),"Martes 08:15")</f>
        <v>Martes 08:15</v>
      </c>
      <c r="W611" s="134" t="str">
        <f>IFERROR(__xludf.DUMMYFUNCTION("""COMPUTED_VALUE"""),"Martes 10:30")</f>
        <v>Martes 10:30</v>
      </c>
      <c r="X611" s="134" t="str">
        <f>IFERROR(__xludf.DUMMYFUNCTION("""COMPUTED_VALUE"""),"Martes 14:15")</f>
        <v>Martes 14:15</v>
      </c>
      <c r="Y611" s="134" t="str">
        <f>IFERROR(__xludf.DUMMYFUNCTION("""COMPUTED_VALUE"""),"Miércoles 08:15")</f>
        <v>Miércoles 08:15</v>
      </c>
      <c r="Z611" s="134" t="str">
        <f>IFERROR(__xludf.DUMMYFUNCTION("""COMPUTED_VALUE"""),"Miércoles 10:30")</f>
        <v>Miércoles 10:30</v>
      </c>
      <c r="AA611" s="134" t="str">
        <f>IFERROR(__xludf.DUMMYFUNCTION("""COMPUTED_VALUE"""),"Miércoles 13:30")</f>
        <v>Miércoles 13:30</v>
      </c>
      <c r="AB611" s="134" t="str">
        <f>IFERROR(__xludf.DUMMYFUNCTION("""COMPUTED_VALUE"""),"Miércoles 18:00")</f>
        <v>Miércoles 18:00</v>
      </c>
      <c r="AC611" s="134" t="str">
        <f>IFERROR(__xludf.DUMMYFUNCTION("""COMPUTED_VALUE"""),"Miércoles 18:45")</f>
        <v>Miércoles 18:45</v>
      </c>
      <c r="AD611" s="134" t="str">
        <f>IFERROR(__xludf.DUMMYFUNCTION("""COMPUTED_VALUE"""),"Miércoles 20:15")</f>
        <v>Miércoles 20:15</v>
      </c>
      <c r="AE611" s="134" t="str">
        <f>IFERROR(__xludf.DUMMYFUNCTION("""COMPUTED_VALUE"""),"Jueves 08:15")</f>
        <v>Jueves 08:15</v>
      </c>
      <c r="AF611" s="134" t="str">
        <f>IFERROR(__xludf.DUMMYFUNCTION("""COMPUTED_VALUE"""),"Jueves 09:00")</f>
        <v>Jueves 09:00</v>
      </c>
      <c r="AG611" s="134" t="str">
        <f>IFERROR(__xludf.DUMMYFUNCTION("""COMPUTED_VALUE"""),"Jueves 10:30")</f>
        <v>Jueves 10:30</v>
      </c>
      <c r="AH611" s="134" t="str">
        <f>IFERROR(__xludf.DUMMYFUNCTION("""COMPUTED_VALUE"""),"Jueves 14:15")</f>
        <v>Jueves 14:15</v>
      </c>
      <c r="AI611" s="134" t="str">
        <f>IFERROR(__xludf.DUMMYFUNCTION("""COMPUTED_VALUE"""),"Jueves 15:00")</f>
        <v>Jueves 15:00</v>
      </c>
      <c r="AJ611" s="134" t="str">
        <f>IFERROR(__xludf.DUMMYFUNCTION("""COMPUTED_VALUE"""),"Jueves 19:30")</f>
        <v>Jueves 19:30</v>
      </c>
      <c r="AK611" s="134" t="str">
        <f>IFERROR(__xludf.DUMMYFUNCTION("""COMPUTED_VALUE"""),"Jueves 20:15")</f>
        <v>Jueves 20:15</v>
      </c>
      <c r="AL611" s="134" t="str">
        <f>IFERROR(__xludf.DUMMYFUNCTION("""COMPUTED_VALUE"""),"Viernes 10:30")</f>
        <v>Viernes 10:30</v>
      </c>
      <c r="AM611" s="134" t="str">
        <f>IFERROR(__xludf.DUMMYFUNCTION("""COMPUTED_VALUE"""),"Viernes 14:15")</f>
        <v>Viernes 14:15</v>
      </c>
      <c r="AN611" s="134" t="str">
        <f>IFERROR(__xludf.DUMMYFUNCTION("""COMPUTED_VALUE"""),"Viernes 18:00")</f>
        <v>Viernes 18:00</v>
      </c>
      <c r="AO611" s="134" t="str">
        <f>IFERROR(__xludf.DUMMYFUNCTION("""COMPUTED_VALUE"""),"Sábado 08:15")</f>
        <v>Sábado 08:15</v>
      </c>
      <c r="AP611" s="134" t="str">
        <f>IFERROR(__xludf.DUMMYFUNCTION("""COMPUTED_VALUE"""),"Sábado 09:45")</f>
        <v>Sábado 09:45</v>
      </c>
      <c r="AQ611" s="134" t="str">
        <f>IFERROR(__xludf.DUMMYFUNCTION("""COMPUTED_VALUE"""),"Sábado 12:00")</f>
        <v>Sábado 12:00</v>
      </c>
      <c r="AR611" s="134" t="str">
        <f>IFERROR(__xludf.DUMMYFUNCTION("""COMPUTED_VALUE"""),"Sábado 16:30")</f>
        <v>Sábado 16:30</v>
      </c>
      <c r="AS611" s="134" t="str">
        <f>IFERROR(__xludf.DUMMYFUNCTION("""COMPUTED_VALUE"""),"vacio")</f>
        <v>vacio</v>
      </c>
      <c r="AT611" s="134"/>
      <c r="AU611" s="134"/>
      <c r="AV611" s="134"/>
      <c r="AW611" s="134"/>
      <c r="AX611" s="134"/>
      <c r="AY611" s="353"/>
      <c r="AZ611" s="392" t="str">
        <f>IFERROR(__xludf.DUMMYFUNCTION("TRANSPOSE( IFNA(FILTER($B:$B, MONTH(IF($A:$A&lt;&gt;"""",$A:$A,""null""))=MONTH(IF('DATOS PERSONALES'!$H609&lt;&gt;"""",'DATOS PERSONALES'!$H609,""null""))),""Ingrese mes contratacion primero""))"),"Ingrese mes contratacion primero")</f>
        <v>Ingrese mes contratacion primero</v>
      </c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</row>
    <row r="612" ht="15.75" customHeight="1">
      <c r="A612" s="134"/>
      <c r="B612" s="134"/>
      <c r="C612" s="134"/>
      <c r="D612" s="134"/>
      <c r="E612" s="134"/>
      <c r="F612" s="134"/>
      <c r="G612" s="353"/>
      <c r="H612" s="376"/>
      <c r="I612" s="376"/>
      <c r="J612" s="376"/>
      <c r="K612" s="377"/>
      <c r="L612" s="134"/>
      <c r="M612" s="134"/>
      <c r="N612" s="134"/>
      <c r="O612" s="134"/>
      <c r="P612" s="353"/>
      <c r="Q612" s="381" t="str">
        <f>IFERROR(__xludf.DUMMYFUNCTION("TRANSPOSE(FILTER($P$6:$P$329,$O$6:$O$329='DATOS PERSONALES'!$E609))"),"Lunes 13:45")</f>
        <v>Lunes 13:45</v>
      </c>
      <c r="R612" s="134" t="str">
        <f>IFERROR(__xludf.DUMMYFUNCTION("""COMPUTED_VALUE"""),"Lunes 14:30")</f>
        <v>Lunes 14:30</v>
      </c>
      <c r="S612" s="134" t="str">
        <f>IFERROR(__xludf.DUMMYFUNCTION("""COMPUTED_VALUE"""),"Lunes 17:30")</f>
        <v>Lunes 17:30</v>
      </c>
      <c r="T612" s="134" t="str">
        <f>IFERROR(__xludf.DUMMYFUNCTION("""COMPUTED_VALUE"""),"Lunes 19:45")</f>
        <v>Lunes 19:45</v>
      </c>
      <c r="U612" s="134" t="str">
        <f>IFERROR(__xludf.DUMMYFUNCTION("""COMPUTED_VALUE"""),"Lunes 20:30")</f>
        <v>Lunes 20:30</v>
      </c>
      <c r="V612" s="134" t="str">
        <f>IFERROR(__xludf.DUMMYFUNCTION("""COMPUTED_VALUE"""),"Martes 08:15")</f>
        <v>Martes 08:15</v>
      </c>
      <c r="W612" s="134" t="str">
        <f>IFERROR(__xludf.DUMMYFUNCTION("""COMPUTED_VALUE"""),"Martes 10:30")</f>
        <v>Martes 10:30</v>
      </c>
      <c r="X612" s="134" t="str">
        <f>IFERROR(__xludf.DUMMYFUNCTION("""COMPUTED_VALUE"""),"Martes 14:15")</f>
        <v>Martes 14:15</v>
      </c>
      <c r="Y612" s="134" t="str">
        <f>IFERROR(__xludf.DUMMYFUNCTION("""COMPUTED_VALUE"""),"Miércoles 08:15")</f>
        <v>Miércoles 08:15</v>
      </c>
      <c r="Z612" s="134" t="str">
        <f>IFERROR(__xludf.DUMMYFUNCTION("""COMPUTED_VALUE"""),"Miércoles 10:30")</f>
        <v>Miércoles 10:30</v>
      </c>
      <c r="AA612" s="134" t="str">
        <f>IFERROR(__xludf.DUMMYFUNCTION("""COMPUTED_VALUE"""),"Miércoles 13:30")</f>
        <v>Miércoles 13:30</v>
      </c>
      <c r="AB612" s="134" t="str">
        <f>IFERROR(__xludf.DUMMYFUNCTION("""COMPUTED_VALUE"""),"Miércoles 18:00")</f>
        <v>Miércoles 18:00</v>
      </c>
      <c r="AC612" s="134" t="str">
        <f>IFERROR(__xludf.DUMMYFUNCTION("""COMPUTED_VALUE"""),"Miércoles 18:45")</f>
        <v>Miércoles 18:45</v>
      </c>
      <c r="AD612" s="134" t="str">
        <f>IFERROR(__xludf.DUMMYFUNCTION("""COMPUTED_VALUE"""),"Miércoles 20:15")</f>
        <v>Miércoles 20:15</v>
      </c>
      <c r="AE612" s="134" t="str">
        <f>IFERROR(__xludf.DUMMYFUNCTION("""COMPUTED_VALUE"""),"Jueves 08:15")</f>
        <v>Jueves 08:15</v>
      </c>
      <c r="AF612" s="134" t="str">
        <f>IFERROR(__xludf.DUMMYFUNCTION("""COMPUTED_VALUE"""),"Jueves 09:00")</f>
        <v>Jueves 09:00</v>
      </c>
      <c r="AG612" s="134" t="str">
        <f>IFERROR(__xludf.DUMMYFUNCTION("""COMPUTED_VALUE"""),"Jueves 10:30")</f>
        <v>Jueves 10:30</v>
      </c>
      <c r="AH612" s="134" t="str">
        <f>IFERROR(__xludf.DUMMYFUNCTION("""COMPUTED_VALUE"""),"Jueves 14:15")</f>
        <v>Jueves 14:15</v>
      </c>
      <c r="AI612" s="134" t="str">
        <f>IFERROR(__xludf.DUMMYFUNCTION("""COMPUTED_VALUE"""),"Jueves 15:00")</f>
        <v>Jueves 15:00</v>
      </c>
      <c r="AJ612" s="134" t="str">
        <f>IFERROR(__xludf.DUMMYFUNCTION("""COMPUTED_VALUE"""),"Jueves 19:30")</f>
        <v>Jueves 19:30</v>
      </c>
      <c r="AK612" s="134" t="str">
        <f>IFERROR(__xludf.DUMMYFUNCTION("""COMPUTED_VALUE"""),"Jueves 20:15")</f>
        <v>Jueves 20:15</v>
      </c>
      <c r="AL612" s="134" t="str">
        <f>IFERROR(__xludf.DUMMYFUNCTION("""COMPUTED_VALUE"""),"Viernes 10:30")</f>
        <v>Viernes 10:30</v>
      </c>
      <c r="AM612" s="134" t="str">
        <f>IFERROR(__xludf.DUMMYFUNCTION("""COMPUTED_VALUE"""),"Viernes 14:15")</f>
        <v>Viernes 14:15</v>
      </c>
      <c r="AN612" s="134" t="str">
        <f>IFERROR(__xludf.DUMMYFUNCTION("""COMPUTED_VALUE"""),"Viernes 18:00")</f>
        <v>Viernes 18:00</v>
      </c>
      <c r="AO612" s="134" t="str">
        <f>IFERROR(__xludf.DUMMYFUNCTION("""COMPUTED_VALUE"""),"Sábado 08:15")</f>
        <v>Sábado 08:15</v>
      </c>
      <c r="AP612" s="134" t="str">
        <f>IFERROR(__xludf.DUMMYFUNCTION("""COMPUTED_VALUE"""),"Sábado 09:45")</f>
        <v>Sábado 09:45</v>
      </c>
      <c r="AQ612" s="134" t="str">
        <f>IFERROR(__xludf.DUMMYFUNCTION("""COMPUTED_VALUE"""),"Sábado 12:00")</f>
        <v>Sábado 12:00</v>
      </c>
      <c r="AR612" s="134" t="str">
        <f>IFERROR(__xludf.DUMMYFUNCTION("""COMPUTED_VALUE"""),"Sábado 16:30")</f>
        <v>Sábado 16:30</v>
      </c>
      <c r="AS612" s="134" t="str">
        <f>IFERROR(__xludf.DUMMYFUNCTION("""COMPUTED_VALUE"""),"vacio")</f>
        <v>vacio</v>
      </c>
      <c r="AT612" s="134"/>
      <c r="AU612" s="134"/>
      <c r="AV612" s="134"/>
      <c r="AW612" s="134"/>
      <c r="AX612" s="134"/>
      <c r="AY612" s="353"/>
      <c r="AZ612" s="392" t="str">
        <f>IFERROR(__xludf.DUMMYFUNCTION("TRANSPOSE( IFNA(FILTER($B:$B, MONTH(IF($A:$A&lt;&gt;"""",$A:$A,""null""))=MONTH(IF('DATOS PERSONALES'!$H610&lt;&gt;"""",'DATOS PERSONALES'!$H610,""null""))),""Ingrese mes contratacion primero""))"),"Ingrese mes contratacion primero")</f>
        <v>Ingrese mes contratacion primero</v>
      </c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</row>
    <row r="613" ht="15.75" customHeight="1">
      <c r="A613" s="134"/>
      <c r="B613" s="134"/>
      <c r="C613" s="134"/>
      <c r="D613" s="134"/>
      <c r="E613" s="134"/>
      <c r="F613" s="134"/>
      <c r="G613" s="353"/>
      <c r="H613" s="376"/>
      <c r="I613" s="376"/>
      <c r="J613" s="376"/>
      <c r="K613" s="377"/>
      <c r="L613" s="134"/>
      <c r="M613" s="134"/>
      <c r="N613" s="134"/>
      <c r="O613" s="134"/>
      <c r="P613" s="353"/>
      <c r="Q613" s="381" t="str">
        <f>IFERROR(__xludf.DUMMYFUNCTION("TRANSPOSE(FILTER($P$6:$P$329,$O$6:$O$329='DATOS PERSONALES'!$E610))"),"Lunes 13:45")</f>
        <v>Lunes 13:45</v>
      </c>
      <c r="R613" s="134" t="str">
        <f>IFERROR(__xludf.DUMMYFUNCTION("""COMPUTED_VALUE"""),"Lunes 14:30")</f>
        <v>Lunes 14:30</v>
      </c>
      <c r="S613" s="134" t="str">
        <f>IFERROR(__xludf.DUMMYFUNCTION("""COMPUTED_VALUE"""),"Lunes 17:30")</f>
        <v>Lunes 17:30</v>
      </c>
      <c r="T613" s="134" t="str">
        <f>IFERROR(__xludf.DUMMYFUNCTION("""COMPUTED_VALUE"""),"Lunes 19:45")</f>
        <v>Lunes 19:45</v>
      </c>
      <c r="U613" s="134" t="str">
        <f>IFERROR(__xludf.DUMMYFUNCTION("""COMPUTED_VALUE"""),"Lunes 20:30")</f>
        <v>Lunes 20:30</v>
      </c>
      <c r="V613" s="134" t="str">
        <f>IFERROR(__xludf.DUMMYFUNCTION("""COMPUTED_VALUE"""),"Martes 08:15")</f>
        <v>Martes 08:15</v>
      </c>
      <c r="W613" s="134" t="str">
        <f>IFERROR(__xludf.DUMMYFUNCTION("""COMPUTED_VALUE"""),"Martes 10:30")</f>
        <v>Martes 10:30</v>
      </c>
      <c r="X613" s="134" t="str">
        <f>IFERROR(__xludf.DUMMYFUNCTION("""COMPUTED_VALUE"""),"Martes 14:15")</f>
        <v>Martes 14:15</v>
      </c>
      <c r="Y613" s="134" t="str">
        <f>IFERROR(__xludf.DUMMYFUNCTION("""COMPUTED_VALUE"""),"Miércoles 08:15")</f>
        <v>Miércoles 08:15</v>
      </c>
      <c r="Z613" s="134" t="str">
        <f>IFERROR(__xludf.DUMMYFUNCTION("""COMPUTED_VALUE"""),"Miércoles 10:30")</f>
        <v>Miércoles 10:30</v>
      </c>
      <c r="AA613" s="134" t="str">
        <f>IFERROR(__xludf.DUMMYFUNCTION("""COMPUTED_VALUE"""),"Miércoles 13:30")</f>
        <v>Miércoles 13:30</v>
      </c>
      <c r="AB613" s="134" t="str">
        <f>IFERROR(__xludf.DUMMYFUNCTION("""COMPUTED_VALUE"""),"Miércoles 18:00")</f>
        <v>Miércoles 18:00</v>
      </c>
      <c r="AC613" s="134" t="str">
        <f>IFERROR(__xludf.DUMMYFUNCTION("""COMPUTED_VALUE"""),"Miércoles 18:45")</f>
        <v>Miércoles 18:45</v>
      </c>
      <c r="AD613" s="134" t="str">
        <f>IFERROR(__xludf.DUMMYFUNCTION("""COMPUTED_VALUE"""),"Miércoles 20:15")</f>
        <v>Miércoles 20:15</v>
      </c>
      <c r="AE613" s="134" t="str">
        <f>IFERROR(__xludf.DUMMYFUNCTION("""COMPUTED_VALUE"""),"Jueves 08:15")</f>
        <v>Jueves 08:15</v>
      </c>
      <c r="AF613" s="134" t="str">
        <f>IFERROR(__xludf.DUMMYFUNCTION("""COMPUTED_VALUE"""),"Jueves 09:00")</f>
        <v>Jueves 09:00</v>
      </c>
      <c r="AG613" s="134" t="str">
        <f>IFERROR(__xludf.DUMMYFUNCTION("""COMPUTED_VALUE"""),"Jueves 10:30")</f>
        <v>Jueves 10:30</v>
      </c>
      <c r="AH613" s="134" t="str">
        <f>IFERROR(__xludf.DUMMYFUNCTION("""COMPUTED_VALUE"""),"Jueves 14:15")</f>
        <v>Jueves 14:15</v>
      </c>
      <c r="AI613" s="134" t="str">
        <f>IFERROR(__xludf.DUMMYFUNCTION("""COMPUTED_VALUE"""),"Jueves 15:00")</f>
        <v>Jueves 15:00</v>
      </c>
      <c r="AJ613" s="134" t="str">
        <f>IFERROR(__xludf.DUMMYFUNCTION("""COMPUTED_VALUE"""),"Jueves 19:30")</f>
        <v>Jueves 19:30</v>
      </c>
      <c r="AK613" s="134" t="str">
        <f>IFERROR(__xludf.DUMMYFUNCTION("""COMPUTED_VALUE"""),"Jueves 20:15")</f>
        <v>Jueves 20:15</v>
      </c>
      <c r="AL613" s="134" t="str">
        <f>IFERROR(__xludf.DUMMYFUNCTION("""COMPUTED_VALUE"""),"Viernes 10:30")</f>
        <v>Viernes 10:30</v>
      </c>
      <c r="AM613" s="134" t="str">
        <f>IFERROR(__xludf.DUMMYFUNCTION("""COMPUTED_VALUE"""),"Viernes 14:15")</f>
        <v>Viernes 14:15</v>
      </c>
      <c r="AN613" s="134" t="str">
        <f>IFERROR(__xludf.DUMMYFUNCTION("""COMPUTED_VALUE"""),"Viernes 18:00")</f>
        <v>Viernes 18:00</v>
      </c>
      <c r="AO613" s="134" t="str">
        <f>IFERROR(__xludf.DUMMYFUNCTION("""COMPUTED_VALUE"""),"Sábado 08:15")</f>
        <v>Sábado 08:15</v>
      </c>
      <c r="AP613" s="134" t="str">
        <f>IFERROR(__xludf.DUMMYFUNCTION("""COMPUTED_VALUE"""),"Sábado 09:45")</f>
        <v>Sábado 09:45</v>
      </c>
      <c r="AQ613" s="134" t="str">
        <f>IFERROR(__xludf.DUMMYFUNCTION("""COMPUTED_VALUE"""),"Sábado 12:00")</f>
        <v>Sábado 12:00</v>
      </c>
      <c r="AR613" s="134" t="str">
        <f>IFERROR(__xludf.DUMMYFUNCTION("""COMPUTED_VALUE"""),"Sábado 16:30")</f>
        <v>Sábado 16:30</v>
      </c>
      <c r="AS613" s="134" t="str">
        <f>IFERROR(__xludf.DUMMYFUNCTION("""COMPUTED_VALUE"""),"vacio")</f>
        <v>vacio</v>
      </c>
      <c r="AT613" s="134"/>
      <c r="AU613" s="134"/>
      <c r="AV613" s="134"/>
      <c r="AW613" s="134"/>
      <c r="AX613" s="134"/>
      <c r="AY613" s="353"/>
      <c r="AZ613" s="392" t="str">
        <f>IFERROR(__xludf.DUMMYFUNCTION("TRANSPOSE( IFNA(FILTER($B:$B, MONTH(IF($A:$A&lt;&gt;"""",$A:$A,""null""))=MONTH(IF('DATOS PERSONALES'!$H611&lt;&gt;"""",'DATOS PERSONALES'!$H611,""null""))),""Ingrese mes contratacion primero""))"),"Ingrese mes contratacion primero")</f>
        <v>Ingrese mes contratacion primero</v>
      </c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</row>
    <row r="614" ht="15.75" customHeight="1">
      <c r="A614" s="134"/>
      <c r="B614" s="134"/>
      <c r="C614" s="134"/>
      <c r="D614" s="134"/>
      <c r="E614" s="134"/>
      <c r="F614" s="134"/>
      <c r="G614" s="353"/>
      <c r="H614" s="376"/>
      <c r="I614" s="376"/>
      <c r="J614" s="376"/>
      <c r="K614" s="377"/>
      <c r="L614" s="134"/>
      <c r="M614" s="134"/>
      <c r="N614" s="134"/>
      <c r="O614" s="134"/>
      <c r="P614" s="353"/>
      <c r="Q614" s="381" t="str">
        <f>IFERROR(__xludf.DUMMYFUNCTION("TRANSPOSE(FILTER($P$6:$P$329,$O$6:$O$329='DATOS PERSONALES'!$E611))"),"Lunes 13:45")</f>
        <v>Lunes 13:45</v>
      </c>
      <c r="R614" s="134" t="str">
        <f>IFERROR(__xludf.DUMMYFUNCTION("""COMPUTED_VALUE"""),"Lunes 14:30")</f>
        <v>Lunes 14:30</v>
      </c>
      <c r="S614" s="134" t="str">
        <f>IFERROR(__xludf.DUMMYFUNCTION("""COMPUTED_VALUE"""),"Lunes 17:30")</f>
        <v>Lunes 17:30</v>
      </c>
      <c r="T614" s="134" t="str">
        <f>IFERROR(__xludf.DUMMYFUNCTION("""COMPUTED_VALUE"""),"Lunes 19:45")</f>
        <v>Lunes 19:45</v>
      </c>
      <c r="U614" s="134" t="str">
        <f>IFERROR(__xludf.DUMMYFUNCTION("""COMPUTED_VALUE"""),"Lunes 20:30")</f>
        <v>Lunes 20:30</v>
      </c>
      <c r="V614" s="134" t="str">
        <f>IFERROR(__xludf.DUMMYFUNCTION("""COMPUTED_VALUE"""),"Martes 08:15")</f>
        <v>Martes 08:15</v>
      </c>
      <c r="W614" s="134" t="str">
        <f>IFERROR(__xludf.DUMMYFUNCTION("""COMPUTED_VALUE"""),"Martes 10:30")</f>
        <v>Martes 10:30</v>
      </c>
      <c r="X614" s="134" t="str">
        <f>IFERROR(__xludf.DUMMYFUNCTION("""COMPUTED_VALUE"""),"Martes 14:15")</f>
        <v>Martes 14:15</v>
      </c>
      <c r="Y614" s="134" t="str">
        <f>IFERROR(__xludf.DUMMYFUNCTION("""COMPUTED_VALUE"""),"Miércoles 08:15")</f>
        <v>Miércoles 08:15</v>
      </c>
      <c r="Z614" s="134" t="str">
        <f>IFERROR(__xludf.DUMMYFUNCTION("""COMPUTED_VALUE"""),"Miércoles 10:30")</f>
        <v>Miércoles 10:30</v>
      </c>
      <c r="AA614" s="134" t="str">
        <f>IFERROR(__xludf.DUMMYFUNCTION("""COMPUTED_VALUE"""),"Miércoles 13:30")</f>
        <v>Miércoles 13:30</v>
      </c>
      <c r="AB614" s="134" t="str">
        <f>IFERROR(__xludf.DUMMYFUNCTION("""COMPUTED_VALUE"""),"Miércoles 18:00")</f>
        <v>Miércoles 18:00</v>
      </c>
      <c r="AC614" s="134" t="str">
        <f>IFERROR(__xludf.DUMMYFUNCTION("""COMPUTED_VALUE"""),"Miércoles 18:45")</f>
        <v>Miércoles 18:45</v>
      </c>
      <c r="AD614" s="134" t="str">
        <f>IFERROR(__xludf.DUMMYFUNCTION("""COMPUTED_VALUE"""),"Miércoles 20:15")</f>
        <v>Miércoles 20:15</v>
      </c>
      <c r="AE614" s="134" t="str">
        <f>IFERROR(__xludf.DUMMYFUNCTION("""COMPUTED_VALUE"""),"Jueves 08:15")</f>
        <v>Jueves 08:15</v>
      </c>
      <c r="AF614" s="134" t="str">
        <f>IFERROR(__xludf.DUMMYFUNCTION("""COMPUTED_VALUE"""),"Jueves 09:00")</f>
        <v>Jueves 09:00</v>
      </c>
      <c r="AG614" s="134" t="str">
        <f>IFERROR(__xludf.DUMMYFUNCTION("""COMPUTED_VALUE"""),"Jueves 10:30")</f>
        <v>Jueves 10:30</v>
      </c>
      <c r="AH614" s="134" t="str">
        <f>IFERROR(__xludf.DUMMYFUNCTION("""COMPUTED_VALUE"""),"Jueves 14:15")</f>
        <v>Jueves 14:15</v>
      </c>
      <c r="AI614" s="134" t="str">
        <f>IFERROR(__xludf.DUMMYFUNCTION("""COMPUTED_VALUE"""),"Jueves 15:00")</f>
        <v>Jueves 15:00</v>
      </c>
      <c r="AJ614" s="134" t="str">
        <f>IFERROR(__xludf.DUMMYFUNCTION("""COMPUTED_VALUE"""),"Jueves 19:30")</f>
        <v>Jueves 19:30</v>
      </c>
      <c r="AK614" s="134" t="str">
        <f>IFERROR(__xludf.DUMMYFUNCTION("""COMPUTED_VALUE"""),"Jueves 20:15")</f>
        <v>Jueves 20:15</v>
      </c>
      <c r="AL614" s="134" t="str">
        <f>IFERROR(__xludf.DUMMYFUNCTION("""COMPUTED_VALUE"""),"Viernes 10:30")</f>
        <v>Viernes 10:30</v>
      </c>
      <c r="AM614" s="134" t="str">
        <f>IFERROR(__xludf.DUMMYFUNCTION("""COMPUTED_VALUE"""),"Viernes 14:15")</f>
        <v>Viernes 14:15</v>
      </c>
      <c r="AN614" s="134" t="str">
        <f>IFERROR(__xludf.DUMMYFUNCTION("""COMPUTED_VALUE"""),"Viernes 18:00")</f>
        <v>Viernes 18:00</v>
      </c>
      <c r="AO614" s="134" t="str">
        <f>IFERROR(__xludf.DUMMYFUNCTION("""COMPUTED_VALUE"""),"Sábado 08:15")</f>
        <v>Sábado 08:15</v>
      </c>
      <c r="AP614" s="134" t="str">
        <f>IFERROR(__xludf.DUMMYFUNCTION("""COMPUTED_VALUE"""),"Sábado 09:45")</f>
        <v>Sábado 09:45</v>
      </c>
      <c r="AQ614" s="134" t="str">
        <f>IFERROR(__xludf.DUMMYFUNCTION("""COMPUTED_VALUE"""),"Sábado 12:00")</f>
        <v>Sábado 12:00</v>
      </c>
      <c r="AR614" s="134" t="str">
        <f>IFERROR(__xludf.DUMMYFUNCTION("""COMPUTED_VALUE"""),"Sábado 16:30")</f>
        <v>Sábado 16:30</v>
      </c>
      <c r="AS614" s="134" t="str">
        <f>IFERROR(__xludf.DUMMYFUNCTION("""COMPUTED_VALUE"""),"vacio")</f>
        <v>vacio</v>
      </c>
      <c r="AT614" s="134"/>
      <c r="AU614" s="134"/>
      <c r="AV614" s="134"/>
      <c r="AW614" s="134"/>
      <c r="AX614" s="134"/>
      <c r="AY614" s="353"/>
      <c r="AZ614" s="392" t="str">
        <f>IFERROR(__xludf.DUMMYFUNCTION("TRANSPOSE( IFNA(FILTER($B:$B, MONTH(IF($A:$A&lt;&gt;"""",$A:$A,""null""))=MONTH(IF('DATOS PERSONALES'!$H612&lt;&gt;"""",'DATOS PERSONALES'!$H612,""null""))),""Ingrese mes contratacion primero""))"),"Ingrese mes contratacion primero")</f>
        <v>Ingrese mes contratacion primero</v>
      </c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</row>
    <row r="615" ht="15.75" customHeight="1">
      <c r="A615" s="134"/>
      <c r="B615" s="134"/>
      <c r="C615" s="134"/>
      <c r="D615" s="134"/>
      <c r="E615" s="134"/>
      <c r="F615" s="134"/>
      <c r="G615" s="353"/>
      <c r="H615" s="376"/>
      <c r="I615" s="376"/>
      <c r="J615" s="376"/>
      <c r="K615" s="377"/>
      <c r="L615" s="134"/>
      <c r="M615" s="134"/>
      <c r="N615" s="134"/>
      <c r="O615" s="134"/>
      <c r="P615" s="353"/>
      <c r="Q615" s="381" t="str">
        <f>IFERROR(__xludf.DUMMYFUNCTION("TRANSPOSE(FILTER($P$6:$P$329,$O$6:$O$329='DATOS PERSONALES'!$E612))"),"Lunes 13:45")</f>
        <v>Lunes 13:45</v>
      </c>
      <c r="R615" s="134" t="str">
        <f>IFERROR(__xludf.DUMMYFUNCTION("""COMPUTED_VALUE"""),"Lunes 14:30")</f>
        <v>Lunes 14:30</v>
      </c>
      <c r="S615" s="134" t="str">
        <f>IFERROR(__xludf.DUMMYFUNCTION("""COMPUTED_VALUE"""),"Lunes 17:30")</f>
        <v>Lunes 17:30</v>
      </c>
      <c r="T615" s="134" t="str">
        <f>IFERROR(__xludf.DUMMYFUNCTION("""COMPUTED_VALUE"""),"Lunes 19:45")</f>
        <v>Lunes 19:45</v>
      </c>
      <c r="U615" s="134" t="str">
        <f>IFERROR(__xludf.DUMMYFUNCTION("""COMPUTED_VALUE"""),"Lunes 20:30")</f>
        <v>Lunes 20:30</v>
      </c>
      <c r="V615" s="134" t="str">
        <f>IFERROR(__xludf.DUMMYFUNCTION("""COMPUTED_VALUE"""),"Martes 08:15")</f>
        <v>Martes 08:15</v>
      </c>
      <c r="W615" s="134" t="str">
        <f>IFERROR(__xludf.DUMMYFUNCTION("""COMPUTED_VALUE"""),"Martes 10:30")</f>
        <v>Martes 10:30</v>
      </c>
      <c r="X615" s="134" t="str">
        <f>IFERROR(__xludf.DUMMYFUNCTION("""COMPUTED_VALUE"""),"Martes 14:15")</f>
        <v>Martes 14:15</v>
      </c>
      <c r="Y615" s="134" t="str">
        <f>IFERROR(__xludf.DUMMYFUNCTION("""COMPUTED_VALUE"""),"Miércoles 08:15")</f>
        <v>Miércoles 08:15</v>
      </c>
      <c r="Z615" s="134" t="str">
        <f>IFERROR(__xludf.DUMMYFUNCTION("""COMPUTED_VALUE"""),"Miércoles 10:30")</f>
        <v>Miércoles 10:30</v>
      </c>
      <c r="AA615" s="134" t="str">
        <f>IFERROR(__xludf.DUMMYFUNCTION("""COMPUTED_VALUE"""),"Miércoles 13:30")</f>
        <v>Miércoles 13:30</v>
      </c>
      <c r="AB615" s="134" t="str">
        <f>IFERROR(__xludf.DUMMYFUNCTION("""COMPUTED_VALUE"""),"Miércoles 18:00")</f>
        <v>Miércoles 18:00</v>
      </c>
      <c r="AC615" s="134" t="str">
        <f>IFERROR(__xludf.DUMMYFUNCTION("""COMPUTED_VALUE"""),"Miércoles 18:45")</f>
        <v>Miércoles 18:45</v>
      </c>
      <c r="AD615" s="134" t="str">
        <f>IFERROR(__xludf.DUMMYFUNCTION("""COMPUTED_VALUE"""),"Miércoles 20:15")</f>
        <v>Miércoles 20:15</v>
      </c>
      <c r="AE615" s="134" t="str">
        <f>IFERROR(__xludf.DUMMYFUNCTION("""COMPUTED_VALUE"""),"Jueves 08:15")</f>
        <v>Jueves 08:15</v>
      </c>
      <c r="AF615" s="134" t="str">
        <f>IFERROR(__xludf.DUMMYFUNCTION("""COMPUTED_VALUE"""),"Jueves 09:00")</f>
        <v>Jueves 09:00</v>
      </c>
      <c r="AG615" s="134" t="str">
        <f>IFERROR(__xludf.DUMMYFUNCTION("""COMPUTED_VALUE"""),"Jueves 10:30")</f>
        <v>Jueves 10:30</v>
      </c>
      <c r="AH615" s="134" t="str">
        <f>IFERROR(__xludf.DUMMYFUNCTION("""COMPUTED_VALUE"""),"Jueves 14:15")</f>
        <v>Jueves 14:15</v>
      </c>
      <c r="AI615" s="134" t="str">
        <f>IFERROR(__xludf.DUMMYFUNCTION("""COMPUTED_VALUE"""),"Jueves 15:00")</f>
        <v>Jueves 15:00</v>
      </c>
      <c r="AJ615" s="134" t="str">
        <f>IFERROR(__xludf.DUMMYFUNCTION("""COMPUTED_VALUE"""),"Jueves 19:30")</f>
        <v>Jueves 19:30</v>
      </c>
      <c r="AK615" s="134" t="str">
        <f>IFERROR(__xludf.DUMMYFUNCTION("""COMPUTED_VALUE"""),"Jueves 20:15")</f>
        <v>Jueves 20:15</v>
      </c>
      <c r="AL615" s="134" t="str">
        <f>IFERROR(__xludf.DUMMYFUNCTION("""COMPUTED_VALUE"""),"Viernes 10:30")</f>
        <v>Viernes 10:30</v>
      </c>
      <c r="AM615" s="134" t="str">
        <f>IFERROR(__xludf.DUMMYFUNCTION("""COMPUTED_VALUE"""),"Viernes 14:15")</f>
        <v>Viernes 14:15</v>
      </c>
      <c r="AN615" s="134" t="str">
        <f>IFERROR(__xludf.DUMMYFUNCTION("""COMPUTED_VALUE"""),"Viernes 18:00")</f>
        <v>Viernes 18:00</v>
      </c>
      <c r="AO615" s="134" t="str">
        <f>IFERROR(__xludf.DUMMYFUNCTION("""COMPUTED_VALUE"""),"Sábado 08:15")</f>
        <v>Sábado 08:15</v>
      </c>
      <c r="AP615" s="134" t="str">
        <f>IFERROR(__xludf.DUMMYFUNCTION("""COMPUTED_VALUE"""),"Sábado 09:45")</f>
        <v>Sábado 09:45</v>
      </c>
      <c r="AQ615" s="134" t="str">
        <f>IFERROR(__xludf.DUMMYFUNCTION("""COMPUTED_VALUE"""),"Sábado 12:00")</f>
        <v>Sábado 12:00</v>
      </c>
      <c r="AR615" s="134" t="str">
        <f>IFERROR(__xludf.DUMMYFUNCTION("""COMPUTED_VALUE"""),"Sábado 16:30")</f>
        <v>Sábado 16:30</v>
      </c>
      <c r="AS615" s="134" t="str">
        <f>IFERROR(__xludf.DUMMYFUNCTION("""COMPUTED_VALUE"""),"vacio")</f>
        <v>vacio</v>
      </c>
      <c r="AT615" s="134"/>
      <c r="AU615" s="134"/>
      <c r="AV615" s="134"/>
      <c r="AW615" s="134"/>
      <c r="AX615" s="134"/>
      <c r="AY615" s="353"/>
      <c r="AZ615" s="392" t="str">
        <f>IFERROR(__xludf.DUMMYFUNCTION("TRANSPOSE( IFNA(FILTER($B:$B, MONTH(IF($A:$A&lt;&gt;"""",$A:$A,""null""))=MONTH(IF('DATOS PERSONALES'!$H613&lt;&gt;"""",'DATOS PERSONALES'!$H613,""null""))),""Ingrese mes contratacion primero""))"),"Ingrese mes contratacion primero")</f>
        <v>Ingrese mes contratacion primero</v>
      </c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</row>
    <row r="616" ht="15.75" customHeight="1">
      <c r="A616" s="134"/>
      <c r="B616" s="134"/>
      <c r="C616" s="134"/>
      <c r="D616" s="134"/>
      <c r="E616" s="134"/>
      <c r="F616" s="134"/>
      <c r="G616" s="353"/>
      <c r="H616" s="376"/>
      <c r="I616" s="376"/>
      <c r="J616" s="376"/>
      <c r="K616" s="377"/>
      <c r="L616" s="134"/>
      <c r="M616" s="134"/>
      <c r="N616" s="134"/>
      <c r="O616" s="134"/>
      <c r="P616" s="353"/>
      <c r="Q616" s="381" t="str">
        <f>IFERROR(__xludf.DUMMYFUNCTION("TRANSPOSE(FILTER($P$6:$P$329,$O$6:$O$329='DATOS PERSONALES'!$E613))"),"Lunes 13:45")</f>
        <v>Lunes 13:45</v>
      </c>
      <c r="R616" s="134" t="str">
        <f>IFERROR(__xludf.DUMMYFUNCTION("""COMPUTED_VALUE"""),"Lunes 14:30")</f>
        <v>Lunes 14:30</v>
      </c>
      <c r="S616" s="134" t="str">
        <f>IFERROR(__xludf.DUMMYFUNCTION("""COMPUTED_VALUE"""),"Lunes 17:30")</f>
        <v>Lunes 17:30</v>
      </c>
      <c r="T616" s="134" t="str">
        <f>IFERROR(__xludf.DUMMYFUNCTION("""COMPUTED_VALUE"""),"Lunes 19:45")</f>
        <v>Lunes 19:45</v>
      </c>
      <c r="U616" s="134" t="str">
        <f>IFERROR(__xludf.DUMMYFUNCTION("""COMPUTED_VALUE"""),"Lunes 20:30")</f>
        <v>Lunes 20:30</v>
      </c>
      <c r="V616" s="134" t="str">
        <f>IFERROR(__xludf.DUMMYFUNCTION("""COMPUTED_VALUE"""),"Martes 08:15")</f>
        <v>Martes 08:15</v>
      </c>
      <c r="W616" s="134" t="str">
        <f>IFERROR(__xludf.DUMMYFUNCTION("""COMPUTED_VALUE"""),"Martes 10:30")</f>
        <v>Martes 10:30</v>
      </c>
      <c r="X616" s="134" t="str">
        <f>IFERROR(__xludf.DUMMYFUNCTION("""COMPUTED_VALUE"""),"Martes 14:15")</f>
        <v>Martes 14:15</v>
      </c>
      <c r="Y616" s="134" t="str">
        <f>IFERROR(__xludf.DUMMYFUNCTION("""COMPUTED_VALUE"""),"Miércoles 08:15")</f>
        <v>Miércoles 08:15</v>
      </c>
      <c r="Z616" s="134" t="str">
        <f>IFERROR(__xludf.DUMMYFUNCTION("""COMPUTED_VALUE"""),"Miércoles 10:30")</f>
        <v>Miércoles 10:30</v>
      </c>
      <c r="AA616" s="134" t="str">
        <f>IFERROR(__xludf.DUMMYFUNCTION("""COMPUTED_VALUE"""),"Miércoles 13:30")</f>
        <v>Miércoles 13:30</v>
      </c>
      <c r="AB616" s="134" t="str">
        <f>IFERROR(__xludf.DUMMYFUNCTION("""COMPUTED_VALUE"""),"Miércoles 18:00")</f>
        <v>Miércoles 18:00</v>
      </c>
      <c r="AC616" s="134" t="str">
        <f>IFERROR(__xludf.DUMMYFUNCTION("""COMPUTED_VALUE"""),"Miércoles 18:45")</f>
        <v>Miércoles 18:45</v>
      </c>
      <c r="AD616" s="134" t="str">
        <f>IFERROR(__xludf.DUMMYFUNCTION("""COMPUTED_VALUE"""),"Miércoles 20:15")</f>
        <v>Miércoles 20:15</v>
      </c>
      <c r="AE616" s="134" t="str">
        <f>IFERROR(__xludf.DUMMYFUNCTION("""COMPUTED_VALUE"""),"Jueves 08:15")</f>
        <v>Jueves 08:15</v>
      </c>
      <c r="AF616" s="134" t="str">
        <f>IFERROR(__xludf.DUMMYFUNCTION("""COMPUTED_VALUE"""),"Jueves 09:00")</f>
        <v>Jueves 09:00</v>
      </c>
      <c r="AG616" s="134" t="str">
        <f>IFERROR(__xludf.DUMMYFUNCTION("""COMPUTED_VALUE"""),"Jueves 10:30")</f>
        <v>Jueves 10:30</v>
      </c>
      <c r="AH616" s="134" t="str">
        <f>IFERROR(__xludf.DUMMYFUNCTION("""COMPUTED_VALUE"""),"Jueves 14:15")</f>
        <v>Jueves 14:15</v>
      </c>
      <c r="AI616" s="134" t="str">
        <f>IFERROR(__xludf.DUMMYFUNCTION("""COMPUTED_VALUE"""),"Jueves 15:00")</f>
        <v>Jueves 15:00</v>
      </c>
      <c r="AJ616" s="134" t="str">
        <f>IFERROR(__xludf.DUMMYFUNCTION("""COMPUTED_VALUE"""),"Jueves 19:30")</f>
        <v>Jueves 19:30</v>
      </c>
      <c r="AK616" s="134" t="str">
        <f>IFERROR(__xludf.DUMMYFUNCTION("""COMPUTED_VALUE"""),"Jueves 20:15")</f>
        <v>Jueves 20:15</v>
      </c>
      <c r="AL616" s="134" t="str">
        <f>IFERROR(__xludf.DUMMYFUNCTION("""COMPUTED_VALUE"""),"Viernes 10:30")</f>
        <v>Viernes 10:30</v>
      </c>
      <c r="AM616" s="134" t="str">
        <f>IFERROR(__xludf.DUMMYFUNCTION("""COMPUTED_VALUE"""),"Viernes 14:15")</f>
        <v>Viernes 14:15</v>
      </c>
      <c r="AN616" s="134" t="str">
        <f>IFERROR(__xludf.DUMMYFUNCTION("""COMPUTED_VALUE"""),"Viernes 18:00")</f>
        <v>Viernes 18:00</v>
      </c>
      <c r="AO616" s="134" t="str">
        <f>IFERROR(__xludf.DUMMYFUNCTION("""COMPUTED_VALUE"""),"Sábado 08:15")</f>
        <v>Sábado 08:15</v>
      </c>
      <c r="AP616" s="134" t="str">
        <f>IFERROR(__xludf.DUMMYFUNCTION("""COMPUTED_VALUE"""),"Sábado 09:45")</f>
        <v>Sábado 09:45</v>
      </c>
      <c r="AQ616" s="134" t="str">
        <f>IFERROR(__xludf.DUMMYFUNCTION("""COMPUTED_VALUE"""),"Sábado 12:00")</f>
        <v>Sábado 12:00</v>
      </c>
      <c r="AR616" s="134" t="str">
        <f>IFERROR(__xludf.DUMMYFUNCTION("""COMPUTED_VALUE"""),"Sábado 16:30")</f>
        <v>Sábado 16:30</v>
      </c>
      <c r="AS616" s="134" t="str">
        <f>IFERROR(__xludf.DUMMYFUNCTION("""COMPUTED_VALUE"""),"vacio")</f>
        <v>vacio</v>
      </c>
      <c r="AT616" s="134"/>
      <c r="AU616" s="134"/>
      <c r="AV616" s="134"/>
      <c r="AW616" s="134"/>
      <c r="AX616" s="134"/>
      <c r="AY616" s="353"/>
      <c r="AZ616" s="392" t="str">
        <f>IFERROR(__xludf.DUMMYFUNCTION("TRANSPOSE( IFNA(FILTER($B:$B, MONTH(IF($A:$A&lt;&gt;"""",$A:$A,""null""))=MONTH(IF('DATOS PERSONALES'!$H614&lt;&gt;"""",'DATOS PERSONALES'!$H614,""null""))),""Ingrese mes contratacion primero""))"),"Ingrese mes contratacion primero")</f>
        <v>Ingrese mes contratacion primero</v>
      </c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</row>
    <row r="617" ht="15.75" customHeight="1">
      <c r="A617" s="134"/>
      <c r="B617" s="134"/>
      <c r="C617" s="134"/>
      <c r="D617" s="134"/>
      <c r="E617" s="134"/>
      <c r="F617" s="134"/>
      <c r="G617" s="353"/>
      <c r="H617" s="376"/>
      <c r="I617" s="376"/>
      <c r="J617" s="376"/>
      <c r="K617" s="377"/>
      <c r="L617" s="134"/>
      <c r="M617" s="134"/>
      <c r="N617" s="134"/>
      <c r="O617" s="134"/>
      <c r="P617" s="353"/>
      <c r="Q617" s="381" t="str">
        <f>IFERROR(__xludf.DUMMYFUNCTION("TRANSPOSE(FILTER($P$6:$P$329,$O$6:$O$329='DATOS PERSONALES'!$E614))"),"Lunes 13:45")</f>
        <v>Lunes 13:45</v>
      </c>
      <c r="R617" s="134" t="str">
        <f>IFERROR(__xludf.DUMMYFUNCTION("""COMPUTED_VALUE"""),"Lunes 14:30")</f>
        <v>Lunes 14:30</v>
      </c>
      <c r="S617" s="134" t="str">
        <f>IFERROR(__xludf.DUMMYFUNCTION("""COMPUTED_VALUE"""),"Lunes 17:30")</f>
        <v>Lunes 17:30</v>
      </c>
      <c r="T617" s="134" t="str">
        <f>IFERROR(__xludf.DUMMYFUNCTION("""COMPUTED_VALUE"""),"Lunes 19:45")</f>
        <v>Lunes 19:45</v>
      </c>
      <c r="U617" s="134" t="str">
        <f>IFERROR(__xludf.DUMMYFUNCTION("""COMPUTED_VALUE"""),"Lunes 20:30")</f>
        <v>Lunes 20:30</v>
      </c>
      <c r="V617" s="134" t="str">
        <f>IFERROR(__xludf.DUMMYFUNCTION("""COMPUTED_VALUE"""),"Martes 08:15")</f>
        <v>Martes 08:15</v>
      </c>
      <c r="W617" s="134" t="str">
        <f>IFERROR(__xludf.DUMMYFUNCTION("""COMPUTED_VALUE"""),"Martes 10:30")</f>
        <v>Martes 10:30</v>
      </c>
      <c r="X617" s="134" t="str">
        <f>IFERROR(__xludf.DUMMYFUNCTION("""COMPUTED_VALUE"""),"Martes 14:15")</f>
        <v>Martes 14:15</v>
      </c>
      <c r="Y617" s="134" t="str">
        <f>IFERROR(__xludf.DUMMYFUNCTION("""COMPUTED_VALUE"""),"Miércoles 08:15")</f>
        <v>Miércoles 08:15</v>
      </c>
      <c r="Z617" s="134" t="str">
        <f>IFERROR(__xludf.DUMMYFUNCTION("""COMPUTED_VALUE"""),"Miércoles 10:30")</f>
        <v>Miércoles 10:30</v>
      </c>
      <c r="AA617" s="134" t="str">
        <f>IFERROR(__xludf.DUMMYFUNCTION("""COMPUTED_VALUE"""),"Miércoles 13:30")</f>
        <v>Miércoles 13:30</v>
      </c>
      <c r="AB617" s="134" t="str">
        <f>IFERROR(__xludf.DUMMYFUNCTION("""COMPUTED_VALUE"""),"Miércoles 18:00")</f>
        <v>Miércoles 18:00</v>
      </c>
      <c r="AC617" s="134" t="str">
        <f>IFERROR(__xludf.DUMMYFUNCTION("""COMPUTED_VALUE"""),"Miércoles 18:45")</f>
        <v>Miércoles 18:45</v>
      </c>
      <c r="AD617" s="134" t="str">
        <f>IFERROR(__xludf.DUMMYFUNCTION("""COMPUTED_VALUE"""),"Miércoles 20:15")</f>
        <v>Miércoles 20:15</v>
      </c>
      <c r="AE617" s="134" t="str">
        <f>IFERROR(__xludf.DUMMYFUNCTION("""COMPUTED_VALUE"""),"Jueves 08:15")</f>
        <v>Jueves 08:15</v>
      </c>
      <c r="AF617" s="134" t="str">
        <f>IFERROR(__xludf.DUMMYFUNCTION("""COMPUTED_VALUE"""),"Jueves 09:00")</f>
        <v>Jueves 09:00</v>
      </c>
      <c r="AG617" s="134" t="str">
        <f>IFERROR(__xludf.DUMMYFUNCTION("""COMPUTED_VALUE"""),"Jueves 10:30")</f>
        <v>Jueves 10:30</v>
      </c>
      <c r="AH617" s="134" t="str">
        <f>IFERROR(__xludf.DUMMYFUNCTION("""COMPUTED_VALUE"""),"Jueves 14:15")</f>
        <v>Jueves 14:15</v>
      </c>
      <c r="AI617" s="134" t="str">
        <f>IFERROR(__xludf.DUMMYFUNCTION("""COMPUTED_VALUE"""),"Jueves 15:00")</f>
        <v>Jueves 15:00</v>
      </c>
      <c r="AJ617" s="134" t="str">
        <f>IFERROR(__xludf.DUMMYFUNCTION("""COMPUTED_VALUE"""),"Jueves 19:30")</f>
        <v>Jueves 19:30</v>
      </c>
      <c r="AK617" s="134" t="str">
        <f>IFERROR(__xludf.DUMMYFUNCTION("""COMPUTED_VALUE"""),"Jueves 20:15")</f>
        <v>Jueves 20:15</v>
      </c>
      <c r="AL617" s="134" t="str">
        <f>IFERROR(__xludf.DUMMYFUNCTION("""COMPUTED_VALUE"""),"Viernes 10:30")</f>
        <v>Viernes 10:30</v>
      </c>
      <c r="AM617" s="134" t="str">
        <f>IFERROR(__xludf.DUMMYFUNCTION("""COMPUTED_VALUE"""),"Viernes 14:15")</f>
        <v>Viernes 14:15</v>
      </c>
      <c r="AN617" s="134" t="str">
        <f>IFERROR(__xludf.DUMMYFUNCTION("""COMPUTED_VALUE"""),"Viernes 18:00")</f>
        <v>Viernes 18:00</v>
      </c>
      <c r="AO617" s="134" t="str">
        <f>IFERROR(__xludf.DUMMYFUNCTION("""COMPUTED_VALUE"""),"Sábado 08:15")</f>
        <v>Sábado 08:15</v>
      </c>
      <c r="AP617" s="134" t="str">
        <f>IFERROR(__xludf.DUMMYFUNCTION("""COMPUTED_VALUE"""),"Sábado 09:45")</f>
        <v>Sábado 09:45</v>
      </c>
      <c r="AQ617" s="134" t="str">
        <f>IFERROR(__xludf.DUMMYFUNCTION("""COMPUTED_VALUE"""),"Sábado 12:00")</f>
        <v>Sábado 12:00</v>
      </c>
      <c r="AR617" s="134" t="str">
        <f>IFERROR(__xludf.DUMMYFUNCTION("""COMPUTED_VALUE"""),"Sábado 16:30")</f>
        <v>Sábado 16:30</v>
      </c>
      <c r="AS617" s="134" t="str">
        <f>IFERROR(__xludf.DUMMYFUNCTION("""COMPUTED_VALUE"""),"vacio")</f>
        <v>vacio</v>
      </c>
      <c r="AT617" s="134"/>
      <c r="AU617" s="134"/>
      <c r="AV617" s="134"/>
      <c r="AW617" s="134"/>
      <c r="AX617" s="134"/>
      <c r="AY617" s="353"/>
      <c r="AZ617" s="392" t="str">
        <f>IFERROR(__xludf.DUMMYFUNCTION("TRANSPOSE( IFNA(FILTER($B:$B, MONTH(IF($A:$A&lt;&gt;"""",$A:$A,""null""))=MONTH(IF('DATOS PERSONALES'!$H615&lt;&gt;"""",'DATOS PERSONALES'!$H615,""null""))),""Ingrese mes contratacion primero""))"),"Ingrese mes contratacion primero")</f>
        <v>Ingrese mes contratacion primero</v>
      </c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</row>
    <row r="618" ht="15.75" customHeight="1">
      <c r="A618" s="134"/>
      <c r="B618" s="134"/>
      <c r="C618" s="134"/>
      <c r="D618" s="134"/>
      <c r="E618" s="134"/>
      <c r="F618" s="134"/>
      <c r="G618" s="353"/>
      <c r="H618" s="376"/>
      <c r="I618" s="376"/>
      <c r="J618" s="376"/>
      <c r="K618" s="377"/>
      <c r="L618" s="134"/>
      <c r="M618" s="134"/>
      <c r="N618" s="134"/>
      <c r="O618" s="134"/>
      <c r="P618" s="353"/>
      <c r="Q618" s="381" t="str">
        <f>IFERROR(__xludf.DUMMYFUNCTION("TRANSPOSE(FILTER($P$6:$P$329,$O$6:$O$329='DATOS PERSONALES'!$E615))"),"Lunes 13:45")</f>
        <v>Lunes 13:45</v>
      </c>
      <c r="R618" s="134" t="str">
        <f>IFERROR(__xludf.DUMMYFUNCTION("""COMPUTED_VALUE"""),"Lunes 14:30")</f>
        <v>Lunes 14:30</v>
      </c>
      <c r="S618" s="134" t="str">
        <f>IFERROR(__xludf.DUMMYFUNCTION("""COMPUTED_VALUE"""),"Lunes 17:30")</f>
        <v>Lunes 17:30</v>
      </c>
      <c r="T618" s="134" t="str">
        <f>IFERROR(__xludf.DUMMYFUNCTION("""COMPUTED_VALUE"""),"Lunes 19:45")</f>
        <v>Lunes 19:45</v>
      </c>
      <c r="U618" s="134" t="str">
        <f>IFERROR(__xludf.DUMMYFUNCTION("""COMPUTED_VALUE"""),"Lunes 20:30")</f>
        <v>Lunes 20:30</v>
      </c>
      <c r="V618" s="134" t="str">
        <f>IFERROR(__xludf.DUMMYFUNCTION("""COMPUTED_VALUE"""),"Martes 08:15")</f>
        <v>Martes 08:15</v>
      </c>
      <c r="W618" s="134" t="str">
        <f>IFERROR(__xludf.DUMMYFUNCTION("""COMPUTED_VALUE"""),"Martes 10:30")</f>
        <v>Martes 10:30</v>
      </c>
      <c r="X618" s="134" t="str">
        <f>IFERROR(__xludf.DUMMYFUNCTION("""COMPUTED_VALUE"""),"Martes 14:15")</f>
        <v>Martes 14:15</v>
      </c>
      <c r="Y618" s="134" t="str">
        <f>IFERROR(__xludf.DUMMYFUNCTION("""COMPUTED_VALUE"""),"Miércoles 08:15")</f>
        <v>Miércoles 08:15</v>
      </c>
      <c r="Z618" s="134" t="str">
        <f>IFERROR(__xludf.DUMMYFUNCTION("""COMPUTED_VALUE"""),"Miércoles 10:30")</f>
        <v>Miércoles 10:30</v>
      </c>
      <c r="AA618" s="134" t="str">
        <f>IFERROR(__xludf.DUMMYFUNCTION("""COMPUTED_VALUE"""),"Miércoles 13:30")</f>
        <v>Miércoles 13:30</v>
      </c>
      <c r="AB618" s="134" t="str">
        <f>IFERROR(__xludf.DUMMYFUNCTION("""COMPUTED_VALUE"""),"Miércoles 18:00")</f>
        <v>Miércoles 18:00</v>
      </c>
      <c r="AC618" s="134" t="str">
        <f>IFERROR(__xludf.DUMMYFUNCTION("""COMPUTED_VALUE"""),"Miércoles 18:45")</f>
        <v>Miércoles 18:45</v>
      </c>
      <c r="AD618" s="134" t="str">
        <f>IFERROR(__xludf.DUMMYFUNCTION("""COMPUTED_VALUE"""),"Miércoles 20:15")</f>
        <v>Miércoles 20:15</v>
      </c>
      <c r="AE618" s="134" t="str">
        <f>IFERROR(__xludf.DUMMYFUNCTION("""COMPUTED_VALUE"""),"Jueves 08:15")</f>
        <v>Jueves 08:15</v>
      </c>
      <c r="AF618" s="134" t="str">
        <f>IFERROR(__xludf.DUMMYFUNCTION("""COMPUTED_VALUE"""),"Jueves 09:00")</f>
        <v>Jueves 09:00</v>
      </c>
      <c r="AG618" s="134" t="str">
        <f>IFERROR(__xludf.DUMMYFUNCTION("""COMPUTED_VALUE"""),"Jueves 10:30")</f>
        <v>Jueves 10:30</v>
      </c>
      <c r="AH618" s="134" t="str">
        <f>IFERROR(__xludf.DUMMYFUNCTION("""COMPUTED_VALUE"""),"Jueves 14:15")</f>
        <v>Jueves 14:15</v>
      </c>
      <c r="AI618" s="134" t="str">
        <f>IFERROR(__xludf.DUMMYFUNCTION("""COMPUTED_VALUE"""),"Jueves 15:00")</f>
        <v>Jueves 15:00</v>
      </c>
      <c r="AJ618" s="134" t="str">
        <f>IFERROR(__xludf.DUMMYFUNCTION("""COMPUTED_VALUE"""),"Jueves 19:30")</f>
        <v>Jueves 19:30</v>
      </c>
      <c r="AK618" s="134" t="str">
        <f>IFERROR(__xludf.DUMMYFUNCTION("""COMPUTED_VALUE"""),"Jueves 20:15")</f>
        <v>Jueves 20:15</v>
      </c>
      <c r="AL618" s="134" t="str">
        <f>IFERROR(__xludf.DUMMYFUNCTION("""COMPUTED_VALUE"""),"Viernes 10:30")</f>
        <v>Viernes 10:30</v>
      </c>
      <c r="AM618" s="134" t="str">
        <f>IFERROR(__xludf.DUMMYFUNCTION("""COMPUTED_VALUE"""),"Viernes 14:15")</f>
        <v>Viernes 14:15</v>
      </c>
      <c r="AN618" s="134" t="str">
        <f>IFERROR(__xludf.DUMMYFUNCTION("""COMPUTED_VALUE"""),"Viernes 18:00")</f>
        <v>Viernes 18:00</v>
      </c>
      <c r="AO618" s="134" t="str">
        <f>IFERROR(__xludf.DUMMYFUNCTION("""COMPUTED_VALUE"""),"Sábado 08:15")</f>
        <v>Sábado 08:15</v>
      </c>
      <c r="AP618" s="134" t="str">
        <f>IFERROR(__xludf.DUMMYFUNCTION("""COMPUTED_VALUE"""),"Sábado 09:45")</f>
        <v>Sábado 09:45</v>
      </c>
      <c r="AQ618" s="134" t="str">
        <f>IFERROR(__xludf.DUMMYFUNCTION("""COMPUTED_VALUE"""),"Sábado 12:00")</f>
        <v>Sábado 12:00</v>
      </c>
      <c r="AR618" s="134" t="str">
        <f>IFERROR(__xludf.DUMMYFUNCTION("""COMPUTED_VALUE"""),"Sábado 16:30")</f>
        <v>Sábado 16:30</v>
      </c>
      <c r="AS618" s="134" t="str">
        <f>IFERROR(__xludf.DUMMYFUNCTION("""COMPUTED_VALUE"""),"vacio")</f>
        <v>vacio</v>
      </c>
      <c r="AT618" s="134"/>
      <c r="AU618" s="134"/>
      <c r="AV618" s="134"/>
      <c r="AW618" s="134"/>
      <c r="AX618" s="134"/>
      <c r="AY618" s="353"/>
      <c r="AZ618" s="392" t="str">
        <f>IFERROR(__xludf.DUMMYFUNCTION("TRANSPOSE( IFNA(FILTER($B:$B, MONTH(IF($A:$A&lt;&gt;"""",$A:$A,""null""))=MONTH(IF('DATOS PERSONALES'!$H616&lt;&gt;"""",'DATOS PERSONALES'!$H616,""null""))),""Ingrese mes contratacion primero""))"),"Ingrese mes contratacion primero")</f>
        <v>Ingrese mes contratacion primero</v>
      </c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</row>
    <row r="619" ht="15.75" customHeight="1">
      <c r="A619" s="134"/>
      <c r="B619" s="134"/>
      <c r="C619" s="134"/>
      <c r="D619" s="134"/>
      <c r="E619" s="134"/>
      <c r="F619" s="134"/>
      <c r="G619" s="353"/>
      <c r="H619" s="376"/>
      <c r="I619" s="376"/>
      <c r="J619" s="376"/>
      <c r="K619" s="377"/>
      <c r="L619" s="134"/>
      <c r="M619" s="134"/>
      <c r="N619" s="134"/>
      <c r="O619" s="134"/>
      <c r="P619" s="353"/>
      <c r="Q619" s="381" t="str">
        <f>IFERROR(__xludf.DUMMYFUNCTION("TRANSPOSE(FILTER($P$6:$P$329,$O$6:$O$329='DATOS PERSONALES'!$E616))"),"Lunes 13:45")</f>
        <v>Lunes 13:45</v>
      </c>
      <c r="R619" s="134" t="str">
        <f>IFERROR(__xludf.DUMMYFUNCTION("""COMPUTED_VALUE"""),"Lunes 14:30")</f>
        <v>Lunes 14:30</v>
      </c>
      <c r="S619" s="134" t="str">
        <f>IFERROR(__xludf.DUMMYFUNCTION("""COMPUTED_VALUE"""),"Lunes 17:30")</f>
        <v>Lunes 17:30</v>
      </c>
      <c r="T619" s="134" t="str">
        <f>IFERROR(__xludf.DUMMYFUNCTION("""COMPUTED_VALUE"""),"Lunes 19:45")</f>
        <v>Lunes 19:45</v>
      </c>
      <c r="U619" s="134" t="str">
        <f>IFERROR(__xludf.DUMMYFUNCTION("""COMPUTED_VALUE"""),"Lunes 20:30")</f>
        <v>Lunes 20:30</v>
      </c>
      <c r="V619" s="134" t="str">
        <f>IFERROR(__xludf.DUMMYFUNCTION("""COMPUTED_VALUE"""),"Martes 08:15")</f>
        <v>Martes 08:15</v>
      </c>
      <c r="W619" s="134" t="str">
        <f>IFERROR(__xludf.DUMMYFUNCTION("""COMPUTED_VALUE"""),"Martes 10:30")</f>
        <v>Martes 10:30</v>
      </c>
      <c r="X619" s="134" t="str">
        <f>IFERROR(__xludf.DUMMYFUNCTION("""COMPUTED_VALUE"""),"Martes 14:15")</f>
        <v>Martes 14:15</v>
      </c>
      <c r="Y619" s="134" t="str">
        <f>IFERROR(__xludf.DUMMYFUNCTION("""COMPUTED_VALUE"""),"Miércoles 08:15")</f>
        <v>Miércoles 08:15</v>
      </c>
      <c r="Z619" s="134" t="str">
        <f>IFERROR(__xludf.DUMMYFUNCTION("""COMPUTED_VALUE"""),"Miércoles 10:30")</f>
        <v>Miércoles 10:30</v>
      </c>
      <c r="AA619" s="134" t="str">
        <f>IFERROR(__xludf.DUMMYFUNCTION("""COMPUTED_VALUE"""),"Miércoles 13:30")</f>
        <v>Miércoles 13:30</v>
      </c>
      <c r="AB619" s="134" t="str">
        <f>IFERROR(__xludf.DUMMYFUNCTION("""COMPUTED_VALUE"""),"Miércoles 18:00")</f>
        <v>Miércoles 18:00</v>
      </c>
      <c r="AC619" s="134" t="str">
        <f>IFERROR(__xludf.DUMMYFUNCTION("""COMPUTED_VALUE"""),"Miércoles 18:45")</f>
        <v>Miércoles 18:45</v>
      </c>
      <c r="AD619" s="134" t="str">
        <f>IFERROR(__xludf.DUMMYFUNCTION("""COMPUTED_VALUE"""),"Miércoles 20:15")</f>
        <v>Miércoles 20:15</v>
      </c>
      <c r="AE619" s="134" t="str">
        <f>IFERROR(__xludf.DUMMYFUNCTION("""COMPUTED_VALUE"""),"Jueves 08:15")</f>
        <v>Jueves 08:15</v>
      </c>
      <c r="AF619" s="134" t="str">
        <f>IFERROR(__xludf.DUMMYFUNCTION("""COMPUTED_VALUE"""),"Jueves 09:00")</f>
        <v>Jueves 09:00</v>
      </c>
      <c r="AG619" s="134" t="str">
        <f>IFERROR(__xludf.DUMMYFUNCTION("""COMPUTED_VALUE"""),"Jueves 10:30")</f>
        <v>Jueves 10:30</v>
      </c>
      <c r="AH619" s="134" t="str">
        <f>IFERROR(__xludf.DUMMYFUNCTION("""COMPUTED_VALUE"""),"Jueves 14:15")</f>
        <v>Jueves 14:15</v>
      </c>
      <c r="AI619" s="134" t="str">
        <f>IFERROR(__xludf.DUMMYFUNCTION("""COMPUTED_VALUE"""),"Jueves 15:00")</f>
        <v>Jueves 15:00</v>
      </c>
      <c r="AJ619" s="134" t="str">
        <f>IFERROR(__xludf.DUMMYFUNCTION("""COMPUTED_VALUE"""),"Jueves 19:30")</f>
        <v>Jueves 19:30</v>
      </c>
      <c r="AK619" s="134" t="str">
        <f>IFERROR(__xludf.DUMMYFUNCTION("""COMPUTED_VALUE"""),"Jueves 20:15")</f>
        <v>Jueves 20:15</v>
      </c>
      <c r="AL619" s="134" t="str">
        <f>IFERROR(__xludf.DUMMYFUNCTION("""COMPUTED_VALUE"""),"Viernes 10:30")</f>
        <v>Viernes 10:30</v>
      </c>
      <c r="AM619" s="134" t="str">
        <f>IFERROR(__xludf.DUMMYFUNCTION("""COMPUTED_VALUE"""),"Viernes 14:15")</f>
        <v>Viernes 14:15</v>
      </c>
      <c r="AN619" s="134" t="str">
        <f>IFERROR(__xludf.DUMMYFUNCTION("""COMPUTED_VALUE"""),"Viernes 18:00")</f>
        <v>Viernes 18:00</v>
      </c>
      <c r="AO619" s="134" t="str">
        <f>IFERROR(__xludf.DUMMYFUNCTION("""COMPUTED_VALUE"""),"Sábado 08:15")</f>
        <v>Sábado 08:15</v>
      </c>
      <c r="AP619" s="134" t="str">
        <f>IFERROR(__xludf.DUMMYFUNCTION("""COMPUTED_VALUE"""),"Sábado 09:45")</f>
        <v>Sábado 09:45</v>
      </c>
      <c r="AQ619" s="134" t="str">
        <f>IFERROR(__xludf.DUMMYFUNCTION("""COMPUTED_VALUE"""),"Sábado 12:00")</f>
        <v>Sábado 12:00</v>
      </c>
      <c r="AR619" s="134" t="str">
        <f>IFERROR(__xludf.DUMMYFUNCTION("""COMPUTED_VALUE"""),"Sábado 16:30")</f>
        <v>Sábado 16:30</v>
      </c>
      <c r="AS619" s="134" t="str">
        <f>IFERROR(__xludf.DUMMYFUNCTION("""COMPUTED_VALUE"""),"vacio")</f>
        <v>vacio</v>
      </c>
      <c r="AT619" s="134"/>
      <c r="AU619" s="134"/>
      <c r="AV619" s="134"/>
      <c r="AW619" s="134"/>
      <c r="AX619" s="134"/>
      <c r="AY619" s="353"/>
      <c r="AZ619" s="392" t="str">
        <f>IFERROR(__xludf.DUMMYFUNCTION("TRANSPOSE( IFNA(FILTER($B:$B, MONTH(IF($A:$A&lt;&gt;"""",$A:$A,""null""))=MONTH(IF('DATOS PERSONALES'!$H617&lt;&gt;"""",'DATOS PERSONALES'!$H617,""null""))),""Ingrese mes contratacion primero""))"),"Ingrese mes contratacion primero")</f>
        <v>Ingrese mes contratacion primero</v>
      </c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</row>
    <row r="620" ht="15.75" customHeight="1">
      <c r="A620" s="134"/>
      <c r="B620" s="134"/>
      <c r="C620" s="134"/>
      <c r="D620" s="134"/>
      <c r="E620" s="134"/>
      <c r="F620" s="134"/>
      <c r="G620" s="353"/>
      <c r="H620" s="376"/>
      <c r="I620" s="376"/>
      <c r="J620" s="376"/>
      <c r="K620" s="377"/>
      <c r="L620" s="134"/>
      <c r="M620" s="134"/>
      <c r="N620" s="134"/>
      <c r="O620" s="134"/>
      <c r="P620" s="353"/>
      <c r="Q620" s="381" t="str">
        <f>IFERROR(__xludf.DUMMYFUNCTION("TRANSPOSE(FILTER($P$6:$P$329,$O$6:$O$329='DATOS PERSONALES'!$E617))"),"Lunes 13:45")</f>
        <v>Lunes 13:45</v>
      </c>
      <c r="R620" s="134" t="str">
        <f>IFERROR(__xludf.DUMMYFUNCTION("""COMPUTED_VALUE"""),"Lunes 14:30")</f>
        <v>Lunes 14:30</v>
      </c>
      <c r="S620" s="134" t="str">
        <f>IFERROR(__xludf.DUMMYFUNCTION("""COMPUTED_VALUE"""),"Lunes 17:30")</f>
        <v>Lunes 17:30</v>
      </c>
      <c r="T620" s="134" t="str">
        <f>IFERROR(__xludf.DUMMYFUNCTION("""COMPUTED_VALUE"""),"Lunes 19:45")</f>
        <v>Lunes 19:45</v>
      </c>
      <c r="U620" s="134" t="str">
        <f>IFERROR(__xludf.DUMMYFUNCTION("""COMPUTED_VALUE"""),"Lunes 20:30")</f>
        <v>Lunes 20:30</v>
      </c>
      <c r="V620" s="134" t="str">
        <f>IFERROR(__xludf.DUMMYFUNCTION("""COMPUTED_VALUE"""),"Martes 08:15")</f>
        <v>Martes 08:15</v>
      </c>
      <c r="W620" s="134" t="str">
        <f>IFERROR(__xludf.DUMMYFUNCTION("""COMPUTED_VALUE"""),"Martes 10:30")</f>
        <v>Martes 10:30</v>
      </c>
      <c r="X620" s="134" t="str">
        <f>IFERROR(__xludf.DUMMYFUNCTION("""COMPUTED_VALUE"""),"Martes 14:15")</f>
        <v>Martes 14:15</v>
      </c>
      <c r="Y620" s="134" t="str">
        <f>IFERROR(__xludf.DUMMYFUNCTION("""COMPUTED_VALUE"""),"Miércoles 08:15")</f>
        <v>Miércoles 08:15</v>
      </c>
      <c r="Z620" s="134" t="str">
        <f>IFERROR(__xludf.DUMMYFUNCTION("""COMPUTED_VALUE"""),"Miércoles 10:30")</f>
        <v>Miércoles 10:30</v>
      </c>
      <c r="AA620" s="134" t="str">
        <f>IFERROR(__xludf.DUMMYFUNCTION("""COMPUTED_VALUE"""),"Miércoles 13:30")</f>
        <v>Miércoles 13:30</v>
      </c>
      <c r="AB620" s="134" t="str">
        <f>IFERROR(__xludf.DUMMYFUNCTION("""COMPUTED_VALUE"""),"Miércoles 18:00")</f>
        <v>Miércoles 18:00</v>
      </c>
      <c r="AC620" s="134" t="str">
        <f>IFERROR(__xludf.DUMMYFUNCTION("""COMPUTED_VALUE"""),"Miércoles 18:45")</f>
        <v>Miércoles 18:45</v>
      </c>
      <c r="AD620" s="134" t="str">
        <f>IFERROR(__xludf.DUMMYFUNCTION("""COMPUTED_VALUE"""),"Miércoles 20:15")</f>
        <v>Miércoles 20:15</v>
      </c>
      <c r="AE620" s="134" t="str">
        <f>IFERROR(__xludf.DUMMYFUNCTION("""COMPUTED_VALUE"""),"Jueves 08:15")</f>
        <v>Jueves 08:15</v>
      </c>
      <c r="AF620" s="134" t="str">
        <f>IFERROR(__xludf.DUMMYFUNCTION("""COMPUTED_VALUE"""),"Jueves 09:00")</f>
        <v>Jueves 09:00</v>
      </c>
      <c r="AG620" s="134" t="str">
        <f>IFERROR(__xludf.DUMMYFUNCTION("""COMPUTED_VALUE"""),"Jueves 10:30")</f>
        <v>Jueves 10:30</v>
      </c>
      <c r="AH620" s="134" t="str">
        <f>IFERROR(__xludf.DUMMYFUNCTION("""COMPUTED_VALUE"""),"Jueves 14:15")</f>
        <v>Jueves 14:15</v>
      </c>
      <c r="AI620" s="134" t="str">
        <f>IFERROR(__xludf.DUMMYFUNCTION("""COMPUTED_VALUE"""),"Jueves 15:00")</f>
        <v>Jueves 15:00</v>
      </c>
      <c r="AJ620" s="134" t="str">
        <f>IFERROR(__xludf.DUMMYFUNCTION("""COMPUTED_VALUE"""),"Jueves 19:30")</f>
        <v>Jueves 19:30</v>
      </c>
      <c r="AK620" s="134" t="str">
        <f>IFERROR(__xludf.DUMMYFUNCTION("""COMPUTED_VALUE"""),"Jueves 20:15")</f>
        <v>Jueves 20:15</v>
      </c>
      <c r="AL620" s="134" t="str">
        <f>IFERROR(__xludf.DUMMYFUNCTION("""COMPUTED_VALUE"""),"Viernes 10:30")</f>
        <v>Viernes 10:30</v>
      </c>
      <c r="AM620" s="134" t="str">
        <f>IFERROR(__xludf.DUMMYFUNCTION("""COMPUTED_VALUE"""),"Viernes 14:15")</f>
        <v>Viernes 14:15</v>
      </c>
      <c r="AN620" s="134" t="str">
        <f>IFERROR(__xludf.DUMMYFUNCTION("""COMPUTED_VALUE"""),"Viernes 18:00")</f>
        <v>Viernes 18:00</v>
      </c>
      <c r="AO620" s="134" t="str">
        <f>IFERROR(__xludf.DUMMYFUNCTION("""COMPUTED_VALUE"""),"Sábado 08:15")</f>
        <v>Sábado 08:15</v>
      </c>
      <c r="AP620" s="134" t="str">
        <f>IFERROR(__xludf.DUMMYFUNCTION("""COMPUTED_VALUE"""),"Sábado 09:45")</f>
        <v>Sábado 09:45</v>
      </c>
      <c r="AQ620" s="134" t="str">
        <f>IFERROR(__xludf.DUMMYFUNCTION("""COMPUTED_VALUE"""),"Sábado 12:00")</f>
        <v>Sábado 12:00</v>
      </c>
      <c r="AR620" s="134" t="str">
        <f>IFERROR(__xludf.DUMMYFUNCTION("""COMPUTED_VALUE"""),"Sábado 16:30")</f>
        <v>Sábado 16:30</v>
      </c>
      <c r="AS620" s="134" t="str">
        <f>IFERROR(__xludf.DUMMYFUNCTION("""COMPUTED_VALUE"""),"vacio")</f>
        <v>vacio</v>
      </c>
      <c r="AT620" s="134"/>
      <c r="AU620" s="134"/>
      <c r="AV620" s="134"/>
      <c r="AW620" s="134"/>
      <c r="AX620" s="134"/>
      <c r="AY620" s="353"/>
      <c r="AZ620" s="392" t="str">
        <f>IFERROR(__xludf.DUMMYFUNCTION("TRANSPOSE( IFNA(FILTER($B:$B, MONTH(IF($A:$A&lt;&gt;"""",$A:$A,""null""))=MONTH(IF('DATOS PERSONALES'!$H618&lt;&gt;"""",'DATOS PERSONALES'!$H618,""null""))),""Ingrese mes contratacion primero""))"),"Ingrese mes contratacion primero")</f>
        <v>Ingrese mes contratacion primero</v>
      </c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</row>
    <row r="621" ht="15.75" customHeight="1">
      <c r="A621" s="134"/>
      <c r="B621" s="134"/>
      <c r="C621" s="134"/>
      <c r="D621" s="134"/>
      <c r="E621" s="134"/>
      <c r="F621" s="134"/>
      <c r="G621" s="353"/>
      <c r="H621" s="376"/>
      <c r="I621" s="376"/>
      <c r="J621" s="376"/>
      <c r="K621" s="377"/>
      <c r="L621" s="134"/>
      <c r="M621" s="134"/>
      <c r="N621" s="134"/>
      <c r="O621" s="134"/>
      <c r="P621" s="353"/>
      <c r="Q621" s="381" t="str">
        <f>IFERROR(__xludf.DUMMYFUNCTION("TRANSPOSE(FILTER($P$6:$P$329,$O$6:$O$329='DATOS PERSONALES'!$E618))"),"Lunes 13:45")</f>
        <v>Lunes 13:45</v>
      </c>
      <c r="R621" s="134" t="str">
        <f>IFERROR(__xludf.DUMMYFUNCTION("""COMPUTED_VALUE"""),"Lunes 14:30")</f>
        <v>Lunes 14:30</v>
      </c>
      <c r="S621" s="134" t="str">
        <f>IFERROR(__xludf.DUMMYFUNCTION("""COMPUTED_VALUE"""),"Lunes 17:30")</f>
        <v>Lunes 17:30</v>
      </c>
      <c r="T621" s="134" t="str">
        <f>IFERROR(__xludf.DUMMYFUNCTION("""COMPUTED_VALUE"""),"Lunes 19:45")</f>
        <v>Lunes 19:45</v>
      </c>
      <c r="U621" s="134" t="str">
        <f>IFERROR(__xludf.DUMMYFUNCTION("""COMPUTED_VALUE"""),"Lunes 20:30")</f>
        <v>Lunes 20:30</v>
      </c>
      <c r="V621" s="134" t="str">
        <f>IFERROR(__xludf.DUMMYFUNCTION("""COMPUTED_VALUE"""),"Martes 08:15")</f>
        <v>Martes 08:15</v>
      </c>
      <c r="W621" s="134" t="str">
        <f>IFERROR(__xludf.DUMMYFUNCTION("""COMPUTED_VALUE"""),"Martes 10:30")</f>
        <v>Martes 10:30</v>
      </c>
      <c r="X621" s="134" t="str">
        <f>IFERROR(__xludf.DUMMYFUNCTION("""COMPUTED_VALUE"""),"Martes 14:15")</f>
        <v>Martes 14:15</v>
      </c>
      <c r="Y621" s="134" t="str">
        <f>IFERROR(__xludf.DUMMYFUNCTION("""COMPUTED_VALUE"""),"Miércoles 08:15")</f>
        <v>Miércoles 08:15</v>
      </c>
      <c r="Z621" s="134" t="str">
        <f>IFERROR(__xludf.DUMMYFUNCTION("""COMPUTED_VALUE"""),"Miércoles 10:30")</f>
        <v>Miércoles 10:30</v>
      </c>
      <c r="AA621" s="134" t="str">
        <f>IFERROR(__xludf.DUMMYFUNCTION("""COMPUTED_VALUE"""),"Miércoles 13:30")</f>
        <v>Miércoles 13:30</v>
      </c>
      <c r="AB621" s="134" t="str">
        <f>IFERROR(__xludf.DUMMYFUNCTION("""COMPUTED_VALUE"""),"Miércoles 18:00")</f>
        <v>Miércoles 18:00</v>
      </c>
      <c r="AC621" s="134" t="str">
        <f>IFERROR(__xludf.DUMMYFUNCTION("""COMPUTED_VALUE"""),"Miércoles 18:45")</f>
        <v>Miércoles 18:45</v>
      </c>
      <c r="AD621" s="134" t="str">
        <f>IFERROR(__xludf.DUMMYFUNCTION("""COMPUTED_VALUE"""),"Miércoles 20:15")</f>
        <v>Miércoles 20:15</v>
      </c>
      <c r="AE621" s="134" t="str">
        <f>IFERROR(__xludf.DUMMYFUNCTION("""COMPUTED_VALUE"""),"Jueves 08:15")</f>
        <v>Jueves 08:15</v>
      </c>
      <c r="AF621" s="134" t="str">
        <f>IFERROR(__xludf.DUMMYFUNCTION("""COMPUTED_VALUE"""),"Jueves 09:00")</f>
        <v>Jueves 09:00</v>
      </c>
      <c r="AG621" s="134" t="str">
        <f>IFERROR(__xludf.DUMMYFUNCTION("""COMPUTED_VALUE"""),"Jueves 10:30")</f>
        <v>Jueves 10:30</v>
      </c>
      <c r="AH621" s="134" t="str">
        <f>IFERROR(__xludf.DUMMYFUNCTION("""COMPUTED_VALUE"""),"Jueves 14:15")</f>
        <v>Jueves 14:15</v>
      </c>
      <c r="AI621" s="134" t="str">
        <f>IFERROR(__xludf.DUMMYFUNCTION("""COMPUTED_VALUE"""),"Jueves 15:00")</f>
        <v>Jueves 15:00</v>
      </c>
      <c r="AJ621" s="134" t="str">
        <f>IFERROR(__xludf.DUMMYFUNCTION("""COMPUTED_VALUE"""),"Jueves 19:30")</f>
        <v>Jueves 19:30</v>
      </c>
      <c r="AK621" s="134" t="str">
        <f>IFERROR(__xludf.DUMMYFUNCTION("""COMPUTED_VALUE"""),"Jueves 20:15")</f>
        <v>Jueves 20:15</v>
      </c>
      <c r="AL621" s="134" t="str">
        <f>IFERROR(__xludf.DUMMYFUNCTION("""COMPUTED_VALUE"""),"Viernes 10:30")</f>
        <v>Viernes 10:30</v>
      </c>
      <c r="AM621" s="134" t="str">
        <f>IFERROR(__xludf.DUMMYFUNCTION("""COMPUTED_VALUE"""),"Viernes 14:15")</f>
        <v>Viernes 14:15</v>
      </c>
      <c r="AN621" s="134" t="str">
        <f>IFERROR(__xludf.DUMMYFUNCTION("""COMPUTED_VALUE"""),"Viernes 18:00")</f>
        <v>Viernes 18:00</v>
      </c>
      <c r="AO621" s="134" t="str">
        <f>IFERROR(__xludf.DUMMYFUNCTION("""COMPUTED_VALUE"""),"Sábado 08:15")</f>
        <v>Sábado 08:15</v>
      </c>
      <c r="AP621" s="134" t="str">
        <f>IFERROR(__xludf.DUMMYFUNCTION("""COMPUTED_VALUE"""),"Sábado 09:45")</f>
        <v>Sábado 09:45</v>
      </c>
      <c r="AQ621" s="134" t="str">
        <f>IFERROR(__xludf.DUMMYFUNCTION("""COMPUTED_VALUE"""),"Sábado 12:00")</f>
        <v>Sábado 12:00</v>
      </c>
      <c r="AR621" s="134" t="str">
        <f>IFERROR(__xludf.DUMMYFUNCTION("""COMPUTED_VALUE"""),"Sábado 16:30")</f>
        <v>Sábado 16:30</v>
      </c>
      <c r="AS621" s="134" t="str">
        <f>IFERROR(__xludf.DUMMYFUNCTION("""COMPUTED_VALUE"""),"vacio")</f>
        <v>vacio</v>
      </c>
      <c r="AT621" s="134"/>
      <c r="AU621" s="134"/>
      <c r="AV621" s="134"/>
      <c r="AW621" s="134"/>
      <c r="AX621" s="134"/>
      <c r="AY621" s="353"/>
      <c r="AZ621" s="392" t="str">
        <f>IFERROR(__xludf.DUMMYFUNCTION("TRANSPOSE( IFNA(FILTER($B:$B, MONTH(IF($A:$A&lt;&gt;"""",$A:$A,""null""))=MONTH(IF('DATOS PERSONALES'!$H619&lt;&gt;"""",'DATOS PERSONALES'!$H619,""null""))),""Ingrese mes contratacion primero""))"),"Ingrese mes contratacion primero")</f>
        <v>Ingrese mes contratacion primero</v>
      </c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</row>
    <row r="622" ht="15.75" customHeight="1">
      <c r="A622" s="134"/>
      <c r="B622" s="134"/>
      <c r="C622" s="134"/>
      <c r="D622" s="134"/>
      <c r="E622" s="134"/>
      <c r="F622" s="134"/>
      <c r="G622" s="353"/>
      <c r="H622" s="376"/>
      <c r="I622" s="376"/>
      <c r="J622" s="376"/>
      <c r="K622" s="377"/>
      <c r="L622" s="134"/>
      <c r="M622" s="134"/>
      <c r="N622" s="134"/>
      <c r="O622" s="134"/>
      <c r="P622" s="353"/>
      <c r="Q622" s="381" t="str">
        <f>IFERROR(__xludf.DUMMYFUNCTION("TRANSPOSE(FILTER($P$6:$P$329,$O$6:$O$329='DATOS PERSONALES'!$E619))"),"Lunes 13:45")</f>
        <v>Lunes 13:45</v>
      </c>
      <c r="R622" s="134" t="str">
        <f>IFERROR(__xludf.DUMMYFUNCTION("""COMPUTED_VALUE"""),"Lunes 14:30")</f>
        <v>Lunes 14:30</v>
      </c>
      <c r="S622" s="134" t="str">
        <f>IFERROR(__xludf.DUMMYFUNCTION("""COMPUTED_VALUE"""),"Lunes 17:30")</f>
        <v>Lunes 17:30</v>
      </c>
      <c r="T622" s="134" t="str">
        <f>IFERROR(__xludf.DUMMYFUNCTION("""COMPUTED_VALUE"""),"Lunes 19:45")</f>
        <v>Lunes 19:45</v>
      </c>
      <c r="U622" s="134" t="str">
        <f>IFERROR(__xludf.DUMMYFUNCTION("""COMPUTED_VALUE"""),"Lunes 20:30")</f>
        <v>Lunes 20:30</v>
      </c>
      <c r="V622" s="134" t="str">
        <f>IFERROR(__xludf.DUMMYFUNCTION("""COMPUTED_VALUE"""),"Martes 08:15")</f>
        <v>Martes 08:15</v>
      </c>
      <c r="W622" s="134" t="str">
        <f>IFERROR(__xludf.DUMMYFUNCTION("""COMPUTED_VALUE"""),"Martes 10:30")</f>
        <v>Martes 10:30</v>
      </c>
      <c r="X622" s="134" t="str">
        <f>IFERROR(__xludf.DUMMYFUNCTION("""COMPUTED_VALUE"""),"Martes 14:15")</f>
        <v>Martes 14:15</v>
      </c>
      <c r="Y622" s="134" t="str">
        <f>IFERROR(__xludf.DUMMYFUNCTION("""COMPUTED_VALUE"""),"Miércoles 08:15")</f>
        <v>Miércoles 08:15</v>
      </c>
      <c r="Z622" s="134" t="str">
        <f>IFERROR(__xludf.DUMMYFUNCTION("""COMPUTED_VALUE"""),"Miércoles 10:30")</f>
        <v>Miércoles 10:30</v>
      </c>
      <c r="AA622" s="134" t="str">
        <f>IFERROR(__xludf.DUMMYFUNCTION("""COMPUTED_VALUE"""),"Miércoles 13:30")</f>
        <v>Miércoles 13:30</v>
      </c>
      <c r="AB622" s="134" t="str">
        <f>IFERROR(__xludf.DUMMYFUNCTION("""COMPUTED_VALUE"""),"Miércoles 18:00")</f>
        <v>Miércoles 18:00</v>
      </c>
      <c r="AC622" s="134" t="str">
        <f>IFERROR(__xludf.DUMMYFUNCTION("""COMPUTED_VALUE"""),"Miércoles 18:45")</f>
        <v>Miércoles 18:45</v>
      </c>
      <c r="AD622" s="134" t="str">
        <f>IFERROR(__xludf.DUMMYFUNCTION("""COMPUTED_VALUE"""),"Miércoles 20:15")</f>
        <v>Miércoles 20:15</v>
      </c>
      <c r="AE622" s="134" t="str">
        <f>IFERROR(__xludf.DUMMYFUNCTION("""COMPUTED_VALUE"""),"Jueves 08:15")</f>
        <v>Jueves 08:15</v>
      </c>
      <c r="AF622" s="134" t="str">
        <f>IFERROR(__xludf.DUMMYFUNCTION("""COMPUTED_VALUE"""),"Jueves 09:00")</f>
        <v>Jueves 09:00</v>
      </c>
      <c r="AG622" s="134" t="str">
        <f>IFERROR(__xludf.DUMMYFUNCTION("""COMPUTED_VALUE"""),"Jueves 10:30")</f>
        <v>Jueves 10:30</v>
      </c>
      <c r="AH622" s="134" t="str">
        <f>IFERROR(__xludf.DUMMYFUNCTION("""COMPUTED_VALUE"""),"Jueves 14:15")</f>
        <v>Jueves 14:15</v>
      </c>
      <c r="AI622" s="134" t="str">
        <f>IFERROR(__xludf.DUMMYFUNCTION("""COMPUTED_VALUE"""),"Jueves 15:00")</f>
        <v>Jueves 15:00</v>
      </c>
      <c r="AJ622" s="134" t="str">
        <f>IFERROR(__xludf.DUMMYFUNCTION("""COMPUTED_VALUE"""),"Jueves 19:30")</f>
        <v>Jueves 19:30</v>
      </c>
      <c r="AK622" s="134" t="str">
        <f>IFERROR(__xludf.DUMMYFUNCTION("""COMPUTED_VALUE"""),"Jueves 20:15")</f>
        <v>Jueves 20:15</v>
      </c>
      <c r="AL622" s="134" t="str">
        <f>IFERROR(__xludf.DUMMYFUNCTION("""COMPUTED_VALUE"""),"Viernes 10:30")</f>
        <v>Viernes 10:30</v>
      </c>
      <c r="AM622" s="134" t="str">
        <f>IFERROR(__xludf.DUMMYFUNCTION("""COMPUTED_VALUE"""),"Viernes 14:15")</f>
        <v>Viernes 14:15</v>
      </c>
      <c r="AN622" s="134" t="str">
        <f>IFERROR(__xludf.DUMMYFUNCTION("""COMPUTED_VALUE"""),"Viernes 18:00")</f>
        <v>Viernes 18:00</v>
      </c>
      <c r="AO622" s="134" t="str">
        <f>IFERROR(__xludf.DUMMYFUNCTION("""COMPUTED_VALUE"""),"Sábado 08:15")</f>
        <v>Sábado 08:15</v>
      </c>
      <c r="AP622" s="134" t="str">
        <f>IFERROR(__xludf.DUMMYFUNCTION("""COMPUTED_VALUE"""),"Sábado 09:45")</f>
        <v>Sábado 09:45</v>
      </c>
      <c r="AQ622" s="134" t="str">
        <f>IFERROR(__xludf.DUMMYFUNCTION("""COMPUTED_VALUE"""),"Sábado 12:00")</f>
        <v>Sábado 12:00</v>
      </c>
      <c r="AR622" s="134" t="str">
        <f>IFERROR(__xludf.DUMMYFUNCTION("""COMPUTED_VALUE"""),"Sábado 16:30")</f>
        <v>Sábado 16:30</v>
      </c>
      <c r="AS622" s="134" t="str">
        <f>IFERROR(__xludf.DUMMYFUNCTION("""COMPUTED_VALUE"""),"vacio")</f>
        <v>vacio</v>
      </c>
      <c r="AT622" s="134"/>
      <c r="AU622" s="134"/>
      <c r="AV622" s="134"/>
      <c r="AW622" s="134"/>
      <c r="AX622" s="134"/>
      <c r="AY622" s="353"/>
      <c r="AZ622" s="392" t="str">
        <f>IFERROR(__xludf.DUMMYFUNCTION("TRANSPOSE( IFNA(FILTER($B:$B, MONTH(IF($A:$A&lt;&gt;"""",$A:$A,""null""))=MONTH(IF('DATOS PERSONALES'!$H620&lt;&gt;"""",'DATOS PERSONALES'!$H620,""null""))),""Ingrese mes contratacion primero""))"),"Ingrese mes contratacion primero")</f>
        <v>Ingrese mes contratacion primero</v>
      </c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</row>
    <row r="623" ht="15.75" customHeight="1">
      <c r="A623" s="134"/>
      <c r="B623" s="134"/>
      <c r="C623" s="134"/>
      <c r="D623" s="134"/>
      <c r="E623" s="134"/>
      <c r="F623" s="134"/>
      <c r="G623" s="353"/>
      <c r="H623" s="376"/>
      <c r="I623" s="376"/>
      <c r="J623" s="376"/>
      <c r="K623" s="377"/>
      <c r="L623" s="134"/>
      <c r="M623" s="134"/>
      <c r="N623" s="134"/>
      <c r="O623" s="134"/>
      <c r="P623" s="353"/>
      <c r="Q623" s="381" t="str">
        <f>IFERROR(__xludf.DUMMYFUNCTION("TRANSPOSE(FILTER($P$6:$P$329,$O$6:$O$329='DATOS PERSONALES'!$E620))"),"Lunes 13:45")</f>
        <v>Lunes 13:45</v>
      </c>
      <c r="R623" s="134" t="str">
        <f>IFERROR(__xludf.DUMMYFUNCTION("""COMPUTED_VALUE"""),"Lunes 14:30")</f>
        <v>Lunes 14:30</v>
      </c>
      <c r="S623" s="134" t="str">
        <f>IFERROR(__xludf.DUMMYFUNCTION("""COMPUTED_VALUE"""),"Lunes 17:30")</f>
        <v>Lunes 17:30</v>
      </c>
      <c r="T623" s="134" t="str">
        <f>IFERROR(__xludf.DUMMYFUNCTION("""COMPUTED_VALUE"""),"Lunes 19:45")</f>
        <v>Lunes 19:45</v>
      </c>
      <c r="U623" s="134" t="str">
        <f>IFERROR(__xludf.DUMMYFUNCTION("""COMPUTED_VALUE"""),"Lunes 20:30")</f>
        <v>Lunes 20:30</v>
      </c>
      <c r="V623" s="134" t="str">
        <f>IFERROR(__xludf.DUMMYFUNCTION("""COMPUTED_VALUE"""),"Martes 08:15")</f>
        <v>Martes 08:15</v>
      </c>
      <c r="W623" s="134" t="str">
        <f>IFERROR(__xludf.DUMMYFUNCTION("""COMPUTED_VALUE"""),"Martes 10:30")</f>
        <v>Martes 10:30</v>
      </c>
      <c r="X623" s="134" t="str">
        <f>IFERROR(__xludf.DUMMYFUNCTION("""COMPUTED_VALUE"""),"Martes 14:15")</f>
        <v>Martes 14:15</v>
      </c>
      <c r="Y623" s="134" t="str">
        <f>IFERROR(__xludf.DUMMYFUNCTION("""COMPUTED_VALUE"""),"Miércoles 08:15")</f>
        <v>Miércoles 08:15</v>
      </c>
      <c r="Z623" s="134" t="str">
        <f>IFERROR(__xludf.DUMMYFUNCTION("""COMPUTED_VALUE"""),"Miércoles 10:30")</f>
        <v>Miércoles 10:30</v>
      </c>
      <c r="AA623" s="134" t="str">
        <f>IFERROR(__xludf.DUMMYFUNCTION("""COMPUTED_VALUE"""),"Miércoles 13:30")</f>
        <v>Miércoles 13:30</v>
      </c>
      <c r="AB623" s="134" t="str">
        <f>IFERROR(__xludf.DUMMYFUNCTION("""COMPUTED_VALUE"""),"Miércoles 18:00")</f>
        <v>Miércoles 18:00</v>
      </c>
      <c r="AC623" s="134" t="str">
        <f>IFERROR(__xludf.DUMMYFUNCTION("""COMPUTED_VALUE"""),"Miércoles 18:45")</f>
        <v>Miércoles 18:45</v>
      </c>
      <c r="AD623" s="134" t="str">
        <f>IFERROR(__xludf.DUMMYFUNCTION("""COMPUTED_VALUE"""),"Miércoles 20:15")</f>
        <v>Miércoles 20:15</v>
      </c>
      <c r="AE623" s="134" t="str">
        <f>IFERROR(__xludf.DUMMYFUNCTION("""COMPUTED_VALUE"""),"Jueves 08:15")</f>
        <v>Jueves 08:15</v>
      </c>
      <c r="AF623" s="134" t="str">
        <f>IFERROR(__xludf.DUMMYFUNCTION("""COMPUTED_VALUE"""),"Jueves 09:00")</f>
        <v>Jueves 09:00</v>
      </c>
      <c r="AG623" s="134" t="str">
        <f>IFERROR(__xludf.DUMMYFUNCTION("""COMPUTED_VALUE"""),"Jueves 10:30")</f>
        <v>Jueves 10:30</v>
      </c>
      <c r="AH623" s="134" t="str">
        <f>IFERROR(__xludf.DUMMYFUNCTION("""COMPUTED_VALUE"""),"Jueves 14:15")</f>
        <v>Jueves 14:15</v>
      </c>
      <c r="AI623" s="134" t="str">
        <f>IFERROR(__xludf.DUMMYFUNCTION("""COMPUTED_VALUE"""),"Jueves 15:00")</f>
        <v>Jueves 15:00</v>
      </c>
      <c r="AJ623" s="134" t="str">
        <f>IFERROR(__xludf.DUMMYFUNCTION("""COMPUTED_VALUE"""),"Jueves 19:30")</f>
        <v>Jueves 19:30</v>
      </c>
      <c r="AK623" s="134" t="str">
        <f>IFERROR(__xludf.DUMMYFUNCTION("""COMPUTED_VALUE"""),"Jueves 20:15")</f>
        <v>Jueves 20:15</v>
      </c>
      <c r="AL623" s="134" t="str">
        <f>IFERROR(__xludf.DUMMYFUNCTION("""COMPUTED_VALUE"""),"Viernes 10:30")</f>
        <v>Viernes 10:30</v>
      </c>
      <c r="AM623" s="134" t="str">
        <f>IFERROR(__xludf.DUMMYFUNCTION("""COMPUTED_VALUE"""),"Viernes 14:15")</f>
        <v>Viernes 14:15</v>
      </c>
      <c r="AN623" s="134" t="str">
        <f>IFERROR(__xludf.DUMMYFUNCTION("""COMPUTED_VALUE"""),"Viernes 18:00")</f>
        <v>Viernes 18:00</v>
      </c>
      <c r="AO623" s="134" t="str">
        <f>IFERROR(__xludf.DUMMYFUNCTION("""COMPUTED_VALUE"""),"Sábado 08:15")</f>
        <v>Sábado 08:15</v>
      </c>
      <c r="AP623" s="134" t="str">
        <f>IFERROR(__xludf.DUMMYFUNCTION("""COMPUTED_VALUE"""),"Sábado 09:45")</f>
        <v>Sábado 09:45</v>
      </c>
      <c r="AQ623" s="134" t="str">
        <f>IFERROR(__xludf.DUMMYFUNCTION("""COMPUTED_VALUE"""),"Sábado 12:00")</f>
        <v>Sábado 12:00</v>
      </c>
      <c r="AR623" s="134" t="str">
        <f>IFERROR(__xludf.DUMMYFUNCTION("""COMPUTED_VALUE"""),"Sábado 16:30")</f>
        <v>Sábado 16:30</v>
      </c>
      <c r="AS623" s="134" t="str">
        <f>IFERROR(__xludf.DUMMYFUNCTION("""COMPUTED_VALUE"""),"vacio")</f>
        <v>vacio</v>
      </c>
      <c r="AT623" s="134"/>
      <c r="AU623" s="134"/>
      <c r="AV623" s="134"/>
      <c r="AW623" s="134"/>
      <c r="AX623" s="134"/>
      <c r="AY623" s="353"/>
      <c r="AZ623" s="392" t="str">
        <f>IFERROR(__xludf.DUMMYFUNCTION("TRANSPOSE( IFNA(FILTER($B:$B, MONTH(IF($A:$A&lt;&gt;"""",$A:$A,""null""))=MONTH(IF('DATOS PERSONALES'!$H621&lt;&gt;"""",'DATOS PERSONALES'!$H621,""null""))),""Ingrese mes contratacion primero""))"),"Ingrese mes contratacion primero")</f>
        <v>Ingrese mes contratacion primero</v>
      </c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</row>
    <row r="624" ht="15.75" customHeight="1">
      <c r="A624" s="134"/>
      <c r="B624" s="134"/>
      <c r="C624" s="134"/>
      <c r="D624" s="134"/>
      <c r="E624" s="134"/>
      <c r="F624" s="134"/>
      <c r="G624" s="353"/>
      <c r="H624" s="376"/>
      <c r="I624" s="376"/>
      <c r="J624" s="376"/>
      <c r="K624" s="377"/>
      <c r="L624" s="134"/>
      <c r="M624" s="134"/>
      <c r="N624" s="134"/>
      <c r="O624" s="134"/>
      <c r="P624" s="353"/>
      <c r="Q624" s="381" t="str">
        <f>IFERROR(__xludf.DUMMYFUNCTION("TRANSPOSE(FILTER($P$6:$P$329,$O$6:$O$329='DATOS PERSONALES'!$E621))"),"Lunes 13:45")</f>
        <v>Lunes 13:45</v>
      </c>
      <c r="R624" s="134" t="str">
        <f>IFERROR(__xludf.DUMMYFUNCTION("""COMPUTED_VALUE"""),"Lunes 14:30")</f>
        <v>Lunes 14:30</v>
      </c>
      <c r="S624" s="134" t="str">
        <f>IFERROR(__xludf.DUMMYFUNCTION("""COMPUTED_VALUE"""),"Lunes 17:30")</f>
        <v>Lunes 17:30</v>
      </c>
      <c r="T624" s="134" t="str">
        <f>IFERROR(__xludf.DUMMYFUNCTION("""COMPUTED_VALUE"""),"Lunes 19:45")</f>
        <v>Lunes 19:45</v>
      </c>
      <c r="U624" s="134" t="str">
        <f>IFERROR(__xludf.DUMMYFUNCTION("""COMPUTED_VALUE"""),"Lunes 20:30")</f>
        <v>Lunes 20:30</v>
      </c>
      <c r="V624" s="134" t="str">
        <f>IFERROR(__xludf.DUMMYFUNCTION("""COMPUTED_VALUE"""),"Martes 08:15")</f>
        <v>Martes 08:15</v>
      </c>
      <c r="W624" s="134" t="str">
        <f>IFERROR(__xludf.DUMMYFUNCTION("""COMPUTED_VALUE"""),"Martes 10:30")</f>
        <v>Martes 10:30</v>
      </c>
      <c r="X624" s="134" t="str">
        <f>IFERROR(__xludf.DUMMYFUNCTION("""COMPUTED_VALUE"""),"Martes 14:15")</f>
        <v>Martes 14:15</v>
      </c>
      <c r="Y624" s="134" t="str">
        <f>IFERROR(__xludf.DUMMYFUNCTION("""COMPUTED_VALUE"""),"Miércoles 08:15")</f>
        <v>Miércoles 08:15</v>
      </c>
      <c r="Z624" s="134" t="str">
        <f>IFERROR(__xludf.DUMMYFUNCTION("""COMPUTED_VALUE"""),"Miércoles 10:30")</f>
        <v>Miércoles 10:30</v>
      </c>
      <c r="AA624" s="134" t="str">
        <f>IFERROR(__xludf.DUMMYFUNCTION("""COMPUTED_VALUE"""),"Miércoles 13:30")</f>
        <v>Miércoles 13:30</v>
      </c>
      <c r="AB624" s="134" t="str">
        <f>IFERROR(__xludf.DUMMYFUNCTION("""COMPUTED_VALUE"""),"Miércoles 18:00")</f>
        <v>Miércoles 18:00</v>
      </c>
      <c r="AC624" s="134" t="str">
        <f>IFERROR(__xludf.DUMMYFUNCTION("""COMPUTED_VALUE"""),"Miércoles 18:45")</f>
        <v>Miércoles 18:45</v>
      </c>
      <c r="AD624" s="134" t="str">
        <f>IFERROR(__xludf.DUMMYFUNCTION("""COMPUTED_VALUE"""),"Miércoles 20:15")</f>
        <v>Miércoles 20:15</v>
      </c>
      <c r="AE624" s="134" t="str">
        <f>IFERROR(__xludf.DUMMYFUNCTION("""COMPUTED_VALUE"""),"Jueves 08:15")</f>
        <v>Jueves 08:15</v>
      </c>
      <c r="AF624" s="134" t="str">
        <f>IFERROR(__xludf.DUMMYFUNCTION("""COMPUTED_VALUE"""),"Jueves 09:00")</f>
        <v>Jueves 09:00</v>
      </c>
      <c r="AG624" s="134" t="str">
        <f>IFERROR(__xludf.DUMMYFUNCTION("""COMPUTED_VALUE"""),"Jueves 10:30")</f>
        <v>Jueves 10:30</v>
      </c>
      <c r="AH624" s="134" t="str">
        <f>IFERROR(__xludf.DUMMYFUNCTION("""COMPUTED_VALUE"""),"Jueves 14:15")</f>
        <v>Jueves 14:15</v>
      </c>
      <c r="AI624" s="134" t="str">
        <f>IFERROR(__xludf.DUMMYFUNCTION("""COMPUTED_VALUE"""),"Jueves 15:00")</f>
        <v>Jueves 15:00</v>
      </c>
      <c r="AJ624" s="134" t="str">
        <f>IFERROR(__xludf.DUMMYFUNCTION("""COMPUTED_VALUE"""),"Jueves 19:30")</f>
        <v>Jueves 19:30</v>
      </c>
      <c r="AK624" s="134" t="str">
        <f>IFERROR(__xludf.DUMMYFUNCTION("""COMPUTED_VALUE"""),"Jueves 20:15")</f>
        <v>Jueves 20:15</v>
      </c>
      <c r="AL624" s="134" t="str">
        <f>IFERROR(__xludf.DUMMYFUNCTION("""COMPUTED_VALUE"""),"Viernes 10:30")</f>
        <v>Viernes 10:30</v>
      </c>
      <c r="AM624" s="134" t="str">
        <f>IFERROR(__xludf.DUMMYFUNCTION("""COMPUTED_VALUE"""),"Viernes 14:15")</f>
        <v>Viernes 14:15</v>
      </c>
      <c r="AN624" s="134" t="str">
        <f>IFERROR(__xludf.DUMMYFUNCTION("""COMPUTED_VALUE"""),"Viernes 18:00")</f>
        <v>Viernes 18:00</v>
      </c>
      <c r="AO624" s="134" t="str">
        <f>IFERROR(__xludf.DUMMYFUNCTION("""COMPUTED_VALUE"""),"Sábado 08:15")</f>
        <v>Sábado 08:15</v>
      </c>
      <c r="AP624" s="134" t="str">
        <f>IFERROR(__xludf.DUMMYFUNCTION("""COMPUTED_VALUE"""),"Sábado 09:45")</f>
        <v>Sábado 09:45</v>
      </c>
      <c r="AQ624" s="134" t="str">
        <f>IFERROR(__xludf.DUMMYFUNCTION("""COMPUTED_VALUE"""),"Sábado 12:00")</f>
        <v>Sábado 12:00</v>
      </c>
      <c r="AR624" s="134" t="str">
        <f>IFERROR(__xludf.DUMMYFUNCTION("""COMPUTED_VALUE"""),"Sábado 16:30")</f>
        <v>Sábado 16:30</v>
      </c>
      <c r="AS624" s="134" t="str">
        <f>IFERROR(__xludf.DUMMYFUNCTION("""COMPUTED_VALUE"""),"vacio")</f>
        <v>vacio</v>
      </c>
      <c r="AT624" s="134"/>
      <c r="AU624" s="134"/>
      <c r="AV624" s="134"/>
      <c r="AW624" s="134"/>
      <c r="AX624" s="134"/>
      <c r="AY624" s="353"/>
      <c r="AZ624" s="392" t="str">
        <f>IFERROR(__xludf.DUMMYFUNCTION("TRANSPOSE( IFNA(FILTER($B:$B, MONTH(IF($A:$A&lt;&gt;"""",$A:$A,""null""))=MONTH(IF('DATOS PERSONALES'!$H622&lt;&gt;"""",'DATOS PERSONALES'!$H622,""null""))),""Ingrese mes contratacion primero""))"),"Ingrese mes contratacion primero")</f>
        <v>Ingrese mes contratacion primero</v>
      </c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</row>
    <row r="625" ht="15.75" customHeight="1">
      <c r="A625" s="134"/>
      <c r="B625" s="134"/>
      <c r="C625" s="134"/>
      <c r="D625" s="134"/>
      <c r="E625" s="134"/>
      <c r="F625" s="134"/>
      <c r="G625" s="353"/>
      <c r="H625" s="376"/>
      <c r="I625" s="376"/>
      <c r="J625" s="376"/>
      <c r="K625" s="377"/>
      <c r="L625" s="134"/>
      <c r="M625" s="134"/>
      <c r="N625" s="134"/>
      <c r="O625" s="134"/>
      <c r="P625" s="353"/>
      <c r="Q625" s="381" t="str">
        <f>IFERROR(__xludf.DUMMYFUNCTION("TRANSPOSE(FILTER($P$6:$P$329,$O$6:$O$329='DATOS PERSONALES'!$E622))"),"Lunes 13:45")</f>
        <v>Lunes 13:45</v>
      </c>
      <c r="R625" s="134" t="str">
        <f>IFERROR(__xludf.DUMMYFUNCTION("""COMPUTED_VALUE"""),"Lunes 14:30")</f>
        <v>Lunes 14:30</v>
      </c>
      <c r="S625" s="134" t="str">
        <f>IFERROR(__xludf.DUMMYFUNCTION("""COMPUTED_VALUE"""),"Lunes 17:30")</f>
        <v>Lunes 17:30</v>
      </c>
      <c r="T625" s="134" t="str">
        <f>IFERROR(__xludf.DUMMYFUNCTION("""COMPUTED_VALUE"""),"Lunes 19:45")</f>
        <v>Lunes 19:45</v>
      </c>
      <c r="U625" s="134" t="str">
        <f>IFERROR(__xludf.DUMMYFUNCTION("""COMPUTED_VALUE"""),"Lunes 20:30")</f>
        <v>Lunes 20:30</v>
      </c>
      <c r="V625" s="134" t="str">
        <f>IFERROR(__xludf.DUMMYFUNCTION("""COMPUTED_VALUE"""),"Martes 08:15")</f>
        <v>Martes 08:15</v>
      </c>
      <c r="W625" s="134" t="str">
        <f>IFERROR(__xludf.DUMMYFUNCTION("""COMPUTED_VALUE"""),"Martes 10:30")</f>
        <v>Martes 10:30</v>
      </c>
      <c r="X625" s="134" t="str">
        <f>IFERROR(__xludf.DUMMYFUNCTION("""COMPUTED_VALUE"""),"Martes 14:15")</f>
        <v>Martes 14:15</v>
      </c>
      <c r="Y625" s="134" t="str">
        <f>IFERROR(__xludf.DUMMYFUNCTION("""COMPUTED_VALUE"""),"Miércoles 08:15")</f>
        <v>Miércoles 08:15</v>
      </c>
      <c r="Z625" s="134" t="str">
        <f>IFERROR(__xludf.DUMMYFUNCTION("""COMPUTED_VALUE"""),"Miércoles 10:30")</f>
        <v>Miércoles 10:30</v>
      </c>
      <c r="AA625" s="134" t="str">
        <f>IFERROR(__xludf.DUMMYFUNCTION("""COMPUTED_VALUE"""),"Miércoles 13:30")</f>
        <v>Miércoles 13:30</v>
      </c>
      <c r="AB625" s="134" t="str">
        <f>IFERROR(__xludf.DUMMYFUNCTION("""COMPUTED_VALUE"""),"Miércoles 18:00")</f>
        <v>Miércoles 18:00</v>
      </c>
      <c r="AC625" s="134" t="str">
        <f>IFERROR(__xludf.DUMMYFUNCTION("""COMPUTED_VALUE"""),"Miércoles 18:45")</f>
        <v>Miércoles 18:45</v>
      </c>
      <c r="AD625" s="134" t="str">
        <f>IFERROR(__xludf.DUMMYFUNCTION("""COMPUTED_VALUE"""),"Miércoles 20:15")</f>
        <v>Miércoles 20:15</v>
      </c>
      <c r="AE625" s="134" t="str">
        <f>IFERROR(__xludf.DUMMYFUNCTION("""COMPUTED_VALUE"""),"Jueves 08:15")</f>
        <v>Jueves 08:15</v>
      </c>
      <c r="AF625" s="134" t="str">
        <f>IFERROR(__xludf.DUMMYFUNCTION("""COMPUTED_VALUE"""),"Jueves 09:00")</f>
        <v>Jueves 09:00</v>
      </c>
      <c r="AG625" s="134" t="str">
        <f>IFERROR(__xludf.DUMMYFUNCTION("""COMPUTED_VALUE"""),"Jueves 10:30")</f>
        <v>Jueves 10:30</v>
      </c>
      <c r="AH625" s="134" t="str">
        <f>IFERROR(__xludf.DUMMYFUNCTION("""COMPUTED_VALUE"""),"Jueves 14:15")</f>
        <v>Jueves 14:15</v>
      </c>
      <c r="AI625" s="134" t="str">
        <f>IFERROR(__xludf.DUMMYFUNCTION("""COMPUTED_VALUE"""),"Jueves 15:00")</f>
        <v>Jueves 15:00</v>
      </c>
      <c r="AJ625" s="134" t="str">
        <f>IFERROR(__xludf.DUMMYFUNCTION("""COMPUTED_VALUE"""),"Jueves 19:30")</f>
        <v>Jueves 19:30</v>
      </c>
      <c r="AK625" s="134" t="str">
        <f>IFERROR(__xludf.DUMMYFUNCTION("""COMPUTED_VALUE"""),"Jueves 20:15")</f>
        <v>Jueves 20:15</v>
      </c>
      <c r="AL625" s="134" t="str">
        <f>IFERROR(__xludf.DUMMYFUNCTION("""COMPUTED_VALUE"""),"Viernes 10:30")</f>
        <v>Viernes 10:30</v>
      </c>
      <c r="AM625" s="134" t="str">
        <f>IFERROR(__xludf.DUMMYFUNCTION("""COMPUTED_VALUE"""),"Viernes 14:15")</f>
        <v>Viernes 14:15</v>
      </c>
      <c r="AN625" s="134" t="str">
        <f>IFERROR(__xludf.DUMMYFUNCTION("""COMPUTED_VALUE"""),"Viernes 18:00")</f>
        <v>Viernes 18:00</v>
      </c>
      <c r="AO625" s="134" t="str">
        <f>IFERROR(__xludf.DUMMYFUNCTION("""COMPUTED_VALUE"""),"Sábado 08:15")</f>
        <v>Sábado 08:15</v>
      </c>
      <c r="AP625" s="134" t="str">
        <f>IFERROR(__xludf.DUMMYFUNCTION("""COMPUTED_VALUE"""),"Sábado 09:45")</f>
        <v>Sábado 09:45</v>
      </c>
      <c r="AQ625" s="134" t="str">
        <f>IFERROR(__xludf.DUMMYFUNCTION("""COMPUTED_VALUE"""),"Sábado 12:00")</f>
        <v>Sábado 12:00</v>
      </c>
      <c r="AR625" s="134" t="str">
        <f>IFERROR(__xludf.DUMMYFUNCTION("""COMPUTED_VALUE"""),"Sábado 16:30")</f>
        <v>Sábado 16:30</v>
      </c>
      <c r="AS625" s="134" t="str">
        <f>IFERROR(__xludf.DUMMYFUNCTION("""COMPUTED_VALUE"""),"vacio")</f>
        <v>vacio</v>
      </c>
      <c r="AT625" s="134"/>
      <c r="AU625" s="134"/>
      <c r="AV625" s="134"/>
      <c r="AW625" s="134"/>
      <c r="AX625" s="134"/>
      <c r="AY625" s="353"/>
      <c r="AZ625" s="392" t="str">
        <f>IFERROR(__xludf.DUMMYFUNCTION("TRANSPOSE( IFNA(FILTER($B:$B, MONTH(IF($A:$A&lt;&gt;"""",$A:$A,""null""))=MONTH(IF('DATOS PERSONALES'!$H623&lt;&gt;"""",'DATOS PERSONALES'!$H623,""null""))),""Ingrese mes contratacion primero""))"),"Ingrese mes contratacion primero")</f>
        <v>Ingrese mes contratacion primero</v>
      </c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</row>
    <row r="626" ht="15.75" customHeight="1">
      <c r="A626" s="134"/>
      <c r="B626" s="134"/>
      <c r="C626" s="134"/>
      <c r="D626" s="134"/>
      <c r="E626" s="134"/>
      <c r="F626" s="134"/>
      <c r="G626" s="353"/>
      <c r="H626" s="376"/>
      <c r="I626" s="376"/>
      <c r="J626" s="376"/>
      <c r="K626" s="377"/>
      <c r="L626" s="134"/>
      <c r="M626" s="134"/>
      <c r="N626" s="134"/>
      <c r="O626" s="134"/>
      <c r="P626" s="353"/>
      <c r="Q626" s="381" t="str">
        <f>IFERROR(__xludf.DUMMYFUNCTION("TRANSPOSE(FILTER($P$6:$P$329,$O$6:$O$329='DATOS PERSONALES'!$E623))"),"Lunes 13:45")</f>
        <v>Lunes 13:45</v>
      </c>
      <c r="R626" s="134" t="str">
        <f>IFERROR(__xludf.DUMMYFUNCTION("""COMPUTED_VALUE"""),"Lunes 14:30")</f>
        <v>Lunes 14:30</v>
      </c>
      <c r="S626" s="134" t="str">
        <f>IFERROR(__xludf.DUMMYFUNCTION("""COMPUTED_VALUE"""),"Lunes 17:30")</f>
        <v>Lunes 17:30</v>
      </c>
      <c r="T626" s="134" t="str">
        <f>IFERROR(__xludf.DUMMYFUNCTION("""COMPUTED_VALUE"""),"Lunes 19:45")</f>
        <v>Lunes 19:45</v>
      </c>
      <c r="U626" s="134" t="str">
        <f>IFERROR(__xludf.DUMMYFUNCTION("""COMPUTED_VALUE"""),"Lunes 20:30")</f>
        <v>Lunes 20:30</v>
      </c>
      <c r="V626" s="134" t="str">
        <f>IFERROR(__xludf.DUMMYFUNCTION("""COMPUTED_VALUE"""),"Martes 08:15")</f>
        <v>Martes 08:15</v>
      </c>
      <c r="W626" s="134" t="str">
        <f>IFERROR(__xludf.DUMMYFUNCTION("""COMPUTED_VALUE"""),"Martes 10:30")</f>
        <v>Martes 10:30</v>
      </c>
      <c r="X626" s="134" t="str">
        <f>IFERROR(__xludf.DUMMYFUNCTION("""COMPUTED_VALUE"""),"Martes 14:15")</f>
        <v>Martes 14:15</v>
      </c>
      <c r="Y626" s="134" t="str">
        <f>IFERROR(__xludf.DUMMYFUNCTION("""COMPUTED_VALUE"""),"Miércoles 08:15")</f>
        <v>Miércoles 08:15</v>
      </c>
      <c r="Z626" s="134" t="str">
        <f>IFERROR(__xludf.DUMMYFUNCTION("""COMPUTED_VALUE"""),"Miércoles 10:30")</f>
        <v>Miércoles 10:30</v>
      </c>
      <c r="AA626" s="134" t="str">
        <f>IFERROR(__xludf.DUMMYFUNCTION("""COMPUTED_VALUE"""),"Miércoles 13:30")</f>
        <v>Miércoles 13:30</v>
      </c>
      <c r="AB626" s="134" t="str">
        <f>IFERROR(__xludf.DUMMYFUNCTION("""COMPUTED_VALUE"""),"Miércoles 18:00")</f>
        <v>Miércoles 18:00</v>
      </c>
      <c r="AC626" s="134" t="str">
        <f>IFERROR(__xludf.DUMMYFUNCTION("""COMPUTED_VALUE"""),"Miércoles 18:45")</f>
        <v>Miércoles 18:45</v>
      </c>
      <c r="AD626" s="134" t="str">
        <f>IFERROR(__xludf.DUMMYFUNCTION("""COMPUTED_VALUE"""),"Miércoles 20:15")</f>
        <v>Miércoles 20:15</v>
      </c>
      <c r="AE626" s="134" t="str">
        <f>IFERROR(__xludf.DUMMYFUNCTION("""COMPUTED_VALUE"""),"Jueves 08:15")</f>
        <v>Jueves 08:15</v>
      </c>
      <c r="AF626" s="134" t="str">
        <f>IFERROR(__xludf.DUMMYFUNCTION("""COMPUTED_VALUE"""),"Jueves 09:00")</f>
        <v>Jueves 09:00</v>
      </c>
      <c r="AG626" s="134" t="str">
        <f>IFERROR(__xludf.DUMMYFUNCTION("""COMPUTED_VALUE"""),"Jueves 10:30")</f>
        <v>Jueves 10:30</v>
      </c>
      <c r="AH626" s="134" t="str">
        <f>IFERROR(__xludf.DUMMYFUNCTION("""COMPUTED_VALUE"""),"Jueves 14:15")</f>
        <v>Jueves 14:15</v>
      </c>
      <c r="AI626" s="134" t="str">
        <f>IFERROR(__xludf.DUMMYFUNCTION("""COMPUTED_VALUE"""),"Jueves 15:00")</f>
        <v>Jueves 15:00</v>
      </c>
      <c r="AJ626" s="134" t="str">
        <f>IFERROR(__xludf.DUMMYFUNCTION("""COMPUTED_VALUE"""),"Jueves 19:30")</f>
        <v>Jueves 19:30</v>
      </c>
      <c r="AK626" s="134" t="str">
        <f>IFERROR(__xludf.DUMMYFUNCTION("""COMPUTED_VALUE"""),"Jueves 20:15")</f>
        <v>Jueves 20:15</v>
      </c>
      <c r="AL626" s="134" t="str">
        <f>IFERROR(__xludf.DUMMYFUNCTION("""COMPUTED_VALUE"""),"Viernes 10:30")</f>
        <v>Viernes 10:30</v>
      </c>
      <c r="AM626" s="134" t="str">
        <f>IFERROR(__xludf.DUMMYFUNCTION("""COMPUTED_VALUE"""),"Viernes 14:15")</f>
        <v>Viernes 14:15</v>
      </c>
      <c r="AN626" s="134" t="str">
        <f>IFERROR(__xludf.DUMMYFUNCTION("""COMPUTED_VALUE"""),"Viernes 18:00")</f>
        <v>Viernes 18:00</v>
      </c>
      <c r="AO626" s="134" t="str">
        <f>IFERROR(__xludf.DUMMYFUNCTION("""COMPUTED_VALUE"""),"Sábado 08:15")</f>
        <v>Sábado 08:15</v>
      </c>
      <c r="AP626" s="134" t="str">
        <f>IFERROR(__xludf.DUMMYFUNCTION("""COMPUTED_VALUE"""),"Sábado 09:45")</f>
        <v>Sábado 09:45</v>
      </c>
      <c r="AQ626" s="134" t="str">
        <f>IFERROR(__xludf.DUMMYFUNCTION("""COMPUTED_VALUE"""),"Sábado 12:00")</f>
        <v>Sábado 12:00</v>
      </c>
      <c r="AR626" s="134" t="str">
        <f>IFERROR(__xludf.DUMMYFUNCTION("""COMPUTED_VALUE"""),"Sábado 16:30")</f>
        <v>Sábado 16:30</v>
      </c>
      <c r="AS626" s="134" t="str">
        <f>IFERROR(__xludf.DUMMYFUNCTION("""COMPUTED_VALUE"""),"vacio")</f>
        <v>vacio</v>
      </c>
      <c r="AT626" s="134"/>
      <c r="AU626" s="134"/>
      <c r="AV626" s="134"/>
      <c r="AW626" s="134"/>
      <c r="AX626" s="134"/>
      <c r="AY626" s="353"/>
      <c r="AZ626" s="392" t="str">
        <f>IFERROR(__xludf.DUMMYFUNCTION("TRANSPOSE( IFNA(FILTER($B:$B, MONTH(IF($A:$A&lt;&gt;"""",$A:$A,""null""))=MONTH(IF('DATOS PERSONALES'!$H624&lt;&gt;"""",'DATOS PERSONALES'!$H624,""null""))),""Ingrese mes contratacion primero""))"),"Ingrese mes contratacion primero")</f>
        <v>Ingrese mes contratacion primero</v>
      </c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</row>
    <row r="627" ht="15.75" customHeight="1">
      <c r="A627" s="134"/>
      <c r="B627" s="134"/>
      <c r="C627" s="134"/>
      <c r="D627" s="134"/>
      <c r="E627" s="134"/>
      <c r="F627" s="134"/>
      <c r="G627" s="353"/>
      <c r="H627" s="376"/>
      <c r="I627" s="376"/>
      <c r="J627" s="376"/>
      <c r="K627" s="377"/>
      <c r="L627" s="134"/>
      <c r="M627" s="134"/>
      <c r="N627" s="134"/>
      <c r="O627" s="134"/>
      <c r="P627" s="353"/>
      <c r="Q627" s="381" t="str">
        <f>IFERROR(__xludf.DUMMYFUNCTION("TRANSPOSE(FILTER($P$6:$P$329,$O$6:$O$329='DATOS PERSONALES'!$E624))"),"Lunes 13:45")</f>
        <v>Lunes 13:45</v>
      </c>
      <c r="R627" s="134" t="str">
        <f>IFERROR(__xludf.DUMMYFUNCTION("""COMPUTED_VALUE"""),"Lunes 14:30")</f>
        <v>Lunes 14:30</v>
      </c>
      <c r="S627" s="134" t="str">
        <f>IFERROR(__xludf.DUMMYFUNCTION("""COMPUTED_VALUE"""),"Lunes 17:30")</f>
        <v>Lunes 17:30</v>
      </c>
      <c r="T627" s="134" t="str">
        <f>IFERROR(__xludf.DUMMYFUNCTION("""COMPUTED_VALUE"""),"Lunes 19:45")</f>
        <v>Lunes 19:45</v>
      </c>
      <c r="U627" s="134" t="str">
        <f>IFERROR(__xludf.DUMMYFUNCTION("""COMPUTED_VALUE"""),"Lunes 20:30")</f>
        <v>Lunes 20:30</v>
      </c>
      <c r="V627" s="134" t="str">
        <f>IFERROR(__xludf.DUMMYFUNCTION("""COMPUTED_VALUE"""),"Martes 08:15")</f>
        <v>Martes 08:15</v>
      </c>
      <c r="W627" s="134" t="str">
        <f>IFERROR(__xludf.DUMMYFUNCTION("""COMPUTED_VALUE"""),"Martes 10:30")</f>
        <v>Martes 10:30</v>
      </c>
      <c r="X627" s="134" t="str">
        <f>IFERROR(__xludf.DUMMYFUNCTION("""COMPUTED_VALUE"""),"Martes 14:15")</f>
        <v>Martes 14:15</v>
      </c>
      <c r="Y627" s="134" t="str">
        <f>IFERROR(__xludf.DUMMYFUNCTION("""COMPUTED_VALUE"""),"Miércoles 08:15")</f>
        <v>Miércoles 08:15</v>
      </c>
      <c r="Z627" s="134" t="str">
        <f>IFERROR(__xludf.DUMMYFUNCTION("""COMPUTED_VALUE"""),"Miércoles 10:30")</f>
        <v>Miércoles 10:30</v>
      </c>
      <c r="AA627" s="134" t="str">
        <f>IFERROR(__xludf.DUMMYFUNCTION("""COMPUTED_VALUE"""),"Miércoles 13:30")</f>
        <v>Miércoles 13:30</v>
      </c>
      <c r="AB627" s="134" t="str">
        <f>IFERROR(__xludf.DUMMYFUNCTION("""COMPUTED_VALUE"""),"Miércoles 18:00")</f>
        <v>Miércoles 18:00</v>
      </c>
      <c r="AC627" s="134" t="str">
        <f>IFERROR(__xludf.DUMMYFUNCTION("""COMPUTED_VALUE"""),"Miércoles 18:45")</f>
        <v>Miércoles 18:45</v>
      </c>
      <c r="AD627" s="134" t="str">
        <f>IFERROR(__xludf.DUMMYFUNCTION("""COMPUTED_VALUE"""),"Miércoles 20:15")</f>
        <v>Miércoles 20:15</v>
      </c>
      <c r="AE627" s="134" t="str">
        <f>IFERROR(__xludf.DUMMYFUNCTION("""COMPUTED_VALUE"""),"Jueves 08:15")</f>
        <v>Jueves 08:15</v>
      </c>
      <c r="AF627" s="134" t="str">
        <f>IFERROR(__xludf.DUMMYFUNCTION("""COMPUTED_VALUE"""),"Jueves 09:00")</f>
        <v>Jueves 09:00</v>
      </c>
      <c r="AG627" s="134" t="str">
        <f>IFERROR(__xludf.DUMMYFUNCTION("""COMPUTED_VALUE"""),"Jueves 10:30")</f>
        <v>Jueves 10:30</v>
      </c>
      <c r="AH627" s="134" t="str">
        <f>IFERROR(__xludf.DUMMYFUNCTION("""COMPUTED_VALUE"""),"Jueves 14:15")</f>
        <v>Jueves 14:15</v>
      </c>
      <c r="AI627" s="134" t="str">
        <f>IFERROR(__xludf.DUMMYFUNCTION("""COMPUTED_VALUE"""),"Jueves 15:00")</f>
        <v>Jueves 15:00</v>
      </c>
      <c r="AJ627" s="134" t="str">
        <f>IFERROR(__xludf.DUMMYFUNCTION("""COMPUTED_VALUE"""),"Jueves 19:30")</f>
        <v>Jueves 19:30</v>
      </c>
      <c r="AK627" s="134" t="str">
        <f>IFERROR(__xludf.DUMMYFUNCTION("""COMPUTED_VALUE"""),"Jueves 20:15")</f>
        <v>Jueves 20:15</v>
      </c>
      <c r="AL627" s="134" t="str">
        <f>IFERROR(__xludf.DUMMYFUNCTION("""COMPUTED_VALUE"""),"Viernes 10:30")</f>
        <v>Viernes 10:30</v>
      </c>
      <c r="AM627" s="134" t="str">
        <f>IFERROR(__xludf.DUMMYFUNCTION("""COMPUTED_VALUE"""),"Viernes 14:15")</f>
        <v>Viernes 14:15</v>
      </c>
      <c r="AN627" s="134" t="str">
        <f>IFERROR(__xludf.DUMMYFUNCTION("""COMPUTED_VALUE"""),"Viernes 18:00")</f>
        <v>Viernes 18:00</v>
      </c>
      <c r="AO627" s="134" t="str">
        <f>IFERROR(__xludf.DUMMYFUNCTION("""COMPUTED_VALUE"""),"Sábado 08:15")</f>
        <v>Sábado 08:15</v>
      </c>
      <c r="AP627" s="134" t="str">
        <f>IFERROR(__xludf.DUMMYFUNCTION("""COMPUTED_VALUE"""),"Sábado 09:45")</f>
        <v>Sábado 09:45</v>
      </c>
      <c r="AQ627" s="134" t="str">
        <f>IFERROR(__xludf.DUMMYFUNCTION("""COMPUTED_VALUE"""),"Sábado 12:00")</f>
        <v>Sábado 12:00</v>
      </c>
      <c r="AR627" s="134" t="str">
        <f>IFERROR(__xludf.DUMMYFUNCTION("""COMPUTED_VALUE"""),"Sábado 16:30")</f>
        <v>Sábado 16:30</v>
      </c>
      <c r="AS627" s="134" t="str">
        <f>IFERROR(__xludf.DUMMYFUNCTION("""COMPUTED_VALUE"""),"vacio")</f>
        <v>vacio</v>
      </c>
      <c r="AT627" s="134"/>
      <c r="AU627" s="134"/>
      <c r="AV627" s="134"/>
      <c r="AW627" s="134"/>
      <c r="AX627" s="134"/>
      <c r="AY627" s="353"/>
      <c r="AZ627" s="392" t="str">
        <f>IFERROR(__xludf.DUMMYFUNCTION("TRANSPOSE( IFNA(FILTER($B:$B, MONTH(IF($A:$A&lt;&gt;"""",$A:$A,""null""))=MONTH(IF('DATOS PERSONALES'!$H625&lt;&gt;"""",'DATOS PERSONALES'!$H625,""null""))),""Ingrese mes contratacion primero""))"),"Ingrese mes contratacion primero")</f>
        <v>Ingrese mes contratacion primero</v>
      </c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</row>
    <row r="628" ht="15.75" customHeight="1">
      <c r="A628" s="134"/>
      <c r="B628" s="134"/>
      <c r="C628" s="134"/>
      <c r="D628" s="134"/>
      <c r="E628" s="134"/>
      <c r="F628" s="134"/>
      <c r="G628" s="353"/>
      <c r="H628" s="376"/>
      <c r="I628" s="376"/>
      <c r="J628" s="376"/>
      <c r="K628" s="377"/>
      <c r="L628" s="134"/>
      <c r="M628" s="134"/>
      <c r="N628" s="134"/>
      <c r="O628" s="134"/>
      <c r="P628" s="353"/>
      <c r="Q628" s="381" t="str">
        <f>IFERROR(__xludf.DUMMYFUNCTION("TRANSPOSE(FILTER($P$6:$P$329,$O$6:$O$329='DATOS PERSONALES'!$E625))"),"Lunes 13:45")</f>
        <v>Lunes 13:45</v>
      </c>
      <c r="R628" s="134" t="str">
        <f>IFERROR(__xludf.DUMMYFUNCTION("""COMPUTED_VALUE"""),"Lunes 14:30")</f>
        <v>Lunes 14:30</v>
      </c>
      <c r="S628" s="134" t="str">
        <f>IFERROR(__xludf.DUMMYFUNCTION("""COMPUTED_VALUE"""),"Lunes 17:30")</f>
        <v>Lunes 17:30</v>
      </c>
      <c r="T628" s="134" t="str">
        <f>IFERROR(__xludf.DUMMYFUNCTION("""COMPUTED_VALUE"""),"Lunes 19:45")</f>
        <v>Lunes 19:45</v>
      </c>
      <c r="U628" s="134" t="str">
        <f>IFERROR(__xludf.DUMMYFUNCTION("""COMPUTED_VALUE"""),"Lunes 20:30")</f>
        <v>Lunes 20:30</v>
      </c>
      <c r="V628" s="134" t="str">
        <f>IFERROR(__xludf.DUMMYFUNCTION("""COMPUTED_VALUE"""),"Martes 08:15")</f>
        <v>Martes 08:15</v>
      </c>
      <c r="W628" s="134" t="str">
        <f>IFERROR(__xludf.DUMMYFUNCTION("""COMPUTED_VALUE"""),"Martes 10:30")</f>
        <v>Martes 10:30</v>
      </c>
      <c r="X628" s="134" t="str">
        <f>IFERROR(__xludf.DUMMYFUNCTION("""COMPUTED_VALUE"""),"Martes 14:15")</f>
        <v>Martes 14:15</v>
      </c>
      <c r="Y628" s="134" t="str">
        <f>IFERROR(__xludf.DUMMYFUNCTION("""COMPUTED_VALUE"""),"Miércoles 08:15")</f>
        <v>Miércoles 08:15</v>
      </c>
      <c r="Z628" s="134" t="str">
        <f>IFERROR(__xludf.DUMMYFUNCTION("""COMPUTED_VALUE"""),"Miércoles 10:30")</f>
        <v>Miércoles 10:30</v>
      </c>
      <c r="AA628" s="134" t="str">
        <f>IFERROR(__xludf.DUMMYFUNCTION("""COMPUTED_VALUE"""),"Miércoles 13:30")</f>
        <v>Miércoles 13:30</v>
      </c>
      <c r="AB628" s="134" t="str">
        <f>IFERROR(__xludf.DUMMYFUNCTION("""COMPUTED_VALUE"""),"Miércoles 18:00")</f>
        <v>Miércoles 18:00</v>
      </c>
      <c r="AC628" s="134" t="str">
        <f>IFERROR(__xludf.DUMMYFUNCTION("""COMPUTED_VALUE"""),"Miércoles 18:45")</f>
        <v>Miércoles 18:45</v>
      </c>
      <c r="AD628" s="134" t="str">
        <f>IFERROR(__xludf.DUMMYFUNCTION("""COMPUTED_VALUE"""),"Miércoles 20:15")</f>
        <v>Miércoles 20:15</v>
      </c>
      <c r="AE628" s="134" t="str">
        <f>IFERROR(__xludf.DUMMYFUNCTION("""COMPUTED_VALUE"""),"Jueves 08:15")</f>
        <v>Jueves 08:15</v>
      </c>
      <c r="AF628" s="134" t="str">
        <f>IFERROR(__xludf.DUMMYFUNCTION("""COMPUTED_VALUE"""),"Jueves 09:00")</f>
        <v>Jueves 09:00</v>
      </c>
      <c r="AG628" s="134" t="str">
        <f>IFERROR(__xludf.DUMMYFUNCTION("""COMPUTED_VALUE"""),"Jueves 10:30")</f>
        <v>Jueves 10:30</v>
      </c>
      <c r="AH628" s="134" t="str">
        <f>IFERROR(__xludf.DUMMYFUNCTION("""COMPUTED_VALUE"""),"Jueves 14:15")</f>
        <v>Jueves 14:15</v>
      </c>
      <c r="AI628" s="134" t="str">
        <f>IFERROR(__xludf.DUMMYFUNCTION("""COMPUTED_VALUE"""),"Jueves 15:00")</f>
        <v>Jueves 15:00</v>
      </c>
      <c r="AJ628" s="134" t="str">
        <f>IFERROR(__xludf.DUMMYFUNCTION("""COMPUTED_VALUE"""),"Jueves 19:30")</f>
        <v>Jueves 19:30</v>
      </c>
      <c r="AK628" s="134" t="str">
        <f>IFERROR(__xludf.DUMMYFUNCTION("""COMPUTED_VALUE"""),"Jueves 20:15")</f>
        <v>Jueves 20:15</v>
      </c>
      <c r="AL628" s="134" t="str">
        <f>IFERROR(__xludf.DUMMYFUNCTION("""COMPUTED_VALUE"""),"Viernes 10:30")</f>
        <v>Viernes 10:30</v>
      </c>
      <c r="AM628" s="134" t="str">
        <f>IFERROR(__xludf.DUMMYFUNCTION("""COMPUTED_VALUE"""),"Viernes 14:15")</f>
        <v>Viernes 14:15</v>
      </c>
      <c r="AN628" s="134" t="str">
        <f>IFERROR(__xludf.DUMMYFUNCTION("""COMPUTED_VALUE"""),"Viernes 18:00")</f>
        <v>Viernes 18:00</v>
      </c>
      <c r="AO628" s="134" t="str">
        <f>IFERROR(__xludf.DUMMYFUNCTION("""COMPUTED_VALUE"""),"Sábado 08:15")</f>
        <v>Sábado 08:15</v>
      </c>
      <c r="AP628" s="134" t="str">
        <f>IFERROR(__xludf.DUMMYFUNCTION("""COMPUTED_VALUE"""),"Sábado 09:45")</f>
        <v>Sábado 09:45</v>
      </c>
      <c r="AQ628" s="134" t="str">
        <f>IFERROR(__xludf.DUMMYFUNCTION("""COMPUTED_VALUE"""),"Sábado 12:00")</f>
        <v>Sábado 12:00</v>
      </c>
      <c r="AR628" s="134" t="str">
        <f>IFERROR(__xludf.DUMMYFUNCTION("""COMPUTED_VALUE"""),"Sábado 16:30")</f>
        <v>Sábado 16:30</v>
      </c>
      <c r="AS628" s="134" t="str">
        <f>IFERROR(__xludf.DUMMYFUNCTION("""COMPUTED_VALUE"""),"vacio")</f>
        <v>vacio</v>
      </c>
      <c r="AT628" s="134"/>
      <c r="AU628" s="134"/>
      <c r="AV628" s="134"/>
      <c r="AW628" s="134"/>
      <c r="AX628" s="134"/>
      <c r="AY628" s="353"/>
      <c r="AZ628" s="392" t="str">
        <f>IFERROR(__xludf.DUMMYFUNCTION("TRANSPOSE( IFNA(FILTER($B:$B, MONTH(IF($A:$A&lt;&gt;"""",$A:$A,""null""))=MONTH(IF('DATOS PERSONALES'!$H626&lt;&gt;"""",'DATOS PERSONALES'!$H626,""null""))),""Ingrese mes contratacion primero""))"),"Ingrese mes contratacion primero")</f>
        <v>Ingrese mes contratacion primero</v>
      </c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</row>
    <row r="629" ht="15.75" customHeight="1">
      <c r="A629" s="134"/>
      <c r="B629" s="134"/>
      <c r="C629" s="134"/>
      <c r="D629" s="134"/>
      <c r="E629" s="134"/>
      <c r="F629" s="134"/>
      <c r="G629" s="353"/>
      <c r="H629" s="376"/>
      <c r="I629" s="376"/>
      <c r="J629" s="376"/>
      <c r="K629" s="377"/>
      <c r="L629" s="134"/>
      <c r="M629" s="134"/>
      <c r="N629" s="134"/>
      <c r="O629" s="134"/>
      <c r="P629" s="353"/>
      <c r="Q629" s="381" t="str">
        <f>IFERROR(__xludf.DUMMYFUNCTION("TRANSPOSE(FILTER($P$6:$P$329,$O$6:$O$329='DATOS PERSONALES'!$E626))"),"Lunes 13:45")</f>
        <v>Lunes 13:45</v>
      </c>
      <c r="R629" s="134" t="str">
        <f>IFERROR(__xludf.DUMMYFUNCTION("""COMPUTED_VALUE"""),"Lunes 14:30")</f>
        <v>Lunes 14:30</v>
      </c>
      <c r="S629" s="134" t="str">
        <f>IFERROR(__xludf.DUMMYFUNCTION("""COMPUTED_VALUE"""),"Lunes 17:30")</f>
        <v>Lunes 17:30</v>
      </c>
      <c r="T629" s="134" t="str">
        <f>IFERROR(__xludf.DUMMYFUNCTION("""COMPUTED_VALUE"""),"Lunes 19:45")</f>
        <v>Lunes 19:45</v>
      </c>
      <c r="U629" s="134" t="str">
        <f>IFERROR(__xludf.DUMMYFUNCTION("""COMPUTED_VALUE"""),"Lunes 20:30")</f>
        <v>Lunes 20:30</v>
      </c>
      <c r="V629" s="134" t="str">
        <f>IFERROR(__xludf.DUMMYFUNCTION("""COMPUTED_VALUE"""),"Martes 08:15")</f>
        <v>Martes 08:15</v>
      </c>
      <c r="W629" s="134" t="str">
        <f>IFERROR(__xludf.DUMMYFUNCTION("""COMPUTED_VALUE"""),"Martes 10:30")</f>
        <v>Martes 10:30</v>
      </c>
      <c r="X629" s="134" t="str">
        <f>IFERROR(__xludf.DUMMYFUNCTION("""COMPUTED_VALUE"""),"Martes 14:15")</f>
        <v>Martes 14:15</v>
      </c>
      <c r="Y629" s="134" t="str">
        <f>IFERROR(__xludf.DUMMYFUNCTION("""COMPUTED_VALUE"""),"Miércoles 08:15")</f>
        <v>Miércoles 08:15</v>
      </c>
      <c r="Z629" s="134" t="str">
        <f>IFERROR(__xludf.DUMMYFUNCTION("""COMPUTED_VALUE"""),"Miércoles 10:30")</f>
        <v>Miércoles 10:30</v>
      </c>
      <c r="AA629" s="134" t="str">
        <f>IFERROR(__xludf.DUMMYFUNCTION("""COMPUTED_VALUE"""),"Miércoles 13:30")</f>
        <v>Miércoles 13:30</v>
      </c>
      <c r="AB629" s="134" t="str">
        <f>IFERROR(__xludf.DUMMYFUNCTION("""COMPUTED_VALUE"""),"Miércoles 18:00")</f>
        <v>Miércoles 18:00</v>
      </c>
      <c r="AC629" s="134" t="str">
        <f>IFERROR(__xludf.DUMMYFUNCTION("""COMPUTED_VALUE"""),"Miércoles 18:45")</f>
        <v>Miércoles 18:45</v>
      </c>
      <c r="AD629" s="134" t="str">
        <f>IFERROR(__xludf.DUMMYFUNCTION("""COMPUTED_VALUE"""),"Miércoles 20:15")</f>
        <v>Miércoles 20:15</v>
      </c>
      <c r="AE629" s="134" t="str">
        <f>IFERROR(__xludf.DUMMYFUNCTION("""COMPUTED_VALUE"""),"Jueves 08:15")</f>
        <v>Jueves 08:15</v>
      </c>
      <c r="AF629" s="134" t="str">
        <f>IFERROR(__xludf.DUMMYFUNCTION("""COMPUTED_VALUE"""),"Jueves 09:00")</f>
        <v>Jueves 09:00</v>
      </c>
      <c r="AG629" s="134" t="str">
        <f>IFERROR(__xludf.DUMMYFUNCTION("""COMPUTED_VALUE"""),"Jueves 10:30")</f>
        <v>Jueves 10:30</v>
      </c>
      <c r="AH629" s="134" t="str">
        <f>IFERROR(__xludf.DUMMYFUNCTION("""COMPUTED_VALUE"""),"Jueves 14:15")</f>
        <v>Jueves 14:15</v>
      </c>
      <c r="AI629" s="134" t="str">
        <f>IFERROR(__xludf.DUMMYFUNCTION("""COMPUTED_VALUE"""),"Jueves 15:00")</f>
        <v>Jueves 15:00</v>
      </c>
      <c r="AJ629" s="134" t="str">
        <f>IFERROR(__xludf.DUMMYFUNCTION("""COMPUTED_VALUE"""),"Jueves 19:30")</f>
        <v>Jueves 19:30</v>
      </c>
      <c r="AK629" s="134" t="str">
        <f>IFERROR(__xludf.DUMMYFUNCTION("""COMPUTED_VALUE"""),"Jueves 20:15")</f>
        <v>Jueves 20:15</v>
      </c>
      <c r="AL629" s="134" t="str">
        <f>IFERROR(__xludf.DUMMYFUNCTION("""COMPUTED_VALUE"""),"Viernes 10:30")</f>
        <v>Viernes 10:30</v>
      </c>
      <c r="AM629" s="134" t="str">
        <f>IFERROR(__xludf.DUMMYFUNCTION("""COMPUTED_VALUE"""),"Viernes 14:15")</f>
        <v>Viernes 14:15</v>
      </c>
      <c r="AN629" s="134" t="str">
        <f>IFERROR(__xludf.DUMMYFUNCTION("""COMPUTED_VALUE"""),"Viernes 18:00")</f>
        <v>Viernes 18:00</v>
      </c>
      <c r="AO629" s="134" t="str">
        <f>IFERROR(__xludf.DUMMYFUNCTION("""COMPUTED_VALUE"""),"Sábado 08:15")</f>
        <v>Sábado 08:15</v>
      </c>
      <c r="AP629" s="134" t="str">
        <f>IFERROR(__xludf.DUMMYFUNCTION("""COMPUTED_VALUE"""),"Sábado 09:45")</f>
        <v>Sábado 09:45</v>
      </c>
      <c r="AQ629" s="134" t="str">
        <f>IFERROR(__xludf.DUMMYFUNCTION("""COMPUTED_VALUE"""),"Sábado 12:00")</f>
        <v>Sábado 12:00</v>
      </c>
      <c r="AR629" s="134" t="str">
        <f>IFERROR(__xludf.DUMMYFUNCTION("""COMPUTED_VALUE"""),"Sábado 16:30")</f>
        <v>Sábado 16:30</v>
      </c>
      <c r="AS629" s="134" t="str">
        <f>IFERROR(__xludf.DUMMYFUNCTION("""COMPUTED_VALUE"""),"vacio")</f>
        <v>vacio</v>
      </c>
      <c r="AT629" s="134"/>
      <c r="AU629" s="134"/>
      <c r="AV629" s="134"/>
      <c r="AW629" s="134"/>
      <c r="AX629" s="134"/>
      <c r="AY629" s="353"/>
      <c r="AZ629" s="392" t="str">
        <f>IFERROR(__xludf.DUMMYFUNCTION("TRANSPOSE( IFNA(FILTER($B:$B, MONTH(IF($A:$A&lt;&gt;"""",$A:$A,""null""))=MONTH(IF('DATOS PERSONALES'!$H627&lt;&gt;"""",'DATOS PERSONALES'!$H627,""null""))),""Ingrese mes contratacion primero""))"),"Ingrese mes contratacion primero")</f>
        <v>Ingrese mes contratacion primero</v>
      </c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</row>
    <row r="630" ht="15.75" customHeight="1">
      <c r="A630" s="134"/>
      <c r="B630" s="134"/>
      <c r="C630" s="134"/>
      <c r="D630" s="134"/>
      <c r="E630" s="134"/>
      <c r="F630" s="134"/>
      <c r="G630" s="353"/>
      <c r="H630" s="376"/>
      <c r="I630" s="376"/>
      <c r="J630" s="376"/>
      <c r="K630" s="377"/>
      <c r="L630" s="134"/>
      <c r="M630" s="134"/>
      <c r="N630" s="134"/>
      <c r="O630" s="134"/>
      <c r="P630" s="353"/>
      <c r="Q630" s="381" t="str">
        <f>IFERROR(__xludf.DUMMYFUNCTION("TRANSPOSE(FILTER($P$6:$P$329,$O$6:$O$329='DATOS PERSONALES'!$E627))"),"Lunes 13:45")</f>
        <v>Lunes 13:45</v>
      </c>
      <c r="R630" s="134" t="str">
        <f>IFERROR(__xludf.DUMMYFUNCTION("""COMPUTED_VALUE"""),"Lunes 14:30")</f>
        <v>Lunes 14:30</v>
      </c>
      <c r="S630" s="134" t="str">
        <f>IFERROR(__xludf.DUMMYFUNCTION("""COMPUTED_VALUE"""),"Lunes 17:30")</f>
        <v>Lunes 17:30</v>
      </c>
      <c r="T630" s="134" t="str">
        <f>IFERROR(__xludf.DUMMYFUNCTION("""COMPUTED_VALUE"""),"Lunes 19:45")</f>
        <v>Lunes 19:45</v>
      </c>
      <c r="U630" s="134" t="str">
        <f>IFERROR(__xludf.DUMMYFUNCTION("""COMPUTED_VALUE"""),"Lunes 20:30")</f>
        <v>Lunes 20:30</v>
      </c>
      <c r="V630" s="134" t="str">
        <f>IFERROR(__xludf.DUMMYFUNCTION("""COMPUTED_VALUE"""),"Martes 08:15")</f>
        <v>Martes 08:15</v>
      </c>
      <c r="W630" s="134" t="str">
        <f>IFERROR(__xludf.DUMMYFUNCTION("""COMPUTED_VALUE"""),"Martes 10:30")</f>
        <v>Martes 10:30</v>
      </c>
      <c r="X630" s="134" t="str">
        <f>IFERROR(__xludf.DUMMYFUNCTION("""COMPUTED_VALUE"""),"Martes 14:15")</f>
        <v>Martes 14:15</v>
      </c>
      <c r="Y630" s="134" t="str">
        <f>IFERROR(__xludf.DUMMYFUNCTION("""COMPUTED_VALUE"""),"Miércoles 08:15")</f>
        <v>Miércoles 08:15</v>
      </c>
      <c r="Z630" s="134" t="str">
        <f>IFERROR(__xludf.DUMMYFUNCTION("""COMPUTED_VALUE"""),"Miércoles 10:30")</f>
        <v>Miércoles 10:30</v>
      </c>
      <c r="AA630" s="134" t="str">
        <f>IFERROR(__xludf.DUMMYFUNCTION("""COMPUTED_VALUE"""),"Miércoles 13:30")</f>
        <v>Miércoles 13:30</v>
      </c>
      <c r="AB630" s="134" t="str">
        <f>IFERROR(__xludf.DUMMYFUNCTION("""COMPUTED_VALUE"""),"Miércoles 18:00")</f>
        <v>Miércoles 18:00</v>
      </c>
      <c r="AC630" s="134" t="str">
        <f>IFERROR(__xludf.DUMMYFUNCTION("""COMPUTED_VALUE"""),"Miércoles 18:45")</f>
        <v>Miércoles 18:45</v>
      </c>
      <c r="AD630" s="134" t="str">
        <f>IFERROR(__xludf.DUMMYFUNCTION("""COMPUTED_VALUE"""),"Miércoles 20:15")</f>
        <v>Miércoles 20:15</v>
      </c>
      <c r="AE630" s="134" t="str">
        <f>IFERROR(__xludf.DUMMYFUNCTION("""COMPUTED_VALUE"""),"Jueves 08:15")</f>
        <v>Jueves 08:15</v>
      </c>
      <c r="AF630" s="134" t="str">
        <f>IFERROR(__xludf.DUMMYFUNCTION("""COMPUTED_VALUE"""),"Jueves 09:00")</f>
        <v>Jueves 09:00</v>
      </c>
      <c r="AG630" s="134" t="str">
        <f>IFERROR(__xludf.DUMMYFUNCTION("""COMPUTED_VALUE"""),"Jueves 10:30")</f>
        <v>Jueves 10:30</v>
      </c>
      <c r="AH630" s="134" t="str">
        <f>IFERROR(__xludf.DUMMYFUNCTION("""COMPUTED_VALUE"""),"Jueves 14:15")</f>
        <v>Jueves 14:15</v>
      </c>
      <c r="AI630" s="134" t="str">
        <f>IFERROR(__xludf.DUMMYFUNCTION("""COMPUTED_VALUE"""),"Jueves 15:00")</f>
        <v>Jueves 15:00</v>
      </c>
      <c r="AJ630" s="134" t="str">
        <f>IFERROR(__xludf.DUMMYFUNCTION("""COMPUTED_VALUE"""),"Jueves 19:30")</f>
        <v>Jueves 19:30</v>
      </c>
      <c r="AK630" s="134" t="str">
        <f>IFERROR(__xludf.DUMMYFUNCTION("""COMPUTED_VALUE"""),"Jueves 20:15")</f>
        <v>Jueves 20:15</v>
      </c>
      <c r="AL630" s="134" t="str">
        <f>IFERROR(__xludf.DUMMYFUNCTION("""COMPUTED_VALUE"""),"Viernes 10:30")</f>
        <v>Viernes 10:30</v>
      </c>
      <c r="AM630" s="134" t="str">
        <f>IFERROR(__xludf.DUMMYFUNCTION("""COMPUTED_VALUE"""),"Viernes 14:15")</f>
        <v>Viernes 14:15</v>
      </c>
      <c r="AN630" s="134" t="str">
        <f>IFERROR(__xludf.DUMMYFUNCTION("""COMPUTED_VALUE"""),"Viernes 18:00")</f>
        <v>Viernes 18:00</v>
      </c>
      <c r="AO630" s="134" t="str">
        <f>IFERROR(__xludf.DUMMYFUNCTION("""COMPUTED_VALUE"""),"Sábado 08:15")</f>
        <v>Sábado 08:15</v>
      </c>
      <c r="AP630" s="134" t="str">
        <f>IFERROR(__xludf.DUMMYFUNCTION("""COMPUTED_VALUE"""),"Sábado 09:45")</f>
        <v>Sábado 09:45</v>
      </c>
      <c r="AQ630" s="134" t="str">
        <f>IFERROR(__xludf.DUMMYFUNCTION("""COMPUTED_VALUE"""),"Sábado 12:00")</f>
        <v>Sábado 12:00</v>
      </c>
      <c r="AR630" s="134" t="str">
        <f>IFERROR(__xludf.DUMMYFUNCTION("""COMPUTED_VALUE"""),"Sábado 16:30")</f>
        <v>Sábado 16:30</v>
      </c>
      <c r="AS630" s="134" t="str">
        <f>IFERROR(__xludf.DUMMYFUNCTION("""COMPUTED_VALUE"""),"vacio")</f>
        <v>vacio</v>
      </c>
      <c r="AT630" s="134"/>
      <c r="AU630" s="134"/>
      <c r="AV630" s="134"/>
      <c r="AW630" s="134"/>
      <c r="AX630" s="134"/>
      <c r="AY630" s="353"/>
      <c r="AZ630" s="392" t="str">
        <f>IFERROR(__xludf.DUMMYFUNCTION("TRANSPOSE( IFNA(FILTER($B:$B, MONTH(IF($A:$A&lt;&gt;"""",$A:$A,""null""))=MONTH(IF('DATOS PERSONALES'!$H628&lt;&gt;"""",'DATOS PERSONALES'!$H628,""null""))),""Ingrese mes contratacion primero""))"),"Ingrese mes contratacion primero")</f>
        <v>Ingrese mes contratacion primero</v>
      </c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</row>
    <row r="631" ht="15.75" customHeight="1">
      <c r="A631" s="134"/>
      <c r="B631" s="134"/>
      <c r="C631" s="134"/>
      <c r="D631" s="134"/>
      <c r="E631" s="134"/>
      <c r="F631" s="134"/>
      <c r="G631" s="353"/>
      <c r="H631" s="376"/>
      <c r="I631" s="376"/>
      <c r="J631" s="376"/>
      <c r="K631" s="377"/>
      <c r="L631" s="134"/>
      <c r="M631" s="134"/>
      <c r="N631" s="134"/>
      <c r="O631" s="134"/>
      <c r="P631" s="353"/>
      <c r="Q631" s="381" t="str">
        <f>IFERROR(__xludf.DUMMYFUNCTION("TRANSPOSE(FILTER($P$6:$P$329,$O$6:$O$329='DATOS PERSONALES'!$E628))"),"Lunes 13:45")</f>
        <v>Lunes 13:45</v>
      </c>
      <c r="R631" s="134" t="str">
        <f>IFERROR(__xludf.DUMMYFUNCTION("""COMPUTED_VALUE"""),"Lunes 14:30")</f>
        <v>Lunes 14:30</v>
      </c>
      <c r="S631" s="134" t="str">
        <f>IFERROR(__xludf.DUMMYFUNCTION("""COMPUTED_VALUE"""),"Lunes 17:30")</f>
        <v>Lunes 17:30</v>
      </c>
      <c r="T631" s="134" t="str">
        <f>IFERROR(__xludf.DUMMYFUNCTION("""COMPUTED_VALUE"""),"Lunes 19:45")</f>
        <v>Lunes 19:45</v>
      </c>
      <c r="U631" s="134" t="str">
        <f>IFERROR(__xludf.DUMMYFUNCTION("""COMPUTED_VALUE"""),"Lunes 20:30")</f>
        <v>Lunes 20:30</v>
      </c>
      <c r="V631" s="134" t="str">
        <f>IFERROR(__xludf.DUMMYFUNCTION("""COMPUTED_VALUE"""),"Martes 08:15")</f>
        <v>Martes 08:15</v>
      </c>
      <c r="W631" s="134" t="str">
        <f>IFERROR(__xludf.DUMMYFUNCTION("""COMPUTED_VALUE"""),"Martes 10:30")</f>
        <v>Martes 10:30</v>
      </c>
      <c r="X631" s="134" t="str">
        <f>IFERROR(__xludf.DUMMYFUNCTION("""COMPUTED_VALUE"""),"Martes 14:15")</f>
        <v>Martes 14:15</v>
      </c>
      <c r="Y631" s="134" t="str">
        <f>IFERROR(__xludf.DUMMYFUNCTION("""COMPUTED_VALUE"""),"Miércoles 08:15")</f>
        <v>Miércoles 08:15</v>
      </c>
      <c r="Z631" s="134" t="str">
        <f>IFERROR(__xludf.DUMMYFUNCTION("""COMPUTED_VALUE"""),"Miércoles 10:30")</f>
        <v>Miércoles 10:30</v>
      </c>
      <c r="AA631" s="134" t="str">
        <f>IFERROR(__xludf.DUMMYFUNCTION("""COMPUTED_VALUE"""),"Miércoles 13:30")</f>
        <v>Miércoles 13:30</v>
      </c>
      <c r="AB631" s="134" t="str">
        <f>IFERROR(__xludf.DUMMYFUNCTION("""COMPUTED_VALUE"""),"Miércoles 18:00")</f>
        <v>Miércoles 18:00</v>
      </c>
      <c r="AC631" s="134" t="str">
        <f>IFERROR(__xludf.DUMMYFUNCTION("""COMPUTED_VALUE"""),"Miércoles 18:45")</f>
        <v>Miércoles 18:45</v>
      </c>
      <c r="AD631" s="134" t="str">
        <f>IFERROR(__xludf.DUMMYFUNCTION("""COMPUTED_VALUE"""),"Miércoles 20:15")</f>
        <v>Miércoles 20:15</v>
      </c>
      <c r="AE631" s="134" t="str">
        <f>IFERROR(__xludf.DUMMYFUNCTION("""COMPUTED_VALUE"""),"Jueves 08:15")</f>
        <v>Jueves 08:15</v>
      </c>
      <c r="AF631" s="134" t="str">
        <f>IFERROR(__xludf.DUMMYFUNCTION("""COMPUTED_VALUE"""),"Jueves 09:00")</f>
        <v>Jueves 09:00</v>
      </c>
      <c r="AG631" s="134" t="str">
        <f>IFERROR(__xludf.DUMMYFUNCTION("""COMPUTED_VALUE"""),"Jueves 10:30")</f>
        <v>Jueves 10:30</v>
      </c>
      <c r="AH631" s="134" t="str">
        <f>IFERROR(__xludf.DUMMYFUNCTION("""COMPUTED_VALUE"""),"Jueves 14:15")</f>
        <v>Jueves 14:15</v>
      </c>
      <c r="AI631" s="134" t="str">
        <f>IFERROR(__xludf.DUMMYFUNCTION("""COMPUTED_VALUE"""),"Jueves 15:00")</f>
        <v>Jueves 15:00</v>
      </c>
      <c r="AJ631" s="134" t="str">
        <f>IFERROR(__xludf.DUMMYFUNCTION("""COMPUTED_VALUE"""),"Jueves 19:30")</f>
        <v>Jueves 19:30</v>
      </c>
      <c r="AK631" s="134" t="str">
        <f>IFERROR(__xludf.DUMMYFUNCTION("""COMPUTED_VALUE"""),"Jueves 20:15")</f>
        <v>Jueves 20:15</v>
      </c>
      <c r="AL631" s="134" t="str">
        <f>IFERROR(__xludf.DUMMYFUNCTION("""COMPUTED_VALUE"""),"Viernes 10:30")</f>
        <v>Viernes 10:30</v>
      </c>
      <c r="AM631" s="134" t="str">
        <f>IFERROR(__xludf.DUMMYFUNCTION("""COMPUTED_VALUE"""),"Viernes 14:15")</f>
        <v>Viernes 14:15</v>
      </c>
      <c r="AN631" s="134" t="str">
        <f>IFERROR(__xludf.DUMMYFUNCTION("""COMPUTED_VALUE"""),"Viernes 18:00")</f>
        <v>Viernes 18:00</v>
      </c>
      <c r="AO631" s="134" t="str">
        <f>IFERROR(__xludf.DUMMYFUNCTION("""COMPUTED_VALUE"""),"Sábado 08:15")</f>
        <v>Sábado 08:15</v>
      </c>
      <c r="AP631" s="134" t="str">
        <f>IFERROR(__xludf.DUMMYFUNCTION("""COMPUTED_VALUE"""),"Sábado 09:45")</f>
        <v>Sábado 09:45</v>
      </c>
      <c r="AQ631" s="134" t="str">
        <f>IFERROR(__xludf.DUMMYFUNCTION("""COMPUTED_VALUE"""),"Sábado 12:00")</f>
        <v>Sábado 12:00</v>
      </c>
      <c r="AR631" s="134" t="str">
        <f>IFERROR(__xludf.DUMMYFUNCTION("""COMPUTED_VALUE"""),"Sábado 16:30")</f>
        <v>Sábado 16:30</v>
      </c>
      <c r="AS631" s="134" t="str">
        <f>IFERROR(__xludf.DUMMYFUNCTION("""COMPUTED_VALUE"""),"vacio")</f>
        <v>vacio</v>
      </c>
      <c r="AT631" s="134"/>
      <c r="AU631" s="134"/>
      <c r="AV631" s="134"/>
      <c r="AW631" s="134"/>
      <c r="AX631" s="134"/>
      <c r="AY631" s="353"/>
      <c r="AZ631" s="392" t="str">
        <f>IFERROR(__xludf.DUMMYFUNCTION("TRANSPOSE( IFNA(FILTER($B:$B, MONTH(IF($A:$A&lt;&gt;"""",$A:$A,""null""))=MONTH(IF('DATOS PERSONALES'!$H629&lt;&gt;"""",'DATOS PERSONALES'!$H629,""null""))),""Ingrese mes contratacion primero""))"),"Ingrese mes contratacion primero")</f>
        <v>Ingrese mes contratacion primero</v>
      </c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</row>
    <row r="632" ht="15.75" customHeight="1">
      <c r="A632" s="134"/>
      <c r="B632" s="134"/>
      <c r="C632" s="134"/>
      <c r="D632" s="134"/>
      <c r="E632" s="134"/>
      <c r="F632" s="134"/>
      <c r="G632" s="353"/>
      <c r="H632" s="376"/>
      <c r="I632" s="376"/>
      <c r="J632" s="376"/>
      <c r="K632" s="377"/>
      <c r="L632" s="134"/>
      <c r="M632" s="134"/>
      <c r="N632" s="134"/>
      <c r="O632" s="134"/>
      <c r="P632" s="353"/>
      <c r="Q632" s="381" t="str">
        <f>IFERROR(__xludf.DUMMYFUNCTION("TRANSPOSE(FILTER($P$6:$P$329,$O$6:$O$329='DATOS PERSONALES'!$E629))"),"Lunes 13:45")</f>
        <v>Lunes 13:45</v>
      </c>
      <c r="R632" s="134" t="str">
        <f>IFERROR(__xludf.DUMMYFUNCTION("""COMPUTED_VALUE"""),"Lunes 14:30")</f>
        <v>Lunes 14:30</v>
      </c>
      <c r="S632" s="134" t="str">
        <f>IFERROR(__xludf.DUMMYFUNCTION("""COMPUTED_VALUE"""),"Lunes 17:30")</f>
        <v>Lunes 17:30</v>
      </c>
      <c r="T632" s="134" t="str">
        <f>IFERROR(__xludf.DUMMYFUNCTION("""COMPUTED_VALUE"""),"Lunes 19:45")</f>
        <v>Lunes 19:45</v>
      </c>
      <c r="U632" s="134" t="str">
        <f>IFERROR(__xludf.DUMMYFUNCTION("""COMPUTED_VALUE"""),"Lunes 20:30")</f>
        <v>Lunes 20:30</v>
      </c>
      <c r="V632" s="134" t="str">
        <f>IFERROR(__xludf.DUMMYFUNCTION("""COMPUTED_VALUE"""),"Martes 08:15")</f>
        <v>Martes 08:15</v>
      </c>
      <c r="W632" s="134" t="str">
        <f>IFERROR(__xludf.DUMMYFUNCTION("""COMPUTED_VALUE"""),"Martes 10:30")</f>
        <v>Martes 10:30</v>
      </c>
      <c r="X632" s="134" t="str">
        <f>IFERROR(__xludf.DUMMYFUNCTION("""COMPUTED_VALUE"""),"Martes 14:15")</f>
        <v>Martes 14:15</v>
      </c>
      <c r="Y632" s="134" t="str">
        <f>IFERROR(__xludf.DUMMYFUNCTION("""COMPUTED_VALUE"""),"Miércoles 08:15")</f>
        <v>Miércoles 08:15</v>
      </c>
      <c r="Z632" s="134" t="str">
        <f>IFERROR(__xludf.DUMMYFUNCTION("""COMPUTED_VALUE"""),"Miércoles 10:30")</f>
        <v>Miércoles 10:30</v>
      </c>
      <c r="AA632" s="134" t="str">
        <f>IFERROR(__xludf.DUMMYFUNCTION("""COMPUTED_VALUE"""),"Miércoles 13:30")</f>
        <v>Miércoles 13:30</v>
      </c>
      <c r="AB632" s="134" t="str">
        <f>IFERROR(__xludf.DUMMYFUNCTION("""COMPUTED_VALUE"""),"Miércoles 18:00")</f>
        <v>Miércoles 18:00</v>
      </c>
      <c r="AC632" s="134" t="str">
        <f>IFERROR(__xludf.DUMMYFUNCTION("""COMPUTED_VALUE"""),"Miércoles 18:45")</f>
        <v>Miércoles 18:45</v>
      </c>
      <c r="AD632" s="134" t="str">
        <f>IFERROR(__xludf.DUMMYFUNCTION("""COMPUTED_VALUE"""),"Miércoles 20:15")</f>
        <v>Miércoles 20:15</v>
      </c>
      <c r="AE632" s="134" t="str">
        <f>IFERROR(__xludf.DUMMYFUNCTION("""COMPUTED_VALUE"""),"Jueves 08:15")</f>
        <v>Jueves 08:15</v>
      </c>
      <c r="AF632" s="134" t="str">
        <f>IFERROR(__xludf.DUMMYFUNCTION("""COMPUTED_VALUE"""),"Jueves 09:00")</f>
        <v>Jueves 09:00</v>
      </c>
      <c r="AG632" s="134" t="str">
        <f>IFERROR(__xludf.DUMMYFUNCTION("""COMPUTED_VALUE"""),"Jueves 10:30")</f>
        <v>Jueves 10:30</v>
      </c>
      <c r="AH632" s="134" t="str">
        <f>IFERROR(__xludf.DUMMYFUNCTION("""COMPUTED_VALUE"""),"Jueves 14:15")</f>
        <v>Jueves 14:15</v>
      </c>
      <c r="AI632" s="134" t="str">
        <f>IFERROR(__xludf.DUMMYFUNCTION("""COMPUTED_VALUE"""),"Jueves 15:00")</f>
        <v>Jueves 15:00</v>
      </c>
      <c r="AJ632" s="134" t="str">
        <f>IFERROR(__xludf.DUMMYFUNCTION("""COMPUTED_VALUE"""),"Jueves 19:30")</f>
        <v>Jueves 19:30</v>
      </c>
      <c r="AK632" s="134" t="str">
        <f>IFERROR(__xludf.DUMMYFUNCTION("""COMPUTED_VALUE"""),"Jueves 20:15")</f>
        <v>Jueves 20:15</v>
      </c>
      <c r="AL632" s="134" t="str">
        <f>IFERROR(__xludf.DUMMYFUNCTION("""COMPUTED_VALUE"""),"Viernes 10:30")</f>
        <v>Viernes 10:30</v>
      </c>
      <c r="AM632" s="134" t="str">
        <f>IFERROR(__xludf.DUMMYFUNCTION("""COMPUTED_VALUE"""),"Viernes 14:15")</f>
        <v>Viernes 14:15</v>
      </c>
      <c r="AN632" s="134" t="str">
        <f>IFERROR(__xludf.DUMMYFUNCTION("""COMPUTED_VALUE"""),"Viernes 18:00")</f>
        <v>Viernes 18:00</v>
      </c>
      <c r="AO632" s="134" t="str">
        <f>IFERROR(__xludf.DUMMYFUNCTION("""COMPUTED_VALUE"""),"Sábado 08:15")</f>
        <v>Sábado 08:15</v>
      </c>
      <c r="AP632" s="134" t="str">
        <f>IFERROR(__xludf.DUMMYFUNCTION("""COMPUTED_VALUE"""),"Sábado 09:45")</f>
        <v>Sábado 09:45</v>
      </c>
      <c r="AQ632" s="134" t="str">
        <f>IFERROR(__xludf.DUMMYFUNCTION("""COMPUTED_VALUE"""),"Sábado 12:00")</f>
        <v>Sábado 12:00</v>
      </c>
      <c r="AR632" s="134" t="str">
        <f>IFERROR(__xludf.DUMMYFUNCTION("""COMPUTED_VALUE"""),"Sábado 16:30")</f>
        <v>Sábado 16:30</v>
      </c>
      <c r="AS632" s="134" t="str">
        <f>IFERROR(__xludf.DUMMYFUNCTION("""COMPUTED_VALUE"""),"vacio")</f>
        <v>vacio</v>
      </c>
      <c r="AT632" s="134"/>
      <c r="AU632" s="134"/>
      <c r="AV632" s="134"/>
      <c r="AW632" s="134"/>
      <c r="AX632" s="134"/>
      <c r="AY632" s="353"/>
      <c r="AZ632" s="392" t="str">
        <f>IFERROR(__xludf.DUMMYFUNCTION("TRANSPOSE( IFNA(FILTER($B:$B, MONTH(IF($A:$A&lt;&gt;"""",$A:$A,""null""))=MONTH(IF('DATOS PERSONALES'!$H630&lt;&gt;"""",'DATOS PERSONALES'!$H630,""null""))),""Ingrese mes contratacion primero""))"),"Ingrese mes contratacion primero")</f>
        <v>Ingrese mes contratacion primero</v>
      </c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</row>
    <row r="633" ht="15.75" customHeight="1">
      <c r="A633" s="134"/>
      <c r="B633" s="134"/>
      <c r="C633" s="134"/>
      <c r="D633" s="134"/>
      <c r="E633" s="134"/>
      <c r="F633" s="134"/>
      <c r="G633" s="353"/>
      <c r="H633" s="376"/>
      <c r="I633" s="376"/>
      <c r="J633" s="376"/>
      <c r="K633" s="377"/>
      <c r="L633" s="134"/>
      <c r="M633" s="134"/>
      <c r="N633" s="134"/>
      <c r="O633" s="134"/>
      <c r="P633" s="353"/>
      <c r="Q633" s="381" t="str">
        <f>IFERROR(__xludf.DUMMYFUNCTION("TRANSPOSE(FILTER($P$6:$P$329,$O$6:$O$329='DATOS PERSONALES'!$E630))"),"Lunes 13:45")</f>
        <v>Lunes 13:45</v>
      </c>
      <c r="R633" s="134" t="str">
        <f>IFERROR(__xludf.DUMMYFUNCTION("""COMPUTED_VALUE"""),"Lunes 14:30")</f>
        <v>Lunes 14:30</v>
      </c>
      <c r="S633" s="134" t="str">
        <f>IFERROR(__xludf.DUMMYFUNCTION("""COMPUTED_VALUE"""),"Lunes 17:30")</f>
        <v>Lunes 17:30</v>
      </c>
      <c r="T633" s="134" t="str">
        <f>IFERROR(__xludf.DUMMYFUNCTION("""COMPUTED_VALUE"""),"Lunes 19:45")</f>
        <v>Lunes 19:45</v>
      </c>
      <c r="U633" s="134" t="str">
        <f>IFERROR(__xludf.DUMMYFUNCTION("""COMPUTED_VALUE"""),"Lunes 20:30")</f>
        <v>Lunes 20:30</v>
      </c>
      <c r="V633" s="134" t="str">
        <f>IFERROR(__xludf.DUMMYFUNCTION("""COMPUTED_VALUE"""),"Martes 08:15")</f>
        <v>Martes 08:15</v>
      </c>
      <c r="W633" s="134" t="str">
        <f>IFERROR(__xludf.DUMMYFUNCTION("""COMPUTED_VALUE"""),"Martes 10:30")</f>
        <v>Martes 10:30</v>
      </c>
      <c r="X633" s="134" t="str">
        <f>IFERROR(__xludf.DUMMYFUNCTION("""COMPUTED_VALUE"""),"Martes 14:15")</f>
        <v>Martes 14:15</v>
      </c>
      <c r="Y633" s="134" t="str">
        <f>IFERROR(__xludf.DUMMYFUNCTION("""COMPUTED_VALUE"""),"Miércoles 08:15")</f>
        <v>Miércoles 08:15</v>
      </c>
      <c r="Z633" s="134" t="str">
        <f>IFERROR(__xludf.DUMMYFUNCTION("""COMPUTED_VALUE"""),"Miércoles 10:30")</f>
        <v>Miércoles 10:30</v>
      </c>
      <c r="AA633" s="134" t="str">
        <f>IFERROR(__xludf.DUMMYFUNCTION("""COMPUTED_VALUE"""),"Miércoles 13:30")</f>
        <v>Miércoles 13:30</v>
      </c>
      <c r="AB633" s="134" t="str">
        <f>IFERROR(__xludf.DUMMYFUNCTION("""COMPUTED_VALUE"""),"Miércoles 18:00")</f>
        <v>Miércoles 18:00</v>
      </c>
      <c r="AC633" s="134" t="str">
        <f>IFERROR(__xludf.DUMMYFUNCTION("""COMPUTED_VALUE"""),"Miércoles 18:45")</f>
        <v>Miércoles 18:45</v>
      </c>
      <c r="AD633" s="134" t="str">
        <f>IFERROR(__xludf.DUMMYFUNCTION("""COMPUTED_VALUE"""),"Miércoles 20:15")</f>
        <v>Miércoles 20:15</v>
      </c>
      <c r="AE633" s="134" t="str">
        <f>IFERROR(__xludf.DUMMYFUNCTION("""COMPUTED_VALUE"""),"Jueves 08:15")</f>
        <v>Jueves 08:15</v>
      </c>
      <c r="AF633" s="134" t="str">
        <f>IFERROR(__xludf.DUMMYFUNCTION("""COMPUTED_VALUE"""),"Jueves 09:00")</f>
        <v>Jueves 09:00</v>
      </c>
      <c r="AG633" s="134" t="str">
        <f>IFERROR(__xludf.DUMMYFUNCTION("""COMPUTED_VALUE"""),"Jueves 10:30")</f>
        <v>Jueves 10:30</v>
      </c>
      <c r="AH633" s="134" t="str">
        <f>IFERROR(__xludf.DUMMYFUNCTION("""COMPUTED_VALUE"""),"Jueves 14:15")</f>
        <v>Jueves 14:15</v>
      </c>
      <c r="AI633" s="134" t="str">
        <f>IFERROR(__xludf.DUMMYFUNCTION("""COMPUTED_VALUE"""),"Jueves 15:00")</f>
        <v>Jueves 15:00</v>
      </c>
      <c r="AJ633" s="134" t="str">
        <f>IFERROR(__xludf.DUMMYFUNCTION("""COMPUTED_VALUE"""),"Jueves 19:30")</f>
        <v>Jueves 19:30</v>
      </c>
      <c r="AK633" s="134" t="str">
        <f>IFERROR(__xludf.DUMMYFUNCTION("""COMPUTED_VALUE"""),"Jueves 20:15")</f>
        <v>Jueves 20:15</v>
      </c>
      <c r="AL633" s="134" t="str">
        <f>IFERROR(__xludf.DUMMYFUNCTION("""COMPUTED_VALUE"""),"Viernes 10:30")</f>
        <v>Viernes 10:30</v>
      </c>
      <c r="AM633" s="134" t="str">
        <f>IFERROR(__xludf.DUMMYFUNCTION("""COMPUTED_VALUE"""),"Viernes 14:15")</f>
        <v>Viernes 14:15</v>
      </c>
      <c r="AN633" s="134" t="str">
        <f>IFERROR(__xludf.DUMMYFUNCTION("""COMPUTED_VALUE"""),"Viernes 18:00")</f>
        <v>Viernes 18:00</v>
      </c>
      <c r="AO633" s="134" t="str">
        <f>IFERROR(__xludf.DUMMYFUNCTION("""COMPUTED_VALUE"""),"Sábado 08:15")</f>
        <v>Sábado 08:15</v>
      </c>
      <c r="AP633" s="134" t="str">
        <f>IFERROR(__xludf.DUMMYFUNCTION("""COMPUTED_VALUE"""),"Sábado 09:45")</f>
        <v>Sábado 09:45</v>
      </c>
      <c r="AQ633" s="134" t="str">
        <f>IFERROR(__xludf.DUMMYFUNCTION("""COMPUTED_VALUE"""),"Sábado 12:00")</f>
        <v>Sábado 12:00</v>
      </c>
      <c r="AR633" s="134" t="str">
        <f>IFERROR(__xludf.DUMMYFUNCTION("""COMPUTED_VALUE"""),"Sábado 16:30")</f>
        <v>Sábado 16:30</v>
      </c>
      <c r="AS633" s="134" t="str">
        <f>IFERROR(__xludf.DUMMYFUNCTION("""COMPUTED_VALUE"""),"vacio")</f>
        <v>vacio</v>
      </c>
      <c r="AT633" s="134"/>
      <c r="AU633" s="134"/>
      <c r="AV633" s="134"/>
      <c r="AW633" s="134"/>
      <c r="AX633" s="134"/>
      <c r="AY633" s="353"/>
      <c r="AZ633" s="392" t="str">
        <f>IFERROR(__xludf.DUMMYFUNCTION("TRANSPOSE( IFNA(FILTER($B:$B, MONTH(IF($A:$A&lt;&gt;"""",$A:$A,""null""))=MONTH(IF('DATOS PERSONALES'!$H631&lt;&gt;"""",'DATOS PERSONALES'!$H631,""null""))),""Ingrese mes contratacion primero""))"),"Ingrese mes contratacion primero")</f>
        <v>Ingrese mes contratacion primero</v>
      </c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</row>
    <row r="634" ht="15.75" customHeight="1">
      <c r="A634" s="134"/>
      <c r="B634" s="134"/>
      <c r="C634" s="134"/>
      <c r="D634" s="134"/>
      <c r="E634" s="134"/>
      <c r="F634" s="134"/>
      <c r="G634" s="353"/>
      <c r="H634" s="376"/>
      <c r="I634" s="376"/>
      <c r="J634" s="376"/>
      <c r="K634" s="377"/>
      <c r="L634" s="134"/>
      <c r="M634" s="134"/>
      <c r="N634" s="134"/>
      <c r="O634" s="134"/>
      <c r="P634" s="353"/>
      <c r="Q634" s="381" t="str">
        <f>IFERROR(__xludf.DUMMYFUNCTION("TRANSPOSE(FILTER($P$6:$P$329,$O$6:$O$329='DATOS PERSONALES'!$E631))"),"Lunes 13:45")</f>
        <v>Lunes 13:45</v>
      </c>
      <c r="R634" s="134" t="str">
        <f>IFERROR(__xludf.DUMMYFUNCTION("""COMPUTED_VALUE"""),"Lunes 14:30")</f>
        <v>Lunes 14:30</v>
      </c>
      <c r="S634" s="134" t="str">
        <f>IFERROR(__xludf.DUMMYFUNCTION("""COMPUTED_VALUE"""),"Lunes 17:30")</f>
        <v>Lunes 17:30</v>
      </c>
      <c r="T634" s="134" t="str">
        <f>IFERROR(__xludf.DUMMYFUNCTION("""COMPUTED_VALUE"""),"Lunes 19:45")</f>
        <v>Lunes 19:45</v>
      </c>
      <c r="U634" s="134" t="str">
        <f>IFERROR(__xludf.DUMMYFUNCTION("""COMPUTED_VALUE"""),"Lunes 20:30")</f>
        <v>Lunes 20:30</v>
      </c>
      <c r="V634" s="134" t="str">
        <f>IFERROR(__xludf.DUMMYFUNCTION("""COMPUTED_VALUE"""),"Martes 08:15")</f>
        <v>Martes 08:15</v>
      </c>
      <c r="W634" s="134" t="str">
        <f>IFERROR(__xludf.DUMMYFUNCTION("""COMPUTED_VALUE"""),"Martes 10:30")</f>
        <v>Martes 10:30</v>
      </c>
      <c r="X634" s="134" t="str">
        <f>IFERROR(__xludf.DUMMYFUNCTION("""COMPUTED_VALUE"""),"Martes 14:15")</f>
        <v>Martes 14:15</v>
      </c>
      <c r="Y634" s="134" t="str">
        <f>IFERROR(__xludf.DUMMYFUNCTION("""COMPUTED_VALUE"""),"Miércoles 08:15")</f>
        <v>Miércoles 08:15</v>
      </c>
      <c r="Z634" s="134" t="str">
        <f>IFERROR(__xludf.DUMMYFUNCTION("""COMPUTED_VALUE"""),"Miércoles 10:30")</f>
        <v>Miércoles 10:30</v>
      </c>
      <c r="AA634" s="134" t="str">
        <f>IFERROR(__xludf.DUMMYFUNCTION("""COMPUTED_VALUE"""),"Miércoles 13:30")</f>
        <v>Miércoles 13:30</v>
      </c>
      <c r="AB634" s="134" t="str">
        <f>IFERROR(__xludf.DUMMYFUNCTION("""COMPUTED_VALUE"""),"Miércoles 18:00")</f>
        <v>Miércoles 18:00</v>
      </c>
      <c r="AC634" s="134" t="str">
        <f>IFERROR(__xludf.DUMMYFUNCTION("""COMPUTED_VALUE"""),"Miércoles 18:45")</f>
        <v>Miércoles 18:45</v>
      </c>
      <c r="AD634" s="134" t="str">
        <f>IFERROR(__xludf.DUMMYFUNCTION("""COMPUTED_VALUE"""),"Miércoles 20:15")</f>
        <v>Miércoles 20:15</v>
      </c>
      <c r="AE634" s="134" t="str">
        <f>IFERROR(__xludf.DUMMYFUNCTION("""COMPUTED_VALUE"""),"Jueves 08:15")</f>
        <v>Jueves 08:15</v>
      </c>
      <c r="AF634" s="134" t="str">
        <f>IFERROR(__xludf.DUMMYFUNCTION("""COMPUTED_VALUE"""),"Jueves 09:00")</f>
        <v>Jueves 09:00</v>
      </c>
      <c r="AG634" s="134" t="str">
        <f>IFERROR(__xludf.DUMMYFUNCTION("""COMPUTED_VALUE"""),"Jueves 10:30")</f>
        <v>Jueves 10:30</v>
      </c>
      <c r="AH634" s="134" t="str">
        <f>IFERROR(__xludf.DUMMYFUNCTION("""COMPUTED_VALUE"""),"Jueves 14:15")</f>
        <v>Jueves 14:15</v>
      </c>
      <c r="AI634" s="134" t="str">
        <f>IFERROR(__xludf.DUMMYFUNCTION("""COMPUTED_VALUE"""),"Jueves 15:00")</f>
        <v>Jueves 15:00</v>
      </c>
      <c r="AJ634" s="134" t="str">
        <f>IFERROR(__xludf.DUMMYFUNCTION("""COMPUTED_VALUE"""),"Jueves 19:30")</f>
        <v>Jueves 19:30</v>
      </c>
      <c r="AK634" s="134" t="str">
        <f>IFERROR(__xludf.DUMMYFUNCTION("""COMPUTED_VALUE"""),"Jueves 20:15")</f>
        <v>Jueves 20:15</v>
      </c>
      <c r="AL634" s="134" t="str">
        <f>IFERROR(__xludf.DUMMYFUNCTION("""COMPUTED_VALUE"""),"Viernes 10:30")</f>
        <v>Viernes 10:30</v>
      </c>
      <c r="AM634" s="134" t="str">
        <f>IFERROR(__xludf.DUMMYFUNCTION("""COMPUTED_VALUE"""),"Viernes 14:15")</f>
        <v>Viernes 14:15</v>
      </c>
      <c r="AN634" s="134" t="str">
        <f>IFERROR(__xludf.DUMMYFUNCTION("""COMPUTED_VALUE"""),"Viernes 18:00")</f>
        <v>Viernes 18:00</v>
      </c>
      <c r="AO634" s="134" t="str">
        <f>IFERROR(__xludf.DUMMYFUNCTION("""COMPUTED_VALUE"""),"Sábado 08:15")</f>
        <v>Sábado 08:15</v>
      </c>
      <c r="AP634" s="134" t="str">
        <f>IFERROR(__xludf.DUMMYFUNCTION("""COMPUTED_VALUE"""),"Sábado 09:45")</f>
        <v>Sábado 09:45</v>
      </c>
      <c r="AQ634" s="134" t="str">
        <f>IFERROR(__xludf.DUMMYFUNCTION("""COMPUTED_VALUE"""),"Sábado 12:00")</f>
        <v>Sábado 12:00</v>
      </c>
      <c r="AR634" s="134" t="str">
        <f>IFERROR(__xludf.DUMMYFUNCTION("""COMPUTED_VALUE"""),"Sábado 16:30")</f>
        <v>Sábado 16:30</v>
      </c>
      <c r="AS634" s="134" t="str">
        <f>IFERROR(__xludf.DUMMYFUNCTION("""COMPUTED_VALUE"""),"vacio")</f>
        <v>vacio</v>
      </c>
      <c r="AT634" s="134"/>
      <c r="AU634" s="134"/>
      <c r="AV634" s="134"/>
      <c r="AW634" s="134"/>
      <c r="AX634" s="134"/>
      <c r="AY634" s="353"/>
      <c r="AZ634" s="392" t="str">
        <f>IFERROR(__xludf.DUMMYFUNCTION("TRANSPOSE( IFNA(FILTER($B:$B, MONTH(IF($A:$A&lt;&gt;"""",$A:$A,""null""))=MONTH(IF('DATOS PERSONALES'!$H632&lt;&gt;"""",'DATOS PERSONALES'!$H632,""null""))),""Ingrese mes contratacion primero""))"),"Ingrese mes contratacion primero")</f>
        <v>Ingrese mes contratacion primero</v>
      </c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</row>
    <row r="635" ht="15.75" customHeight="1">
      <c r="A635" s="134"/>
      <c r="B635" s="134"/>
      <c r="C635" s="134"/>
      <c r="D635" s="134"/>
      <c r="E635" s="134"/>
      <c r="F635" s="134"/>
      <c r="G635" s="353"/>
      <c r="H635" s="376"/>
      <c r="I635" s="376"/>
      <c r="J635" s="376"/>
      <c r="K635" s="377"/>
      <c r="L635" s="134"/>
      <c r="M635" s="134"/>
      <c r="N635" s="134"/>
      <c r="O635" s="134"/>
      <c r="P635" s="353"/>
      <c r="Q635" s="381" t="str">
        <f>IFERROR(__xludf.DUMMYFUNCTION("TRANSPOSE(FILTER($P$6:$P$329,$O$6:$O$329='DATOS PERSONALES'!$E632))"),"Lunes 13:45")</f>
        <v>Lunes 13:45</v>
      </c>
      <c r="R635" s="134" t="str">
        <f>IFERROR(__xludf.DUMMYFUNCTION("""COMPUTED_VALUE"""),"Lunes 14:30")</f>
        <v>Lunes 14:30</v>
      </c>
      <c r="S635" s="134" t="str">
        <f>IFERROR(__xludf.DUMMYFUNCTION("""COMPUTED_VALUE"""),"Lunes 17:30")</f>
        <v>Lunes 17:30</v>
      </c>
      <c r="T635" s="134" t="str">
        <f>IFERROR(__xludf.DUMMYFUNCTION("""COMPUTED_VALUE"""),"Lunes 19:45")</f>
        <v>Lunes 19:45</v>
      </c>
      <c r="U635" s="134" t="str">
        <f>IFERROR(__xludf.DUMMYFUNCTION("""COMPUTED_VALUE"""),"Lunes 20:30")</f>
        <v>Lunes 20:30</v>
      </c>
      <c r="V635" s="134" t="str">
        <f>IFERROR(__xludf.DUMMYFUNCTION("""COMPUTED_VALUE"""),"Martes 08:15")</f>
        <v>Martes 08:15</v>
      </c>
      <c r="W635" s="134" t="str">
        <f>IFERROR(__xludf.DUMMYFUNCTION("""COMPUTED_VALUE"""),"Martes 10:30")</f>
        <v>Martes 10:30</v>
      </c>
      <c r="X635" s="134" t="str">
        <f>IFERROR(__xludf.DUMMYFUNCTION("""COMPUTED_VALUE"""),"Martes 14:15")</f>
        <v>Martes 14:15</v>
      </c>
      <c r="Y635" s="134" t="str">
        <f>IFERROR(__xludf.DUMMYFUNCTION("""COMPUTED_VALUE"""),"Miércoles 08:15")</f>
        <v>Miércoles 08:15</v>
      </c>
      <c r="Z635" s="134" t="str">
        <f>IFERROR(__xludf.DUMMYFUNCTION("""COMPUTED_VALUE"""),"Miércoles 10:30")</f>
        <v>Miércoles 10:30</v>
      </c>
      <c r="AA635" s="134" t="str">
        <f>IFERROR(__xludf.DUMMYFUNCTION("""COMPUTED_VALUE"""),"Miércoles 13:30")</f>
        <v>Miércoles 13:30</v>
      </c>
      <c r="AB635" s="134" t="str">
        <f>IFERROR(__xludf.DUMMYFUNCTION("""COMPUTED_VALUE"""),"Miércoles 18:00")</f>
        <v>Miércoles 18:00</v>
      </c>
      <c r="AC635" s="134" t="str">
        <f>IFERROR(__xludf.DUMMYFUNCTION("""COMPUTED_VALUE"""),"Miércoles 18:45")</f>
        <v>Miércoles 18:45</v>
      </c>
      <c r="AD635" s="134" t="str">
        <f>IFERROR(__xludf.DUMMYFUNCTION("""COMPUTED_VALUE"""),"Miércoles 20:15")</f>
        <v>Miércoles 20:15</v>
      </c>
      <c r="AE635" s="134" t="str">
        <f>IFERROR(__xludf.DUMMYFUNCTION("""COMPUTED_VALUE"""),"Jueves 08:15")</f>
        <v>Jueves 08:15</v>
      </c>
      <c r="AF635" s="134" t="str">
        <f>IFERROR(__xludf.DUMMYFUNCTION("""COMPUTED_VALUE"""),"Jueves 09:00")</f>
        <v>Jueves 09:00</v>
      </c>
      <c r="AG635" s="134" t="str">
        <f>IFERROR(__xludf.DUMMYFUNCTION("""COMPUTED_VALUE"""),"Jueves 10:30")</f>
        <v>Jueves 10:30</v>
      </c>
      <c r="AH635" s="134" t="str">
        <f>IFERROR(__xludf.DUMMYFUNCTION("""COMPUTED_VALUE"""),"Jueves 14:15")</f>
        <v>Jueves 14:15</v>
      </c>
      <c r="AI635" s="134" t="str">
        <f>IFERROR(__xludf.DUMMYFUNCTION("""COMPUTED_VALUE"""),"Jueves 15:00")</f>
        <v>Jueves 15:00</v>
      </c>
      <c r="AJ635" s="134" t="str">
        <f>IFERROR(__xludf.DUMMYFUNCTION("""COMPUTED_VALUE"""),"Jueves 19:30")</f>
        <v>Jueves 19:30</v>
      </c>
      <c r="AK635" s="134" t="str">
        <f>IFERROR(__xludf.DUMMYFUNCTION("""COMPUTED_VALUE"""),"Jueves 20:15")</f>
        <v>Jueves 20:15</v>
      </c>
      <c r="AL635" s="134" t="str">
        <f>IFERROR(__xludf.DUMMYFUNCTION("""COMPUTED_VALUE"""),"Viernes 10:30")</f>
        <v>Viernes 10:30</v>
      </c>
      <c r="AM635" s="134" t="str">
        <f>IFERROR(__xludf.DUMMYFUNCTION("""COMPUTED_VALUE"""),"Viernes 14:15")</f>
        <v>Viernes 14:15</v>
      </c>
      <c r="AN635" s="134" t="str">
        <f>IFERROR(__xludf.DUMMYFUNCTION("""COMPUTED_VALUE"""),"Viernes 18:00")</f>
        <v>Viernes 18:00</v>
      </c>
      <c r="AO635" s="134" t="str">
        <f>IFERROR(__xludf.DUMMYFUNCTION("""COMPUTED_VALUE"""),"Sábado 08:15")</f>
        <v>Sábado 08:15</v>
      </c>
      <c r="AP635" s="134" t="str">
        <f>IFERROR(__xludf.DUMMYFUNCTION("""COMPUTED_VALUE"""),"Sábado 09:45")</f>
        <v>Sábado 09:45</v>
      </c>
      <c r="AQ635" s="134" t="str">
        <f>IFERROR(__xludf.DUMMYFUNCTION("""COMPUTED_VALUE"""),"Sábado 12:00")</f>
        <v>Sábado 12:00</v>
      </c>
      <c r="AR635" s="134" t="str">
        <f>IFERROR(__xludf.DUMMYFUNCTION("""COMPUTED_VALUE"""),"Sábado 16:30")</f>
        <v>Sábado 16:30</v>
      </c>
      <c r="AS635" s="134" t="str">
        <f>IFERROR(__xludf.DUMMYFUNCTION("""COMPUTED_VALUE"""),"vacio")</f>
        <v>vacio</v>
      </c>
      <c r="AT635" s="134"/>
      <c r="AU635" s="134"/>
      <c r="AV635" s="134"/>
      <c r="AW635" s="134"/>
      <c r="AX635" s="134"/>
      <c r="AY635" s="353"/>
      <c r="AZ635" s="392" t="str">
        <f>IFERROR(__xludf.DUMMYFUNCTION("TRANSPOSE( IFNA(FILTER($B:$B, MONTH(IF($A:$A&lt;&gt;"""",$A:$A,""null""))=MONTH(IF('DATOS PERSONALES'!$H633&lt;&gt;"""",'DATOS PERSONALES'!$H633,""null""))),""Ingrese mes contratacion primero""))"),"Ingrese mes contratacion primero")</f>
        <v>Ingrese mes contratacion primero</v>
      </c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</row>
    <row r="636" ht="15.75" customHeight="1">
      <c r="A636" s="134"/>
      <c r="B636" s="134"/>
      <c r="C636" s="134"/>
      <c r="D636" s="134"/>
      <c r="E636" s="134"/>
      <c r="F636" s="134"/>
      <c r="G636" s="353"/>
      <c r="H636" s="376"/>
      <c r="I636" s="376"/>
      <c r="J636" s="376"/>
      <c r="K636" s="377"/>
      <c r="L636" s="134"/>
      <c r="M636" s="134"/>
      <c r="N636" s="134"/>
      <c r="O636" s="134"/>
      <c r="P636" s="353"/>
      <c r="Q636" s="381" t="str">
        <f>IFERROR(__xludf.DUMMYFUNCTION("TRANSPOSE(FILTER($P$6:$P$329,$O$6:$O$329='DATOS PERSONALES'!$E633))"),"Lunes 13:45")</f>
        <v>Lunes 13:45</v>
      </c>
      <c r="R636" s="134" t="str">
        <f>IFERROR(__xludf.DUMMYFUNCTION("""COMPUTED_VALUE"""),"Lunes 14:30")</f>
        <v>Lunes 14:30</v>
      </c>
      <c r="S636" s="134" t="str">
        <f>IFERROR(__xludf.DUMMYFUNCTION("""COMPUTED_VALUE"""),"Lunes 17:30")</f>
        <v>Lunes 17:30</v>
      </c>
      <c r="T636" s="134" t="str">
        <f>IFERROR(__xludf.DUMMYFUNCTION("""COMPUTED_VALUE"""),"Lunes 19:45")</f>
        <v>Lunes 19:45</v>
      </c>
      <c r="U636" s="134" t="str">
        <f>IFERROR(__xludf.DUMMYFUNCTION("""COMPUTED_VALUE"""),"Lunes 20:30")</f>
        <v>Lunes 20:30</v>
      </c>
      <c r="V636" s="134" t="str">
        <f>IFERROR(__xludf.DUMMYFUNCTION("""COMPUTED_VALUE"""),"Martes 08:15")</f>
        <v>Martes 08:15</v>
      </c>
      <c r="W636" s="134" t="str">
        <f>IFERROR(__xludf.DUMMYFUNCTION("""COMPUTED_VALUE"""),"Martes 10:30")</f>
        <v>Martes 10:30</v>
      </c>
      <c r="X636" s="134" t="str">
        <f>IFERROR(__xludf.DUMMYFUNCTION("""COMPUTED_VALUE"""),"Martes 14:15")</f>
        <v>Martes 14:15</v>
      </c>
      <c r="Y636" s="134" t="str">
        <f>IFERROR(__xludf.DUMMYFUNCTION("""COMPUTED_VALUE"""),"Miércoles 08:15")</f>
        <v>Miércoles 08:15</v>
      </c>
      <c r="Z636" s="134" t="str">
        <f>IFERROR(__xludf.DUMMYFUNCTION("""COMPUTED_VALUE"""),"Miércoles 10:30")</f>
        <v>Miércoles 10:30</v>
      </c>
      <c r="AA636" s="134" t="str">
        <f>IFERROR(__xludf.DUMMYFUNCTION("""COMPUTED_VALUE"""),"Miércoles 13:30")</f>
        <v>Miércoles 13:30</v>
      </c>
      <c r="AB636" s="134" t="str">
        <f>IFERROR(__xludf.DUMMYFUNCTION("""COMPUTED_VALUE"""),"Miércoles 18:00")</f>
        <v>Miércoles 18:00</v>
      </c>
      <c r="AC636" s="134" t="str">
        <f>IFERROR(__xludf.DUMMYFUNCTION("""COMPUTED_VALUE"""),"Miércoles 18:45")</f>
        <v>Miércoles 18:45</v>
      </c>
      <c r="AD636" s="134" t="str">
        <f>IFERROR(__xludf.DUMMYFUNCTION("""COMPUTED_VALUE"""),"Miércoles 20:15")</f>
        <v>Miércoles 20:15</v>
      </c>
      <c r="AE636" s="134" t="str">
        <f>IFERROR(__xludf.DUMMYFUNCTION("""COMPUTED_VALUE"""),"Jueves 08:15")</f>
        <v>Jueves 08:15</v>
      </c>
      <c r="AF636" s="134" t="str">
        <f>IFERROR(__xludf.DUMMYFUNCTION("""COMPUTED_VALUE"""),"Jueves 09:00")</f>
        <v>Jueves 09:00</v>
      </c>
      <c r="AG636" s="134" t="str">
        <f>IFERROR(__xludf.DUMMYFUNCTION("""COMPUTED_VALUE"""),"Jueves 10:30")</f>
        <v>Jueves 10:30</v>
      </c>
      <c r="AH636" s="134" t="str">
        <f>IFERROR(__xludf.DUMMYFUNCTION("""COMPUTED_VALUE"""),"Jueves 14:15")</f>
        <v>Jueves 14:15</v>
      </c>
      <c r="AI636" s="134" t="str">
        <f>IFERROR(__xludf.DUMMYFUNCTION("""COMPUTED_VALUE"""),"Jueves 15:00")</f>
        <v>Jueves 15:00</v>
      </c>
      <c r="AJ636" s="134" t="str">
        <f>IFERROR(__xludf.DUMMYFUNCTION("""COMPUTED_VALUE"""),"Jueves 19:30")</f>
        <v>Jueves 19:30</v>
      </c>
      <c r="AK636" s="134" t="str">
        <f>IFERROR(__xludf.DUMMYFUNCTION("""COMPUTED_VALUE"""),"Jueves 20:15")</f>
        <v>Jueves 20:15</v>
      </c>
      <c r="AL636" s="134" t="str">
        <f>IFERROR(__xludf.DUMMYFUNCTION("""COMPUTED_VALUE"""),"Viernes 10:30")</f>
        <v>Viernes 10:30</v>
      </c>
      <c r="AM636" s="134" t="str">
        <f>IFERROR(__xludf.DUMMYFUNCTION("""COMPUTED_VALUE"""),"Viernes 14:15")</f>
        <v>Viernes 14:15</v>
      </c>
      <c r="AN636" s="134" t="str">
        <f>IFERROR(__xludf.DUMMYFUNCTION("""COMPUTED_VALUE"""),"Viernes 18:00")</f>
        <v>Viernes 18:00</v>
      </c>
      <c r="AO636" s="134" t="str">
        <f>IFERROR(__xludf.DUMMYFUNCTION("""COMPUTED_VALUE"""),"Sábado 08:15")</f>
        <v>Sábado 08:15</v>
      </c>
      <c r="AP636" s="134" t="str">
        <f>IFERROR(__xludf.DUMMYFUNCTION("""COMPUTED_VALUE"""),"Sábado 09:45")</f>
        <v>Sábado 09:45</v>
      </c>
      <c r="AQ636" s="134" t="str">
        <f>IFERROR(__xludf.DUMMYFUNCTION("""COMPUTED_VALUE"""),"Sábado 12:00")</f>
        <v>Sábado 12:00</v>
      </c>
      <c r="AR636" s="134" t="str">
        <f>IFERROR(__xludf.DUMMYFUNCTION("""COMPUTED_VALUE"""),"Sábado 16:30")</f>
        <v>Sábado 16:30</v>
      </c>
      <c r="AS636" s="134" t="str">
        <f>IFERROR(__xludf.DUMMYFUNCTION("""COMPUTED_VALUE"""),"vacio")</f>
        <v>vacio</v>
      </c>
      <c r="AT636" s="134"/>
      <c r="AU636" s="134"/>
      <c r="AV636" s="134"/>
      <c r="AW636" s="134"/>
      <c r="AX636" s="134"/>
      <c r="AY636" s="353"/>
      <c r="AZ636" s="392" t="str">
        <f>IFERROR(__xludf.DUMMYFUNCTION("TRANSPOSE( IFNA(FILTER($B:$B, MONTH(IF($A:$A&lt;&gt;"""",$A:$A,""null""))=MONTH(IF('DATOS PERSONALES'!$H634&lt;&gt;"""",'DATOS PERSONALES'!$H634,""null""))),""Ingrese mes contratacion primero""))"),"Ingrese mes contratacion primero")</f>
        <v>Ingrese mes contratacion primero</v>
      </c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</row>
    <row r="637" ht="15.75" customHeight="1">
      <c r="A637" s="134"/>
      <c r="B637" s="134"/>
      <c r="C637" s="134"/>
      <c r="D637" s="134"/>
      <c r="E637" s="134"/>
      <c r="F637" s="134"/>
      <c r="G637" s="353"/>
      <c r="H637" s="376"/>
      <c r="I637" s="376"/>
      <c r="J637" s="376"/>
      <c r="K637" s="377"/>
      <c r="L637" s="134"/>
      <c r="M637" s="134"/>
      <c r="N637" s="134"/>
      <c r="O637" s="134"/>
      <c r="P637" s="353"/>
      <c r="Q637" s="381" t="str">
        <f>IFERROR(__xludf.DUMMYFUNCTION("TRANSPOSE(FILTER($P$6:$P$329,$O$6:$O$329='DATOS PERSONALES'!$E634))"),"Lunes 13:45")</f>
        <v>Lunes 13:45</v>
      </c>
      <c r="R637" s="134" t="str">
        <f>IFERROR(__xludf.DUMMYFUNCTION("""COMPUTED_VALUE"""),"Lunes 14:30")</f>
        <v>Lunes 14:30</v>
      </c>
      <c r="S637" s="134" t="str">
        <f>IFERROR(__xludf.DUMMYFUNCTION("""COMPUTED_VALUE"""),"Lunes 17:30")</f>
        <v>Lunes 17:30</v>
      </c>
      <c r="T637" s="134" t="str">
        <f>IFERROR(__xludf.DUMMYFUNCTION("""COMPUTED_VALUE"""),"Lunes 19:45")</f>
        <v>Lunes 19:45</v>
      </c>
      <c r="U637" s="134" t="str">
        <f>IFERROR(__xludf.DUMMYFUNCTION("""COMPUTED_VALUE"""),"Lunes 20:30")</f>
        <v>Lunes 20:30</v>
      </c>
      <c r="V637" s="134" t="str">
        <f>IFERROR(__xludf.DUMMYFUNCTION("""COMPUTED_VALUE"""),"Martes 08:15")</f>
        <v>Martes 08:15</v>
      </c>
      <c r="W637" s="134" t="str">
        <f>IFERROR(__xludf.DUMMYFUNCTION("""COMPUTED_VALUE"""),"Martes 10:30")</f>
        <v>Martes 10:30</v>
      </c>
      <c r="X637" s="134" t="str">
        <f>IFERROR(__xludf.DUMMYFUNCTION("""COMPUTED_VALUE"""),"Martes 14:15")</f>
        <v>Martes 14:15</v>
      </c>
      <c r="Y637" s="134" t="str">
        <f>IFERROR(__xludf.DUMMYFUNCTION("""COMPUTED_VALUE"""),"Miércoles 08:15")</f>
        <v>Miércoles 08:15</v>
      </c>
      <c r="Z637" s="134" t="str">
        <f>IFERROR(__xludf.DUMMYFUNCTION("""COMPUTED_VALUE"""),"Miércoles 10:30")</f>
        <v>Miércoles 10:30</v>
      </c>
      <c r="AA637" s="134" t="str">
        <f>IFERROR(__xludf.DUMMYFUNCTION("""COMPUTED_VALUE"""),"Miércoles 13:30")</f>
        <v>Miércoles 13:30</v>
      </c>
      <c r="AB637" s="134" t="str">
        <f>IFERROR(__xludf.DUMMYFUNCTION("""COMPUTED_VALUE"""),"Miércoles 18:00")</f>
        <v>Miércoles 18:00</v>
      </c>
      <c r="AC637" s="134" t="str">
        <f>IFERROR(__xludf.DUMMYFUNCTION("""COMPUTED_VALUE"""),"Miércoles 18:45")</f>
        <v>Miércoles 18:45</v>
      </c>
      <c r="AD637" s="134" t="str">
        <f>IFERROR(__xludf.DUMMYFUNCTION("""COMPUTED_VALUE"""),"Miércoles 20:15")</f>
        <v>Miércoles 20:15</v>
      </c>
      <c r="AE637" s="134" t="str">
        <f>IFERROR(__xludf.DUMMYFUNCTION("""COMPUTED_VALUE"""),"Jueves 08:15")</f>
        <v>Jueves 08:15</v>
      </c>
      <c r="AF637" s="134" t="str">
        <f>IFERROR(__xludf.DUMMYFUNCTION("""COMPUTED_VALUE"""),"Jueves 09:00")</f>
        <v>Jueves 09:00</v>
      </c>
      <c r="AG637" s="134" t="str">
        <f>IFERROR(__xludf.DUMMYFUNCTION("""COMPUTED_VALUE"""),"Jueves 10:30")</f>
        <v>Jueves 10:30</v>
      </c>
      <c r="AH637" s="134" t="str">
        <f>IFERROR(__xludf.DUMMYFUNCTION("""COMPUTED_VALUE"""),"Jueves 14:15")</f>
        <v>Jueves 14:15</v>
      </c>
      <c r="AI637" s="134" t="str">
        <f>IFERROR(__xludf.DUMMYFUNCTION("""COMPUTED_VALUE"""),"Jueves 15:00")</f>
        <v>Jueves 15:00</v>
      </c>
      <c r="AJ637" s="134" t="str">
        <f>IFERROR(__xludf.DUMMYFUNCTION("""COMPUTED_VALUE"""),"Jueves 19:30")</f>
        <v>Jueves 19:30</v>
      </c>
      <c r="AK637" s="134" t="str">
        <f>IFERROR(__xludf.DUMMYFUNCTION("""COMPUTED_VALUE"""),"Jueves 20:15")</f>
        <v>Jueves 20:15</v>
      </c>
      <c r="AL637" s="134" t="str">
        <f>IFERROR(__xludf.DUMMYFUNCTION("""COMPUTED_VALUE"""),"Viernes 10:30")</f>
        <v>Viernes 10:30</v>
      </c>
      <c r="AM637" s="134" t="str">
        <f>IFERROR(__xludf.DUMMYFUNCTION("""COMPUTED_VALUE"""),"Viernes 14:15")</f>
        <v>Viernes 14:15</v>
      </c>
      <c r="AN637" s="134" t="str">
        <f>IFERROR(__xludf.DUMMYFUNCTION("""COMPUTED_VALUE"""),"Viernes 18:00")</f>
        <v>Viernes 18:00</v>
      </c>
      <c r="AO637" s="134" t="str">
        <f>IFERROR(__xludf.DUMMYFUNCTION("""COMPUTED_VALUE"""),"Sábado 08:15")</f>
        <v>Sábado 08:15</v>
      </c>
      <c r="AP637" s="134" t="str">
        <f>IFERROR(__xludf.DUMMYFUNCTION("""COMPUTED_VALUE"""),"Sábado 09:45")</f>
        <v>Sábado 09:45</v>
      </c>
      <c r="AQ637" s="134" t="str">
        <f>IFERROR(__xludf.DUMMYFUNCTION("""COMPUTED_VALUE"""),"Sábado 12:00")</f>
        <v>Sábado 12:00</v>
      </c>
      <c r="AR637" s="134" t="str">
        <f>IFERROR(__xludf.DUMMYFUNCTION("""COMPUTED_VALUE"""),"Sábado 16:30")</f>
        <v>Sábado 16:30</v>
      </c>
      <c r="AS637" s="134" t="str">
        <f>IFERROR(__xludf.DUMMYFUNCTION("""COMPUTED_VALUE"""),"vacio")</f>
        <v>vacio</v>
      </c>
      <c r="AT637" s="134"/>
      <c r="AU637" s="134"/>
      <c r="AV637" s="134"/>
      <c r="AW637" s="134"/>
      <c r="AX637" s="134"/>
      <c r="AY637" s="353"/>
      <c r="AZ637" s="392" t="str">
        <f>IFERROR(__xludf.DUMMYFUNCTION("TRANSPOSE( IFNA(FILTER($B:$B, MONTH(IF($A:$A&lt;&gt;"""",$A:$A,""null""))=MONTH(IF('DATOS PERSONALES'!$H635&lt;&gt;"""",'DATOS PERSONALES'!$H635,""null""))),""Ingrese mes contratacion primero""))"),"Ingrese mes contratacion primero")</f>
        <v>Ingrese mes contratacion primero</v>
      </c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</row>
    <row r="638" ht="15.75" customHeight="1">
      <c r="A638" s="134"/>
      <c r="B638" s="134"/>
      <c r="C638" s="134"/>
      <c r="D638" s="134"/>
      <c r="E638" s="134"/>
      <c r="F638" s="134"/>
      <c r="G638" s="353"/>
      <c r="H638" s="376"/>
      <c r="I638" s="376"/>
      <c r="J638" s="376"/>
      <c r="K638" s="377"/>
      <c r="L638" s="134"/>
      <c r="M638" s="134"/>
      <c r="N638" s="134"/>
      <c r="O638" s="134"/>
      <c r="P638" s="353"/>
      <c r="Q638" s="381" t="str">
        <f>IFERROR(__xludf.DUMMYFUNCTION("TRANSPOSE(FILTER($P$6:$P$329,$O$6:$O$329='DATOS PERSONALES'!$E635))"),"Lunes 13:45")</f>
        <v>Lunes 13:45</v>
      </c>
      <c r="R638" s="134" t="str">
        <f>IFERROR(__xludf.DUMMYFUNCTION("""COMPUTED_VALUE"""),"Lunes 14:30")</f>
        <v>Lunes 14:30</v>
      </c>
      <c r="S638" s="134" t="str">
        <f>IFERROR(__xludf.DUMMYFUNCTION("""COMPUTED_VALUE"""),"Lunes 17:30")</f>
        <v>Lunes 17:30</v>
      </c>
      <c r="T638" s="134" t="str">
        <f>IFERROR(__xludf.DUMMYFUNCTION("""COMPUTED_VALUE"""),"Lunes 19:45")</f>
        <v>Lunes 19:45</v>
      </c>
      <c r="U638" s="134" t="str">
        <f>IFERROR(__xludf.DUMMYFUNCTION("""COMPUTED_VALUE"""),"Lunes 20:30")</f>
        <v>Lunes 20:30</v>
      </c>
      <c r="V638" s="134" t="str">
        <f>IFERROR(__xludf.DUMMYFUNCTION("""COMPUTED_VALUE"""),"Martes 08:15")</f>
        <v>Martes 08:15</v>
      </c>
      <c r="W638" s="134" t="str">
        <f>IFERROR(__xludf.DUMMYFUNCTION("""COMPUTED_VALUE"""),"Martes 10:30")</f>
        <v>Martes 10:30</v>
      </c>
      <c r="X638" s="134" t="str">
        <f>IFERROR(__xludf.DUMMYFUNCTION("""COMPUTED_VALUE"""),"Martes 14:15")</f>
        <v>Martes 14:15</v>
      </c>
      <c r="Y638" s="134" t="str">
        <f>IFERROR(__xludf.DUMMYFUNCTION("""COMPUTED_VALUE"""),"Miércoles 08:15")</f>
        <v>Miércoles 08:15</v>
      </c>
      <c r="Z638" s="134" t="str">
        <f>IFERROR(__xludf.DUMMYFUNCTION("""COMPUTED_VALUE"""),"Miércoles 10:30")</f>
        <v>Miércoles 10:30</v>
      </c>
      <c r="AA638" s="134" t="str">
        <f>IFERROR(__xludf.DUMMYFUNCTION("""COMPUTED_VALUE"""),"Miércoles 13:30")</f>
        <v>Miércoles 13:30</v>
      </c>
      <c r="AB638" s="134" t="str">
        <f>IFERROR(__xludf.DUMMYFUNCTION("""COMPUTED_VALUE"""),"Miércoles 18:00")</f>
        <v>Miércoles 18:00</v>
      </c>
      <c r="AC638" s="134" t="str">
        <f>IFERROR(__xludf.DUMMYFUNCTION("""COMPUTED_VALUE"""),"Miércoles 18:45")</f>
        <v>Miércoles 18:45</v>
      </c>
      <c r="AD638" s="134" t="str">
        <f>IFERROR(__xludf.DUMMYFUNCTION("""COMPUTED_VALUE"""),"Miércoles 20:15")</f>
        <v>Miércoles 20:15</v>
      </c>
      <c r="AE638" s="134" t="str">
        <f>IFERROR(__xludf.DUMMYFUNCTION("""COMPUTED_VALUE"""),"Jueves 08:15")</f>
        <v>Jueves 08:15</v>
      </c>
      <c r="AF638" s="134" t="str">
        <f>IFERROR(__xludf.DUMMYFUNCTION("""COMPUTED_VALUE"""),"Jueves 09:00")</f>
        <v>Jueves 09:00</v>
      </c>
      <c r="AG638" s="134" t="str">
        <f>IFERROR(__xludf.DUMMYFUNCTION("""COMPUTED_VALUE"""),"Jueves 10:30")</f>
        <v>Jueves 10:30</v>
      </c>
      <c r="AH638" s="134" t="str">
        <f>IFERROR(__xludf.DUMMYFUNCTION("""COMPUTED_VALUE"""),"Jueves 14:15")</f>
        <v>Jueves 14:15</v>
      </c>
      <c r="AI638" s="134" t="str">
        <f>IFERROR(__xludf.DUMMYFUNCTION("""COMPUTED_VALUE"""),"Jueves 15:00")</f>
        <v>Jueves 15:00</v>
      </c>
      <c r="AJ638" s="134" t="str">
        <f>IFERROR(__xludf.DUMMYFUNCTION("""COMPUTED_VALUE"""),"Jueves 19:30")</f>
        <v>Jueves 19:30</v>
      </c>
      <c r="AK638" s="134" t="str">
        <f>IFERROR(__xludf.DUMMYFUNCTION("""COMPUTED_VALUE"""),"Jueves 20:15")</f>
        <v>Jueves 20:15</v>
      </c>
      <c r="AL638" s="134" t="str">
        <f>IFERROR(__xludf.DUMMYFUNCTION("""COMPUTED_VALUE"""),"Viernes 10:30")</f>
        <v>Viernes 10:30</v>
      </c>
      <c r="AM638" s="134" t="str">
        <f>IFERROR(__xludf.DUMMYFUNCTION("""COMPUTED_VALUE"""),"Viernes 14:15")</f>
        <v>Viernes 14:15</v>
      </c>
      <c r="AN638" s="134" t="str">
        <f>IFERROR(__xludf.DUMMYFUNCTION("""COMPUTED_VALUE"""),"Viernes 18:00")</f>
        <v>Viernes 18:00</v>
      </c>
      <c r="AO638" s="134" t="str">
        <f>IFERROR(__xludf.DUMMYFUNCTION("""COMPUTED_VALUE"""),"Sábado 08:15")</f>
        <v>Sábado 08:15</v>
      </c>
      <c r="AP638" s="134" t="str">
        <f>IFERROR(__xludf.DUMMYFUNCTION("""COMPUTED_VALUE"""),"Sábado 09:45")</f>
        <v>Sábado 09:45</v>
      </c>
      <c r="AQ638" s="134" t="str">
        <f>IFERROR(__xludf.DUMMYFUNCTION("""COMPUTED_VALUE"""),"Sábado 12:00")</f>
        <v>Sábado 12:00</v>
      </c>
      <c r="AR638" s="134" t="str">
        <f>IFERROR(__xludf.DUMMYFUNCTION("""COMPUTED_VALUE"""),"Sábado 16:30")</f>
        <v>Sábado 16:30</v>
      </c>
      <c r="AS638" s="134" t="str">
        <f>IFERROR(__xludf.DUMMYFUNCTION("""COMPUTED_VALUE"""),"vacio")</f>
        <v>vacio</v>
      </c>
      <c r="AT638" s="134"/>
      <c r="AU638" s="134"/>
      <c r="AV638" s="134"/>
      <c r="AW638" s="134"/>
      <c r="AX638" s="134"/>
      <c r="AY638" s="353"/>
      <c r="AZ638" s="392" t="str">
        <f>IFERROR(__xludf.DUMMYFUNCTION("TRANSPOSE( IFNA(FILTER($B:$B, MONTH(IF($A:$A&lt;&gt;"""",$A:$A,""null""))=MONTH(IF('DATOS PERSONALES'!$H636&lt;&gt;"""",'DATOS PERSONALES'!$H636,""null""))),""Ingrese mes contratacion primero""))"),"Ingrese mes contratacion primero")</f>
        <v>Ingrese mes contratacion primero</v>
      </c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</row>
    <row r="639" ht="15.75" customHeight="1">
      <c r="A639" s="134"/>
      <c r="B639" s="134"/>
      <c r="C639" s="134"/>
      <c r="D639" s="134"/>
      <c r="E639" s="134"/>
      <c r="F639" s="134"/>
      <c r="G639" s="353"/>
      <c r="H639" s="376"/>
      <c r="I639" s="376"/>
      <c r="J639" s="376"/>
      <c r="K639" s="377"/>
      <c r="L639" s="134"/>
      <c r="M639" s="134"/>
      <c r="N639" s="134"/>
      <c r="O639" s="134"/>
      <c r="P639" s="353"/>
      <c r="Q639" s="381" t="str">
        <f>IFERROR(__xludf.DUMMYFUNCTION("TRANSPOSE(FILTER($P$6:$P$329,$O$6:$O$329='DATOS PERSONALES'!$E636))"),"Lunes 13:45")</f>
        <v>Lunes 13:45</v>
      </c>
      <c r="R639" s="134" t="str">
        <f>IFERROR(__xludf.DUMMYFUNCTION("""COMPUTED_VALUE"""),"Lunes 14:30")</f>
        <v>Lunes 14:30</v>
      </c>
      <c r="S639" s="134" t="str">
        <f>IFERROR(__xludf.DUMMYFUNCTION("""COMPUTED_VALUE"""),"Lunes 17:30")</f>
        <v>Lunes 17:30</v>
      </c>
      <c r="T639" s="134" t="str">
        <f>IFERROR(__xludf.DUMMYFUNCTION("""COMPUTED_VALUE"""),"Lunes 19:45")</f>
        <v>Lunes 19:45</v>
      </c>
      <c r="U639" s="134" t="str">
        <f>IFERROR(__xludf.DUMMYFUNCTION("""COMPUTED_VALUE"""),"Lunes 20:30")</f>
        <v>Lunes 20:30</v>
      </c>
      <c r="V639" s="134" t="str">
        <f>IFERROR(__xludf.DUMMYFUNCTION("""COMPUTED_VALUE"""),"Martes 08:15")</f>
        <v>Martes 08:15</v>
      </c>
      <c r="W639" s="134" t="str">
        <f>IFERROR(__xludf.DUMMYFUNCTION("""COMPUTED_VALUE"""),"Martes 10:30")</f>
        <v>Martes 10:30</v>
      </c>
      <c r="X639" s="134" t="str">
        <f>IFERROR(__xludf.DUMMYFUNCTION("""COMPUTED_VALUE"""),"Martes 14:15")</f>
        <v>Martes 14:15</v>
      </c>
      <c r="Y639" s="134" t="str">
        <f>IFERROR(__xludf.DUMMYFUNCTION("""COMPUTED_VALUE"""),"Miércoles 08:15")</f>
        <v>Miércoles 08:15</v>
      </c>
      <c r="Z639" s="134" t="str">
        <f>IFERROR(__xludf.DUMMYFUNCTION("""COMPUTED_VALUE"""),"Miércoles 10:30")</f>
        <v>Miércoles 10:30</v>
      </c>
      <c r="AA639" s="134" t="str">
        <f>IFERROR(__xludf.DUMMYFUNCTION("""COMPUTED_VALUE"""),"Miércoles 13:30")</f>
        <v>Miércoles 13:30</v>
      </c>
      <c r="AB639" s="134" t="str">
        <f>IFERROR(__xludf.DUMMYFUNCTION("""COMPUTED_VALUE"""),"Miércoles 18:00")</f>
        <v>Miércoles 18:00</v>
      </c>
      <c r="AC639" s="134" t="str">
        <f>IFERROR(__xludf.DUMMYFUNCTION("""COMPUTED_VALUE"""),"Miércoles 18:45")</f>
        <v>Miércoles 18:45</v>
      </c>
      <c r="AD639" s="134" t="str">
        <f>IFERROR(__xludf.DUMMYFUNCTION("""COMPUTED_VALUE"""),"Miércoles 20:15")</f>
        <v>Miércoles 20:15</v>
      </c>
      <c r="AE639" s="134" t="str">
        <f>IFERROR(__xludf.DUMMYFUNCTION("""COMPUTED_VALUE"""),"Jueves 08:15")</f>
        <v>Jueves 08:15</v>
      </c>
      <c r="AF639" s="134" t="str">
        <f>IFERROR(__xludf.DUMMYFUNCTION("""COMPUTED_VALUE"""),"Jueves 09:00")</f>
        <v>Jueves 09:00</v>
      </c>
      <c r="AG639" s="134" t="str">
        <f>IFERROR(__xludf.DUMMYFUNCTION("""COMPUTED_VALUE"""),"Jueves 10:30")</f>
        <v>Jueves 10:30</v>
      </c>
      <c r="AH639" s="134" t="str">
        <f>IFERROR(__xludf.DUMMYFUNCTION("""COMPUTED_VALUE"""),"Jueves 14:15")</f>
        <v>Jueves 14:15</v>
      </c>
      <c r="AI639" s="134" t="str">
        <f>IFERROR(__xludf.DUMMYFUNCTION("""COMPUTED_VALUE"""),"Jueves 15:00")</f>
        <v>Jueves 15:00</v>
      </c>
      <c r="AJ639" s="134" t="str">
        <f>IFERROR(__xludf.DUMMYFUNCTION("""COMPUTED_VALUE"""),"Jueves 19:30")</f>
        <v>Jueves 19:30</v>
      </c>
      <c r="AK639" s="134" t="str">
        <f>IFERROR(__xludf.DUMMYFUNCTION("""COMPUTED_VALUE"""),"Jueves 20:15")</f>
        <v>Jueves 20:15</v>
      </c>
      <c r="AL639" s="134" t="str">
        <f>IFERROR(__xludf.DUMMYFUNCTION("""COMPUTED_VALUE"""),"Viernes 10:30")</f>
        <v>Viernes 10:30</v>
      </c>
      <c r="AM639" s="134" t="str">
        <f>IFERROR(__xludf.DUMMYFUNCTION("""COMPUTED_VALUE"""),"Viernes 14:15")</f>
        <v>Viernes 14:15</v>
      </c>
      <c r="AN639" s="134" t="str">
        <f>IFERROR(__xludf.DUMMYFUNCTION("""COMPUTED_VALUE"""),"Viernes 18:00")</f>
        <v>Viernes 18:00</v>
      </c>
      <c r="AO639" s="134" t="str">
        <f>IFERROR(__xludf.DUMMYFUNCTION("""COMPUTED_VALUE"""),"Sábado 08:15")</f>
        <v>Sábado 08:15</v>
      </c>
      <c r="AP639" s="134" t="str">
        <f>IFERROR(__xludf.DUMMYFUNCTION("""COMPUTED_VALUE"""),"Sábado 09:45")</f>
        <v>Sábado 09:45</v>
      </c>
      <c r="AQ639" s="134" t="str">
        <f>IFERROR(__xludf.DUMMYFUNCTION("""COMPUTED_VALUE"""),"Sábado 12:00")</f>
        <v>Sábado 12:00</v>
      </c>
      <c r="AR639" s="134" t="str">
        <f>IFERROR(__xludf.DUMMYFUNCTION("""COMPUTED_VALUE"""),"Sábado 16:30")</f>
        <v>Sábado 16:30</v>
      </c>
      <c r="AS639" s="134" t="str">
        <f>IFERROR(__xludf.DUMMYFUNCTION("""COMPUTED_VALUE"""),"vacio")</f>
        <v>vacio</v>
      </c>
      <c r="AT639" s="134"/>
      <c r="AU639" s="134"/>
      <c r="AV639" s="134"/>
      <c r="AW639" s="134"/>
      <c r="AX639" s="134"/>
      <c r="AY639" s="353"/>
      <c r="AZ639" s="392" t="str">
        <f>IFERROR(__xludf.DUMMYFUNCTION("TRANSPOSE( IFNA(FILTER($B:$B, MONTH(IF($A:$A&lt;&gt;"""",$A:$A,""null""))=MONTH(IF('DATOS PERSONALES'!$H637&lt;&gt;"""",'DATOS PERSONALES'!$H637,""null""))),""Ingrese mes contratacion primero""))"),"Ingrese mes contratacion primero")</f>
        <v>Ingrese mes contratacion primero</v>
      </c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</row>
    <row r="640" ht="15.75" customHeight="1">
      <c r="A640" s="134"/>
      <c r="B640" s="134"/>
      <c r="C640" s="134"/>
      <c r="D640" s="134"/>
      <c r="E640" s="134"/>
      <c r="F640" s="134"/>
      <c r="G640" s="353"/>
      <c r="H640" s="376"/>
      <c r="I640" s="376"/>
      <c r="J640" s="376"/>
      <c r="K640" s="377"/>
      <c r="L640" s="134"/>
      <c r="M640" s="134"/>
      <c r="N640" s="134"/>
      <c r="O640" s="134"/>
      <c r="P640" s="353"/>
      <c r="Q640" s="381" t="str">
        <f>IFERROR(__xludf.DUMMYFUNCTION("TRANSPOSE(FILTER($P$6:$P$329,$O$6:$O$329='DATOS PERSONALES'!$E637))"),"Lunes 13:45")</f>
        <v>Lunes 13:45</v>
      </c>
      <c r="R640" s="134" t="str">
        <f>IFERROR(__xludf.DUMMYFUNCTION("""COMPUTED_VALUE"""),"Lunes 14:30")</f>
        <v>Lunes 14:30</v>
      </c>
      <c r="S640" s="134" t="str">
        <f>IFERROR(__xludf.DUMMYFUNCTION("""COMPUTED_VALUE"""),"Lunes 17:30")</f>
        <v>Lunes 17:30</v>
      </c>
      <c r="T640" s="134" t="str">
        <f>IFERROR(__xludf.DUMMYFUNCTION("""COMPUTED_VALUE"""),"Lunes 19:45")</f>
        <v>Lunes 19:45</v>
      </c>
      <c r="U640" s="134" t="str">
        <f>IFERROR(__xludf.DUMMYFUNCTION("""COMPUTED_VALUE"""),"Lunes 20:30")</f>
        <v>Lunes 20:30</v>
      </c>
      <c r="V640" s="134" t="str">
        <f>IFERROR(__xludf.DUMMYFUNCTION("""COMPUTED_VALUE"""),"Martes 08:15")</f>
        <v>Martes 08:15</v>
      </c>
      <c r="W640" s="134" t="str">
        <f>IFERROR(__xludf.DUMMYFUNCTION("""COMPUTED_VALUE"""),"Martes 10:30")</f>
        <v>Martes 10:30</v>
      </c>
      <c r="X640" s="134" t="str">
        <f>IFERROR(__xludf.DUMMYFUNCTION("""COMPUTED_VALUE"""),"Martes 14:15")</f>
        <v>Martes 14:15</v>
      </c>
      <c r="Y640" s="134" t="str">
        <f>IFERROR(__xludf.DUMMYFUNCTION("""COMPUTED_VALUE"""),"Miércoles 08:15")</f>
        <v>Miércoles 08:15</v>
      </c>
      <c r="Z640" s="134" t="str">
        <f>IFERROR(__xludf.DUMMYFUNCTION("""COMPUTED_VALUE"""),"Miércoles 10:30")</f>
        <v>Miércoles 10:30</v>
      </c>
      <c r="AA640" s="134" t="str">
        <f>IFERROR(__xludf.DUMMYFUNCTION("""COMPUTED_VALUE"""),"Miércoles 13:30")</f>
        <v>Miércoles 13:30</v>
      </c>
      <c r="AB640" s="134" t="str">
        <f>IFERROR(__xludf.DUMMYFUNCTION("""COMPUTED_VALUE"""),"Miércoles 18:00")</f>
        <v>Miércoles 18:00</v>
      </c>
      <c r="AC640" s="134" t="str">
        <f>IFERROR(__xludf.DUMMYFUNCTION("""COMPUTED_VALUE"""),"Miércoles 18:45")</f>
        <v>Miércoles 18:45</v>
      </c>
      <c r="AD640" s="134" t="str">
        <f>IFERROR(__xludf.DUMMYFUNCTION("""COMPUTED_VALUE"""),"Miércoles 20:15")</f>
        <v>Miércoles 20:15</v>
      </c>
      <c r="AE640" s="134" t="str">
        <f>IFERROR(__xludf.DUMMYFUNCTION("""COMPUTED_VALUE"""),"Jueves 08:15")</f>
        <v>Jueves 08:15</v>
      </c>
      <c r="AF640" s="134" t="str">
        <f>IFERROR(__xludf.DUMMYFUNCTION("""COMPUTED_VALUE"""),"Jueves 09:00")</f>
        <v>Jueves 09:00</v>
      </c>
      <c r="AG640" s="134" t="str">
        <f>IFERROR(__xludf.DUMMYFUNCTION("""COMPUTED_VALUE"""),"Jueves 10:30")</f>
        <v>Jueves 10:30</v>
      </c>
      <c r="AH640" s="134" t="str">
        <f>IFERROR(__xludf.DUMMYFUNCTION("""COMPUTED_VALUE"""),"Jueves 14:15")</f>
        <v>Jueves 14:15</v>
      </c>
      <c r="AI640" s="134" t="str">
        <f>IFERROR(__xludf.DUMMYFUNCTION("""COMPUTED_VALUE"""),"Jueves 15:00")</f>
        <v>Jueves 15:00</v>
      </c>
      <c r="AJ640" s="134" t="str">
        <f>IFERROR(__xludf.DUMMYFUNCTION("""COMPUTED_VALUE"""),"Jueves 19:30")</f>
        <v>Jueves 19:30</v>
      </c>
      <c r="AK640" s="134" t="str">
        <f>IFERROR(__xludf.DUMMYFUNCTION("""COMPUTED_VALUE"""),"Jueves 20:15")</f>
        <v>Jueves 20:15</v>
      </c>
      <c r="AL640" s="134" t="str">
        <f>IFERROR(__xludf.DUMMYFUNCTION("""COMPUTED_VALUE"""),"Viernes 10:30")</f>
        <v>Viernes 10:30</v>
      </c>
      <c r="AM640" s="134" t="str">
        <f>IFERROR(__xludf.DUMMYFUNCTION("""COMPUTED_VALUE"""),"Viernes 14:15")</f>
        <v>Viernes 14:15</v>
      </c>
      <c r="AN640" s="134" t="str">
        <f>IFERROR(__xludf.DUMMYFUNCTION("""COMPUTED_VALUE"""),"Viernes 18:00")</f>
        <v>Viernes 18:00</v>
      </c>
      <c r="AO640" s="134" t="str">
        <f>IFERROR(__xludf.DUMMYFUNCTION("""COMPUTED_VALUE"""),"Sábado 08:15")</f>
        <v>Sábado 08:15</v>
      </c>
      <c r="AP640" s="134" t="str">
        <f>IFERROR(__xludf.DUMMYFUNCTION("""COMPUTED_VALUE"""),"Sábado 09:45")</f>
        <v>Sábado 09:45</v>
      </c>
      <c r="AQ640" s="134" t="str">
        <f>IFERROR(__xludf.DUMMYFUNCTION("""COMPUTED_VALUE"""),"Sábado 12:00")</f>
        <v>Sábado 12:00</v>
      </c>
      <c r="AR640" s="134" t="str">
        <f>IFERROR(__xludf.DUMMYFUNCTION("""COMPUTED_VALUE"""),"Sábado 16:30")</f>
        <v>Sábado 16:30</v>
      </c>
      <c r="AS640" s="134" t="str">
        <f>IFERROR(__xludf.DUMMYFUNCTION("""COMPUTED_VALUE"""),"vacio")</f>
        <v>vacio</v>
      </c>
      <c r="AT640" s="134"/>
      <c r="AU640" s="134"/>
      <c r="AV640" s="134"/>
      <c r="AW640" s="134"/>
      <c r="AX640" s="134"/>
      <c r="AY640" s="353"/>
      <c r="AZ640" s="392" t="str">
        <f>IFERROR(__xludf.DUMMYFUNCTION("TRANSPOSE( IFNA(FILTER($B:$B, MONTH(IF($A:$A&lt;&gt;"""",$A:$A,""null""))=MONTH(IF('DATOS PERSONALES'!$H638&lt;&gt;"""",'DATOS PERSONALES'!$H638,""null""))),""Ingrese mes contratacion primero""))"),"Ingrese mes contratacion primero")</f>
        <v>Ingrese mes contratacion primero</v>
      </c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</row>
    <row r="641" ht="15.75" customHeight="1">
      <c r="A641" s="134"/>
      <c r="B641" s="134"/>
      <c r="C641" s="134"/>
      <c r="D641" s="134"/>
      <c r="E641" s="134"/>
      <c r="F641" s="134"/>
      <c r="G641" s="353"/>
      <c r="H641" s="376"/>
      <c r="I641" s="376"/>
      <c r="J641" s="376"/>
      <c r="K641" s="377"/>
      <c r="L641" s="134"/>
      <c r="M641" s="134"/>
      <c r="N641" s="134"/>
      <c r="O641" s="134"/>
      <c r="P641" s="353"/>
      <c r="Q641" s="381" t="str">
        <f>IFERROR(__xludf.DUMMYFUNCTION("TRANSPOSE(FILTER($P$6:$P$329,$O$6:$O$329='DATOS PERSONALES'!$E638))"),"Lunes 13:45")</f>
        <v>Lunes 13:45</v>
      </c>
      <c r="R641" s="134" t="str">
        <f>IFERROR(__xludf.DUMMYFUNCTION("""COMPUTED_VALUE"""),"Lunes 14:30")</f>
        <v>Lunes 14:30</v>
      </c>
      <c r="S641" s="134" t="str">
        <f>IFERROR(__xludf.DUMMYFUNCTION("""COMPUTED_VALUE"""),"Lunes 17:30")</f>
        <v>Lunes 17:30</v>
      </c>
      <c r="T641" s="134" t="str">
        <f>IFERROR(__xludf.DUMMYFUNCTION("""COMPUTED_VALUE"""),"Lunes 19:45")</f>
        <v>Lunes 19:45</v>
      </c>
      <c r="U641" s="134" t="str">
        <f>IFERROR(__xludf.DUMMYFUNCTION("""COMPUTED_VALUE"""),"Lunes 20:30")</f>
        <v>Lunes 20:30</v>
      </c>
      <c r="V641" s="134" t="str">
        <f>IFERROR(__xludf.DUMMYFUNCTION("""COMPUTED_VALUE"""),"Martes 08:15")</f>
        <v>Martes 08:15</v>
      </c>
      <c r="W641" s="134" t="str">
        <f>IFERROR(__xludf.DUMMYFUNCTION("""COMPUTED_VALUE"""),"Martes 10:30")</f>
        <v>Martes 10:30</v>
      </c>
      <c r="X641" s="134" t="str">
        <f>IFERROR(__xludf.DUMMYFUNCTION("""COMPUTED_VALUE"""),"Martes 14:15")</f>
        <v>Martes 14:15</v>
      </c>
      <c r="Y641" s="134" t="str">
        <f>IFERROR(__xludf.DUMMYFUNCTION("""COMPUTED_VALUE"""),"Miércoles 08:15")</f>
        <v>Miércoles 08:15</v>
      </c>
      <c r="Z641" s="134" t="str">
        <f>IFERROR(__xludf.DUMMYFUNCTION("""COMPUTED_VALUE"""),"Miércoles 10:30")</f>
        <v>Miércoles 10:30</v>
      </c>
      <c r="AA641" s="134" t="str">
        <f>IFERROR(__xludf.DUMMYFUNCTION("""COMPUTED_VALUE"""),"Miércoles 13:30")</f>
        <v>Miércoles 13:30</v>
      </c>
      <c r="AB641" s="134" t="str">
        <f>IFERROR(__xludf.DUMMYFUNCTION("""COMPUTED_VALUE"""),"Miércoles 18:00")</f>
        <v>Miércoles 18:00</v>
      </c>
      <c r="AC641" s="134" t="str">
        <f>IFERROR(__xludf.DUMMYFUNCTION("""COMPUTED_VALUE"""),"Miércoles 18:45")</f>
        <v>Miércoles 18:45</v>
      </c>
      <c r="AD641" s="134" t="str">
        <f>IFERROR(__xludf.DUMMYFUNCTION("""COMPUTED_VALUE"""),"Miércoles 20:15")</f>
        <v>Miércoles 20:15</v>
      </c>
      <c r="AE641" s="134" t="str">
        <f>IFERROR(__xludf.DUMMYFUNCTION("""COMPUTED_VALUE"""),"Jueves 08:15")</f>
        <v>Jueves 08:15</v>
      </c>
      <c r="AF641" s="134" t="str">
        <f>IFERROR(__xludf.DUMMYFUNCTION("""COMPUTED_VALUE"""),"Jueves 09:00")</f>
        <v>Jueves 09:00</v>
      </c>
      <c r="AG641" s="134" t="str">
        <f>IFERROR(__xludf.DUMMYFUNCTION("""COMPUTED_VALUE"""),"Jueves 10:30")</f>
        <v>Jueves 10:30</v>
      </c>
      <c r="AH641" s="134" t="str">
        <f>IFERROR(__xludf.DUMMYFUNCTION("""COMPUTED_VALUE"""),"Jueves 14:15")</f>
        <v>Jueves 14:15</v>
      </c>
      <c r="AI641" s="134" t="str">
        <f>IFERROR(__xludf.DUMMYFUNCTION("""COMPUTED_VALUE"""),"Jueves 15:00")</f>
        <v>Jueves 15:00</v>
      </c>
      <c r="AJ641" s="134" t="str">
        <f>IFERROR(__xludf.DUMMYFUNCTION("""COMPUTED_VALUE"""),"Jueves 19:30")</f>
        <v>Jueves 19:30</v>
      </c>
      <c r="AK641" s="134" t="str">
        <f>IFERROR(__xludf.DUMMYFUNCTION("""COMPUTED_VALUE"""),"Jueves 20:15")</f>
        <v>Jueves 20:15</v>
      </c>
      <c r="AL641" s="134" t="str">
        <f>IFERROR(__xludf.DUMMYFUNCTION("""COMPUTED_VALUE"""),"Viernes 10:30")</f>
        <v>Viernes 10:30</v>
      </c>
      <c r="AM641" s="134" t="str">
        <f>IFERROR(__xludf.DUMMYFUNCTION("""COMPUTED_VALUE"""),"Viernes 14:15")</f>
        <v>Viernes 14:15</v>
      </c>
      <c r="AN641" s="134" t="str">
        <f>IFERROR(__xludf.DUMMYFUNCTION("""COMPUTED_VALUE"""),"Viernes 18:00")</f>
        <v>Viernes 18:00</v>
      </c>
      <c r="AO641" s="134" t="str">
        <f>IFERROR(__xludf.DUMMYFUNCTION("""COMPUTED_VALUE"""),"Sábado 08:15")</f>
        <v>Sábado 08:15</v>
      </c>
      <c r="AP641" s="134" t="str">
        <f>IFERROR(__xludf.DUMMYFUNCTION("""COMPUTED_VALUE"""),"Sábado 09:45")</f>
        <v>Sábado 09:45</v>
      </c>
      <c r="AQ641" s="134" t="str">
        <f>IFERROR(__xludf.DUMMYFUNCTION("""COMPUTED_VALUE"""),"Sábado 12:00")</f>
        <v>Sábado 12:00</v>
      </c>
      <c r="AR641" s="134" t="str">
        <f>IFERROR(__xludf.DUMMYFUNCTION("""COMPUTED_VALUE"""),"Sábado 16:30")</f>
        <v>Sábado 16:30</v>
      </c>
      <c r="AS641" s="134" t="str">
        <f>IFERROR(__xludf.DUMMYFUNCTION("""COMPUTED_VALUE"""),"vacio")</f>
        <v>vacio</v>
      </c>
      <c r="AT641" s="134"/>
      <c r="AU641" s="134"/>
      <c r="AV641" s="134"/>
      <c r="AW641" s="134"/>
      <c r="AX641" s="134"/>
      <c r="AY641" s="353"/>
      <c r="AZ641" s="392" t="str">
        <f>IFERROR(__xludf.DUMMYFUNCTION("TRANSPOSE( IFNA(FILTER($B:$B, MONTH(IF($A:$A&lt;&gt;"""",$A:$A,""null""))=MONTH(IF('DATOS PERSONALES'!$H639&lt;&gt;"""",'DATOS PERSONALES'!$H639,""null""))),""Ingrese mes contratacion primero""))"),"Ingrese mes contratacion primero")</f>
        <v>Ingrese mes contratacion primero</v>
      </c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</row>
    <row r="642" ht="15.75" customHeight="1">
      <c r="A642" s="134"/>
      <c r="B642" s="134"/>
      <c r="C642" s="134"/>
      <c r="D642" s="134"/>
      <c r="E642" s="134"/>
      <c r="F642" s="134"/>
      <c r="G642" s="353"/>
      <c r="H642" s="376"/>
      <c r="I642" s="376"/>
      <c r="J642" s="376"/>
      <c r="K642" s="377"/>
      <c r="L642" s="134"/>
      <c r="M642" s="134"/>
      <c r="N642" s="134"/>
      <c r="O642" s="134"/>
      <c r="P642" s="353"/>
      <c r="Q642" s="381" t="str">
        <f>IFERROR(__xludf.DUMMYFUNCTION("TRANSPOSE(FILTER($P$6:$P$329,$O$6:$O$329='DATOS PERSONALES'!$E639))"),"Lunes 13:45")</f>
        <v>Lunes 13:45</v>
      </c>
      <c r="R642" s="134" t="str">
        <f>IFERROR(__xludf.DUMMYFUNCTION("""COMPUTED_VALUE"""),"Lunes 14:30")</f>
        <v>Lunes 14:30</v>
      </c>
      <c r="S642" s="134" t="str">
        <f>IFERROR(__xludf.DUMMYFUNCTION("""COMPUTED_VALUE"""),"Lunes 17:30")</f>
        <v>Lunes 17:30</v>
      </c>
      <c r="T642" s="134" t="str">
        <f>IFERROR(__xludf.DUMMYFUNCTION("""COMPUTED_VALUE"""),"Lunes 19:45")</f>
        <v>Lunes 19:45</v>
      </c>
      <c r="U642" s="134" t="str">
        <f>IFERROR(__xludf.DUMMYFUNCTION("""COMPUTED_VALUE"""),"Lunes 20:30")</f>
        <v>Lunes 20:30</v>
      </c>
      <c r="V642" s="134" t="str">
        <f>IFERROR(__xludf.DUMMYFUNCTION("""COMPUTED_VALUE"""),"Martes 08:15")</f>
        <v>Martes 08:15</v>
      </c>
      <c r="W642" s="134" t="str">
        <f>IFERROR(__xludf.DUMMYFUNCTION("""COMPUTED_VALUE"""),"Martes 10:30")</f>
        <v>Martes 10:30</v>
      </c>
      <c r="X642" s="134" t="str">
        <f>IFERROR(__xludf.DUMMYFUNCTION("""COMPUTED_VALUE"""),"Martes 14:15")</f>
        <v>Martes 14:15</v>
      </c>
      <c r="Y642" s="134" t="str">
        <f>IFERROR(__xludf.DUMMYFUNCTION("""COMPUTED_VALUE"""),"Miércoles 08:15")</f>
        <v>Miércoles 08:15</v>
      </c>
      <c r="Z642" s="134" t="str">
        <f>IFERROR(__xludf.DUMMYFUNCTION("""COMPUTED_VALUE"""),"Miércoles 10:30")</f>
        <v>Miércoles 10:30</v>
      </c>
      <c r="AA642" s="134" t="str">
        <f>IFERROR(__xludf.DUMMYFUNCTION("""COMPUTED_VALUE"""),"Miércoles 13:30")</f>
        <v>Miércoles 13:30</v>
      </c>
      <c r="AB642" s="134" t="str">
        <f>IFERROR(__xludf.DUMMYFUNCTION("""COMPUTED_VALUE"""),"Miércoles 18:00")</f>
        <v>Miércoles 18:00</v>
      </c>
      <c r="AC642" s="134" t="str">
        <f>IFERROR(__xludf.DUMMYFUNCTION("""COMPUTED_VALUE"""),"Miércoles 18:45")</f>
        <v>Miércoles 18:45</v>
      </c>
      <c r="AD642" s="134" t="str">
        <f>IFERROR(__xludf.DUMMYFUNCTION("""COMPUTED_VALUE"""),"Miércoles 20:15")</f>
        <v>Miércoles 20:15</v>
      </c>
      <c r="AE642" s="134" t="str">
        <f>IFERROR(__xludf.DUMMYFUNCTION("""COMPUTED_VALUE"""),"Jueves 08:15")</f>
        <v>Jueves 08:15</v>
      </c>
      <c r="AF642" s="134" t="str">
        <f>IFERROR(__xludf.DUMMYFUNCTION("""COMPUTED_VALUE"""),"Jueves 09:00")</f>
        <v>Jueves 09:00</v>
      </c>
      <c r="AG642" s="134" t="str">
        <f>IFERROR(__xludf.DUMMYFUNCTION("""COMPUTED_VALUE"""),"Jueves 10:30")</f>
        <v>Jueves 10:30</v>
      </c>
      <c r="AH642" s="134" t="str">
        <f>IFERROR(__xludf.DUMMYFUNCTION("""COMPUTED_VALUE"""),"Jueves 14:15")</f>
        <v>Jueves 14:15</v>
      </c>
      <c r="AI642" s="134" t="str">
        <f>IFERROR(__xludf.DUMMYFUNCTION("""COMPUTED_VALUE"""),"Jueves 15:00")</f>
        <v>Jueves 15:00</v>
      </c>
      <c r="AJ642" s="134" t="str">
        <f>IFERROR(__xludf.DUMMYFUNCTION("""COMPUTED_VALUE"""),"Jueves 19:30")</f>
        <v>Jueves 19:30</v>
      </c>
      <c r="AK642" s="134" t="str">
        <f>IFERROR(__xludf.DUMMYFUNCTION("""COMPUTED_VALUE"""),"Jueves 20:15")</f>
        <v>Jueves 20:15</v>
      </c>
      <c r="AL642" s="134" t="str">
        <f>IFERROR(__xludf.DUMMYFUNCTION("""COMPUTED_VALUE"""),"Viernes 10:30")</f>
        <v>Viernes 10:30</v>
      </c>
      <c r="AM642" s="134" t="str">
        <f>IFERROR(__xludf.DUMMYFUNCTION("""COMPUTED_VALUE"""),"Viernes 14:15")</f>
        <v>Viernes 14:15</v>
      </c>
      <c r="AN642" s="134" t="str">
        <f>IFERROR(__xludf.DUMMYFUNCTION("""COMPUTED_VALUE"""),"Viernes 18:00")</f>
        <v>Viernes 18:00</v>
      </c>
      <c r="AO642" s="134" t="str">
        <f>IFERROR(__xludf.DUMMYFUNCTION("""COMPUTED_VALUE"""),"Sábado 08:15")</f>
        <v>Sábado 08:15</v>
      </c>
      <c r="AP642" s="134" t="str">
        <f>IFERROR(__xludf.DUMMYFUNCTION("""COMPUTED_VALUE"""),"Sábado 09:45")</f>
        <v>Sábado 09:45</v>
      </c>
      <c r="AQ642" s="134" t="str">
        <f>IFERROR(__xludf.DUMMYFUNCTION("""COMPUTED_VALUE"""),"Sábado 12:00")</f>
        <v>Sábado 12:00</v>
      </c>
      <c r="AR642" s="134" t="str">
        <f>IFERROR(__xludf.DUMMYFUNCTION("""COMPUTED_VALUE"""),"Sábado 16:30")</f>
        <v>Sábado 16:30</v>
      </c>
      <c r="AS642" s="134" t="str">
        <f>IFERROR(__xludf.DUMMYFUNCTION("""COMPUTED_VALUE"""),"vacio")</f>
        <v>vacio</v>
      </c>
      <c r="AT642" s="134"/>
      <c r="AU642" s="134"/>
      <c r="AV642" s="134"/>
      <c r="AW642" s="134"/>
      <c r="AX642" s="134"/>
      <c r="AY642" s="353"/>
      <c r="AZ642" s="392" t="str">
        <f>IFERROR(__xludf.DUMMYFUNCTION("TRANSPOSE( IFNA(FILTER($B:$B, MONTH(IF($A:$A&lt;&gt;"""",$A:$A,""null""))=MONTH(IF('DATOS PERSONALES'!$H640&lt;&gt;"""",'DATOS PERSONALES'!$H640,""null""))),""Ingrese mes contratacion primero""))"),"Ingrese mes contratacion primero")</f>
        <v>Ingrese mes contratacion primero</v>
      </c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</row>
    <row r="643" ht="15.75" customHeight="1">
      <c r="A643" s="134"/>
      <c r="B643" s="134"/>
      <c r="C643" s="134"/>
      <c r="D643" s="134"/>
      <c r="E643" s="134"/>
      <c r="F643" s="134"/>
      <c r="G643" s="353"/>
      <c r="H643" s="376"/>
      <c r="I643" s="376"/>
      <c r="J643" s="376"/>
      <c r="K643" s="377"/>
      <c r="L643" s="134"/>
      <c r="M643" s="134"/>
      <c r="N643" s="134"/>
      <c r="O643" s="134"/>
      <c r="P643" s="353"/>
      <c r="Q643" s="381" t="str">
        <f>IFERROR(__xludf.DUMMYFUNCTION("TRANSPOSE(FILTER($P$6:$P$329,$O$6:$O$329='DATOS PERSONALES'!$E640))"),"Lunes 13:45")</f>
        <v>Lunes 13:45</v>
      </c>
      <c r="R643" s="134" t="str">
        <f>IFERROR(__xludf.DUMMYFUNCTION("""COMPUTED_VALUE"""),"Lunes 14:30")</f>
        <v>Lunes 14:30</v>
      </c>
      <c r="S643" s="134" t="str">
        <f>IFERROR(__xludf.DUMMYFUNCTION("""COMPUTED_VALUE"""),"Lunes 17:30")</f>
        <v>Lunes 17:30</v>
      </c>
      <c r="T643" s="134" t="str">
        <f>IFERROR(__xludf.DUMMYFUNCTION("""COMPUTED_VALUE"""),"Lunes 19:45")</f>
        <v>Lunes 19:45</v>
      </c>
      <c r="U643" s="134" t="str">
        <f>IFERROR(__xludf.DUMMYFUNCTION("""COMPUTED_VALUE"""),"Lunes 20:30")</f>
        <v>Lunes 20:30</v>
      </c>
      <c r="V643" s="134" t="str">
        <f>IFERROR(__xludf.DUMMYFUNCTION("""COMPUTED_VALUE"""),"Martes 08:15")</f>
        <v>Martes 08:15</v>
      </c>
      <c r="W643" s="134" t="str">
        <f>IFERROR(__xludf.DUMMYFUNCTION("""COMPUTED_VALUE"""),"Martes 10:30")</f>
        <v>Martes 10:30</v>
      </c>
      <c r="X643" s="134" t="str">
        <f>IFERROR(__xludf.DUMMYFUNCTION("""COMPUTED_VALUE"""),"Martes 14:15")</f>
        <v>Martes 14:15</v>
      </c>
      <c r="Y643" s="134" t="str">
        <f>IFERROR(__xludf.DUMMYFUNCTION("""COMPUTED_VALUE"""),"Miércoles 08:15")</f>
        <v>Miércoles 08:15</v>
      </c>
      <c r="Z643" s="134" t="str">
        <f>IFERROR(__xludf.DUMMYFUNCTION("""COMPUTED_VALUE"""),"Miércoles 10:30")</f>
        <v>Miércoles 10:30</v>
      </c>
      <c r="AA643" s="134" t="str">
        <f>IFERROR(__xludf.DUMMYFUNCTION("""COMPUTED_VALUE"""),"Miércoles 13:30")</f>
        <v>Miércoles 13:30</v>
      </c>
      <c r="AB643" s="134" t="str">
        <f>IFERROR(__xludf.DUMMYFUNCTION("""COMPUTED_VALUE"""),"Miércoles 18:00")</f>
        <v>Miércoles 18:00</v>
      </c>
      <c r="AC643" s="134" t="str">
        <f>IFERROR(__xludf.DUMMYFUNCTION("""COMPUTED_VALUE"""),"Miércoles 18:45")</f>
        <v>Miércoles 18:45</v>
      </c>
      <c r="AD643" s="134" t="str">
        <f>IFERROR(__xludf.DUMMYFUNCTION("""COMPUTED_VALUE"""),"Miércoles 20:15")</f>
        <v>Miércoles 20:15</v>
      </c>
      <c r="AE643" s="134" t="str">
        <f>IFERROR(__xludf.DUMMYFUNCTION("""COMPUTED_VALUE"""),"Jueves 08:15")</f>
        <v>Jueves 08:15</v>
      </c>
      <c r="AF643" s="134" t="str">
        <f>IFERROR(__xludf.DUMMYFUNCTION("""COMPUTED_VALUE"""),"Jueves 09:00")</f>
        <v>Jueves 09:00</v>
      </c>
      <c r="AG643" s="134" t="str">
        <f>IFERROR(__xludf.DUMMYFUNCTION("""COMPUTED_VALUE"""),"Jueves 10:30")</f>
        <v>Jueves 10:30</v>
      </c>
      <c r="AH643" s="134" t="str">
        <f>IFERROR(__xludf.DUMMYFUNCTION("""COMPUTED_VALUE"""),"Jueves 14:15")</f>
        <v>Jueves 14:15</v>
      </c>
      <c r="AI643" s="134" t="str">
        <f>IFERROR(__xludf.DUMMYFUNCTION("""COMPUTED_VALUE"""),"Jueves 15:00")</f>
        <v>Jueves 15:00</v>
      </c>
      <c r="AJ643" s="134" t="str">
        <f>IFERROR(__xludf.DUMMYFUNCTION("""COMPUTED_VALUE"""),"Jueves 19:30")</f>
        <v>Jueves 19:30</v>
      </c>
      <c r="AK643" s="134" t="str">
        <f>IFERROR(__xludf.DUMMYFUNCTION("""COMPUTED_VALUE"""),"Jueves 20:15")</f>
        <v>Jueves 20:15</v>
      </c>
      <c r="AL643" s="134" t="str">
        <f>IFERROR(__xludf.DUMMYFUNCTION("""COMPUTED_VALUE"""),"Viernes 10:30")</f>
        <v>Viernes 10:30</v>
      </c>
      <c r="AM643" s="134" t="str">
        <f>IFERROR(__xludf.DUMMYFUNCTION("""COMPUTED_VALUE"""),"Viernes 14:15")</f>
        <v>Viernes 14:15</v>
      </c>
      <c r="AN643" s="134" t="str">
        <f>IFERROR(__xludf.DUMMYFUNCTION("""COMPUTED_VALUE"""),"Viernes 18:00")</f>
        <v>Viernes 18:00</v>
      </c>
      <c r="AO643" s="134" t="str">
        <f>IFERROR(__xludf.DUMMYFUNCTION("""COMPUTED_VALUE"""),"Sábado 08:15")</f>
        <v>Sábado 08:15</v>
      </c>
      <c r="AP643" s="134" t="str">
        <f>IFERROR(__xludf.DUMMYFUNCTION("""COMPUTED_VALUE"""),"Sábado 09:45")</f>
        <v>Sábado 09:45</v>
      </c>
      <c r="AQ643" s="134" t="str">
        <f>IFERROR(__xludf.DUMMYFUNCTION("""COMPUTED_VALUE"""),"Sábado 12:00")</f>
        <v>Sábado 12:00</v>
      </c>
      <c r="AR643" s="134" t="str">
        <f>IFERROR(__xludf.DUMMYFUNCTION("""COMPUTED_VALUE"""),"Sábado 16:30")</f>
        <v>Sábado 16:30</v>
      </c>
      <c r="AS643" s="134" t="str">
        <f>IFERROR(__xludf.DUMMYFUNCTION("""COMPUTED_VALUE"""),"vacio")</f>
        <v>vacio</v>
      </c>
      <c r="AT643" s="134"/>
      <c r="AU643" s="134"/>
      <c r="AV643" s="134"/>
      <c r="AW643" s="134"/>
      <c r="AX643" s="134"/>
      <c r="AY643" s="353"/>
      <c r="AZ643" s="392" t="str">
        <f>IFERROR(__xludf.DUMMYFUNCTION("TRANSPOSE( IFNA(FILTER($B:$B, MONTH(IF($A:$A&lt;&gt;"""",$A:$A,""null""))=MONTH(IF('DATOS PERSONALES'!$H641&lt;&gt;"""",'DATOS PERSONALES'!$H641,""null""))),""Ingrese mes contratacion primero""))"),"Ingrese mes contratacion primero")</f>
        <v>Ingrese mes contratacion primero</v>
      </c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</row>
    <row r="644" ht="15.75" customHeight="1">
      <c r="A644" s="134"/>
      <c r="B644" s="134"/>
      <c r="C644" s="134"/>
      <c r="D644" s="134"/>
      <c r="E644" s="134"/>
      <c r="F644" s="134"/>
      <c r="G644" s="353"/>
      <c r="H644" s="376"/>
      <c r="I644" s="376"/>
      <c r="J644" s="376"/>
      <c r="K644" s="377"/>
      <c r="L644" s="134"/>
      <c r="M644" s="134"/>
      <c r="N644" s="134"/>
      <c r="O644" s="134"/>
      <c r="P644" s="353"/>
      <c r="Q644" s="381" t="str">
        <f>IFERROR(__xludf.DUMMYFUNCTION("TRANSPOSE(FILTER($P$6:$P$329,$O$6:$O$329='DATOS PERSONALES'!$E641))"),"Lunes 13:45")</f>
        <v>Lunes 13:45</v>
      </c>
      <c r="R644" s="134" t="str">
        <f>IFERROR(__xludf.DUMMYFUNCTION("""COMPUTED_VALUE"""),"Lunes 14:30")</f>
        <v>Lunes 14:30</v>
      </c>
      <c r="S644" s="134" t="str">
        <f>IFERROR(__xludf.DUMMYFUNCTION("""COMPUTED_VALUE"""),"Lunes 17:30")</f>
        <v>Lunes 17:30</v>
      </c>
      <c r="T644" s="134" t="str">
        <f>IFERROR(__xludf.DUMMYFUNCTION("""COMPUTED_VALUE"""),"Lunes 19:45")</f>
        <v>Lunes 19:45</v>
      </c>
      <c r="U644" s="134" t="str">
        <f>IFERROR(__xludf.DUMMYFUNCTION("""COMPUTED_VALUE"""),"Lunes 20:30")</f>
        <v>Lunes 20:30</v>
      </c>
      <c r="V644" s="134" t="str">
        <f>IFERROR(__xludf.DUMMYFUNCTION("""COMPUTED_VALUE"""),"Martes 08:15")</f>
        <v>Martes 08:15</v>
      </c>
      <c r="W644" s="134" t="str">
        <f>IFERROR(__xludf.DUMMYFUNCTION("""COMPUTED_VALUE"""),"Martes 10:30")</f>
        <v>Martes 10:30</v>
      </c>
      <c r="X644" s="134" t="str">
        <f>IFERROR(__xludf.DUMMYFUNCTION("""COMPUTED_VALUE"""),"Martes 14:15")</f>
        <v>Martes 14:15</v>
      </c>
      <c r="Y644" s="134" t="str">
        <f>IFERROR(__xludf.DUMMYFUNCTION("""COMPUTED_VALUE"""),"Miércoles 08:15")</f>
        <v>Miércoles 08:15</v>
      </c>
      <c r="Z644" s="134" t="str">
        <f>IFERROR(__xludf.DUMMYFUNCTION("""COMPUTED_VALUE"""),"Miércoles 10:30")</f>
        <v>Miércoles 10:30</v>
      </c>
      <c r="AA644" s="134" t="str">
        <f>IFERROR(__xludf.DUMMYFUNCTION("""COMPUTED_VALUE"""),"Miércoles 13:30")</f>
        <v>Miércoles 13:30</v>
      </c>
      <c r="AB644" s="134" t="str">
        <f>IFERROR(__xludf.DUMMYFUNCTION("""COMPUTED_VALUE"""),"Miércoles 18:00")</f>
        <v>Miércoles 18:00</v>
      </c>
      <c r="AC644" s="134" t="str">
        <f>IFERROR(__xludf.DUMMYFUNCTION("""COMPUTED_VALUE"""),"Miércoles 18:45")</f>
        <v>Miércoles 18:45</v>
      </c>
      <c r="AD644" s="134" t="str">
        <f>IFERROR(__xludf.DUMMYFUNCTION("""COMPUTED_VALUE"""),"Miércoles 20:15")</f>
        <v>Miércoles 20:15</v>
      </c>
      <c r="AE644" s="134" t="str">
        <f>IFERROR(__xludf.DUMMYFUNCTION("""COMPUTED_VALUE"""),"Jueves 08:15")</f>
        <v>Jueves 08:15</v>
      </c>
      <c r="AF644" s="134" t="str">
        <f>IFERROR(__xludf.DUMMYFUNCTION("""COMPUTED_VALUE"""),"Jueves 09:00")</f>
        <v>Jueves 09:00</v>
      </c>
      <c r="AG644" s="134" t="str">
        <f>IFERROR(__xludf.DUMMYFUNCTION("""COMPUTED_VALUE"""),"Jueves 10:30")</f>
        <v>Jueves 10:30</v>
      </c>
      <c r="AH644" s="134" t="str">
        <f>IFERROR(__xludf.DUMMYFUNCTION("""COMPUTED_VALUE"""),"Jueves 14:15")</f>
        <v>Jueves 14:15</v>
      </c>
      <c r="AI644" s="134" t="str">
        <f>IFERROR(__xludf.DUMMYFUNCTION("""COMPUTED_VALUE"""),"Jueves 15:00")</f>
        <v>Jueves 15:00</v>
      </c>
      <c r="AJ644" s="134" t="str">
        <f>IFERROR(__xludf.DUMMYFUNCTION("""COMPUTED_VALUE"""),"Jueves 19:30")</f>
        <v>Jueves 19:30</v>
      </c>
      <c r="AK644" s="134" t="str">
        <f>IFERROR(__xludf.DUMMYFUNCTION("""COMPUTED_VALUE"""),"Jueves 20:15")</f>
        <v>Jueves 20:15</v>
      </c>
      <c r="AL644" s="134" t="str">
        <f>IFERROR(__xludf.DUMMYFUNCTION("""COMPUTED_VALUE"""),"Viernes 10:30")</f>
        <v>Viernes 10:30</v>
      </c>
      <c r="AM644" s="134" t="str">
        <f>IFERROR(__xludf.DUMMYFUNCTION("""COMPUTED_VALUE"""),"Viernes 14:15")</f>
        <v>Viernes 14:15</v>
      </c>
      <c r="AN644" s="134" t="str">
        <f>IFERROR(__xludf.DUMMYFUNCTION("""COMPUTED_VALUE"""),"Viernes 18:00")</f>
        <v>Viernes 18:00</v>
      </c>
      <c r="AO644" s="134" t="str">
        <f>IFERROR(__xludf.DUMMYFUNCTION("""COMPUTED_VALUE"""),"Sábado 08:15")</f>
        <v>Sábado 08:15</v>
      </c>
      <c r="AP644" s="134" t="str">
        <f>IFERROR(__xludf.DUMMYFUNCTION("""COMPUTED_VALUE"""),"Sábado 09:45")</f>
        <v>Sábado 09:45</v>
      </c>
      <c r="AQ644" s="134" t="str">
        <f>IFERROR(__xludf.DUMMYFUNCTION("""COMPUTED_VALUE"""),"Sábado 12:00")</f>
        <v>Sábado 12:00</v>
      </c>
      <c r="AR644" s="134" t="str">
        <f>IFERROR(__xludf.DUMMYFUNCTION("""COMPUTED_VALUE"""),"Sábado 16:30")</f>
        <v>Sábado 16:30</v>
      </c>
      <c r="AS644" s="134" t="str">
        <f>IFERROR(__xludf.DUMMYFUNCTION("""COMPUTED_VALUE"""),"vacio")</f>
        <v>vacio</v>
      </c>
      <c r="AT644" s="134"/>
      <c r="AU644" s="134"/>
      <c r="AV644" s="134"/>
      <c r="AW644" s="134"/>
      <c r="AX644" s="134"/>
      <c r="AY644" s="353"/>
      <c r="AZ644" s="392" t="str">
        <f>IFERROR(__xludf.DUMMYFUNCTION("TRANSPOSE( IFNA(FILTER($B:$B, MONTH(IF($A:$A&lt;&gt;"""",$A:$A,""null""))=MONTH(IF('DATOS PERSONALES'!$H642&lt;&gt;"""",'DATOS PERSONALES'!$H642,""null""))),""Ingrese mes contratacion primero""))"),"Ingrese mes contratacion primero")</f>
        <v>Ingrese mes contratacion primero</v>
      </c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</row>
    <row r="645" ht="15.75" customHeight="1">
      <c r="A645" s="134"/>
      <c r="B645" s="134"/>
      <c r="C645" s="134"/>
      <c r="D645" s="134"/>
      <c r="E645" s="134"/>
      <c r="F645" s="134"/>
      <c r="G645" s="353"/>
      <c r="H645" s="376"/>
      <c r="I645" s="376"/>
      <c r="J645" s="376"/>
      <c r="K645" s="377"/>
      <c r="L645" s="134"/>
      <c r="M645" s="134"/>
      <c r="N645" s="134"/>
      <c r="O645" s="134"/>
      <c r="P645" s="353"/>
      <c r="Q645" s="381" t="str">
        <f>IFERROR(__xludf.DUMMYFUNCTION("TRANSPOSE(FILTER($P$6:$P$329,$O$6:$O$329='DATOS PERSONALES'!$E642))"),"Lunes 13:45")</f>
        <v>Lunes 13:45</v>
      </c>
      <c r="R645" s="134" t="str">
        <f>IFERROR(__xludf.DUMMYFUNCTION("""COMPUTED_VALUE"""),"Lunes 14:30")</f>
        <v>Lunes 14:30</v>
      </c>
      <c r="S645" s="134" t="str">
        <f>IFERROR(__xludf.DUMMYFUNCTION("""COMPUTED_VALUE"""),"Lunes 17:30")</f>
        <v>Lunes 17:30</v>
      </c>
      <c r="T645" s="134" t="str">
        <f>IFERROR(__xludf.DUMMYFUNCTION("""COMPUTED_VALUE"""),"Lunes 19:45")</f>
        <v>Lunes 19:45</v>
      </c>
      <c r="U645" s="134" t="str">
        <f>IFERROR(__xludf.DUMMYFUNCTION("""COMPUTED_VALUE"""),"Lunes 20:30")</f>
        <v>Lunes 20:30</v>
      </c>
      <c r="V645" s="134" t="str">
        <f>IFERROR(__xludf.DUMMYFUNCTION("""COMPUTED_VALUE"""),"Martes 08:15")</f>
        <v>Martes 08:15</v>
      </c>
      <c r="W645" s="134" t="str">
        <f>IFERROR(__xludf.DUMMYFUNCTION("""COMPUTED_VALUE"""),"Martes 10:30")</f>
        <v>Martes 10:30</v>
      </c>
      <c r="X645" s="134" t="str">
        <f>IFERROR(__xludf.DUMMYFUNCTION("""COMPUTED_VALUE"""),"Martes 14:15")</f>
        <v>Martes 14:15</v>
      </c>
      <c r="Y645" s="134" t="str">
        <f>IFERROR(__xludf.DUMMYFUNCTION("""COMPUTED_VALUE"""),"Miércoles 08:15")</f>
        <v>Miércoles 08:15</v>
      </c>
      <c r="Z645" s="134" t="str">
        <f>IFERROR(__xludf.DUMMYFUNCTION("""COMPUTED_VALUE"""),"Miércoles 10:30")</f>
        <v>Miércoles 10:30</v>
      </c>
      <c r="AA645" s="134" t="str">
        <f>IFERROR(__xludf.DUMMYFUNCTION("""COMPUTED_VALUE"""),"Miércoles 13:30")</f>
        <v>Miércoles 13:30</v>
      </c>
      <c r="AB645" s="134" t="str">
        <f>IFERROR(__xludf.DUMMYFUNCTION("""COMPUTED_VALUE"""),"Miércoles 18:00")</f>
        <v>Miércoles 18:00</v>
      </c>
      <c r="AC645" s="134" t="str">
        <f>IFERROR(__xludf.DUMMYFUNCTION("""COMPUTED_VALUE"""),"Miércoles 18:45")</f>
        <v>Miércoles 18:45</v>
      </c>
      <c r="AD645" s="134" t="str">
        <f>IFERROR(__xludf.DUMMYFUNCTION("""COMPUTED_VALUE"""),"Miércoles 20:15")</f>
        <v>Miércoles 20:15</v>
      </c>
      <c r="AE645" s="134" t="str">
        <f>IFERROR(__xludf.DUMMYFUNCTION("""COMPUTED_VALUE"""),"Jueves 08:15")</f>
        <v>Jueves 08:15</v>
      </c>
      <c r="AF645" s="134" t="str">
        <f>IFERROR(__xludf.DUMMYFUNCTION("""COMPUTED_VALUE"""),"Jueves 09:00")</f>
        <v>Jueves 09:00</v>
      </c>
      <c r="AG645" s="134" t="str">
        <f>IFERROR(__xludf.DUMMYFUNCTION("""COMPUTED_VALUE"""),"Jueves 10:30")</f>
        <v>Jueves 10:30</v>
      </c>
      <c r="AH645" s="134" t="str">
        <f>IFERROR(__xludf.DUMMYFUNCTION("""COMPUTED_VALUE"""),"Jueves 14:15")</f>
        <v>Jueves 14:15</v>
      </c>
      <c r="AI645" s="134" t="str">
        <f>IFERROR(__xludf.DUMMYFUNCTION("""COMPUTED_VALUE"""),"Jueves 15:00")</f>
        <v>Jueves 15:00</v>
      </c>
      <c r="AJ645" s="134" t="str">
        <f>IFERROR(__xludf.DUMMYFUNCTION("""COMPUTED_VALUE"""),"Jueves 19:30")</f>
        <v>Jueves 19:30</v>
      </c>
      <c r="AK645" s="134" t="str">
        <f>IFERROR(__xludf.DUMMYFUNCTION("""COMPUTED_VALUE"""),"Jueves 20:15")</f>
        <v>Jueves 20:15</v>
      </c>
      <c r="AL645" s="134" t="str">
        <f>IFERROR(__xludf.DUMMYFUNCTION("""COMPUTED_VALUE"""),"Viernes 10:30")</f>
        <v>Viernes 10:30</v>
      </c>
      <c r="AM645" s="134" t="str">
        <f>IFERROR(__xludf.DUMMYFUNCTION("""COMPUTED_VALUE"""),"Viernes 14:15")</f>
        <v>Viernes 14:15</v>
      </c>
      <c r="AN645" s="134" t="str">
        <f>IFERROR(__xludf.DUMMYFUNCTION("""COMPUTED_VALUE"""),"Viernes 18:00")</f>
        <v>Viernes 18:00</v>
      </c>
      <c r="AO645" s="134" t="str">
        <f>IFERROR(__xludf.DUMMYFUNCTION("""COMPUTED_VALUE"""),"Sábado 08:15")</f>
        <v>Sábado 08:15</v>
      </c>
      <c r="AP645" s="134" t="str">
        <f>IFERROR(__xludf.DUMMYFUNCTION("""COMPUTED_VALUE"""),"Sábado 09:45")</f>
        <v>Sábado 09:45</v>
      </c>
      <c r="AQ645" s="134" t="str">
        <f>IFERROR(__xludf.DUMMYFUNCTION("""COMPUTED_VALUE"""),"Sábado 12:00")</f>
        <v>Sábado 12:00</v>
      </c>
      <c r="AR645" s="134" t="str">
        <f>IFERROR(__xludf.DUMMYFUNCTION("""COMPUTED_VALUE"""),"Sábado 16:30")</f>
        <v>Sábado 16:30</v>
      </c>
      <c r="AS645" s="134" t="str">
        <f>IFERROR(__xludf.DUMMYFUNCTION("""COMPUTED_VALUE"""),"vacio")</f>
        <v>vacio</v>
      </c>
      <c r="AT645" s="134"/>
      <c r="AU645" s="134"/>
      <c r="AV645" s="134"/>
      <c r="AW645" s="134"/>
      <c r="AX645" s="134"/>
      <c r="AY645" s="353"/>
      <c r="AZ645" s="392" t="str">
        <f>IFERROR(__xludf.DUMMYFUNCTION("TRANSPOSE( IFNA(FILTER($B:$B, MONTH(IF($A:$A&lt;&gt;"""",$A:$A,""null""))=MONTH(IF('DATOS PERSONALES'!$H643&lt;&gt;"""",'DATOS PERSONALES'!$H643,""null""))),""Ingrese mes contratacion primero""))"),"Ingrese mes contratacion primero")</f>
        <v>Ingrese mes contratacion primero</v>
      </c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</row>
    <row r="646" ht="15.75" customHeight="1">
      <c r="A646" s="134"/>
      <c r="B646" s="134"/>
      <c r="C646" s="134"/>
      <c r="D646" s="134"/>
      <c r="E646" s="134"/>
      <c r="F646" s="134"/>
      <c r="G646" s="353"/>
      <c r="H646" s="376"/>
      <c r="I646" s="376"/>
      <c r="J646" s="376"/>
      <c r="K646" s="377"/>
      <c r="L646" s="134"/>
      <c r="M646" s="134"/>
      <c r="N646" s="134"/>
      <c r="O646" s="134"/>
      <c r="P646" s="353"/>
      <c r="Q646" s="381" t="str">
        <f>IFERROR(__xludf.DUMMYFUNCTION("TRANSPOSE(FILTER($P$6:$P$329,$O$6:$O$329='DATOS PERSONALES'!$E643))"),"Lunes 13:45")</f>
        <v>Lunes 13:45</v>
      </c>
      <c r="R646" s="134" t="str">
        <f>IFERROR(__xludf.DUMMYFUNCTION("""COMPUTED_VALUE"""),"Lunes 14:30")</f>
        <v>Lunes 14:30</v>
      </c>
      <c r="S646" s="134" t="str">
        <f>IFERROR(__xludf.DUMMYFUNCTION("""COMPUTED_VALUE"""),"Lunes 17:30")</f>
        <v>Lunes 17:30</v>
      </c>
      <c r="T646" s="134" t="str">
        <f>IFERROR(__xludf.DUMMYFUNCTION("""COMPUTED_VALUE"""),"Lunes 19:45")</f>
        <v>Lunes 19:45</v>
      </c>
      <c r="U646" s="134" t="str">
        <f>IFERROR(__xludf.DUMMYFUNCTION("""COMPUTED_VALUE"""),"Lunes 20:30")</f>
        <v>Lunes 20:30</v>
      </c>
      <c r="V646" s="134" t="str">
        <f>IFERROR(__xludf.DUMMYFUNCTION("""COMPUTED_VALUE"""),"Martes 08:15")</f>
        <v>Martes 08:15</v>
      </c>
      <c r="W646" s="134" t="str">
        <f>IFERROR(__xludf.DUMMYFUNCTION("""COMPUTED_VALUE"""),"Martes 10:30")</f>
        <v>Martes 10:30</v>
      </c>
      <c r="X646" s="134" t="str">
        <f>IFERROR(__xludf.DUMMYFUNCTION("""COMPUTED_VALUE"""),"Martes 14:15")</f>
        <v>Martes 14:15</v>
      </c>
      <c r="Y646" s="134" t="str">
        <f>IFERROR(__xludf.DUMMYFUNCTION("""COMPUTED_VALUE"""),"Miércoles 08:15")</f>
        <v>Miércoles 08:15</v>
      </c>
      <c r="Z646" s="134" t="str">
        <f>IFERROR(__xludf.DUMMYFUNCTION("""COMPUTED_VALUE"""),"Miércoles 10:30")</f>
        <v>Miércoles 10:30</v>
      </c>
      <c r="AA646" s="134" t="str">
        <f>IFERROR(__xludf.DUMMYFUNCTION("""COMPUTED_VALUE"""),"Miércoles 13:30")</f>
        <v>Miércoles 13:30</v>
      </c>
      <c r="AB646" s="134" t="str">
        <f>IFERROR(__xludf.DUMMYFUNCTION("""COMPUTED_VALUE"""),"Miércoles 18:00")</f>
        <v>Miércoles 18:00</v>
      </c>
      <c r="AC646" s="134" t="str">
        <f>IFERROR(__xludf.DUMMYFUNCTION("""COMPUTED_VALUE"""),"Miércoles 18:45")</f>
        <v>Miércoles 18:45</v>
      </c>
      <c r="AD646" s="134" t="str">
        <f>IFERROR(__xludf.DUMMYFUNCTION("""COMPUTED_VALUE"""),"Miércoles 20:15")</f>
        <v>Miércoles 20:15</v>
      </c>
      <c r="AE646" s="134" t="str">
        <f>IFERROR(__xludf.DUMMYFUNCTION("""COMPUTED_VALUE"""),"Jueves 08:15")</f>
        <v>Jueves 08:15</v>
      </c>
      <c r="AF646" s="134" t="str">
        <f>IFERROR(__xludf.DUMMYFUNCTION("""COMPUTED_VALUE"""),"Jueves 09:00")</f>
        <v>Jueves 09:00</v>
      </c>
      <c r="AG646" s="134" t="str">
        <f>IFERROR(__xludf.DUMMYFUNCTION("""COMPUTED_VALUE"""),"Jueves 10:30")</f>
        <v>Jueves 10:30</v>
      </c>
      <c r="AH646" s="134" t="str">
        <f>IFERROR(__xludf.DUMMYFUNCTION("""COMPUTED_VALUE"""),"Jueves 14:15")</f>
        <v>Jueves 14:15</v>
      </c>
      <c r="AI646" s="134" t="str">
        <f>IFERROR(__xludf.DUMMYFUNCTION("""COMPUTED_VALUE"""),"Jueves 15:00")</f>
        <v>Jueves 15:00</v>
      </c>
      <c r="AJ646" s="134" t="str">
        <f>IFERROR(__xludf.DUMMYFUNCTION("""COMPUTED_VALUE"""),"Jueves 19:30")</f>
        <v>Jueves 19:30</v>
      </c>
      <c r="AK646" s="134" t="str">
        <f>IFERROR(__xludf.DUMMYFUNCTION("""COMPUTED_VALUE"""),"Jueves 20:15")</f>
        <v>Jueves 20:15</v>
      </c>
      <c r="AL646" s="134" t="str">
        <f>IFERROR(__xludf.DUMMYFUNCTION("""COMPUTED_VALUE"""),"Viernes 10:30")</f>
        <v>Viernes 10:30</v>
      </c>
      <c r="AM646" s="134" t="str">
        <f>IFERROR(__xludf.DUMMYFUNCTION("""COMPUTED_VALUE"""),"Viernes 14:15")</f>
        <v>Viernes 14:15</v>
      </c>
      <c r="AN646" s="134" t="str">
        <f>IFERROR(__xludf.DUMMYFUNCTION("""COMPUTED_VALUE"""),"Viernes 18:00")</f>
        <v>Viernes 18:00</v>
      </c>
      <c r="AO646" s="134" t="str">
        <f>IFERROR(__xludf.DUMMYFUNCTION("""COMPUTED_VALUE"""),"Sábado 08:15")</f>
        <v>Sábado 08:15</v>
      </c>
      <c r="AP646" s="134" t="str">
        <f>IFERROR(__xludf.DUMMYFUNCTION("""COMPUTED_VALUE"""),"Sábado 09:45")</f>
        <v>Sábado 09:45</v>
      </c>
      <c r="AQ646" s="134" t="str">
        <f>IFERROR(__xludf.DUMMYFUNCTION("""COMPUTED_VALUE"""),"Sábado 12:00")</f>
        <v>Sábado 12:00</v>
      </c>
      <c r="AR646" s="134" t="str">
        <f>IFERROR(__xludf.DUMMYFUNCTION("""COMPUTED_VALUE"""),"Sábado 16:30")</f>
        <v>Sábado 16:30</v>
      </c>
      <c r="AS646" s="134" t="str">
        <f>IFERROR(__xludf.DUMMYFUNCTION("""COMPUTED_VALUE"""),"vacio")</f>
        <v>vacio</v>
      </c>
      <c r="AT646" s="134"/>
      <c r="AU646" s="134"/>
      <c r="AV646" s="134"/>
      <c r="AW646" s="134"/>
      <c r="AX646" s="134"/>
      <c r="AY646" s="353"/>
      <c r="AZ646" s="392" t="str">
        <f>IFERROR(__xludf.DUMMYFUNCTION("TRANSPOSE( IFNA(FILTER($B:$B, MONTH(IF($A:$A&lt;&gt;"""",$A:$A,""null""))=MONTH(IF('DATOS PERSONALES'!$H644&lt;&gt;"""",'DATOS PERSONALES'!$H644,""null""))),""Ingrese mes contratacion primero""))"),"Ingrese mes contratacion primero")</f>
        <v>Ingrese mes contratacion primero</v>
      </c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</row>
    <row r="647" ht="15.75" customHeight="1">
      <c r="A647" s="134"/>
      <c r="B647" s="134"/>
      <c r="C647" s="134"/>
      <c r="D647" s="134"/>
      <c r="E647" s="134"/>
      <c r="F647" s="134"/>
      <c r="G647" s="353"/>
      <c r="H647" s="376"/>
      <c r="I647" s="376"/>
      <c r="J647" s="376"/>
      <c r="K647" s="377"/>
      <c r="L647" s="134"/>
      <c r="M647" s="134"/>
      <c r="N647" s="134"/>
      <c r="O647" s="134"/>
      <c r="P647" s="353"/>
      <c r="Q647" s="381" t="str">
        <f>IFERROR(__xludf.DUMMYFUNCTION("TRANSPOSE(FILTER($P$6:$P$329,$O$6:$O$329='DATOS PERSONALES'!$E644))"),"Lunes 13:45")</f>
        <v>Lunes 13:45</v>
      </c>
      <c r="R647" s="134" t="str">
        <f>IFERROR(__xludf.DUMMYFUNCTION("""COMPUTED_VALUE"""),"Lunes 14:30")</f>
        <v>Lunes 14:30</v>
      </c>
      <c r="S647" s="134" t="str">
        <f>IFERROR(__xludf.DUMMYFUNCTION("""COMPUTED_VALUE"""),"Lunes 17:30")</f>
        <v>Lunes 17:30</v>
      </c>
      <c r="T647" s="134" t="str">
        <f>IFERROR(__xludf.DUMMYFUNCTION("""COMPUTED_VALUE"""),"Lunes 19:45")</f>
        <v>Lunes 19:45</v>
      </c>
      <c r="U647" s="134" t="str">
        <f>IFERROR(__xludf.DUMMYFUNCTION("""COMPUTED_VALUE"""),"Lunes 20:30")</f>
        <v>Lunes 20:30</v>
      </c>
      <c r="V647" s="134" t="str">
        <f>IFERROR(__xludf.DUMMYFUNCTION("""COMPUTED_VALUE"""),"Martes 08:15")</f>
        <v>Martes 08:15</v>
      </c>
      <c r="W647" s="134" t="str">
        <f>IFERROR(__xludf.DUMMYFUNCTION("""COMPUTED_VALUE"""),"Martes 10:30")</f>
        <v>Martes 10:30</v>
      </c>
      <c r="X647" s="134" t="str">
        <f>IFERROR(__xludf.DUMMYFUNCTION("""COMPUTED_VALUE"""),"Martes 14:15")</f>
        <v>Martes 14:15</v>
      </c>
      <c r="Y647" s="134" t="str">
        <f>IFERROR(__xludf.DUMMYFUNCTION("""COMPUTED_VALUE"""),"Miércoles 08:15")</f>
        <v>Miércoles 08:15</v>
      </c>
      <c r="Z647" s="134" t="str">
        <f>IFERROR(__xludf.DUMMYFUNCTION("""COMPUTED_VALUE"""),"Miércoles 10:30")</f>
        <v>Miércoles 10:30</v>
      </c>
      <c r="AA647" s="134" t="str">
        <f>IFERROR(__xludf.DUMMYFUNCTION("""COMPUTED_VALUE"""),"Miércoles 13:30")</f>
        <v>Miércoles 13:30</v>
      </c>
      <c r="AB647" s="134" t="str">
        <f>IFERROR(__xludf.DUMMYFUNCTION("""COMPUTED_VALUE"""),"Miércoles 18:00")</f>
        <v>Miércoles 18:00</v>
      </c>
      <c r="AC647" s="134" t="str">
        <f>IFERROR(__xludf.DUMMYFUNCTION("""COMPUTED_VALUE"""),"Miércoles 18:45")</f>
        <v>Miércoles 18:45</v>
      </c>
      <c r="AD647" s="134" t="str">
        <f>IFERROR(__xludf.DUMMYFUNCTION("""COMPUTED_VALUE"""),"Miércoles 20:15")</f>
        <v>Miércoles 20:15</v>
      </c>
      <c r="AE647" s="134" t="str">
        <f>IFERROR(__xludf.DUMMYFUNCTION("""COMPUTED_VALUE"""),"Jueves 08:15")</f>
        <v>Jueves 08:15</v>
      </c>
      <c r="AF647" s="134" t="str">
        <f>IFERROR(__xludf.DUMMYFUNCTION("""COMPUTED_VALUE"""),"Jueves 09:00")</f>
        <v>Jueves 09:00</v>
      </c>
      <c r="AG647" s="134" t="str">
        <f>IFERROR(__xludf.DUMMYFUNCTION("""COMPUTED_VALUE"""),"Jueves 10:30")</f>
        <v>Jueves 10:30</v>
      </c>
      <c r="AH647" s="134" t="str">
        <f>IFERROR(__xludf.DUMMYFUNCTION("""COMPUTED_VALUE"""),"Jueves 14:15")</f>
        <v>Jueves 14:15</v>
      </c>
      <c r="AI647" s="134" t="str">
        <f>IFERROR(__xludf.DUMMYFUNCTION("""COMPUTED_VALUE"""),"Jueves 15:00")</f>
        <v>Jueves 15:00</v>
      </c>
      <c r="AJ647" s="134" t="str">
        <f>IFERROR(__xludf.DUMMYFUNCTION("""COMPUTED_VALUE"""),"Jueves 19:30")</f>
        <v>Jueves 19:30</v>
      </c>
      <c r="AK647" s="134" t="str">
        <f>IFERROR(__xludf.DUMMYFUNCTION("""COMPUTED_VALUE"""),"Jueves 20:15")</f>
        <v>Jueves 20:15</v>
      </c>
      <c r="AL647" s="134" t="str">
        <f>IFERROR(__xludf.DUMMYFUNCTION("""COMPUTED_VALUE"""),"Viernes 10:30")</f>
        <v>Viernes 10:30</v>
      </c>
      <c r="AM647" s="134" t="str">
        <f>IFERROR(__xludf.DUMMYFUNCTION("""COMPUTED_VALUE"""),"Viernes 14:15")</f>
        <v>Viernes 14:15</v>
      </c>
      <c r="AN647" s="134" t="str">
        <f>IFERROR(__xludf.DUMMYFUNCTION("""COMPUTED_VALUE"""),"Viernes 18:00")</f>
        <v>Viernes 18:00</v>
      </c>
      <c r="AO647" s="134" t="str">
        <f>IFERROR(__xludf.DUMMYFUNCTION("""COMPUTED_VALUE"""),"Sábado 08:15")</f>
        <v>Sábado 08:15</v>
      </c>
      <c r="AP647" s="134" t="str">
        <f>IFERROR(__xludf.DUMMYFUNCTION("""COMPUTED_VALUE"""),"Sábado 09:45")</f>
        <v>Sábado 09:45</v>
      </c>
      <c r="AQ647" s="134" t="str">
        <f>IFERROR(__xludf.DUMMYFUNCTION("""COMPUTED_VALUE"""),"Sábado 12:00")</f>
        <v>Sábado 12:00</v>
      </c>
      <c r="AR647" s="134" t="str">
        <f>IFERROR(__xludf.DUMMYFUNCTION("""COMPUTED_VALUE"""),"Sábado 16:30")</f>
        <v>Sábado 16:30</v>
      </c>
      <c r="AS647" s="134" t="str">
        <f>IFERROR(__xludf.DUMMYFUNCTION("""COMPUTED_VALUE"""),"vacio")</f>
        <v>vacio</v>
      </c>
      <c r="AT647" s="134"/>
      <c r="AU647" s="134"/>
      <c r="AV647" s="134"/>
      <c r="AW647" s="134"/>
      <c r="AX647" s="134"/>
      <c r="AY647" s="353"/>
      <c r="AZ647" s="392" t="str">
        <f>IFERROR(__xludf.DUMMYFUNCTION("TRANSPOSE( IFNA(FILTER($B:$B, MONTH(IF($A:$A&lt;&gt;"""",$A:$A,""null""))=MONTH(IF('DATOS PERSONALES'!$H645&lt;&gt;"""",'DATOS PERSONALES'!$H645,""null""))),""Ingrese mes contratacion primero""))"),"Ingrese mes contratacion primero")</f>
        <v>Ingrese mes contratacion primero</v>
      </c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</row>
    <row r="648" ht="15.75" customHeight="1">
      <c r="A648" s="134"/>
      <c r="B648" s="134"/>
      <c r="C648" s="134"/>
      <c r="D648" s="134"/>
      <c r="E648" s="134"/>
      <c r="F648" s="134"/>
      <c r="G648" s="353"/>
      <c r="H648" s="376"/>
      <c r="I648" s="376"/>
      <c r="J648" s="376"/>
      <c r="K648" s="377"/>
      <c r="L648" s="134"/>
      <c r="M648" s="134"/>
      <c r="N648" s="134"/>
      <c r="O648" s="134"/>
      <c r="P648" s="353"/>
      <c r="Q648" s="381" t="str">
        <f>IFERROR(__xludf.DUMMYFUNCTION("TRANSPOSE(FILTER($P$6:$P$329,$O$6:$O$329='DATOS PERSONALES'!$E645))"),"Lunes 13:45")</f>
        <v>Lunes 13:45</v>
      </c>
      <c r="R648" s="134" t="str">
        <f>IFERROR(__xludf.DUMMYFUNCTION("""COMPUTED_VALUE"""),"Lunes 14:30")</f>
        <v>Lunes 14:30</v>
      </c>
      <c r="S648" s="134" t="str">
        <f>IFERROR(__xludf.DUMMYFUNCTION("""COMPUTED_VALUE"""),"Lunes 17:30")</f>
        <v>Lunes 17:30</v>
      </c>
      <c r="T648" s="134" t="str">
        <f>IFERROR(__xludf.DUMMYFUNCTION("""COMPUTED_VALUE"""),"Lunes 19:45")</f>
        <v>Lunes 19:45</v>
      </c>
      <c r="U648" s="134" t="str">
        <f>IFERROR(__xludf.DUMMYFUNCTION("""COMPUTED_VALUE"""),"Lunes 20:30")</f>
        <v>Lunes 20:30</v>
      </c>
      <c r="V648" s="134" t="str">
        <f>IFERROR(__xludf.DUMMYFUNCTION("""COMPUTED_VALUE"""),"Martes 08:15")</f>
        <v>Martes 08:15</v>
      </c>
      <c r="W648" s="134" t="str">
        <f>IFERROR(__xludf.DUMMYFUNCTION("""COMPUTED_VALUE"""),"Martes 10:30")</f>
        <v>Martes 10:30</v>
      </c>
      <c r="X648" s="134" t="str">
        <f>IFERROR(__xludf.DUMMYFUNCTION("""COMPUTED_VALUE"""),"Martes 14:15")</f>
        <v>Martes 14:15</v>
      </c>
      <c r="Y648" s="134" t="str">
        <f>IFERROR(__xludf.DUMMYFUNCTION("""COMPUTED_VALUE"""),"Miércoles 08:15")</f>
        <v>Miércoles 08:15</v>
      </c>
      <c r="Z648" s="134" t="str">
        <f>IFERROR(__xludf.DUMMYFUNCTION("""COMPUTED_VALUE"""),"Miércoles 10:30")</f>
        <v>Miércoles 10:30</v>
      </c>
      <c r="AA648" s="134" t="str">
        <f>IFERROR(__xludf.DUMMYFUNCTION("""COMPUTED_VALUE"""),"Miércoles 13:30")</f>
        <v>Miércoles 13:30</v>
      </c>
      <c r="AB648" s="134" t="str">
        <f>IFERROR(__xludf.DUMMYFUNCTION("""COMPUTED_VALUE"""),"Miércoles 18:00")</f>
        <v>Miércoles 18:00</v>
      </c>
      <c r="AC648" s="134" t="str">
        <f>IFERROR(__xludf.DUMMYFUNCTION("""COMPUTED_VALUE"""),"Miércoles 18:45")</f>
        <v>Miércoles 18:45</v>
      </c>
      <c r="AD648" s="134" t="str">
        <f>IFERROR(__xludf.DUMMYFUNCTION("""COMPUTED_VALUE"""),"Miércoles 20:15")</f>
        <v>Miércoles 20:15</v>
      </c>
      <c r="AE648" s="134" t="str">
        <f>IFERROR(__xludf.DUMMYFUNCTION("""COMPUTED_VALUE"""),"Jueves 08:15")</f>
        <v>Jueves 08:15</v>
      </c>
      <c r="AF648" s="134" t="str">
        <f>IFERROR(__xludf.DUMMYFUNCTION("""COMPUTED_VALUE"""),"Jueves 09:00")</f>
        <v>Jueves 09:00</v>
      </c>
      <c r="AG648" s="134" t="str">
        <f>IFERROR(__xludf.DUMMYFUNCTION("""COMPUTED_VALUE"""),"Jueves 10:30")</f>
        <v>Jueves 10:30</v>
      </c>
      <c r="AH648" s="134" t="str">
        <f>IFERROR(__xludf.DUMMYFUNCTION("""COMPUTED_VALUE"""),"Jueves 14:15")</f>
        <v>Jueves 14:15</v>
      </c>
      <c r="AI648" s="134" t="str">
        <f>IFERROR(__xludf.DUMMYFUNCTION("""COMPUTED_VALUE"""),"Jueves 15:00")</f>
        <v>Jueves 15:00</v>
      </c>
      <c r="AJ648" s="134" t="str">
        <f>IFERROR(__xludf.DUMMYFUNCTION("""COMPUTED_VALUE"""),"Jueves 19:30")</f>
        <v>Jueves 19:30</v>
      </c>
      <c r="AK648" s="134" t="str">
        <f>IFERROR(__xludf.DUMMYFUNCTION("""COMPUTED_VALUE"""),"Jueves 20:15")</f>
        <v>Jueves 20:15</v>
      </c>
      <c r="AL648" s="134" t="str">
        <f>IFERROR(__xludf.DUMMYFUNCTION("""COMPUTED_VALUE"""),"Viernes 10:30")</f>
        <v>Viernes 10:30</v>
      </c>
      <c r="AM648" s="134" t="str">
        <f>IFERROR(__xludf.DUMMYFUNCTION("""COMPUTED_VALUE"""),"Viernes 14:15")</f>
        <v>Viernes 14:15</v>
      </c>
      <c r="AN648" s="134" t="str">
        <f>IFERROR(__xludf.DUMMYFUNCTION("""COMPUTED_VALUE"""),"Viernes 18:00")</f>
        <v>Viernes 18:00</v>
      </c>
      <c r="AO648" s="134" t="str">
        <f>IFERROR(__xludf.DUMMYFUNCTION("""COMPUTED_VALUE"""),"Sábado 08:15")</f>
        <v>Sábado 08:15</v>
      </c>
      <c r="AP648" s="134" t="str">
        <f>IFERROR(__xludf.DUMMYFUNCTION("""COMPUTED_VALUE"""),"Sábado 09:45")</f>
        <v>Sábado 09:45</v>
      </c>
      <c r="AQ648" s="134" t="str">
        <f>IFERROR(__xludf.DUMMYFUNCTION("""COMPUTED_VALUE"""),"Sábado 12:00")</f>
        <v>Sábado 12:00</v>
      </c>
      <c r="AR648" s="134" t="str">
        <f>IFERROR(__xludf.DUMMYFUNCTION("""COMPUTED_VALUE"""),"Sábado 16:30")</f>
        <v>Sábado 16:30</v>
      </c>
      <c r="AS648" s="134" t="str">
        <f>IFERROR(__xludf.DUMMYFUNCTION("""COMPUTED_VALUE"""),"vacio")</f>
        <v>vacio</v>
      </c>
      <c r="AT648" s="134"/>
      <c r="AU648" s="134"/>
      <c r="AV648" s="134"/>
      <c r="AW648" s="134"/>
      <c r="AX648" s="134"/>
      <c r="AY648" s="353"/>
      <c r="AZ648" s="392" t="str">
        <f>IFERROR(__xludf.DUMMYFUNCTION("TRANSPOSE( IFNA(FILTER($B:$B, MONTH(IF($A:$A&lt;&gt;"""",$A:$A,""null""))=MONTH(IF('DATOS PERSONALES'!$H646&lt;&gt;"""",'DATOS PERSONALES'!$H646,""null""))),""Ingrese mes contratacion primero""))"),"Ingrese mes contratacion primero")</f>
        <v>Ingrese mes contratacion primero</v>
      </c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</row>
    <row r="649" ht="15.75" customHeight="1">
      <c r="A649" s="134"/>
      <c r="B649" s="134"/>
      <c r="C649" s="134"/>
      <c r="D649" s="134"/>
      <c r="E649" s="134"/>
      <c r="F649" s="134"/>
      <c r="G649" s="353"/>
      <c r="H649" s="376"/>
      <c r="I649" s="376"/>
      <c r="J649" s="376"/>
      <c r="K649" s="377"/>
      <c r="L649" s="134"/>
      <c r="M649" s="134"/>
      <c r="N649" s="134"/>
      <c r="O649" s="134"/>
      <c r="P649" s="353"/>
      <c r="Q649" s="381" t="str">
        <f>IFERROR(__xludf.DUMMYFUNCTION("TRANSPOSE(FILTER($P$6:$P$329,$O$6:$O$329='DATOS PERSONALES'!$E646))"),"Lunes 13:45")</f>
        <v>Lunes 13:45</v>
      </c>
      <c r="R649" s="134" t="str">
        <f>IFERROR(__xludf.DUMMYFUNCTION("""COMPUTED_VALUE"""),"Lunes 14:30")</f>
        <v>Lunes 14:30</v>
      </c>
      <c r="S649" s="134" t="str">
        <f>IFERROR(__xludf.DUMMYFUNCTION("""COMPUTED_VALUE"""),"Lunes 17:30")</f>
        <v>Lunes 17:30</v>
      </c>
      <c r="T649" s="134" t="str">
        <f>IFERROR(__xludf.DUMMYFUNCTION("""COMPUTED_VALUE"""),"Lunes 19:45")</f>
        <v>Lunes 19:45</v>
      </c>
      <c r="U649" s="134" t="str">
        <f>IFERROR(__xludf.DUMMYFUNCTION("""COMPUTED_VALUE"""),"Lunes 20:30")</f>
        <v>Lunes 20:30</v>
      </c>
      <c r="V649" s="134" t="str">
        <f>IFERROR(__xludf.DUMMYFUNCTION("""COMPUTED_VALUE"""),"Martes 08:15")</f>
        <v>Martes 08:15</v>
      </c>
      <c r="W649" s="134" t="str">
        <f>IFERROR(__xludf.DUMMYFUNCTION("""COMPUTED_VALUE"""),"Martes 10:30")</f>
        <v>Martes 10:30</v>
      </c>
      <c r="X649" s="134" t="str">
        <f>IFERROR(__xludf.DUMMYFUNCTION("""COMPUTED_VALUE"""),"Martes 14:15")</f>
        <v>Martes 14:15</v>
      </c>
      <c r="Y649" s="134" t="str">
        <f>IFERROR(__xludf.DUMMYFUNCTION("""COMPUTED_VALUE"""),"Miércoles 08:15")</f>
        <v>Miércoles 08:15</v>
      </c>
      <c r="Z649" s="134" t="str">
        <f>IFERROR(__xludf.DUMMYFUNCTION("""COMPUTED_VALUE"""),"Miércoles 10:30")</f>
        <v>Miércoles 10:30</v>
      </c>
      <c r="AA649" s="134" t="str">
        <f>IFERROR(__xludf.DUMMYFUNCTION("""COMPUTED_VALUE"""),"Miércoles 13:30")</f>
        <v>Miércoles 13:30</v>
      </c>
      <c r="AB649" s="134" t="str">
        <f>IFERROR(__xludf.DUMMYFUNCTION("""COMPUTED_VALUE"""),"Miércoles 18:00")</f>
        <v>Miércoles 18:00</v>
      </c>
      <c r="AC649" s="134" t="str">
        <f>IFERROR(__xludf.DUMMYFUNCTION("""COMPUTED_VALUE"""),"Miércoles 18:45")</f>
        <v>Miércoles 18:45</v>
      </c>
      <c r="AD649" s="134" t="str">
        <f>IFERROR(__xludf.DUMMYFUNCTION("""COMPUTED_VALUE"""),"Miércoles 20:15")</f>
        <v>Miércoles 20:15</v>
      </c>
      <c r="AE649" s="134" t="str">
        <f>IFERROR(__xludf.DUMMYFUNCTION("""COMPUTED_VALUE"""),"Jueves 08:15")</f>
        <v>Jueves 08:15</v>
      </c>
      <c r="AF649" s="134" t="str">
        <f>IFERROR(__xludf.DUMMYFUNCTION("""COMPUTED_VALUE"""),"Jueves 09:00")</f>
        <v>Jueves 09:00</v>
      </c>
      <c r="AG649" s="134" t="str">
        <f>IFERROR(__xludf.DUMMYFUNCTION("""COMPUTED_VALUE"""),"Jueves 10:30")</f>
        <v>Jueves 10:30</v>
      </c>
      <c r="AH649" s="134" t="str">
        <f>IFERROR(__xludf.DUMMYFUNCTION("""COMPUTED_VALUE"""),"Jueves 14:15")</f>
        <v>Jueves 14:15</v>
      </c>
      <c r="AI649" s="134" t="str">
        <f>IFERROR(__xludf.DUMMYFUNCTION("""COMPUTED_VALUE"""),"Jueves 15:00")</f>
        <v>Jueves 15:00</v>
      </c>
      <c r="AJ649" s="134" t="str">
        <f>IFERROR(__xludf.DUMMYFUNCTION("""COMPUTED_VALUE"""),"Jueves 19:30")</f>
        <v>Jueves 19:30</v>
      </c>
      <c r="AK649" s="134" t="str">
        <f>IFERROR(__xludf.DUMMYFUNCTION("""COMPUTED_VALUE"""),"Jueves 20:15")</f>
        <v>Jueves 20:15</v>
      </c>
      <c r="AL649" s="134" t="str">
        <f>IFERROR(__xludf.DUMMYFUNCTION("""COMPUTED_VALUE"""),"Viernes 10:30")</f>
        <v>Viernes 10:30</v>
      </c>
      <c r="AM649" s="134" t="str">
        <f>IFERROR(__xludf.DUMMYFUNCTION("""COMPUTED_VALUE"""),"Viernes 14:15")</f>
        <v>Viernes 14:15</v>
      </c>
      <c r="AN649" s="134" t="str">
        <f>IFERROR(__xludf.DUMMYFUNCTION("""COMPUTED_VALUE"""),"Viernes 18:00")</f>
        <v>Viernes 18:00</v>
      </c>
      <c r="AO649" s="134" t="str">
        <f>IFERROR(__xludf.DUMMYFUNCTION("""COMPUTED_VALUE"""),"Sábado 08:15")</f>
        <v>Sábado 08:15</v>
      </c>
      <c r="AP649" s="134" t="str">
        <f>IFERROR(__xludf.DUMMYFUNCTION("""COMPUTED_VALUE"""),"Sábado 09:45")</f>
        <v>Sábado 09:45</v>
      </c>
      <c r="AQ649" s="134" t="str">
        <f>IFERROR(__xludf.DUMMYFUNCTION("""COMPUTED_VALUE"""),"Sábado 12:00")</f>
        <v>Sábado 12:00</v>
      </c>
      <c r="AR649" s="134" t="str">
        <f>IFERROR(__xludf.DUMMYFUNCTION("""COMPUTED_VALUE"""),"Sábado 16:30")</f>
        <v>Sábado 16:30</v>
      </c>
      <c r="AS649" s="134" t="str">
        <f>IFERROR(__xludf.DUMMYFUNCTION("""COMPUTED_VALUE"""),"vacio")</f>
        <v>vacio</v>
      </c>
      <c r="AT649" s="134"/>
      <c r="AU649" s="134"/>
      <c r="AV649" s="134"/>
      <c r="AW649" s="134"/>
      <c r="AX649" s="134"/>
      <c r="AY649" s="353"/>
      <c r="AZ649" s="392" t="str">
        <f>IFERROR(__xludf.DUMMYFUNCTION("TRANSPOSE( IFNA(FILTER($B:$B, MONTH(IF($A:$A&lt;&gt;"""",$A:$A,""null""))=MONTH(IF('DATOS PERSONALES'!$H647&lt;&gt;"""",'DATOS PERSONALES'!$H647,""null""))),""Ingrese mes contratacion primero""))"),"Ingrese mes contratacion primero")</f>
        <v>Ingrese mes contratacion primero</v>
      </c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</row>
    <row r="650" ht="15.75" customHeight="1">
      <c r="A650" s="134"/>
      <c r="B650" s="134"/>
      <c r="C650" s="134"/>
      <c r="D650" s="134"/>
      <c r="E650" s="134"/>
      <c r="F650" s="134"/>
      <c r="G650" s="353"/>
      <c r="H650" s="376"/>
      <c r="I650" s="376"/>
      <c r="J650" s="376"/>
      <c r="K650" s="377"/>
      <c r="L650" s="134"/>
      <c r="M650" s="134"/>
      <c r="N650" s="134"/>
      <c r="O650" s="134"/>
      <c r="P650" s="353"/>
      <c r="Q650" s="381" t="str">
        <f>IFERROR(__xludf.DUMMYFUNCTION("TRANSPOSE(FILTER($P$6:$P$329,$O$6:$O$329='DATOS PERSONALES'!$E647))"),"Lunes 13:45")</f>
        <v>Lunes 13:45</v>
      </c>
      <c r="R650" s="134" t="str">
        <f>IFERROR(__xludf.DUMMYFUNCTION("""COMPUTED_VALUE"""),"Lunes 14:30")</f>
        <v>Lunes 14:30</v>
      </c>
      <c r="S650" s="134" t="str">
        <f>IFERROR(__xludf.DUMMYFUNCTION("""COMPUTED_VALUE"""),"Lunes 17:30")</f>
        <v>Lunes 17:30</v>
      </c>
      <c r="T650" s="134" t="str">
        <f>IFERROR(__xludf.DUMMYFUNCTION("""COMPUTED_VALUE"""),"Lunes 19:45")</f>
        <v>Lunes 19:45</v>
      </c>
      <c r="U650" s="134" t="str">
        <f>IFERROR(__xludf.DUMMYFUNCTION("""COMPUTED_VALUE"""),"Lunes 20:30")</f>
        <v>Lunes 20:30</v>
      </c>
      <c r="V650" s="134" t="str">
        <f>IFERROR(__xludf.DUMMYFUNCTION("""COMPUTED_VALUE"""),"Martes 08:15")</f>
        <v>Martes 08:15</v>
      </c>
      <c r="W650" s="134" t="str">
        <f>IFERROR(__xludf.DUMMYFUNCTION("""COMPUTED_VALUE"""),"Martes 10:30")</f>
        <v>Martes 10:30</v>
      </c>
      <c r="X650" s="134" t="str">
        <f>IFERROR(__xludf.DUMMYFUNCTION("""COMPUTED_VALUE"""),"Martes 14:15")</f>
        <v>Martes 14:15</v>
      </c>
      <c r="Y650" s="134" t="str">
        <f>IFERROR(__xludf.DUMMYFUNCTION("""COMPUTED_VALUE"""),"Miércoles 08:15")</f>
        <v>Miércoles 08:15</v>
      </c>
      <c r="Z650" s="134" t="str">
        <f>IFERROR(__xludf.DUMMYFUNCTION("""COMPUTED_VALUE"""),"Miércoles 10:30")</f>
        <v>Miércoles 10:30</v>
      </c>
      <c r="AA650" s="134" t="str">
        <f>IFERROR(__xludf.DUMMYFUNCTION("""COMPUTED_VALUE"""),"Miércoles 13:30")</f>
        <v>Miércoles 13:30</v>
      </c>
      <c r="AB650" s="134" t="str">
        <f>IFERROR(__xludf.DUMMYFUNCTION("""COMPUTED_VALUE"""),"Miércoles 18:00")</f>
        <v>Miércoles 18:00</v>
      </c>
      <c r="AC650" s="134" t="str">
        <f>IFERROR(__xludf.DUMMYFUNCTION("""COMPUTED_VALUE"""),"Miércoles 18:45")</f>
        <v>Miércoles 18:45</v>
      </c>
      <c r="AD650" s="134" t="str">
        <f>IFERROR(__xludf.DUMMYFUNCTION("""COMPUTED_VALUE"""),"Miércoles 20:15")</f>
        <v>Miércoles 20:15</v>
      </c>
      <c r="AE650" s="134" t="str">
        <f>IFERROR(__xludf.DUMMYFUNCTION("""COMPUTED_VALUE"""),"Jueves 08:15")</f>
        <v>Jueves 08:15</v>
      </c>
      <c r="AF650" s="134" t="str">
        <f>IFERROR(__xludf.DUMMYFUNCTION("""COMPUTED_VALUE"""),"Jueves 09:00")</f>
        <v>Jueves 09:00</v>
      </c>
      <c r="AG650" s="134" t="str">
        <f>IFERROR(__xludf.DUMMYFUNCTION("""COMPUTED_VALUE"""),"Jueves 10:30")</f>
        <v>Jueves 10:30</v>
      </c>
      <c r="AH650" s="134" t="str">
        <f>IFERROR(__xludf.DUMMYFUNCTION("""COMPUTED_VALUE"""),"Jueves 14:15")</f>
        <v>Jueves 14:15</v>
      </c>
      <c r="AI650" s="134" t="str">
        <f>IFERROR(__xludf.DUMMYFUNCTION("""COMPUTED_VALUE"""),"Jueves 15:00")</f>
        <v>Jueves 15:00</v>
      </c>
      <c r="AJ650" s="134" t="str">
        <f>IFERROR(__xludf.DUMMYFUNCTION("""COMPUTED_VALUE"""),"Jueves 19:30")</f>
        <v>Jueves 19:30</v>
      </c>
      <c r="AK650" s="134" t="str">
        <f>IFERROR(__xludf.DUMMYFUNCTION("""COMPUTED_VALUE"""),"Jueves 20:15")</f>
        <v>Jueves 20:15</v>
      </c>
      <c r="AL650" s="134" t="str">
        <f>IFERROR(__xludf.DUMMYFUNCTION("""COMPUTED_VALUE"""),"Viernes 10:30")</f>
        <v>Viernes 10:30</v>
      </c>
      <c r="AM650" s="134" t="str">
        <f>IFERROR(__xludf.DUMMYFUNCTION("""COMPUTED_VALUE"""),"Viernes 14:15")</f>
        <v>Viernes 14:15</v>
      </c>
      <c r="AN650" s="134" t="str">
        <f>IFERROR(__xludf.DUMMYFUNCTION("""COMPUTED_VALUE"""),"Viernes 18:00")</f>
        <v>Viernes 18:00</v>
      </c>
      <c r="AO650" s="134" t="str">
        <f>IFERROR(__xludf.DUMMYFUNCTION("""COMPUTED_VALUE"""),"Sábado 08:15")</f>
        <v>Sábado 08:15</v>
      </c>
      <c r="AP650" s="134" t="str">
        <f>IFERROR(__xludf.DUMMYFUNCTION("""COMPUTED_VALUE"""),"Sábado 09:45")</f>
        <v>Sábado 09:45</v>
      </c>
      <c r="AQ650" s="134" t="str">
        <f>IFERROR(__xludf.DUMMYFUNCTION("""COMPUTED_VALUE"""),"Sábado 12:00")</f>
        <v>Sábado 12:00</v>
      </c>
      <c r="AR650" s="134" t="str">
        <f>IFERROR(__xludf.DUMMYFUNCTION("""COMPUTED_VALUE"""),"Sábado 16:30")</f>
        <v>Sábado 16:30</v>
      </c>
      <c r="AS650" s="134" t="str">
        <f>IFERROR(__xludf.DUMMYFUNCTION("""COMPUTED_VALUE"""),"vacio")</f>
        <v>vacio</v>
      </c>
      <c r="AT650" s="134"/>
      <c r="AU650" s="134"/>
      <c r="AV650" s="134"/>
      <c r="AW650" s="134"/>
      <c r="AX650" s="134"/>
      <c r="AY650" s="353"/>
      <c r="AZ650" s="392" t="str">
        <f>IFERROR(__xludf.DUMMYFUNCTION("TRANSPOSE( IFNA(FILTER($B:$B, MONTH(IF($A:$A&lt;&gt;"""",$A:$A,""null""))=MONTH(IF('DATOS PERSONALES'!$H648&lt;&gt;"""",'DATOS PERSONALES'!$H648,""null""))),""Ingrese mes contratacion primero""))"),"Ingrese mes contratacion primero")</f>
        <v>Ingrese mes contratacion primero</v>
      </c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</row>
    <row r="651" ht="15.75" customHeight="1">
      <c r="A651" s="134"/>
      <c r="B651" s="134"/>
      <c r="C651" s="134"/>
      <c r="D651" s="134"/>
      <c r="E651" s="134"/>
      <c r="F651" s="134"/>
      <c r="G651" s="353"/>
      <c r="H651" s="376"/>
      <c r="I651" s="376"/>
      <c r="J651" s="376"/>
      <c r="K651" s="377"/>
      <c r="L651" s="134"/>
      <c r="M651" s="134"/>
      <c r="N651" s="134"/>
      <c r="O651" s="134"/>
      <c r="P651" s="353"/>
      <c r="Q651" s="381" t="str">
        <f>IFERROR(__xludf.DUMMYFUNCTION("TRANSPOSE(FILTER($P$6:$P$329,$O$6:$O$329='DATOS PERSONALES'!$E648))"),"Lunes 13:45")</f>
        <v>Lunes 13:45</v>
      </c>
      <c r="R651" s="134" t="str">
        <f>IFERROR(__xludf.DUMMYFUNCTION("""COMPUTED_VALUE"""),"Lunes 14:30")</f>
        <v>Lunes 14:30</v>
      </c>
      <c r="S651" s="134" t="str">
        <f>IFERROR(__xludf.DUMMYFUNCTION("""COMPUTED_VALUE"""),"Lunes 17:30")</f>
        <v>Lunes 17:30</v>
      </c>
      <c r="T651" s="134" t="str">
        <f>IFERROR(__xludf.DUMMYFUNCTION("""COMPUTED_VALUE"""),"Lunes 19:45")</f>
        <v>Lunes 19:45</v>
      </c>
      <c r="U651" s="134" t="str">
        <f>IFERROR(__xludf.DUMMYFUNCTION("""COMPUTED_VALUE"""),"Lunes 20:30")</f>
        <v>Lunes 20:30</v>
      </c>
      <c r="V651" s="134" t="str">
        <f>IFERROR(__xludf.DUMMYFUNCTION("""COMPUTED_VALUE"""),"Martes 08:15")</f>
        <v>Martes 08:15</v>
      </c>
      <c r="W651" s="134" t="str">
        <f>IFERROR(__xludf.DUMMYFUNCTION("""COMPUTED_VALUE"""),"Martes 10:30")</f>
        <v>Martes 10:30</v>
      </c>
      <c r="X651" s="134" t="str">
        <f>IFERROR(__xludf.DUMMYFUNCTION("""COMPUTED_VALUE"""),"Martes 14:15")</f>
        <v>Martes 14:15</v>
      </c>
      <c r="Y651" s="134" t="str">
        <f>IFERROR(__xludf.DUMMYFUNCTION("""COMPUTED_VALUE"""),"Miércoles 08:15")</f>
        <v>Miércoles 08:15</v>
      </c>
      <c r="Z651" s="134" t="str">
        <f>IFERROR(__xludf.DUMMYFUNCTION("""COMPUTED_VALUE"""),"Miércoles 10:30")</f>
        <v>Miércoles 10:30</v>
      </c>
      <c r="AA651" s="134" t="str">
        <f>IFERROR(__xludf.DUMMYFUNCTION("""COMPUTED_VALUE"""),"Miércoles 13:30")</f>
        <v>Miércoles 13:30</v>
      </c>
      <c r="AB651" s="134" t="str">
        <f>IFERROR(__xludf.DUMMYFUNCTION("""COMPUTED_VALUE"""),"Miércoles 18:00")</f>
        <v>Miércoles 18:00</v>
      </c>
      <c r="AC651" s="134" t="str">
        <f>IFERROR(__xludf.DUMMYFUNCTION("""COMPUTED_VALUE"""),"Miércoles 18:45")</f>
        <v>Miércoles 18:45</v>
      </c>
      <c r="AD651" s="134" t="str">
        <f>IFERROR(__xludf.DUMMYFUNCTION("""COMPUTED_VALUE"""),"Miércoles 20:15")</f>
        <v>Miércoles 20:15</v>
      </c>
      <c r="AE651" s="134" t="str">
        <f>IFERROR(__xludf.DUMMYFUNCTION("""COMPUTED_VALUE"""),"Jueves 08:15")</f>
        <v>Jueves 08:15</v>
      </c>
      <c r="AF651" s="134" t="str">
        <f>IFERROR(__xludf.DUMMYFUNCTION("""COMPUTED_VALUE"""),"Jueves 09:00")</f>
        <v>Jueves 09:00</v>
      </c>
      <c r="AG651" s="134" t="str">
        <f>IFERROR(__xludf.DUMMYFUNCTION("""COMPUTED_VALUE"""),"Jueves 10:30")</f>
        <v>Jueves 10:30</v>
      </c>
      <c r="AH651" s="134" t="str">
        <f>IFERROR(__xludf.DUMMYFUNCTION("""COMPUTED_VALUE"""),"Jueves 14:15")</f>
        <v>Jueves 14:15</v>
      </c>
      <c r="AI651" s="134" t="str">
        <f>IFERROR(__xludf.DUMMYFUNCTION("""COMPUTED_VALUE"""),"Jueves 15:00")</f>
        <v>Jueves 15:00</v>
      </c>
      <c r="AJ651" s="134" t="str">
        <f>IFERROR(__xludf.DUMMYFUNCTION("""COMPUTED_VALUE"""),"Jueves 19:30")</f>
        <v>Jueves 19:30</v>
      </c>
      <c r="AK651" s="134" t="str">
        <f>IFERROR(__xludf.DUMMYFUNCTION("""COMPUTED_VALUE"""),"Jueves 20:15")</f>
        <v>Jueves 20:15</v>
      </c>
      <c r="AL651" s="134" t="str">
        <f>IFERROR(__xludf.DUMMYFUNCTION("""COMPUTED_VALUE"""),"Viernes 10:30")</f>
        <v>Viernes 10:30</v>
      </c>
      <c r="AM651" s="134" t="str">
        <f>IFERROR(__xludf.DUMMYFUNCTION("""COMPUTED_VALUE"""),"Viernes 14:15")</f>
        <v>Viernes 14:15</v>
      </c>
      <c r="AN651" s="134" t="str">
        <f>IFERROR(__xludf.DUMMYFUNCTION("""COMPUTED_VALUE"""),"Viernes 18:00")</f>
        <v>Viernes 18:00</v>
      </c>
      <c r="AO651" s="134" t="str">
        <f>IFERROR(__xludf.DUMMYFUNCTION("""COMPUTED_VALUE"""),"Sábado 08:15")</f>
        <v>Sábado 08:15</v>
      </c>
      <c r="AP651" s="134" t="str">
        <f>IFERROR(__xludf.DUMMYFUNCTION("""COMPUTED_VALUE"""),"Sábado 09:45")</f>
        <v>Sábado 09:45</v>
      </c>
      <c r="AQ651" s="134" t="str">
        <f>IFERROR(__xludf.DUMMYFUNCTION("""COMPUTED_VALUE"""),"Sábado 12:00")</f>
        <v>Sábado 12:00</v>
      </c>
      <c r="AR651" s="134" t="str">
        <f>IFERROR(__xludf.DUMMYFUNCTION("""COMPUTED_VALUE"""),"Sábado 16:30")</f>
        <v>Sábado 16:30</v>
      </c>
      <c r="AS651" s="134" t="str">
        <f>IFERROR(__xludf.DUMMYFUNCTION("""COMPUTED_VALUE"""),"vacio")</f>
        <v>vacio</v>
      </c>
      <c r="AT651" s="134"/>
      <c r="AU651" s="134"/>
      <c r="AV651" s="134"/>
      <c r="AW651" s="134"/>
      <c r="AX651" s="134"/>
      <c r="AY651" s="353"/>
      <c r="AZ651" s="392" t="str">
        <f>IFERROR(__xludf.DUMMYFUNCTION("TRANSPOSE( IFNA(FILTER($B:$B, MONTH(IF($A:$A&lt;&gt;"""",$A:$A,""null""))=MONTH(IF('DATOS PERSONALES'!$H649&lt;&gt;"""",'DATOS PERSONALES'!$H649,""null""))),""Ingrese mes contratacion primero""))"),"Ingrese mes contratacion primero")</f>
        <v>Ingrese mes contratacion primero</v>
      </c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</row>
    <row r="652" ht="15.75" customHeight="1">
      <c r="A652" s="134"/>
      <c r="B652" s="134"/>
      <c r="C652" s="134"/>
      <c r="D652" s="134"/>
      <c r="E652" s="134"/>
      <c r="F652" s="134"/>
      <c r="G652" s="353"/>
      <c r="H652" s="376"/>
      <c r="I652" s="376"/>
      <c r="J652" s="376"/>
      <c r="K652" s="377"/>
      <c r="L652" s="134"/>
      <c r="M652" s="134"/>
      <c r="N652" s="134"/>
      <c r="O652" s="134"/>
      <c r="P652" s="353"/>
      <c r="Q652" s="381" t="str">
        <f>IFERROR(__xludf.DUMMYFUNCTION("TRANSPOSE(FILTER($P$6:$P$329,$O$6:$O$329='DATOS PERSONALES'!$E649))"),"Lunes 13:45")</f>
        <v>Lunes 13:45</v>
      </c>
      <c r="R652" s="134" t="str">
        <f>IFERROR(__xludf.DUMMYFUNCTION("""COMPUTED_VALUE"""),"Lunes 14:30")</f>
        <v>Lunes 14:30</v>
      </c>
      <c r="S652" s="134" t="str">
        <f>IFERROR(__xludf.DUMMYFUNCTION("""COMPUTED_VALUE"""),"Lunes 17:30")</f>
        <v>Lunes 17:30</v>
      </c>
      <c r="T652" s="134" t="str">
        <f>IFERROR(__xludf.DUMMYFUNCTION("""COMPUTED_VALUE"""),"Lunes 19:45")</f>
        <v>Lunes 19:45</v>
      </c>
      <c r="U652" s="134" t="str">
        <f>IFERROR(__xludf.DUMMYFUNCTION("""COMPUTED_VALUE"""),"Lunes 20:30")</f>
        <v>Lunes 20:30</v>
      </c>
      <c r="V652" s="134" t="str">
        <f>IFERROR(__xludf.DUMMYFUNCTION("""COMPUTED_VALUE"""),"Martes 08:15")</f>
        <v>Martes 08:15</v>
      </c>
      <c r="W652" s="134" t="str">
        <f>IFERROR(__xludf.DUMMYFUNCTION("""COMPUTED_VALUE"""),"Martes 10:30")</f>
        <v>Martes 10:30</v>
      </c>
      <c r="X652" s="134" t="str">
        <f>IFERROR(__xludf.DUMMYFUNCTION("""COMPUTED_VALUE"""),"Martes 14:15")</f>
        <v>Martes 14:15</v>
      </c>
      <c r="Y652" s="134" t="str">
        <f>IFERROR(__xludf.DUMMYFUNCTION("""COMPUTED_VALUE"""),"Miércoles 08:15")</f>
        <v>Miércoles 08:15</v>
      </c>
      <c r="Z652" s="134" t="str">
        <f>IFERROR(__xludf.DUMMYFUNCTION("""COMPUTED_VALUE"""),"Miércoles 10:30")</f>
        <v>Miércoles 10:30</v>
      </c>
      <c r="AA652" s="134" t="str">
        <f>IFERROR(__xludf.DUMMYFUNCTION("""COMPUTED_VALUE"""),"Miércoles 13:30")</f>
        <v>Miércoles 13:30</v>
      </c>
      <c r="AB652" s="134" t="str">
        <f>IFERROR(__xludf.DUMMYFUNCTION("""COMPUTED_VALUE"""),"Miércoles 18:00")</f>
        <v>Miércoles 18:00</v>
      </c>
      <c r="AC652" s="134" t="str">
        <f>IFERROR(__xludf.DUMMYFUNCTION("""COMPUTED_VALUE"""),"Miércoles 18:45")</f>
        <v>Miércoles 18:45</v>
      </c>
      <c r="AD652" s="134" t="str">
        <f>IFERROR(__xludf.DUMMYFUNCTION("""COMPUTED_VALUE"""),"Miércoles 20:15")</f>
        <v>Miércoles 20:15</v>
      </c>
      <c r="AE652" s="134" t="str">
        <f>IFERROR(__xludf.DUMMYFUNCTION("""COMPUTED_VALUE"""),"Jueves 08:15")</f>
        <v>Jueves 08:15</v>
      </c>
      <c r="AF652" s="134" t="str">
        <f>IFERROR(__xludf.DUMMYFUNCTION("""COMPUTED_VALUE"""),"Jueves 09:00")</f>
        <v>Jueves 09:00</v>
      </c>
      <c r="AG652" s="134" t="str">
        <f>IFERROR(__xludf.DUMMYFUNCTION("""COMPUTED_VALUE"""),"Jueves 10:30")</f>
        <v>Jueves 10:30</v>
      </c>
      <c r="AH652" s="134" t="str">
        <f>IFERROR(__xludf.DUMMYFUNCTION("""COMPUTED_VALUE"""),"Jueves 14:15")</f>
        <v>Jueves 14:15</v>
      </c>
      <c r="AI652" s="134" t="str">
        <f>IFERROR(__xludf.DUMMYFUNCTION("""COMPUTED_VALUE"""),"Jueves 15:00")</f>
        <v>Jueves 15:00</v>
      </c>
      <c r="AJ652" s="134" t="str">
        <f>IFERROR(__xludf.DUMMYFUNCTION("""COMPUTED_VALUE"""),"Jueves 19:30")</f>
        <v>Jueves 19:30</v>
      </c>
      <c r="AK652" s="134" t="str">
        <f>IFERROR(__xludf.DUMMYFUNCTION("""COMPUTED_VALUE"""),"Jueves 20:15")</f>
        <v>Jueves 20:15</v>
      </c>
      <c r="AL652" s="134" t="str">
        <f>IFERROR(__xludf.DUMMYFUNCTION("""COMPUTED_VALUE"""),"Viernes 10:30")</f>
        <v>Viernes 10:30</v>
      </c>
      <c r="AM652" s="134" t="str">
        <f>IFERROR(__xludf.DUMMYFUNCTION("""COMPUTED_VALUE"""),"Viernes 14:15")</f>
        <v>Viernes 14:15</v>
      </c>
      <c r="AN652" s="134" t="str">
        <f>IFERROR(__xludf.DUMMYFUNCTION("""COMPUTED_VALUE"""),"Viernes 18:00")</f>
        <v>Viernes 18:00</v>
      </c>
      <c r="AO652" s="134" t="str">
        <f>IFERROR(__xludf.DUMMYFUNCTION("""COMPUTED_VALUE"""),"Sábado 08:15")</f>
        <v>Sábado 08:15</v>
      </c>
      <c r="AP652" s="134" t="str">
        <f>IFERROR(__xludf.DUMMYFUNCTION("""COMPUTED_VALUE"""),"Sábado 09:45")</f>
        <v>Sábado 09:45</v>
      </c>
      <c r="AQ652" s="134" t="str">
        <f>IFERROR(__xludf.DUMMYFUNCTION("""COMPUTED_VALUE"""),"Sábado 12:00")</f>
        <v>Sábado 12:00</v>
      </c>
      <c r="AR652" s="134" t="str">
        <f>IFERROR(__xludf.DUMMYFUNCTION("""COMPUTED_VALUE"""),"Sábado 16:30")</f>
        <v>Sábado 16:30</v>
      </c>
      <c r="AS652" s="134" t="str">
        <f>IFERROR(__xludf.DUMMYFUNCTION("""COMPUTED_VALUE"""),"vacio")</f>
        <v>vacio</v>
      </c>
      <c r="AT652" s="134"/>
      <c r="AU652" s="134"/>
      <c r="AV652" s="134"/>
      <c r="AW652" s="134"/>
      <c r="AX652" s="134"/>
      <c r="AY652" s="353"/>
      <c r="AZ652" s="392" t="str">
        <f>IFERROR(__xludf.DUMMYFUNCTION("TRANSPOSE( IFNA(FILTER($B:$B, MONTH(IF($A:$A&lt;&gt;"""",$A:$A,""null""))=MONTH(IF('DATOS PERSONALES'!$H650&lt;&gt;"""",'DATOS PERSONALES'!$H650,""null""))),""Ingrese mes contratacion primero""))"),"Ingrese mes contratacion primero")</f>
        <v>Ingrese mes contratacion primero</v>
      </c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</row>
    <row r="653" ht="15.75" customHeight="1">
      <c r="A653" s="134"/>
      <c r="B653" s="134"/>
      <c r="C653" s="134"/>
      <c r="D653" s="134"/>
      <c r="E653" s="134"/>
      <c r="F653" s="134"/>
      <c r="G653" s="353"/>
      <c r="H653" s="376"/>
      <c r="I653" s="376"/>
      <c r="J653" s="376"/>
      <c r="K653" s="377"/>
      <c r="L653" s="134"/>
      <c r="M653" s="134"/>
      <c r="N653" s="134"/>
      <c r="O653" s="134"/>
      <c r="P653" s="353"/>
      <c r="Q653" s="381" t="str">
        <f>IFERROR(__xludf.DUMMYFUNCTION("TRANSPOSE(FILTER($P$6:$P$329,$O$6:$O$329='DATOS PERSONALES'!$E650))"),"Lunes 13:45")</f>
        <v>Lunes 13:45</v>
      </c>
      <c r="R653" s="134" t="str">
        <f>IFERROR(__xludf.DUMMYFUNCTION("""COMPUTED_VALUE"""),"Lunes 14:30")</f>
        <v>Lunes 14:30</v>
      </c>
      <c r="S653" s="134" t="str">
        <f>IFERROR(__xludf.DUMMYFUNCTION("""COMPUTED_VALUE"""),"Lunes 17:30")</f>
        <v>Lunes 17:30</v>
      </c>
      <c r="T653" s="134" t="str">
        <f>IFERROR(__xludf.DUMMYFUNCTION("""COMPUTED_VALUE"""),"Lunes 19:45")</f>
        <v>Lunes 19:45</v>
      </c>
      <c r="U653" s="134" t="str">
        <f>IFERROR(__xludf.DUMMYFUNCTION("""COMPUTED_VALUE"""),"Lunes 20:30")</f>
        <v>Lunes 20:30</v>
      </c>
      <c r="V653" s="134" t="str">
        <f>IFERROR(__xludf.DUMMYFUNCTION("""COMPUTED_VALUE"""),"Martes 08:15")</f>
        <v>Martes 08:15</v>
      </c>
      <c r="W653" s="134" t="str">
        <f>IFERROR(__xludf.DUMMYFUNCTION("""COMPUTED_VALUE"""),"Martes 10:30")</f>
        <v>Martes 10:30</v>
      </c>
      <c r="X653" s="134" t="str">
        <f>IFERROR(__xludf.DUMMYFUNCTION("""COMPUTED_VALUE"""),"Martes 14:15")</f>
        <v>Martes 14:15</v>
      </c>
      <c r="Y653" s="134" t="str">
        <f>IFERROR(__xludf.DUMMYFUNCTION("""COMPUTED_VALUE"""),"Miércoles 08:15")</f>
        <v>Miércoles 08:15</v>
      </c>
      <c r="Z653" s="134" t="str">
        <f>IFERROR(__xludf.DUMMYFUNCTION("""COMPUTED_VALUE"""),"Miércoles 10:30")</f>
        <v>Miércoles 10:30</v>
      </c>
      <c r="AA653" s="134" t="str">
        <f>IFERROR(__xludf.DUMMYFUNCTION("""COMPUTED_VALUE"""),"Miércoles 13:30")</f>
        <v>Miércoles 13:30</v>
      </c>
      <c r="AB653" s="134" t="str">
        <f>IFERROR(__xludf.DUMMYFUNCTION("""COMPUTED_VALUE"""),"Miércoles 18:00")</f>
        <v>Miércoles 18:00</v>
      </c>
      <c r="AC653" s="134" t="str">
        <f>IFERROR(__xludf.DUMMYFUNCTION("""COMPUTED_VALUE"""),"Miércoles 18:45")</f>
        <v>Miércoles 18:45</v>
      </c>
      <c r="AD653" s="134" t="str">
        <f>IFERROR(__xludf.DUMMYFUNCTION("""COMPUTED_VALUE"""),"Miércoles 20:15")</f>
        <v>Miércoles 20:15</v>
      </c>
      <c r="AE653" s="134" t="str">
        <f>IFERROR(__xludf.DUMMYFUNCTION("""COMPUTED_VALUE"""),"Jueves 08:15")</f>
        <v>Jueves 08:15</v>
      </c>
      <c r="AF653" s="134" t="str">
        <f>IFERROR(__xludf.DUMMYFUNCTION("""COMPUTED_VALUE"""),"Jueves 09:00")</f>
        <v>Jueves 09:00</v>
      </c>
      <c r="AG653" s="134" t="str">
        <f>IFERROR(__xludf.DUMMYFUNCTION("""COMPUTED_VALUE"""),"Jueves 10:30")</f>
        <v>Jueves 10:30</v>
      </c>
      <c r="AH653" s="134" t="str">
        <f>IFERROR(__xludf.DUMMYFUNCTION("""COMPUTED_VALUE"""),"Jueves 14:15")</f>
        <v>Jueves 14:15</v>
      </c>
      <c r="AI653" s="134" t="str">
        <f>IFERROR(__xludf.DUMMYFUNCTION("""COMPUTED_VALUE"""),"Jueves 15:00")</f>
        <v>Jueves 15:00</v>
      </c>
      <c r="AJ653" s="134" t="str">
        <f>IFERROR(__xludf.DUMMYFUNCTION("""COMPUTED_VALUE"""),"Jueves 19:30")</f>
        <v>Jueves 19:30</v>
      </c>
      <c r="AK653" s="134" t="str">
        <f>IFERROR(__xludf.DUMMYFUNCTION("""COMPUTED_VALUE"""),"Jueves 20:15")</f>
        <v>Jueves 20:15</v>
      </c>
      <c r="AL653" s="134" t="str">
        <f>IFERROR(__xludf.DUMMYFUNCTION("""COMPUTED_VALUE"""),"Viernes 10:30")</f>
        <v>Viernes 10:30</v>
      </c>
      <c r="AM653" s="134" t="str">
        <f>IFERROR(__xludf.DUMMYFUNCTION("""COMPUTED_VALUE"""),"Viernes 14:15")</f>
        <v>Viernes 14:15</v>
      </c>
      <c r="AN653" s="134" t="str">
        <f>IFERROR(__xludf.DUMMYFUNCTION("""COMPUTED_VALUE"""),"Viernes 18:00")</f>
        <v>Viernes 18:00</v>
      </c>
      <c r="AO653" s="134" t="str">
        <f>IFERROR(__xludf.DUMMYFUNCTION("""COMPUTED_VALUE"""),"Sábado 08:15")</f>
        <v>Sábado 08:15</v>
      </c>
      <c r="AP653" s="134" t="str">
        <f>IFERROR(__xludf.DUMMYFUNCTION("""COMPUTED_VALUE"""),"Sábado 09:45")</f>
        <v>Sábado 09:45</v>
      </c>
      <c r="AQ653" s="134" t="str">
        <f>IFERROR(__xludf.DUMMYFUNCTION("""COMPUTED_VALUE"""),"Sábado 12:00")</f>
        <v>Sábado 12:00</v>
      </c>
      <c r="AR653" s="134" t="str">
        <f>IFERROR(__xludf.DUMMYFUNCTION("""COMPUTED_VALUE"""),"Sábado 16:30")</f>
        <v>Sábado 16:30</v>
      </c>
      <c r="AS653" s="134" t="str">
        <f>IFERROR(__xludf.DUMMYFUNCTION("""COMPUTED_VALUE"""),"vacio")</f>
        <v>vacio</v>
      </c>
      <c r="AT653" s="134"/>
      <c r="AU653" s="134"/>
      <c r="AV653" s="134"/>
      <c r="AW653" s="134"/>
      <c r="AX653" s="134"/>
      <c r="AY653" s="353"/>
      <c r="AZ653" s="392" t="str">
        <f>IFERROR(__xludf.DUMMYFUNCTION("TRANSPOSE( IFNA(FILTER($B:$B, MONTH(IF($A:$A&lt;&gt;"""",$A:$A,""null""))=MONTH(IF('DATOS PERSONALES'!$H651&lt;&gt;"""",'DATOS PERSONALES'!$H651,""null""))),""Ingrese mes contratacion primero""))"),"Ingrese mes contratacion primero")</f>
        <v>Ingrese mes contratacion primero</v>
      </c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</row>
    <row r="654" ht="15.75" customHeight="1">
      <c r="A654" s="134"/>
      <c r="B654" s="134"/>
      <c r="C654" s="134"/>
      <c r="D654" s="134"/>
      <c r="E654" s="134"/>
      <c r="F654" s="134"/>
      <c r="G654" s="353"/>
      <c r="H654" s="376"/>
      <c r="I654" s="376"/>
      <c r="J654" s="376"/>
      <c r="K654" s="377"/>
      <c r="L654" s="134"/>
      <c r="M654" s="134"/>
      <c r="N654" s="134"/>
      <c r="O654" s="134"/>
      <c r="P654" s="353"/>
      <c r="Q654" s="381" t="str">
        <f>IFERROR(__xludf.DUMMYFUNCTION("TRANSPOSE(FILTER($P$6:$P$329,$O$6:$O$329='DATOS PERSONALES'!$E651))"),"Lunes 13:45")</f>
        <v>Lunes 13:45</v>
      </c>
      <c r="R654" s="134" t="str">
        <f>IFERROR(__xludf.DUMMYFUNCTION("""COMPUTED_VALUE"""),"Lunes 14:30")</f>
        <v>Lunes 14:30</v>
      </c>
      <c r="S654" s="134" t="str">
        <f>IFERROR(__xludf.DUMMYFUNCTION("""COMPUTED_VALUE"""),"Lunes 17:30")</f>
        <v>Lunes 17:30</v>
      </c>
      <c r="T654" s="134" t="str">
        <f>IFERROR(__xludf.DUMMYFUNCTION("""COMPUTED_VALUE"""),"Lunes 19:45")</f>
        <v>Lunes 19:45</v>
      </c>
      <c r="U654" s="134" t="str">
        <f>IFERROR(__xludf.DUMMYFUNCTION("""COMPUTED_VALUE"""),"Lunes 20:30")</f>
        <v>Lunes 20:30</v>
      </c>
      <c r="V654" s="134" t="str">
        <f>IFERROR(__xludf.DUMMYFUNCTION("""COMPUTED_VALUE"""),"Martes 08:15")</f>
        <v>Martes 08:15</v>
      </c>
      <c r="W654" s="134" t="str">
        <f>IFERROR(__xludf.DUMMYFUNCTION("""COMPUTED_VALUE"""),"Martes 10:30")</f>
        <v>Martes 10:30</v>
      </c>
      <c r="X654" s="134" t="str">
        <f>IFERROR(__xludf.DUMMYFUNCTION("""COMPUTED_VALUE"""),"Martes 14:15")</f>
        <v>Martes 14:15</v>
      </c>
      <c r="Y654" s="134" t="str">
        <f>IFERROR(__xludf.DUMMYFUNCTION("""COMPUTED_VALUE"""),"Miércoles 08:15")</f>
        <v>Miércoles 08:15</v>
      </c>
      <c r="Z654" s="134" t="str">
        <f>IFERROR(__xludf.DUMMYFUNCTION("""COMPUTED_VALUE"""),"Miércoles 10:30")</f>
        <v>Miércoles 10:30</v>
      </c>
      <c r="AA654" s="134" t="str">
        <f>IFERROR(__xludf.DUMMYFUNCTION("""COMPUTED_VALUE"""),"Miércoles 13:30")</f>
        <v>Miércoles 13:30</v>
      </c>
      <c r="AB654" s="134" t="str">
        <f>IFERROR(__xludf.DUMMYFUNCTION("""COMPUTED_VALUE"""),"Miércoles 18:00")</f>
        <v>Miércoles 18:00</v>
      </c>
      <c r="AC654" s="134" t="str"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20:15</v>
      </c>
      <c r="AE654" s="134" t="str">
        <f>IFERROR(__xludf.DUMMYFUNCTION("""COMPUTED_VALUE"""),"Jueves 08:15")</f>
        <v>Jueves 08:15</v>
      </c>
      <c r="AF654" s="134" t="str">
        <f>IFERROR(__xludf.DUMMYFUNCTION("""COMPUTED_VALUE"""),"Jueves 09:00")</f>
        <v>Jueves 09:00</v>
      </c>
      <c r="AG654" s="134" t="str">
        <f>IFERROR(__xludf.DUMMYFUNCTION("""COMPUTED_VALUE"""),"Jueves 10:30")</f>
        <v>Jueves 10:30</v>
      </c>
      <c r="AH654" s="134" t="str">
        <f>IFERROR(__xludf.DUMMYFUNCTION("""COMPUTED_VALUE"""),"Jueves 14:15")</f>
        <v>Jueves 14:15</v>
      </c>
      <c r="AI654" s="134" t="str">
        <f>IFERROR(__xludf.DUMMYFUNCTION("""COMPUTED_VALUE"""),"Jueves 15:00")</f>
        <v>Jueves 15:00</v>
      </c>
      <c r="AJ654" s="134" t="str">
        <f>IFERROR(__xludf.DUMMYFUNCTION("""COMPUTED_VALUE"""),"Jueves 19:30")</f>
        <v>Jueves 19:30</v>
      </c>
      <c r="AK654" s="134" t="str">
        <f>IFERROR(__xludf.DUMMYFUNCTION("""COMPUTED_VALUE"""),"Jueves 20:15")</f>
        <v>Jueves 20:15</v>
      </c>
      <c r="AL654" s="134" t="str">
        <f>IFERROR(__xludf.DUMMYFUNCTION("""COMPUTED_VALUE"""),"Viernes 10:30")</f>
        <v>Viernes 10:30</v>
      </c>
      <c r="AM654" s="134" t="str">
        <f>IFERROR(__xludf.DUMMYFUNCTION("""COMPUTED_VALUE"""),"Viernes 14:15")</f>
        <v>Viernes 14:15</v>
      </c>
      <c r="AN654" s="134" t="str">
        <f>IFERROR(__xludf.DUMMYFUNCTION("""COMPUTED_VALUE"""),"Viernes 18:00")</f>
        <v>Viernes 18:00</v>
      </c>
      <c r="AO654" s="134" t="str">
        <f>IFERROR(__xludf.DUMMYFUNCTION("""COMPUTED_VALUE"""),"Sábado 08:15")</f>
        <v>Sábado 08:15</v>
      </c>
      <c r="AP654" s="134" t="str">
        <f>IFERROR(__xludf.DUMMYFUNCTION("""COMPUTED_VALUE"""),"Sábado 09:45")</f>
        <v>Sábado 09:45</v>
      </c>
      <c r="AQ654" s="134" t="str">
        <f>IFERROR(__xludf.DUMMYFUNCTION("""COMPUTED_VALUE"""),"Sábado 12:00")</f>
        <v>Sábado 12:00</v>
      </c>
      <c r="AR654" s="134" t="str">
        <f>IFERROR(__xludf.DUMMYFUNCTION("""COMPUTED_VALUE"""),"Sábado 16:30")</f>
        <v>Sábado 16:30</v>
      </c>
      <c r="AS654" s="134" t="str">
        <f>IFERROR(__xludf.DUMMYFUNCTION("""COMPUTED_VALUE"""),"vacio")</f>
        <v>vacio</v>
      </c>
      <c r="AT654" s="134"/>
      <c r="AU654" s="134"/>
      <c r="AV654" s="134"/>
      <c r="AW654" s="134"/>
      <c r="AX654" s="134"/>
      <c r="AY654" s="353"/>
      <c r="AZ654" s="392" t="str">
        <f>IFERROR(__xludf.DUMMYFUNCTION("TRANSPOSE( IFNA(FILTER($B:$B, MONTH(IF($A:$A&lt;&gt;"""",$A:$A,""null""))=MONTH(IF('DATOS PERSONALES'!$H652&lt;&gt;"""",'DATOS PERSONALES'!$H652,""null""))),""Ingrese mes contratacion primero""))"),"Ingrese mes contratacion primero")</f>
        <v>Ingrese mes contratacion primero</v>
      </c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</row>
    <row r="655" ht="15.75" customHeight="1">
      <c r="A655" s="134"/>
      <c r="B655" s="134"/>
      <c r="C655" s="134"/>
      <c r="D655" s="134"/>
      <c r="E655" s="134"/>
      <c r="F655" s="134"/>
      <c r="G655" s="353"/>
      <c r="H655" s="376"/>
      <c r="I655" s="376"/>
      <c r="J655" s="376"/>
      <c r="K655" s="377"/>
      <c r="L655" s="134"/>
      <c r="M655" s="134"/>
      <c r="N655" s="134"/>
      <c r="O655" s="134"/>
      <c r="P655" s="353"/>
      <c r="Q655" s="381" t="str">
        <f>IFERROR(__xludf.DUMMYFUNCTION("TRANSPOSE(FILTER($P$6:$P$329,$O$6:$O$329='DATOS PERSONALES'!$E652))"),"Lunes 13:45")</f>
        <v>Lunes 13:45</v>
      </c>
      <c r="R655" s="134" t="str">
        <f>IFERROR(__xludf.DUMMYFUNCTION("""COMPUTED_VALUE"""),"Lunes 14:30")</f>
        <v>Lunes 14:30</v>
      </c>
      <c r="S655" s="134" t="str">
        <f>IFERROR(__xludf.DUMMYFUNCTION("""COMPUTED_VALUE"""),"Lunes 17:30")</f>
        <v>Lunes 17:30</v>
      </c>
      <c r="T655" s="134" t="str">
        <f>IFERROR(__xludf.DUMMYFUNCTION("""COMPUTED_VALUE"""),"Lunes 19:45")</f>
        <v>Lunes 19:45</v>
      </c>
      <c r="U655" s="134" t="str">
        <f>IFERROR(__xludf.DUMMYFUNCTION("""COMPUTED_VALUE"""),"Lunes 20:30")</f>
        <v>Lunes 20:30</v>
      </c>
      <c r="V655" s="134" t="str">
        <f>IFERROR(__xludf.DUMMYFUNCTION("""COMPUTED_VALUE"""),"Martes 08:15")</f>
        <v>Martes 08:15</v>
      </c>
      <c r="W655" s="134" t="str">
        <f>IFERROR(__xludf.DUMMYFUNCTION("""COMPUTED_VALUE"""),"Martes 10:30")</f>
        <v>Martes 10:30</v>
      </c>
      <c r="X655" s="134" t="str">
        <f>IFERROR(__xludf.DUMMYFUNCTION("""COMPUTED_VALUE"""),"Martes 14:15")</f>
        <v>Martes 14:15</v>
      </c>
      <c r="Y655" s="134" t="str">
        <f>IFERROR(__xludf.DUMMYFUNCTION("""COMPUTED_VALUE"""),"Miércoles 08:15")</f>
        <v>Miércoles 08:15</v>
      </c>
      <c r="Z655" s="134" t="str">
        <f>IFERROR(__xludf.DUMMYFUNCTION("""COMPUTED_VALUE"""),"Miércoles 10:30")</f>
        <v>Miércoles 10:30</v>
      </c>
      <c r="AA655" s="134" t="str">
        <f>IFERROR(__xludf.DUMMYFUNCTION("""COMPUTED_VALUE"""),"Miércoles 13:30")</f>
        <v>Miércoles 13:30</v>
      </c>
      <c r="AB655" s="134" t="str">
        <f>IFERROR(__xludf.DUMMYFUNCTION("""COMPUTED_VALUE"""),"Miércoles 18:00")</f>
        <v>Miércoles 18:00</v>
      </c>
      <c r="AC655" s="134" t="str">
        <f>IFERROR(__xludf.DUMMYFUNCTION("""COMPUTED_VALUE"""),"Miércoles 18:45")</f>
        <v>Miércoles 18:45</v>
      </c>
      <c r="AD655" s="134" t="str">
        <f>IFERROR(__xludf.DUMMYFUNCTION("""COMPUTED_VALUE"""),"Miércoles 20:15")</f>
        <v>Miércoles 20:15</v>
      </c>
      <c r="AE655" s="134" t="str">
        <f>IFERROR(__xludf.DUMMYFUNCTION("""COMPUTED_VALUE"""),"Jueves 08:15")</f>
        <v>Jueves 08:15</v>
      </c>
      <c r="AF655" s="134" t="str">
        <f>IFERROR(__xludf.DUMMYFUNCTION("""COMPUTED_VALUE"""),"Jueves 09:00")</f>
        <v>Jueves 09:00</v>
      </c>
      <c r="AG655" s="134" t="str">
        <f>IFERROR(__xludf.DUMMYFUNCTION("""COMPUTED_VALUE"""),"Jueves 10:30")</f>
        <v>Jueves 10:30</v>
      </c>
      <c r="AH655" s="134" t="str">
        <f>IFERROR(__xludf.DUMMYFUNCTION("""COMPUTED_VALUE"""),"Jueves 14:15")</f>
        <v>Jueves 14:15</v>
      </c>
      <c r="AI655" s="134" t="str">
        <f>IFERROR(__xludf.DUMMYFUNCTION("""COMPUTED_VALUE"""),"Jueves 15:00")</f>
        <v>Jueves 15:00</v>
      </c>
      <c r="AJ655" s="134" t="str">
        <f>IFERROR(__xludf.DUMMYFUNCTION("""COMPUTED_VALUE"""),"Jueves 19:30")</f>
        <v>Jueves 19:30</v>
      </c>
      <c r="AK655" s="134" t="str">
        <f>IFERROR(__xludf.DUMMYFUNCTION("""COMPUTED_VALUE"""),"Jueves 20:15")</f>
        <v>Jueves 20:15</v>
      </c>
      <c r="AL655" s="134" t="str">
        <f>IFERROR(__xludf.DUMMYFUNCTION("""COMPUTED_VALUE"""),"Viernes 10:30")</f>
        <v>Viernes 10:30</v>
      </c>
      <c r="AM655" s="134" t="str">
        <f>IFERROR(__xludf.DUMMYFUNCTION("""COMPUTED_VALUE"""),"Viernes 14:15")</f>
        <v>Viernes 14:15</v>
      </c>
      <c r="AN655" s="134" t="str">
        <f>IFERROR(__xludf.DUMMYFUNCTION("""COMPUTED_VALUE"""),"Viernes 18:00")</f>
        <v>Viernes 18:00</v>
      </c>
      <c r="AO655" s="134" t="str">
        <f>IFERROR(__xludf.DUMMYFUNCTION("""COMPUTED_VALUE"""),"Sábado 08:15")</f>
        <v>Sábado 08:15</v>
      </c>
      <c r="AP655" s="134" t="str">
        <f>IFERROR(__xludf.DUMMYFUNCTION("""COMPUTED_VALUE"""),"Sábado 09:45")</f>
        <v>Sábado 09:45</v>
      </c>
      <c r="AQ655" s="134" t="str">
        <f>IFERROR(__xludf.DUMMYFUNCTION("""COMPUTED_VALUE"""),"Sábado 12:00")</f>
        <v>Sábado 12:00</v>
      </c>
      <c r="AR655" s="134" t="str">
        <f>IFERROR(__xludf.DUMMYFUNCTION("""COMPUTED_VALUE"""),"Sábado 16:30")</f>
        <v>Sábado 16:30</v>
      </c>
      <c r="AS655" s="134" t="str">
        <f>IFERROR(__xludf.DUMMYFUNCTION("""COMPUTED_VALUE"""),"vacio")</f>
        <v>vacio</v>
      </c>
      <c r="AT655" s="134"/>
      <c r="AU655" s="134"/>
      <c r="AV655" s="134"/>
      <c r="AW655" s="134"/>
      <c r="AX655" s="134"/>
      <c r="AY655" s="353"/>
      <c r="AZ655" s="392" t="str">
        <f>IFERROR(__xludf.DUMMYFUNCTION("TRANSPOSE( IFNA(FILTER($B:$B, MONTH(IF($A:$A&lt;&gt;"""",$A:$A,""null""))=MONTH(IF('DATOS PERSONALES'!$H653&lt;&gt;"""",'DATOS PERSONALES'!$H653,""null""))),""Ingrese mes contratacion primero""))"),"Ingrese mes contratacion primero")</f>
        <v>Ingrese mes contratacion primero</v>
      </c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</row>
    <row r="656" ht="15.75" customHeight="1">
      <c r="A656" s="134"/>
      <c r="B656" s="134"/>
      <c r="C656" s="134"/>
      <c r="D656" s="134"/>
      <c r="E656" s="134"/>
      <c r="F656" s="134"/>
      <c r="G656" s="353"/>
      <c r="H656" s="376"/>
      <c r="I656" s="376"/>
      <c r="J656" s="376"/>
      <c r="K656" s="377"/>
      <c r="L656" s="134"/>
      <c r="M656" s="134"/>
      <c r="N656" s="134"/>
      <c r="O656" s="134"/>
      <c r="P656" s="353"/>
      <c r="Q656" s="381" t="str">
        <f>IFERROR(__xludf.DUMMYFUNCTION("TRANSPOSE(FILTER($P$6:$P$329,$O$6:$O$329='DATOS PERSONALES'!$E653))"),"Lunes 13:45")</f>
        <v>Lunes 13:45</v>
      </c>
      <c r="R656" s="134" t="str">
        <f>IFERROR(__xludf.DUMMYFUNCTION("""COMPUTED_VALUE"""),"Lunes 14:30")</f>
        <v>Lunes 14:30</v>
      </c>
      <c r="S656" s="134" t="str">
        <f>IFERROR(__xludf.DUMMYFUNCTION("""COMPUTED_VALUE"""),"Lunes 17:30")</f>
        <v>Lunes 17:30</v>
      </c>
      <c r="T656" s="134" t="str">
        <f>IFERROR(__xludf.DUMMYFUNCTION("""COMPUTED_VALUE"""),"Lunes 19:45")</f>
        <v>Lunes 19:45</v>
      </c>
      <c r="U656" s="134" t="str">
        <f>IFERROR(__xludf.DUMMYFUNCTION("""COMPUTED_VALUE"""),"Lunes 20:30")</f>
        <v>Lunes 20:30</v>
      </c>
      <c r="V656" s="134" t="str">
        <f>IFERROR(__xludf.DUMMYFUNCTION("""COMPUTED_VALUE"""),"Martes 08:15")</f>
        <v>Martes 08:15</v>
      </c>
      <c r="W656" s="134" t="str">
        <f>IFERROR(__xludf.DUMMYFUNCTION("""COMPUTED_VALUE"""),"Martes 10:30")</f>
        <v>Martes 10:30</v>
      </c>
      <c r="X656" s="134" t="str">
        <f>IFERROR(__xludf.DUMMYFUNCTION("""COMPUTED_VALUE"""),"Martes 14:15")</f>
        <v>Martes 14:15</v>
      </c>
      <c r="Y656" s="134" t="str">
        <f>IFERROR(__xludf.DUMMYFUNCTION("""COMPUTED_VALUE"""),"Miércoles 08:15")</f>
        <v>Miércoles 08:15</v>
      </c>
      <c r="Z656" s="134" t="str">
        <f>IFERROR(__xludf.DUMMYFUNCTION("""COMPUTED_VALUE"""),"Miércoles 10:30")</f>
        <v>Miércoles 10:30</v>
      </c>
      <c r="AA656" s="134" t="str">
        <f>IFERROR(__xludf.DUMMYFUNCTION("""COMPUTED_VALUE"""),"Miércoles 13:30")</f>
        <v>Miércoles 13:30</v>
      </c>
      <c r="AB656" s="134" t="str">
        <f>IFERROR(__xludf.DUMMYFUNCTION("""COMPUTED_VALUE"""),"Miércoles 18:00")</f>
        <v>Miércoles 18:00</v>
      </c>
      <c r="AC656" s="134" t="str">
        <f>IFERROR(__xludf.DUMMYFUNCTION("""COMPUTED_VALUE"""),"Miércoles 18:45")</f>
        <v>Miércoles 18:45</v>
      </c>
      <c r="AD656" s="134" t="str">
        <f>IFERROR(__xludf.DUMMYFUNCTION("""COMPUTED_VALUE"""),"Miércoles 20:15")</f>
        <v>Miércoles 20:15</v>
      </c>
      <c r="AE656" s="134" t="str">
        <f>IFERROR(__xludf.DUMMYFUNCTION("""COMPUTED_VALUE"""),"Jueves 08:15")</f>
        <v>Jueves 08:15</v>
      </c>
      <c r="AF656" s="134" t="str">
        <f>IFERROR(__xludf.DUMMYFUNCTION("""COMPUTED_VALUE"""),"Jueves 09:00")</f>
        <v>Jueves 09:00</v>
      </c>
      <c r="AG656" s="134" t="str">
        <f>IFERROR(__xludf.DUMMYFUNCTION("""COMPUTED_VALUE"""),"Jueves 10:30")</f>
        <v>Jueves 10:30</v>
      </c>
      <c r="AH656" s="134" t="str">
        <f>IFERROR(__xludf.DUMMYFUNCTION("""COMPUTED_VALUE"""),"Jueves 14:15")</f>
        <v>Jueves 14:15</v>
      </c>
      <c r="AI656" s="134" t="str">
        <f>IFERROR(__xludf.DUMMYFUNCTION("""COMPUTED_VALUE"""),"Jueves 15:00")</f>
        <v>Jueves 15:00</v>
      </c>
      <c r="AJ656" s="134" t="str">
        <f>IFERROR(__xludf.DUMMYFUNCTION("""COMPUTED_VALUE"""),"Jueves 19:30")</f>
        <v>Jueves 19:30</v>
      </c>
      <c r="AK656" s="134" t="str">
        <f>IFERROR(__xludf.DUMMYFUNCTION("""COMPUTED_VALUE"""),"Jueves 20:15")</f>
        <v>Jueves 20:15</v>
      </c>
      <c r="AL656" s="134" t="str">
        <f>IFERROR(__xludf.DUMMYFUNCTION("""COMPUTED_VALUE"""),"Viernes 10:30")</f>
        <v>Viernes 10:30</v>
      </c>
      <c r="AM656" s="134" t="str">
        <f>IFERROR(__xludf.DUMMYFUNCTION("""COMPUTED_VALUE"""),"Viernes 14:15")</f>
        <v>Viernes 14:15</v>
      </c>
      <c r="AN656" s="134" t="str">
        <f>IFERROR(__xludf.DUMMYFUNCTION("""COMPUTED_VALUE"""),"Viernes 18:00")</f>
        <v>Viernes 18:00</v>
      </c>
      <c r="AO656" s="134" t="str">
        <f>IFERROR(__xludf.DUMMYFUNCTION("""COMPUTED_VALUE"""),"Sábado 08:15")</f>
        <v>Sábado 08:15</v>
      </c>
      <c r="AP656" s="134" t="str">
        <f>IFERROR(__xludf.DUMMYFUNCTION("""COMPUTED_VALUE"""),"Sábado 09:45")</f>
        <v>Sábado 09:45</v>
      </c>
      <c r="AQ656" s="134" t="str">
        <f>IFERROR(__xludf.DUMMYFUNCTION("""COMPUTED_VALUE"""),"Sábado 12:00")</f>
        <v>Sábado 12:00</v>
      </c>
      <c r="AR656" s="134" t="str">
        <f>IFERROR(__xludf.DUMMYFUNCTION("""COMPUTED_VALUE"""),"Sábado 16:30")</f>
        <v>Sábado 16:30</v>
      </c>
      <c r="AS656" s="134" t="str">
        <f>IFERROR(__xludf.DUMMYFUNCTION("""COMPUTED_VALUE"""),"vacio")</f>
        <v>vacio</v>
      </c>
      <c r="AT656" s="134"/>
      <c r="AU656" s="134"/>
      <c r="AV656" s="134"/>
      <c r="AW656" s="134"/>
      <c r="AX656" s="134"/>
      <c r="AY656" s="353"/>
      <c r="AZ656" s="392" t="str">
        <f>IFERROR(__xludf.DUMMYFUNCTION("TRANSPOSE( IFNA(FILTER($B:$B, MONTH(IF($A:$A&lt;&gt;"""",$A:$A,""null""))=MONTH(IF('DATOS PERSONALES'!$H654&lt;&gt;"""",'DATOS PERSONALES'!$H654,""null""))),""Ingrese mes contratacion primero""))"),"Ingrese mes contratacion primero")</f>
        <v>Ingrese mes contratacion primero</v>
      </c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</row>
    <row r="657" ht="15.75" customHeight="1">
      <c r="A657" s="134"/>
      <c r="B657" s="134"/>
      <c r="C657" s="134"/>
      <c r="D657" s="134"/>
      <c r="E657" s="134"/>
      <c r="F657" s="134"/>
      <c r="G657" s="353"/>
      <c r="H657" s="376"/>
      <c r="I657" s="376"/>
      <c r="J657" s="376"/>
      <c r="K657" s="377"/>
      <c r="L657" s="134"/>
      <c r="M657" s="134"/>
      <c r="N657" s="134"/>
      <c r="O657" s="134"/>
      <c r="P657" s="353"/>
      <c r="Q657" s="381" t="str">
        <f>IFERROR(__xludf.DUMMYFUNCTION("TRANSPOSE(FILTER($P$6:$P$329,$O$6:$O$329='DATOS PERSONALES'!$E654))"),"Lunes 13:45")</f>
        <v>Lunes 13:45</v>
      </c>
      <c r="R657" s="134" t="str">
        <f>IFERROR(__xludf.DUMMYFUNCTION("""COMPUTED_VALUE"""),"Lunes 14:30")</f>
        <v>Lunes 14:30</v>
      </c>
      <c r="S657" s="134" t="str">
        <f>IFERROR(__xludf.DUMMYFUNCTION("""COMPUTED_VALUE"""),"Lunes 17:30")</f>
        <v>Lunes 17:30</v>
      </c>
      <c r="T657" s="134" t="str">
        <f>IFERROR(__xludf.DUMMYFUNCTION("""COMPUTED_VALUE"""),"Lunes 19:45")</f>
        <v>Lunes 19:45</v>
      </c>
      <c r="U657" s="134" t="str">
        <f>IFERROR(__xludf.DUMMYFUNCTION("""COMPUTED_VALUE"""),"Lunes 20:30")</f>
        <v>Lunes 20:30</v>
      </c>
      <c r="V657" s="134" t="str">
        <f>IFERROR(__xludf.DUMMYFUNCTION("""COMPUTED_VALUE"""),"Martes 08:15")</f>
        <v>Martes 08:15</v>
      </c>
      <c r="W657" s="134" t="str">
        <f>IFERROR(__xludf.DUMMYFUNCTION("""COMPUTED_VALUE"""),"Martes 10:30")</f>
        <v>Martes 10:30</v>
      </c>
      <c r="X657" s="134" t="str">
        <f>IFERROR(__xludf.DUMMYFUNCTION("""COMPUTED_VALUE"""),"Martes 14:15")</f>
        <v>Martes 14:15</v>
      </c>
      <c r="Y657" s="134" t="str">
        <f>IFERROR(__xludf.DUMMYFUNCTION("""COMPUTED_VALUE"""),"Miércoles 08:15")</f>
        <v>Miércoles 08:15</v>
      </c>
      <c r="Z657" s="134" t="str">
        <f>IFERROR(__xludf.DUMMYFUNCTION("""COMPUTED_VALUE"""),"Miércoles 10:30")</f>
        <v>Miércoles 10:30</v>
      </c>
      <c r="AA657" s="134" t="str">
        <f>IFERROR(__xludf.DUMMYFUNCTION("""COMPUTED_VALUE"""),"Miércoles 13:30")</f>
        <v>Miércoles 13:30</v>
      </c>
      <c r="AB657" s="134" t="str">
        <f>IFERROR(__xludf.DUMMYFUNCTION("""COMPUTED_VALUE"""),"Miércoles 18:00")</f>
        <v>Miércoles 18:00</v>
      </c>
      <c r="AC657" s="134" t="str">
        <f>IFERROR(__xludf.DUMMYFUNCTION("""COMPUTED_VALUE"""),"Miércoles 18:45")</f>
        <v>Miércoles 18:45</v>
      </c>
      <c r="AD657" s="134" t="str">
        <f>IFERROR(__xludf.DUMMYFUNCTION("""COMPUTED_VALUE"""),"Miércoles 20:15")</f>
        <v>Miércoles 20:15</v>
      </c>
      <c r="AE657" s="134" t="str">
        <f>IFERROR(__xludf.DUMMYFUNCTION("""COMPUTED_VALUE"""),"Jueves 08:15")</f>
        <v>Jueves 08:15</v>
      </c>
      <c r="AF657" s="134" t="str">
        <f>IFERROR(__xludf.DUMMYFUNCTION("""COMPUTED_VALUE"""),"Jueves 09:00")</f>
        <v>Jueves 09:00</v>
      </c>
      <c r="AG657" s="134" t="str">
        <f>IFERROR(__xludf.DUMMYFUNCTION("""COMPUTED_VALUE"""),"Jueves 10:30")</f>
        <v>Jueves 10:30</v>
      </c>
      <c r="AH657" s="134" t="str">
        <f>IFERROR(__xludf.DUMMYFUNCTION("""COMPUTED_VALUE"""),"Jueves 14:15")</f>
        <v>Jueves 14:15</v>
      </c>
      <c r="AI657" s="134" t="str">
        <f>IFERROR(__xludf.DUMMYFUNCTION("""COMPUTED_VALUE"""),"Jueves 15:00")</f>
        <v>Jueves 15:00</v>
      </c>
      <c r="AJ657" s="134" t="str">
        <f>IFERROR(__xludf.DUMMYFUNCTION("""COMPUTED_VALUE"""),"Jueves 19:30")</f>
        <v>Jueves 19:30</v>
      </c>
      <c r="AK657" s="134" t="str">
        <f>IFERROR(__xludf.DUMMYFUNCTION("""COMPUTED_VALUE"""),"Jueves 20:15")</f>
        <v>Jueves 20:15</v>
      </c>
      <c r="AL657" s="134" t="str">
        <f>IFERROR(__xludf.DUMMYFUNCTION("""COMPUTED_VALUE"""),"Viernes 10:30")</f>
        <v>Viernes 10:30</v>
      </c>
      <c r="AM657" s="134" t="str">
        <f>IFERROR(__xludf.DUMMYFUNCTION("""COMPUTED_VALUE"""),"Viernes 14:15")</f>
        <v>Viernes 14:15</v>
      </c>
      <c r="AN657" s="134" t="str">
        <f>IFERROR(__xludf.DUMMYFUNCTION("""COMPUTED_VALUE"""),"Viernes 18:00")</f>
        <v>Viernes 18:00</v>
      </c>
      <c r="AO657" s="134" t="str">
        <f>IFERROR(__xludf.DUMMYFUNCTION("""COMPUTED_VALUE"""),"Sábado 08:15")</f>
        <v>Sábado 08:15</v>
      </c>
      <c r="AP657" s="134" t="str">
        <f>IFERROR(__xludf.DUMMYFUNCTION("""COMPUTED_VALUE"""),"Sábado 09:45")</f>
        <v>Sábado 09:45</v>
      </c>
      <c r="AQ657" s="134" t="str">
        <f>IFERROR(__xludf.DUMMYFUNCTION("""COMPUTED_VALUE"""),"Sábado 12:00")</f>
        <v>Sábado 12:00</v>
      </c>
      <c r="AR657" s="134" t="str">
        <f>IFERROR(__xludf.DUMMYFUNCTION("""COMPUTED_VALUE"""),"Sábado 16:30")</f>
        <v>Sábado 16:30</v>
      </c>
      <c r="AS657" s="134" t="str">
        <f>IFERROR(__xludf.DUMMYFUNCTION("""COMPUTED_VALUE"""),"vacio")</f>
        <v>vacio</v>
      </c>
      <c r="AT657" s="134"/>
      <c r="AU657" s="134"/>
      <c r="AV657" s="134"/>
      <c r="AW657" s="134"/>
      <c r="AX657" s="134"/>
      <c r="AY657" s="353"/>
      <c r="AZ657" s="392" t="str">
        <f>IFERROR(__xludf.DUMMYFUNCTION("TRANSPOSE( IFNA(FILTER($B:$B, MONTH(IF($A:$A&lt;&gt;"""",$A:$A,""null""))=MONTH(IF('DATOS PERSONALES'!$H655&lt;&gt;"""",'DATOS PERSONALES'!$H655,""null""))),""Ingrese mes contratacion primero""))"),"Ingrese mes contratacion primero")</f>
        <v>Ingrese mes contratacion primero</v>
      </c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</row>
    <row r="658" ht="15.75" customHeight="1">
      <c r="A658" s="134"/>
      <c r="B658" s="134"/>
      <c r="C658" s="134"/>
      <c r="D658" s="134"/>
      <c r="E658" s="134"/>
      <c r="F658" s="134"/>
      <c r="G658" s="353"/>
      <c r="H658" s="376"/>
      <c r="I658" s="376"/>
      <c r="J658" s="376"/>
      <c r="K658" s="377"/>
      <c r="L658" s="134"/>
      <c r="M658" s="134"/>
      <c r="N658" s="134"/>
      <c r="O658" s="134"/>
      <c r="P658" s="353"/>
      <c r="Q658" s="381" t="str">
        <f>IFERROR(__xludf.DUMMYFUNCTION("TRANSPOSE(FILTER($P$6:$P$329,$O$6:$O$329='DATOS PERSONALES'!$E655))"),"Lunes 13:45")</f>
        <v>Lunes 13:45</v>
      </c>
      <c r="R658" s="134" t="str">
        <f>IFERROR(__xludf.DUMMYFUNCTION("""COMPUTED_VALUE"""),"Lunes 14:30")</f>
        <v>Lunes 14:30</v>
      </c>
      <c r="S658" s="134" t="str">
        <f>IFERROR(__xludf.DUMMYFUNCTION("""COMPUTED_VALUE"""),"Lunes 17:30")</f>
        <v>Lunes 17:30</v>
      </c>
      <c r="T658" s="134" t="str">
        <f>IFERROR(__xludf.DUMMYFUNCTION("""COMPUTED_VALUE"""),"Lunes 19:45")</f>
        <v>Lunes 19:45</v>
      </c>
      <c r="U658" s="134" t="str">
        <f>IFERROR(__xludf.DUMMYFUNCTION("""COMPUTED_VALUE"""),"Lunes 20:30")</f>
        <v>Lunes 20:30</v>
      </c>
      <c r="V658" s="134" t="str">
        <f>IFERROR(__xludf.DUMMYFUNCTION("""COMPUTED_VALUE"""),"Martes 08:15")</f>
        <v>Martes 08:15</v>
      </c>
      <c r="W658" s="134" t="str">
        <f>IFERROR(__xludf.DUMMYFUNCTION("""COMPUTED_VALUE"""),"Martes 10:30")</f>
        <v>Martes 10:30</v>
      </c>
      <c r="X658" s="134" t="str">
        <f>IFERROR(__xludf.DUMMYFUNCTION("""COMPUTED_VALUE"""),"Martes 14:15")</f>
        <v>Martes 14:15</v>
      </c>
      <c r="Y658" s="134" t="str">
        <f>IFERROR(__xludf.DUMMYFUNCTION("""COMPUTED_VALUE"""),"Miércoles 08:15")</f>
        <v>Miércoles 08:15</v>
      </c>
      <c r="Z658" s="134" t="str">
        <f>IFERROR(__xludf.DUMMYFUNCTION("""COMPUTED_VALUE"""),"Miércoles 10:30")</f>
        <v>Miércoles 10:30</v>
      </c>
      <c r="AA658" s="134" t="str">
        <f>IFERROR(__xludf.DUMMYFUNCTION("""COMPUTED_VALUE"""),"Miércoles 13:30")</f>
        <v>Miércoles 13:30</v>
      </c>
      <c r="AB658" s="134" t="str">
        <f>IFERROR(__xludf.DUMMYFUNCTION("""COMPUTED_VALUE"""),"Miércoles 18:00")</f>
        <v>Miércoles 18:00</v>
      </c>
      <c r="AC658" s="134" t="str">
        <f>IFERROR(__xludf.DUMMYFUNCTION("""COMPUTED_VALUE"""),"Miércoles 18:45")</f>
        <v>Miércoles 18:45</v>
      </c>
      <c r="AD658" s="134" t="str">
        <f>IFERROR(__xludf.DUMMYFUNCTION("""COMPUTED_VALUE"""),"Miércoles 20:15")</f>
        <v>Miércoles 20:15</v>
      </c>
      <c r="AE658" s="134" t="str">
        <f>IFERROR(__xludf.DUMMYFUNCTION("""COMPUTED_VALUE"""),"Jueves 08:15")</f>
        <v>Jueves 08:15</v>
      </c>
      <c r="AF658" s="134" t="str">
        <f>IFERROR(__xludf.DUMMYFUNCTION("""COMPUTED_VALUE"""),"Jueves 09:00")</f>
        <v>Jueves 09:00</v>
      </c>
      <c r="AG658" s="134" t="str">
        <f>IFERROR(__xludf.DUMMYFUNCTION("""COMPUTED_VALUE"""),"Jueves 10:30")</f>
        <v>Jueves 10:30</v>
      </c>
      <c r="AH658" s="134" t="str">
        <f>IFERROR(__xludf.DUMMYFUNCTION("""COMPUTED_VALUE"""),"Jueves 14:15")</f>
        <v>Jueves 14:15</v>
      </c>
      <c r="AI658" s="134" t="str">
        <f>IFERROR(__xludf.DUMMYFUNCTION("""COMPUTED_VALUE"""),"Jueves 15:00")</f>
        <v>Jueves 15:00</v>
      </c>
      <c r="AJ658" s="134" t="str">
        <f>IFERROR(__xludf.DUMMYFUNCTION("""COMPUTED_VALUE"""),"Jueves 19:30")</f>
        <v>Jueves 19:30</v>
      </c>
      <c r="AK658" s="134" t="str">
        <f>IFERROR(__xludf.DUMMYFUNCTION("""COMPUTED_VALUE"""),"Jueves 20:15")</f>
        <v>Jueves 20:15</v>
      </c>
      <c r="AL658" s="134" t="str">
        <f>IFERROR(__xludf.DUMMYFUNCTION("""COMPUTED_VALUE"""),"Viernes 10:30")</f>
        <v>Viernes 10:30</v>
      </c>
      <c r="AM658" s="134" t="str">
        <f>IFERROR(__xludf.DUMMYFUNCTION("""COMPUTED_VALUE"""),"Viernes 14:15")</f>
        <v>Viernes 14:15</v>
      </c>
      <c r="AN658" s="134" t="str">
        <f>IFERROR(__xludf.DUMMYFUNCTION("""COMPUTED_VALUE"""),"Viernes 18:00")</f>
        <v>Viernes 18:00</v>
      </c>
      <c r="AO658" s="134" t="str">
        <f>IFERROR(__xludf.DUMMYFUNCTION("""COMPUTED_VALUE"""),"Sábado 08:15")</f>
        <v>Sábado 08:15</v>
      </c>
      <c r="AP658" s="134" t="str">
        <f>IFERROR(__xludf.DUMMYFUNCTION("""COMPUTED_VALUE"""),"Sábado 09:45")</f>
        <v>Sábado 09:45</v>
      </c>
      <c r="AQ658" s="134" t="str">
        <f>IFERROR(__xludf.DUMMYFUNCTION("""COMPUTED_VALUE"""),"Sábado 12:00")</f>
        <v>Sábado 12:00</v>
      </c>
      <c r="AR658" s="134" t="str">
        <f>IFERROR(__xludf.DUMMYFUNCTION("""COMPUTED_VALUE"""),"Sábado 16:30")</f>
        <v>Sábado 16:30</v>
      </c>
      <c r="AS658" s="134" t="str">
        <f>IFERROR(__xludf.DUMMYFUNCTION("""COMPUTED_VALUE"""),"vacio")</f>
        <v>vacio</v>
      </c>
      <c r="AT658" s="134"/>
      <c r="AU658" s="134"/>
      <c r="AV658" s="134"/>
      <c r="AW658" s="134"/>
      <c r="AX658" s="134"/>
      <c r="AY658" s="353"/>
      <c r="AZ658" s="392" t="str">
        <f>IFERROR(__xludf.DUMMYFUNCTION("TRANSPOSE( IFNA(FILTER($B:$B, MONTH(IF($A:$A&lt;&gt;"""",$A:$A,""null""))=MONTH(IF('DATOS PERSONALES'!$H656&lt;&gt;"""",'DATOS PERSONALES'!$H656,""null""))),""Ingrese mes contratacion primero""))"),"Ingrese mes contratacion primero")</f>
        <v>Ingrese mes contratacion primero</v>
      </c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</row>
    <row r="659" ht="15.75" customHeight="1">
      <c r="A659" s="134"/>
      <c r="B659" s="134"/>
      <c r="C659" s="134"/>
      <c r="D659" s="134"/>
      <c r="E659" s="134"/>
      <c r="F659" s="134"/>
      <c r="G659" s="353"/>
      <c r="H659" s="376"/>
      <c r="I659" s="376"/>
      <c r="J659" s="376"/>
      <c r="K659" s="377"/>
      <c r="L659" s="134"/>
      <c r="M659" s="134"/>
      <c r="N659" s="134"/>
      <c r="O659" s="134"/>
      <c r="P659" s="353"/>
      <c r="Q659" s="381" t="str">
        <f>IFERROR(__xludf.DUMMYFUNCTION("TRANSPOSE(FILTER($P$6:$P$329,$O$6:$O$329='DATOS PERSONALES'!$E656))"),"Lunes 13:45")</f>
        <v>Lunes 13:45</v>
      </c>
      <c r="R659" s="134" t="str">
        <f>IFERROR(__xludf.DUMMYFUNCTION("""COMPUTED_VALUE"""),"Lunes 14:30")</f>
        <v>Lunes 14:30</v>
      </c>
      <c r="S659" s="134" t="str">
        <f>IFERROR(__xludf.DUMMYFUNCTION("""COMPUTED_VALUE"""),"Lunes 17:30")</f>
        <v>Lunes 17:30</v>
      </c>
      <c r="T659" s="134" t="str">
        <f>IFERROR(__xludf.DUMMYFUNCTION("""COMPUTED_VALUE"""),"Lunes 19:45")</f>
        <v>Lunes 19:45</v>
      </c>
      <c r="U659" s="134" t="str">
        <f>IFERROR(__xludf.DUMMYFUNCTION("""COMPUTED_VALUE"""),"Lunes 20:30")</f>
        <v>Lunes 20:30</v>
      </c>
      <c r="V659" s="134" t="str">
        <f>IFERROR(__xludf.DUMMYFUNCTION("""COMPUTED_VALUE"""),"Martes 08:15")</f>
        <v>Martes 08:15</v>
      </c>
      <c r="W659" s="134" t="str">
        <f>IFERROR(__xludf.DUMMYFUNCTION("""COMPUTED_VALUE"""),"Martes 10:30")</f>
        <v>Martes 10:30</v>
      </c>
      <c r="X659" s="134" t="str">
        <f>IFERROR(__xludf.DUMMYFUNCTION("""COMPUTED_VALUE"""),"Martes 14:15")</f>
        <v>Martes 14:15</v>
      </c>
      <c r="Y659" s="134" t="str">
        <f>IFERROR(__xludf.DUMMYFUNCTION("""COMPUTED_VALUE"""),"Miércoles 08:15")</f>
        <v>Miércoles 08:15</v>
      </c>
      <c r="Z659" s="134" t="str">
        <f>IFERROR(__xludf.DUMMYFUNCTION("""COMPUTED_VALUE"""),"Miércoles 10:30")</f>
        <v>Miércoles 10:30</v>
      </c>
      <c r="AA659" s="134" t="str">
        <f>IFERROR(__xludf.DUMMYFUNCTION("""COMPUTED_VALUE"""),"Miércoles 13:30")</f>
        <v>Miércoles 13:30</v>
      </c>
      <c r="AB659" s="134" t="str">
        <f>IFERROR(__xludf.DUMMYFUNCTION("""COMPUTED_VALUE"""),"Miércoles 18:00")</f>
        <v>Miércoles 18:00</v>
      </c>
      <c r="AC659" s="134" t="str">
        <f>IFERROR(__xludf.DUMMYFUNCTION("""COMPUTED_VALUE"""),"Miércoles 18:45")</f>
        <v>Miércoles 18:45</v>
      </c>
      <c r="AD659" s="134" t="str">
        <f>IFERROR(__xludf.DUMMYFUNCTION("""COMPUTED_VALUE"""),"Miércoles 20:15")</f>
        <v>Miércoles 20:15</v>
      </c>
      <c r="AE659" s="134" t="str">
        <f>IFERROR(__xludf.DUMMYFUNCTION("""COMPUTED_VALUE"""),"Jueves 08:15")</f>
        <v>Jueves 08:15</v>
      </c>
      <c r="AF659" s="134" t="str">
        <f>IFERROR(__xludf.DUMMYFUNCTION("""COMPUTED_VALUE"""),"Jueves 09:00")</f>
        <v>Jueves 09:00</v>
      </c>
      <c r="AG659" s="134" t="str">
        <f>IFERROR(__xludf.DUMMYFUNCTION("""COMPUTED_VALUE"""),"Jueves 10:30")</f>
        <v>Jueves 10:30</v>
      </c>
      <c r="AH659" s="134" t="str">
        <f>IFERROR(__xludf.DUMMYFUNCTION("""COMPUTED_VALUE"""),"Jueves 14:15")</f>
        <v>Jueves 14:15</v>
      </c>
      <c r="AI659" s="134" t="str">
        <f>IFERROR(__xludf.DUMMYFUNCTION("""COMPUTED_VALUE"""),"Jueves 15:00")</f>
        <v>Jueves 15:00</v>
      </c>
      <c r="AJ659" s="134" t="str">
        <f>IFERROR(__xludf.DUMMYFUNCTION("""COMPUTED_VALUE"""),"Jueves 19:30")</f>
        <v>Jueves 19:30</v>
      </c>
      <c r="AK659" s="134" t="str">
        <f>IFERROR(__xludf.DUMMYFUNCTION("""COMPUTED_VALUE"""),"Jueves 20:15")</f>
        <v>Jueves 20:15</v>
      </c>
      <c r="AL659" s="134" t="str">
        <f>IFERROR(__xludf.DUMMYFUNCTION("""COMPUTED_VALUE"""),"Viernes 10:30")</f>
        <v>Viernes 10:30</v>
      </c>
      <c r="AM659" s="134" t="str">
        <f>IFERROR(__xludf.DUMMYFUNCTION("""COMPUTED_VALUE"""),"Viernes 14:15")</f>
        <v>Viernes 14:15</v>
      </c>
      <c r="AN659" s="134" t="str">
        <f>IFERROR(__xludf.DUMMYFUNCTION("""COMPUTED_VALUE"""),"Viernes 18:00")</f>
        <v>Viernes 18:00</v>
      </c>
      <c r="AO659" s="134" t="str">
        <f>IFERROR(__xludf.DUMMYFUNCTION("""COMPUTED_VALUE"""),"Sábado 08:15")</f>
        <v>Sábado 08:15</v>
      </c>
      <c r="AP659" s="134" t="str">
        <f>IFERROR(__xludf.DUMMYFUNCTION("""COMPUTED_VALUE"""),"Sábado 09:45")</f>
        <v>Sábado 09:45</v>
      </c>
      <c r="AQ659" s="134" t="str">
        <f>IFERROR(__xludf.DUMMYFUNCTION("""COMPUTED_VALUE"""),"Sábado 12:00")</f>
        <v>Sábado 12:00</v>
      </c>
      <c r="AR659" s="134" t="str">
        <f>IFERROR(__xludf.DUMMYFUNCTION("""COMPUTED_VALUE"""),"Sábado 16:30")</f>
        <v>Sábado 16:30</v>
      </c>
      <c r="AS659" s="134" t="str">
        <f>IFERROR(__xludf.DUMMYFUNCTION("""COMPUTED_VALUE"""),"vacio")</f>
        <v>vacio</v>
      </c>
      <c r="AT659" s="134"/>
      <c r="AU659" s="134"/>
      <c r="AV659" s="134"/>
      <c r="AW659" s="134"/>
      <c r="AX659" s="134"/>
      <c r="AY659" s="353"/>
      <c r="AZ659" s="392" t="str">
        <f>IFERROR(__xludf.DUMMYFUNCTION("TRANSPOSE( IFNA(FILTER($B:$B, MONTH(IF($A:$A&lt;&gt;"""",$A:$A,""null""))=MONTH(IF('DATOS PERSONALES'!$H657&lt;&gt;"""",'DATOS PERSONALES'!$H657,""null""))),""Ingrese mes contratacion primero""))"),"Ingrese mes contratacion primero")</f>
        <v>Ingrese mes contratacion primero</v>
      </c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</row>
    <row r="660" ht="15.75" customHeight="1">
      <c r="A660" s="134"/>
      <c r="B660" s="134"/>
      <c r="C660" s="134"/>
      <c r="D660" s="134"/>
      <c r="E660" s="134"/>
      <c r="F660" s="134"/>
      <c r="G660" s="353"/>
      <c r="H660" s="376"/>
      <c r="I660" s="376"/>
      <c r="J660" s="376"/>
      <c r="K660" s="377"/>
      <c r="L660" s="134"/>
      <c r="M660" s="134"/>
      <c r="N660" s="134"/>
      <c r="O660" s="134"/>
      <c r="P660" s="353"/>
      <c r="Q660" s="381" t="str">
        <f>IFERROR(__xludf.DUMMYFUNCTION("TRANSPOSE(FILTER($P$6:$P$329,$O$6:$O$329='DATOS PERSONALES'!$E657))"),"Lunes 13:45")</f>
        <v>Lunes 13:45</v>
      </c>
      <c r="R660" s="134" t="str">
        <f>IFERROR(__xludf.DUMMYFUNCTION("""COMPUTED_VALUE"""),"Lunes 14:30")</f>
        <v>Lunes 14:30</v>
      </c>
      <c r="S660" s="134" t="str">
        <f>IFERROR(__xludf.DUMMYFUNCTION("""COMPUTED_VALUE"""),"Lunes 17:30")</f>
        <v>Lunes 17:30</v>
      </c>
      <c r="T660" s="134" t="str">
        <f>IFERROR(__xludf.DUMMYFUNCTION("""COMPUTED_VALUE"""),"Lunes 19:45")</f>
        <v>Lunes 19:45</v>
      </c>
      <c r="U660" s="134" t="str">
        <f>IFERROR(__xludf.DUMMYFUNCTION("""COMPUTED_VALUE"""),"Lunes 20:30")</f>
        <v>Lunes 20:30</v>
      </c>
      <c r="V660" s="134" t="str">
        <f>IFERROR(__xludf.DUMMYFUNCTION("""COMPUTED_VALUE"""),"Martes 08:15")</f>
        <v>Martes 08:15</v>
      </c>
      <c r="W660" s="134" t="str">
        <f>IFERROR(__xludf.DUMMYFUNCTION("""COMPUTED_VALUE"""),"Martes 10:30")</f>
        <v>Martes 10:30</v>
      </c>
      <c r="X660" s="134" t="str">
        <f>IFERROR(__xludf.DUMMYFUNCTION("""COMPUTED_VALUE"""),"Martes 14:15")</f>
        <v>Martes 14:15</v>
      </c>
      <c r="Y660" s="134" t="str">
        <f>IFERROR(__xludf.DUMMYFUNCTION("""COMPUTED_VALUE"""),"Miércoles 08:15")</f>
        <v>Miércoles 08:15</v>
      </c>
      <c r="Z660" s="134" t="str">
        <f>IFERROR(__xludf.DUMMYFUNCTION("""COMPUTED_VALUE"""),"Miércoles 10:30")</f>
        <v>Miércoles 10:30</v>
      </c>
      <c r="AA660" s="134" t="str">
        <f>IFERROR(__xludf.DUMMYFUNCTION("""COMPUTED_VALUE"""),"Miércoles 13:30")</f>
        <v>Miércoles 13:30</v>
      </c>
      <c r="AB660" s="134" t="str">
        <f>IFERROR(__xludf.DUMMYFUNCTION("""COMPUTED_VALUE"""),"Miércoles 18:00")</f>
        <v>Miércoles 18:00</v>
      </c>
      <c r="AC660" s="134" t="str">
        <f>IFERROR(__xludf.DUMMYFUNCTION("""COMPUTED_VALUE"""),"Miércoles 18:45")</f>
        <v>Miércoles 18:45</v>
      </c>
      <c r="AD660" s="134" t="str">
        <f>IFERROR(__xludf.DUMMYFUNCTION("""COMPUTED_VALUE"""),"Miércoles 20:15")</f>
        <v>Miércoles 20:15</v>
      </c>
      <c r="AE660" s="134" t="str">
        <f>IFERROR(__xludf.DUMMYFUNCTION("""COMPUTED_VALUE"""),"Jueves 08:15")</f>
        <v>Jueves 08:15</v>
      </c>
      <c r="AF660" s="134" t="str">
        <f>IFERROR(__xludf.DUMMYFUNCTION("""COMPUTED_VALUE"""),"Jueves 09:00")</f>
        <v>Jueves 09:00</v>
      </c>
      <c r="AG660" s="134" t="str">
        <f>IFERROR(__xludf.DUMMYFUNCTION("""COMPUTED_VALUE"""),"Jueves 10:30")</f>
        <v>Jueves 10:30</v>
      </c>
      <c r="AH660" s="134" t="str">
        <f>IFERROR(__xludf.DUMMYFUNCTION("""COMPUTED_VALUE"""),"Jueves 14:15")</f>
        <v>Jueves 14:15</v>
      </c>
      <c r="AI660" s="134" t="str">
        <f>IFERROR(__xludf.DUMMYFUNCTION("""COMPUTED_VALUE"""),"Jueves 15:00")</f>
        <v>Jueves 15:00</v>
      </c>
      <c r="AJ660" s="134" t="str">
        <f>IFERROR(__xludf.DUMMYFUNCTION("""COMPUTED_VALUE"""),"Jueves 19:30")</f>
        <v>Jueves 19:30</v>
      </c>
      <c r="AK660" s="134" t="str">
        <f>IFERROR(__xludf.DUMMYFUNCTION("""COMPUTED_VALUE"""),"Jueves 20:15")</f>
        <v>Jueves 20:15</v>
      </c>
      <c r="AL660" s="134" t="str">
        <f>IFERROR(__xludf.DUMMYFUNCTION("""COMPUTED_VALUE"""),"Viernes 10:30")</f>
        <v>Viernes 10:30</v>
      </c>
      <c r="AM660" s="134" t="str">
        <f>IFERROR(__xludf.DUMMYFUNCTION("""COMPUTED_VALUE"""),"Viernes 14:15")</f>
        <v>Viernes 14:15</v>
      </c>
      <c r="AN660" s="134" t="str">
        <f>IFERROR(__xludf.DUMMYFUNCTION("""COMPUTED_VALUE"""),"Viernes 18:00")</f>
        <v>Viernes 18:00</v>
      </c>
      <c r="AO660" s="134" t="str">
        <f>IFERROR(__xludf.DUMMYFUNCTION("""COMPUTED_VALUE"""),"Sábado 08:15")</f>
        <v>Sábado 08:15</v>
      </c>
      <c r="AP660" s="134" t="str">
        <f>IFERROR(__xludf.DUMMYFUNCTION("""COMPUTED_VALUE"""),"Sábado 09:45")</f>
        <v>Sábado 09:45</v>
      </c>
      <c r="AQ660" s="134" t="str">
        <f>IFERROR(__xludf.DUMMYFUNCTION("""COMPUTED_VALUE"""),"Sábado 12:00")</f>
        <v>Sábado 12:00</v>
      </c>
      <c r="AR660" s="134" t="str">
        <f>IFERROR(__xludf.DUMMYFUNCTION("""COMPUTED_VALUE"""),"Sábado 16:30")</f>
        <v>Sábado 16:30</v>
      </c>
      <c r="AS660" s="134" t="str">
        <f>IFERROR(__xludf.DUMMYFUNCTION("""COMPUTED_VALUE"""),"vacio")</f>
        <v>vacio</v>
      </c>
      <c r="AT660" s="134"/>
      <c r="AU660" s="134"/>
      <c r="AV660" s="134"/>
      <c r="AW660" s="134"/>
      <c r="AX660" s="134"/>
      <c r="AY660" s="353"/>
      <c r="AZ660" s="392" t="str">
        <f>IFERROR(__xludf.DUMMYFUNCTION("TRANSPOSE( IFNA(FILTER($B:$B, MONTH(IF($A:$A&lt;&gt;"""",$A:$A,""null""))=MONTH(IF('DATOS PERSONALES'!$H658&lt;&gt;"""",'DATOS PERSONALES'!$H658,""null""))),""Ingrese mes contratacion primero""))"),"Ingrese mes contratacion primero")</f>
        <v>Ingrese mes contratacion primero</v>
      </c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</row>
    <row r="661" ht="15.75" customHeight="1">
      <c r="A661" s="134"/>
      <c r="B661" s="134"/>
      <c r="C661" s="134"/>
      <c r="D661" s="134"/>
      <c r="E661" s="134"/>
      <c r="F661" s="134"/>
      <c r="G661" s="353"/>
      <c r="H661" s="376"/>
      <c r="I661" s="376"/>
      <c r="J661" s="376"/>
      <c r="K661" s="377"/>
      <c r="L661" s="134"/>
      <c r="M661" s="134"/>
      <c r="N661" s="134"/>
      <c r="O661" s="134"/>
      <c r="P661" s="353"/>
      <c r="Q661" s="381" t="str">
        <f>IFERROR(__xludf.DUMMYFUNCTION("TRANSPOSE(FILTER($P$6:$P$329,$O$6:$O$329='DATOS PERSONALES'!$E658))"),"Lunes 13:45")</f>
        <v>Lunes 13:45</v>
      </c>
      <c r="R661" s="134" t="str">
        <f>IFERROR(__xludf.DUMMYFUNCTION("""COMPUTED_VALUE"""),"Lunes 14:30")</f>
        <v>Lunes 14:30</v>
      </c>
      <c r="S661" s="134" t="str">
        <f>IFERROR(__xludf.DUMMYFUNCTION("""COMPUTED_VALUE"""),"Lunes 17:30")</f>
        <v>Lunes 17:30</v>
      </c>
      <c r="T661" s="134" t="str">
        <f>IFERROR(__xludf.DUMMYFUNCTION("""COMPUTED_VALUE"""),"Lunes 19:45")</f>
        <v>Lunes 19:45</v>
      </c>
      <c r="U661" s="134" t="str">
        <f>IFERROR(__xludf.DUMMYFUNCTION("""COMPUTED_VALUE"""),"Lunes 20:30")</f>
        <v>Lunes 20:30</v>
      </c>
      <c r="V661" s="134" t="str">
        <f>IFERROR(__xludf.DUMMYFUNCTION("""COMPUTED_VALUE"""),"Martes 08:15")</f>
        <v>Martes 08:15</v>
      </c>
      <c r="W661" s="134" t="str">
        <f>IFERROR(__xludf.DUMMYFUNCTION("""COMPUTED_VALUE"""),"Martes 10:30")</f>
        <v>Martes 10:30</v>
      </c>
      <c r="X661" s="134" t="str">
        <f>IFERROR(__xludf.DUMMYFUNCTION("""COMPUTED_VALUE"""),"Martes 14:15")</f>
        <v>Martes 14:15</v>
      </c>
      <c r="Y661" s="134" t="str">
        <f>IFERROR(__xludf.DUMMYFUNCTION("""COMPUTED_VALUE"""),"Miércoles 08:15")</f>
        <v>Miércoles 08:15</v>
      </c>
      <c r="Z661" s="134" t="str">
        <f>IFERROR(__xludf.DUMMYFUNCTION("""COMPUTED_VALUE"""),"Miércoles 10:30")</f>
        <v>Miércoles 10:30</v>
      </c>
      <c r="AA661" s="134" t="str">
        <f>IFERROR(__xludf.DUMMYFUNCTION("""COMPUTED_VALUE"""),"Miércoles 13:30")</f>
        <v>Miércoles 13:30</v>
      </c>
      <c r="AB661" s="134" t="str">
        <f>IFERROR(__xludf.DUMMYFUNCTION("""COMPUTED_VALUE"""),"Miércoles 18:00")</f>
        <v>Miércoles 18:00</v>
      </c>
      <c r="AC661" s="134" t="str">
        <f>IFERROR(__xludf.DUMMYFUNCTION("""COMPUTED_VALUE"""),"Miércoles 18:45")</f>
        <v>Miércoles 18:45</v>
      </c>
      <c r="AD661" s="134" t="str">
        <f>IFERROR(__xludf.DUMMYFUNCTION("""COMPUTED_VALUE"""),"Miércoles 20:15")</f>
        <v>Miércoles 20:15</v>
      </c>
      <c r="AE661" s="134" t="str">
        <f>IFERROR(__xludf.DUMMYFUNCTION("""COMPUTED_VALUE"""),"Jueves 08:15")</f>
        <v>Jueves 08:15</v>
      </c>
      <c r="AF661" s="134" t="str">
        <f>IFERROR(__xludf.DUMMYFUNCTION("""COMPUTED_VALUE"""),"Jueves 09:00")</f>
        <v>Jueves 09:00</v>
      </c>
      <c r="AG661" s="134" t="str">
        <f>IFERROR(__xludf.DUMMYFUNCTION("""COMPUTED_VALUE"""),"Jueves 10:30")</f>
        <v>Jueves 10:30</v>
      </c>
      <c r="AH661" s="134" t="str">
        <f>IFERROR(__xludf.DUMMYFUNCTION("""COMPUTED_VALUE"""),"Jueves 14:15")</f>
        <v>Jueves 14:15</v>
      </c>
      <c r="AI661" s="134" t="str">
        <f>IFERROR(__xludf.DUMMYFUNCTION("""COMPUTED_VALUE"""),"Jueves 15:00")</f>
        <v>Jueves 15:00</v>
      </c>
      <c r="AJ661" s="134" t="str">
        <f>IFERROR(__xludf.DUMMYFUNCTION("""COMPUTED_VALUE"""),"Jueves 19:30")</f>
        <v>Jueves 19:30</v>
      </c>
      <c r="AK661" s="134" t="str">
        <f>IFERROR(__xludf.DUMMYFUNCTION("""COMPUTED_VALUE"""),"Jueves 20:15")</f>
        <v>Jueves 20:15</v>
      </c>
      <c r="AL661" s="134" t="str">
        <f>IFERROR(__xludf.DUMMYFUNCTION("""COMPUTED_VALUE"""),"Viernes 10:30")</f>
        <v>Viernes 10:30</v>
      </c>
      <c r="AM661" s="134" t="str">
        <f>IFERROR(__xludf.DUMMYFUNCTION("""COMPUTED_VALUE"""),"Viernes 14:15")</f>
        <v>Viernes 14:15</v>
      </c>
      <c r="AN661" s="134" t="str">
        <f>IFERROR(__xludf.DUMMYFUNCTION("""COMPUTED_VALUE"""),"Viernes 18:00")</f>
        <v>Viernes 18:00</v>
      </c>
      <c r="AO661" s="134" t="str">
        <f>IFERROR(__xludf.DUMMYFUNCTION("""COMPUTED_VALUE"""),"Sábado 08:15")</f>
        <v>Sábado 08:15</v>
      </c>
      <c r="AP661" s="134" t="str">
        <f>IFERROR(__xludf.DUMMYFUNCTION("""COMPUTED_VALUE"""),"Sábado 09:45")</f>
        <v>Sábado 09:45</v>
      </c>
      <c r="AQ661" s="134" t="str">
        <f>IFERROR(__xludf.DUMMYFUNCTION("""COMPUTED_VALUE"""),"Sábado 12:00")</f>
        <v>Sábado 12:00</v>
      </c>
      <c r="AR661" s="134" t="str">
        <f>IFERROR(__xludf.DUMMYFUNCTION("""COMPUTED_VALUE"""),"Sábado 16:30")</f>
        <v>Sábado 16:30</v>
      </c>
      <c r="AS661" s="134" t="str">
        <f>IFERROR(__xludf.DUMMYFUNCTION("""COMPUTED_VALUE"""),"vacio")</f>
        <v>vacio</v>
      </c>
      <c r="AT661" s="134"/>
      <c r="AU661" s="134"/>
      <c r="AV661" s="134"/>
      <c r="AW661" s="134"/>
      <c r="AX661" s="134"/>
      <c r="AY661" s="353"/>
      <c r="AZ661" s="392" t="str">
        <f>IFERROR(__xludf.DUMMYFUNCTION("TRANSPOSE( IFNA(FILTER($B:$B, MONTH(IF($A:$A&lt;&gt;"""",$A:$A,""null""))=MONTH(IF('DATOS PERSONALES'!$H659&lt;&gt;"""",'DATOS PERSONALES'!$H659,""null""))),""Ingrese mes contratacion primero""))"),"Ingrese mes contratacion primero")</f>
        <v>Ingrese mes contratacion primero</v>
      </c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</row>
    <row r="662" ht="15.75" customHeight="1">
      <c r="A662" s="134"/>
      <c r="B662" s="134"/>
      <c r="C662" s="134"/>
      <c r="D662" s="134"/>
      <c r="E662" s="134"/>
      <c r="F662" s="134"/>
      <c r="G662" s="353"/>
      <c r="H662" s="376"/>
      <c r="I662" s="376"/>
      <c r="J662" s="376"/>
      <c r="K662" s="377"/>
      <c r="L662" s="134"/>
      <c r="M662" s="134"/>
      <c r="N662" s="134"/>
      <c r="O662" s="134"/>
      <c r="P662" s="353"/>
      <c r="Q662" s="381" t="str">
        <f>IFERROR(__xludf.DUMMYFUNCTION("TRANSPOSE(FILTER($P$6:$P$329,$O$6:$O$329='DATOS PERSONALES'!$E659))"),"Lunes 13:45")</f>
        <v>Lunes 13:45</v>
      </c>
      <c r="R662" s="134" t="str">
        <f>IFERROR(__xludf.DUMMYFUNCTION("""COMPUTED_VALUE"""),"Lunes 14:30")</f>
        <v>Lunes 14:30</v>
      </c>
      <c r="S662" s="134" t="str">
        <f>IFERROR(__xludf.DUMMYFUNCTION("""COMPUTED_VALUE"""),"Lunes 17:30")</f>
        <v>Lunes 17:30</v>
      </c>
      <c r="T662" s="134" t="str">
        <f>IFERROR(__xludf.DUMMYFUNCTION("""COMPUTED_VALUE"""),"Lunes 19:45")</f>
        <v>Lunes 19:45</v>
      </c>
      <c r="U662" s="134" t="str">
        <f>IFERROR(__xludf.DUMMYFUNCTION("""COMPUTED_VALUE"""),"Lunes 20:30")</f>
        <v>Lunes 20:30</v>
      </c>
      <c r="V662" s="134" t="str">
        <f>IFERROR(__xludf.DUMMYFUNCTION("""COMPUTED_VALUE"""),"Martes 08:15")</f>
        <v>Martes 08:15</v>
      </c>
      <c r="W662" s="134" t="str">
        <f>IFERROR(__xludf.DUMMYFUNCTION("""COMPUTED_VALUE"""),"Martes 10:30")</f>
        <v>Martes 10:30</v>
      </c>
      <c r="X662" s="134" t="str">
        <f>IFERROR(__xludf.DUMMYFUNCTION("""COMPUTED_VALUE"""),"Martes 14:15")</f>
        <v>Martes 14:15</v>
      </c>
      <c r="Y662" s="134" t="str">
        <f>IFERROR(__xludf.DUMMYFUNCTION("""COMPUTED_VALUE"""),"Miércoles 08:15")</f>
        <v>Miércoles 08:15</v>
      </c>
      <c r="Z662" s="134" t="str">
        <f>IFERROR(__xludf.DUMMYFUNCTION("""COMPUTED_VALUE"""),"Miércoles 10:30")</f>
        <v>Miércoles 10:30</v>
      </c>
      <c r="AA662" s="134" t="str">
        <f>IFERROR(__xludf.DUMMYFUNCTION("""COMPUTED_VALUE"""),"Miércoles 13:30")</f>
        <v>Miércoles 13:30</v>
      </c>
      <c r="AB662" s="134" t="str">
        <f>IFERROR(__xludf.DUMMYFUNCTION("""COMPUTED_VALUE"""),"Miércoles 18:00")</f>
        <v>Miércoles 18:00</v>
      </c>
      <c r="AC662" s="134" t="str">
        <f>IFERROR(__xludf.DUMMYFUNCTION("""COMPUTED_VALUE"""),"Miércoles 18:45")</f>
        <v>Miércoles 18:45</v>
      </c>
      <c r="AD662" s="134" t="str">
        <f>IFERROR(__xludf.DUMMYFUNCTION("""COMPUTED_VALUE"""),"Miércoles 20:15")</f>
        <v>Miércoles 20:15</v>
      </c>
      <c r="AE662" s="134" t="str">
        <f>IFERROR(__xludf.DUMMYFUNCTION("""COMPUTED_VALUE"""),"Jueves 08:15")</f>
        <v>Jueves 08:15</v>
      </c>
      <c r="AF662" s="134" t="str">
        <f>IFERROR(__xludf.DUMMYFUNCTION("""COMPUTED_VALUE"""),"Jueves 09:00")</f>
        <v>Jueves 09:00</v>
      </c>
      <c r="AG662" s="134" t="str">
        <f>IFERROR(__xludf.DUMMYFUNCTION("""COMPUTED_VALUE"""),"Jueves 10:30")</f>
        <v>Jueves 10:30</v>
      </c>
      <c r="AH662" s="134" t="str">
        <f>IFERROR(__xludf.DUMMYFUNCTION("""COMPUTED_VALUE"""),"Jueves 14:15")</f>
        <v>Jueves 14:15</v>
      </c>
      <c r="AI662" s="134" t="str">
        <f>IFERROR(__xludf.DUMMYFUNCTION("""COMPUTED_VALUE"""),"Jueves 15:00")</f>
        <v>Jueves 15:00</v>
      </c>
      <c r="AJ662" s="134" t="str">
        <f>IFERROR(__xludf.DUMMYFUNCTION("""COMPUTED_VALUE"""),"Jueves 19:30")</f>
        <v>Jueves 19:30</v>
      </c>
      <c r="AK662" s="134" t="str">
        <f>IFERROR(__xludf.DUMMYFUNCTION("""COMPUTED_VALUE"""),"Jueves 20:15")</f>
        <v>Jueves 20:15</v>
      </c>
      <c r="AL662" s="134" t="str">
        <f>IFERROR(__xludf.DUMMYFUNCTION("""COMPUTED_VALUE"""),"Viernes 10:30")</f>
        <v>Viernes 10:30</v>
      </c>
      <c r="AM662" s="134" t="str">
        <f>IFERROR(__xludf.DUMMYFUNCTION("""COMPUTED_VALUE"""),"Viernes 14:15")</f>
        <v>Viernes 14:15</v>
      </c>
      <c r="AN662" s="134" t="str">
        <f>IFERROR(__xludf.DUMMYFUNCTION("""COMPUTED_VALUE"""),"Viernes 18:00")</f>
        <v>Viernes 18:00</v>
      </c>
      <c r="AO662" s="134" t="str">
        <f>IFERROR(__xludf.DUMMYFUNCTION("""COMPUTED_VALUE"""),"Sábado 08:15")</f>
        <v>Sábado 08:15</v>
      </c>
      <c r="AP662" s="134" t="str">
        <f>IFERROR(__xludf.DUMMYFUNCTION("""COMPUTED_VALUE"""),"Sábado 09:45")</f>
        <v>Sábado 09:45</v>
      </c>
      <c r="AQ662" s="134" t="str">
        <f>IFERROR(__xludf.DUMMYFUNCTION("""COMPUTED_VALUE"""),"Sábado 12:00")</f>
        <v>Sábado 12:00</v>
      </c>
      <c r="AR662" s="134" t="str">
        <f>IFERROR(__xludf.DUMMYFUNCTION("""COMPUTED_VALUE"""),"Sábado 16:30")</f>
        <v>Sábado 16:30</v>
      </c>
      <c r="AS662" s="134" t="str">
        <f>IFERROR(__xludf.DUMMYFUNCTION("""COMPUTED_VALUE"""),"vacio")</f>
        <v>vacio</v>
      </c>
      <c r="AT662" s="134"/>
      <c r="AU662" s="134"/>
      <c r="AV662" s="134"/>
      <c r="AW662" s="134"/>
      <c r="AX662" s="134"/>
      <c r="AY662" s="353"/>
      <c r="AZ662" s="392" t="str">
        <f>IFERROR(__xludf.DUMMYFUNCTION("TRANSPOSE( IFNA(FILTER($B:$B, MONTH(IF($A:$A&lt;&gt;"""",$A:$A,""null""))=MONTH(IF('DATOS PERSONALES'!$H660&lt;&gt;"""",'DATOS PERSONALES'!$H660,""null""))),""Ingrese mes contratacion primero""))"),"Ingrese mes contratacion primero")</f>
        <v>Ingrese mes contratacion primero</v>
      </c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</row>
    <row r="663" ht="15.75" customHeight="1">
      <c r="A663" s="134"/>
      <c r="B663" s="134"/>
      <c r="C663" s="134"/>
      <c r="D663" s="134"/>
      <c r="E663" s="134"/>
      <c r="F663" s="134"/>
      <c r="G663" s="353"/>
      <c r="H663" s="376"/>
      <c r="I663" s="376"/>
      <c r="J663" s="376"/>
      <c r="K663" s="377"/>
      <c r="L663" s="134"/>
      <c r="M663" s="134"/>
      <c r="N663" s="134"/>
      <c r="O663" s="134"/>
      <c r="P663" s="353"/>
      <c r="Q663" s="381" t="str">
        <f>IFERROR(__xludf.DUMMYFUNCTION("TRANSPOSE(FILTER($P$6:$P$329,$O$6:$O$329='DATOS PERSONALES'!$E660))"),"Lunes 13:45")</f>
        <v>Lunes 13:45</v>
      </c>
      <c r="R663" s="134" t="str">
        <f>IFERROR(__xludf.DUMMYFUNCTION("""COMPUTED_VALUE"""),"Lunes 14:30")</f>
        <v>Lunes 14:30</v>
      </c>
      <c r="S663" s="134" t="str">
        <f>IFERROR(__xludf.DUMMYFUNCTION("""COMPUTED_VALUE"""),"Lunes 17:30")</f>
        <v>Lunes 17:30</v>
      </c>
      <c r="T663" s="134" t="str">
        <f>IFERROR(__xludf.DUMMYFUNCTION("""COMPUTED_VALUE"""),"Lunes 19:45")</f>
        <v>Lunes 19:45</v>
      </c>
      <c r="U663" s="134" t="str">
        <f>IFERROR(__xludf.DUMMYFUNCTION("""COMPUTED_VALUE"""),"Lunes 20:30")</f>
        <v>Lunes 20:30</v>
      </c>
      <c r="V663" s="134" t="str">
        <f>IFERROR(__xludf.DUMMYFUNCTION("""COMPUTED_VALUE"""),"Martes 08:15")</f>
        <v>Martes 08:15</v>
      </c>
      <c r="W663" s="134" t="str">
        <f>IFERROR(__xludf.DUMMYFUNCTION("""COMPUTED_VALUE"""),"Martes 10:30")</f>
        <v>Martes 10:30</v>
      </c>
      <c r="X663" s="134" t="str">
        <f>IFERROR(__xludf.DUMMYFUNCTION("""COMPUTED_VALUE"""),"Martes 14:15")</f>
        <v>Martes 14:15</v>
      </c>
      <c r="Y663" s="134" t="str">
        <f>IFERROR(__xludf.DUMMYFUNCTION("""COMPUTED_VALUE"""),"Miércoles 08:15")</f>
        <v>Miércoles 08:15</v>
      </c>
      <c r="Z663" s="134" t="str">
        <f>IFERROR(__xludf.DUMMYFUNCTION("""COMPUTED_VALUE"""),"Miércoles 10:30")</f>
        <v>Miércoles 10:30</v>
      </c>
      <c r="AA663" s="134" t="str">
        <f>IFERROR(__xludf.DUMMYFUNCTION("""COMPUTED_VALUE"""),"Miércoles 13:30")</f>
        <v>Miércoles 13:30</v>
      </c>
      <c r="AB663" s="134" t="str">
        <f>IFERROR(__xludf.DUMMYFUNCTION("""COMPUTED_VALUE"""),"Miércoles 18:00")</f>
        <v>Miércoles 18:00</v>
      </c>
      <c r="AC663" s="134" t="str">
        <f>IFERROR(__xludf.DUMMYFUNCTION("""COMPUTED_VALUE"""),"Miércoles 18:45")</f>
        <v>Miércoles 18:45</v>
      </c>
      <c r="AD663" s="134" t="str">
        <f>IFERROR(__xludf.DUMMYFUNCTION("""COMPUTED_VALUE"""),"Miércoles 20:15")</f>
        <v>Miércoles 20:15</v>
      </c>
      <c r="AE663" s="134" t="str">
        <f>IFERROR(__xludf.DUMMYFUNCTION("""COMPUTED_VALUE"""),"Jueves 08:15")</f>
        <v>Jueves 08:15</v>
      </c>
      <c r="AF663" s="134" t="str">
        <f>IFERROR(__xludf.DUMMYFUNCTION("""COMPUTED_VALUE"""),"Jueves 09:00")</f>
        <v>Jueves 09:00</v>
      </c>
      <c r="AG663" s="134" t="str">
        <f>IFERROR(__xludf.DUMMYFUNCTION("""COMPUTED_VALUE"""),"Jueves 10:30")</f>
        <v>Jueves 10:30</v>
      </c>
      <c r="AH663" s="134" t="str">
        <f>IFERROR(__xludf.DUMMYFUNCTION("""COMPUTED_VALUE"""),"Jueves 14:15")</f>
        <v>Jueves 14:15</v>
      </c>
      <c r="AI663" s="134" t="str">
        <f>IFERROR(__xludf.DUMMYFUNCTION("""COMPUTED_VALUE"""),"Jueves 15:00")</f>
        <v>Jueves 15:00</v>
      </c>
      <c r="AJ663" s="134" t="str">
        <f>IFERROR(__xludf.DUMMYFUNCTION("""COMPUTED_VALUE"""),"Jueves 19:30")</f>
        <v>Jueves 19:30</v>
      </c>
      <c r="AK663" s="134" t="str">
        <f>IFERROR(__xludf.DUMMYFUNCTION("""COMPUTED_VALUE"""),"Jueves 20:15")</f>
        <v>Jueves 20:15</v>
      </c>
      <c r="AL663" s="134" t="str">
        <f>IFERROR(__xludf.DUMMYFUNCTION("""COMPUTED_VALUE"""),"Viernes 10:30")</f>
        <v>Viernes 10:30</v>
      </c>
      <c r="AM663" s="134" t="str">
        <f>IFERROR(__xludf.DUMMYFUNCTION("""COMPUTED_VALUE"""),"Viernes 14:15")</f>
        <v>Viernes 14:15</v>
      </c>
      <c r="AN663" s="134" t="str">
        <f>IFERROR(__xludf.DUMMYFUNCTION("""COMPUTED_VALUE"""),"Viernes 18:00")</f>
        <v>Viernes 18:00</v>
      </c>
      <c r="AO663" s="134" t="str">
        <f>IFERROR(__xludf.DUMMYFUNCTION("""COMPUTED_VALUE"""),"Sábado 08:15")</f>
        <v>Sábado 08:15</v>
      </c>
      <c r="AP663" s="134" t="str">
        <f>IFERROR(__xludf.DUMMYFUNCTION("""COMPUTED_VALUE"""),"Sábado 09:45")</f>
        <v>Sábado 09:45</v>
      </c>
      <c r="AQ663" s="134" t="str">
        <f>IFERROR(__xludf.DUMMYFUNCTION("""COMPUTED_VALUE"""),"Sábado 12:00")</f>
        <v>Sábado 12:00</v>
      </c>
      <c r="AR663" s="134" t="str">
        <f>IFERROR(__xludf.DUMMYFUNCTION("""COMPUTED_VALUE"""),"Sábado 16:30")</f>
        <v>Sábado 16:30</v>
      </c>
      <c r="AS663" s="134" t="str">
        <f>IFERROR(__xludf.DUMMYFUNCTION("""COMPUTED_VALUE"""),"vacio")</f>
        <v>vacio</v>
      </c>
      <c r="AT663" s="134"/>
      <c r="AU663" s="134"/>
      <c r="AV663" s="134"/>
      <c r="AW663" s="134"/>
      <c r="AX663" s="134"/>
      <c r="AY663" s="353"/>
      <c r="AZ663" s="392" t="str">
        <f>IFERROR(__xludf.DUMMYFUNCTION("TRANSPOSE( IFNA(FILTER($B:$B, MONTH(IF($A:$A&lt;&gt;"""",$A:$A,""null""))=MONTH(IF('DATOS PERSONALES'!$H661&lt;&gt;"""",'DATOS PERSONALES'!$H661,""null""))),""Ingrese mes contratacion primero""))"),"Ingrese mes contratacion primero")</f>
        <v>Ingrese mes contratacion primero</v>
      </c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</row>
    <row r="664" ht="15.75" customHeight="1">
      <c r="A664" s="134"/>
      <c r="B664" s="134"/>
      <c r="C664" s="134"/>
      <c r="D664" s="134"/>
      <c r="E664" s="134"/>
      <c r="F664" s="134"/>
      <c r="G664" s="353"/>
      <c r="H664" s="376"/>
      <c r="I664" s="376"/>
      <c r="J664" s="376"/>
      <c r="K664" s="377"/>
      <c r="L664" s="134"/>
      <c r="M664" s="134"/>
      <c r="N664" s="134"/>
      <c r="O664" s="134"/>
      <c r="P664" s="353"/>
      <c r="Q664" s="381" t="str">
        <f>IFERROR(__xludf.DUMMYFUNCTION("TRANSPOSE(FILTER($P$6:$P$329,$O$6:$O$329='DATOS PERSONALES'!$E661))"),"Lunes 13:45")</f>
        <v>Lunes 13:45</v>
      </c>
      <c r="R664" s="134" t="str">
        <f>IFERROR(__xludf.DUMMYFUNCTION("""COMPUTED_VALUE"""),"Lunes 14:30")</f>
        <v>Lunes 14:30</v>
      </c>
      <c r="S664" s="134" t="str">
        <f>IFERROR(__xludf.DUMMYFUNCTION("""COMPUTED_VALUE"""),"Lunes 17:30")</f>
        <v>Lunes 17:30</v>
      </c>
      <c r="T664" s="134" t="str">
        <f>IFERROR(__xludf.DUMMYFUNCTION("""COMPUTED_VALUE"""),"Lunes 19:45")</f>
        <v>Lunes 19:45</v>
      </c>
      <c r="U664" s="134" t="str">
        <f>IFERROR(__xludf.DUMMYFUNCTION("""COMPUTED_VALUE"""),"Lunes 20:30")</f>
        <v>Lunes 20:30</v>
      </c>
      <c r="V664" s="134" t="str">
        <f>IFERROR(__xludf.DUMMYFUNCTION("""COMPUTED_VALUE"""),"Martes 08:15")</f>
        <v>Martes 08:15</v>
      </c>
      <c r="W664" s="134" t="str">
        <f>IFERROR(__xludf.DUMMYFUNCTION("""COMPUTED_VALUE"""),"Martes 10:30")</f>
        <v>Martes 10:30</v>
      </c>
      <c r="X664" s="134" t="str">
        <f>IFERROR(__xludf.DUMMYFUNCTION("""COMPUTED_VALUE"""),"Martes 14:15")</f>
        <v>Martes 14:15</v>
      </c>
      <c r="Y664" s="134" t="str">
        <f>IFERROR(__xludf.DUMMYFUNCTION("""COMPUTED_VALUE"""),"Miércoles 08:15")</f>
        <v>Miércoles 08:15</v>
      </c>
      <c r="Z664" s="134" t="str">
        <f>IFERROR(__xludf.DUMMYFUNCTION("""COMPUTED_VALUE"""),"Miércoles 10:30")</f>
        <v>Miércoles 10:30</v>
      </c>
      <c r="AA664" s="134" t="str">
        <f>IFERROR(__xludf.DUMMYFUNCTION("""COMPUTED_VALUE"""),"Miércoles 13:30")</f>
        <v>Miércoles 13:30</v>
      </c>
      <c r="AB664" s="134" t="str">
        <f>IFERROR(__xludf.DUMMYFUNCTION("""COMPUTED_VALUE"""),"Miércoles 18:00")</f>
        <v>Miércoles 18:00</v>
      </c>
      <c r="AC664" s="134" t="str">
        <f>IFERROR(__xludf.DUMMYFUNCTION("""COMPUTED_VALUE"""),"Miércoles 18:45")</f>
        <v>Miércoles 18:45</v>
      </c>
      <c r="AD664" s="134" t="str">
        <f>IFERROR(__xludf.DUMMYFUNCTION("""COMPUTED_VALUE"""),"Miércoles 20:15")</f>
        <v>Miércoles 20:15</v>
      </c>
      <c r="AE664" s="134" t="str">
        <f>IFERROR(__xludf.DUMMYFUNCTION("""COMPUTED_VALUE"""),"Jueves 08:15")</f>
        <v>Jueves 08:15</v>
      </c>
      <c r="AF664" s="134" t="str">
        <f>IFERROR(__xludf.DUMMYFUNCTION("""COMPUTED_VALUE"""),"Jueves 09:00")</f>
        <v>Jueves 09:00</v>
      </c>
      <c r="AG664" s="134" t="str">
        <f>IFERROR(__xludf.DUMMYFUNCTION("""COMPUTED_VALUE"""),"Jueves 10:30")</f>
        <v>Jueves 10:30</v>
      </c>
      <c r="AH664" s="134" t="str">
        <f>IFERROR(__xludf.DUMMYFUNCTION("""COMPUTED_VALUE"""),"Jueves 14:15")</f>
        <v>Jueves 14:15</v>
      </c>
      <c r="AI664" s="134" t="str">
        <f>IFERROR(__xludf.DUMMYFUNCTION("""COMPUTED_VALUE"""),"Jueves 15:00")</f>
        <v>Jueves 15:00</v>
      </c>
      <c r="AJ664" s="134" t="str">
        <f>IFERROR(__xludf.DUMMYFUNCTION("""COMPUTED_VALUE"""),"Jueves 19:30")</f>
        <v>Jueves 19:30</v>
      </c>
      <c r="AK664" s="134" t="str">
        <f>IFERROR(__xludf.DUMMYFUNCTION("""COMPUTED_VALUE"""),"Jueves 20:15")</f>
        <v>Jueves 20:15</v>
      </c>
      <c r="AL664" s="134" t="str">
        <f>IFERROR(__xludf.DUMMYFUNCTION("""COMPUTED_VALUE"""),"Viernes 10:30")</f>
        <v>Viernes 10:30</v>
      </c>
      <c r="AM664" s="134" t="str">
        <f>IFERROR(__xludf.DUMMYFUNCTION("""COMPUTED_VALUE"""),"Viernes 14:15")</f>
        <v>Viernes 14:15</v>
      </c>
      <c r="AN664" s="134" t="str">
        <f>IFERROR(__xludf.DUMMYFUNCTION("""COMPUTED_VALUE"""),"Viernes 18:00")</f>
        <v>Viernes 18:00</v>
      </c>
      <c r="AO664" s="134" t="str">
        <f>IFERROR(__xludf.DUMMYFUNCTION("""COMPUTED_VALUE"""),"Sábado 08:15")</f>
        <v>Sábado 08:15</v>
      </c>
      <c r="AP664" s="134" t="str">
        <f>IFERROR(__xludf.DUMMYFUNCTION("""COMPUTED_VALUE"""),"Sábado 09:45")</f>
        <v>Sábado 09:45</v>
      </c>
      <c r="AQ664" s="134" t="str">
        <f>IFERROR(__xludf.DUMMYFUNCTION("""COMPUTED_VALUE"""),"Sábado 12:00")</f>
        <v>Sábado 12:00</v>
      </c>
      <c r="AR664" s="134" t="str">
        <f>IFERROR(__xludf.DUMMYFUNCTION("""COMPUTED_VALUE"""),"Sábado 16:30")</f>
        <v>Sábado 16:30</v>
      </c>
      <c r="AS664" s="134" t="str">
        <f>IFERROR(__xludf.DUMMYFUNCTION("""COMPUTED_VALUE"""),"vacio")</f>
        <v>vacio</v>
      </c>
      <c r="AT664" s="134"/>
      <c r="AU664" s="134"/>
      <c r="AV664" s="134"/>
      <c r="AW664" s="134"/>
      <c r="AX664" s="134"/>
      <c r="AY664" s="353"/>
      <c r="AZ664" s="392" t="str">
        <f>IFERROR(__xludf.DUMMYFUNCTION("TRANSPOSE( IFNA(FILTER($B:$B, MONTH(IF($A:$A&lt;&gt;"""",$A:$A,""null""))=MONTH(IF('DATOS PERSONALES'!$H662&lt;&gt;"""",'DATOS PERSONALES'!$H662,""null""))),""Ingrese mes contratacion primero""))"),"Ingrese mes contratacion primero")</f>
        <v>Ingrese mes contratacion primero</v>
      </c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</row>
    <row r="665" ht="15.75" customHeight="1">
      <c r="A665" s="134"/>
      <c r="B665" s="134"/>
      <c r="C665" s="134"/>
      <c r="D665" s="134"/>
      <c r="E665" s="134"/>
      <c r="F665" s="134"/>
      <c r="G665" s="353"/>
      <c r="H665" s="376"/>
      <c r="I665" s="376"/>
      <c r="J665" s="376"/>
      <c r="K665" s="377"/>
      <c r="L665" s="134"/>
      <c r="M665" s="134"/>
      <c r="N665" s="134"/>
      <c r="O665" s="134"/>
      <c r="P665" s="353"/>
      <c r="Q665" s="381" t="str">
        <f>IFERROR(__xludf.DUMMYFUNCTION("TRANSPOSE(FILTER($P$6:$P$329,$O$6:$O$329='DATOS PERSONALES'!$E662))"),"Lunes 13:45")</f>
        <v>Lunes 13:45</v>
      </c>
      <c r="R665" s="134" t="str">
        <f>IFERROR(__xludf.DUMMYFUNCTION("""COMPUTED_VALUE"""),"Lunes 14:30")</f>
        <v>Lunes 14:30</v>
      </c>
      <c r="S665" s="134" t="str">
        <f>IFERROR(__xludf.DUMMYFUNCTION("""COMPUTED_VALUE"""),"Lunes 17:30")</f>
        <v>Lunes 17:30</v>
      </c>
      <c r="T665" s="134" t="str">
        <f>IFERROR(__xludf.DUMMYFUNCTION("""COMPUTED_VALUE"""),"Lunes 19:45")</f>
        <v>Lunes 19:45</v>
      </c>
      <c r="U665" s="134" t="str">
        <f>IFERROR(__xludf.DUMMYFUNCTION("""COMPUTED_VALUE"""),"Lunes 20:30")</f>
        <v>Lunes 20:30</v>
      </c>
      <c r="V665" s="134" t="str">
        <f>IFERROR(__xludf.DUMMYFUNCTION("""COMPUTED_VALUE"""),"Martes 08:15")</f>
        <v>Martes 08:15</v>
      </c>
      <c r="W665" s="134" t="str">
        <f>IFERROR(__xludf.DUMMYFUNCTION("""COMPUTED_VALUE"""),"Martes 10:30")</f>
        <v>Martes 10:30</v>
      </c>
      <c r="X665" s="134" t="str">
        <f>IFERROR(__xludf.DUMMYFUNCTION("""COMPUTED_VALUE"""),"Martes 14:15")</f>
        <v>Martes 14:15</v>
      </c>
      <c r="Y665" s="134" t="str">
        <f>IFERROR(__xludf.DUMMYFUNCTION("""COMPUTED_VALUE"""),"Miércoles 08:15")</f>
        <v>Miércoles 08:15</v>
      </c>
      <c r="Z665" s="134" t="str">
        <f>IFERROR(__xludf.DUMMYFUNCTION("""COMPUTED_VALUE"""),"Miércoles 10:30")</f>
        <v>Miércoles 10:30</v>
      </c>
      <c r="AA665" s="134" t="str">
        <f>IFERROR(__xludf.DUMMYFUNCTION("""COMPUTED_VALUE"""),"Miércoles 13:30")</f>
        <v>Miércoles 13:30</v>
      </c>
      <c r="AB665" s="134" t="str">
        <f>IFERROR(__xludf.DUMMYFUNCTION("""COMPUTED_VALUE"""),"Miércoles 18:00")</f>
        <v>Miércoles 18:00</v>
      </c>
      <c r="AC665" s="134" t="str">
        <f>IFERROR(__xludf.DUMMYFUNCTION("""COMPUTED_VALUE"""),"Miércoles 18:45")</f>
        <v>Miércoles 18:45</v>
      </c>
      <c r="AD665" s="134" t="str">
        <f>IFERROR(__xludf.DUMMYFUNCTION("""COMPUTED_VALUE"""),"Miércoles 20:15")</f>
        <v>Miércoles 20:15</v>
      </c>
      <c r="AE665" s="134" t="str">
        <f>IFERROR(__xludf.DUMMYFUNCTION("""COMPUTED_VALUE"""),"Jueves 08:15")</f>
        <v>Jueves 08:15</v>
      </c>
      <c r="AF665" s="134" t="str">
        <f>IFERROR(__xludf.DUMMYFUNCTION("""COMPUTED_VALUE"""),"Jueves 09:00")</f>
        <v>Jueves 09:00</v>
      </c>
      <c r="AG665" s="134" t="str">
        <f>IFERROR(__xludf.DUMMYFUNCTION("""COMPUTED_VALUE"""),"Jueves 10:30")</f>
        <v>Jueves 10:30</v>
      </c>
      <c r="AH665" s="134" t="str">
        <f>IFERROR(__xludf.DUMMYFUNCTION("""COMPUTED_VALUE"""),"Jueves 14:15")</f>
        <v>Jueves 14:15</v>
      </c>
      <c r="AI665" s="134" t="str">
        <f>IFERROR(__xludf.DUMMYFUNCTION("""COMPUTED_VALUE"""),"Jueves 15:00")</f>
        <v>Jueves 15:00</v>
      </c>
      <c r="AJ665" s="134" t="str">
        <f>IFERROR(__xludf.DUMMYFUNCTION("""COMPUTED_VALUE"""),"Jueves 19:30")</f>
        <v>Jueves 19:30</v>
      </c>
      <c r="AK665" s="134" t="str">
        <f>IFERROR(__xludf.DUMMYFUNCTION("""COMPUTED_VALUE"""),"Jueves 20:15")</f>
        <v>Jueves 20:15</v>
      </c>
      <c r="AL665" s="134" t="str">
        <f>IFERROR(__xludf.DUMMYFUNCTION("""COMPUTED_VALUE"""),"Viernes 10:30")</f>
        <v>Viernes 10:30</v>
      </c>
      <c r="AM665" s="134" t="str">
        <f>IFERROR(__xludf.DUMMYFUNCTION("""COMPUTED_VALUE"""),"Viernes 14:15")</f>
        <v>Viernes 14:15</v>
      </c>
      <c r="AN665" s="134" t="str">
        <f>IFERROR(__xludf.DUMMYFUNCTION("""COMPUTED_VALUE"""),"Viernes 18:00")</f>
        <v>Viernes 18:00</v>
      </c>
      <c r="AO665" s="134" t="str">
        <f>IFERROR(__xludf.DUMMYFUNCTION("""COMPUTED_VALUE"""),"Sábado 08:15")</f>
        <v>Sábado 08:15</v>
      </c>
      <c r="AP665" s="134" t="str">
        <f>IFERROR(__xludf.DUMMYFUNCTION("""COMPUTED_VALUE"""),"Sábado 09:45")</f>
        <v>Sábado 09:45</v>
      </c>
      <c r="AQ665" s="134" t="str">
        <f>IFERROR(__xludf.DUMMYFUNCTION("""COMPUTED_VALUE"""),"Sábado 12:00")</f>
        <v>Sábado 12:00</v>
      </c>
      <c r="AR665" s="134" t="str">
        <f>IFERROR(__xludf.DUMMYFUNCTION("""COMPUTED_VALUE"""),"Sábado 16:30")</f>
        <v>Sábado 16:30</v>
      </c>
      <c r="AS665" s="134" t="str">
        <f>IFERROR(__xludf.DUMMYFUNCTION("""COMPUTED_VALUE"""),"vacio")</f>
        <v>vacio</v>
      </c>
      <c r="AT665" s="134"/>
      <c r="AU665" s="134"/>
      <c r="AV665" s="134"/>
      <c r="AW665" s="134"/>
      <c r="AX665" s="134"/>
      <c r="AY665" s="353"/>
      <c r="AZ665" s="392" t="str">
        <f>IFERROR(__xludf.DUMMYFUNCTION("TRANSPOSE( IFNA(FILTER($B:$B, MONTH(IF($A:$A&lt;&gt;"""",$A:$A,""null""))=MONTH(IF('DATOS PERSONALES'!$H663&lt;&gt;"""",'DATOS PERSONALES'!$H663,""null""))),""Ingrese mes contratacion primero""))"),"Ingrese mes contratacion primero")</f>
        <v>Ingrese mes contratacion primero</v>
      </c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</row>
    <row r="666" ht="15.75" customHeight="1">
      <c r="A666" s="134"/>
      <c r="B666" s="134"/>
      <c r="C666" s="134"/>
      <c r="D666" s="134"/>
      <c r="E666" s="134"/>
      <c r="F666" s="134"/>
      <c r="G666" s="353"/>
      <c r="H666" s="376"/>
      <c r="I666" s="376"/>
      <c r="J666" s="376"/>
      <c r="K666" s="377"/>
      <c r="L666" s="134"/>
      <c r="M666" s="134"/>
      <c r="N666" s="134"/>
      <c r="O666" s="134"/>
      <c r="P666" s="353"/>
      <c r="Q666" s="381" t="str">
        <f>IFERROR(__xludf.DUMMYFUNCTION("TRANSPOSE(FILTER($P$6:$P$329,$O$6:$O$329='DATOS PERSONALES'!$E663))"),"Lunes 13:45")</f>
        <v>Lunes 13:45</v>
      </c>
      <c r="R666" s="134" t="str">
        <f>IFERROR(__xludf.DUMMYFUNCTION("""COMPUTED_VALUE"""),"Lunes 14:30")</f>
        <v>Lunes 14:30</v>
      </c>
      <c r="S666" s="134" t="str">
        <f>IFERROR(__xludf.DUMMYFUNCTION("""COMPUTED_VALUE"""),"Lunes 17:30")</f>
        <v>Lunes 17:30</v>
      </c>
      <c r="T666" s="134" t="str">
        <f>IFERROR(__xludf.DUMMYFUNCTION("""COMPUTED_VALUE"""),"Lunes 19:45")</f>
        <v>Lunes 19:45</v>
      </c>
      <c r="U666" s="134" t="str">
        <f>IFERROR(__xludf.DUMMYFUNCTION("""COMPUTED_VALUE"""),"Lunes 20:30")</f>
        <v>Lunes 20:30</v>
      </c>
      <c r="V666" s="134" t="str">
        <f>IFERROR(__xludf.DUMMYFUNCTION("""COMPUTED_VALUE"""),"Martes 08:15")</f>
        <v>Martes 08:15</v>
      </c>
      <c r="W666" s="134" t="str">
        <f>IFERROR(__xludf.DUMMYFUNCTION("""COMPUTED_VALUE"""),"Martes 10:30")</f>
        <v>Martes 10:30</v>
      </c>
      <c r="X666" s="134" t="str">
        <f>IFERROR(__xludf.DUMMYFUNCTION("""COMPUTED_VALUE"""),"Martes 14:15")</f>
        <v>Martes 14:15</v>
      </c>
      <c r="Y666" s="134" t="str">
        <f>IFERROR(__xludf.DUMMYFUNCTION("""COMPUTED_VALUE"""),"Miércoles 08:15")</f>
        <v>Miércoles 08:15</v>
      </c>
      <c r="Z666" s="134" t="str">
        <f>IFERROR(__xludf.DUMMYFUNCTION("""COMPUTED_VALUE"""),"Miércoles 10:30")</f>
        <v>Miércoles 10:30</v>
      </c>
      <c r="AA666" s="134" t="str">
        <f>IFERROR(__xludf.DUMMYFUNCTION("""COMPUTED_VALUE"""),"Miércoles 13:30")</f>
        <v>Miércoles 13:30</v>
      </c>
      <c r="AB666" s="134" t="str">
        <f>IFERROR(__xludf.DUMMYFUNCTION("""COMPUTED_VALUE"""),"Miércoles 18:00")</f>
        <v>Miércoles 18:00</v>
      </c>
      <c r="AC666" s="134" t="str">
        <f>IFERROR(__xludf.DUMMYFUNCTION("""COMPUTED_VALUE"""),"Miércoles 18:45")</f>
        <v>Miércoles 18:45</v>
      </c>
      <c r="AD666" s="134" t="str">
        <f>IFERROR(__xludf.DUMMYFUNCTION("""COMPUTED_VALUE"""),"Miércoles 20:15")</f>
        <v>Miércoles 20:15</v>
      </c>
      <c r="AE666" s="134" t="str">
        <f>IFERROR(__xludf.DUMMYFUNCTION("""COMPUTED_VALUE"""),"Jueves 08:15")</f>
        <v>Jueves 08:15</v>
      </c>
      <c r="AF666" s="134" t="str">
        <f>IFERROR(__xludf.DUMMYFUNCTION("""COMPUTED_VALUE"""),"Jueves 09:00")</f>
        <v>Jueves 09:00</v>
      </c>
      <c r="AG666" s="134" t="str">
        <f>IFERROR(__xludf.DUMMYFUNCTION("""COMPUTED_VALUE"""),"Jueves 10:30")</f>
        <v>Jueves 10:30</v>
      </c>
      <c r="AH666" s="134" t="str">
        <f>IFERROR(__xludf.DUMMYFUNCTION("""COMPUTED_VALUE"""),"Jueves 14:15")</f>
        <v>Jueves 14:15</v>
      </c>
      <c r="AI666" s="134" t="str">
        <f>IFERROR(__xludf.DUMMYFUNCTION("""COMPUTED_VALUE"""),"Jueves 15:00")</f>
        <v>Jueves 15:00</v>
      </c>
      <c r="AJ666" s="134" t="str">
        <f>IFERROR(__xludf.DUMMYFUNCTION("""COMPUTED_VALUE"""),"Jueves 19:30")</f>
        <v>Jueves 19:30</v>
      </c>
      <c r="AK666" s="134" t="str">
        <f>IFERROR(__xludf.DUMMYFUNCTION("""COMPUTED_VALUE"""),"Jueves 20:15")</f>
        <v>Jueves 20:15</v>
      </c>
      <c r="AL666" s="134" t="str">
        <f>IFERROR(__xludf.DUMMYFUNCTION("""COMPUTED_VALUE"""),"Viernes 10:30")</f>
        <v>Viernes 10:30</v>
      </c>
      <c r="AM666" s="134" t="str">
        <f>IFERROR(__xludf.DUMMYFUNCTION("""COMPUTED_VALUE"""),"Viernes 14:15")</f>
        <v>Viernes 14:15</v>
      </c>
      <c r="AN666" s="134" t="str">
        <f>IFERROR(__xludf.DUMMYFUNCTION("""COMPUTED_VALUE"""),"Viernes 18:00")</f>
        <v>Viernes 18:00</v>
      </c>
      <c r="AO666" s="134" t="str">
        <f>IFERROR(__xludf.DUMMYFUNCTION("""COMPUTED_VALUE"""),"Sábado 08:15")</f>
        <v>Sábado 08:15</v>
      </c>
      <c r="AP666" s="134" t="str">
        <f>IFERROR(__xludf.DUMMYFUNCTION("""COMPUTED_VALUE"""),"Sábado 09:45")</f>
        <v>Sábado 09:45</v>
      </c>
      <c r="AQ666" s="134" t="str">
        <f>IFERROR(__xludf.DUMMYFUNCTION("""COMPUTED_VALUE"""),"Sábado 12:00")</f>
        <v>Sábado 12:00</v>
      </c>
      <c r="AR666" s="134" t="str">
        <f>IFERROR(__xludf.DUMMYFUNCTION("""COMPUTED_VALUE"""),"Sábado 16:30")</f>
        <v>Sábado 16:30</v>
      </c>
      <c r="AS666" s="134" t="str">
        <f>IFERROR(__xludf.DUMMYFUNCTION("""COMPUTED_VALUE"""),"vacio")</f>
        <v>vacio</v>
      </c>
      <c r="AT666" s="134"/>
      <c r="AU666" s="134"/>
      <c r="AV666" s="134"/>
      <c r="AW666" s="134"/>
      <c r="AX666" s="134"/>
      <c r="AY666" s="353"/>
      <c r="AZ666" s="392" t="str">
        <f>IFERROR(__xludf.DUMMYFUNCTION("TRANSPOSE( IFNA(FILTER($B:$B, MONTH(IF($A:$A&lt;&gt;"""",$A:$A,""null""))=MONTH(IF('DATOS PERSONALES'!$H664&lt;&gt;"""",'DATOS PERSONALES'!$H664,""null""))),""Ingrese mes contratacion primero""))"),"Ingrese mes contratacion primero")</f>
        <v>Ingrese mes contratacion primero</v>
      </c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</row>
    <row r="667" ht="15.75" customHeight="1">
      <c r="A667" s="134"/>
      <c r="B667" s="134"/>
      <c r="C667" s="134"/>
      <c r="D667" s="134"/>
      <c r="E667" s="134"/>
      <c r="F667" s="134"/>
      <c r="G667" s="353"/>
      <c r="H667" s="376"/>
      <c r="I667" s="376"/>
      <c r="J667" s="376"/>
      <c r="K667" s="377"/>
      <c r="L667" s="134"/>
      <c r="M667" s="134"/>
      <c r="N667" s="134"/>
      <c r="O667" s="134"/>
      <c r="P667" s="353"/>
      <c r="Q667" s="381" t="str">
        <f>IFERROR(__xludf.DUMMYFUNCTION("TRANSPOSE(FILTER($P$6:$P$329,$O$6:$O$329='DATOS PERSONALES'!$E664))"),"Lunes 13:45")</f>
        <v>Lunes 13:45</v>
      </c>
      <c r="R667" s="134" t="str">
        <f>IFERROR(__xludf.DUMMYFUNCTION("""COMPUTED_VALUE"""),"Lunes 14:30")</f>
        <v>Lunes 14:30</v>
      </c>
      <c r="S667" s="134" t="str">
        <f>IFERROR(__xludf.DUMMYFUNCTION("""COMPUTED_VALUE"""),"Lunes 17:30")</f>
        <v>Lunes 17:30</v>
      </c>
      <c r="T667" s="134" t="str">
        <f>IFERROR(__xludf.DUMMYFUNCTION("""COMPUTED_VALUE"""),"Lunes 19:45")</f>
        <v>Lunes 19:45</v>
      </c>
      <c r="U667" s="134" t="str">
        <f>IFERROR(__xludf.DUMMYFUNCTION("""COMPUTED_VALUE"""),"Lunes 20:30")</f>
        <v>Lunes 20:30</v>
      </c>
      <c r="V667" s="134" t="str">
        <f>IFERROR(__xludf.DUMMYFUNCTION("""COMPUTED_VALUE"""),"Martes 08:15")</f>
        <v>Martes 08:15</v>
      </c>
      <c r="W667" s="134" t="str">
        <f>IFERROR(__xludf.DUMMYFUNCTION("""COMPUTED_VALUE"""),"Martes 10:30")</f>
        <v>Martes 10:30</v>
      </c>
      <c r="X667" s="134" t="str">
        <f>IFERROR(__xludf.DUMMYFUNCTION("""COMPUTED_VALUE"""),"Martes 14:15")</f>
        <v>Martes 14:15</v>
      </c>
      <c r="Y667" s="134" t="str">
        <f>IFERROR(__xludf.DUMMYFUNCTION("""COMPUTED_VALUE"""),"Miércoles 08:15")</f>
        <v>Miércoles 08:15</v>
      </c>
      <c r="Z667" s="134" t="str">
        <f>IFERROR(__xludf.DUMMYFUNCTION("""COMPUTED_VALUE"""),"Miércoles 10:30")</f>
        <v>Miércoles 10:30</v>
      </c>
      <c r="AA667" s="134" t="str">
        <f>IFERROR(__xludf.DUMMYFUNCTION("""COMPUTED_VALUE"""),"Miércoles 13:30")</f>
        <v>Miércoles 13:30</v>
      </c>
      <c r="AB667" s="134" t="str">
        <f>IFERROR(__xludf.DUMMYFUNCTION("""COMPUTED_VALUE"""),"Miércoles 18:00")</f>
        <v>Miércoles 18:00</v>
      </c>
      <c r="AC667" s="134" t="str">
        <f>IFERROR(__xludf.DUMMYFUNCTION("""COMPUTED_VALUE"""),"Miércoles 18:45")</f>
        <v>Miércoles 18:45</v>
      </c>
      <c r="AD667" s="134" t="str">
        <f>IFERROR(__xludf.DUMMYFUNCTION("""COMPUTED_VALUE"""),"Miércoles 20:15")</f>
        <v>Miércoles 20:15</v>
      </c>
      <c r="AE667" s="134" t="str">
        <f>IFERROR(__xludf.DUMMYFUNCTION("""COMPUTED_VALUE"""),"Jueves 08:15")</f>
        <v>Jueves 08:15</v>
      </c>
      <c r="AF667" s="134" t="str">
        <f>IFERROR(__xludf.DUMMYFUNCTION("""COMPUTED_VALUE"""),"Jueves 09:00")</f>
        <v>Jueves 09:00</v>
      </c>
      <c r="AG667" s="134" t="str">
        <f>IFERROR(__xludf.DUMMYFUNCTION("""COMPUTED_VALUE"""),"Jueves 10:30")</f>
        <v>Jueves 10:30</v>
      </c>
      <c r="AH667" s="134" t="str">
        <f>IFERROR(__xludf.DUMMYFUNCTION("""COMPUTED_VALUE"""),"Jueves 14:15")</f>
        <v>Jueves 14:15</v>
      </c>
      <c r="AI667" s="134" t="str">
        <f>IFERROR(__xludf.DUMMYFUNCTION("""COMPUTED_VALUE"""),"Jueves 15:00")</f>
        <v>Jueves 15:00</v>
      </c>
      <c r="AJ667" s="134" t="str">
        <f>IFERROR(__xludf.DUMMYFUNCTION("""COMPUTED_VALUE"""),"Jueves 19:30")</f>
        <v>Jueves 19:30</v>
      </c>
      <c r="AK667" s="134" t="str">
        <f>IFERROR(__xludf.DUMMYFUNCTION("""COMPUTED_VALUE"""),"Jueves 20:15")</f>
        <v>Jueves 20:15</v>
      </c>
      <c r="AL667" s="134" t="str">
        <f>IFERROR(__xludf.DUMMYFUNCTION("""COMPUTED_VALUE"""),"Viernes 10:30")</f>
        <v>Viernes 10:30</v>
      </c>
      <c r="AM667" s="134" t="str">
        <f>IFERROR(__xludf.DUMMYFUNCTION("""COMPUTED_VALUE"""),"Viernes 14:15")</f>
        <v>Viernes 14:15</v>
      </c>
      <c r="AN667" s="134" t="str">
        <f>IFERROR(__xludf.DUMMYFUNCTION("""COMPUTED_VALUE"""),"Viernes 18:00")</f>
        <v>Viernes 18:00</v>
      </c>
      <c r="AO667" s="134" t="str">
        <f>IFERROR(__xludf.DUMMYFUNCTION("""COMPUTED_VALUE"""),"Sábado 08:15")</f>
        <v>Sábado 08:15</v>
      </c>
      <c r="AP667" s="134" t="str">
        <f>IFERROR(__xludf.DUMMYFUNCTION("""COMPUTED_VALUE"""),"Sábado 09:45")</f>
        <v>Sábado 09:45</v>
      </c>
      <c r="AQ667" s="134" t="str">
        <f>IFERROR(__xludf.DUMMYFUNCTION("""COMPUTED_VALUE"""),"Sábado 12:00")</f>
        <v>Sábado 12:00</v>
      </c>
      <c r="AR667" s="134" t="str">
        <f>IFERROR(__xludf.DUMMYFUNCTION("""COMPUTED_VALUE"""),"Sábado 16:30")</f>
        <v>Sábado 16:30</v>
      </c>
      <c r="AS667" s="134" t="str">
        <f>IFERROR(__xludf.DUMMYFUNCTION("""COMPUTED_VALUE"""),"vacio")</f>
        <v>vacio</v>
      </c>
      <c r="AT667" s="134"/>
      <c r="AU667" s="134"/>
      <c r="AV667" s="134"/>
      <c r="AW667" s="134"/>
      <c r="AX667" s="134"/>
      <c r="AY667" s="353"/>
      <c r="AZ667" s="392" t="str">
        <f>IFERROR(__xludf.DUMMYFUNCTION("TRANSPOSE( IFNA(FILTER($B:$B, MONTH(IF($A:$A&lt;&gt;"""",$A:$A,""null""))=MONTH(IF('DATOS PERSONALES'!$H665&lt;&gt;"""",'DATOS PERSONALES'!$H665,""null""))),""Ingrese mes contratacion primero""))"),"Ingrese mes contratacion primero")</f>
        <v>Ingrese mes contratacion primero</v>
      </c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</row>
    <row r="668" ht="15.75" customHeight="1">
      <c r="A668" s="134"/>
      <c r="B668" s="134"/>
      <c r="C668" s="134"/>
      <c r="D668" s="134"/>
      <c r="E668" s="134"/>
      <c r="F668" s="134"/>
      <c r="G668" s="353"/>
      <c r="H668" s="376"/>
      <c r="I668" s="376"/>
      <c r="J668" s="376"/>
      <c r="K668" s="377"/>
      <c r="L668" s="134"/>
      <c r="M668" s="134"/>
      <c r="N668" s="134"/>
      <c r="O668" s="134"/>
      <c r="P668" s="353"/>
      <c r="Q668" s="381" t="str">
        <f>IFERROR(__xludf.DUMMYFUNCTION("TRANSPOSE(FILTER($P$6:$P$329,$O$6:$O$329='DATOS PERSONALES'!$E665))"),"Lunes 13:45")</f>
        <v>Lunes 13:45</v>
      </c>
      <c r="R668" s="134" t="str">
        <f>IFERROR(__xludf.DUMMYFUNCTION("""COMPUTED_VALUE"""),"Lunes 14:30")</f>
        <v>Lunes 14:30</v>
      </c>
      <c r="S668" s="134" t="str">
        <f>IFERROR(__xludf.DUMMYFUNCTION("""COMPUTED_VALUE"""),"Lunes 17:30")</f>
        <v>Lunes 17:30</v>
      </c>
      <c r="T668" s="134" t="str">
        <f>IFERROR(__xludf.DUMMYFUNCTION("""COMPUTED_VALUE"""),"Lunes 19:45")</f>
        <v>Lunes 19:45</v>
      </c>
      <c r="U668" s="134" t="str">
        <f>IFERROR(__xludf.DUMMYFUNCTION("""COMPUTED_VALUE"""),"Lunes 20:30")</f>
        <v>Lunes 20:30</v>
      </c>
      <c r="V668" s="134" t="str">
        <f>IFERROR(__xludf.DUMMYFUNCTION("""COMPUTED_VALUE"""),"Martes 08:15")</f>
        <v>Martes 08:15</v>
      </c>
      <c r="W668" s="134" t="str">
        <f>IFERROR(__xludf.DUMMYFUNCTION("""COMPUTED_VALUE"""),"Martes 10:30")</f>
        <v>Martes 10:30</v>
      </c>
      <c r="X668" s="134" t="str">
        <f>IFERROR(__xludf.DUMMYFUNCTION("""COMPUTED_VALUE"""),"Martes 14:15")</f>
        <v>Martes 14:15</v>
      </c>
      <c r="Y668" s="134" t="str">
        <f>IFERROR(__xludf.DUMMYFUNCTION("""COMPUTED_VALUE"""),"Miércoles 08:15")</f>
        <v>Miércoles 08:15</v>
      </c>
      <c r="Z668" s="134" t="str">
        <f>IFERROR(__xludf.DUMMYFUNCTION("""COMPUTED_VALUE"""),"Miércoles 10:30")</f>
        <v>Miércoles 10:30</v>
      </c>
      <c r="AA668" s="134" t="str">
        <f>IFERROR(__xludf.DUMMYFUNCTION("""COMPUTED_VALUE"""),"Miércoles 13:30")</f>
        <v>Miércoles 13:30</v>
      </c>
      <c r="AB668" s="134" t="str">
        <f>IFERROR(__xludf.DUMMYFUNCTION("""COMPUTED_VALUE"""),"Miércoles 18:00")</f>
        <v>Miércoles 18:00</v>
      </c>
      <c r="AC668" s="134" t="str">
        <f>IFERROR(__xludf.DUMMYFUNCTION("""COMPUTED_VALUE"""),"Miércoles 18:45")</f>
        <v>Miércoles 18:45</v>
      </c>
      <c r="AD668" s="134" t="str">
        <f>IFERROR(__xludf.DUMMYFUNCTION("""COMPUTED_VALUE"""),"Miércoles 20:15")</f>
        <v>Miércoles 20:15</v>
      </c>
      <c r="AE668" s="134" t="str">
        <f>IFERROR(__xludf.DUMMYFUNCTION("""COMPUTED_VALUE"""),"Jueves 08:15")</f>
        <v>Jueves 08:15</v>
      </c>
      <c r="AF668" s="134" t="str">
        <f>IFERROR(__xludf.DUMMYFUNCTION("""COMPUTED_VALUE"""),"Jueves 09:00")</f>
        <v>Jueves 09:00</v>
      </c>
      <c r="AG668" s="134" t="str">
        <f>IFERROR(__xludf.DUMMYFUNCTION("""COMPUTED_VALUE"""),"Jueves 10:30")</f>
        <v>Jueves 10:30</v>
      </c>
      <c r="AH668" s="134" t="str">
        <f>IFERROR(__xludf.DUMMYFUNCTION("""COMPUTED_VALUE"""),"Jueves 14:15")</f>
        <v>Jueves 14:15</v>
      </c>
      <c r="AI668" s="134" t="str">
        <f>IFERROR(__xludf.DUMMYFUNCTION("""COMPUTED_VALUE"""),"Jueves 15:00")</f>
        <v>Jueves 15:00</v>
      </c>
      <c r="AJ668" s="134" t="str">
        <f>IFERROR(__xludf.DUMMYFUNCTION("""COMPUTED_VALUE"""),"Jueves 19:30")</f>
        <v>Jueves 19:30</v>
      </c>
      <c r="AK668" s="134" t="str">
        <f>IFERROR(__xludf.DUMMYFUNCTION("""COMPUTED_VALUE"""),"Jueves 20:15")</f>
        <v>Jueves 20:15</v>
      </c>
      <c r="AL668" s="134" t="str">
        <f>IFERROR(__xludf.DUMMYFUNCTION("""COMPUTED_VALUE"""),"Viernes 10:30")</f>
        <v>Viernes 10:30</v>
      </c>
      <c r="AM668" s="134" t="str">
        <f>IFERROR(__xludf.DUMMYFUNCTION("""COMPUTED_VALUE"""),"Viernes 14:15")</f>
        <v>Viernes 14:15</v>
      </c>
      <c r="AN668" s="134" t="str">
        <f>IFERROR(__xludf.DUMMYFUNCTION("""COMPUTED_VALUE"""),"Viernes 18:00")</f>
        <v>Viernes 18:00</v>
      </c>
      <c r="AO668" s="134" t="str">
        <f>IFERROR(__xludf.DUMMYFUNCTION("""COMPUTED_VALUE"""),"Sábado 08:15")</f>
        <v>Sábado 08:15</v>
      </c>
      <c r="AP668" s="134" t="str">
        <f>IFERROR(__xludf.DUMMYFUNCTION("""COMPUTED_VALUE"""),"Sábado 09:45")</f>
        <v>Sábado 09:45</v>
      </c>
      <c r="AQ668" s="134" t="str">
        <f>IFERROR(__xludf.DUMMYFUNCTION("""COMPUTED_VALUE"""),"Sábado 12:00")</f>
        <v>Sábado 12:00</v>
      </c>
      <c r="AR668" s="134" t="str">
        <f>IFERROR(__xludf.DUMMYFUNCTION("""COMPUTED_VALUE"""),"Sábado 16:30")</f>
        <v>Sábado 16:30</v>
      </c>
      <c r="AS668" s="134" t="str">
        <f>IFERROR(__xludf.DUMMYFUNCTION("""COMPUTED_VALUE"""),"vacio")</f>
        <v>vacio</v>
      </c>
      <c r="AT668" s="134"/>
      <c r="AU668" s="134"/>
      <c r="AV668" s="134"/>
      <c r="AW668" s="134"/>
      <c r="AX668" s="134"/>
      <c r="AY668" s="353"/>
      <c r="AZ668" s="392" t="str">
        <f>IFERROR(__xludf.DUMMYFUNCTION("TRANSPOSE( IFNA(FILTER($B:$B, MONTH(IF($A:$A&lt;&gt;"""",$A:$A,""null""))=MONTH(IF('DATOS PERSONALES'!$H666&lt;&gt;"""",'DATOS PERSONALES'!$H666,""null""))),""Ingrese mes contratacion primero""))"),"Ingrese mes contratacion primero")</f>
        <v>Ingrese mes contratacion primero</v>
      </c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</row>
    <row r="669" ht="15.75" customHeight="1">
      <c r="A669" s="134"/>
      <c r="B669" s="134"/>
      <c r="C669" s="134"/>
      <c r="D669" s="134"/>
      <c r="E669" s="134"/>
      <c r="F669" s="134"/>
      <c r="G669" s="353"/>
      <c r="H669" s="376"/>
      <c r="I669" s="376"/>
      <c r="J669" s="376"/>
      <c r="K669" s="377"/>
      <c r="L669" s="134"/>
      <c r="M669" s="134"/>
      <c r="N669" s="134"/>
      <c r="O669" s="134"/>
      <c r="P669" s="353"/>
      <c r="Q669" s="381" t="str">
        <f>IFERROR(__xludf.DUMMYFUNCTION("TRANSPOSE(FILTER($P$6:$P$329,$O$6:$O$329='DATOS PERSONALES'!$E666))"),"Lunes 13:45")</f>
        <v>Lunes 13:45</v>
      </c>
      <c r="R669" s="134" t="str">
        <f>IFERROR(__xludf.DUMMYFUNCTION("""COMPUTED_VALUE"""),"Lunes 14:30")</f>
        <v>Lunes 14:30</v>
      </c>
      <c r="S669" s="134" t="str">
        <f>IFERROR(__xludf.DUMMYFUNCTION("""COMPUTED_VALUE"""),"Lunes 17:30")</f>
        <v>Lunes 17:30</v>
      </c>
      <c r="T669" s="134" t="str">
        <f>IFERROR(__xludf.DUMMYFUNCTION("""COMPUTED_VALUE"""),"Lunes 19:45")</f>
        <v>Lunes 19:45</v>
      </c>
      <c r="U669" s="134" t="str">
        <f>IFERROR(__xludf.DUMMYFUNCTION("""COMPUTED_VALUE"""),"Lunes 20:30")</f>
        <v>Lunes 20:30</v>
      </c>
      <c r="V669" s="134" t="str">
        <f>IFERROR(__xludf.DUMMYFUNCTION("""COMPUTED_VALUE"""),"Martes 08:15")</f>
        <v>Martes 08:15</v>
      </c>
      <c r="W669" s="134" t="str">
        <f>IFERROR(__xludf.DUMMYFUNCTION("""COMPUTED_VALUE"""),"Martes 10:30")</f>
        <v>Martes 10:30</v>
      </c>
      <c r="X669" s="134" t="str">
        <f>IFERROR(__xludf.DUMMYFUNCTION("""COMPUTED_VALUE"""),"Martes 14:15")</f>
        <v>Martes 14:15</v>
      </c>
      <c r="Y669" s="134" t="str">
        <f>IFERROR(__xludf.DUMMYFUNCTION("""COMPUTED_VALUE"""),"Miércoles 08:15")</f>
        <v>Miércoles 08:15</v>
      </c>
      <c r="Z669" s="134" t="str">
        <f>IFERROR(__xludf.DUMMYFUNCTION("""COMPUTED_VALUE"""),"Miércoles 10:30")</f>
        <v>Miércoles 10:30</v>
      </c>
      <c r="AA669" s="134" t="str">
        <f>IFERROR(__xludf.DUMMYFUNCTION("""COMPUTED_VALUE"""),"Miércoles 13:30")</f>
        <v>Miércoles 13:30</v>
      </c>
      <c r="AB669" s="134" t="str">
        <f>IFERROR(__xludf.DUMMYFUNCTION("""COMPUTED_VALUE"""),"Miércoles 18:00")</f>
        <v>Miércoles 18:00</v>
      </c>
      <c r="AC669" s="134" t="str">
        <f>IFERROR(__xludf.DUMMYFUNCTION("""COMPUTED_VALUE"""),"Miércoles 18:45")</f>
        <v>Miércoles 18:45</v>
      </c>
      <c r="AD669" s="134" t="str">
        <f>IFERROR(__xludf.DUMMYFUNCTION("""COMPUTED_VALUE"""),"Miércoles 20:15")</f>
        <v>Miércoles 20:15</v>
      </c>
      <c r="AE669" s="134" t="str">
        <f>IFERROR(__xludf.DUMMYFUNCTION("""COMPUTED_VALUE"""),"Jueves 08:15")</f>
        <v>Jueves 08:15</v>
      </c>
      <c r="AF669" s="134" t="str">
        <f>IFERROR(__xludf.DUMMYFUNCTION("""COMPUTED_VALUE"""),"Jueves 09:00")</f>
        <v>Jueves 09:00</v>
      </c>
      <c r="AG669" s="134" t="str">
        <f>IFERROR(__xludf.DUMMYFUNCTION("""COMPUTED_VALUE"""),"Jueves 10:30")</f>
        <v>Jueves 10:30</v>
      </c>
      <c r="AH669" s="134" t="str">
        <f>IFERROR(__xludf.DUMMYFUNCTION("""COMPUTED_VALUE"""),"Jueves 14:15")</f>
        <v>Jueves 14:15</v>
      </c>
      <c r="AI669" s="134" t="str">
        <f>IFERROR(__xludf.DUMMYFUNCTION("""COMPUTED_VALUE"""),"Jueves 15:00")</f>
        <v>Jueves 15:00</v>
      </c>
      <c r="AJ669" s="134" t="str">
        <f>IFERROR(__xludf.DUMMYFUNCTION("""COMPUTED_VALUE"""),"Jueves 19:30")</f>
        <v>Jueves 19:30</v>
      </c>
      <c r="AK669" s="134" t="str">
        <f>IFERROR(__xludf.DUMMYFUNCTION("""COMPUTED_VALUE"""),"Jueves 20:15")</f>
        <v>Jueves 20:15</v>
      </c>
      <c r="AL669" s="134" t="str">
        <f>IFERROR(__xludf.DUMMYFUNCTION("""COMPUTED_VALUE"""),"Viernes 10:30")</f>
        <v>Viernes 10:30</v>
      </c>
      <c r="AM669" s="134" t="str">
        <f>IFERROR(__xludf.DUMMYFUNCTION("""COMPUTED_VALUE"""),"Viernes 14:15")</f>
        <v>Viernes 14:15</v>
      </c>
      <c r="AN669" s="134" t="str">
        <f>IFERROR(__xludf.DUMMYFUNCTION("""COMPUTED_VALUE"""),"Viernes 18:00")</f>
        <v>Viernes 18:00</v>
      </c>
      <c r="AO669" s="134" t="str">
        <f>IFERROR(__xludf.DUMMYFUNCTION("""COMPUTED_VALUE"""),"Sábado 08:15")</f>
        <v>Sábado 08:15</v>
      </c>
      <c r="AP669" s="134" t="str">
        <f>IFERROR(__xludf.DUMMYFUNCTION("""COMPUTED_VALUE"""),"Sábado 09:45")</f>
        <v>Sábado 09:45</v>
      </c>
      <c r="AQ669" s="134" t="str">
        <f>IFERROR(__xludf.DUMMYFUNCTION("""COMPUTED_VALUE"""),"Sábado 12:00")</f>
        <v>Sábado 12:00</v>
      </c>
      <c r="AR669" s="134" t="str">
        <f>IFERROR(__xludf.DUMMYFUNCTION("""COMPUTED_VALUE"""),"Sábado 16:30")</f>
        <v>Sábado 16:30</v>
      </c>
      <c r="AS669" s="134" t="str">
        <f>IFERROR(__xludf.DUMMYFUNCTION("""COMPUTED_VALUE"""),"vacio")</f>
        <v>vacio</v>
      </c>
      <c r="AT669" s="134"/>
      <c r="AU669" s="134"/>
      <c r="AV669" s="134"/>
      <c r="AW669" s="134"/>
      <c r="AX669" s="134"/>
      <c r="AY669" s="353"/>
      <c r="AZ669" s="392" t="str">
        <f>IFERROR(__xludf.DUMMYFUNCTION("TRANSPOSE( IFNA(FILTER($B:$B, MONTH(IF($A:$A&lt;&gt;"""",$A:$A,""null""))=MONTH(IF('DATOS PERSONALES'!$H667&lt;&gt;"""",'DATOS PERSONALES'!$H667,""null""))),""Ingrese mes contratacion primero""))"),"Ingrese mes contratacion primero")</f>
        <v>Ingrese mes contratacion primero</v>
      </c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</row>
    <row r="670" ht="15.75" customHeight="1">
      <c r="A670" s="134"/>
      <c r="B670" s="134"/>
      <c r="C670" s="134"/>
      <c r="D670" s="134"/>
      <c r="E670" s="134"/>
      <c r="F670" s="134"/>
      <c r="G670" s="353"/>
      <c r="H670" s="376"/>
      <c r="I670" s="376"/>
      <c r="J670" s="376"/>
      <c r="K670" s="377"/>
      <c r="L670" s="134"/>
      <c r="M670" s="134"/>
      <c r="N670" s="134"/>
      <c r="O670" s="134"/>
      <c r="P670" s="353"/>
      <c r="Q670" s="381" t="str">
        <f>IFERROR(__xludf.DUMMYFUNCTION("TRANSPOSE(FILTER($P$6:$P$329,$O$6:$O$329='DATOS PERSONALES'!$E667))"),"Lunes 13:45")</f>
        <v>Lunes 13:45</v>
      </c>
      <c r="R670" s="134" t="str">
        <f>IFERROR(__xludf.DUMMYFUNCTION("""COMPUTED_VALUE"""),"Lunes 14:30")</f>
        <v>Lunes 14:30</v>
      </c>
      <c r="S670" s="134" t="str">
        <f>IFERROR(__xludf.DUMMYFUNCTION("""COMPUTED_VALUE"""),"Lunes 17:30")</f>
        <v>Lunes 17:30</v>
      </c>
      <c r="T670" s="134" t="str">
        <f>IFERROR(__xludf.DUMMYFUNCTION("""COMPUTED_VALUE"""),"Lunes 19:45")</f>
        <v>Lunes 19:45</v>
      </c>
      <c r="U670" s="134" t="str">
        <f>IFERROR(__xludf.DUMMYFUNCTION("""COMPUTED_VALUE"""),"Lunes 20:30")</f>
        <v>Lunes 20:30</v>
      </c>
      <c r="V670" s="134" t="str">
        <f>IFERROR(__xludf.DUMMYFUNCTION("""COMPUTED_VALUE"""),"Martes 08:15")</f>
        <v>Martes 08:15</v>
      </c>
      <c r="W670" s="134" t="str">
        <f>IFERROR(__xludf.DUMMYFUNCTION("""COMPUTED_VALUE"""),"Martes 10:30")</f>
        <v>Martes 10:30</v>
      </c>
      <c r="X670" s="134" t="str">
        <f>IFERROR(__xludf.DUMMYFUNCTION("""COMPUTED_VALUE"""),"Martes 14:15")</f>
        <v>Martes 14:15</v>
      </c>
      <c r="Y670" s="134" t="str">
        <f>IFERROR(__xludf.DUMMYFUNCTION("""COMPUTED_VALUE"""),"Miércoles 08:15")</f>
        <v>Miércoles 08:15</v>
      </c>
      <c r="Z670" s="134" t="str">
        <f>IFERROR(__xludf.DUMMYFUNCTION("""COMPUTED_VALUE"""),"Miércoles 10:30")</f>
        <v>Miércoles 10:30</v>
      </c>
      <c r="AA670" s="134" t="str">
        <f>IFERROR(__xludf.DUMMYFUNCTION("""COMPUTED_VALUE"""),"Miércoles 13:30")</f>
        <v>Miércoles 13:30</v>
      </c>
      <c r="AB670" s="134" t="str">
        <f>IFERROR(__xludf.DUMMYFUNCTION("""COMPUTED_VALUE"""),"Miércoles 18:00")</f>
        <v>Miércoles 18:00</v>
      </c>
      <c r="AC670" s="134" t="str">
        <f>IFERROR(__xludf.DUMMYFUNCTION("""COMPUTED_VALUE"""),"Miércoles 18:45")</f>
        <v>Miércoles 18:45</v>
      </c>
      <c r="AD670" s="134" t="str">
        <f>IFERROR(__xludf.DUMMYFUNCTION("""COMPUTED_VALUE"""),"Miércoles 20:15")</f>
        <v>Miércoles 20:15</v>
      </c>
      <c r="AE670" s="134" t="str">
        <f>IFERROR(__xludf.DUMMYFUNCTION("""COMPUTED_VALUE"""),"Jueves 08:15")</f>
        <v>Jueves 08:15</v>
      </c>
      <c r="AF670" s="134" t="str">
        <f>IFERROR(__xludf.DUMMYFUNCTION("""COMPUTED_VALUE"""),"Jueves 09:00")</f>
        <v>Jueves 09:00</v>
      </c>
      <c r="AG670" s="134" t="str">
        <f>IFERROR(__xludf.DUMMYFUNCTION("""COMPUTED_VALUE"""),"Jueves 10:30")</f>
        <v>Jueves 10:30</v>
      </c>
      <c r="AH670" s="134" t="str">
        <f>IFERROR(__xludf.DUMMYFUNCTION("""COMPUTED_VALUE"""),"Jueves 14:15")</f>
        <v>Jueves 14:15</v>
      </c>
      <c r="AI670" s="134" t="str">
        <f>IFERROR(__xludf.DUMMYFUNCTION("""COMPUTED_VALUE"""),"Jueves 15:00")</f>
        <v>Jueves 15:00</v>
      </c>
      <c r="AJ670" s="134" t="str">
        <f>IFERROR(__xludf.DUMMYFUNCTION("""COMPUTED_VALUE"""),"Jueves 19:30")</f>
        <v>Jueves 19:30</v>
      </c>
      <c r="AK670" s="134" t="str">
        <f>IFERROR(__xludf.DUMMYFUNCTION("""COMPUTED_VALUE"""),"Jueves 20:15")</f>
        <v>Jueves 20:15</v>
      </c>
      <c r="AL670" s="134" t="str">
        <f>IFERROR(__xludf.DUMMYFUNCTION("""COMPUTED_VALUE"""),"Viernes 10:30")</f>
        <v>Viernes 10:30</v>
      </c>
      <c r="AM670" s="134" t="str">
        <f>IFERROR(__xludf.DUMMYFUNCTION("""COMPUTED_VALUE"""),"Viernes 14:15")</f>
        <v>Viernes 14:15</v>
      </c>
      <c r="AN670" s="134" t="str">
        <f>IFERROR(__xludf.DUMMYFUNCTION("""COMPUTED_VALUE"""),"Viernes 18:00")</f>
        <v>Viernes 18:00</v>
      </c>
      <c r="AO670" s="134" t="str">
        <f>IFERROR(__xludf.DUMMYFUNCTION("""COMPUTED_VALUE"""),"Sábado 08:15")</f>
        <v>Sábado 08:15</v>
      </c>
      <c r="AP670" s="134" t="str">
        <f>IFERROR(__xludf.DUMMYFUNCTION("""COMPUTED_VALUE"""),"Sábado 09:45")</f>
        <v>Sábado 09:45</v>
      </c>
      <c r="AQ670" s="134" t="str">
        <f>IFERROR(__xludf.DUMMYFUNCTION("""COMPUTED_VALUE"""),"Sábado 12:00")</f>
        <v>Sábado 12:00</v>
      </c>
      <c r="AR670" s="134" t="str">
        <f>IFERROR(__xludf.DUMMYFUNCTION("""COMPUTED_VALUE"""),"Sábado 16:30")</f>
        <v>Sábado 16:30</v>
      </c>
      <c r="AS670" s="134" t="str">
        <f>IFERROR(__xludf.DUMMYFUNCTION("""COMPUTED_VALUE"""),"vacio")</f>
        <v>vacio</v>
      </c>
      <c r="AT670" s="134"/>
      <c r="AU670" s="134"/>
      <c r="AV670" s="134"/>
      <c r="AW670" s="134"/>
      <c r="AX670" s="134"/>
      <c r="AY670" s="353"/>
      <c r="AZ670" s="392" t="str">
        <f>IFERROR(__xludf.DUMMYFUNCTION("TRANSPOSE( IFNA(FILTER($B:$B, MONTH(IF($A:$A&lt;&gt;"""",$A:$A,""null""))=MONTH(IF('DATOS PERSONALES'!$H668&lt;&gt;"""",'DATOS PERSONALES'!$H668,""null""))),""Ingrese mes contratacion primero""))"),"Ingrese mes contratacion primero")</f>
        <v>Ingrese mes contratacion primero</v>
      </c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</row>
    <row r="671" ht="15.75" customHeight="1">
      <c r="A671" s="134"/>
      <c r="B671" s="134"/>
      <c r="C671" s="134"/>
      <c r="D671" s="134"/>
      <c r="E671" s="134"/>
      <c r="F671" s="134"/>
      <c r="G671" s="353"/>
      <c r="H671" s="376"/>
      <c r="I671" s="376"/>
      <c r="J671" s="376"/>
      <c r="K671" s="377"/>
      <c r="L671" s="134"/>
      <c r="M671" s="134"/>
      <c r="N671" s="134"/>
      <c r="O671" s="134"/>
      <c r="P671" s="353"/>
      <c r="Q671" s="381" t="str">
        <f>IFERROR(__xludf.DUMMYFUNCTION("TRANSPOSE(FILTER($P$6:$P$329,$O$6:$O$329='DATOS PERSONALES'!$E668))"),"Lunes 13:45")</f>
        <v>Lunes 13:45</v>
      </c>
      <c r="R671" s="134" t="str">
        <f>IFERROR(__xludf.DUMMYFUNCTION("""COMPUTED_VALUE"""),"Lunes 14:30")</f>
        <v>Lunes 14:30</v>
      </c>
      <c r="S671" s="134" t="str">
        <f>IFERROR(__xludf.DUMMYFUNCTION("""COMPUTED_VALUE"""),"Lunes 17:30")</f>
        <v>Lunes 17:30</v>
      </c>
      <c r="T671" s="134" t="str">
        <f>IFERROR(__xludf.DUMMYFUNCTION("""COMPUTED_VALUE"""),"Lunes 19:45")</f>
        <v>Lunes 19:45</v>
      </c>
      <c r="U671" s="134" t="str">
        <f>IFERROR(__xludf.DUMMYFUNCTION("""COMPUTED_VALUE"""),"Lunes 20:30")</f>
        <v>Lunes 20:30</v>
      </c>
      <c r="V671" s="134" t="str">
        <f>IFERROR(__xludf.DUMMYFUNCTION("""COMPUTED_VALUE"""),"Martes 08:15")</f>
        <v>Martes 08:15</v>
      </c>
      <c r="W671" s="134" t="str">
        <f>IFERROR(__xludf.DUMMYFUNCTION("""COMPUTED_VALUE"""),"Martes 10:30")</f>
        <v>Martes 10:30</v>
      </c>
      <c r="X671" s="134" t="str">
        <f>IFERROR(__xludf.DUMMYFUNCTION("""COMPUTED_VALUE"""),"Martes 14:15")</f>
        <v>Martes 14:15</v>
      </c>
      <c r="Y671" s="134" t="str">
        <f>IFERROR(__xludf.DUMMYFUNCTION("""COMPUTED_VALUE"""),"Miércoles 08:15")</f>
        <v>Miércoles 08:15</v>
      </c>
      <c r="Z671" s="134" t="str">
        <f>IFERROR(__xludf.DUMMYFUNCTION("""COMPUTED_VALUE"""),"Miércoles 10:30")</f>
        <v>Miércoles 10:30</v>
      </c>
      <c r="AA671" s="134" t="str">
        <f>IFERROR(__xludf.DUMMYFUNCTION("""COMPUTED_VALUE"""),"Miércoles 13:30")</f>
        <v>Miércoles 13:30</v>
      </c>
      <c r="AB671" s="134" t="str">
        <f>IFERROR(__xludf.DUMMYFUNCTION("""COMPUTED_VALUE"""),"Miércoles 18:00")</f>
        <v>Miércoles 18:00</v>
      </c>
      <c r="AC671" s="134" t="str">
        <f>IFERROR(__xludf.DUMMYFUNCTION("""COMPUTED_VALUE"""),"Miércoles 18:45")</f>
        <v>Miércoles 18:45</v>
      </c>
      <c r="AD671" s="134" t="str">
        <f>IFERROR(__xludf.DUMMYFUNCTION("""COMPUTED_VALUE"""),"Miércoles 20:15")</f>
        <v>Miércoles 20:15</v>
      </c>
      <c r="AE671" s="134" t="str">
        <f>IFERROR(__xludf.DUMMYFUNCTION("""COMPUTED_VALUE"""),"Jueves 08:15")</f>
        <v>Jueves 08:15</v>
      </c>
      <c r="AF671" s="134" t="str">
        <f>IFERROR(__xludf.DUMMYFUNCTION("""COMPUTED_VALUE"""),"Jueves 09:00")</f>
        <v>Jueves 09:00</v>
      </c>
      <c r="AG671" s="134" t="str">
        <f>IFERROR(__xludf.DUMMYFUNCTION("""COMPUTED_VALUE"""),"Jueves 10:30")</f>
        <v>Jueves 10:30</v>
      </c>
      <c r="AH671" s="134" t="str">
        <f>IFERROR(__xludf.DUMMYFUNCTION("""COMPUTED_VALUE"""),"Jueves 14:15")</f>
        <v>Jueves 14:15</v>
      </c>
      <c r="AI671" s="134" t="str">
        <f>IFERROR(__xludf.DUMMYFUNCTION("""COMPUTED_VALUE"""),"Jueves 15:00")</f>
        <v>Jueves 15:00</v>
      </c>
      <c r="AJ671" s="134" t="str">
        <f>IFERROR(__xludf.DUMMYFUNCTION("""COMPUTED_VALUE"""),"Jueves 19:30")</f>
        <v>Jueves 19:30</v>
      </c>
      <c r="AK671" s="134" t="str">
        <f>IFERROR(__xludf.DUMMYFUNCTION("""COMPUTED_VALUE"""),"Jueves 20:15")</f>
        <v>Jueves 20:15</v>
      </c>
      <c r="AL671" s="134" t="str">
        <f>IFERROR(__xludf.DUMMYFUNCTION("""COMPUTED_VALUE"""),"Viernes 10:30")</f>
        <v>Viernes 10:30</v>
      </c>
      <c r="AM671" s="134" t="str">
        <f>IFERROR(__xludf.DUMMYFUNCTION("""COMPUTED_VALUE"""),"Viernes 14:15")</f>
        <v>Viernes 14:15</v>
      </c>
      <c r="AN671" s="134" t="str">
        <f>IFERROR(__xludf.DUMMYFUNCTION("""COMPUTED_VALUE"""),"Viernes 18:00")</f>
        <v>Viernes 18:00</v>
      </c>
      <c r="AO671" s="134" t="str">
        <f>IFERROR(__xludf.DUMMYFUNCTION("""COMPUTED_VALUE"""),"Sábado 08:15")</f>
        <v>Sábado 08:15</v>
      </c>
      <c r="AP671" s="134" t="str">
        <f>IFERROR(__xludf.DUMMYFUNCTION("""COMPUTED_VALUE"""),"Sábado 09:45")</f>
        <v>Sábado 09:45</v>
      </c>
      <c r="AQ671" s="134" t="str">
        <f>IFERROR(__xludf.DUMMYFUNCTION("""COMPUTED_VALUE"""),"Sábado 12:00")</f>
        <v>Sábado 12:00</v>
      </c>
      <c r="AR671" s="134" t="str">
        <f>IFERROR(__xludf.DUMMYFUNCTION("""COMPUTED_VALUE"""),"Sábado 16:30")</f>
        <v>Sábado 16:30</v>
      </c>
      <c r="AS671" s="134" t="str">
        <f>IFERROR(__xludf.DUMMYFUNCTION("""COMPUTED_VALUE"""),"vacio")</f>
        <v>vacio</v>
      </c>
      <c r="AT671" s="134"/>
      <c r="AU671" s="134"/>
      <c r="AV671" s="134"/>
      <c r="AW671" s="134"/>
      <c r="AX671" s="134"/>
      <c r="AY671" s="353"/>
      <c r="AZ671" s="392" t="str">
        <f>IFERROR(__xludf.DUMMYFUNCTION("TRANSPOSE( IFNA(FILTER($B:$B, MONTH(IF($A:$A&lt;&gt;"""",$A:$A,""null""))=MONTH(IF('DATOS PERSONALES'!$H669&lt;&gt;"""",'DATOS PERSONALES'!$H669,""null""))),""Ingrese mes contratacion primero""))"),"Ingrese mes contratacion primero")</f>
        <v>Ingrese mes contratacion primero</v>
      </c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</row>
    <row r="672" ht="15.75" customHeight="1">
      <c r="A672" s="134"/>
      <c r="B672" s="134"/>
      <c r="C672" s="134"/>
      <c r="D672" s="134"/>
      <c r="E672" s="134"/>
      <c r="F672" s="134"/>
      <c r="G672" s="353"/>
      <c r="H672" s="376"/>
      <c r="I672" s="376"/>
      <c r="J672" s="376"/>
      <c r="K672" s="377"/>
      <c r="L672" s="134"/>
      <c r="M672" s="134"/>
      <c r="N672" s="134"/>
      <c r="O672" s="134"/>
      <c r="P672" s="353"/>
      <c r="Q672" s="381" t="str">
        <f>IFERROR(__xludf.DUMMYFUNCTION("TRANSPOSE(FILTER($P$6:$P$329,$O$6:$O$329='DATOS PERSONALES'!$E669))"),"Lunes 13:45")</f>
        <v>Lunes 13:45</v>
      </c>
      <c r="R672" s="134" t="str">
        <f>IFERROR(__xludf.DUMMYFUNCTION("""COMPUTED_VALUE"""),"Lunes 14:30")</f>
        <v>Lunes 14:30</v>
      </c>
      <c r="S672" s="134" t="str">
        <f>IFERROR(__xludf.DUMMYFUNCTION("""COMPUTED_VALUE"""),"Lunes 17:30")</f>
        <v>Lunes 17:30</v>
      </c>
      <c r="T672" s="134" t="str">
        <f>IFERROR(__xludf.DUMMYFUNCTION("""COMPUTED_VALUE"""),"Lunes 19:45")</f>
        <v>Lunes 19:45</v>
      </c>
      <c r="U672" s="134" t="str">
        <f>IFERROR(__xludf.DUMMYFUNCTION("""COMPUTED_VALUE"""),"Lunes 20:30")</f>
        <v>Lunes 20:30</v>
      </c>
      <c r="V672" s="134" t="str">
        <f>IFERROR(__xludf.DUMMYFUNCTION("""COMPUTED_VALUE"""),"Martes 08:15")</f>
        <v>Martes 08:15</v>
      </c>
      <c r="W672" s="134" t="str">
        <f>IFERROR(__xludf.DUMMYFUNCTION("""COMPUTED_VALUE"""),"Martes 10:30")</f>
        <v>Martes 10:30</v>
      </c>
      <c r="X672" s="134" t="str">
        <f>IFERROR(__xludf.DUMMYFUNCTION("""COMPUTED_VALUE"""),"Martes 14:15")</f>
        <v>Martes 14:15</v>
      </c>
      <c r="Y672" s="134" t="str">
        <f>IFERROR(__xludf.DUMMYFUNCTION("""COMPUTED_VALUE"""),"Miércoles 08:15")</f>
        <v>Miércoles 08:15</v>
      </c>
      <c r="Z672" s="134" t="str">
        <f>IFERROR(__xludf.DUMMYFUNCTION("""COMPUTED_VALUE"""),"Miércoles 10:30")</f>
        <v>Miércoles 10:30</v>
      </c>
      <c r="AA672" s="134" t="str">
        <f>IFERROR(__xludf.DUMMYFUNCTION("""COMPUTED_VALUE"""),"Miércoles 13:30")</f>
        <v>Miércoles 13:30</v>
      </c>
      <c r="AB672" s="134" t="str">
        <f>IFERROR(__xludf.DUMMYFUNCTION("""COMPUTED_VALUE"""),"Miércoles 18:00")</f>
        <v>Miércoles 18:00</v>
      </c>
      <c r="AC672" s="134" t="str">
        <f>IFERROR(__xludf.DUMMYFUNCTION("""COMPUTED_VALUE"""),"Miércoles 18:45")</f>
        <v>Miércoles 18:45</v>
      </c>
      <c r="AD672" s="134" t="str">
        <f>IFERROR(__xludf.DUMMYFUNCTION("""COMPUTED_VALUE"""),"Miércoles 20:15")</f>
        <v>Miércoles 20:15</v>
      </c>
      <c r="AE672" s="134" t="str">
        <f>IFERROR(__xludf.DUMMYFUNCTION("""COMPUTED_VALUE"""),"Jueves 08:15")</f>
        <v>Jueves 08:15</v>
      </c>
      <c r="AF672" s="134" t="str">
        <f>IFERROR(__xludf.DUMMYFUNCTION("""COMPUTED_VALUE"""),"Jueves 09:00")</f>
        <v>Jueves 09:00</v>
      </c>
      <c r="AG672" s="134" t="str">
        <f>IFERROR(__xludf.DUMMYFUNCTION("""COMPUTED_VALUE"""),"Jueves 10:30")</f>
        <v>Jueves 10:30</v>
      </c>
      <c r="AH672" s="134" t="str">
        <f>IFERROR(__xludf.DUMMYFUNCTION("""COMPUTED_VALUE"""),"Jueves 14:15")</f>
        <v>Jueves 14:15</v>
      </c>
      <c r="AI672" s="134" t="str">
        <f>IFERROR(__xludf.DUMMYFUNCTION("""COMPUTED_VALUE"""),"Jueves 15:00")</f>
        <v>Jueves 15:00</v>
      </c>
      <c r="AJ672" s="134" t="str">
        <f>IFERROR(__xludf.DUMMYFUNCTION("""COMPUTED_VALUE"""),"Jueves 19:30")</f>
        <v>Jueves 19:30</v>
      </c>
      <c r="AK672" s="134" t="str">
        <f>IFERROR(__xludf.DUMMYFUNCTION("""COMPUTED_VALUE"""),"Jueves 20:15")</f>
        <v>Jueves 20:15</v>
      </c>
      <c r="AL672" s="134" t="str">
        <f>IFERROR(__xludf.DUMMYFUNCTION("""COMPUTED_VALUE"""),"Viernes 10:30")</f>
        <v>Viernes 10:30</v>
      </c>
      <c r="AM672" s="134" t="str">
        <f>IFERROR(__xludf.DUMMYFUNCTION("""COMPUTED_VALUE"""),"Viernes 14:15")</f>
        <v>Viernes 14:15</v>
      </c>
      <c r="AN672" s="134" t="str">
        <f>IFERROR(__xludf.DUMMYFUNCTION("""COMPUTED_VALUE"""),"Viernes 18:00")</f>
        <v>Viernes 18:00</v>
      </c>
      <c r="AO672" s="134" t="str">
        <f>IFERROR(__xludf.DUMMYFUNCTION("""COMPUTED_VALUE"""),"Sábado 08:15")</f>
        <v>Sábado 08:15</v>
      </c>
      <c r="AP672" s="134" t="str">
        <f>IFERROR(__xludf.DUMMYFUNCTION("""COMPUTED_VALUE"""),"Sábado 09:45")</f>
        <v>Sábado 09:45</v>
      </c>
      <c r="AQ672" s="134" t="str">
        <f>IFERROR(__xludf.DUMMYFUNCTION("""COMPUTED_VALUE"""),"Sábado 12:00")</f>
        <v>Sábado 12:00</v>
      </c>
      <c r="AR672" s="134" t="str">
        <f>IFERROR(__xludf.DUMMYFUNCTION("""COMPUTED_VALUE"""),"Sábado 16:30")</f>
        <v>Sábado 16:30</v>
      </c>
      <c r="AS672" s="134" t="str">
        <f>IFERROR(__xludf.DUMMYFUNCTION("""COMPUTED_VALUE"""),"vacio")</f>
        <v>vacio</v>
      </c>
      <c r="AT672" s="134"/>
      <c r="AU672" s="134"/>
      <c r="AV672" s="134"/>
      <c r="AW672" s="134"/>
      <c r="AX672" s="134"/>
      <c r="AY672" s="353"/>
      <c r="AZ672" s="392" t="str">
        <f>IFERROR(__xludf.DUMMYFUNCTION("TRANSPOSE( IFNA(FILTER($B:$B, MONTH(IF($A:$A&lt;&gt;"""",$A:$A,""null""))=MONTH(IF('DATOS PERSONALES'!$H670&lt;&gt;"""",'DATOS PERSONALES'!$H670,""null""))),""Ingrese mes contratacion primero""))"),"Ingrese mes contratacion primero")</f>
        <v>Ingrese mes contratacion primero</v>
      </c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</row>
    <row r="673" ht="15.75" customHeight="1">
      <c r="A673" s="134"/>
      <c r="B673" s="134"/>
      <c r="C673" s="134"/>
      <c r="D673" s="134"/>
      <c r="E673" s="134"/>
      <c r="F673" s="134"/>
      <c r="G673" s="353"/>
      <c r="H673" s="376"/>
      <c r="I673" s="376"/>
      <c r="J673" s="376"/>
      <c r="K673" s="377"/>
      <c r="L673" s="134"/>
      <c r="M673" s="134"/>
      <c r="N673" s="134"/>
      <c r="O673" s="134"/>
      <c r="P673" s="353"/>
      <c r="Q673" s="381" t="str">
        <f>IFERROR(__xludf.DUMMYFUNCTION("TRANSPOSE(FILTER($P$6:$P$329,$O$6:$O$329='DATOS PERSONALES'!$E670))"),"Lunes 13:45")</f>
        <v>Lunes 13:45</v>
      </c>
      <c r="R673" s="134" t="str">
        <f>IFERROR(__xludf.DUMMYFUNCTION("""COMPUTED_VALUE"""),"Lunes 14:30")</f>
        <v>Lunes 14:30</v>
      </c>
      <c r="S673" s="134" t="str">
        <f>IFERROR(__xludf.DUMMYFUNCTION("""COMPUTED_VALUE"""),"Lunes 17:30")</f>
        <v>Lunes 17:30</v>
      </c>
      <c r="T673" s="134" t="str">
        <f>IFERROR(__xludf.DUMMYFUNCTION("""COMPUTED_VALUE"""),"Lunes 19:45")</f>
        <v>Lunes 19:45</v>
      </c>
      <c r="U673" s="134" t="str">
        <f>IFERROR(__xludf.DUMMYFUNCTION("""COMPUTED_VALUE"""),"Lunes 20:30")</f>
        <v>Lunes 20:30</v>
      </c>
      <c r="V673" s="134" t="str">
        <f>IFERROR(__xludf.DUMMYFUNCTION("""COMPUTED_VALUE"""),"Martes 08:15")</f>
        <v>Martes 08:15</v>
      </c>
      <c r="W673" s="134" t="str">
        <f>IFERROR(__xludf.DUMMYFUNCTION("""COMPUTED_VALUE"""),"Martes 10:30")</f>
        <v>Martes 10:30</v>
      </c>
      <c r="X673" s="134" t="str">
        <f>IFERROR(__xludf.DUMMYFUNCTION("""COMPUTED_VALUE"""),"Martes 14:15")</f>
        <v>Martes 14:15</v>
      </c>
      <c r="Y673" s="134" t="str">
        <f>IFERROR(__xludf.DUMMYFUNCTION("""COMPUTED_VALUE"""),"Miércoles 08:15")</f>
        <v>Miércoles 08:15</v>
      </c>
      <c r="Z673" s="134" t="str">
        <f>IFERROR(__xludf.DUMMYFUNCTION("""COMPUTED_VALUE"""),"Miércoles 10:30")</f>
        <v>Miércoles 10:30</v>
      </c>
      <c r="AA673" s="134" t="str">
        <f>IFERROR(__xludf.DUMMYFUNCTION("""COMPUTED_VALUE"""),"Miércoles 13:30")</f>
        <v>Miércoles 13:30</v>
      </c>
      <c r="AB673" s="134" t="str">
        <f>IFERROR(__xludf.DUMMYFUNCTION("""COMPUTED_VALUE"""),"Miércoles 18:00")</f>
        <v>Miércoles 18:00</v>
      </c>
      <c r="AC673" s="134" t="str">
        <f>IFERROR(__xludf.DUMMYFUNCTION("""COMPUTED_VALUE"""),"Miércoles 18:45")</f>
        <v>Miércoles 18:45</v>
      </c>
      <c r="AD673" s="134" t="str">
        <f>IFERROR(__xludf.DUMMYFUNCTION("""COMPUTED_VALUE"""),"Miércoles 20:15")</f>
        <v>Miércoles 20:15</v>
      </c>
      <c r="AE673" s="134" t="str">
        <f>IFERROR(__xludf.DUMMYFUNCTION("""COMPUTED_VALUE"""),"Jueves 08:15")</f>
        <v>Jueves 08:15</v>
      </c>
      <c r="AF673" s="134" t="str">
        <f>IFERROR(__xludf.DUMMYFUNCTION("""COMPUTED_VALUE"""),"Jueves 09:00")</f>
        <v>Jueves 09:00</v>
      </c>
      <c r="AG673" s="134" t="str">
        <f>IFERROR(__xludf.DUMMYFUNCTION("""COMPUTED_VALUE"""),"Jueves 10:30")</f>
        <v>Jueves 10:30</v>
      </c>
      <c r="AH673" s="134" t="str">
        <f>IFERROR(__xludf.DUMMYFUNCTION("""COMPUTED_VALUE"""),"Jueves 14:15")</f>
        <v>Jueves 14:15</v>
      </c>
      <c r="AI673" s="134" t="str">
        <f>IFERROR(__xludf.DUMMYFUNCTION("""COMPUTED_VALUE"""),"Jueves 15:00")</f>
        <v>Jueves 15:00</v>
      </c>
      <c r="AJ673" s="134" t="str">
        <f>IFERROR(__xludf.DUMMYFUNCTION("""COMPUTED_VALUE"""),"Jueves 19:30")</f>
        <v>Jueves 19:30</v>
      </c>
      <c r="AK673" s="134" t="str">
        <f>IFERROR(__xludf.DUMMYFUNCTION("""COMPUTED_VALUE"""),"Jueves 20:15")</f>
        <v>Jueves 20:15</v>
      </c>
      <c r="AL673" s="134" t="str">
        <f>IFERROR(__xludf.DUMMYFUNCTION("""COMPUTED_VALUE"""),"Viernes 10:30")</f>
        <v>Viernes 10:30</v>
      </c>
      <c r="AM673" s="134" t="str">
        <f>IFERROR(__xludf.DUMMYFUNCTION("""COMPUTED_VALUE"""),"Viernes 14:15")</f>
        <v>Viernes 14:15</v>
      </c>
      <c r="AN673" s="134" t="str">
        <f>IFERROR(__xludf.DUMMYFUNCTION("""COMPUTED_VALUE"""),"Viernes 18:00")</f>
        <v>Viernes 18:00</v>
      </c>
      <c r="AO673" s="134" t="str">
        <f>IFERROR(__xludf.DUMMYFUNCTION("""COMPUTED_VALUE"""),"Sábado 08:15")</f>
        <v>Sábado 08:15</v>
      </c>
      <c r="AP673" s="134" t="str">
        <f>IFERROR(__xludf.DUMMYFUNCTION("""COMPUTED_VALUE"""),"Sábado 09:45")</f>
        <v>Sábado 09:45</v>
      </c>
      <c r="AQ673" s="134" t="str">
        <f>IFERROR(__xludf.DUMMYFUNCTION("""COMPUTED_VALUE"""),"Sábado 12:00")</f>
        <v>Sábado 12:00</v>
      </c>
      <c r="AR673" s="134" t="str">
        <f>IFERROR(__xludf.DUMMYFUNCTION("""COMPUTED_VALUE"""),"Sábado 16:30")</f>
        <v>Sábado 16:30</v>
      </c>
      <c r="AS673" s="134" t="str">
        <f>IFERROR(__xludf.DUMMYFUNCTION("""COMPUTED_VALUE"""),"vacio")</f>
        <v>vacio</v>
      </c>
      <c r="AT673" s="134"/>
      <c r="AU673" s="134"/>
      <c r="AV673" s="134"/>
      <c r="AW673" s="134"/>
      <c r="AX673" s="134"/>
      <c r="AY673" s="353"/>
      <c r="AZ673" s="392" t="str">
        <f>IFERROR(__xludf.DUMMYFUNCTION("TRANSPOSE( IFNA(FILTER($B:$B, MONTH(IF($A:$A&lt;&gt;"""",$A:$A,""null""))=MONTH(IF('DATOS PERSONALES'!$H671&lt;&gt;"""",'DATOS PERSONALES'!$H671,""null""))),""Ingrese mes contratacion primero""))"),"Ingrese mes contratacion primero")</f>
        <v>Ingrese mes contratacion primero</v>
      </c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</row>
    <row r="674" ht="15.75" customHeight="1">
      <c r="A674" s="134"/>
      <c r="B674" s="134"/>
      <c r="C674" s="134"/>
      <c r="D674" s="134"/>
      <c r="E674" s="134"/>
      <c r="F674" s="134"/>
      <c r="G674" s="353"/>
      <c r="H674" s="376"/>
      <c r="I674" s="376"/>
      <c r="J674" s="376"/>
      <c r="K674" s="377"/>
      <c r="L674" s="134"/>
      <c r="M674" s="134"/>
      <c r="N674" s="134"/>
      <c r="O674" s="134"/>
      <c r="P674" s="353"/>
      <c r="Q674" s="381" t="str">
        <f>IFERROR(__xludf.DUMMYFUNCTION("TRANSPOSE(FILTER($P$6:$P$329,$O$6:$O$329='DATOS PERSONALES'!$E671))"),"Lunes 13:45")</f>
        <v>Lunes 13:45</v>
      </c>
      <c r="R674" s="134" t="str">
        <f>IFERROR(__xludf.DUMMYFUNCTION("""COMPUTED_VALUE"""),"Lunes 14:30")</f>
        <v>Lunes 14:30</v>
      </c>
      <c r="S674" s="134" t="str">
        <f>IFERROR(__xludf.DUMMYFUNCTION("""COMPUTED_VALUE"""),"Lunes 17:30")</f>
        <v>Lunes 17:30</v>
      </c>
      <c r="T674" s="134" t="str">
        <f>IFERROR(__xludf.DUMMYFUNCTION("""COMPUTED_VALUE"""),"Lunes 19:45")</f>
        <v>Lunes 19:45</v>
      </c>
      <c r="U674" s="134" t="str">
        <f>IFERROR(__xludf.DUMMYFUNCTION("""COMPUTED_VALUE"""),"Lunes 20:30")</f>
        <v>Lunes 20:30</v>
      </c>
      <c r="V674" s="134" t="str">
        <f>IFERROR(__xludf.DUMMYFUNCTION("""COMPUTED_VALUE"""),"Martes 08:15")</f>
        <v>Martes 08:15</v>
      </c>
      <c r="W674" s="134" t="str">
        <f>IFERROR(__xludf.DUMMYFUNCTION("""COMPUTED_VALUE"""),"Martes 10:30")</f>
        <v>Martes 10:30</v>
      </c>
      <c r="X674" s="134" t="str">
        <f>IFERROR(__xludf.DUMMYFUNCTION("""COMPUTED_VALUE"""),"Martes 14:15")</f>
        <v>Martes 14:15</v>
      </c>
      <c r="Y674" s="134" t="str">
        <f>IFERROR(__xludf.DUMMYFUNCTION("""COMPUTED_VALUE"""),"Miércoles 08:15")</f>
        <v>Miércoles 08:15</v>
      </c>
      <c r="Z674" s="134" t="str">
        <f>IFERROR(__xludf.DUMMYFUNCTION("""COMPUTED_VALUE"""),"Miércoles 10:30")</f>
        <v>Miércoles 10:30</v>
      </c>
      <c r="AA674" s="134" t="str">
        <f>IFERROR(__xludf.DUMMYFUNCTION("""COMPUTED_VALUE"""),"Miércoles 13:30")</f>
        <v>Miércoles 13:30</v>
      </c>
      <c r="AB674" s="134" t="str">
        <f>IFERROR(__xludf.DUMMYFUNCTION("""COMPUTED_VALUE"""),"Miércoles 18:00")</f>
        <v>Miércoles 18:00</v>
      </c>
      <c r="AC674" s="134" t="str">
        <f>IFERROR(__xludf.DUMMYFUNCTION("""COMPUTED_VALUE"""),"Miércoles 18:45")</f>
        <v>Miércoles 18:45</v>
      </c>
      <c r="AD674" s="134" t="str">
        <f>IFERROR(__xludf.DUMMYFUNCTION("""COMPUTED_VALUE"""),"Miércoles 20:15")</f>
        <v>Miércoles 20:15</v>
      </c>
      <c r="AE674" s="134" t="str">
        <f>IFERROR(__xludf.DUMMYFUNCTION("""COMPUTED_VALUE"""),"Jueves 08:15")</f>
        <v>Jueves 08:15</v>
      </c>
      <c r="AF674" s="134" t="str">
        <f>IFERROR(__xludf.DUMMYFUNCTION("""COMPUTED_VALUE"""),"Jueves 09:00")</f>
        <v>Jueves 09:00</v>
      </c>
      <c r="AG674" s="134" t="str">
        <f>IFERROR(__xludf.DUMMYFUNCTION("""COMPUTED_VALUE"""),"Jueves 10:30")</f>
        <v>Jueves 10:30</v>
      </c>
      <c r="AH674" s="134" t="str">
        <f>IFERROR(__xludf.DUMMYFUNCTION("""COMPUTED_VALUE"""),"Jueves 14:15")</f>
        <v>Jueves 14:15</v>
      </c>
      <c r="AI674" s="134" t="str">
        <f>IFERROR(__xludf.DUMMYFUNCTION("""COMPUTED_VALUE"""),"Jueves 15:00")</f>
        <v>Jueves 15:00</v>
      </c>
      <c r="AJ674" s="134" t="str">
        <f>IFERROR(__xludf.DUMMYFUNCTION("""COMPUTED_VALUE"""),"Jueves 19:30")</f>
        <v>Jueves 19:30</v>
      </c>
      <c r="AK674" s="134" t="str">
        <f>IFERROR(__xludf.DUMMYFUNCTION("""COMPUTED_VALUE"""),"Jueves 20:15")</f>
        <v>Jueves 20:15</v>
      </c>
      <c r="AL674" s="134" t="str">
        <f>IFERROR(__xludf.DUMMYFUNCTION("""COMPUTED_VALUE"""),"Viernes 10:30")</f>
        <v>Viernes 10:30</v>
      </c>
      <c r="AM674" s="134" t="str">
        <f>IFERROR(__xludf.DUMMYFUNCTION("""COMPUTED_VALUE"""),"Viernes 14:15")</f>
        <v>Viernes 14:15</v>
      </c>
      <c r="AN674" s="134" t="str">
        <f>IFERROR(__xludf.DUMMYFUNCTION("""COMPUTED_VALUE"""),"Viernes 18:00")</f>
        <v>Viernes 18:00</v>
      </c>
      <c r="AO674" s="134" t="str">
        <f>IFERROR(__xludf.DUMMYFUNCTION("""COMPUTED_VALUE"""),"Sábado 08:15")</f>
        <v>Sábado 08:15</v>
      </c>
      <c r="AP674" s="134" t="str">
        <f>IFERROR(__xludf.DUMMYFUNCTION("""COMPUTED_VALUE"""),"Sábado 09:45")</f>
        <v>Sábado 09:45</v>
      </c>
      <c r="AQ674" s="134" t="str">
        <f>IFERROR(__xludf.DUMMYFUNCTION("""COMPUTED_VALUE"""),"Sábado 12:00")</f>
        <v>Sábado 12:00</v>
      </c>
      <c r="AR674" s="134" t="str">
        <f>IFERROR(__xludf.DUMMYFUNCTION("""COMPUTED_VALUE"""),"Sábado 16:30")</f>
        <v>Sábado 16:30</v>
      </c>
      <c r="AS674" s="134" t="str">
        <f>IFERROR(__xludf.DUMMYFUNCTION("""COMPUTED_VALUE"""),"vacio")</f>
        <v>vacio</v>
      </c>
      <c r="AT674" s="134"/>
      <c r="AU674" s="134"/>
      <c r="AV674" s="134"/>
      <c r="AW674" s="134"/>
      <c r="AX674" s="134"/>
      <c r="AY674" s="353"/>
      <c r="AZ674" s="392" t="str">
        <f>IFERROR(__xludf.DUMMYFUNCTION("TRANSPOSE( IFNA(FILTER($B:$B, MONTH(IF($A:$A&lt;&gt;"""",$A:$A,""null""))=MONTH(IF('DATOS PERSONALES'!$H672&lt;&gt;"""",'DATOS PERSONALES'!$H672,""null""))),""Ingrese mes contratacion primero""))"),"Ingrese mes contratacion primero")</f>
        <v>Ingrese mes contratacion primero</v>
      </c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</row>
    <row r="675" ht="15.75" customHeight="1">
      <c r="A675" s="134"/>
      <c r="B675" s="134"/>
      <c r="C675" s="134"/>
      <c r="D675" s="134"/>
      <c r="E675" s="134"/>
      <c r="F675" s="134"/>
      <c r="G675" s="353"/>
      <c r="H675" s="376"/>
      <c r="I675" s="376"/>
      <c r="J675" s="376"/>
      <c r="K675" s="377"/>
      <c r="L675" s="134"/>
      <c r="M675" s="134"/>
      <c r="N675" s="134"/>
      <c r="O675" s="134"/>
      <c r="P675" s="353"/>
      <c r="Q675" s="381" t="str">
        <f>IFERROR(__xludf.DUMMYFUNCTION("TRANSPOSE(FILTER($P$6:$P$329,$O$6:$O$329='DATOS PERSONALES'!$E672))"),"Lunes 13:45")</f>
        <v>Lunes 13:45</v>
      </c>
      <c r="R675" s="134" t="str">
        <f>IFERROR(__xludf.DUMMYFUNCTION("""COMPUTED_VALUE"""),"Lunes 14:30")</f>
        <v>Lunes 14:30</v>
      </c>
      <c r="S675" s="134" t="str">
        <f>IFERROR(__xludf.DUMMYFUNCTION("""COMPUTED_VALUE"""),"Lunes 17:30")</f>
        <v>Lunes 17:30</v>
      </c>
      <c r="T675" s="134" t="str">
        <f>IFERROR(__xludf.DUMMYFUNCTION("""COMPUTED_VALUE"""),"Lunes 19:45")</f>
        <v>Lunes 19:45</v>
      </c>
      <c r="U675" s="134" t="str">
        <f>IFERROR(__xludf.DUMMYFUNCTION("""COMPUTED_VALUE"""),"Lunes 20:30")</f>
        <v>Lunes 20:30</v>
      </c>
      <c r="V675" s="134" t="str">
        <f>IFERROR(__xludf.DUMMYFUNCTION("""COMPUTED_VALUE"""),"Martes 08:15")</f>
        <v>Martes 08:15</v>
      </c>
      <c r="W675" s="134" t="str">
        <f>IFERROR(__xludf.DUMMYFUNCTION("""COMPUTED_VALUE"""),"Martes 10:30")</f>
        <v>Martes 10:30</v>
      </c>
      <c r="X675" s="134" t="str">
        <f>IFERROR(__xludf.DUMMYFUNCTION("""COMPUTED_VALUE"""),"Martes 14:15")</f>
        <v>Martes 14:15</v>
      </c>
      <c r="Y675" s="134" t="str">
        <f>IFERROR(__xludf.DUMMYFUNCTION("""COMPUTED_VALUE"""),"Miércoles 08:15")</f>
        <v>Miércoles 08:15</v>
      </c>
      <c r="Z675" s="134" t="str">
        <f>IFERROR(__xludf.DUMMYFUNCTION("""COMPUTED_VALUE"""),"Miércoles 10:30")</f>
        <v>Miércoles 10:30</v>
      </c>
      <c r="AA675" s="134" t="str">
        <f>IFERROR(__xludf.DUMMYFUNCTION("""COMPUTED_VALUE"""),"Miércoles 13:30")</f>
        <v>Miércoles 13:30</v>
      </c>
      <c r="AB675" s="134" t="str">
        <f>IFERROR(__xludf.DUMMYFUNCTION("""COMPUTED_VALUE"""),"Miércoles 18:00")</f>
        <v>Miércoles 18:00</v>
      </c>
      <c r="AC675" s="134" t="str">
        <f>IFERROR(__xludf.DUMMYFUNCTION("""COMPUTED_VALUE"""),"Miércoles 18:45")</f>
        <v>Miércoles 18:45</v>
      </c>
      <c r="AD675" s="134" t="str">
        <f>IFERROR(__xludf.DUMMYFUNCTION("""COMPUTED_VALUE"""),"Miércoles 20:15")</f>
        <v>Miércoles 20:15</v>
      </c>
      <c r="AE675" s="134" t="str">
        <f>IFERROR(__xludf.DUMMYFUNCTION("""COMPUTED_VALUE"""),"Jueves 08:15")</f>
        <v>Jueves 08:15</v>
      </c>
      <c r="AF675" s="134" t="str">
        <f>IFERROR(__xludf.DUMMYFUNCTION("""COMPUTED_VALUE"""),"Jueves 09:00")</f>
        <v>Jueves 09:00</v>
      </c>
      <c r="AG675" s="134" t="str">
        <f>IFERROR(__xludf.DUMMYFUNCTION("""COMPUTED_VALUE"""),"Jueves 10:30")</f>
        <v>Jueves 10:30</v>
      </c>
      <c r="AH675" s="134" t="str">
        <f>IFERROR(__xludf.DUMMYFUNCTION("""COMPUTED_VALUE"""),"Jueves 14:15")</f>
        <v>Jueves 14:15</v>
      </c>
      <c r="AI675" s="134" t="str">
        <f>IFERROR(__xludf.DUMMYFUNCTION("""COMPUTED_VALUE"""),"Jueves 15:00")</f>
        <v>Jueves 15:00</v>
      </c>
      <c r="AJ675" s="134" t="str">
        <f>IFERROR(__xludf.DUMMYFUNCTION("""COMPUTED_VALUE"""),"Jueves 19:30")</f>
        <v>Jueves 19:30</v>
      </c>
      <c r="AK675" s="134" t="str">
        <f>IFERROR(__xludf.DUMMYFUNCTION("""COMPUTED_VALUE"""),"Jueves 20:15")</f>
        <v>Jueves 20:15</v>
      </c>
      <c r="AL675" s="134" t="str">
        <f>IFERROR(__xludf.DUMMYFUNCTION("""COMPUTED_VALUE"""),"Viernes 10:30")</f>
        <v>Viernes 10:30</v>
      </c>
      <c r="AM675" s="134" t="str">
        <f>IFERROR(__xludf.DUMMYFUNCTION("""COMPUTED_VALUE"""),"Viernes 14:15")</f>
        <v>Viernes 14:15</v>
      </c>
      <c r="AN675" s="134" t="str">
        <f>IFERROR(__xludf.DUMMYFUNCTION("""COMPUTED_VALUE"""),"Viernes 18:00")</f>
        <v>Viernes 18:00</v>
      </c>
      <c r="AO675" s="134" t="str">
        <f>IFERROR(__xludf.DUMMYFUNCTION("""COMPUTED_VALUE"""),"Sábado 08:15")</f>
        <v>Sábado 08:15</v>
      </c>
      <c r="AP675" s="134" t="str">
        <f>IFERROR(__xludf.DUMMYFUNCTION("""COMPUTED_VALUE"""),"Sábado 09:45")</f>
        <v>Sábado 09:45</v>
      </c>
      <c r="AQ675" s="134" t="str">
        <f>IFERROR(__xludf.DUMMYFUNCTION("""COMPUTED_VALUE"""),"Sábado 12:00")</f>
        <v>Sábado 12:00</v>
      </c>
      <c r="AR675" s="134" t="str">
        <f>IFERROR(__xludf.DUMMYFUNCTION("""COMPUTED_VALUE"""),"Sábado 16:30")</f>
        <v>Sábado 16:30</v>
      </c>
      <c r="AS675" s="134" t="str">
        <f>IFERROR(__xludf.DUMMYFUNCTION("""COMPUTED_VALUE"""),"vacio")</f>
        <v>vacio</v>
      </c>
      <c r="AT675" s="134"/>
      <c r="AU675" s="134"/>
      <c r="AV675" s="134"/>
      <c r="AW675" s="134"/>
      <c r="AX675" s="134"/>
      <c r="AY675" s="353"/>
      <c r="AZ675" s="392" t="str">
        <f>IFERROR(__xludf.DUMMYFUNCTION("TRANSPOSE( IFNA(FILTER($B:$B, MONTH(IF($A:$A&lt;&gt;"""",$A:$A,""null""))=MONTH(IF('DATOS PERSONALES'!$H673&lt;&gt;"""",'DATOS PERSONALES'!$H673,""null""))),""Ingrese mes contratacion primero""))"),"Ingrese mes contratacion primero")</f>
        <v>Ingrese mes contratacion primero</v>
      </c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</row>
    <row r="676" ht="15.75" customHeight="1">
      <c r="A676" s="134"/>
      <c r="B676" s="134"/>
      <c r="C676" s="134"/>
      <c r="D676" s="134"/>
      <c r="E676" s="134"/>
      <c r="F676" s="134"/>
      <c r="G676" s="353"/>
      <c r="H676" s="376"/>
      <c r="I676" s="376"/>
      <c r="J676" s="376"/>
      <c r="K676" s="377"/>
      <c r="L676" s="134"/>
      <c r="M676" s="134"/>
      <c r="N676" s="134"/>
      <c r="O676" s="134"/>
      <c r="P676" s="353"/>
      <c r="Q676" s="381" t="str">
        <f>IFERROR(__xludf.DUMMYFUNCTION("TRANSPOSE(FILTER($P$6:$P$329,$O$6:$O$329='DATOS PERSONALES'!$E673))"),"Lunes 13:45")</f>
        <v>Lunes 13:45</v>
      </c>
      <c r="R676" s="134" t="str">
        <f>IFERROR(__xludf.DUMMYFUNCTION("""COMPUTED_VALUE"""),"Lunes 14:30")</f>
        <v>Lunes 14:30</v>
      </c>
      <c r="S676" s="134" t="str">
        <f>IFERROR(__xludf.DUMMYFUNCTION("""COMPUTED_VALUE"""),"Lunes 17:30")</f>
        <v>Lunes 17:30</v>
      </c>
      <c r="T676" s="134" t="str">
        <f>IFERROR(__xludf.DUMMYFUNCTION("""COMPUTED_VALUE"""),"Lunes 19:45")</f>
        <v>Lunes 19:45</v>
      </c>
      <c r="U676" s="134" t="str">
        <f>IFERROR(__xludf.DUMMYFUNCTION("""COMPUTED_VALUE"""),"Lunes 20:30")</f>
        <v>Lunes 20:30</v>
      </c>
      <c r="V676" s="134" t="str">
        <f>IFERROR(__xludf.DUMMYFUNCTION("""COMPUTED_VALUE"""),"Martes 08:15")</f>
        <v>Martes 08:15</v>
      </c>
      <c r="W676" s="134" t="str">
        <f>IFERROR(__xludf.DUMMYFUNCTION("""COMPUTED_VALUE"""),"Martes 10:30")</f>
        <v>Martes 10:30</v>
      </c>
      <c r="X676" s="134" t="str">
        <f>IFERROR(__xludf.DUMMYFUNCTION("""COMPUTED_VALUE"""),"Martes 14:15")</f>
        <v>Martes 14:15</v>
      </c>
      <c r="Y676" s="134" t="str">
        <f>IFERROR(__xludf.DUMMYFUNCTION("""COMPUTED_VALUE"""),"Miércoles 08:15")</f>
        <v>Miércoles 08:15</v>
      </c>
      <c r="Z676" s="134" t="str">
        <f>IFERROR(__xludf.DUMMYFUNCTION("""COMPUTED_VALUE"""),"Miércoles 10:30")</f>
        <v>Miércoles 10:30</v>
      </c>
      <c r="AA676" s="134" t="str">
        <f>IFERROR(__xludf.DUMMYFUNCTION("""COMPUTED_VALUE"""),"Miércoles 13:30")</f>
        <v>Miércoles 13:30</v>
      </c>
      <c r="AB676" s="134" t="str">
        <f>IFERROR(__xludf.DUMMYFUNCTION("""COMPUTED_VALUE"""),"Miércoles 18:00")</f>
        <v>Miércoles 18:00</v>
      </c>
      <c r="AC676" s="134" t="str">
        <f>IFERROR(__xludf.DUMMYFUNCTION("""COMPUTED_VALUE"""),"Miércoles 18:45")</f>
        <v>Miércoles 18:45</v>
      </c>
      <c r="AD676" s="134" t="str">
        <f>IFERROR(__xludf.DUMMYFUNCTION("""COMPUTED_VALUE"""),"Miércoles 20:15")</f>
        <v>Miércoles 20:15</v>
      </c>
      <c r="AE676" s="134" t="str">
        <f>IFERROR(__xludf.DUMMYFUNCTION("""COMPUTED_VALUE"""),"Jueves 08:15")</f>
        <v>Jueves 08:15</v>
      </c>
      <c r="AF676" s="134" t="str">
        <f>IFERROR(__xludf.DUMMYFUNCTION("""COMPUTED_VALUE"""),"Jueves 09:00")</f>
        <v>Jueves 09:00</v>
      </c>
      <c r="AG676" s="134" t="str">
        <f>IFERROR(__xludf.DUMMYFUNCTION("""COMPUTED_VALUE"""),"Jueves 10:30")</f>
        <v>Jueves 10:30</v>
      </c>
      <c r="AH676" s="134" t="str">
        <f>IFERROR(__xludf.DUMMYFUNCTION("""COMPUTED_VALUE"""),"Jueves 14:15")</f>
        <v>Jueves 14:15</v>
      </c>
      <c r="AI676" s="134" t="str">
        <f>IFERROR(__xludf.DUMMYFUNCTION("""COMPUTED_VALUE"""),"Jueves 15:00")</f>
        <v>Jueves 15:00</v>
      </c>
      <c r="AJ676" s="134" t="str">
        <f>IFERROR(__xludf.DUMMYFUNCTION("""COMPUTED_VALUE"""),"Jueves 19:30")</f>
        <v>Jueves 19:30</v>
      </c>
      <c r="AK676" s="134" t="str">
        <f>IFERROR(__xludf.DUMMYFUNCTION("""COMPUTED_VALUE"""),"Jueves 20:15")</f>
        <v>Jueves 20:15</v>
      </c>
      <c r="AL676" s="134" t="str">
        <f>IFERROR(__xludf.DUMMYFUNCTION("""COMPUTED_VALUE"""),"Viernes 10:30")</f>
        <v>Viernes 10:30</v>
      </c>
      <c r="AM676" s="134" t="str">
        <f>IFERROR(__xludf.DUMMYFUNCTION("""COMPUTED_VALUE"""),"Viernes 14:15")</f>
        <v>Viernes 14:15</v>
      </c>
      <c r="AN676" s="134" t="str">
        <f>IFERROR(__xludf.DUMMYFUNCTION("""COMPUTED_VALUE"""),"Viernes 18:00")</f>
        <v>Viernes 18:00</v>
      </c>
      <c r="AO676" s="134" t="str">
        <f>IFERROR(__xludf.DUMMYFUNCTION("""COMPUTED_VALUE"""),"Sábado 08:15")</f>
        <v>Sábado 08:15</v>
      </c>
      <c r="AP676" s="134" t="str">
        <f>IFERROR(__xludf.DUMMYFUNCTION("""COMPUTED_VALUE"""),"Sábado 09:45")</f>
        <v>Sábado 09:45</v>
      </c>
      <c r="AQ676" s="134" t="str">
        <f>IFERROR(__xludf.DUMMYFUNCTION("""COMPUTED_VALUE"""),"Sábado 12:00")</f>
        <v>Sábado 12:00</v>
      </c>
      <c r="AR676" s="134" t="str">
        <f>IFERROR(__xludf.DUMMYFUNCTION("""COMPUTED_VALUE"""),"Sábado 16:30")</f>
        <v>Sábado 16:30</v>
      </c>
      <c r="AS676" s="134" t="str">
        <f>IFERROR(__xludf.DUMMYFUNCTION("""COMPUTED_VALUE"""),"vacio")</f>
        <v>vacio</v>
      </c>
      <c r="AT676" s="134"/>
      <c r="AU676" s="134"/>
      <c r="AV676" s="134"/>
      <c r="AW676" s="134"/>
      <c r="AX676" s="134"/>
      <c r="AY676" s="353"/>
      <c r="AZ676" s="392" t="str">
        <f>IFERROR(__xludf.DUMMYFUNCTION("TRANSPOSE( IFNA(FILTER($B:$B, MONTH(IF($A:$A&lt;&gt;"""",$A:$A,""null""))=MONTH(IF('DATOS PERSONALES'!$H674&lt;&gt;"""",'DATOS PERSONALES'!$H674,""null""))),""Ingrese mes contratacion primero""))"),"Ingrese mes contratacion primero")</f>
        <v>Ingrese mes contratacion primero</v>
      </c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</row>
    <row r="677" ht="15.75" customHeight="1">
      <c r="A677" s="134"/>
      <c r="B677" s="134"/>
      <c r="C677" s="134"/>
      <c r="D677" s="134"/>
      <c r="E677" s="134"/>
      <c r="F677" s="134"/>
      <c r="G677" s="353"/>
      <c r="H677" s="376"/>
      <c r="I677" s="376"/>
      <c r="J677" s="376"/>
      <c r="K677" s="377"/>
      <c r="L677" s="134"/>
      <c r="M677" s="134"/>
      <c r="N677" s="134"/>
      <c r="O677" s="134"/>
      <c r="P677" s="353"/>
      <c r="Q677" s="381" t="str">
        <f>IFERROR(__xludf.DUMMYFUNCTION("TRANSPOSE(FILTER($P$6:$P$329,$O$6:$O$329='DATOS PERSONALES'!$E674))"),"Lunes 13:45")</f>
        <v>Lunes 13:45</v>
      </c>
      <c r="R677" s="134" t="str">
        <f>IFERROR(__xludf.DUMMYFUNCTION("""COMPUTED_VALUE"""),"Lunes 14:30")</f>
        <v>Lunes 14:30</v>
      </c>
      <c r="S677" s="134" t="str">
        <f>IFERROR(__xludf.DUMMYFUNCTION("""COMPUTED_VALUE"""),"Lunes 17:30")</f>
        <v>Lunes 17:30</v>
      </c>
      <c r="T677" s="134" t="str">
        <f>IFERROR(__xludf.DUMMYFUNCTION("""COMPUTED_VALUE"""),"Lunes 19:45")</f>
        <v>Lunes 19:45</v>
      </c>
      <c r="U677" s="134" t="str">
        <f>IFERROR(__xludf.DUMMYFUNCTION("""COMPUTED_VALUE"""),"Lunes 20:30")</f>
        <v>Lunes 20:30</v>
      </c>
      <c r="V677" s="134" t="str">
        <f>IFERROR(__xludf.DUMMYFUNCTION("""COMPUTED_VALUE"""),"Martes 08:15")</f>
        <v>Martes 08:15</v>
      </c>
      <c r="W677" s="134" t="str">
        <f>IFERROR(__xludf.DUMMYFUNCTION("""COMPUTED_VALUE"""),"Martes 10:30")</f>
        <v>Martes 10:30</v>
      </c>
      <c r="X677" s="134" t="str">
        <f>IFERROR(__xludf.DUMMYFUNCTION("""COMPUTED_VALUE"""),"Martes 14:15")</f>
        <v>Martes 14:15</v>
      </c>
      <c r="Y677" s="134" t="str">
        <f>IFERROR(__xludf.DUMMYFUNCTION("""COMPUTED_VALUE"""),"Miércoles 08:15")</f>
        <v>Miércoles 08:15</v>
      </c>
      <c r="Z677" s="134" t="str">
        <f>IFERROR(__xludf.DUMMYFUNCTION("""COMPUTED_VALUE"""),"Miércoles 10:30")</f>
        <v>Miércoles 10:30</v>
      </c>
      <c r="AA677" s="134" t="str">
        <f>IFERROR(__xludf.DUMMYFUNCTION("""COMPUTED_VALUE"""),"Miércoles 13:30")</f>
        <v>Miércoles 13:30</v>
      </c>
      <c r="AB677" s="134" t="str">
        <f>IFERROR(__xludf.DUMMYFUNCTION("""COMPUTED_VALUE"""),"Miércoles 18:00")</f>
        <v>Miércoles 18:00</v>
      </c>
      <c r="AC677" s="134" t="str">
        <f>IFERROR(__xludf.DUMMYFUNCTION("""COMPUTED_VALUE"""),"Miércoles 18:45")</f>
        <v>Miércoles 18:45</v>
      </c>
      <c r="AD677" s="134" t="str">
        <f>IFERROR(__xludf.DUMMYFUNCTION("""COMPUTED_VALUE"""),"Miércoles 20:15")</f>
        <v>Miércoles 20:15</v>
      </c>
      <c r="AE677" s="134" t="str">
        <f>IFERROR(__xludf.DUMMYFUNCTION("""COMPUTED_VALUE"""),"Jueves 08:15")</f>
        <v>Jueves 08:15</v>
      </c>
      <c r="AF677" s="134" t="str">
        <f>IFERROR(__xludf.DUMMYFUNCTION("""COMPUTED_VALUE"""),"Jueves 09:00")</f>
        <v>Jueves 09:00</v>
      </c>
      <c r="AG677" s="134" t="str">
        <f>IFERROR(__xludf.DUMMYFUNCTION("""COMPUTED_VALUE"""),"Jueves 10:30")</f>
        <v>Jueves 10:30</v>
      </c>
      <c r="AH677" s="134" t="str">
        <f>IFERROR(__xludf.DUMMYFUNCTION("""COMPUTED_VALUE"""),"Jueves 14:15")</f>
        <v>Jueves 14:15</v>
      </c>
      <c r="AI677" s="134" t="str">
        <f>IFERROR(__xludf.DUMMYFUNCTION("""COMPUTED_VALUE"""),"Jueves 15:00")</f>
        <v>Jueves 15:00</v>
      </c>
      <c r="AJ677" s="134" t="str">
        <f>IFERROR(__xludf.DUMMYFUNCTION("""COMPUTED_VALUE"""),"Jueves 19:30")</f>
        <v>Jueves 19:30</v>
      </c>
      <c r="AK677" s="134" t="str">
        <f>IFERROR(__xludf.DUMMYFUNCTION("""COMPUTED_VALUE"""),"Jueves 20:15")</f>
        <v>Jueves 20:15</v>
      </c>
      <c r="AL677" s="134" t="str">
        <f>IFERROR(__xludf.DUMMYFUNCTION("""COMPUTED_VALUE"""),"Viernes 10:30")</f>
        <v>Viernes 10:30</v>
      </c>
      <c r="AM677" s="134" t="str">
        <f>IFERROR(__xludf.DUMMYFUNCTION("""COMPUTED_VALUE"""),"Viernes 14:15")</f>
        <v>Viernes 14:15</v>
      </c>
      <c r="AN677" s="134" t="str">
        <f>IFERROR(__xludf.DUMMYFUNCTION("""COMPUTED_VALUE"""),"Viernes 18:00")</f>
        <v>Viernes 18:00</v>
      </c>
      <c r="AO677" s="134" t="str">
        <f>IFERROR(__xludf.DUMMYFUNCTION("""COMPUTED_VALUE"""),"Sábado 08:15")</f>
        <v>Sábado 08:15</v>
      </c>
      <c r="AP677" s="134" t="str">
        <f>IFERROR(__xludf.DUMMYFUNCTION("""COMPUTED_VALUE"""),"Sábado 09:45")</f>
        <v>Sábado 09:45</v>
      </c>
      <c r="AQ677" s="134" t="str">
        <f>IFERROR(__xludf.DUMMYFUNCTION("""COMPUTED_VALUE"""),"Sábado 12:00")</f>
        <v>Sábado 12:00</v>
      </c>
      <c r="AR677" s="134" t="str">
        <f>IFERROR(__xludf.DUMMYFUNCTION("""COMPUTED_VALUE"""),"Sábado 16:30")</f>
        <v>Sábado 16:30</v>
      </c>
      <c r="AS677" s="134" t="str">
        <f>IFERROR(__xludf.DUMMYFUNCTION("""COMPUTED_VALUE"""),"vacio")</f>
        <v>vacio</v>
      </c>
      <c r="AT677" s="134"/>
      <c r="AU677" s="134"/>
      <c r="AV677" s="134"/>
      <c r="AW677" s="134"/>
      <c r="AX677" s="134"/>
      <c r="AY677" s="353"/>
      <c r="AZ677" s="392" t="str">
        <f>IFERROR(__xludf.DUMMYFUNCTION("TRANSPOSE( IFNA(FILTER($B:$B, MONTH(IF($A:$A&lt;&gt;"""",$A:$A,""null""))=MONTH(IF('DATOS PERSONALES'!$H675&lt;&gt;"""",'DATOS PERSONALES'!$H675,""null""))),""Ingrese mes contratacion primero""))"),"Ingrese mes contratacion primero")</f>
        <v>Ingrese mes contratacion primero</v>
      </c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</row>
    <row r="678" ht="15.75" customHeight="1">
      <c r="A678" s="134"/>
      <c r="B678" s="134"/>
      <c r="C678" s="134"/>
      <c r="D678" s="134"/>
      <c r="E678" s="134"/>
      <c r="F678" s="134"/>
      <c r="G678" s="353"/>
      <c r="H678" s="376"/>
      <c r="I678" s="376"/>
      <c r="J678" s="376"/>
      <c r="K678" s="377"/>
      <c r="L678" s="134"/>
      <c r="M678" s="134"/>
      <c r="N678" s="134"/>
      <c r="O678" s="134"/>
      <c r="P678" s="353"/>
      <c r="Q678" s="381" t="str">
        <f>IFERROR(__xludf.DUMMYFUNCTION("TRANSPOSE(FILTER($P$6:$P$329,$O$6:$O$329='DATOS PERSONALES'!$E675))"),"Lunes 13:45")</f>
        <v>Lunes 13:45</v>
      </c>
      <c r="R678" s="134" t="str">
        <f>IFERROR(__xludf.DUMMYFUNCTION("""COMPUTED_VALUE"""),"Lunes 14:30")</f>
        <v>Lunes 14:30</v>
      </c>
      <c r="S678" s="134" t="str">
        <f>IFERROR(__xludf.DUMMYFUNCTION("""COMPUTED_VALUE"""),"Lunes 17:30")</f>
        <v>Lunes 17:30</v>
      </c>
      <c r="T678" s="134" t="str">
        <f>IFERROR(__xludf.DUMMYFUNCTION("""COMPUTED_VALUE"""),"Lunes 19:45")</f>
        <v>Lunes 19:45</v>
      </c>
      <c r="U678" s="134" t="str">
        <f>IFERROR(__xludf.DUMMYFUNCTION("""COMPUTED_VALUE"""),"Lunes 20:30")</f>
        <v>Lunes 20:30</v>
      </c>
      <c r="V678" s="134" t="str">
        <f>IFERROR(__xludf.DUMMYFUNCTION("""COMPUTED_VALUE"""),"Martes 08:15")</f>
        <v>Martes 08:15</v>
      </c>
      <c r="W678" s="134" t="str">
        <f>IFERROR(__xludf.DUMMYFUNCTION("""COMPUTED_VALUE"""),"Martes 10:30")</f>
        <v>Martes 10:30</v>
      </c>
      <c r="X678" s="134" t="str">
        <f>IFERROR(__xludf.DUMMYFUNCTION("""COMPUTED_VALUE"""),"Martes 14:15")</f>
        <v>Martes 14:15</v>
      </c>
      <c r="Y678" s="134" t="str">
        <f>IFERROR(__xludf.DUMMYFUNCTION("""COMPUTED_VALUE"""),"Miércoles 08:15")</f>
        <v>Miércoles 08:15</v>
      </c>
      <c r="Z678" s="134" t="str">
        <f>IFERROR(__xludf.DUMMYFUNCTION("""COMPUTED_VALUE"""),"Miércoles 10:30")</f>
        <v>Miércoles 10:30</v>
      </c>
      <c r="AA678" s="134" t="str">
        <f>IFERROR(__xludf.DUMMYFUNCTION("""COMPUTED_VALUE"""),"Miércoles 13:30")</f>
        <v>Miércoles 13:30</v>
      </c>
      <c r="AB678" s="134" t="str">
        <f>IFERROR(__xludf.DUMMYFUNCTION("""COMPUTED_VALUE"""),"Miércoles 18:00")</f>
        <v>Miércoles 18:00</v>
      </c>
      <c r="AC678" s="134" t="str">
        <f>IFERROR(__xludf.DUMMYFUNCTION("""COMPUTED_VALUE"""),"Miércoles 18:45")</f>
        <v>Miércoles 18:45</v>
      </c>
      <c r="AD678" s="134" t="str">
        <f>IFERROR(__xludf.DUMMYFUNCTION("""COMPUTED_VALUE"""),"Miércoles 20:15")</f>
        <v>Miércoles 20:15</v>
      </c>
      <c r="AE678" s="134" t="str">
        <f>IFERROR(__xludf.DUMMYFUNCTION("""COMPUTED_VALUE"""),"Jueves 08:15")</f>
        <v>Jueves 08:15</v>
      </c>
      <c r="AF678" s="134" t="str">
        <f>IFERROR(__xludf.DUMMYFUNCTION("""COMPUTED_VALUE"""),"Jueves 09:00")</f>
        <v>Jueves 09:00</v>
      </c>
      <c r="AG678" s="134" t="str">
        <f>IFERROR(__xludf.DUMMYFUNCTION("""COMPUTED_VALUE"""),"Jueves 10:30")</f>
        <v>Jueves 10:30</v>
      </c>
      <c r="AH678" s="134" t="str">
        <f>IFERROR(__xludf.DUMMYFUNCTION("""COMPUTED_VALUE"""),"Jueves 14:15")</f>
        <v>Jueves 14:15</v>
      </c>
      <c r="AI678" s="134" t="str">
        <f>IFERROR(__xludf.DUMMYFUNCTION("""COMPUTED_VALUE"""),"Jueves 15:00")</f>
        <v>Jueves 15:00</v>
      </c>
      <c r="AJ678" s="134" t="str">
        <f>IFERROR(__xludf.DUMMYFUNCTION("""COMPUTED_VALUE"""),"Jueves 19:30")</f>
        <v>Jueves 19:30</v>
      </c>
      <c r="AK678" s="134" t="str">
        <f>IFERROR(__xludf.DUMMYFUNCTION("""COMPUTED_VALUE"""),"Jueves 20:15")</f>
        <v>Jueves 20:15</v>
      </c>
      <c r="AL678" s="134" t="str">
        <f>IFERROR(__xludf.DUMMYFUNCTION("""COMPUTED_VALUE"""),"Viernes 10:30")</f>
        <v>Viernes 10:30</v>
      </c>
      <c r="AM678" s="134" t="str">
        <f>IFERROR(__xludf.DUMMYFUNCTION("""COMPUTED_VALUE"""),"Viernes 14:15")</f>
        <v>Viernes 14:15</v>
      </c>
      <c r="AN678" s="134" t="str">
        <f>IFERROR(__xludf.DUMMYFUNCTION("""COMPUTED_VALUE"""),"Viernes 18:00")</f>
        <v>Viernes 18:00</v>
      </c>
      <c r="AO678" s="134" t="str">
        <f>IFERROR(__xludf.DUMMYFUNCTION("""COMPUTED_VALUE"""),"Sábado 08:15")</f>
        <v>Sábado 08:15</v>
      </c>
      <c r="AP678" s="134" t="str">
        <f>IFERROR(__xludf.DUMMYFUNCTION("""COMPUTED_VALUE"""),"Sábado 09:45")</f>
        <v>Sábado 09:45</v>
      </c>
      <c r="AQ678" s="134" t="str">
        <f>IFERROR(__xludf.DUMMYFUNCTION("""COMPUTED_VALUE"""),"Sábado 12:00")</f>
        <v>Sábado 12:00</v>
      </c>
      <c r="AR678" s="134" t="str">
        <f>IFERROR(__xludf.DUMMYFUNCTION("""COMPUTED_VALUE"""),"Sábado 16:30")</f>
        <v>Sábado 16:30</v>
      </c>
      <c r="AS678" s="134" t="str">
        <f>IFERROR(__xludf.DUMMYFUNCTION("""COMPUTED_VALUE"""),"vacio")</f>
        <v>vacio</v>
      </c>
      <c r="AT678" s="134"/>
      <c r="AU678" s="134"/>
      <c r="AV678" s="134"/>
      <c r="AW678" s="134"/>
      <c r="AX678" s="134"/>
      <c r="AY678" s="353"/>
      <c r="AZ678" s="392" t="str">
        <f>IFERROR(__xludf.DUMMYFUNCTION("TRANSPOSE( IFNA(FILTER($B:$B, MONTH(IF($A:$A&lt;&gt;"""",$A:$A,""null""))=MONTH(IF('DATOS PERSONALES'!$H676&lt;&gt;"""",'DATOS PERSONALES'!$H676,""null""))),""Ingrese mes contratacion primero""))"),"Ingrese mes contratacion primero")</f>
        <v>Ingrese mes contratacion primero</v>
      </c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</row>
    <row r="679" ht="15.75" customHeight="1">
      <c r="A679" s="134"/>
      <c r="B679" s="134"/>
      <c r="C679" s="134"/>
      <c r="D679" s="134"/>
      <c r="E679" s="134"/>
      <c r="F679" s="134"/>
      <c r="G679" s="353"/>
      <c r="H679" s="376"/>
      <c r="I679" s="376"/>
      <c r="J679" s="376"/>
      <c r="K679" s="377"/>
      <c r="L679" s="134"/>
      <c r="M679" s="134"/>
      <c r="N679" s="134"/>
      <c r="O679" s="134"/>
      <c r="P679" s="353"/>
      <c r="Q679" s="381" t="str">
        <f>IFERROR(__xludf.DUMMYFUNCTION("TRANSPOSE(FILTER($P$6:$P$329,$O$6:$O$329='DATOS PERSONALES'!$E676))"),"Lunes 13:45")</f>
        <v>Lunes 13:45</v>
      </c>
      <c r="R679" s="134" t="str">
        <f>IFERROR(__xludf.DUMMYFUNCTION("""COMPUTED_VALUE"""),"Lunes 14:30")</f>
        <v>Lunes 14:30</v>
      </c>
      <c r="S679" s="134" t="str">
        <f>IFERROR(__xludf.DUMMYFUNCTION("""COMPUTED_VALUE"""),"Lunes 17:30")</f>
        <v>Lunes 17:30</v>
      </c>
      <c r="T679" s="134" t="str">
        <f>IFERROR(__xludf.DUMMYFUNCTION("""COMPUTED_VALUE"""),"Lunes 19:45")</f>
        <v>Lunes 19:45</v>
      </c>
      <c r="U679" s="134" t="str">
        <f>IFERROR(__xludf.DUMMYFUNCTION("""COMPUTED_VALUE"""),"Lunes 20:30")</f>
        <v>Lunes 20:30</v>
      </c>
      <c r="V679" s="134" t="str">
        <f>IFERROR(__xludf.DUMMYFUNCTION("""COMPUTED_VALUE"""),"Martes 08:15")</f>
        <v>Martes 08:15</v>
      </c>
      <c r="W679" s="134" t="str">
        <f>IFERROR(__xludf.DUMMYFUNCTION("""COMPUTED_VALUE"""),"Martes 10:30")</f>
        <v>Martes 10:30</v>
      </c>
      <c r="X679" s="134" t="str">
        <f>IFERROR(__xludf.DUMMYFUNCTION("""COMPUTED_VALUE"""),"Martes 14:15")</f>
        <v>Martes 14:15</v>
      </c>
      <c r="Y679" s="134" t="str">
        <f>IFERROR(__xludf.DUMMYFUNCTION("""COMPUTED_VALUE"""),"Miércoles 08:15")</f>
        <v>Miércoles 08:15</v>
      </c>
      <c r="Z679" s="134" t="str">
        <f>IFERROR(__xludf.DUMMYFUNCTION("""COMPUTED_VALUE"""),"Miércoles 10:30")</f>
        <v>Miércoles 10:30</v>
      </c>
      <c r="AA679" s="134" t="str">
        <f>IFERROR(__xludf.DUMMYFUNCTION("""COMPUTED_VALUE"""),"Miércoles 13:30")</f>
        <v>Miércoles 13:30</v>
      </c>
      <c r="AB679" s="134" t="str">
        <f>IFERROR(__xludf.DUMMYFUNCTION("""COMPUTED_VALUE"""),"Miércoles 18:00")</f>
        <v>Miércoles 18:00</v>
      </c>
      <c r="AC679" s="134" t="str">
        <f>IFERROR(__xludf.DUMMYFUNCTION("""COMPUTED_VALUE"""),"Miércoles 18:45")</f>
        <v>Miércoles 18:45</v>
      </c>
      <c r="AD679" s="134" t="str">
        <f>IFERROR(__xludf.DUMMYFUNCTION("""COMPUTED_VALUE"""),"Miércoles 20:15")</f>
        <v>Miércoles 20:15</v>
      </c>
      <c r="AE679" s="134" t="str">
        <f>IFERROR(__xludf.DUMMYFUNCTION("""COMPUTED_VALUE"""),"Jueves 08:15")</f>
        <v>Jueves 08:15</v>
      </c>
      <c r="AF679" s="134" t="str">
        <f>IFERROR(__xludf.DUMMYFUNCTION("""COMPUTED_VALUE"""),"Jueves 09:00")</f>
        <v>Jueves 09:00</v>
      </c>
      <c r="AG679" s="134" t="str">
        <f>IFERROR(__xludf.DUMMYFUNCTION("""COMPUTED_VALUE"""),"Jueves 10:30")</f>
        <v>Jueves 10:30</v>
      </c>
      <c r="AH679" s="134" t="str">
        <f>IFERROR(__xludf.DUMMYFUNCTION("""COMPUTED_VALUE"""),"Jueves 14:15")</f>
        <v>Jueves 14:15</v>
      </c>
      <c r="AI679" s="134" t="str">
        <f>IFERROR(__xludf.DUMMYFUNCTION("""COMPUTED_VALUE"""),"Jueves 15:00")</f>
        <v>Jueves 15:00</v>
      </c>
      <c r="AJ679" s="134" t="str">
        <f>IFERROR(__xludf.DUMMYFUNCTION("""COMPUTED_VALUE"""),"Jueves 19:30")</f>
        <v>Jueves 19:30</v>
      </c>
      <c r="AK679" s="134" t="str">
        <f>IFERROR(__xludf.DUMMYFUNCTION("""COMPUTED_VALUE"""),"Jueves 20:15")</f>
        <v>Jueves 20:15</v>
      </c>
      <c r="AL679" s="134" t="str">
        <f>IFERROR(__xludf.DUMMYFUNCTION("""COMPUTED_VALUE"""),"Viernes 10:30")</f>
        <v>Viernes 10:30</v>
      </c>
      <c r="AM679" s="134" t="str">
        <f>IFERROR(__xludf.DUMMYFUNCTION("""COMPUTED_VALUE"""),"Viernes 14:15")</f>
        <v>Viernes 14:15</v>
      </c>
      <c r="AN679" s="134" t="str">
        <f>IFERROR(__xludf.DUMMYFUNCTION("""COMPUTED_VALUE"""),"Viernes 18:00")</f>
        <v>Viernes 18:00</v>
      </c>
      <c r="AO679" s="134" t="str">
        <f>IFERROR(__xludf.DUMMYFUNCTION("""COMPUTED_VALUE"""),"Sábado 08:15")</f>
        <v>Sábado 08:15</v>
      </c>
      <c r="AP679" s="134" t="str">
        <f>IFERROR(__xludf.DUMMYFUNCTION("""COMPUTED_VALUE"""),"Sábado 09:45")</f>
        <v>Sábado 09:45</v>
      </c>
      <c r="AQ679" s="134" t="str">
        <f>IFERROR(__xludf.DUMMYFUNCTION("""COMPUTED_VALUE"""),"Sábado 12:00")</f>
        <v>Sábado 12:00</v>
      </c>
      <c r="AR679" s="134" t="str">
        <f>IFERROR(__xludf.DUMMYFUNCTION("""COMPUTED_VALUE"""),"Sábado 16:30")</f>
        <v>Sábado 16:30</v>
      </c>
      <c r="AS679" s="134" t="str">
        <f>IFERROR(__xludf.DUMMYFUNCTION("""COMPUTED_VALUE"""),"vacio")</f>
        <v>vacio</v>
      </c>
      <c r="AT679" s="134"/>
      <c r="AU679" s="134"/>
      <c r="AV679" s="134"/>
      <c r="AW679" s="134"/>
      <c r="AX679" s="134"/>
      <c r="AY679" s="353"/>
      <c r="AZ679" s="392" t="str">
        <f>IFERROR(__xludf.DUMMYFUNCTION("TRANSPOSE( IFNA(FILTER($B:$B, MONTH(IF($A:$A&lt;&gt;"""",$A:$A,""null""))=MONTH(IF('DATOS PERSONALES'!$H677&lt;&gt;"""",'DATOS PERSONALES'!$H677,""null""))),""Ingrese mes contratacion primero""))"),"Ingrese mes contratacion primero")</f>
        <v>Ingrese mes contratacion primero</v>
      </c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</row>
    <row r="680" ht="15.75" customHeight="1">
      <c r="A680" s="134"/>
      <c r="B680" s="134"/>
      <c r="C680" s="134"/>
      <c r="D680" s="134"/>
      <c r="E680" s="134"/>
      <c r="F680" s="134"/>
      <c r="G680" s="353"/>
      <c r="H680" s="376"/>
      <c r="I680" s="376"/>
      <c r="J680" s="376"/>
      <c r="K680" s="377"/>
      <c r="L680" s="134"/>
      <c r="M680" s="134"/>
      <c r="N680" s="134"/>
      <c r="O680" s="134"/>
      <c r="P680" s="353"/>
      <c r="Q680" s="381" t="str">
        <f>IFERROR(__xludf.DUMMYFUNCTION("TRANSPOSE(FILTER($P$6:$P$329,$O$6:$O$329='DATOS PERSONALES'!$E677))"),"Lunes 13:45")</f>
        <v>Lunes 13:45</v>
      </c>
      <c r="R680" s="134" t="str">
        <f>IFERROR(__xludf.DUMMYFUNCTION("""COMPUTED_VALUE"""),"Lunes 14:30")</f>
        <v>Lunes 14:30</v>
      </c>
      <c r="S680" s="134" t="str">
        <f>IFERROR(__xludf.DUMMYFUNCTION("""COMPUTED_VALUE"""),"Lunes 17:30")</f>
        <v>Lunes 17:30</v>
      </c>
      <c r="T680" s="134" t="str">
        <f>IFERROR(__xludf.DUMMYFUNCTION("""COMPUTED_VALUE"""),"Lunes 19:45")</f>
        <v>Lunes 19:45</v>
      </c>
      <c r="U680" s="134" t="str">
        <f>IFERROR(__xludf.DUMMYFUNCTION("""COMPUTED_VALUE"""),"Lunes 20:30")</f>
        <v>Lunes 20:30</v>
      </c>
      <c r="V680" s="134" t="str">
        <f>IFERROR(__xludf.DUMMYFUNCTION("""COMPUTED_VALUE"""),"Martes 08:15")</f>
        <v>Martes 08:15</v>
      </c>
      <c r="W680" s="134" t="str">
        <f>IFERROR(__xludf.DUMMYFUNCTION("""COMPUTED_VALUE"""),"Martes 10:30")</f>
        <v>Martes 10:30</v>
      </c>
      <c r="X680" s="134" t="str">
        <f>IFERROR(__xludf.DUMMYFUNCTION("""COMPUTED_VALUE"""),"Martes 14:15")</f>
        <v>Martes 14:15</v>
      </c>
      <c r="Y680" s="134" t="str">
        <f>IFERROR(__xludf.DUMMYFUNCTION("""COMPUTED_VALUE"""),"Miércoles 08:15")</f>
        <v>Miércoles 08:15</v>
      </c>
      <c r="Z680" s="134" t="str">
        <f>IFERROR(__xludf.DUMMYFUNCTION("""COMPUTED_VALUE"""),"Miércoles 10:30")</f>
        <v>Miércoles 10:30</v>
      </c>
      <c r="AA680" s="134" t="str">
        <f>IFERROR(__xludf.DUMMYFUNCTION("""COMPUTED_VALUE"""),"Miércoles 13:30")</f>
        <v>Miércoles 13:30</v>
      </c>
      <c r="AB680" s="134" t="str">
        <f>IFERROR(__xludf.DUMMYFUNCTION("""COMPUTED_VALUE"""),"Miércoles 18:00")</f>
        <v>Miércoles 18:00</v>
      </c>
      <c r="AC680" s="134" t="str">
        <f>IFERROR(__xludf.DUMMYFUNCTION("""COMPUTED_VALUE"""),"Miércoles 18:45")</f>
        <v>Miércoles 18:45</v>
      </c>
      <c r="AD680" s="134" t="str">
        <f>IFERROR(__xludf.DUMMYFUNCTION("""COMPUTED_VALUE"""),"Miércoles 20:15")</f>
        <v>Miércoles 20:15</v>
      </c>
      <c r="AE680" s="134" t="str">
        <f>IFERROR(__xludf.DUMMYFUNCTION("""COMPUTED_VALUE"""),"Jueves 08:15")</f>
        <v>Jueves 08:15</v>
      </c>
      <c r="AF680" s="134" t="str">
        <f>IFERROR(__xludf.DUMMYFUNCTION("""COMPUTED_VALUE"""),"Jueves 09:00")</f>
        <v>Jueves 09:00</v>
      </c>
      <c r="AG680" s="134" t="str">
        <f>IFERROR(__xludf.DUMMYFUNCTION("""COMPUTED_VALUE"""),"Jueves 10:30")</f>
        <v>Jueves 10:30</v>
      </c>
      <c r="AH680" s="134" t="str">
        <f>IFERROR(__xludf.DUMMYFUNCTION("""COMPUTED_VALUE"""),"Jueves 14:15")</f>
        <v>Jueves 14:15</v>
      </c>
      <c r="AI680" s="134" t="str">
        <f>IFERROR(__xludf.DUMMYFUNCTION("""COMPUTED_VALUE"""),"Jueves 15:00")</f>
        <v>Jueves 15:00</v>
      </c>
      <c r="AJ680" s="134" t="str">
        <f>IFERROR(__xludf.DUMMYFUNCTION("""COMPUTED_VALUE"""),"Jueves 19:30")</f>
        <v>Jueves 19:30</v>
      </c>
      <c r="AK680" s="134" t="str">
        <f>IFERROR(__xludf.DUMMYFUNCTION("""COMPUTED_VALUE"""),"Jueves 20:15")</f>
        <v>Jueves 20:15</v>
      </c>
      <c r="AL680" s="134" t="str">
        <f>IFERROR(__xludf.DUMMYFUNCTION("""COMPUTED_VALUE"""),"Viernes 10:30")</f>
        <v>Viernes 10:30</v>
      </c>
      <c r="AM680" s="134" t="str">
        <f>IFERROR(__xludf.DUMMYFUNCTION("""COMPUTED_VALUE"""),"Viernes 14:15")</f>
        <v>Viernes 14:15</v>
      </c>
      <c r="AN680" s="134" t="str">
        <f>IFERROR(__xludf.DUMMYFUNCTION("""COMPUTED_VALUE"""),"Viernes 18:00")</f>
        <v>Viernes 18:00</v>
      </c>
      <c r="AO680" s="134" t="str">
        <f>IFERROR(__xludf.DUMMYFUNCTION("""COMPUTED_VALUE"""),"Sábado 08:15")</f>
        <v>Sábado 08:15</v>
      </c>
      <c r="AP680" s="134" t="str">
        <f>IFERROR(__xludf.DUMMYFUNCTION("""COMPUTED_VALUE"""),"Sábado 09:45")</f>
        <v>Sábado 09:45</v>
      </c>
      <c r="AQ680" s="134" t="str">
        <f>IFERROR(__xludf.DUMMYFUNCTION("""COMPUTED_VALUE"""),"Sábado 12:00")</f>
        <v>Sábado 12:00</v>
      </c>
      <c r="AR680" s="134" t="str">
        <f>IFERROR(__xludf.DUMMYFUNCTION("""COMPUTED_VALUE"""),"Sábado 16:30")</f>
        <v>Sábado 16:30</v>
      </c>
      <c r="AS680" s="134" t="str">
        <f>IFERROR(__xludf.DUMMYFUNCTION("""COMPUTED_VALUE"""),"vacio")</f>
        <v>vacio</v>
      </c>
      <c r="AT680" s="134"/>
      <c r="AU680" s="134"/>
      <c r="AV680" s="134"/>
      <c r="AW680" s="134"/>
      <c r="AX680" s="134"/>
      <c r="AY680" s="353"/>
      <c r="AZ680" s="392" t="str">
        <f>IFERROR(__xludf.DUMMYFUNCTION("TRANSPOSE( IFNA(FILTER($B:$B, MONTH(IF($A:$A&lt;&gt;"""",$A:$A,""null""))=MONTH(IF('DATOS PERSONALES'!$H678&lt;&gt;"""",'DATOS PERSONALES'!$H678,""null""))),""Ingrese mes contratacion primero""))"),"Ingrese mes contratacion primero")</f>
        <v>Ingrese mes contratacion primero</v>
      </c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</row>
    <row r="681" ht="15.75" customHeight="1">
      <c r="A681" s="134"/>
      <c r="B681" s="134"/>
      <c r="C681" s="134"/>
      <c r="D681" s="134"/>
      <c r="E681" s="134"/>
      <c r="F681" s="134"/>
      <c r="G681" s="353"/>
      <c r="H681" s="376"/>
      <c r="I681" s="376"/>
      <c r="J681" s="376"/>
      <c r="K681" s="377"/>
      <c r="L681" s="134"/>
      <c r="M681" s="134"/>
      <c r="N681" s="134"/>
      <c r="O681" s="134"/>
      <c r="P681" s="353"/>
      <c r="Q681" s="381" t="str">
        <f>IFERROR(__xludf.DUMMYFUNCTION("TRANSPOSE(FILTER($P$6:$P$329,$O$6:$O$329='DATOS PERSONALES'!$E678))"),"Lunes 13:45")</f>
        <v>Lunes 13:45</v>
      </c>
      <c r="R681" s="134" t="str">
        <f>IFERROR(__xludf.DUMMYFUNCTION("""COMPUTED_VALUE"""),"Lunes 14:30")</f>
        <v>Lunes 14:30</v>
      </c>
      <c r="S681" s="134" t="str">
        <f>IFERROR(__xludf.DUMMYFUNCTION("""COMPUTED_VALUE"""),"Lunes 17:30")</f>
        <v>Lunes 17:30</v>
      </c>
      <c r="T681" s="134" t="str">
        <f>IFERROR(__xludf.DUMMYFUNCTION("""COMPUTED_VALUE"""),"Lunes 19:45")</f>
        <v>Lunes 19:45</v>
      </c>
      <c r="U681" s="134" t="str">
        <f>IFERROR(__xludf.DUMMYFUNCTION("""COMPUTED_VALUE"""),"Lunes 20:30")</f>
        <v>Lunes 20:30</v>
      </c>
      <c r="V681" s="134" t="str">
        <f>IFERROR(__xludf.DUMMYFUNCTION("""COMPUTED_VALUE"""),"Martes 08:15")</f>
        <v>Martes 08:15</v>
      </c>
      <c r="W681" s="134" t="str">
        <f>IFERROR(__xludf.DUMMYFUNCTION("""COMPUTED_VALUE"""),"Martes 10:30")</f>
        <v>Martes 10:30</v>
      </c>
      <c r="X681" s="134" t="str">
        <f>IFERROR(__xludf.DUMMYFUNCTION("""COMPUTED_VALUE"""),"Martes 14:15")</f>
        <v>Martes 14:15</v>
      </c>
      <c r="Y681" s="134" t="str">
        <f>IFERROR(__xludf.DUMMYFUNCTION("""COMPUTED_VALUE"""),"Miércoles 08:15")</f>
        <v>Miércoles 08:15</v>
      </c>
      <c r="Z681" s="134" t="str">
        <f>IFERROR(__xludf.DUMMYFUNCTION("""COMPUTED_VALUE"""),"Miércoles 10:30")</f>
        <v>Miércoles 10:30</v>
      </c>
      <c r="AA681" s="134" t="str">
        <f>IFERROR(__xludf.DUMMYFUNCTION("""COMPUTED_VALUE"""),"Miércoles 13:30")</f>
        <v>Miércoles 13:30</v>
      </c>
      <c r="AB681" s="134" t="str">
        <f>IFERROR(__xludf.DUMMYFUNCTION("""COMPUTED_VALUE"""),"Miércoles 18:00")</f>
        <v>Miércoles 18:00</v>
      </c>
      <c r="AC681" s="134" t="str">
        <f>IFERROR(__xludf.DUMMYFUNCTION("""COMPUTED_VALUE"""),"Miércoles 18:45")</f>
        <v>Miércoles 18:45</v>
      </c>
      <c r="AD681" s="134" t="str">
        <f>IFERROR(__xludf.DUMMYFUNCTION("""COMPUTED_VALUE"""),"Miércoles 20:15")</f>
        <v>Miércoles 20:15</v>
      </c>
      <c r="AE681" s="134" t="str">
        <f>IFERROR(__xludf.DUMMYFUNCTION("""COMPUTED_VALUE"""),"Jueves 08:15")</f>
        <v>Jueves 08:15</v>
      </c>
      <c r="AF681" s="134" t="str">
        <f>IFERROR(__xludf.DUMMYFUNCTION("""COMPUTED_VALUE"""),"Jueves 09:00")</f>
        <v>Jueves 09:00</v>
      </c>
      <c r="AG681" s="134" t="str">
        <f>IFERROR(__xludf.DUMMYFUNCTION("""COMPUTED_VALUE"""),"Jueves 10:30")</f>
        <v>Jueves 10:30</v>
      </c>
      <c r="AH681" s="134" t="str">
        <f>IFERROR(__xludf.DUMMYFUNCTION("""COMPUTED_VALUE"""),"Jueves 14:15")</f>
        <v>Jueves 14:15</v>
      </c>
      <c r="AI681" s="134" t="str">
        <f>IFERROR(__xludf.DUMMYFUNCTION("""COMPUTED_VALUE"""),"Jueves 15:00")</f>
        <v>Jueves 15:00</v>
      </c>
      <c r="AJ681" s="134" t="str">
        <f>IFERROR(__xludf.DUMMYFUNCTION("""COMPUTED_VALUE"""),"Jueves 19:30")</f>
        <v>Jueves 19:30</v>
      </c>
      <c r="AK681" s="134" t="str">
        <f>IFERROR(__xludf.DUMMYFUNCTION("""COMPUTED_VALUE"""),"Jueves 20:15")</f>
        <v>Jueves 20:15</v>
      </c>
      <c r="AL681" s="134" t="str">
        <f>IFERROR(__xludf.DUMMYFUNCTION("""COMPUTED_VALUE"""),"Viernes 10:30")</f>
        <v>Viernes 10:30</v>
      </c>
      <c r="AM681" s="134" t="str">
        <f>IFERROR(__xludf.DUMMYFUNCTION("""COMPUTED_VALUE"""),"Viernes 14:15")</f>
        <v>Viernes 14:15</v>
      </c>
      <c r="AN681" s="134" t="str">
        <f>IFERROR(__xludf.DUMMYFUNCTION("""COMPUTED_VALUE"""),"Viernes 18:00")</f>
        <v>Viernes 18:00</v>
      </c>
      <c r="AO681" s="134" t="str">
        <f>IFERROR(__xludf.DUMMYFUNCTION("""COMPUTED_VALUE"""),"Sábado 08:15")</f>
        <v>Sábado 08:15</v>
      </c>
      <c r="AP681" s="134" t="str">
        <f>IFERROR(__xludf.DUMMYFUNCTION("""COMPUTED_VALUE"""),"Sábado 09:45")</f>
        <v>Sábado 09:45</v>
      </c>
      <c r="AQ681" s="134" t="str">
        <f>IFERROR(__xludf.DUMMYFUNCTION("""COMPUTED_VALUE"""),"Sábado 12:00")</f>
        <v>Sábado 12:00</v>
      </c>
      <c r="AR681" s="134" t="str">
        <f>IFERROR(__xludf.DUMMYFUNCTION("""COMPUTED_VALUE"""),"Sábado 16:30")</f>
        <v>Sábado 16:30</v>
      </c>
      <c r="AS681" s="134" t="str">
        <f>IFERROR(__xludf.DUMMYFUNCTION("""COMPUTED_VALUE"""),"vacio")</f>
        <v>vacio</v>
      </c>
      <c r="AT681" s="134"/>
      <c r="AU681" s="134"/>
      <c r="AV681" s="134"/>
      <c r="AW681" s="134"/>
      <c r="AX681" s="134"/>
      <c r="AY681" s="353"/>
      <c r="AZ681" s="392" t="str">
        <f>IFERROR(__xludf.DUMMYFUNCTION("TRANSPOSE( IFNA(FILTER($B:$B, MONTH(IF($A:$A&lt;&gt;"""",$A:$A,""null""))=MONTH(IF('DATOS PERSONALES'!$H679&lt;&gt;"""",'DATOS PERSONALES'!$H679,""null""))),""Ingrese mes contratacion primero""))"),"Ingrese mes contratacion primero")</f>
        <v>Ingrese mes contratacion primero</v>
      </c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</row>
    <row r="682" ht="15.75" customHeight="1">
      <c r="A682" s="134"/>
      <c r="B682" s="134"/>
      <c r="C682" s="134"/>
      <c r="D682" s="134"/>
      <c r="E682" s="134"/>
      <c r="F682" s="134"/>
      <c r="G682" s="353"/>
      <c r="H682" s="376"/>
      <c r="I682" s="376"/>
      <c r="J682" s="376"/>
      <c r="K682" s="377"/>
      <c r="L682" s="134"/>
      <c r="M682" s="134"/>
      <c r="N682" s="134"/>
      <c r="O682" s="134"/>
      <c r="P682" s="353"/>
      <c r="Q682" s="381" t="str">
        <f>IFERROR(__xludf.DUMMYFUNCTION("TRANSPOSE(FILTER($P$6:$P$329,$O$6:$O$329='DATOS PERSONALES'!$E679))"),"Lunes 13:45")</f>
        <v>Lunes 13:45</v>
      </c>
      <c r="R682" s="134" t="str">
        <f>IFERROR(__xludf.DUMMYFUNCTION("""COMPUTED_VALUE"""),"Lunes 14:30")</f>
        <v>Lunes 14:30</v>
      </c>
      <c r="S682" s="134" t="str">
        <f>IFERROR(__xludf.DUMMYFUNCTION("""COMPUTED_VALUE"""),"Lunes 17:30")</f>
        <v>Lunes 17:30</v>
      </c>
      <c r="T682" s="134" t="str">
        <f>IFERROR(__xludf.DUMMYFUNCTION("""COMPUTED_VALUE"""),"Lunes 19:45")</f>
        <v>Lunes 19:45</v>
      </c>
      <c r="U682" s="134" t="str">
        <f>IFERROR(__xludf.DUMMYFUNCTION("""COMPUTED_VALUE"""),"Lunes 20:30")</f>
        <v>Lunes 20:30</v>
      </c>
      <c r="V682" s="134" t="str">
        <f>IFERROR(__xludf.DUMMYFUNCTION("""COMPUTED_VALUE"""),"Martes 08:15")</f>
        <v>Martes 08:15</v>
      </c>
      <c r="W682" s="134" t="str">
        <f>IFERROR(__xludf.DUMMYFUNCTION("""COMPUTED_VALUE"""),"Martes 10:30")</f>
        <v>Martes 10:30</v>
      </c>
      <c r="X682" s="134" t="str">
        <f>IFERROR(__xludf.DUMMYFUNCTION("""COMPUTED_VALUE"""),"Martes 14:15")</f>
        <v>Martes 14:15</v>
      </c>
      <c r="Y682" s="134" t="str">
        <f>IFERROR(__xludf.DUMMYFUNCTION("""COMPUTED_VALUE"""),"Miércoles 08:15")</f>
        <v>Miércoles 08:15</v>
      </c>
      <c r="Z682" s="134" t="str">
        <f>IFERROR(__xludf.DUMMYFUNCTION("""COMPUTED_VALUE"""),"Miércoles 10:30")</f>
        <v>Miércoles 10:30</v>
      </c>
      <c r="AA682" s="134" t="str">
        <f>IFERROR(__xludf.DUMMYFUNCTION("""COMPUTED_VALUE"""),"Miércoles 13:30")</f>
        <v>Miércoles 13:30</v>
      </c>
      <c r="AB682" s="134" t="str">
        <f>IFERROR(__xludf.DUMMYFUNCTION("""COMPUTED_VALUE"""),"Miércoles 18:00")</f>
        <v>Miércoles 18:00</v>
      </c>
      <c r="AC682" s="134" t="str">
        <f>IFERROR(__xludf.DUMMYFUNCTION("""COMPUTED_VALUE"""),"Miércoles 18:45")</f>
        <v>Miércoles 18:45</v>
      </c>
      <c r="AD682" s="134" t="str">
        <f>IFERROR(__xludf.DUMMYFUNCTION("""COMPUTED_VALUE"""),"Miércoles 20:15")</f>
        <v>Miércoles 20:15</v>
      </c>
      <c r="AE682" s="134" t="str">
        <f>IFERROR(__xludf.DUMMYFUNCTION("""COMPUTED_VALUE"""),"Jueves 08:15")</f>
        <v>Jueves 08:15</v>
      </c>
      <c r="AF682" s="134" t="str">
        <f>IFERROR(__xludf.DUMMYFUNCTION("""COMPUTED_VALUE"""),"Jueves 09:00")</f>
        <v>Jueves 09:00</v>
      </c>
      <c r="AG682" s="134" t="str">
        <f>IFERROR(__xludf.DUMMYFUNCTION("""COMPUTED_VALUE"""),"Jueves 10:30")</f>
        <v>Jueves 10:30</v>
      </c>
      <c r="AH682" s="134" t="str">
        <f>IFERROR(__xludf.DUMMYFUNCTION("""COMPUTED_VALUE"""),"Jueves 14:15")</f>
        <v>Jueves 14:15</v>
      </c>
      <c r="AI682" s="134" t="str">
        <f>IFERROR(__xludf.DUMMYFUNCTION("""COMPUTED_VALUE"""),"Jueves 15:00")</f>
        <v>Jueves 15:00</v>
      </c>
      <c r="AJ682" s="134" t="str">
        <f>IFERROR(__xludf.DUMMYFUNCTION("""COMPUTED_VALUE"""),"Jueves 19:30")</f>
        <v>Jueves 19:30</v>
      </c>
      <c r="AK682" s="134" t="str">
        <f>IFERROR(__xludf.DUMMYFUNCTION("""COMPUTED_VALUE"""),"Jueves 20:15")</f>
        <v>Jueves 20:15</v>
      </c>
      <c r="AL682" s="134" t="str">
        <f>IFERROR(__xludf.DUMMYFUNCTION("""COMPUTED_VALUE"""),"Viernes 10:30")</f>
        <v>Viernes 10:30</v>
      </c>
      <c r="AM682" s="134" t="str">
        <f>IFERROR(__xludf.DUMMYFUNCTION("""COMPUTED_VALUE"""),"Viernes 14:15")</f>
        <v>Viernes 14:15</v>
      </c>
      <c r="AN682" s="134" t="str">
        <f>IFERROR(__xludf.DUMMYFUNCTION("""COMPUTED_VALUE"""),"Viernes 18:00")</f>
        <v>Viernes 18:00</v>
      </c>
      <c r="AO682" s="134" t="str">
        <f>IFERROR(__xludf.DUMMYFUNCTION("""COMPUTED_VALUE"""),"Sábado 08:15")</f>
        <v>Sábado 08:15</v>
      </c>
      <c r="AP682" s="134" t="str">
        <f>IFERROR(__xludf.DUMMYFUNCTION("""COMPUTED_VALUE"""),"Sábado 09:45")</f>
        <v>Sábado 09:45</v>
      </c>
      <c r="AQ682" s="134" t="str">
        <f>IFERROR(__xludf.DUMMYFUNCTION("""COMPUTED_VALUE"""),"Sábado 12:00")</f>
        <v>Sábado 12:00</v>
      </c>
      <c r="AR682" s="134" t="str">
        <f>IFERROR(__xludf.DUMMYFUNCTION("""COMPUTED_VALUE"""),"Sábado 16:30")</f>
        <v>Sábado 16:30</v>
      </c>
      <c r="AS682" s="134" t="str">
        <f>IFERROR(__xludf.DUMMYFUNCTION("""COMPUTED_VALUE"""),"vacio")</f>
        <v>vacio</v>
      </c>
      <c r="AT682" s="134"/>
      <c r="AU682" s="134"/>
      <c r="AV682" s="134"/>
      <c r="AW682" s="134"/>
      <c r="AX682" s="134"/>
      <c r="AY682" s="353"/>
      <c r="AZ682" s="392" t="str">
        <f>IFERROR(__xludf.DUMMYFUNCTION("TRANSPOSE( IFNA(FILTER($B:$B, MONTH(IF($A:$A&lt;&gt;"""",$A:$A,""null""))=MONTH(IF('DATOS PERSONALES'!$H680&lt;&gt;"""",'DATOS PERSONALES'!$H680,""null""))),""Ingrese mes contratacion primero""))"),"Ingrese mes contratacion primero")</f>
        <v>Ingrese mes contratacion primero</v>
      </c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</row>
    <row r="683" ht="15.75" customHeight="1">
      <c r="A683" s="134"/>
      <c r="B683" s="134"/>
      <c r="C683" s="134"/>
      <c r="D683" s="134"/>
      <c r="E683" s="134"/>
      <c r="F683" s="134"/>
      <c r="G683" s="353"/>
      <c r="H683" s="376"/>
      <c r="I683" s="376"/>
      <c r="J683" s="376"/>
      <c r="K683" s="377"/>
      <c r="L683" s="134"/>
      <c r="M683" s="134"/>
      <c r="N683" s="134"/>
      <c r="O683" s="134"/>
      <c r="P683" s="353"/>
      <c r="Q683" s="381" t="str">
        <f>IFERROR(__xludf.DUMMYFUNCTION("TRANSPOSE(FILTER($P$6:$P$329,$O$6:$O$329='DATOS PERSONALES'!$E680))"),"Lunes 13:45")</f>
        <v>Lunes 13:45</v>
      </c>
      <c r="R683" s="134" t="str">
        <f>IFERROR(__xludf.DUMMYFUNCTION("""COMPUTED_VALUE"""),"Lunes 14:30")</f>
        <v>Lunes 14:30</v>
      </c>
      <c r="S683" s="134" t="str">
        <f>IFERROR(__xludf.DUMMYFUNCTION("""COMPUTED_VALUE"""),"Lunes 17:30")</f>
        <v>Lunes 17:30</v>
      </c>
      <c r="T683" s="134" t="str">
        <f>IFERROR(__xludf.DUMMYFUNCTION("""COMPUTED_VALUE"""),"Lunes 19:45")</f>
        <v>Lunes 19:45</v>
      </c>
      <c r="U683" s="134" t="str">
        <f>IFERROR(__xludf.DUMMYFUNCTION("""COMPUTED_VALUE"""),"Lunes 20:30")</f>
        <v>Lunes 20:30</v>
      </c>
      <c r="V683" s="134" t="str">
        <f>IFERROR(__xludf.DUMMYFUNCTION("""COMPUTED_VALUE"""),"Martes 08:15")</f>
        <v>Martes 08:15</v>
      </c>
      <c r="W683" s="134" t="str">
        <f>IFERROR(__xludf.DUMMYFUNCTION("""COMPUTED_VALUE"""),"Martes 10:30")</f>
        <v>Martes 10:30</v>
      </c>
      <c r="X683" s="134" t="str">
        <f>IFERROR(__xludf.DUMMYFUNCTION("""COMPUTED_VALUE"""),"Martes 14:15")</f>
        <v>Martes 14:15</v>
      </c>
      <c r="Y683" s="134" t="str">
        <f>IFERROR(__xludf.DUMMYFUNCTION("""COMPUTED_VALUE"""),"Miércoles 08:15")</f>
        <v>Miércoles 08:15</v>
      </c>
      <c r="Z683" s="134" t="str">
        <f>IFERROR(__xludf.DUMMYFUNCTION("""COMPUTED_VALUE"""),"Miércoles 10:30")</f>
        <v>Miércoles 10:30</v>
      </c>
      <c r="AA683" s="134" t="str">
        <f>IFERROR(__xludf.DUMMYFUNCTION("""COMPUTED_VALUE"""),"Miércoles 13:30")</f>
        <v>Miércoles 13:30</v>
      </c>
      <c r="AB683" s="134" t="str">
        <f>IFERROR(__xludf.DUMMYFUNCTION("""COMPUTED_VALUE"""),"Miércoles 18:00")</f>
        <v>Miércoles 18:00</v>
      </c>
      <c r="AC683" s="134" t="str">
        <f>IFERROR(__xludf.DUMMYFUNCTION("""COMPUTED_VALUE"""),"Miércoles 18:45")</f>
        <v>Miércoles 18:45</v>
      </c>
      <c r="AD683" s="134" t="str">
        <f>IFERROR(__xludf.DUMMYFUNCTION("""COMPUTED_VALUE"""),"Miércoles 20:15")</f>
        <v>Miércoles 20:15</v>
      </c>
      <c r="AE683" s="134" t="str">
        <f>IFERROR(__xludf.DUMMYFUNCTION("""COMPUTED_VALUE"""),"Jueves 08:15")</f>
        <v>Jueves 08:15</v>
      </c>
      <c r="AF683" s="134" t="str">
        <f>IFERROR(__xludf.DUMMYFUNCTION("""COMPUTED_VALUE"""),"Jueves 09:00")</f>
        <v>Jueves 09:00</v>
      </c>
      <c r="AG683" s="134" t="str">
        <f>IFERROR(__xludf.DUMMYFUNCTION("""COMPUTED_VALUE"""),"Jueves 10:30")</f>
        <v>Jueves 10:30</v>
      </c>
      <c r="AH683" s="134" t="str">
        <f>IFERROR(__xludf.DUMMYFUNCTION("""COMPUTED_VALUE"""),"Jueves 14:15")</f>
        <v>Jueves 14:15</v>
      </c>
      <c r="AI683" s="134" t="str">
        <f>IFERROR(__xludf.DUMMYFUNCTION("""COMPUTED_VALUE"""),"Jueves 15:00")</f>
        <v>Jueves 15:00</v>
      </c>
      <c r="AJ683" s="134" t="str">
        <f>IFERROR(__xludf.DUMMYFUNCTION("""COMPUTED_VALUE"""),"Jueves 19:30")</f>
        <v>Jueves 19:30</v>
      </c>
      <c r="AK683" s="134" t="str">
        <f>IFERROR(__xludf.DUMMYFUNCTION("""COMPUTED_VALUE"""),"Jueves 20:15")</f>
        <v>Jueves 20:15</v>
      </c>
      <c r="AL683" s="134" t="str">
        <f>IFERROR(__xludf.DUMMYFUNCTION("""COMPUTED_VALUE"""),"Viernes 10:30")</f>
        <v>Viernes 10:30</v>
      </c>
      <c r="AM683" s="134" t="str">
        <f>IFERROR(__xludf.DUMMYFUNCTION("""COMPUTED_VALUE"""),"Viernes 14:15")</f>
        <v>Viernes 14:15</v>
      </c>
      <c r="AN683" s="134" t="str">
        <f>IFERROR(__xludf.DUMMYFUNCTION("""COMPUTED_VALUE"""),"Viernes 18:00")</f>
        <v>Viernes 18:00</v>
      </c>
      <c r="AO683" s="134" t="str">
        <f>IFERROR(__xludf.DUMMYFUNCTION("""COMPUTED_VALUE"""),"Sábado 08:15")</f>
        <v>Sábado 08:15</v>
      </c>
      <c r="AP683" s="134" t="str">
        <f>IFERROR(__xludf.DUMMYFUNCTION("""COMPUTED_VALUE"""),"Sábado 09:45")</f>
        <v>Sábado 09:45</v>
      </c>
      <c r="AQ683" s="134" t="str">
        <f>IFERROR(__xludf.DUMMYFUNCTION("""COMPUTED_VALUE"""),"Sábado 12:00")</f>
        <v>Sábado 12:00</v>
      </c>
      <c r="AR683" s="134" t="str">
        <f>IFERROR(__xludf.DUMMYFUNCTION("""COMPUTED_VALUE"""),"Sábado 16:30")</f>
        <v>Sábado 16:30</v>
      </c>
      <c r="AS683" s="134" t="str">
        <f>IFERROR(__xludf.DUMMYFUNCTION("""COMPUTED_VALUE"""),"vacio")</f>
        <v>vacio</v>
      </c>
      <c r="AT683" s="134"/>
      <c r="AU683" s="134"/>
      <c r="AV683" s="134"/>
      <c r="AW683" s="134"/>
      <c r="AX683" s="134"/>
      <c r="AY683" s="353"/>
      <c r="AZ683" s="392" t="str">
        <f>IFERROR(__xludf.DUMMYFUNCTION("TRANSPOSE( IFNA(FILTER($B:$B, MONTH(IF($A:$A&lt;&gt;"""",$A:$A,""null""))=MONTH(IF('DATOS PERSONALES'!$H681&lt;&gt;"""",'DATOS PERSONALES'!$H681,""null""))),""Ingrese mes contratacion primero""))"),"Ingrese mes contratacion primero")</f>
        <v>Ingrese mes contratacion primero</v>
      </c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</row>
    <row r="684" ht="15.75" customHeight="1">
      <c r="A684" s="134"/>
      <c r="B684" s="134"/>
      <c r="C684" s="134"/>
      <c r="D684" s="134"/>
      <c r="E684" s="134"/>
      <c r="F684" s="134"/>
      <c r="G684" s="353"/>
      <c r="H684" s="376"/>
      <c r="I684" s="376"/>
      <c r="J684" s="376"/>
      <c r="K684" s="377"/>
      <c r="L684" s="134"/>
      <c r="M684" s="134"/>
      <c r="N684" s="134"/>
      <c r="O684" s="134"/>
      <c r="P684" s="353"/>
      <c r="Q684" s="381" t="str">
        <f>IFERROR(__xludf.DUMMYFUNCTION("TRANSPOSE(FILTER($P$6:$P$329,$O$6:$O$329='DATOS PERSONALES'!$E681))"),"Lunes 13:45")</f>
        <v>Lunes 13:45</v>
      </c>
      <c r="R684" s="134" t="str">
        <f>IFERROR(__xludf.DUMMYFUNCTION("""COMPUTED_VALUE"""),"Lunes 14:30")</f>
        <v>Lunes 14:30</v>
      </c>
      <c r="S684" s="134" t="str">
        <f>IFERROR(__xludf.DUMMYFUNCTION("""COMPUTED_VALUE"""),"Lunes 17:30")</f>
        <v>Lunes 17:30</v>
      </c>
      <c r="T684" s="134" t="str">
        <f>IFERROR(__xludf.DUMMYFUNCTION("""COMPUTED_VALUE"""),"Lunes 19:45")</f>
        <v>Lunes 19:45</v>
      </c>
      <c r="U684" s="134" t="str">
        <f>IFERROR(__xludf.DUMMYFUNCTION("""COMPUTED_VALUE"""),"Lunes 20:30")</f>
        <v>Lunes 20:30</v>
      </c>
      <c r="V684" s="134" t="str">
        <f>IFERROR(__xludf.DUMMYFUNCTION("""COMPUTED_VALUE"""),"Martes 08:15")</f>
        <v>Martes 08:15</v>
      </c>
      <c r="W684" s="134" t="str">
        <f>IFERROR(__xludf.DUMMYFUNCTION("""COMPUTED_VALUE"""),"Martes 10:30")</f>
        <v>Martes 10:30</v>
      </c>
      <c r="X684" s="134" t="str">
        <f>IFERROR(__xludf.DUMMYFUNCTION("""COMPUTED_VALUE"""),"Martes 14:15")</f>
        <v>Martes 14:15</v>
      </c>
      <c r="Y684" s="134" t="str">
        <f>IFERROR(__xludf.DUMMYFUNCTION("""COMPUTED_VALUE"""),"Miércoles 08:15")</f>
        <v>Miércoles 08:15</v>
      </c>
      <c r="Z684" s="134" t="str">
        <f>IFERROR(__xludf.DUMMYFUNCTION("""COMPUTED_VALUE"""),"Miércoles 10:30")</f>
        <v>Miércoles 10:30</v>
      </c>
      <c r="AA684" s="134" t="str">
        <f>IFERROR(__xludf.DUMMYFUNCTION("""COMPUTED_VALUE"""),"Miércoles 13:30")</f>
        <v>Miércoles 13:30</v>
      </c>
      <c r="AB684" s="134" t="str">
        <f>IFERROR(__xludf.DUMMYFUNCTION("""COMPUTED_VALUE"""),"Miércoles 18:00")</f>
        <v>Miércoles 18:00</v>
      </c>
      <c r="AC684" s="134" t="str">
        <f>IFERROR(__xludf.DUMMYFUNCTION("""COMPUTED_VALUE"""),"Miércoles 18:45")</f>
        <v>Miércoles 18:45</v>
      </c>
      <c r="AD684" s="134" t="str">
        <f>IFERROR(__xludf.DUMMYFUNCTION("""COMPUTED_VALUE"""),"Miércoles 20:15")</f>
        <v>Miércoles 20:15</v>
      </c>
      <c r="AE684" s="134" t="str">
        <f>IFERROR(__xludf.DUMMYFUNCTION("""COMPUTED_VALUE"""),"Jueves 08:15")</f>
        <v>Jueves 08:15</v>
      </c>
      <c r="AF684" s="134" t="str">
        <f>IFERROR(__xludf.DUMMYFUNCTION("""COMPUTED_VALUE"""),"Jueves 09:00")</f>
        <v>Jueves 09:00</v>
      </c>
      <c r="AG684" s="134" t="str">
        <f>IFERROR(__xludf.DUMMYFUNCTION("""COMPUTED_VALUE"""),"Jueves 10:30")</f>
        <v>Jueves 10:30</v>
      </c>
      <c r="AH684" s="134" t="str">
        <f>IFERROR(__xludf.DUMMYFUNCTION("""COMPUTED_VALUE"""),"Jueves 14:15")</f>
        <v>Jueves 14:15</v>
      </c>
      <c r="AI684" s="134" t="str">
        <f>IFERROR(__xludf.DUMMYFUNCTION("""COMPUTED_VALUE"""),"Jueves 15:00")</f>
        <v>Jueves 15:00</v>
      </c>
      <c r="AJ684" s="134" t="str">
        <f>IFERROR(__xludf.DUMMYFUNCTION("""COMPUTED_VALUE"""),"Jueves 19:30")</f>
        <v>Jueves 19:30</v>
      </c>
      <c r="AK684" s="134" t="str">
        <f>IFERROR(__xludf.DUMMYFUNCTION("""COMPUTED_VALUE"""),"Jueves 20:15")</f>
        <v>Jueves 20:15</v>
      </c>
      <c r="AL684" s="134" t="str">
        <f>IFERROR(__xludf.DUMMYFUNCTION("""COMPUTED_VALUE"""),"Viernes 10:30")</f>
        <v>Viernes 10:30</v>
      </c>
      <c r="AM684" s="134" t="str">
        <f>IFERROR(__xludf.DUMMYFUNCTION("""COMPUTED_VALUE"""),"Viernes 14:15")</f>
        <v>Viernes 14:15</v>
      </c>
      <c r="AN684" s="134" t="str">
        <f>IFERROR(__xludf.DUMMYFUNCTION("""COMPUTED_VALUE"""),"Viernes 18:00")</f>
        <v>Viernes 18:00</v>
      </c>
      <c r="AO684" s="134" t="str">
        <f>IFERROR(__xludf.DUMMYFUNCTION("""COMPUTED_VALUE"""),"Sábado 08:15")</f>
        <v>Sábado 08:15</v>
      </c>
      <c r="AP684" s="134" t="str">
        <f>IFERROR(__xludf.DUMMYFUNCTION("""COMPUTED_VALUE"""),"Sábado 09:45")</f>
        <v>Sábado 09:45</v>
      </c>
      <c r="AQ684" s="134" t="str">
        <f>IFERROR(__xludf.DUMMYFUNCTION("""COMPUTED_VALUE"""),"Sábado 12:00")</f>
        <v>Sábado 12:00</v>
      </c>
      <c r="AR684" s="134" t="str">
        <f>IFERROR(__xludf.DUMMYFUNCTION("""COMPUTED_VALUE"""),"Sábado 16:30")</f>
        <v>Sábado 16:30</v>
      </c>
      <c r="AS684" s="134" t="str">
        <f>IFERROR(__xludf.DUMMYFUNCTION("""COMPUTED_VALUE"""),"vacio")</f>
        <v>vacio</v>
      </c>
      <c r="AT684" s="134"/>
      <c r="AU684" s="134"/>
      <c r="AV684" s="134"/>
      <c r="AW684" s="134"/>
      <c r="AX684" s="134"/>
      <c r="AY684" s="353"/>
      <c r="AZ684" s="392" t="str">
        <f>IFERROR(__xludf.DUMMYFUNCTION("TRANSPOSE( IFNA(FILTER($B:$B, MONTH(IF($A:$A&lt;&gt;"""",$A:$A,""null""))=MONTH(IF('DATOS PERSONALES'!$H682&lt;&gt;"""",'DATOS PERSONALES'!$H682,""null""))),""Ingrese mes contratacion primero""))"),"Ingrese mes contratacion primero")</f>
        <v>Ingrese mes contratacion primero</v>
      </c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</row>
    <row r="685" ht="15.75" customHeight="1">
      <c r="A685" s="134"/>
      <c r="B685" s="134"/>
      <c r="C685" s="134"/>
      <c r="D685" s="134"/>
      <c r="E685" s="134"/>
      <c r="F685" s="134"/>
      <c r="G685" s="353"/>
      <c r="H685" s="376"/>
      <c r="I685" s="376"/>
      <c r="J685" s="376"/>
      <c r="K685" s="377"/>
      <c r="L685" s="134"/>
      <c r="M685" s="134"/>
      <c r="N685" s="134"/>
      <c r="O685" s="134"/>
      <c r="P685" s="353"/>
      <c r="Q685" s="381" t="str">
        <f>IFERROR(__xludf.DUMMYFUNCTION("TRANSPOSE(FILTER($P$6:$P$329,$O$6:$O$329='DATOS PERSONALES'!$E682))"),"Lunes 13:45")</f>
        <v>Lunes 13:45</v>
      </c>
      <c r="R685" s="134" t="str">
        <f>IFERROR(__xludf.DUMMYFUNCTION("""COMPUTED_VALUE"""),"Lunes 14:30")</f>
        <v>Lunes 14:30</v>
      </c>
      <c r="S685" s="134" t="str">
        <f>IFERROR(__xludf.DUMMYFUNCTION("""COMPUTED_VALUE"""),"Lunes 17:30")</f>
        <v>Lunes 17:30</v>
      </c>
      <c r="T685" s="134" t="str">
        <f>IFERROR(__xludf.DUMMYFUNCTION("""COMPUTED_VALUE"""),"Lunes 19:45")</f>
        <v>Lunes 19:45</v>
      </c>
      <c r="U685" s="134" t="str">
        <f>IFERROR(__xludf.DUMMYFUNCTION("""COMPUTED_VALUE"""),"Lunes 20:30")</f>
        <v>Lunes 20:30</v>
      </c>
      <c r="V685" s="134" t="str">
        <f>IFERROR(__xludf.DUMMYFUNCTION("""COMPUTED_VALUE"""),"Martes 08:15")</f>
        <v>Martes 08:15</v>
      </c>
      <c r="W685" s="134" t="str">
        <f>IFERROR(__xludf.DUMMYFUNCTION("""COMPUTED_VALUE"""),"Martes 10:30")</f>
        <v>Martes 10:30</v>
      </c>
      <c r="X685" s="134" t="str">
        <f>IFERROR(__xludf.DUMMYFUNCTION("""COMPUTED_VALUE"""),"Martes 14:15")</f>
        <v>Martes 14:15</v>
      </c>
      <c r="Y685" s="134" t="str">
        <f>IFERROR(__xludf.DUMMYFUNCTION("""COMPUTED_VALUE"""),"Miércoles 08:15")</f>
        <v>Miércoles 08:15</v>
      </c>
      <c r="Z685" s="134" t="str">
        <f>IFERROR(__xludf.DUMMYFUNCTION("""COMPUTED_VALUE"""),"Miércoles 10:30")</f>
        <v>Miércoles 10:30</v>
      </c>
      <c r="AA685" s="134" t="str">
        <f>IFERROR(__xludf.DUMMYFUNCTION("""COMPUTED_VALUE"""),"Miércoles 13:30")</f>
        <v>Miércoles 13:30</v>
      </c>
      <c r="AB685" s="134" t="str">
        <f>IFERROR(__xludf.DUMMYFUNCTION("""COMPUTED_VALUE"""),"Miércoles 18:00")</f>
        <v>Miércoles 18:00</v>
      </c>
      <c r="AC685" s="134" t="str">
        <f>IFERROR(__xludf.DUMMYFUNCTION("""COMPUTED_VALUE"""),"Miércoles 18:45")</f>
        <v>Miércoles 18:45</v>
      </c>
      <c r="AD685" s="134" t="str">
        <f>IFERROR(__xludf.DUMMYFUNCTION("""COMPUTED_VALUE"""),"Miércoles 20:15")</f>
        <v>Miércoles 20:15</v>
      </c>
      <c r="AE685" s="134" t="str">
        <f>IFERROR(__xludf.DUMMYFUNCTION("""COMPUTED_VALUE"""),"Jueves 08:15")</f>
        <v>Jueves 08:15</v>
      </c>
      <c r="AF685" s="134" t="str">
        <f>IFERROR(__xludf.DUMMYFUNCTION("""COMPUTED_VALUE"""),"Jueves 09:00")</f>
        <v>Jueves 09:00</v>
      </c>
      <c r="AG685" s="134" t="str">
        <f>IFERROR(__xludf.DUMMYFUNCTION("""COMPUTED_VALUE"""),"Jueves 10:30")</f>
        <v>Jueves 10:30</v>
      </c>
      <c r="AH685" s="134" t="str">
        <f>IFERROR(__xludf.DUMMYFUNCTION("""COMPUTED_VALUE"""),"Jueves 14:15")</f>
        <v>Jueves 14:15</v>
      </c>
      <c r="AI685" s="134" t="str">
        <f>IFERROR(__xludf.DUMMYFUNCTION("""COMPUTED_VALUE"""),"Jueves 15:00")</f>
        <v>Jueves 15:00</v>
      </c>
      <c r="AJ685" s="134" t="str">
        <f>IFERROR(__xludf.DUMMYFUNCTION("""COMPUTED_VALUE"""),"Jueves 19:30")</f>
        <v>Jueves 19:30</v>
      </c>
      <c r="AK685" s="134" t="str">
        <f>IFERROR(__xludf.DUMMYFUNCTION("""COMPUTED_VALUE"""),"Jueves 20:15")</f>
        <v>Jueves 20:15</v>
      </c>
      <c r="AL685" s="134" t="str">
        <f>IFERROR(__xludf.DUMMYFUNCTION("""COMPUTED_VALUE"""),"Viernes 10:30")</f>
        <v>Viernes 10:30</v>
      </c>
      <c r="AM685" s="134" t="str">
        <f>IFERROR(__xludf.DUMMYFUNCTION("""COMPUTED_VALUE"""),"Viernes 14:15")</f>
        <v>Viernes 14:15</v>
      </c>
      <c r="AN685" s="134" t="str">
        <f>IFERROR(__xludf.DUMMYFUNCTION("""COMPUTED_VALUE"""),"Viernes 18:00")</f>
        <v>Viernes 18:00</v>
      </c>
      <c r="AO685" s="134" t="str">
        <f>IFERROR(__xludf.DUMMYFUNCTION("""COMPUTED_VALUE"""),"Sábado 08:15")</f>
        <v>Sábado 08:15</v>
      </c>
      <c r="AP685" s="134" t="str">
        <f>IFERROR(__xludf.DUMMYFUNCTION("""COMPUTED_VALUE"""),"Sábado 09:45")</f>
        <v>Sábado 09:45</v>
      </c>
      <c r="AQ685" s="134" t="str">
        <f>IFERROR(__xludf.DUMMYFUNCTION("""COMPUTED_VALUE"""),"Sábado 12:00")</f>
        <v>Sábado 12:00</v>
      </c>
      <c r="AR685" s="134" t="str">
        <f>IFERROR(__xludf.DUMMYFUNCTION("""COMPUTED_VALUE"""),"Sábado 16:30")</f>
        <v>Sábado 16:30</v>
      </c>
      <c r="AS685" s="134" t="str">
        <f>IFERROR(__xludf.DUMMYFUNCTION("""COMPUTED_VALUE"""),"vacio")</f>
        <v>vacio</v>
      </c>
      <c r="AT685" s="134"/>
      <c r="AU685" s="134"/>
      <c r="AV685" s="134"/>
      <c r="AW685" s="134"/>
      <c r="AX685" s="134"/>
      <c r="AY685" s="353"/>
      <c r="AZ685" s="392" t="str">
        <f>IFERROR(__xludf.DUMMYFUNCTION("TRANSPOSE( IFNA(FILTER($B:$B, MONTH(IF($A:$A&lt;&gt;"""",$A:$A,""null""))=MONTH(IF('DATOS PERSONALES'!$H683&lt;&gt;"""",'DATOS PERSONALES'!$H683,""null""))),""Ingrese mes contratacion primero""))"),"Ingrese mes contratacion primero")</f>
        <v>Ingrese mes contratacion primero</v>
      </c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</row>
    <row r="686" ht="15.75" customHeight="1">
      <c r="A686" s="134"/>
      <c r="B686" s="134"/>
      <c r="C686" s="134"/>
      <c r="D686" s="134"/>
      <c r="E686" s="134"/>
      <c r="F686" s="134"/>
      <c r="G686" s="353"/>
      <c r="H686" s="376"/>
      <c r="I686" s="376"/>
      <c r="J686" s="376"/>
      <c r="K686" s="377"/>
      <c r="L686" s="134"/>
      <c r="M686" s="134"/>
      <c r="N686" s="134"/>
      <c r="O686" s="134"/>
      <c r="P686" s="353"/>
      <c r="Q686" s="381" t="str">
        <f>IFERROR(__xludf.DUMMYFUNCTION("TRANSPOSE(FILTER($P$6:$P$329,$O$6:$O$329='DATOS PERSONALES'!$E683))"),"Lunes 13:45")</f>
        <v>Lunes 13:45</v>
      </c>
      <c r="R686" s="134" t="str">
        <f>IFERROR(__xludf.DUMMYFUNCTION("""COMPUTED_VALUE"""),"Lunes 14:30")</f>
        <v>Lunes 14:30</v>
      </c>
      <c r="S686" s="134" t="str">
        <f>IFERROR(__xludf.DUMMYFUNCTION("""COMPUTED_VALUE"""),"Lunes 17:30")</f>
        <v>Lunes 17:30</v>
      </c>
      <c r="T686" s="134" t="str">
        <f>IFERROR(__xludf.DUMMYFUNCTION("""COMPUTED_VALUE"""),"Lunes 19:45")</f>
        <v>Lunes 19:45</v>
      </c>
      <c r="U686" s="134" t="str">
        <f>IFERROR(__xludf.DUMMYFUNCTION("""COMPUTED_VALUE"""),"Lunes 20:30")</f>
        <v>Lunes 20:30</v>
      </c>
      <c r="V686" s="134" t="str">
        <f>IFERROR(__xludf.DUMMYFUNCTION("""COMPUTED_VALUE"""),"Martes 08:15")</f>
        <v>Martes 08:15</v>
      </c>
      <c r="W686" s="134" t="str">
        <f>IFERROR(__xludf.DUMMYFUNCTION("""COMPUTED_VALUE"""),"Martes 10:30")</f>
        <v>Martes 10:30</v>
      </c>
      <c r="X686" s="134" t="str">
        <f>IFERROR(__xludf.DUMMYFUNCTION("""COMPUTED_VALUE"""),"Martes 14:15")</f>
        <v>Martes 14:15</v>
      </c>
      <c r="Y686" s="134" t="str">
        <f>IFERROR(__xludf.DUMMYFUNCTION("""COMPUTED_VALUE"""),"Miércoles 08:15")</f>
        <v>Miércoles 08:15</v>
      </c>
      <c r="Z686" s="134" t="str">
        <f>IFERROR(__xludf.DUMMYFUNCTION("""COMPUTED_VALUE"""),"Miércoles 10:30")</f>
        <v>Miércoles 10:30</v>
      </c>
      <c r="AA686" s="134" t="str">
        <f>IFERROR(__xludf.DUMMYFUNCTION("""COMPUTED_VALUE"""),"Miércoles 13:30")</f>
        <v>Miércoles 13:30</v>
      </c>
      <c r="AB686" s="134" t="str">
        <f>IFERROR(__xludf.DUMMYFUNCTION("""COMPUTED_VALUE"""),"Miércoles 18:00")</f>
        <v>Miércoles 18:00</v>
      </c>
      <c r="AC686" s="134" t="str">
        <f>IFERROR(__xludf.DUMMYFUNCTION("""COMPUTED_VALUE"""),"Miércoles 18:45")</f>
        <v>Miércoles 18:45</v>
      </c>
      <c r="AD686" s="134" t="str">
        <f>IFERROR(__xludf.DUMMYFUNCTION("""COMPUTED_VALUE"""),"Miércoles 20:15")</f>
        <v>Miércoles 20:15</v>
      </c>
      <c r="AE686" s="134" t="str">
        <f>IFERROR(__xludf.DUMMYFUNCTION("""COMPUTED_VALUE"""),"Jueves 08:15")</f>
        <v>Jueves 08:15</v>
      </c>
      <c r="AF686" s="134" t="str">
        <f>IFERROR(__xludf.DUMMYFUNCTION("""COMPUTED_VALUE"""),"Jueves 09:00")</f>
        <v>Jueves 09:00</v>
      </c>
      <c r="AG686" s="134" t="str">
        <f>IFERROR(__xludf.DUMMYFUNCTION("""COMPUTED_VALUE"""),"Jueves 10:30")</f>
        <v>Jueves 10:30</v>
      </c>
      <c r="AH686" s="134" t="str">
        <f>IFERROR(__xludf.DUMMYFUNCTION("""COMPUTED_VALUE"""),"Jueves 14:15")</f>
        <v>Jueves 14:15</v>
      </c>
      <c r="AI686" s="134" t="str">
        <f>IFERROR(__xludf.DUMMYFUNCTION("""COMPUTED_VALUE"""),"Jueves 15:00")</f>
        <v>Jueves 15:00</v>
      </c>
      <c r="AJ686" s="134" t="str">
        <f>IFERROR(__xludf.DUMMYFUNCTION("""COMPUTED_VALUE"""),"Jueves 19:30")</f>
        <v>Jueves 19:30</v>
      </c>
      <c r="AK686" s="134" t="str">
        <f>IFERROR(__xludf.DUMMYFUNCTION("""COMPUTED_VALUE"""),"Jueves 20:15")</f>
        <v>Jueves 20:15</v>
      </c>
      <c r="AL686" s="134" t="str">
        <f>IFERROR(__xludf.DUMMYFUNCTION("""COMPUTED_VALUE"""),"Viernes 10:30")</f>
        <v>Viernes 10:30</v>
      </c>
      <c r="AM686" s="134" t="str">
        <f>IFERROR(__xludf.DUMMYFUNCTION("""COMPUTED_VALUE"""),"Viernes 14:15")</f>
        <v>Viernes 14:15</v>
      </c>
      <c r="AN686" s="134" t="str">
        <f>IFERROR(__xludf.DUMMYFUNCTION("""COMPUTED_VALUE"""),"Viernes 18:00")</f>
        <v>Viernes 18:00</v>
      </c>
      <c r="AO686" s="134" t="str">
        <f>IFERROR(__xludf.DUMMYFUNCTION("""COMPUTED_VALUE"""),"Sábado 08:15")</f>
        <v>Sábado 08:15</v>
      </c>
      <c r="AP686" s="134" t="str">
        <f>IFERROR(__xludf.DUMMYFUNCTION("""COMPUTED_VALUE"""),"Sábado 09:45")</f>
        <v>Sábado 09:45</v>
      </c>
      <c r="AQ686" s="134" t="str">
        <f>IFERROR(__xludf.DUMMYFUNCTION("""COMPUTED_VALUE"""),"Sábado 12:00")</f>
        <v>Sábado 12:00</v>
      </c>
      <c r="AR686" s="134" t="str">
        <f>IFERROR(__xludf.DUMMYFUNCTION("""COMPUTED_VALUE"""),"Sábado 16:30")</f>
        <v>Sábado 16:30</v>
      </c>
      <c r="AS686" s="134" t="str">
        <f>IFERROR(__xludf.DUMMYFUNCTION("""COMPUTED_VALUE"""),"vacio")</f>
        <v>vacio</v>
      </c>
      <c r="AT686" s="134"/>
      <c r="AU686" s="134"/>
      <c r="AV686" s="134"/>
      <c r="AW686" s="134"/>
      <c r="AX686" s="134"/>
      <c r="AY686" s="353"/>
      <c r="AZ686" s="392" t="str">
        <f>IFERROR(__xludf.DUMMYFUNCTION("TRANSPOSE( IFNA(FILTER($B:$B, MONTH(IF($A:$A&lt;&gt;"""",$A:$A,""null""))=MONTH(IF('DATOS PERSONALES'!$H684&lt;&gt;"""",'DATOS PERSONALES'!$H684,""null""))),""Ingrese mes contratacion primero""))"),"Ingrese mes contratacion primero")</f>
        <v>Ingrese mes contratacion primero</v>
      </c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</row>
    <row r="687" ht="15.75" customHeight="1">
      <c r="A687" s="134"/>
      <c r="B687" s="134"/>
      <c r="C687" s="134"/>
      <c r="D687" s="134"/>
      <c r="E687" s="134"/>
      <c r="F687" s="134"/>
      <c r="G687" s="353"/>
      <c r="H687" s="376"/>
      <c r="I687" s="376"/>
      <c r="J687" s="376"/>
      <c r="K687" s="377"/>
      <c r="L687" s="134"/>
      <c r="M687" s="134"/>
      <c r="N687" s="134"/>
      <c r="O687" s="134"/>
      <c r="P687" s="353"/>
      <c r="Q687" s="381" t="str">
        <f>IFERROR(__xludf.DUMMYFUNCTION("TRANSPOSE(FILTER($P$6:$P$329,$O$6:$O$329='DATOS PERSONALES'!$E684))"),"Lunes 13:45")</f>
        <v>Lunes 13:45</v>
      </c>
      <c r="R687" s="134" t="str">
        <f>IFERROR(__xludf.DUMMYFUNCTION("""COMPUTED_VALUE"""),"Lunes 14:30")</f>
        <v>Lunes 14:30</v>
      </c>
      <c r="S687" s="134" t="str">
        <f>IFERROR(__xludf.DUMMYFUNCTION("""COMPUTED_VALUE"""),"Lunes 17:30")</f>
        <v>Lunes 17:30</v>
      </c>
      <c r="T687" s="134" t="str">
        <f>IFERROR(__xludf.DUMMYFUNCTION("""COMPUTED_VALUE"""),"Lunes 19:45")</f>
        <v>Lunes 19:45</v>
      </c>
      <c r="U687" s="134" t="str">
        <f>IFERROR(__xludf.DUMMYFUNCTION("""COMPUTED_VALUE"""),"Lunes 20:30")</f>
        <v>Lunes 20:30</v>
      </c>
      <c r="V687" s="134" t="str">
        <f>IFERROR(__xludf.DUMMYFUNCTION("""COMPUTED_VALUE"""),"Martes 08:15")</f>
        <v>Martes 08:15</v>
      </c>
      <c r="W687" s="134" t="str">
        <f>IFERROR(__xludf.DUMMYFUNCTION("""COMPUTED_VALUE"""),"Martes 10:30")</f>
        <v>Martes 10:30</v>
      </c>
      <c r="X687" s="134" t="str">
        <f>IFERROR(__xludf.DUMMYFUNCTION("""COMPUTED_VALUE"""),"Martes 14:15")</f>
        <v>Martes 14:15</v>
      </c>
      <c r="Y687" s="134" t="str">
        <f>IFERROR(__xludf.DUMMYFUNCTION("""COMPUTED_VALUE"""),"Miércoles 08:15")</f>
        <v>Miércoles 08:15</v>
      </c>
      <c r="Z687" s="134" t="str">
        <f>IFERROR(__xludf.DUMMYFUNCTION("""COMPUTED_VALUE"""),"Miércoles 10:30")</f>
        <v>Miércoles 10:30</v>
      </c>
      <c r="AA687" s="134" t="str">
        <f>IFERROR(__xludf.DUMMYFUNCTION("""COMPUTED_VALUE"""),"Miércoles 13:30")</f>
        <v>Miércoles 13:30</v>
      </c>
      <c r="AB687" s="134" t="str">
        <f>IFERROR(__xludf.DUMMYFUNCTION("""COMPUTED_VALUE"""),"Miércoles 18:00")</f>
        <v>Miércoles 18:00</v>
      </c>
      <c r="AC687" s="134" t="str">
        <f>IFERROR(__xludf.DUMMYFUNCTION("""COMPUTED_VALUE"""),"Miércoles 18:45")</f>
        <v>Miércoles 18:45</v>
      </c>
      <c r="AD687" s="134" t="str">
        <f>IFERROR(__xludf.DUMMYFUNCTION("""COMPUTED_VALUE"""),"Miércoles 20:15")</f>
        <v>Miércoles 20:15</v>
      </c>
      <c r="AE687" s="134" t="str">
        <f>IFERROR(__xludf.DUMMYFUNCTION("""COMPUTED_VALUE"""),"Jueves 08:15")</f>
        <v>Jueves 08:15</v>
      </c>
      <c r="AF687" s="134" t="str">
        <f>IFERROR(__xludf.DUMMYFUNCTION("""COMPUTED_VALUE"""),"Jueves 09:00")</f>
        <v>Jueves 09:00</v>
      </c>
      <c r="AG687" s="134" t="str">
        <f>IFERROR(__xludf.DUMMYFUNCTION("""COMPUTED_VALUE"""),"Jueves 10:30")</f>
        <v>Jueves 10:30</v>
      </c>
      <c r="AH687" s="134" t="str">
        <f>IFERROR(__xludf.DUMMYFUNCTION("""COMPUTED_VALUE"""),"Jueves 14:15")</f>
        <v>Jueves 14:15</v>
      </c>
      <c r="AI687" s="134" t="str">
        <f>IFERROR(__xludf.DUMMYFUNCTION("""COMPUTED_VALUE"""),"Jueves 15:00")</f>
        <v>Jueves 15:00</v>
      </c>
      <c r="AJ687" s="134" t="str">
        <f>IFERROR(__xludf.DUMMYFUNCTION("""COMPUTED_VALUE"""),"Jueves 19:30")</f>
        <v>Jueves 19:30</v>
      </c>
      <c r="AK687" s="134" t="str">
        <f>IFERROR(__xludf.DUMMYFUNCTION("""COMPUTED_VALUE"""),"Jueves 20:15")</f>
        <v>Jueves 20:15</v>
      </c>
      <c r="AL687" s="134" t="str">
        <f>IFERROR(__xludf.DUMMYFUNCTION("""COMPUTED_VALUE"""),"Viernes 10:30")</f>
        <v>Viernes 10:30</v>
      </c>
      <c r="AM687" s="134" t="str">
        <f>IFERROR(__xludf.DUMMYFUNCTION("""COMPUTED_VALUE"""),"Viernes 14:15")</f>
        <v>Viernes 14:15</v>
      </c>
      <c r="AN687" s="134" t="str">
        <f>IFERROR(__xludf.DUMMYFUNCTION("""COMPUTED_VALUE"""),"Viernes 18:00")</f>
        <v>Viernes 18:00</v>
      </c>
      <c r="AO687" s="134" t="str">
        <f>IFERROR(__xludf.DUMMYFUNCTION("""COMPUTED_VALUE"""),"Sábado 08:15")</f>
        <v>Sábado 08:15</v>
      </c>
      <c r="AP687" s="134" t="str">
        <f>IFERROR(__xludf.DUMMYFUNCTION("""COMPUTED_VALUE"""),"Sábado 09:45")</f>
        <v>Sábado 09:45</v>
      </c>
      <c r="AQ687" s="134" t="str">
        <f>IFERROR(__xludf.DUMMYFUNCTION("""COMPUTED_VALUE"""),"Sábado 12:00")</f>
        <v>Sábado 12:00</v>
      </c>
      <c r="AR687" s="134" t="str">
        <f>IFERROR(__xludf.DUMMYFUNCTION("""COMPUTED_VALUE"""),"Sábado 16:30")</f>
        <v>Sábado 16:30</v>
      </c>
      <c r="AS687" s="134" t="str">
        <f>IFERROR(__xludf.DUMMYFUNCTION("""COMPUTED_VALUE"""),"vacio")</f>
        <v>vacio</v>
      </c>
      <c r="AT687" s="134"/>
      <c r="AU687" s="134"/>
      <c r="AV687" s="134"/>
      <c r="AW687" s="134"/>
      <c r="AX687" s="134"/>
      <c r="AY687" s="353"/>
      <c r="AZ687" s="392" t="str">
        <f>IFERROR(__xludf.DUMMYFUNCTION("TRANSPOSE( IFNA(FILTER($B:$B, MONTH(IF($A:$A&lt;&gt;"""",$A:$A,""null""))=MONTH(IF('DATOS PERSONALES'!$H685&lt;&gt;"""",'DATOS PERSONALES'!$H685,""null""))),""Ingrese mes contratacion primero""))"),"Ingrese mes contratacion primero")</f>
        <v>Ingrese mes contratacion primero</v>
      </c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</row>
    <row r="688" ht="15.75" customHeight="1">
      <c r="A688" s="134"/>
      <c r="B688" s="134"/>
      <c r="C688" s="134"/>
      <c r="D688" s="134"/>
      <c r="E688" s="134"/>
      <c r="F688" s="134"/>
      <c r="G688" s="353"/>
      <c r="H688" s="376"/>
      <c r="I688" s="376"/>
      <c r="J688" s="376"/>
      <c r="K688" s="377"/>
      <c r="L688" s="134"/>
      <c r="M688" s="134"/>
      <c r="N688" s="134"/>
      <c r="O688" s="134"/>
      <c r="P688" s="353"/>
      <c r="Q688" s="381" t="str">
        <f>IFERROR(__xludf.DUMMYFUNCTION("TRANSPOSE(FILTER($P$6:$P$329,$O$6:$O$329='DATOS PERSONALES'!$E685))"),"Lunes 13:45")</f>
        <v>Lunes 13:45</v>
      </c>
      <c r="R688" s="134" t="str">
        <f>IFERROR(__xludf.DUMMYFUNCTION("""COMPUTED_VALUE"""),"Lunes 14:30")</f>
        <v>Lunes 14:30</v>
      </c>
      <c r="S688" s="134" t="str">
        <f>IFERROR(__xludf.DUMMYFUNCTION("""COMPUTED_VALUE"""),"Lunes 17:30")</f>
        <v>Lunes 17:30</v>
      </c>
      <c r="T688" s="134" t="str">
        <f>IFERROR(__xludf.DUMMYFUNCTION("""COMPUTED_VALUE"""),"Lunes 19:45")</f>
        <v>Lunes 19:45</v>
      </c>
      <c r="U688" s="134" t="str">
        <f>IFERROR(__xludf.DUMMYFUNCTION("""COMPUTED_VALUE"""),"Lunes 20:30")</f>
        <v>Lunes 20:30</v>
      </c>
      <c r="V688" s="134" t="str">
        <f>IFERROR(__xludf.DUMMYFUNCTION("""COMPUTED_VALUE"""),"Martes 08:15")</f>
        <v>Martes 08:15</v>
      </c>
      <c r="W688" s="134" t="str">
        <f>IFERROR(__xludf.DUMMYFUNCTION("""COMPUTED_VALUE"""),"Martes 10:30")</f>
        <v>Martes 10:30</v>
      </c>
      <c r="X688" s="134" t="str">
        <f>IFERROR(__xludf.DUMMYFUNCTION("""COMPUTED_VALUE"""),"Martes 14:15")</f>
        <v>Martes 14:15</v>
      </c>
      <c r="Y688" s="134" t="str">
        <f>IFERROR(__xludf.DUMMYFUNCTION("""COMPUTED_VALUE"""),"Miércoles 08:15")</f>
        <v>Miércoles 08:15</v>
      </c>
      <c r="Z688" s="134" t="str">
        <f>IFERROR(__xludf.DUMMYFUNCTION("""COMPUTED_VALUE"""),"Miércoles 10:30")</f>
        <v>Miércoles 10:30</v>
      </c>
      <c r="AA688" s="134" t="str">
        <f>IFERROR(__xludf.DUMMYFUNCTION("""COMPUTED_VALUE"""),"Miércoles 13:30")</f>
        <v>Miércoles 13:30</v>
      </c>
      <c r="AB688" s="134" t="str">
        <f>IFERROR(__xludf.DUMMYFUNCTION("""COMPUTED_VALUE"""),"Miércoles 18:00")</f>
        <v>Miércoles 18:00</v>
      </c>
      <c r="AC688" s="134" t="str">
        <f>IFERROR(__xludf.DUMMYFUNCTION("""COMPUTED_VALUE"""),"Miércoles 18:45")</f>
        <v>Miércoles 18:45</v>
      </c>
      <c r="AD688" s="134" t="str">
        <f>IFERROR(__xludf.DUMMYFUNCTION("""COMPUTED_VALUE"""),"Miércoles 20:15")</f>
        <v>Miércoles 20:15</v>
      </c>
      <c r="AE688" s="134" t="str">
        <f>IFERROR(__xludf.DUMMYFUNCTION("""COMPUTED_VALUE"""),"Jueves 08:15")</f>
        <v>Jueves 08:15</v>
      </c>
      <c r="AF688" s="134" t="str">
        <f>IFERROR(__xludf.DUMMYFUNCTION("""COMPUTED_VALUE"""),"Jueves 09:00")</f>
        <v>Jueves 09:00</v>
      </c>
      <c r="AG688" s="134" t="str">
        <f>IFERROR(__xludf.DUMMYFUNCTION("""COMPUTED_VALUE"""),"Jueves 10:30")</f>
        <v>Jueves 10:30</v>
      </c>
      <c r="AH688" s="134" t="str">
        <f>IFERROR(__xludf.DUMMYFUNCTION("""COMPUTED_VALUE"""),"Jueves 14:15")</f>
        <v>Jueves 14:15</v>
      </c>
      <c r="AI688" s="134" t="str">
        <f>IFERROR(__xludf.DUMMYFUNCTION("""COMPUTED_VALUE"""),"Jueves 15:00")</f>
        <v>Jueves 15:00</v>
      </c>
      <c r="AJ688" s="134" t="str">
        <f>IFERROR(__xludf.DUMMYFUNCTION("""COMPUTED_VALUE"""),"Jueves 19:30")</f>
        <v>Jueves 19:30</v>
      </c>
      <c r="AK688" s="134" t="str">
        <f>IFERROR(__xludf.DUMMYFUNCTION("""COMPUTED_VALUE"""),"Jueves 20:15")</f>
        <v>Jueves 20:15</v>
      </c>
      <c r="AL688" s="134" t="str">
        <f>IFERROR(__xludf.DUMMYFUNCTION("""COMPUTED_VALUE"""),"Viernes 10:30")</f>
        <v>Viernes 10:30</v>
      </c>
      <c r="AM688" s="134" t="str">
        <f>IFERROR(__xludf.DUMMYFUNCTION("""COMPUTED_VALUE"""),"Viernes 14:15")</f>
        <v>Viernes 14:15</v>
      </c>
      <c r="AN688" s="134" t="str">
        <f>IFERROR(__xludf.DUMMYFUNCTION("""COMPUTED_VALUE"""),"Viernes 18:00")</f>
        <v>Viernes 18:00</v>
      </c>
      <c r="AO688" s="134" t="str">
        <f>IFERROR(__xludf.DUMMYFUNCTION("""COMPUTED_VALUE"""),"Sábado 08:15")</f>
        <v>Sábado 08:15</v>
      </c>
      <c r="AP688" s="134" t="str">
        <f>IFERROR(__xludf.DUMMYFUNCTION("""COMPUTED_VALUE"""),"Sábado 09:45")</f>
        <v>Sábado 09:45</v>
      </c>
      <c r="AQ688" s="134" t="str">
        <f>IFERROR(__xludf.DUMMYFUNCTION("""COMPUTED_VALUE"""),"Sábado 12:00")</f>
        <v>Sábado 12:00</v>
      </c>
      <c r="AR688" s="134" t="str">
        <f>IFERROR(__xludf.DUMMYFUNCTION("""COMPUTED_VALUE"""),"Sábado 16:30")</f>
        <v>Sábado 16:30</v>
      </c>
      <c r="AS688" s="134" t="str">
        <f>IFERROR(__xludf.DUMMYFUNCTION("""COMPUTED_VALUE"""),"vacio")</f>
        <v>vacio</v>
      </c>
      <c r="AT688" s="134"/>
      <c r="AU688" s="134"/>
      <c r="AV688" s="134"/>
      <c r="AW688" s="134"/>
      <c r="AX688" s="134"/>
      <c r="AY688" s="353"/>
      <c r="AZ688" s="392" t="str">
        <f>IFERROR(__xludf.DUMMYFUNCTION("TRANSPOSE( IFNA(FILTER($B:$B, MONTH(IF($A:$A&lt;&gt;"""",$A:$A,""null""))=MONTH(IF('DATOS PERSONALES'!$H686&lt;&gt;"""",'DATOS PERSONALES'!$H686,""null""))),""Ingrese mes contratacion primero""))"),"Ingrese mes contratacion primero")</f>
        <v>Ingrese mes contratacion primero</v>
      </c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</row>
    <row r="689" ht="15.75" customHeight="1">
      <c r="A689" s="134"/>
      <c r="B689" s="134"/>
      <c r="C689" s="134"/>
      <c r="D689" s="134"/>
      <c r="E689" s="134"/>
      <c r="F689" s="134"/>
      <c r="G689" s="353"/>
      <c r="H689" s="376"/>
      <c r="I689" s="376"/>
      <c r="J689" s="376"/>
      <c r="K689" s="377"/>
      <c r="L689" s="134"/>
      <c r="M689" s="134"/>
      <c r="N689" s="134"/>
      <c r="O689" s="134"/>
      <c r="P689" s="353"/>
      <c r="Q689" s="381" t="str">
        <f>IFERROR(__xludf.DUMMYFUNCTION("TRANSPOSE(FILTER($P$6:$P$329,$O$6:$O$329='DATOS PERSONALES'!$E686))"),"Lunes 13:45")</f>
        <v>Lunes 13:45</v>
      </c>
      <c r="R689" s="134" t="str">
        <f>IFERROR(__xludf.DUMMYFUNCTION("""COMPUTED_VALUE"""),"Lunes 14:30")</f>
        <v>Lunes 14:30</v>
      </c>
      <c r="S689" s="134" t="str">
        <f>IFERROR(__xludf.DUMMYFUNCTION("""COMPUTED_VALUE"""),"Lunes 17:30")</f>
        <v>Lunes 17:30</v>
      </c>
      <c r="T689" s="134" t="str">
        <f>IFERROR(__xludf.DUMMYFUNCTION("""COMPUTED_VALUE"""),"Lunes 19:45")</f>
        <v>Lunes 19:45</v>
      </c>
      <c r="U689" s="134" t="str">
        <f>IFERROR(__xludf.DUMMYFUNCTION("""COMPUTED_VALUE"""),"Lunes 20:30")</f>
        <v>Lunes 20:30</v>
      </c>
      <c r="V689" s="134" t="str">
        <f>IFERROR(__xludf.DUMMYFUNCTION("""COMPUTED_VALUE"""),"Martes 08:15")</f>
        <v>Martes 08:15</v>
      </c>
      <c r="W689" s="134" t="str">
        <f>IFERROR(__xludf.DUMMYFUNCTION("""COMPUTED_VALUE"""),"Martes 10:30")</f>
        <v>Martes 10:30</v>
      </c>
      <c r="X689" s="134" t="str">
        <f>IFERROR(__xludf.DUMMYFUNCTION("""COMPUTED_VALUE"""),"Martes 14:15")</f>
        <v>Martes 14:15</v>
      </c>
      <c r="Y689" s="134" t="str">
        <f>IFERROR(__xludf.DUMMYFUNCTION("""COMPUTED_VALUE"""),"Miércoles 08:15")</f>
        <v>Miércoles 08:15</v>
      </c>
      <c r="Z689" s="134" t="str">
        <f>IFERROR(__xludf.DUMMYFUNCTION("""COMPUTED_VALUE"""),"Miércoles 10:30")</f>
        <v>Miércoles 10:30</v>
      </c>
      <c r="AA689" s="134" t="str">
        <f>IFERROR(__xludf.DUMMYFUNCTION("""COMPUTED_VALUE"""),"Miércoles 13:30")</f>
        <v>Miércoles 13:30</v>
      </c>
      <c r="AB689" s="134" t="str">
        <f>IFERROR(__xludf.DUMMYFUNCTION("""COMPUTED_VALUE"""),"Miércoles 18:00")</f>
        <v>Miércoles 18:00</v>
      </c>
      <c r="AC689" s="134" t="str">
        <f>IFERROR(__xludf.DUMMYFUNCTION("""COMPUTED_VALUE"""),"Miércoles 18:45")</f>
        <v>Miércoles 18:45</v>
      </c>
      <c r="AD689" s="134" t="str">
        <f>IFERROR(__xludf.DUMMYFUNCTION("""COMPUTED_VALUE"""),"Miércoles 20:15")</f>
        <v>Miércoles 20:15</v>
      </c>
      <c r="AE689" s="134" t="str">
        <f>IFERROR(__xludf.DUMMYFUNCTION("""COMPUTED_VALUE"""),"Jueves 08:15")</f>
        <v>Jueves 08:15</v>
      </c>
      <c r="AF689" s="134" t="str">
        <f>IFERROR(__xludf.DUMMYFUNCTION("""COMPUTED_VALUE"""),"Jueves 09:00")</f>
        <v>Jueves 09:00</v>
      </c>
      <c r="AG689" s="134" t="str">
        <f>IFERROR(__xludf.DUMMYFUNCTION("""COMPUTED_VALUE"""),"Jueves 10:30")</f>
        <v>Jueves 10:30</v>
      </c>
      <c r="AH689" s="134" t="str">
        <f>IFERROR(__xludf.DUMMYFUNCTION("""COMPUTED_VALUE"""),"Jueves 14:15")</f>
        <v>Jueves 14:15</v>
      </c>
      <c r="AI689" s="134" t="str">
        <f>IFERROR(__xludf.DUMMYFUNCTION("""COMPUTED_VALUE"""),"Jueves 15:00")</f>
        <v>Jueves 15:00</v>
      </c>
      <c r="AJ689" s="134" t="str">
        <f>IFERROR(__xludf.DUMMYFUNCTION("""COMPUTED_VALUE"""),"Jueves 19:30")</f>
        <v>Jueves 19:30</v>
      </c>
      <c r="AK689" s="134" t="str">
        <f>IFERROR(__xludf.DUMMYFUNCTION("""COMPUTED_VALUE"""),"Jueves 20:15")</f>
        <v>Jueves 20:15</v>
      </c>
      <c r="AL689" s="134" t="str">
        <f>IFERROR(__xludf.DUMMYFUNCTION("""COMPUTED_VALUE"""),"Viernes 10:30")</f>
        <v>Viernes 10:30</v>
      </c>
      <c r="AM689" s="134" t="str">
        <f>IFERROR(__xludf.DUMMYFUNCTION("""COMPUTED_VALUE"""),"Viernes 14:15")</f>
        <v>Viernes 14:15</v>
      </c>
      <c r="AN689" s="134" t="str">
        <f>IFERROR(__xludf.DUMMYFUNCTION("""COMPUTED_VALUE"""),"Viernes 18:00")</f>
        <v>Viernes 18:00</v>
      </c>
      <c r="AO689" s="134" t="str">
        <f>IFERROR(__xludf.DUMMYFUNCTION("""COMPUTED_VALUE"""),"Sábado 08:15")</f>
        <v>Sábado 08:15</v>
      </c>
      <c r="AP689" s="134" t="str">
        <f>IFERROR(__xludf.DUMMYFUNCTION("""COMPUTED_VALUE"""),"Sábado 09:45")</f>
        <v>Sábado 09:45</v>
      </c>
      <c r="AQ689" s="134" t="str">
        <f>IFERROR(__xludf.DUMMYFUNCTION("""COMPUTED_VALUE"""),"Sábado 12:00")</f>
        <v>Sábado 12:00</v>
      </c>
      <c r="AR689" s="134" t="str">
        <f>IFERROR(__xludf.DUMMYFUNCTION("""COMPUTED_VALUE"""),"Sábado 16:30")</f>
        <v>Sábado 16:30</v>
      </c>
      <c r="AS689" s="134" t="str">
        <f>IFERROR(__xludf.DUMMYFUNCTION("""COMPUTED_VALUE"""),"vacio")</f>
        <v>vacio</v>
      </c>
      <c r="AT689" s="134"/>
      <c r="AU689" s="134"/>
      <c r="AV689" s="134"/>
      <c r="AW689" s="134"/>
      <c r="AX689" s="134"/>
      <c r="AY689" s="353"/>
      <c r="AZ689" s="392" t="str">
        <f>IFERROR(__xludf.DUMMYFUNCTION("TRANSPOSE( IFNA(FILTER($B:$B, MONTH(IF($A:$A&lt;&gt;"""",$A:$A,""null""))=MONTH(IF('DATOS PERSONALES'!$H687&lt;&gt;"""",'DATOS PERSONALES'!$H687,""null""))),""Ingrese mes contratacion primero""))"),"Ingrese mes contratacion primero")</f>
        <v>Ingrese mes contratacion primero</v>
      </c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</row>
    <row r="690" ht="15.75" customHeight="1">
      <c r="A690" s="134"/>
      <c r="B690" s="134"/>
      <c r="C690" s="134"/>
      <c r="D690" s="134"/>
      <c r="E690" s="134"/>
      <c r="F690" s="134"/>
      <c r="G690" s="353"/>
      <c r="H690" s="376"/>
      <c r="I690" s="376"/>
      <c r="J690" s="376"/>
      <c r="K690" s="377"/>
      <c r="L690" s="134"/>
      <c r="M690" s="134"/>
      <c r="N690" s="134"/>
      <c r="O690" s="134"/>
      <c r="P690" s="353"/>
      <c r="Q690" s="381" t="str">
        <f>IFERROR(__xludf.DUMMYFUNCTION("TRANSPOSE(FILTER($P$6:$P$329,$O$6:$O$329='DATOS PERSONALES'!$E687))"),"Lunes 13:45")</f>
        <v>Lunes 13:45</v>
      </c>
      <c r="R690" s="134" t="str">
        <f>IFERROR(__xludf.DUMMYFUNCTION("""COMPUTED_VALUE"""),"Lunes 14:30")</f>
        <v>Lunes 14:30</v>
      </c>
      <c r="S690" s="134" t="str">
        <f>IFERROR(__xludf.DUMMYFUNCTION("""COMPUTED_VALUE"""),"Lunes 17:30")</f>
        <v>Lunes 17:30</v>
      </c>
      <c r="T690" s="134" t="str">
        <f>IFERROR(__xludf.DUMMYFUNCTION("""COMPUTED_VALUE"""),"Lunes 19:45")</f>
        <v>Lunes 19:45</v>
      </c>
      <c r="U690" s="134" t="str">
        <f>IFERROR(__xludf.DUMMYFUNCTION("""COMPUTED_VALUE"""),"Lunes 20:30")</f>
        <v>Lunes 20:30</v>
      </c>
      <c r="V690" s="134" t="str">
        <f>IFERROR(__xludf.DUMMYFUNCTION("""COMPUTED_VALUE"""),"Martes 08:15")</f>
        <v>Martes 08:15</v>
      </c>
      <c r="W690" s="134" t="str">
        <f>IFERROR(__xludf.DUMMYFUNCTION("""COMPUTED_VALUE"""),"Martes 10:30")</f>
        <v>Martes 10:30</v>
      </c>
      <c r="X690" s="134" t="str">
        <f>IFERROR(__xludf.DUMMYFUNCTION("""COMPUTED_VALUE"""),"Martes 14:15")</f>
        <v>Martes 14:15</v>
      </c>
      <c r="Y690" s="134" t="str">
        <f>IFERROR(__xludf.DUMMYFUNCTION("""COMPUTED_VALUE"""),"Miércoles 08:15")</f>
        <v>Miércoles 08:15</v>
      </c>
      <c r="Z690" s="134" t="str">
        <f>IFERROR(__xludf.DUMMYFUNCTION("""COMPUTED_VALUE"""),"Miércoles 10:30")</f>
        <v>Miércoles 10:30</v>
      </c>
      <c r="AA690" s="134" t="str">
        <f>IFERROR(__xludf.DUMMYFUNCTION("""COMPUTED_VALUE"""),"Miércoles 13:30")</f>
        <v>Miércoles 13:30</v>
      </c>
      <c r="AB690" s="134" t="str">
        <f>IFERROR(__xludf.DUMMYFUNCTION("""COMPUTED_VALUE"""),"Miércoles 18:00")</f>
        <v>Miércoles 18:00</v>
      </c>
      <c r="AC690" s="134" t="str">
        <f>IFERROR(__xludf.DUMMYFUNCTION("""COMPUTED_VALUE"""),"Miércoles 18:45")</f>
        <v>Miércoles 18:45</v>
      </c>
      <c r="AD690" s="134" t="str">
        <f>IFERROR(__xludf.DUMMYFUNCTION("""COMPUTED_VALUE"""),"Miércoles 20:15")</f>
        <v>Miércoles 20:15</v>
      </c>
      <c r="AE690" s="134" t="str">
        <f>IFERROR(__xludf.DUMMYFUNCTION("""COMPUTED_VALUE"""),"Jueves 08:15")</f>
        <v>Jueves 08:15</v>
      </c>
      <c r="AF690" s="134" t="str">
        <f>IFERROR(__xludf.DUMMYFUNCTION("""COMPUTED_VALUE"""),"Jueves 09:00")</f>
        <v>Jueves 09:00</v>
      </c>
      <c r="AG690" s="134" t="str">
        <f>IFERROR(__xludf.DUMMYFUNCTION("""COMPUTED_VALUE"""),"Jueves 10:30")</f>
        <v>Jueves 10:30</v>
      </c>
      <c r="AH690" s="134" t="str">
        <f>IFERROR(__xludf.DUMMYFUNCTION("""COMPUTED_VALUE"""),"Jueves 14:15")</f>
        <v>Jueves 14:15</v>
      </c>
      <c r="AI690" s="134" t="str">
        <f>IFERROR(__xludf.DUMMYFUNCTION("""COMPUTED_VALUE"""),"Jueves 15:00")</f>
        <v>Jueves 15:00</v>
      </c>
      <c r="AJ690" s="134" t="str">
        <f>IFERROR(__xludf.DUMMYFUNCTION("""COMPUTED_VALUE"""),"Jueves 19:30")</f>
        <v>Jueves 19:30</v>
      </c>
      <c r="AK690" s="134" t="str">
        <f>IFERROR(__xludf.DUMMYFUNCTION("""COMPUTED_VALUE"""),"Jueves 20:15")</f>
        <v>Jueves 20:15</v>
      </c>
      <c r="AL690" s="134" t="str">
        <f>IFERROR(__xludf.DUMMYFUNCTION("""COMPUTED_VALUE"""),"Viernes 10:30")</f>
        <v>Viernes 10:30</v>
      </c>
      <c r="AM690" s="134" t="str">
        <f>IFERROR(__xludf.DUMMYFUNCTION("""COMPUTED_VALUE"""),"Viernes 14:15")</f>
        <v>Viernes 14:15</v>
      </c>
      <c r="AN690" s="134" t="str">
        <f>IFERROR(__xludf.DUMMYFUNCTION("""COMPUTED_VALUE"""),"Viernes 18:00")</f>
        <v>Viernes 18:00</v>
      </c>
      <c r="AO690" s="134" t="str">
        <f>IFERROR(__xludf.DUMMYFUNCTION("""COMPUTED_VALUE"""),"Sábado 08:15")</f>
        <v>Sábado 08:15</v>
      </c>
      <c r="AP690" s="134" t="str">
        <f>IFERROR(__xludf.DUMMYFUNCTION("""COMPUTED_VALUE"""),"Sábado 09:45")</f>
        <v>Sábado 09:45</v>
      </c>
      <c r="AQ690" s="134" t="str">
        <f>IFERROR(__xludf.DUMMYFUNCTION("""COMPUTED_VALUE"""),"Sábado 12:00")</f>
        <v>Sábado 12:00</v>
      </c>
      <c r="AR690" s="134" t="str">
        <f>IFERROR(__xludf.DUMMYFUNCTION("""COMPUTED_VALUE"""),"Sábado 16:30")</f>
        <v>Sábado 16:30</v>
      </c>
      <c r="AS690" s="134" t="str">
        <f>IFERROR(__xludf.DUMMYFUNCTION("""COMPUTED_VALUE"""),"vacio")</f>
        <v>vacio</v>
      </c>
      <c r="AT690" s="134"/>
      <c r="AU690" s="134"/>
      <c r="AV690" s="134"/>
      <c r="AW690" s="134"/>
      <c r="AX690" s="134"/>
      <c r="AY690" s="353"/>
      <c r="AZ690" s="392" t="str">
        <f>IFERROR(__xludf.DUMMYFUNCTION("TRANSPOSE( IFNA(FILTER($B:$B, MONTH(IF($A:$A&lt;&gt;"""",$A:$A,""null""))=MONTH(IF('DATOS PERSONALES'!$H688&lt;&gt;"""",'DATOS PERSONALES'!$H688,""null""))),""Ingrese mes contratacion primero""))"),"Ingrese mes contratacion primero")</f>
        <v>Ingrese mes contratacion primero</v>
      </c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</row>
    <row r="691" ht="15.75" customHeight="1">
      <c r="A691" s="134"/>
      <c r="B691" s="134"/>
      <c r="C691" s="134"/>
      <c r="D691" s="134"/>
      <c r="E691" s="134"/>
      <c r="F691" s="134"/>
      <c r="G691" s="353"/>
      <c r="H691" s="376"/>
      <c r="I691" s="376"/>
      <c r="J691" s="376"/>
      <c r="K691" s="377"/>
      <c r="L691" s="134"/>
      <c r="M691" s="134"/>
      <c r="N691" s="134"/>
      <c r="O691" s="134"/>
      <c r="P691" s="353"/>
      <c r="Q691" s="381" t="str">
        <f>IFERROR(__xludf.DUMMYFUNCTION("TRANSPOSE(FILTER($P$6:$P$329,$O$6:$O$329='DATOS PERSONALES'!$E688))"),"Lunes 13:45")</f>
        <v>Lunes 13:45</v>
      </c>
      <c r="R691" s="134" t="str">
        <f>IFERROR(__xludf.DUMMYFUNCTION("""COMPUTED_VALUE"""),"Lunes 14:30")</f>
        <v>Lunes 14:30</v>
      </c>
      <c r="S691" s="134" t="str">
        <f>IFERROR(__xludf.DUMMYFUNCTION("""COMPUTED_VALUE"""),"Lunes 17:30")</f>
        <v>Lunes 17:30</v>
      </c>
      <c r="T691" s="134" t="str">
        <f>IFERROR(__xludf.DUMMYFUNCTION("""COMPUTED_VALUE"""),"Lunes 19:45")</f>
        <v>Lunes 19:45</v>
      </c>
      <c r="U691" s="134" t="str">
        <f>IFERROR(__xludf.DUMMYFUNCTION("""COMPUTED_VALUE"""),"Lunes 20:30")</f>
        <v>Lunes 20:30</v>
      </c>
      <c r="V691" s="134" t="str">
        <f>IFERROR(__xludf.DUMMYFUNCTION("""COMPUTED_VALUE"""),"Martes 08:15")</f>
        <v>Martes 08:15</v>
      </c>
      <c r="W691" s="134" t="str">
        <f>IFERROR(__xludf.DUMMYFUNCTION("""COMPUTED_VALUE"""),"Martes 10:30")</f>
        <v>Martes 10:30</v>
      </c>
      <c r="X691" s="134" t="str">
        <f>IFERROR(__xludf.DUMMYFUNCTION("""COMPUTED_VALUE"""),"Martes 14:15")</f>
        <v>Martes 14:15</v>
      </c>
      <c r="Y691" s="134" t="str">
        <f>IFERROR(__xludf.DUMMYFUNCTION("""COMPUTED_VALUE"""),"Miércoles 08:15")</f>
        <v>Miércoles 08:15</v>
      </c>
      <c r="Z691" s="134" t="str">
        <f>IFERROR(__xludf.DUMMYFUNCTION("""COMPUTED_VALUE"""),"Miércoles 10:30")</f>
        <v>Miércoles 10:30</v>
      </c>
      <c r="AA691" s="134" t="str">
        <f>IFERROR(__xludf.DUMMYFUNCTION("""COMPUTED_VALUE"""),"Miércoles 13:30")</f>
        <v>Miércoles 13:30</v>
      </c>
      <c r="AB691" s="134" t="str">
        <f>IFERROR(__xludf.DUMMYFUNCTION("""COMPUTED_VALUE"""),"Miércoles 18:00")</f>
        <v>Miércoles 18:00</v>
      </c>
      <c r="AC691" s="134" t="str">
        <f>IFERROR(__xludf.DUMMYFUNCTION("""COMPUTED_VALUE"""),"Miércoles 18:45")</f>
        <v>Miércoles 18:45</v>
      </c>
      <c r="AD691" s="134" t="str">
        <f>IFERROR(__xludf.DUMMYFUNCTION("""COMPUTED_VALUE"""),"Miércoles 20:15")</f>
        <v>Miércoles 20:15</v>
      </c>
      <c r="AE691" s="134" t="str">
        <f>IFERROR(__xludf.DUMMYFUNCTION("""COMPUTED_VALUE"""),"Jueves 08:15")</f>
        <v>Jueves 08:15</v>
      </c>
      <c r="AF691" s="134" t="str">
        <f>IFERROR(__xludf.DUMMYFUNCTION("""COMPUTED_VALUE"""),"Jueves 09:00")</f>
        <v>Jueves 09:00</v>
      </c>
      <c r="AG691" s="134" t="str">
        <f>IFERROR(__xludf.DUMMYFUNCTION("""COMPUTED_VALUE"""),"Jueves 10:30")</f>
        <v>Jueves 10:30</v>
      </c>
      <c r="AH691" s="134" t="str">
        <f>IFERROR(__xludf.DUMMYFUNCTION("""COMPUTED_VALUE"""),"Jueves 14:15")</f>
        <v>Jueves 14:15</v>
      </c>
      <c r="AI691" s="134" t="str">
        <f>IFERROR(__xludf.DUMMYFUNCTION("""COMPUTED_VALUE"""),"Jueves 15:00")</f>
        <v>Jueves 15:00</v>
      </c>
      <c r="AJ691" s="134" t="str">
        <f>IFERROR(__xludf.DUMMYFUNCTION("""COMPUTED_VALUE"""),"Jueves 19:30")</f>
        <v>Jueves 19:30</v>
      </c>
      <c r="AK691" s="134" t="str">
        <f>IFERROR(__xludf.DUMMYFUNCTION("""COMPUTED_VALUE"""),"Jueves 20:15")</f>
        <v>Jueves 20:15</v>
      </c>
      <c r="AL691" s="134" t="str">
        <f>IFERROR(__xludf.DUMMYFUNCTION("""COMPUTED_VALUE"""),"Viernes 10:30")</f>
        <v>Viernes 10:30</v>
      </c>
      <c r="AM691" s="134" t="str">
        <f>IFERROR(__xludf.DUMMYFUNCTION("""COMPUTED_VALUE"""),"Viernes 14:15")</f>
        <v>Viernes 14:15</v>
      </c>
      <c r="AN691" s="134" t="str">
        <f>IFERROR(__xludf.DUMMYFUNCTION("""COMPUTED_VALUE"""),"Viernes 18:00")</f>
        <v>Viernes 18:00</v>
      </c>
      <c r="AO691" s="134" t="str">
        <f>IFERROR(__xludf.DUMMYFUNCTION("""COMPUTED_VALUE"""),"Sábado 08:15")</f>
        <v>Sábado 08:15</v>
      </c>
      <c r="AP691" s="134" t="str">
        <f>IFERROR(__xludf.DUMMYFUNCTION("""COMPUTED_VALUE"""),"Sábado 09:45")</f>
        <v>Sábado 09:45</v>
      </c>
      <c r="AQ691" s="134" t="str">
        <f>IFERROR(__xludf.DUMMYFUNCTION("""COMPUTED_VALUE"""),"Sábado 12:00")</f>
        <v>Sábado 12:00</v>
      </c>
      <c r="AR691" s="134" t="str">
        <f>IFERROR(__xludf.DUMMYFUNCTION("""COMPUTED_VALUE"""),"Sábado 16:30")</f>
        <v>Sábado 16:30</v>
      </c>
      <c r="AS691" s="134" t="str">
        <f>IFERROR(__xludf.DUMMYFUNCTION("""COMPUTED_VALUE"""),"vacio")</f>
        <v>vacio</v>
      </c>
      <c r="AT691" s="134"/>
      <c r="AU691" s="134"/>
      <c r="AV691" s="134"/>
      <c r="AW691" s="134"/>
      <c r="AX691" s="134"/>
      <c r="AY691" s="353"/>
      <c r="AZ691" s="392" t="str">
        <f>IFERROR(__xludf.DUMMYFUNCTION("TRANSPOSE( IFNA(FILTER($B:$B, MONTH(IF($A:$A&lt;&gt;"""",$A:$A,""null""))=MONTH(IF('DATOS PERSONALES'!$H689&lt;&gt;"""",'DATOS PERSONALES'!$H689,""null""))),""Ingrese mes contratacion primero""))"),"Ingrese mes contratacion primero")</f>
        <v>Ingrese mes contratacion primero</v>
      </c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</row>
    <row r="692" ht="15.75" customHeight="1">
      <c r="A692" s="134"/>
      <c r="B692" s="134"/>
      <c r="C692" s="134"/>
      <c r="D692" s="134"/>
      <c r="E692" s="134"/>
      <c r="F692" s="134"/>
      <c r="G692" s="353"/>
      <c r="H692" s="376"/>
      <c r="I692" s="376"/>
      <c r="J692" s="376"/>
      <c r="K692" s="377"/>
      <c r="L692" s="134"/>
      <c r="M692" s="134"/>
      <c r="N692" s="134"/>
      <c r="O692" s="134"/>
      <c r="P692" s="353"/>
      <c r="Q692" s="381" t="str">
        <f>IFERROR(__xludf.DUMMYFUNCTION("TRANSPOSE(FILTER($P$6:$P$329,$O$6:$O$329='DATOS PERSONALES'!$E689))"),"Lunes 13:45")</f>
        <v>Lunes 13:45</v>
      </c>
      <c r="R692" s="134" t="str">
        <f>IFERROR(__xludf.DUMMYFUNCTION("""COMPUTED_VALUE"""),"Lunes 14:30")</f>
        <v>Lunes 14:30</v>
      </c>
      <c r="S692" s="134" t="str">
        <f>IFERROR(__xludf.DUMMYFUNCTION("""COMPUTED_VALUE"""),"Lunes 17:30")</f>
        <v>Lunes 17:30</v>
      </c>
      <c r="T692" s="134" t="str">
        <f>IFERROR(__xludf.DUMMYFUNCTION("""COMPUTED_VALUE"""),"Lunes 19:45")</f>
        <v>Lunes 19:45</v>
      </c>
      <c r="U692" s="134" t="str">
        <f>IFERROR(__xludf.DUMMYFUNCTION("""COMPUTED_VALUE"""),"Lunes 20:30")</f>
        <v>Lunes 20:30</v>
      </c>
      <c r="V692" s="134" t="str">
        <f>IFERROR(__xludf.DUMMYFUNCTION("""COMPUTED_VALUE"""),"Martes 08:15")</f>
        <v>Martes 08:15</v>
      </c>
      <c r="W692" s="134" t="str">
        <f>IFERROR(__xludf.DUMMYFUNCTION("""COMPUTED_VALUE"""),"Martes 10:30")</f>
        <v>Martes 10:30</v>
      </c>
      <c r="X692" s="134" t="str">
        <f>IFERROR(__xludf.DUMMYFUNCTION("""COMPUTED_VALUE"""),"Martes 14:15")</f>
        <v>Martes 14:15</v>
      </c>
      <c r="Y692" s="134" t="str">
        <f>IFERROR(__xludf.DUMMYFUNCTION("""COMPUTED_VALUE"""),"Miércoles 08:15")</f>
        <v>Miércoles 08:15</v>
      </c>
      <c r="Z692" s="134" t="str">
        <f>IFERROR(__xludf.DUMMYFUNCTION("""COMPUTED_VALUE"""),"Miércoles 10:30")</f>
        <v>Miércoles 10:30</v>
      </c>
      <c r="AA692" s="134" t="str">
        <f>IFERROR(__xludf.DUMMYFUNCTION("""COMPUTED_VALUE"""),"Miércoles 13:30")</f>
        <v>Miércoles 13:30</v>
      </c>
      <c r="AB692" s="134" t="str">
        <f>IFERROR(__xludf.DUMMYFUNCTION("""COMPUTED_VALUE"""),"Miércoles 18:00")</f>
        <v>Miércoles 18:00</v>
      </c>
      <c r="AC692" s="134" t="str">
        <f>IFERROR(__xludf.DUMMYFUNCTION("""COMPUTED_VALUE"""),"Miércoles 18:45")</f>
        <v>Miércoles 18:45</v>
      </c>
      <c r="AD692" s="134" t="str">
        <f>IFERROR(__xludf.DUMMYFUNCTION("""COMPUTED_VALUE"""),"Miércoles 20:15")</f>
        <v>Miércoles 20:15</v>
      </c>
      <c r="AE692" s="134" t="str">
        <f>IFERROR(__xludf.DUMMYFUNCTION("""COMPUTED_VALUE"""),"Jueves 08:15")</f>
        <v>Jueves 08:15</v>
      </c>
      <c r="AF692" s="134" t="str">
        <f>IFERROR(__xludf.DUMMYFUNCTION("""COMPUTED_VALUE"""),"Jueves 09:00")</f>
        <v>Jueves 09:00</v>
      </c>
      <c r="AG692" s="134" t="str">
        <f>IFERROR(__xludf.DUMMYFUNCTION("""COMPUTED_VALUE"""),"Jueves 10:30")</f>
        <v>Jueves 10:30</v>
      </c>
      <c r="AH692" s="134" t="str">
        <f>IFERROR(__xludf.DUMMYFUNCTION("""COMPUTED_VALUE"""),"Jueves 14:15")</f>
        <v>Jueves 14:15</v>
      </c>
      <c r="AI692" s="134" t="str">
        <f>IFERROR(__xludf.DUMMYFUNCTION("""COMPUTED_VALUE"""),"Jueves 15:00")</f>
        <v>Jueves 15:00</v>
      </c>
      <c r="AJ692" s="134" t="str">
        <f>IFERROR(__xludf.DUMMYFUNCTION("""COMPUTED_VALUE"""),"Jueves 19:30")</f>
        <v>Jueves 19:30</v>
      </c>
      <c r="AK692" s="134" t="str">
        <f>IFERROR(__xludf.DUMMYFUNCTION("""COMPUTED_VALUE"""),"Jueves 20:15")</f>
        <v>Jueves 20:15</v>
      </c>
      <c r="AL692" s="134" t="str">
        <f>IFERROR(__xludf.DUMMYFUNCTION("""COMPUTED_VALUE"""),"Viernes 10:30")</f>
        <v>Viernes 10:30</v>
      </c>
      <c r="AM692" s="134" t="str">
        <f>IFERROR(__xludf.DUMMYFUNCTION("""COMPUTED_VALUE"""),"Viernes 14:15")</f>
        <v>Viernes 14:15</v>
      </c>
      <c r="AN692" s="134" t="str">
        <f>IFERROR(__xludf.DUMMYFUNCTION("""COMPUTED_VALUE"""),"Viernes 18:00")</f>
        <v>Viernes 18:00</v>
      </c>
      <c r="AO692" s="134" t="str">
        <f>IFERROR(__xludf.DUMMYFUNCTION("""COMPUTED_VALUE"""),"Sábado 08:15")</f>
        <v>Sábado 08:15</v>
      </c>
      <c r="AP692" s="134" t="str">
        <f>IFERROR(__xludf.DUMMYFUNCTION("""COMPUTED_VALUE"""),"Sábado 09:45")</f>
        <v>Sábado 09:45</v>
      </c>
      <c r="AQ692" s="134" t="str">
        <f>IFERROR(__xludf.DUMMYFUNCTION("""COMPUTED_VALUE"""),"Sábado 12:00")</f>
        <v>Sábado 12:00</v>
      </c>
      <c r="AR692" s="134" t="str">
        <f>IFERROR(__xludf.DUMMYFUNCTION("""COMPUTED_VALUE"""),"Sábado 16:30")</f>
        <v>Sábado 16:30</v>
      </c>
      <c r="AS692" s="134" t="str">
        <f>IFERROR(__xludf.DUMMYFUNCTION("""COMPUTED_VALUE"""),"vacio")</f>
        <v>vacio</v>
      </c>
      <c r="AT692" s="134"/>
      <c r="AU692" s="134"/>
      <c r="AV692" s="134"/>
      <c r="AW692" s="134"/>
      <c r="AX692" s="134"/>
      <c r="AY692" s="353"/>
      <c r="AZ692" s="392" t="str">
        <f>IFERROR(__xludf.DUMMYFUNCTION("TRANSPOSE( IFNA(FILTER($B:$B, MONTH(IF($A:$A&lt;&gt;"""",$A:$A,""null""))=MONTH(IF('DATOS PERSONALES'!$H690&lt;&gt;"""",'DATOS PERSONALES'!$H690,""null""))),""Ingrese mes contratacion primero""))"),"Ingrese mes contratacion primero")</f>
        <v>Ingrese mes contratacion primero</v>
      </c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</row>
    <row r="693" ht="15.75" customHeight="1">
      <c r="A693" s="134"/>
      <c r="B693" s="134"/>
      <c r="C693" s="134"/>
      <c r="D693" s="134"/>
      <c r="E693" s="134"/>
      <c r="F693" s="134"/>
      <c r="G693" s="353"/>
      <c r="H693" s="376"/>
      <c r="I693" s="376"/>
      <c r="J693" s="376"/>
      <c r="K693" s="377"/>
      <c r="L693" s="134"/>
      <c r="M693" s="134"/>
      <c r="N693" s="134"/>
      <c r="O693" s="134"/>
      <c r="P693" s="353"/>
      <c r="Q693" s="381" t="str">
        <f>IFERROR(__xludf.DUMMYFUNCTION("TRANSPOSE(FILTER($P$6:$P$329,$O$6:$O$329='DATOS PERSONALES'!$E690))"),"Lunes 13:45")</f>
        <v>Lunes 13:45</v>
      </c>
      <c r="R693" s="134" t="str">
        <f>IFERROR(__xludf.DUMMYFUNCTION("""COMPUTED_VALUE"""),"Lunes 14:30")</f>
        <v>Lunes 14:30</v>
      </c>
      <c r="S693" s="134" t="str">
        <f>IFERROR(__xludf.DUMMYFUNCTION("""COMPUTED_VALUE"""),"Lunes 17:30")</f>
        <v>Lunes 17:30</v>
      </c>
      <c r="T693" s="134" t="str">
        <f>IFERROR(__xludf.DUMMYFUNCTION("""COMPUTED_VALUE"""),"Lunes 19:45")</f>
        <v>Lunes 19:45</v>
      </c>
      <c r="U693" s="134" t="str">
        <f>IFERROR(__xludf.DUMMYFUNCTION("""COMPUTED_VALUE"""),"Lunes 20:30")</f>
        <v>Lunes 20:30</v>
      </c>
      <c r="V693" s="134" t="str">
        <f>IFERROR(__xludf.DUMMYFUNCTION("""COMPUTED_VALUE"""),"Martes 08:15")</f>
        <v>Martes 08:15</v>
      </c>
      <c r="W693" s="134" t="str">
        <f>IFERROR(__xludf.DUMMYFUNCTION("""COMPUTED_VALUE"""),"Martes 10:30")</f>
        <v>Martes 10:30</v>
      </c>
      <c r="X693" s="134" t="str">
        <f>IFERROR(__xludf.DUMMYFUNCTION("""COMPUTED_VALUE"""),"Martes 14:15")</f>
        <v>Martes 14:15</v>
      </c>
      <c r="Y693" s="134" t="str">
        <f>IFERROR(__xludf.DUMMYFUNCTION("""COMPUTED_VALUE"""),"Miércoles 08:15")</f>
        <v>Miércoles 08:15</v>
      </c>
      <c r="Z693" s="134" t="str">
        <f>IFERROR(__xludf.DUMMYFUNCTION("""COMPUTED_VALUE"""),"Miércoles 10:30")</f>
        <v>Miércoles 10:30</v>
      </c>
      <c r="AA693" s="134" t="str">
        <f>IFERROR(__xludf.DUMMYFUNCTION("""COMPUTED_VALUE"""),"Miércoles 13:30")</f>
        <v>Miércoles 13:30</v>
      </c>
      <c r="AB693" s="134" t="str">
        <f>IFERROR(__xludf.DUMMYFUNCTION("""COMPUTED_VALUE"""),"Miércoles 18:00")</f>
        <v>Miércoles 18:00</v>
      </c>
      <c r="AC693" s="134" t="str">
        <f>IFERROR(__xludf.DUMMYFUNCTION("""COMPUTED_VALUE"""),"Miércoles 18:45")</f>
        <v>Miércoles 18:45</v>
      </c>
      <c r="AD693" s="134" t="str">
        <f>IFERROR(__xludf.DUMMYFUNCTION("""COMPUTED_VALUE"""),"Miércoles 20:15")</f>
        <v>Miércoles 20:15</v>
      </c>
      <c r="AE693" s="134" t="str">
        <f>IFERROR(__xludf.DUMMYFUNCTION("""COMPUTED_VALUE"""),"Jueves 08:15")</f>
        <v>Jueves 08:15</v>
      </c>
      <c r="AF693" s="134" t="str">
        <f>IFERROR(__xludf.DUMMYFUNCTION("""COMPUTED_VALUE"""),"Jueves 09:00")</f>
        <v>Jueves 09:00</v>
      </c>
      <c r="AG693" s="134" t="str">
        <f>IFERROR(__xludf.DUMMYFUNCTION("""COMPUTED_VALUE"""),"Jueves 10:30")</f>
        <v>Jueves 10:30</v>
      </c>
      <c r="AH693" s="134" t="str">
        <f>IFERROR(__xludf.DUMMYFUNCTION("""COMPUTED_VALUE"""),"Jueves 14:15")</f>
        <v>Jueves 14:15</v>
      </c>
      <c r="AI693" s="134" t="str">
        <f>IFERROR(__xludf.DUMMYFUNCTION("""COMPUTED_VALUE"""),"Jueves 15:00")</f>
        <v>Jueves 15:00</v>
      </c>
      <c r="AJ693" s="134" t="str">
        <f>IFERROR(__xludf.DUMMYFUNCTION("""COMPUTED_VALUE"""),"Jueves 19:30")</f>
        <v>Jueves 19:30</v>
      </c>
      <c r="AK693" s="134" t="str">
        <f>IFERROR(__xludf.DUMMYFUNCTION("""COMPUTED_VALUE"""),"Jueves 20:15")</f>
        <v>Jueves 20:15</v>
      </c>
      <c r="AL693" s="134" t="str">
        <f>IFERROR(__xludf.DUMMYFUNCTION("""COMPUTED_VALUE"""),"Viernes 10:30")</f>
        <v>Viernes 10:30</v>
      </c>
      <c r="AM693" s="134" t="str">
        <f>IFERROR(__xludf.DUMMYFUNCTION("""COMPUTED_VALUE"""),"Viernes 14:15")</f>
        <v>Viernes 14:15</v>
      </c>
      <c r="AN693" s="134" t="str">
        <f>IFERROR(__xludf.DUMMYFUNCTION("""COMPUTED_VALUE"""),"Viernes 18:00")</f>
        <v>Viernes 18:00</v>
      </c>
      <c r="AO693" s="134" t="str">
        <f>IFERROR(__xludf.DUMMYFUNCTION("""COMPUTED_VALUE"""),"Sábado 08:15")</f>
        <v>Sábado 08:15</v>
      </c>
      <c r="AP693" s="134" t="str">
        <f>IFERROR(__xludf.DUMMYFUNCTION("""COMPUTED_VALUE"""),"Sábado 09:45")</f>
        <v>Sábado 09:45</v>
      </c>
      <c r="AQ693" s="134" t="str">
        <f>IFERROR(__xludf.DUMMYFUNCTION("""COMPUTED_VALUE"""),"Sábado 12:00")</f>
        <v>Sábado 12:00</v>
      </c>
      <c r="AR693" s="134" t="str">
        <f>IFERROR(__xludf.DUMMYFUNCTION("""COMPUTED_VALUE"""),"Sábado 16:30")</f>
        <v>Sábado 16:30</v>
      </c>
      <c r="AS693" s="134" t="str">
        <f>IFERROR(__xludf.DUMMYFUNCTION("""COMPUTED_VALUE"""),"vacio")</f>
        <v>vacio</v>
      </c>
      <c r="AT693" s="134"/>
      <c r="AU693" s="134"/>
      <c r="AV693" s="134"/>
      <c r="AW693" s="134"/>
      <c r="AX693" s="134"/>
      <c r="AY693" s="353"/>
      <c r="AZ693" s="392" t="str">
        <f>IFERROR(__xludf.DUMMYFUNCTION("TRANSPOSE( IFNA(FILTER($B:$B, MONTH(IF($A:$A&lt;&gt;"""",$A:$A,""null""))=MONTH(IF('DATOS PERSONALES'!$H691&lt;&gt;"""",'DATOS PERSONALES'!$H691,""null""))),""Ingrese mes contratacion primero""))"),"Ingrese mes contratacion primero")</f>
        <v>Ingrese mes contratacion primero</v>
      </c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</row>
    <row r="694" ht="15.75" customHeight="1">
      <c r="A694" s="134"/>
      <c r="B694" s="134"/>
      <c r="C694" s="134"/>
      <c r="D694" s="134"/>
      <c r="E694" s="134"/>
      <c r="F694" s="134"/>
      <c r="G694" s="353"/>
      <c r="H694" s="376"/>
      <c r="I694" s="376"/>
      <c r="J694" s="376"/>
      <c r="K694" s="377"/>
      <c r="L694" s="134"/>
      <c r="M694" s="134"/>
      <c r="N694" s="134"/>
      <c r="O694" s="134"/>
      <c r="P694" s="353"/>
      <c r="Q694" s="381" t="str">
        <f>IFERROR(__xludf.DUMMYFUNCTION("TRANSPOSE(FILTER($P$6:$P$329,$O$6:$O$329='DATOS PERSONALES'!$E691))"),"Lunes 13:45")</f>
        <v>Lunes 13:45</v>
      </c>
      <c r="R694" s="134" t="str">
        <f>IFERROR(__xludf.DUMMYFUNCTION("""COMPUTED_VALUE"""),"Lunes 14:30")</f>
        <v>Lunes 14:30</v>
      </c>
      <c r="S694" s="134" t="str">
        <f>IFERROR(__xludf.DUMMYFUNCTION("""COMPUTED_VALUE"""),"Lunes 17:30")</f>
        <v>Lunes 17:30</v>
      </c>
      <c r="T694" s="134" t="str">
        <f>IFERROR(__xludf.DUMMYFUNCTION("""COMPUTED_VALUE"""),"Lunes 19:45")</f>
        <v>Lunes 19:45</v>
      </c>
      <c r="U694" s="134" t="str">
        <f>IFERROR(__xludf.DUMMYFUNCTION("""COMPUTED_VALUE"""),"Lunes 20:30")</f>
        <v>Lunes 20:30</v>
      </c>
      <c r="V694" s="134" t="str">
        <f>IFERROR(__xludf.DUMMYFUNCTION("""COMPUTED_VALUE"""),"Martes 08:15")</f>
        <v>Martes 08:15</v>
      </c>
      <c r="W694" s="134" t="str">
        <f>IFERROR(__xludf.DUMMYFUNCTION("""COMPUTED_VALUE"""),"Martes 10:30")</f>
        <v>Martes 10:30</v>
      </c>
      <c r="X694" s="134" t="str">
        <f>IFERROR(__xludf.DUMMYFUNCTION("""COMPUTED_VALUE"""),"Martes 14:15")</f>
        <v>Martes 14:15</v>
      </c>
      <c r="Y694" s="134" t="str">
        <f>IFERROR(__xludf.DUMMYFUNCTION("""COMPUTED_VALUE"""),"Miércoles 08:15")</f>
        <v>Miércoles 08:15</v>
      </c>
      <c r="Z694" s="134" t="str">
        <f>IFERROR(__xludf.DUMMYFUNCTION("""COMPUTED_VALUE"""),"Miércoles 10:30")</f>
        <v>Miércoles 10:30</v>
      </c>
      <c r="AA694" s="134" t="str">
        <f>IFERROR(__xludf.DUMMYFUNCTION("""COMPUTED_VALUE"""),"Miércoles 13:30")</f>
        <v>Miércoles 13:30</v>
      </c>
      <c r="AB694" s="134" t="str">
        <f>IFERROR(__xludf.DUMMYFUNCTION("""COMPUTED_VALUE"""),"Miércoles 18:00")</f>
        <v>Miércoles 18:00</v>
      </c>
      <c r="AC694" s="134" t="str">
        <f>IFERROR(__xludf.DUMMYFUNCTION("""COMPUTED_VALUE"""),"Miércoles 18:45")</f>
        <v>Miércoles 18:45</v>
      </c>
      <c r="AD694" s="134" t="str">
        <f>IFERROR(__xludf.DUMMYFUNCTION("""COMPUTED_VALUE"""),"Miércoles 20:15")</f>
        <v>Miércoles 20:15</v>
      </c>
      <c r="AE694" s="134" t="str">
        <f>IFERROR(__xludf.DUMMYFUNCTION("""COMPUTED_VALUE"""),"Jueves 08:15")</f>
        <v>Jueves 08:15</v>
      </c>
      <c r="AF694" s="134" t="str">
        <f>IFERROR(__xludf.DUMMYFUNCTION("""COMPUTED_VALUE"""),"Jueves 09:00")</f>
        <v>Jueves 09:00</v>
      </c>
      <c r="AG694" s="134" t="str">
        <f>IFERROR(__xludf.DUMMYFUNCTION("""COMPUTED_VALUE"""),"Jueves 10:30")</f>
        <v>Jueves 10:30</v>
      </c>
      <c r="AH694" s="134" t="str">
        <f>IFERROR(__xludf.DUMMYFUNCTION("""COMPUTED_VALUE"""),"Jueves 14:15")</f>
        <v>Jueves 14:15</v>
      </c>
      <c r="AI694" s="134" t="str">
        <f>IFERROR(__xludf.DUMMYFUNCTION("""COMPUTED_VALUE"""),"Jueves 15:00")</f>
        <v>Jueves 15:00</v>
      </c>
      <c r="AJ694" s="134" t="str">
        <f>IFERROR(__xludf.DUMMYFUNCTION("""COMPUTED_VALUE"""),"Jueves 19:30")</f>
        <v>Jueves 19:30</v>
      </c>
      <c r="AK694" s="134" t="str">
        <f>IFERROR(__xludf.DUMMYFUNCTION("""COMPUTED_VALUE"""),"Jueves 20:15")</f>
        <v>Jueves 20:15</v>
      </c>
      <c r="AL694" s="134" t="str">
        <f>IFERROR(__xludf.DUMMYFUNCTION("""COMPUTED_VALUE"""),"Viernes 10:30")</f>
        <v>Viernes 10:30</v>
      </c>
      <c r="AM694" s="134" t="str">
        <f>IFERROR(__xludf.DUMMYFUNCTION("""COMPUTED_VALUE"""),"Viernes 14:15")</f>
        <v>Viernes 14:15</v>
      </c>
      <c r="AN694" s="134" t="str">
        <f>IFERROR(__xludf.DUMMYFUNCTION("""COMPUTED_VALUE"""),"Viernes 18:00")</f>
        <v>Viernes 18:00</v>
      </c>
      <c r="AO694" s="134" t="str">
        <f>IFERROR(__xludf.DUMMYFUNCTION("""COMPUTED_VALUE"""),"Sábado 08:15")</f>
        <v>Sábado 08:15</v>
      </c>
      <c r="AP694" s="134" t="str">
        <f>IFERROR(__xludf.DUMMYFUNCTION("""COMPUTED_VALUE"""),"Sábado 09:45")</f>
        <v>Sábado 09:45</v>
      </c>
      <c r="AQ694" s="134" t="str">
        <f>IFERROR(__xludf.DUMMYFUNCTION("""COMPUTED_VALUE"""),"Sábado 12:00")</f>
        <v>Sábado 12:00</v>
      </c>
      <c r="AR694" s="134" t="str">
        <f>IFERROR(__xludf.DUMMYFUNCTION("""COMPUTED_VALUE"""),"Sábado 16:30")</f>
        <v>Sábado 16:30</v>
      </c>
      <c r="AS694" s="134" t="str">
        <f>IFERROR(__xludf.DUMMYFUNCTION("""COMPUTED_VALUE"""),"vacio")</f>
        <v>vacio</v>
      </c>
      <c r="AT694" s="134"/>
      <c r="AU694" s="134"/>
      <c r="AV694" s="134"/>
      <c r="AW694" s="134"/>
      <c r="AX694" s="134"/>
      <c r="AY694" s="353"/>
      <c r="AZ694" s="392" t="str">
        <f>IFERROR(__xludf.DUMMYFUNCTION("TRANSPOSE( IFNA(FILTER($B:$B, MONTH(IF($A:$A&lt;&gt;"""",$A:$A,""null""))=MONTH(IF('DATOS PERSONALES'!$H692&lt;&gt;"""",'DATOS PERSONALES'!$H692,""null""))),""Ingrese mes contratacion primero""))"),"Ingrese mes contratacion primero")</f>
        <v>Ingrese mes contratacion primero</v>
      </c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</row>
    <row r="695" ht="15.75" customHeight="1">
      <c r="A695" s="134"/>
      <c r="B695" s="134"/>
      <c r="C695" s="134"/>
      <c r="D695" s="134"/>
      <c r="E695" s="134"/>
      <c r="F695" s="134"/>
      <c r="G695" s="353"/>
      <c r="H695" s="376"/>
      <c r="I695" s="376"/>
      <c r="J695" s="376"/>
      <c r="K695" s="377"/>
      <c r="L695" s="134"/>
      <c r="M695" s="134"/>
      <c r="N695" s="134"/>
      <c r="O695" s="134"/>
      <c r="P695" s="353"/>
      <c r="Q695" s="381" t="str">
        <f>IFERROR(__xludf.DUMMYFUNCTION("TRANSPOSE(FILTER($P$6:$P$329,$O$6:$O$329='DATOS PERSONALES'!$E692))"),"Lunes 13:45")</f>
        <v>Lunes 13:45</v>
      </c>
      <c r="R695" s="134" t="str">
        <f>IFERROR(__xludf.DUMMYFUNCTION("""COMPUTED_VALUE"""),"Lunes 14:30")</f>
        <v>Lunes 14:30</v>
      </c>
      <c r="S695" s="134" t="str">
        <f>IFERROR(__xludf.DUMMYFUNCTION("""COMPUTED_VALUE"""),"Lunes 17:30")</f>
        <v>Lunes 17:30</v>
      </c>
      <c r="T695" s="134" t="str">
        <f>IFERROR(__xludf.DUMMYFUNCTION("""COMPUTED_VALUE"""),"Lunes 19:45")</f>
        <v>Lunes 19:45</v>
      </c>
      <c r="U695" s="134" t="str">
        <f>IFERROR(__xludf.DUMMYFUNCTION("""COMPUTED_VALUE"""),"Lunes 20:30")</f>
        <v>Lunes 20:30</v>
      </c>
      <c r="V695" s="134" t="str">
        <f>IFERROR(__xludf.DUMMYFUNCTION("""COMPUTED_VALUE"""),"Martes 08:15")</f>
        <v>Martes 08:15</v>
      </c>
      <c r="W695" s="134" t="str">
        <f>IFERROR(__xludf.DUMMYFUNCTION("""COMPUTED_VALUE"""),"Martes 10:30")</f>
        <v>Martes 10:30</v>
      </c>
      <c r="X695" s="134" t="str">
        <f>IFERROR(__xludf.DUMMYFUNCTION("""COMPUTED_VALUE"""),"Martes 14:15")</f>
        <v>Martes 14:15</v>
      </c>
      <c r="Y695" s="134" t="str">
        <f>IFERROR(__xludf.DUMMYFUNCTION("""COMPUTED_VALUE"""),"Miércoles 08:15")</f>
        <v>Miércoles 08:15</v>
      </c>
      <c r="Z695" s="134" t="str">
        <f>IFERROR(__xludf.DUMMYFUNCTION("""COMPUTED_VALUE"""),"Miércoles 10:30")</f>
        <v>Miércoles 10:30</v>
      </c>
      <c r="AA695" s="134" t="str">
        <f>IFERROR(__xludf.DUMMYFUNCTION("""COMPUTED_VALUE"""),"Miércoles 13:30")</f>
        <v>Miércoles 13:30</v>
      </c>
      <c r="AB695" s="134" t="str">
        <f>IFERROR(__xludf.DUMMYFUNCTION("""COMPUTED_VALUE"""),"Miércoles 18:00")</f>
        <v>Miércoles 18:00</v>
      </c>
      <c r="AC695" s="134" t="str">
        <f>IFERROR(__xludf.DUMMYFUNCTION("""COMPUTED_VALUE"""),"Miércoles 18:45")</f>
        <v>Miércoles 18:45</v>
      </c>
      <c r="AD695" s="134" t="str">
        <f>IFERROR(__xludf.DUMMYFUNCTION("""COMPUTED_VALUE"""),"Miércoles 20:15")</f>
        <v>Miércoles 20:15</v>
      </c>
      <c r="AE695" s="134" t="str">
        <f>IFERROR(__xludf.DUMMYFUNCTION("""COMPUTED_VALUE"""),"Jueves 08:15")</f>
        <v>Jueves 08:15</v>
      </c>
      <c r="AF695" s="134" t="str">
        <f>IFERROR(__xludf.DUMMYFUNCTION("""COMPUTED_VALUE"""),"Jueves 09:00")</f>
        <v>Jueves 09:00</v>
      </c>
      <c r="AG695" s="134" t="str">
        <f>IFERROR(__xludf.DUMMYFUNCTION("""COMPUTED_VALUE"""),"Jueves 10:30")</f>
        <v>Jueves 10:30</v>
      </c>
      <c r="AH695" s="134" t="str">
        <f>IFERROR(__xludf.DUMMYFUNCTION("""COMPUTED_VALUE"""),"Jueves 14:15")</f>
        <v>Jueves 14:15</v>
      </c>
      <c r="AI695" s="134" t="str">
        <f>IFERROR(__xludf.DUMMYFUNCTION("""COMPUTED_VALUE"""),"Jueves 15:00")</f>
        <v>Jueves 15:00</v>
      </c>
      <c r="AJ695" s="134" t="str">
        <f>IFERROR(__xludf.DUMMYFUNCTION("""COMPUTED_VALUE"""),"Jueves 19:30")</f>
        <v>Jueves 19:30</v>
      </c>
      <c r="AK695" s="134" t="str">
        <f>IFERROR(__xludf.DUMMYFUNCTION("""COMPUTED_VALUE"""),"Jueves 20:15")</f>
        <v>Jueves 20:15</v>
      </c>
      <c r="AL695" s="134" t="str">
        <f>IFERROR(__xludf.DUMMYFUNCTION("""COMPUTED_VALUE"""),"Viernes 10:30")</f>
        <v>Viernes 10:30</v>
      </c>
      <c r="AM695" s="134" t="str">
        <f>IFERROR(__xludf.DUMMYFUNCTION("""COMPUTED_VALUE"""),"Viernes 14:15")</f>
        <v>Viernes 14:15</v>
      </c>
      <c r="AN695" s="134" t="str">
        <f>IFERROR(__xludf.DUMMYFUNCTION("""COMPUTED_VALUE"""),"Viernes 18:00")</f>
        <v>Viernes 18:00</v>
      </c>
      <c r="AO695" s="134" t="str">
        <f>IFERROR(__xludf.DUMMYFUNCTION("""COMPUTED_VALUE"""),"Sábado 08:15")</f>
        <v>Sábado 08:15</v>
      </c>
      <c r="AP695" s="134" t="str">
        <f>IFERROR(__xludf.DUMMYFUNCTION("""COMPUTED_VALUE"""),"Sábado 09:45")</f>
        <v>Sábado 09:45</v>
      </c>
      <c r="AQ695" s="134" t="str">
        <f>IFERROR(__xludf.DUMMYFUNCTION("""COMPUTED_VALUE"""),"Sábado 12:00")</f>
        <v>Sábado 12:00</v>
      </c>
      <c r="AR695" s="134" t="str">
        <f>IFERROR(__xludf.DUMMYFUNCTION("""COMPUTED_VALUE"""),"Sábado 16:30")</f>
        <v>Sábado 16:30</v>
      </c>
      <c r="AS695" s="134" t="str">
        <f>IFERROR(__xludf.DUMMYFUNCTION("""COMPUTED_VALUE"""),"vacio")</f>
        <v>vacio</v>
      </c>
      <c r="AT695" s="134"/>
      <c r="AU695" s="134"/>
      <c r="AV695" s="134"/>
      <c r="AW695" s="134"/>
      <c r="AX695" s="134"/>
      <c r="AY695" s="353"/>
      <c r="AZ695" s="392" t="str">
        <f>IFERROR(__xludf.DUMMYFUNCTION("TRANSPOSE( IFNA(FILTER($B:$B, MONTH(IF($A:$A&lt;&gt;"""",$A:$A,""null""))=MONTH(IF('DATOS PERSONALES'!$H693&lt;&gt;"""",'DATOS PERSONALES'!$H693,""null""))),""Ingrese mes contratacion primero""))"),"Ingrese mes contratacion primero")</f>
        <v>Ingrese mes contratacion primero</v>
      </c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</row>
    <row r="696" ht="15.75" customHeight="1">
      <c r="A696" s="134"/>
      <c r="B696" s="134"/>
      <c r="C696" s="134"/>
      <c r="D696" s="134"/>
      <c r="E696" s="134"/>
      <c r="F696" s="134"/>
      <c r="G696" s="353"/>
      <c r="H696" s="376"/>
      <c r="I696" s="376"/>
      <c r="J696" s="376"/>
      <c r="K696" s="377"/>
      <c r="L696" s="134"/>
      <c r="M696" s="134"/>
      <c r="N696" s="134"/>
      <c r="O696" s="134"/>
      <c r="P696" s="353"/>
      <c r="Q696" s="381" t="str">
        <f>IFERROR(__xludf.DUMMYFUNCTION("TRANSPOSE(FILTER($P$6:$P$329,$O$6:$O$329='DATOS PERSONALES'!$E693))"),"Lunes 13:45")</f>
        <v>Lunes 13:45</v>
      </c>
      <c r="R696" s="134" t="str">
        <f>IFERROR(__xludf.DUMMYFUNCTION("""COMPUTED_VALUE"""),"Lunes 14:30")</f>
        <v>Lunes 14:30</v>
      </c>
      <c r="S696" s="134" t="str">
        <f>IFERROR(__xludf.DUMMYFUNCTION("""COMPUTED_VALUE"""),"Lunes 17:30")</f>
        <v>Lunes 17:30</v>
      </c>
      <c r="T696" s="134" t="str">
        <f>IFERROR(__xludf.DUMMYFUNCTION("""COMPUTED_VALUE"""),"Lunes 19:45")</f>
        <v>Lunes 19:45</v>
      </c>
      <c r="U696" s="134" t="str">
        <f>IFERROR(__xludf.DUMMYFUNCTION("""COMPUTED_VALUE"""),"Lunes 20:30")</f>
        <v>Lunes 20:30</v>
      </c>
      <c r="V696" s="134" t="str">
        <f>IFERROR(__xludf.DUMMYFUNCTION("""COMPUTED_VALUE"""),"Martes 08:15")</f>
        <v>Martes 08:15</v>
      </c>
      <c r="W696" s="134" t="str">
        <f>IFERROR(__xludf.DUMMYFUNCTION("""COMPUTED_VALUE"""),"Martes 10:30")</f>
        <v>Martes 10:30</v>
      </c>
      <c r="X696" s="134" t="str">
        <f>IFERROR(__xludf.DUMMYFUNCTION("""COMPUTED_VALUE"""),"Martes 14:15")</f>
        <v>Martes 14:15</v>
      </c>
      <c r="Y696" s="134" t="str">
        <f>IFERROR(__xludf.DUMMYFUNCTION("""COMPUTED_VALUE"""),"Miércoles 08:15")</f>
        <v>Miércoles 08:15</v>
      </c>
      <c r="Z696" s="134" t="str">
        <f>IFERROR(__xludf.DUMMYFUNCTION("""COMPUTED_VALUE"""),"Miércoles 10:30")</f>
        <v>Miércoles 10:30</v>
      </c>
      <c r="AA696" s="134" t="str">
        <f>IFERROR(__xludf.DUMMYFUNCTION("""COMPUTED_VALUE"""),"Miércoles 13:30")</f>
        <v>Miércoles 13:30</v>
      </c>
      <c r="AB696" s="134" t="str">
        <f>IFERROR(__xludf.DUMMYFUNCTION("""COMPUTED_VALUE"""),"Miércoles 18:00")</f>
        <v>Miércoles 18:00</v>
      </c>
      <c r="AC696" s="134" t="str">
        <f>IFERROR(__xludf.DUMMYFUNCTION("""COMPUTED_VALUE"""),"Miércoles 18:45")</f>
        <v>Miércoles 18:45</v>
      </c>
      <c r="AD696" s="134" t="str">
        <f>IFERROR(__xludf.DUMMYFUNCTION("""COMPUTED_VALUE"""),"Miércoles 20:15")</f>
        <v>Miércoles 20:15</v>
      </c>
      <c r="AE696" s="134" t="str">
        <f>IFERROR(__xludf.DUMMYFUNCTION("""COMPUTED_VALUE"""),"Jueves 08:15")</f>
        <v>Jueves 08:15</v>
      </c>
      <c r="AF696" s="134" t="str">
        <f>IFERROR(__xludf.DUMMYFUNCTION("""COMPUTED_VALUE"""),"Jueves 09:00")</f>
        <v>Jueves 09:00</v>
      </c>
      <c r="AG696" s="134" t="str">
        <f>IFERROR(__xludf.DUMMYFUNCTION("""COMPUTED_VALUE"""),"Jueves 10:30")</f>
        <v>Jueves 10:30</v>
      </c>
      <c r="AH696" s="134" t="str">
        <f>IFERROR(__xludf.DUMMYFUNCTION("""COMPUTED_VALUE"""),"Jueves 14:15")</f>
        <v>Jueves 14:15</v>
      </c>
      <c r="AI696" s="134" t="str">
        <f>IFERROR(__xludf.DUMMYFUNCTION("""COMPUTED_VALUE"""),"Jueves 15:00")</f>
        <v>Jueves 15:00</v>
      </c>
      <c r="AJ696" s="134" t="str">
        <f>IFERROR(__xludf.DUMMYFUNCTION("""COMPUTED_VALUE"""),"Jueves 19:30")</f>
        <v>Jueves 19:30</v>
      </c>
      <c r="AK696" s="134" t="str">
        <f>IFERROR(__xludf.DUMMYFUNCTION("""COMPUTED_VALUE"""),"Jueves 20:15")</f>
        <v>Jueves 20:15</v>
      </c>
      <c r="AL696" s="134" t="str">
        <f>IFERROR(__xludf.DUMMYFUNCTION("""COMPUTED_VALUE"""),"Viernes 10:30")</f>
        <v>Viernes 10:30</v>
      </c>
      <c r="AM696" s="134" t="str">
        <f>IFERROR(__xludf.DUMMYFUNCTION("""COMPUTED_VALUE"""),"Viernes 14:15")</f>
        <v>Viernes 14:15</v>
      </c>
      <c r="AN696" s="134" t="str">
        <f>IFERROR(__xludf.DUMMYFUNCTION("""COMPUTED_VALUE"""),"Viernes 18:00")</f>
        <v>Viernes 18:00</v>
      </c>
      <c r="AO696" s="134" t="str">
        <f>IFERROR(__xludf.DUMMYFUNCTION("""COMPUTED_VALUE"""),"Sábado 08:15")</f>
        <v>Sábado 08:15</v>
      </c>
      <c r="AP696" s="134" t="str">
        <f>IFERROR(__xludf.DUMMYFUNCTION("""COMPUTED_VALUE"""),"Sábado 09:45")</f>
        <v>Sábado 09:45</v>
      </c>
      <c r="AQ696" s="134" t="str">
        <f>IFERROR(__xludf.DUMMYFUNCTION("""COMPUTED_VALUE"""),"Sábado 12:00")</f>
        <v>Sábado 12:00</v>
      </c>
      <c r="AR696" s="134" t="str">
        <f>IFERROR(__xludf.DUMMYFUNCTION("""COMPUTED_VALUE"""),"Sábado 16:30")</f>
        <v>Sábado 16:30</v>
      </c>
      <c r="AS696" s="134" t="str">
        <f>IFERROR(__xludf.DUMMYFUNCTION("""COMPUTED_VALUE"""),"vacio")</f>
        <v>vacio</v>
      </c>
      <c r="AT696" s="134"/>
      <c r="AU696" s="134"/>
      <c r="AV696" s="134"/>
      <c r="AW696" s="134"/>
      <c r="AX696" s="134"/>
      <c r="AY696" s="353"/>
      <c r="AZ696" s="392" t="str">
        <f>IFERROR(__xludf.DUMMYFUNCTION("TRANSPOSE( IFNA(FILTER($B:$B, MONTH(IF($A:$A&lt;&gt;"""",$A:$A,""null""))=MONTH(IF('DATOS PERSONALES'!$H694&lt;&gt;"""",'DATOS PERSONALES'!$H694,""null""))),""Ingrese mes contratacion primero""))"),"Ingrese mes contratacion primero")</f>
        <v>Ingrese mes contratacion primero</v>
      </c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</row>
    <row r="697" ht="15.75" customHeight="1">
      <c r="A697" s="134"/>
      <c r="B697" s="134"/>
      <c r="C697" s="134"/>
      <c r="D697" s="134"/>
      <c r="E697" s="134"/>
      <c r="F697" s="134"/>
      <c r="G697" s="353"/>
      <c r="H697" s="376"/>
      <c r="I697" s="376"/>
      <c r="J697" s="376"/>
      <c r="K697" s="377"/>
      <c r="L697" s="134"/>
      <c r="M697" s="134"/>
      <c r="N697" s="134"/>
      <c r="O697" s="134"/>
      <c r="P697" s="353"/>
      <c r="Q697" s="381" t="str">
        <f>IFERROR(__xludf.DUMMYFUNCTION("TRANSPOSE(FILTER($P$6:$P$329,$O$6:$O$329='DATOS PERSONALES'!$E694))"),"Lunes 13:45")</f>
        <v>Lunes 13:45</v>
      </c>
      <c r="R697" s="134" t="str">
        <f>IFERROR(__xludf.DUMMYFUNCTION("""COMPUTED_VALUE"""),"Lunes 14:30")</f>
        <v>Lunes 14:30</v>
      </c>
      <c r="S697" s="134" t="str">
        <f>IFERROR(__xludf.DUMMYFUNCTION("""COMPUTED_VALUE"""),"Lunes 17:30")</f>
        <v>Lunes 17:30</v>
      </c>
      <c r="T697" s="134" t="str">
        <f>IFERROR(__xludf.DUMMYFUNCTION("""COMPUTED_VALUE"""),"Lunes 19:45")</f>
        <v>Lunes 19:45</v>
      </c>
      <c r="U697" s="134" t="str">
        <f>IFERROR(__xludf.DUMMYFUNCTION("""COMPUTED_VALUE"""),"Lunes 20:30")</f>
        <v>Lunes 20:30</v>
      </c>
      <c r="V697" s="134" t="str">
        <f>IFERROR(__xludf.DUMMYFUNCTION("""COMPUTED_VALUE"""),"Martes 08:15")</f>
        <v>Martes 08:15</v>
      </c>
      <c r="W697" s="134" t="str">
        <f>IFERROR(__xludf.DUMMYFUNCTION("""COMPUTED_VALUE"""),"Martes 10:30")</f>
        <v>Martes 10:30</v>
      </c>
      <c r="X697" s="134" t="str">
        <f>IFERROR(__xludf.DUMMYFUNCTION("""COMPUTED_VALUE"""),"Martes 14:15")</f>
        <v>Martes 14:15</v>
      </c>
      <c r="Y697" s="134" t="str">
        <f>IFERROR(__xludf.DUMMYFUNCTION("""COMPUTED_VALUE"""),"Miércoles 08:15")</f>
        <v>Miércoles 08:15</v>
      </c>
      <c r="Z697" s="134" t="str">
        <f>IFERROR(__xludf.DUMMYFUNCTION("""COMPUTED_VALUE"""),"Miércoles 10:30")</f>
        <v>Miércoles 10:30</v>
      </c>
      <c r="AA697" s="134" t="str">
        <f>IFERROR(__xludf.DUMMYFUNCTION("""COMPUTED_VALUE"""),"Miércoles 13:30")</f>
        <v>Miércoles 13:30</v>
      </c>
      <c r="AB697" s="134" t="str">
        <f>IFERROR(__xludf.DUMMYFUNCTION("""COMPUTED_VALUE"""),"Miércoles 18:00")</f>
        <v>Miércoles 18:00</v>
      </c>
      <c r="AC697" s="134" t="str">
        <f>IFERROR(__xludf.DUMMYFUNCTION("""COMPUTED_VALUE"""),"Miércoles 18:45")</f>
        <v>Miércoles 18:45</v>
      </c>
      <c r="AD697" s="134" t="str">
        <f>IFERROR(__xludf.DUMMYFUNCTION("""COMPUTED_VALUE"""),"Miércoles 20:15")</f>
        <v>Miércoles 20:15</v>
      </c>
      <c r="AE697" s="134" t="str">
        <f>IFERROR(__xludf.DUMMYFUNCTION("""COMPUTED_VALUE"""),"Jueves 08:15")</f>
        <v>Jueves 08:15</v>
      </c>
      <c r="AF697" s="134" t="str">
        <f>IFERROR(__xludf.DUMMYFUNCTION("""COMPUTED_VALUE"""),"Jueves 09:00")</f>
        <v>Jueves 09:00</v>
      </c>
      <c r="AG697" s="134" t="str">
        <f>IFERROR(__xludf.DUMMYFUNCTION("""COMPUTED_VALUE"""),"Jueves 10:30")</f>
        <v>Jueves 10:30</v>
      </c>
      <c r="AH697" s="134" t="str">
        <f>IFERROR(__xludf.DUMMYFUNCTION("""COMPUTED_VALUE"""),"Jueves 14:15")</f>
        <v>Jueves 14:15</v>
      </c>
      <c r="AI697" s="134" t="str">
        <f>IFERROR(__xludf.DUMMYFUNCTION("""COMPUTED_VALUE"""),"Jueves 15:00")</f>
        <v>Jueves 15:00</v>
      </c>
      <c r="AJ697" s="134" t="str">
        <f>IFERROR(__xludf.DUMMYFUNCTION("""COMPUTED_VALUE"""),"Jueves 19:30")</f>
        <v>Jueves 19:30</v>
      </c>
      <c r="AK697" s="134" t="str">
        <f>IFERROR(__xludf.DUMMYFUNCTION("""COMPUTED_VALUE"""),"Jueves 20:15")</f>
        <v>Jueves 20:15</v>
      </c>
      <c r="AL697" s="134" t="str">
        <f>IFERROR(__xludf.DUMMYFUNCTION("""COMPUTED_VALUE"""),"Viernes 10:30")</f>
        <v>Viernes 10:30</v>
      </c>
      <c r="AM697" s="134" t="str">
        <f>IFERROR(__xludf.DUMMYFUNCTION("""COMPUTED_VALUE"""),"Viernes 14:15")</f>
        <v>Viernes 14:15</v>
      </c>
      <c r="AN697" s="134" t="str">
        <f>IFERROR(__xludf.DUMMYFUNCTION("""COMPUTED_VALUE"""),"Viernes 18:00")</f>
        <v>Viernes 18:00</v>
      </c>
      <c r="AO697" s="134" t="str">
        <f>IFERROR(__xludf.DUMMYFUNCTION("""COMPUTED_VALUE"""),"Sábado 08:15")</f>
        <v>Sábado 08:15</v>
      </c>
      <c r="AP697" s="134" t="str">
        <f>IFERROR(__xludf.DUMMYFUNCTION("""COMPUTED_VALUE"""),"Sábado 09:45")</f>
        <v>Sábado 09:45</v>
      </c>
      <c r="AQ697" s="134" t="str">
        <f>IFERROR(__xludf.DUMMYFUNCTION("""COMPUTED_VALUE"""),"Sábado 12:00")</f>
        <v>Sábado 12:00</v>
      </c>
      <c r="AR697" s="134" t="str">
        <f>IFERROR(__xludf.DUMMYFUNCTION("""COMPUTED_VALUE"""),"Sábado 16:30")</f>
        <v>Sábado 16:30</v>
      </c>
      <c r="AS697" s="134" t="str">
        <f>IFERROR(__xludf.DUMMYFUNCTION("""COMPUTED_VALUE"""),"vacio")</f>
        <v>vacio</v>
      </c>
      <c r="AT697" s="134"/>
      <c r="AU697" s="134"/>
      <c r="AV697" s="134"/>
      <c r="AW697" s="134"/>
      <c r="AX697" s="134"/>
      <c r="AY697" s="353"/>
      <c r="AZ697" s="392" t="str">
        <f>IFERROR(__xludf.DUMMYFUNCTION("TRANSPOSE( IFNA(FILTER($B:$B, MONTH(IF($A:$A&lt;&gt;"""",$A:$A,""null""))=MONTH(IF('DATOS PERSONALES'!$H695&lt;&gt;"""",'DATOS PERSONALES'!$H695,""null""))),""Ingrese mes contratacion primero""))"),"Ingrese mes contratacion primero")</f>
        <v>Ingrese mes contratacion primero</v>
      </c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</row>
    <row r="698" ht="15.75" customHeight="1">
      <c r="A698" s="134"/>
      <c r="B698" s="134"/>
      <c r="C698" s="134"/>
      <c r="D698" s="134"/>
      <c r="E698" s="134"/>
      <c r="F698" s="134"/>
      <c r="G698" s="353"/>
      <c r="H698" s="376"/>
      <c r="I698" s="376"/>
      <c r="J698" s="376"/>
      <c r="K698" s="377"/>
      <c r="L698" s="134"/>
      <c r="M698" s="134"/>
      <c r="N698" s="134"/>
      <c r="O698" s="134"/>
      <c r="P698" s="353"/>
      <c r="Q698" s="381" t="str">
        <f>IFERROR(__xludf.DUMMYFUNCTION("TRANSPOSE(FILTER($P$6:$P$329,$O$6:$O$329='DATOS PERSONALES'!$E695))"),"Lunes 13:45")</f>
        <v>Lunes 13:45</v>
      </c>
      <c r="R698" s="134" t="str">
        <f>IFERROR(__xludf.DUMMYFUNCTION("""COMPUTED_VALUE"""),"Lunes 14:30")</f>
        <v>Lunes 14:30</v>
      </c>
      <c r="S698" s="134" t="str">
        <f>IFERROR(__xludf.DUMMYFUNCTION("""COMPUTED_VALUE"""),"Lunes 17:30")</f>
        <v>Lunes 17:30</v>
      </c>
      <c r="T698" s="134" t="str">
        <f>IFERROR(__xludf.DUMMYFUNCTION("""COMPUTED_VALUE"""),"Lunes 19:45")</f>
        <v>Lunes 19:45</v>
      </c>
      <c r="U698" s="134" t="str">
        <f>IFERROR(__xludf.DUMMYFUNCTION("""COMPUTED_VALUE"""),"Lunes 20:30")</f>
        <v>Lunes 20:30</v>
      </c>
      <c r="V698" s="134" t="str">
        <f>IFERROR(__xludf.DUMMYFUNCTION("""COMPUTED_VALUE"""),"Martes 08:15")</f>
        <v>Martes 08:15</v>
      </c>
      <c r="W698" s="134" t="str">
        <f>IFERROR(__xludf.DUMMYFUNCTION("""COMPUTED_VALUE"""),"Martes 10:30")</f>
        <v>Martes 10:30</v>
      </c>
      <c r="X698" s="134" t="str">
        <f>IFERROR(__xludf.DUMMYFUNCTION("""COMPUTED_VALUE"""),"Martes 14:15")</f>
        <v>Martes 14:15</v>
      </c>
      <c r="Y698" s="134" t="str">
        <f>IFERROR(__xludf.DUMMYFUNCTION("""COMPUTED_VALUE"""),"Miércoles 08:15")</f>
        <v>Miércoles 08:15</v>
      </c>
      <c r="Z698" s="134" t="str">
        <f>IFERROR(__xludf.DUMMYFUNCTION("""COMPUTED_VALUE"""),"Miércoles 10:30")</f>
        <v>Miércoles 10:30</v>
      </c>
      <c r="AA698" s="134" t="str">
        <f>IFERROR(__xludf.DUMMYFUNCTION("""COMPUTED_VALUE"""),"Miércoles 13:30")</f>
        <v>Miércoles 13:30</v>
      </c>
      <c r="AB698" s="134" t="str">
        <f>IFERROR(__xludf.DUMMYFUNCTION("""COMPUTED_VALUE"""),"Miércoles 18:00")</f>
        <v>Miércoles 18:00</v>
      </c>
      <c r="AC698" s="134" t="str">
        <f>IFERROR(__xludf.DUMMYFUNCTION("""COMPUTED_VALUE"""),"Miércoles 18:45")</f>
        <v>Miércoles 18:45</v>
      </c>
      <c r="AD698" s="134" t="str">
        <f>IFERROR(__xludf.DUMMYFUNCTION("""COMPUTED_VALUE"""),"Miércoles 20:15")</f>
        <v>Miércoles 20:15</v>
      </c>
      <c r="AE698" s="134" t="str">
        <f>IFERROR(__xludf.DUMMYFUNCTION("""COMPUTED_VALUE"""),"Jueves 08:15")</f>
        <v>Jueves 08:15</v>
      </c>
      <c r="AF698" s="134" t="str">
        <f>IFERROR(__xludf.DUMMYFUNCTION("""COMPUTED_VALUE"""),"Jueves 09:00")</f>
        <v>Jueves 09:00</v>
      </c>
      <c r="AG698" s="134" t="str">
        <f>IFERROR(__xludf.DUMMYFUNCTION("""COMPUTED_VALUE"""),"Jueves 10:30")</f>
        <v>Jueves 10:30</v>
      </c>
      <c r="AH698" s="134" t="str">
        <f>IFERROR(__xludf.DUMMYFUNCTION("""COMPUTED_VALUE"""),"Jueves 14:15")</f>
        <v>Jueves 14:15</v>
      </c>
      <c r="AI698" s="134" t="str">
        <f>IFERROR(__xludf.DUMMYFUNCTION("""COMPUTED_VALUE"""),"Jueves 15:00")</f>
        <v>Jueves 15:00</v>
      </c>
      <c r="AJ698" s="134" t="str">
        <f>IFERROR(__xludf.DUMMYFUNCTION("""COMPUTED_VALUE"""),"Jueves 19:30")</f>
        <v>Jueves 19:30</v>
      </c>
      <c r="AK698" s="134" t="str">
        <f>IFERROR(__xludf.DUMMYFUNCTION("""COMPUTED_VALUE"""),"Jueves 20:15")</f>
        <v>Jueves 20:15</v>
      </c>
      <c r="AL698" s="134" t="str">
        <f>IFERROR(__xludf.DUMMYFUNCTION("""COMPUTED_VALUE"""),"Viernes 10:30")</f>
        <v>Viernes 10:30</v>
      </c>
      <c r="AM698" s="134" t="str">
        <f>IFERROR(__xludf.DUMMYFUNCTION("""COMPUTED_VALUE"""),"Viernes 14:15")</f>
        <v>Viernes 14:15</v>
      </c>
      <c r="AN698" s="134" t="str">
        <f>IFERROR(__xludf.DUMMYFUNCTION("""COMPUTED_VALUE"""),"Viernes 18:00")</f>
        <v>Viernes 18:00</v>
      </c>
      <c r="AO698" s="134" t="str">
        <f>IFERROR(__xludf.DUMMYFUNCTION("""COMPUTED_VALUE"""),"Sábado 08:15")</f>
        <v>Sábado 08:15</v>
      </c>
      <c r="AP698" s="134" t="str">
        <f>IFERROR(__xludf.DUMMYFUNCTION("""COMPUTED_VALUE"""),"Sábado 09:45")</f>
        <v>Sábado 09:45</v>
      </c>
      <c r="AQ698" s="134" t="str">
        <f>IFERROR(__xludf.DUMMYFUNCTION("""COMPUTED_VALUE"""),"Sábado 12:00")</f>
        <v>Sábado 12:00</v>
      </c>
      <c r="AR698" s="134" t="str">
        <f>IFERROR(__xludf.DUMMYFUNCTION("""COMPUTED_VALUE"""),"Sábado 16:30")</f>
        <v>Sábado 16:30</v>
      </c>
      <c r="AS698" s="134" t="str">
        <f>IFERROR(__xludf.DUMMYFUNCTION("""COMPUTED_VALUE"""),"vacio")</f>
        <v>vacio</v>
      </c>
      <c r="AT698" s="134"/>
      <c r="AU698" s="134"/>
      <c r="AV698" s="134"/>
      <c r="AW698" s="134"/>
      <c r="AX698" s="134"/>
      <c r="AY698" s="353"/>
      <c r="AZ698" s="392" t="str">
        <f>IFERROR(__xludf.DUMMYFUNCTION("TRANSPOSE( IFNA(FILTER($B:$B, MONTH(IF($A:$A&lt;&gt;"""",$A:$A,""null""))=MONTH(IF('DATOS PERSONALES'!$H696&lt;&gt;"""",'DATOS PERSONALES'!$H696,""null""))),""Ingrese mes contratacion primero""))"),"Ingrese mes contratacion primero")</f>
        <v>Ingrese mes contratacion primero</v>
      </c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</row>
    <row r="699" ht="15.75" customHeight="1">
      <c r="A699" s="134"/>
      <c r="B699" s="134"/>
      <c r="C699" s="134"/>
      <c r="D699" s="134"/>
      <c r="E699" s="134"/>
      <c r="F699" s="134"/>
      <c r="G699" s="353"/>
      <c r="H699" s="376"/>
      <c r="I699" s="376"/>
      <c r="J699" s="376"/>
      <c r="K699" s="377"/>
      <c r="L699" s="134"/>
      <c r="M699" s="134"/>
      <c r="N699" s="134"/>
      <c r="O699" s="134"/>
      <c r="P699" s="353"/>
      <c r="Q699" s="381" t="str">
        <f>IFERROR(__xludf.DUMMYFUNCTION("TRANSPOSE(FILTER($P$6:$P$329,$O$6:$O$329='DATOS PERSONALES'!$E696))"),"Lunes 13:45")</f>
        <v>Lunes 13:45</v>
      </c>
      <c r="R699" s="134" t="str">
        <f>IFERROR(__xludf.DUMMYFUNCTION("""COMPUTED_VALUE"""),"Lunes 14:30")</f>
        <v>Lunes 14:30</v>
      </c>
      <c r="S699" s="134" t="str">
        <f>IFERROR(__xludf.DUMMYFUNCTION("""COMPUTED_VALUE"""),"Lunes 17:30")</f>
        <v>Lunes 17:30</v>
      </c>
      <c r="T699" s="134" t="str">
        <f>IFERROR(__xludf.DUMMYFUNCTION("""COMPUTED_VALUE"""),"Lunes 19:45")</f>
        <v>Lunes 19:45</v>
      </c>
      <c r="U699" s="134" t="str">
        <f>IFERROR(__xludf.DUMMYFUNCTION("""COMPUTED_VALUE"""),"Lunes 20:30")</f>
        <v>Lunes 20:30</v>
      </c>
      <c r="V699" s="134" t="str">
        <f>IFERROR(__xludf.DUMMYFUNCTION("""COMPUTED_VALUE"""),"Martes 08:15")</f>
        <v>Martes 08:15</v>
      </c>
      <c r="W699" s="134" t="str">
        <f>IFERROR(__xludf.DUMMYFUNCTION("""COMPUTED_VALUE"""),"Martes 10:30")</f>
        <v>Martes 10:30</v>
      </c>
      <c r="X699" s="134" t="str">
        <f>IFERROR(__xludf.DUMMYFUNCTION("""COMPUTED_VALUE"""),"Martes 14:15")</f>
        <v>Martes 14:15</v>
      </c>
      <c r="Y699" s="134" t="str">
        <f>IFERROR(__xludf.DUMMYFUNCTION("""COMPUTED_VALUE"""),"Miércoles 08:15")</f>
        <v>Miércoles 08:15</v>
      </c>
      <c r="Z699" s="134" t="str">
        <f>IFERROR(__xludf.DUMMYFUNCTION("""COMPUTED_VALUE"""),"Miércoles 10:30")</f>
        <v>Miércoles 10:30</v>
      </c>
      <c r="AA699" s="134" t="str">
        <f>IFERROR(__xludf.DUMMYFUNCTION("""COMPUTED_VALUE"""),"Miércoles 13:30")</f>
        <v>Miércoles 13:30</v>
      </c>
      <c r="AB699" s="134" t="str">
        <f>IFERROR(__xludf.DUMMYFUNCTION("""COMPUTED_VALUE"""),"Miércoles 18:00")</f>
        <v>Miércoles 18:00</v>
      </c>
      <c r="AC699" s="134" t="str">
        <f>IFERROR(__xludf.DUMMYFUNCTION("""COMPUTED_VALUE"""),"Miércoles 18:45")</f>
        <v>Miércoles 18:45</v>
      </c>
      <c r="AD699" s="134" t="str">
        <f>IFERROR(__xludf.DUMMYFUNCTION("""COMPUTED_VALUE"""),"Miércoles 20:15")</f>
        <v>Miércoles 20:15</v>
      </c>
      <c r="AE699" s="134" t="str">
        <f>IFERROR(__xludf.DUMMYFUNCTION("""COMPUTED_VALUE"""),"Jueves 08:15")</f>
        <v>Jueves 08:15</v>
      </c>
      <c r="AF699" s="134" t="str">
        <f>IFERROR(__xludf.DUMMYFUNCTION("""COMPUTED_VALUE"""),"Jueves 09:00")</f>
        <v>Jueves 09:00</v>
      </c>
      <c r="AG699" s="134" t="str">
        <f>IFERROR(__xludf.DUMMYFUNCTION("""COMPUTED_VALUE"""),"Jueves 10:30")</f>
        <v>Jueves 10:30</v>
      </c>
      <c r="AH699" s="134" t="str">
        <f>IFERROR(__xludf.DUMMYFUNCTION("""COMPUTED_VALUE"""),"Jueves 14:15")</f>
        <v>Jueves 14:15</v>
      </c>
      <c r="AI699" s="134" t="str">
        <f>IFERROR(__xludf.DUMMYFUNCTION("""COMPUTED_VALUE"""),"Jueves 15:00")</f>
        <v>Jueves 15:00</v>
      </c>
      <c r="AJ699" s="134" t="str">
        <f>IFERROR(__xludf.DUMMYFUNCTION("""COMPUTED_VALUE"""),"Jueves 19:30")</f>
        <v>Jueves 19:30</v>
      </c>
      <c r="AK699" s="134" t="str">
        <f>IFERROR(__xludf.DUMMYFUNCTION("""COMPUTED_VALUE"""),"Jueves 20:15")</f>
        <v>Jueves 20:15</v>
      </c>
      <c r="AL699" s="134" t="str">
        <f>IFERROR(__xludf.DUMMYFUNCTION("""COMPUTED_VALUE"""),"Viernes 10:30")</f>
        <v>Viernes 10:30</v>
      </c>
      <c r="AM699" s="134" t="str">
        <f>IFERROR(__xludf.DUMMYFUNCTION("""COMPUTED_VALUE"""),"Viernes 14:15")</f>
        <v>Viernes 14:15</v>
      </c>
      <c r="AN699" s="134" t="str">
        <f>IFERROR(__xludf.DUMMYFUNCTION("""COMPUTED_VALUE"""),"Viernes 18:00")</f>
        <v>Viernes 18:00</v>
      </c>
      <c r="AO699" s="134" t="str">
        <f>IFERROR(__xludf.DUMMYFUNCTION("""COMPUTED_VALUE"""),"Sábado 08:15")</f>
        <v>Sábado 08:15</v>
      </c>
      <c r="AP699" s="134" t="str">
        <f>IFERROR(__xludf.DUMMYFUNCTION("""COMPUTED_VALUE"""),"Sábado 09:45")</f>
        <v>Sábado 09:45</v>
      </c>
      <c r="AQ699" s="134" t="str">
        <f>IFERROR(__xludf.DUMMYFUNCTION("""COMPUTED_VALUE"""),"Sábado 12:00")</f>
        <v>Sábado 12:00</v>
      </c>
      <c r="AR699" s="134" t="str">
        <f>IFERROR(__xludf.DUMMYFUNCTION("""COMPUTED_VALUE"""),"Sábado 16:30")</f>
        <v>Sábado 16:30</v>
      </c>
      <c r="AS699" s="134" t="str">
        <f>IFERROR(__xludf.DUMMYFUNCTION("""COMPUTED_VALUE"""),"vacio")</f>
        <v>vacio</v>
      </c>
      <c r="AT699" s="134"/>
      <c r="AU699" s="134"/>
      <c r="AV699" s="134"/>
      <c r="AW699" s="134"/>
      <c r="AX699" s="134"/>
      <c r="AY699" s="353"/>
      <c r="AZ699" s="392" t="str">
        <f>IFERROR(__xludf.DUMMYFUNCTION("TRANSPOSE( IFNA(FILTER($B:$B, MONTH(IF($A:$A&lt;&gt;"""",$A:$A,""null""))=MONTH(IF('DATOS PERSONALES'!$H697&lt;&gt;"""",'DATOS PERSONALES'!$H697,""null""))),""Ingrese mes contratacion primero""))"),"Ingrese mes contratacion primero")</f>
        <v>Ingrese mes contratacion primero</v>
      </c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</row>
    <row r="700" ht="15.75" customHeight="1">
      <c r="A700" s="134"/>
      <c r="B700" s="134"/>
      <c r="C700" s="134"/>
      <c r="D700" s="134"/>
      <c r="E700" s="134"/>
      <c r="F700" s="134"/>
      <c r="G700" s="353"/>
      <c r="H700" s="376"/>
      <c r="I700" s="376"/>
      <c r="J700" s="376"/>
      <c r="K700" s="377"/>
      <c r="L700" s="134"/>
      <c r="M700" s="134"/>
      <c r="N700" s="134"/>
      <c r="O700" s="134"/>
      <c r="P700" s="353"/>
      <c r="Q700" s="381" t="str">
        <f>IFERROR(__xludf.DUMMYFUNCTION("TRANSPOSE(FILTER($P$6:$P$329,$O$6:$O$329='DATOS PERSONALES'!$E697))"),"Lunes 13:45")</f>
        <v>Lunes 13:45</v>
      </c>
      <c r="R700" s="134" t="str">
        <f>IFERROR(__xludf.DUMMYFUNCTION("""COMPUTED_VALUE"""),"Lunes 14:30")</f>
        <v>Lunes 14:30</v>
      </c>
      <c r="S700" s="134" t="str">
        <f>IFERROR(__xludf.DUMMYFUNCTION("""COMPUTED_VALUE"""),"Lunes 17:30")</f>
        <v>Lunes 17:30</v>
      </c>
      <c r="T700" s="134" t="str">
        <f>IFERROR(__xludf.DUMMYFUNCTION("""COMPUTED_VALUE"""),"Lunes 19:45")</f>
        <v>Lunes 19:45</v>
      </c>
      <c r="U700" s="134" t="str">
        <f>IFERROR(__xludf.DUMMYFUNCTION("""COMPUTED_VALUE"""),"Lunes 20:30")</f>
        <v>Lunes 20:30</v>
      </c>
      <c r="V700" s="134" t="str">
        <f>IFERROR(__xludf.DUMMYFUNCTION("""COMPUTED_VALUE"""),"Martes 08:15")</f>
        <v>Martes 08:15</v>
      </c>
      <c r="W700" s="134" t="str">
        <f>IFERROR(__xludf.DUMMYFUNCTION("""COMPUTED_VALUE"""),"Martes 10:30")</f>
        <v>Martes 10:30</v>
      </c>
      <c r="X700" s="134" t="str">
        <f>IFERROR(__xludf.DUMMYFUNCTION("""COMPUTED_VALUE"""),"Martes 14:15")</f>
        <v>Martes 14:15</v>
      </c>
      <c r="Y700" s="134" t="str">
        <f>IFERROR(__xludf.DUMMYFUNCTION("""COMPUTED_VALUE"""),"Miércoles 08:15")</f>
        <v>Miércoles 08:15</v>
      </c>
      <c r="Z700" s="134" t="str">
        <f>IFERROR(__xludf.DUMMYFUNCTION("""COMPUTED_VALUE"""),"Miércoles 10:30")</f>
        <v>Miércoles 10:30</v>
      </c>
      <c r="AA700" s="134" t="str">
        <f>IFERROR(__xludf.DUMMYFUNCTION("""COMPUTED_VALUE"""),"Miércoles 13:30")</f>
        <v>Miércoles 13:30</v>
      </c>
      <c r="AB700" s="134" t="str">
        <f>IFERROR(__xludf.DUMMYFUNCTION("""COMPUTED_VALUE"""),"Miércoles 18:00")</f>
        <v>Miércoles 18:00</v>
      </c>
      <c r="AC700" s="134" t="str">
        <f>IFERROR(__xludf.DUMMYFUNCTION("""COMPUTED_VALUE"""),"Miércoles 18:45")</f>
        <v>Miércoles 18:45</v>
      </c>
      <c r="AD700" s="134" t="str">
        <f>IFERROR(__xludf.DUMMYFUNCTION("""COMPUTED_VALUE"""),"Miércoles 20:15")</f>
        <v>Miércoles 20:15</v>
      </c>
      <c r="AE700" s="134" t="str">
        <f>IFERROR(__xludf.DUMMYFUNCTION("""COMPUTED_VALUE"""),"Jueves 08:15")</f>
        <v>Jueves 08:15</v>
      </c>
      <c r="AF700" s="134" t="str">
        <f>IFERROR(__xludf.DUMMYFUNCTION("""COMPUTED_VALUE"""),"Jueves 09:00")</f>
        <v>Jueves 09:00</v>
      </c>
      <c r="AG700" s="134" t="str">
        <f>IFERROR(__xludf.DUMMYFUNCTION("""COMPUTED_VALUE"""),"Jueves 10:30")</f>
        <v>Jueves 10:30</v>
      </c>
      <c r="AH700" s="134" t="str">
        <f>IFERROR(__xludf.DUMMYFUNCTION("""COMPUTED_VALUE"""),"Jueves 14:15")</f>
        <v>Jueves 14:15</v>
      </c>
      <c r="AI700" s="134" t="str">
        <f>IFERROR(__xludf.DUMMYFUNCTION("""COMPUTED_VALUE"""),"Jueves 15:00")</f>
        <v>Jueves 15:00</v>
      </c>
      <c r="AJ700" s="134" t="str">
        <f>IFERROR(__xludf.DUMMYFUNCTION("""COMPUTED_VALUE"""),"Jueves 19:30")</f>
        <v>Jueves 19:30</v>
      </c>
      <c r="AK700" s="134" t="str">
        <f>IFERROR(__xludf.DUMMYFUNCTION("""COMPUTED_VALUE"""),"Jueves 20:15")</f>
        <v>Jueves 20:15</v>
      </c>
      <c r="AL700" s="134" t="str">
        <f>IFERROR(__xludf.DUMMYFUNCTION("""COMPUTED_VALUE"""),"Viernes 10:30")</f>
        <v>Viernes 10:30</v>
      </c>
      <c r="AM700" s="134" t="str">
        <f>IFERROR(__xludf.DUMMYFUNCTION("""COMPUTED_VALUE"""),"Viernes 14:15")</f>
        <v>Viernes 14:15</v>
      </c>
      <c r="AN700" s="134" t="str">
        <f>IFERROR(__xludf.DUMMYFUNCTION("""COMPUTED_VALUE"""),"Viernes 18:00")</f>
        <v>Viernes 18:00</v>
      </c>
      <c r="AO700" s="134" t="str">
        <f>IFERROR(__xludf.DUMMYFUNCTION("""COMPUTED_VALUE"""),"Sábado 08:15")</f>
        <v>Sábado 08:15</v>
      </c>
      <c r="AP700" s="134" t="str">
        <f>IFERROR(__xludf.DUMMYFUNCTION("""COMPUTED_VALUE"""),"Sábado 09:45")</f>
        <v>Sábado 09:45</v>
      </c>
      <c r="AQ700" s="134" t="str">
        <f>IFERROR(__xludf.DUMMYFUNCTION("""COMPUTED_VALUE"""),"Sábado 12:00")</f>
        <v>Sábado 12:00</v>
      </c>
      <c r="AR700" s="134" t="str">
        <f>IFERROR(__xludf.DUMMYFUNCTION("""COMPUTED_VALUE"""),"Sábado 16:30")</f>
        <v>Sábado 16:30</v>
      </c>
      <c r="AS700" s="134" t="str">
        <f>IFERROR(__xludf.DUMMYFUNCTION("""COMPUTED_VALUE"""),"vacio")</f>
        <v>vacio</v>
      </c>
      <c r="AT700" s="134"/>
      <c r="AU700" s="134"/>
      <c r="AV700" s="134"/>
      <c r="AW700" s="134"/>
      <c r="AX700" s="134"/>
      <c r="AY700" s="353"/>
      <c r="AZ700" s="392" t="str">
        <f>IFERROR(__xludf.DUMMYFUNCTION("TRANSPOSE( IFNA(FILTER($B:$B, MONTH(IF($A:$A&lt;&gt;"""",$A:$A,""null""))=MONTH(IF('DATOS PERSONALES'!$H698&lt;&gt;"""",'DATOS PERSONALES'!$H698,""null""))),""Ingrese mes contratacion primero""))"),"Ingrese mes contratacion primero")</f>
        <v>Ingrese mes contratacion primero</v>
      </c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</row>
    <row r="701" ht="15.75" customHeight="1">
      <c r="A701" s="134"/>
      <c r="B701" s="134"/>
      <c r="C701" s="134"/>
      <c r="D701" s="134"/>
      <c r="E701" s="134"/>
      <c r="F701" s="134"/>
      <c r="G701" s="353"/>
      <c r="H701" s="376"/>
      <c r="I701" s="376"/>
      <c r="J701" s="376"/>
      <c r="K701" s="377"/>
      <c r="L701" s="134"/>
      <c r="M701" s="134"/>
      <c r="N701" s="134"/>
      <c r="O701" s="134"/>
      <c r="P701" s="353"/>
      <c r="Q701" s="381" t="str">
        <f>IFERROR(__xludf.DUMMYFUNCTION("TRANSPOSE(FILTER($P$6:$P$329,$O$6:$O$329='DATOS PERSONALES'!$E698))"),"Lunes 13:45")</f>
        <v>Lunes 13:45</v>
      </c>
      <c r="R701" s="134" t="str">
        <f>IFERROR(__xludf.DUMMYFUNCTION("""COMPUTED_VALUE"""),"Lunes 14:30")</f>
        <v>Lunes 14:30</v>
      </c>
      <c r="S701" s="134" t="str">
        <f>IFERROR(__xludf.DUMMYFUNCTION("""COMPUTED_VALUE"""),"Lunes 17:30")</f>
        <v>Lunes 17:30</v>
      </c>
      <c r="T701" s="134" t="str">
        <f>IFERROR(__xludf.DUMMYFUNCTION("""COMPUTED_VALUE"""),"Lunes 19:45")</f>
        <v>Lunes 19:45</v>
      </c>
      <c r="U701" s="134" t="str">
        <f>IFERROR(__xludf.DUMMYFUNCTION("""COMPUTED_VALUE"""),"Lunes 20:30")</f>
        <v>Lunes 20:30</v>
      </c>
      <c r="V701" s="134" t="str">
        <f>IFERROR(__xludf.DUMMYFUNCTION("""COMPUTED_VALUE"""),"Martes 08:15")</f>
        <v>Martes 08:15</v>
      </c>
      <c r="W701" s="134" t="str">
        <f>IFERROR(__xludf.DUMMYFUNCTION("""COMPUTED_VALUE"""),"Martes 10:30")</f>
        <v>Martes 10:30</v>
      </c>
      <c r="X701" s="134" t="str">
        <f>IFERROR(__xludf.DUMMYFUNCTION("""COMPUTED_VALUE"""),"Martes 14:15")</f>
        <v>Martes 14:15</v>
      </c>
      <c r="Y701" s="134" t="str">
        <f>IFERROR(__xludf.DUMMYFUNCTION("""COMPUTED_VALUE"""),"Miércoles 08:15")</f>
        <v>Miércoles 08:15</v>
      </c>
      <c r="Z701" s="134" t="str">
        <f>IFERROR(__xludf.DUMMYFUNCTION("""COMPUTED_VALUE"""),"Miércoles 10:30")</f>
        <v>Miércoles 10:30</v>
      </c>
      <c r="AA701" s="134" t="str">
        <f>IFERROR(__xludf.DUMMYFUNCTION("""COMPUTED_VALUE"""),"Miércoles 13:30")</f>
        <v>Miércoles 13:30</v>
      </c>
      <c r="AB701" s="134" t="str">
        <f>IFERROR(__xludf.DUMMYFUNCTION("""COMPUTED_VALUE"""),"Miércoles 18:00")</f>
        <v>Miércoles 18:00</v>
      </c>
      <c r="AC701" s="134" t="str">
        <f>IFERROR(__xludf.DUMMYFUNCTION("""COMPUTED_VALUE"""),"Miércoles 18:45")</f>
        <v>Miércoles 18:45</v>
      </c>
      <c r="AD701" s="134" t="str">
        <f>IFERROR(__xludf.DUMMYFUNCTION("""COMPUTED_VALUE"""),"Miércoles 20:15")</f>
        <v>Miércoles 20:15</v>
      </c>
      <c r="AE701" s="134" t="str">
        <f>IFERROR(__xludf.DUMMYFUNCTION("""COMPUTED_VALUE"""),"Jueves 08:15")</f>
        <v>Jueves 08:15</v>
      </c>
      <c r="AF701" s="134" t="str">
        <f>IFERROR(__xludf.DUMMYFUNCTION("""COMPUTED_VALUE"""),"Jueves 09:00")</f>
        <v>Jueves 09:00</v>
      </c>
      <c r="AG701" s="134" t="str">
        <f>IFERROR(__xludf.DUMMYFUNCTION("""COMPUTED_VALUE"""),"Jueves 10:30")</f>
        <v>Jueves 10:30</v>
      </c>
      <c r="AH701" s="134" t="str">
        <f>IFERROR(__xludf.DUMMYFUNCTION("""COMPUTED_VALUE"""),"Jueves 14:15")</f>
        <v>Jueves 14:15</v>
      </c>
      <c r="AI701" s="134" t="str">
        <f>IFERROR(__xludf.DUMMYFUNCTION("""COMPUTED_VALUE"""),"Jueves 15:00")</f>
        <v>Jueves 15:00</v>
      </c>
      <c r="AJ701" s="134" t="str">
        <f>IFERROR(__xludf.DUMMYFUNCTION("""COMPUTED_VALUE"""),"Jueves 19:30")</f>
        <v>Jueves 19:30</v>
      </c>
      <c r="AK701" s="134" t="str">
        <f>IFERROR(__xludf.DUMMYFUNCTION("""COMPUTED_VALUE"""),"Jueves 20:15")</f>
        <v>Jueves 20:15</v>
      </c>
      <c r="AL701" s="134" t="str">
        <f>IFERROR(__xludf.DUMMYFUNCTION("""COMPUTED_VALUE"""),"Viernes 10:30")</f>
        <v>Viernes 10:30</v>
      </c>
      <c r="AM701" s="134" t="str">
        <f>IFERROR(__xludf.DUMMYFUNCTION("""COMPUTED_VALUE"""),"Viernes 14:15")</f>
        <v>Viernes 14:15</v>
      </c>
      <c r="AN701" s="134" t="str">
        <f>IFERROR(__xludf.DUMMYFUNCTION("""COMPUTED_VALUE"""),"Viernes 18:00")</f>
        <v>Viernes 18:00</v>
      </c>
      <c r="AO701" s="134" t="str">
        <f>IFERROR(__xludf.DUMMYFUNCTION("""COMPUTED_VALUE"""),"Sábado 08:15")</f>
        <v>Sábado 08:15</v>
      </c>
      <c r="AP701" s="134" t="str">
        <f>IFERROR(__xludf.DUMMYFUNCTION("""COMPUTED_VALUE"""),"Sábado 09:45")</f>
        <v>Sábado 09:45</v>
      </c>
      <c r="AQ701" s="134" t="str">
        <f>IFERROR(__xludf.DUMMYFUNCTION("""COMPUTED_VALUE"""),"Sábado 12:00")</f>
        <v>Sábado 12:00</v>
      </c>
      <c r="AR701" s="134" t="str">
        <f>IFERROR(__xludf.DUMMYFUNCTION("""COMPUTED_VALUE"""),"Sábado 16:30")</f>
        <v>Sábado 16:30</v>
      </c>
      <c r="AS701" s="134" t="str">
        <f>IFERROR(__xludf.DUMMYFUNCTION("""COMPUTED_VALUE"""),"vacio")</f>
        <v>vacio</v>
      </c>
      <c r="AT701" s="134"/>
      <c r="AU701" s="134"/>
      <c r="AV701" s="134"/>
      <c r="AW701" s="134"/>
      <c r="AX701" s="134"/>
      <c r="AY701" s="353"/>
      <c r="AZ701" s="392" t="str">
        <f>IFERROR(__xludf.DUMMYFUNCTION("TRANSPOSE( IFNA(FILTER($B:$B, MONTH(IF($A:$A&lt;&gt;"""",$A:$A,""null""))=MONTH(IF('DATOS PERSONALES'!$H699&lt;&gt;"""",'DATOS PERSONALES'!$H699,""null""))),""Ingrese mes contratacion primero""))"),"Ingrese mes contratacion primero")</f>
        <v>Ingrese mes contratacion primero</v>
      </c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</row>
    <row r="702" ht="15.75" customHeight="1">
      <c r="A702" s="134"/>
      <c r="B702" s="134"/>
      <c r="C702" s="134"/>
      <c r="D702" s="134"/>
      <c r="E702" s="134"/>
      <c r="F702" s="134"/>
      <c r="G702" s="353"/>
      <c r="H702" s="376"/>
      <c r="I702" s="376"/>
      <c r="J702" s="376"/>
      <c r="K702" s="377"/>
      <c r="L702" s="134"/>
      <c r="M702" s="134"/>
      <c r="N702" s="134"/>
      <c r="O702" s="134"/>
      <c r="P702" s="353"/>
      <c r="Q702" s="381" t="str">
        <f>IFERROR(__xludf.DUMMYFUNCTION("TRANSPOSE(FILTER($P$6:$P$329,$O$6:$O$329='DATOS PERSONALES'!$E699))"),"Lunes 13:45")</f>
        <v>Lunes 13:45</v>
      </c>
      <c r="R702" s="134" t="str">
        <f>IFERROR(__xludf.DUMMYFUNCTION("""COMPUTED_VALUE"""),"Lunes 14:30")</f>
        <v>Lunes 14:30</v>
      </c>
      <c r="S702" s="134" t="str">
        <f>IFERROR(__xludf.DUMMYFUNCTION("""COMPUTED_VALUE"""),"Lunes 17:30")</f>
        <v>Lunes 17:30</v>
      </c>
      <c r="T702" s="134" t="str">
        <f>IFERROR(__xludf.DUMMYFUNCTION("""COMPUTED_VALUE"""),"Lunes 19:45")</f>
        <v>Lunes 19:45</v>
      </c>
      <c r="U702" s="134" t="str">
        <f>IFERROR(__xludf.DUMMYFUNCTION("""COMPUTED_VALUE"""),"Lunes 20:30")</f>
        <v>Lunes 20:30</v>
      </c>
      <c r="V702" s="134" t="str">
        <f>IFERROR(__xludf.DUMMYFUNCTION("""COMPUTED_VALUE"""),"Martes 08:15")</f>
        <v>Martes 08:15</v>
      </c>
      <c r="W702" s="134" t="str">
        <f>IFERROR(__xludf.DUMMYFUNCTION("""COMPUTED_VALUE"""),"Martes 10:30")</f>
        <v>Martes 10:30</v>
      </c>
      <c r="X702" s="134" t="str">
        <f>IFERROR(__xludf.DUMMYFUNCTION("""COMPUTED_VALUE"""),"Martes 14:15")</f>
        <v>Martes 14:15</v>
      </c>
      <c r="Y702" s="134" t="str">
        <f>IFERROR(__xludf.DUMMYFUNCTION("""COMPUTED_VALUE"""),"Miércoles 08:15")</f>
        <v>Miércoles 08:15</v>
      </c>
      <c r="Z702" s="134" t="str">
        <f>IFERROR(__xludf.DUMMYFUNCTION("""COMPUTED_VALUE"""),"Miércoles 10:30")</f>
        <v>Miércoles 10:30</v>
      </c>
      <c r="AA702" s="134" t="str">
        <f>IFERROR(__xludf.DUMMYFUNCTION("""COMPUTED_VALUE"""),"Miércoles 13:30")</f>
        <v>Miércoles 13:30</v>
      </c>
      <c r="AB702" s="134" t="str">
        <f>IFERROR(__xludf.DUMMYFUNCTION("""COMPUTED_VALUE"""),"Miércoles 18:00")</f>
        <v>Miércoles 18:00</v>
      </c>
      <c r="AC702" s="134" t="str">
        <f>IFERROR(__xludf.DUMMYFUNCTION("""COMPUTED_VALUE"""),"Miércoles 18:45")</f>
        <v>Miércoles 18:45</v>
      </c>
      <c r="AD702" s="134" t="str">
        <f>IFERROR(__xludf.DUMMYFUNCTION("""COMPUTED_VALUE"""),"Miércoles 20:15")</f>
        <v>Miércoles 20:15</v>
      </c>
      <c r="AE702" s="134" t="str">
        <f>IFERROR(__xludf.DUMMYFUNCTION("""COMPUTED_VALUE"""),"Jueves 08:15")</f>
        <v>Jueves 08:15</v>
      </c>
      <c r="AF702" s="134" t="str">
        <f>IFERROR(__xludf.DUMMYFUNCTION("""COMPUTED_VALUE"""),"Jueves 09:00")</f>
        <v>Jueves 09:00</v>
      </c>
      <c r="AG702" s="134" t="str">
        <f>IFERROR(__xludf.DUMMYFUNCTION("""COMPUTED_VALUE"""),"Jueves 10:30")</f>
        <v>Jueves 10:30</v>
      </c>
      <c r="AH702" s="134" t="str">
        <f>IFERROR(__xludf.DUMMYFUNCTION("""COMPUTED_VALUE"""),"Jueves 14:15")</f>
        <v>Jueves 14:15</v>
      </c>
      <c r="AI702" s="134" t="str">
        <f>IFERROR(__xludf.DUMMYFUNCTION("""COMPUTED_VALUE"""),"Jueves 15:00")</f>
        <v>Jueves 15:00</v>
      </c>
      <c r="AJ702" s="134" t="str">
        <f>IFERROR(__xludf.DUMMYFUNCTION("""COMPUTED_VALUE"""),"Jueves 19:30")</f>
        <v>Jueves 19:30</v>
      </c>
      <c r="AK702" s="134" t="str">
        <f>IFERROR(__xludf.DUMMYFUNCTION("""COMPUTED_VALUE"""),"Jueves 20:15")</f>
        <v>Jueves 20:15</v>
      </c>
      <c r="AL702" s="134" t="str">
        <f>IFERROR(__xludf.DUMMYFUNCTION("""COMPUTED_VALUE"""),"Viernes 10:30")</f>
        <v>Viernes 10:30</v>
      </c>
      <c r="AM702" s="134" t="str">
        <f>IFERROR(__xludf.DUMMYFUNCTION("""COMPUTED_VALUE"""),"Viernes 14:15")</f>
        <v>Viernes 14:15</v>
      </c>
      <c r="AN702" s="134" t="str">
        <f>IFERROR(__xludf.DUMMYFUNCTION("""COMPUTED_VALUE"""),"Viernes 18:00")</f>
        <v>Viernes 18:00</v>
      </c>
      <c r="AO702" s="134" t="str">
        <f>IFERROR(__xludf.DUMMYFUNCTION("""COMPUTED_VALUE"""),"Sábado 08:15")</f>
        <v>Sábado 08:15</v>
      </c>
      <c r="AP702" s="134" t="str">
        <f>IFERROR(__xludf.DUMMYFUNCTION("""COMPUTED_VALUE"""),"Sábado 09:45")</f>
        <v>Sábado 09:45</v>
      </c>
      <c r="AQ702" s="134" t="str">
        <f>IFERROR(__xludf.DUMMYFUNCTION("""COMPUTED_VALUE"""),"Sábado 12:00")</f>
        <v>Sábado 12:00</v>
      </c>
      <c r="AR702" s="134" t="str">
        <f>IFERROR(__xludf.DUMMYFUNCTION("""COMPUTED_VALUE"""),"Sábado 16:30")</f>
        <v>Sábado 16:30</v>
      </c>
      <c r="AS702" s="134" t="str">
        <f>IFERROR(__xludf.DUMMYFUNCTION("""COMPUTED_VALUE"""),"vacio")</f>
        <v>vacio</v>
      </c>
      <c r="AT702" s="134"/>
      <c r="AU702" s="134"/>
      <c r="AV702" s="134"/>
      <c r="AW702" s="134"/>
      <c r="AX702" s="134"/>
      <c r="AY702" s="353"/>
      <c r="AZ702" s="392" t="str">
        <f>IFERROR(__xludf.DUMMYFUNCTION("TRANSPOSE( IFNA(FILTER($B:$B, MONTH(IF($A:$A&lt;&gt;"""",$A:$A,""null""))=MONTH(IF('DATOS PERSONALES'!$H700&lt;&gt;"""",'DATOS PERSONALES'!$H700,""null""))),""Ingrese mes contratacion primero""))"),"Ingrese mes contratacion primero")</f>
        <v>Ingrese mes contratacion primero</v>
      </c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</row>
    <row r="703" ht="15.75" customHeight="1">
      <c r="A703" s="134"/>
      <c r="B703" s="134"/>
      <c r="C703" s="134"/>
      <c r="D703" s="134"/>
      <c r="E703" s="134"/>
      <c r="F703" s="134"/>
      <c r="G703" s="353"/>
      <c r="H703" s="376"/>
      <c r="I703" s="376"/>
      <c r="J703" s="376"/>
      <c r="K703" s="377"/>
      <c r="L703" s="134"/>
      <c r="M703" s="134"/>
      <c r="N703" s="134"/>
      <c r="O703" s="134"/>
      <c r="P703" s="353"/>
      <c r="Q703" s="381" t="str">
        <f>IFERROR(__xludf.DUMMYFUNCTION("TRANSPOSE(FILTER($P$6:$P$329,$O$6:$O$329='DATOS PERSONALES'!$E700))"),"Lunes 13:45")</f>
        <v>Lunes 13:45</v>
      </c>
      <c r="R703" s="134" t="str">
        <f>IFERROR(__xludf.DUMMYFUNCTION("""COMPUTED_VALUE"""),"Lunes 14:30")</f>
        <v>Lunes 14:30</v>
      </c>
      <c r="S703" s="134" t="str">
        <f>IFERROR(__xludf.DUMMYFUNCTION("""COMPUTED_VALUE"""),"Lunes 17:30")</f>
        <v>Lunes 17:30</v>
      </c>
      <c r="T703" s="134" t="str">
        <f>IFERROR(__xludf.DUMMYFUNCTION("""COMPUTED_VALUE"""),"Lunes 19:45")</f>
        <v>Lunes 19:45</v>
      </c>
      <c r="U703" s="134" t="str">
        <f>IFERROR(__xludf.DUMMYFUNCTION("""COMPUTED_VALUE"""),"Lunes 20:30")</f>
        <v>Lunes 20:30</v>
      </c>
      <c r="V703" s="134" t="str">
        <f>IFERROR(__xludf.DUMMYFUNCTION("""COMPUTED_VALUE"""),"Martes 08:15")</f>
        <v>Martes 08:15</v>
      </c>
      <c r="W703" s="134" t="str">
        <f>IFERROR(__xludf.DUMMYFUNCTION("""COMPUTED_VALUE"""),"Martes 10:30")</f>
        <v>Martes 10:30</v>
      </c>
      <c r="X703" s="134" t="str">
        <f>IFERROR(__xludf.DUMMYFUNCTION("""COMPUTED_VALUE"""),"Martes 14:15")</f>
        <v>Martes 14:15</v>
      </c>
      <c r="Y703" s="134" t="str">
        <f>IFERROR(__xludf.DUMMYFUNCTION("""COMPUTED_VALUE"""),"Miércoles 08:15")</f>
        <v>Miércoles 08:15</v>
      </c>
      <c r="Z703" s="134" t="str">
        <f>IFERROR(__xludf.DUMMYFUNCTION("""COMPUTED_VALUE"""),"Miércoles 10:30")</f>
        <v>Miércoles 10:30</v>
      </c>
      <c r="AA703" s="134" t="str">
        <f>IFERROR(__xludf.DUMMYFUNCTION("""COMPUTED_VALUE"""),"Miércoles 13:30")</f>
        <v>Miércoles 13:30</v>
      </c>
      <c r="AB703" s="134" t="str">
        <f>IFERROR(__xludf.DUMMYFUNCTION("""COMPUTED_VALUE"""),"Miércoles 18:00")</f>
        <v>Miércoles 18:00</v>
      </c>
      <c r="AC703" s="134" t="str">
        <f>IFERROR(__xludf.DUMMYFUNCTION("""COMPUTED_VALUE"""),"Miércoles 18:45")</f>
        <v>Miércoles 18:45</v>
      </c>
      <c r="AD703" s="134" t="str">
        <f>IFERROR(__xludf.DUMMYFUNCTION("""COMPUTED_VALUE"""),"Miércoles 20:15")</f>
        <v>Miércoles 20:15</v>
      </c>
      <c r="AE703" s="134" t="str">
        <f>IFERROR(__xludf.DUMMYFUNCTION("""COMPUTED_VALUE"""),"Jueves 08:15")</f>
        <v>Jueves 08:15</v>
      </c>
      <c r="AF703" s="134" t="str">
        <f>IFERROR(__xludf.DUMMYFUNCTION("""COMPUTED_VALUE"""),"Jueves 09:00")</f>
        <v>Jueves 09:00</v>
      </c>
      <c r="AG703" s="134" t="str">
        <f>IFERROR(__xludf.DUMMYFUNCTION("""COMPUTED_VALUE"""),"Jueves 10:30")</f>
        <v>Jueves 10:30</v>
      </c>
      <c r="AH703" s="134" t="str">
        <f>IFERROR(__xludf.DUMMYFUNCTION("""COMPUTED_VALUE"""),"Jueves 14:15")</f>
        <v>Jueves 14:15</v>
      </c>
      <c r="AI703" s="134" t="str">
        <f>IFERROR(__xludf.DUMMYFUNCTION("""COMPUTED_VALUE"""),"Jueves 15:00")</f>
        <v>Jueves 15:00</v>
      </c>
      <c r="AJ703" s="134" t="str">
        <f>IFERROR(__xludf.DUMMYFUNCTION("""COMPUTED_VALUE"""),"Jueves 19:30")</f>
        <v>Jueves 19:30</v>
      </c>
      <c r="AK703" s="134" t="str">
        <f>IFERROR(__xludf.DUMMYFUNCTION("""COMPUTED_VALUE"""),"Jueves 20:15")</f>
        <v>Jueves 20:15</v>
      </c>
      <c r="AL703" s="134" t="str">
        <f>IFERROR(__xludf.DUMMYFUNCTION("""COMPUTED_VALUE"""),"Viernes 10:30")</f>
        <v>Viernes 10:30</v>
      </c>
      <c r="AM703" s="134" t="str">
        <f>IFERROR(__xludf.DUMMYFUNCTION("""COMPUTED_VALUE"""),"Viernes 14:15")</f>
        <v>Viernes 14:15</v>
      </c>
      <c r="AN703" s="134" t="str">
        <f>IFERROR(__xludf.DUMMYFUNCTION("""COMPUTED_VALUE"""),"Viernes 18:00")</f>
        <v>Viernes 18:00</v>
      </c>
      <c r="AO703" s="134" t="str">
        <f>IFERROR(__xludf.DUMMYFUNCTION("""COMPUTED_VALUE"""),"Sábado 08:15")</f>
        <v>Sábado 08:15</v>
      </c>
      <c r="AP703" s="134" t="str">
        <f>IFERROR(__xludf.DUMMYFUNCTION("""COMPUTED_VALUE"""),"Sábado 09:45")</f>
        <v>Sábado 09:45</v>
      </c>
      <c r="AQ703" s="134" t="str">
        <f>IFERROR(__xludf.DUMMYFUNCTION("""COMPUTED_VALUE"""),"Sábado 12:00")</f>
        <v>Sábado 12:00</v>
      </c>
      <c r="AR703" s="134" t="str">
        <f>IFERROR(__xludf.DUMMYFUNCTION("""COMPUTED_VALUE"""),"Sábado 16:30")</f>
        <v>Sábado 16:30</v>
      </c>
      <c r="AS703" s="134" t="str">
        <f>IFERROR(__xludf.DUMMYFUNCTION("""COMPUTED_VALUE"""),"vacio")</f>
        <v>vacio</v>
      </c>
      <c r="AT703" s="134"/>
      <c r="AU703" s="134"/>
      <c r="AV703" s="134"/>
      <c r="AW703" s="134"/>
      <c r="AX703" s="134"/>
      <c r="AY703" s="353"/>
      <c r="AZ703" s="392" t="str">
        <f>IFERROR(__xludf.DUMMYFUNCTION("TRANSPOSE( IFNA(FILTER($B:$B, MONTH(IF($A:$A&lt;&gt;"""",$A:$A,""null""))=MONTH(IF('DATOS PERSONALES'!$H701&lt;&gt;"""",'DATOS PERSONALES'!$H701,""null""))),""Ingrese mes contratacion primero""))"),"Ingrese mes contratacion primero")</f>
        <v>Ingrese mes contratacion primero</v>
      </c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</row>
    <row r="704" ht="15.75" customHeight="1">
      <c r="A704" s="134"/>
      <c r="B704" s="134"/>
      <c r="C704" s="134"/>
      <c r="D704" s="134"/>
      <c r="E704" s="134"/>
      <c r="F704" s="134"/>
      <c r="G704" s="353"/>
      <c r="H704" s="376"/>
      <c r="I704" s="376"/>
      <c r="J704" s="376"/>
      <c r="K704" s="377"/>
      <c r="L704" s="134"/>
      <c r="M704" s="134"/>
      <c r="N704" s="134"/>
      <c r="O704" s="134"/>
      <c r="P704" s="353"/>
      <c r="Q704" s="381" t="str">
        <f>IFERROR(__xludf.DUMMYFUNCTION("TRANSPOSE(FILTER($P$6:$P$329,$O$6:$O$329='DATOS PERSONALES'!$E701))"),"Lunes 13:45")</f>
        <v>Lunes 13:45</v>
      </c>
      <c r="R704" s="134" t="str">
        <f>IFERROR(__xludf.DUMMYFUNCTION("""COMPUTED_VALUE"""),"Lunes 14:30")</f>
        <v>Lunes 14:30</v>
      </c>
      <c r="S704" s="134" t="str">
        <f>IFERROR(__xludf.DUMMYFUNCTION("""COMPUTED_VALUE"""),"Lunes 17:30")</f>
        <v>Lunes 17:30</v>
      </c>
      <c r="T704" s="134" t="str">
        <f>IFERROR(__xludf.DUMMYFUNCTION("""COMPUTED_VALUE"""),"Lunes 19:45")</f>
        <v>Lunes 19:45</v>
      </c>
      <c r="U704" s="134" t="str">
        <f>IFERROR(__xludf.DUMMYFUNCTION("""COMPUTED_VALUE"""),"Lunes 20:30")</f>
        <v>Lunes 20:30</v>
      </c>
      <c r="V704" s="134" t="str">
        <f>IFERROR(__xludf.DUMMYFUNCTION("""COMPUTED_VALUE"""),"Martes 08:15")</f>
        <v>Martes 08:15</v>
      </c>
      <c r="W704" s="134" t="str">
        <f>IFERROR(__xludf.DUMMYFUNCTION("""COMPUTED_VALUE"""),"Martes 10:30")</f>
        <v>Martes 10:30</v>
      </c>
      <c r="X704" s="134" t="str">
        <f>IFERROR(__xludf.DUMMYFUNCTION("""COMPUTED_VALUE"""),"Martes 14:15")</f>
        <v>Martes 14:15</v>
      </c>
      <c r="Y704" s="134" t="str">
        <f>IFERROR(__xludf.DUMMYFUNCTION("""COMPUTED_VALUE"""),"Miércoles 08:15")</f>
        <v>Miércoles 08:15</v>
      </c>
      <c r="Z704" s="134" t="str">
        <f>IFERROR(__xludf.DUMMYFUNCTION("""COMPUTED_VALUE"""),"Miércoles 10:30")</f>
        <v>Miércoles 10:30</v>
      </c>
      <c r="AA704" s="134" t="str">
        <f>IFERROR(__xludf.DUMMYFUNCTION("""COMPUTED_VALUE"""),"Miércoles 13:30")</f>
        <v>Miércoles 13:30</v>
      </c>
      <c r="AB704" s="134" t="str">
        <f>IFERROR(__xludf.DUMMYFUNCTION("""COMPUTED_VALUE"""),"Miércoles 18:00")</f>
        <v>Miércoles 18:00</v>
      </c>
      <c r="AC704" s="134" t="str">
        <f>IFERROR(__xludf.DUMMYFUNCTION("""COMPUTED_VALUE"""),"Miércoles 18:45")</f>
        <v>Miércoles 18:45</v>
      </c>
      <c r="AD704" s="134" t="str">
        <f>IFERROR(__xludf.DUMMYFUNCTION("""COMPUTED_VALUE"""),"Miércoles 20:15")</f>
        <v>Miércoles 20:15</v>
      </c>
      <c r="AE704" s="134" t="str">
        <f>IFERROR(__xludf.DUMMYFUNCTION("""COMPUTED_VALUE"""),"Jueves 08:15")</f>
        <v>Jueves 08:15</v>
      </c>
      <c r="AF704" s="134" t="str">
        <f>IFERROR(__xludf.DUMMYFUNCTION("""COMPUTED_VALUE"""),"Jueves 09:00")</f>
        <v>Jueves 09:00</v>
      </c>
      <c r="AG704" s="134" t="str">
        <f>IFERROR(__xludf.DUMMYFUNCTION("""COMPUTED_VALUE"""),"Jueves 10:30")</f>
        <v>Jueves 10:30</v>
      </c>
      <c r="AH704" s="134" t="str">
        <f>IFERROR(__xludf.DUMMYFUNCTION("""COMPUTED_VALUE"""),"Jueves 14:15")</f>
        <v>Jueves 14:15</v>
      </c>
      <c r="AI704" s="134" t="str">
        <f>IFERROR(__xludf.DUMMYFUNCTION("""COMPUTED_VALUE"""),"Jueves 15:00")</f>
        <v>Jueves 15:00</v>
      </c>
      <c r="AJ704" s="134" t="str">
        <f>IFERROR(__xludf.DUMMYFUNCTION("""COMPUTED_VALUE"""),"Jueves 19:30")</f>
        <v>Jueves 19:30</v>
      </c>
      <c r="AK704" s="134" t="str">
        <f>IFERROR(__xludf.DUMMYFUNCTION("""COMPUTED_VALUE"""),"Jueves 20:15")</f>
        <v>Jueves 20:15</v>
      </c>
      <c r="AL704" s="134" t="str">
        <f>IFERROR(__xludf.DUMMYFUNCTION("""COMPUTED_VALUE"""),"Viernes 10:30")</f>
        <v>Viernes 10:30</v>
      </c>
      <c r="AM704" s="134" t="str">
        <f>IFERROR(__xludf.DUMMYFUNCTION("""COMPUTED_VALUE"""),"Viernes 14:15")</f>
        <v>Viernes 14:15</v>
      </c>
      <c r="AN704" s="134" t="str">
        <f>IFERROR(__xludf.DUMMYFUNCTION("""COMPUTED_VALUE"""),"Viernes 18:00")</f>
        <v>Viernes 18:00</v>
      </c>
      <c r="AO704" s="134" t="str">
        <f>IFERROR(__xludf.DUMMYFUNCTION("""COMPUTED_VALUE"""),"Sábado 08:15")</f>
        <v>Sábado 08:15</v>
      </c>
      <c r="AP704" s="134" t="str">
        <f>IFERROR(__xludf.DUMMYFUNCTION("""COMPUTED_VALUE"""),"Sábado 09:45")</f>
        <v>Sábado 09:45</v>
      </c>
      <c r="AQ704" s="134" t="str">
        <f>IFERROR(__xludf.DUMMYFUNCTION("""COMPUTED_VALUE"""),"Sábado 12:00")</f>
        <v>Sábado 12:00</v>
      </c>
      <c r="AR704" s="134" t="str">
        <f>IFERROR(__xludf.DUMMYFUNCTION("""COMPUTED_VALUE"""),"Sábado 16:30")</f>
        <v>Sábado 16:30</v>
      </c>
      <c r="AS704" s="134" t="str">
        <f>IFERROR(__xludf.DUMMYFUNCTION("""COMPUTED_VALUE"""),"vacio")</f>
        <v>vacio</v>
      </c>
      <c r="AT704" s="134"/>
      <c r="AU704" s="134"/>
      <c r="AV704" s="134"/>
      <c r="AW704" s="134"/>
      <c r="AX704" s="134"/>
      <c r="AY704" s="353"/>
      <c r="AZ704" s="392" t="str">
        <f>IFERROR(__xludf.DUMMYFUNCTION("TRANSPOSE( IFNA(FILTER($B:$B, MONTH(IF($A:$A&lt;&gt;"""",$A:$A,""null""))=MONTH(IF('DATOS PERSONALES'!$H702&lt;&gt;"""",'DATOS PERSONALES'!$H702,""null""))),""Ingrese mes contratacion primero""))"),"Ingrese mes contratacion primero")</f>
        <v>Ingrese mes contratacion primero</v>
      </c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</row>
    <row r="705" ht="15.75" customHeight="1">
      <c r="A705" s="134"/>
      <c r="B705" s="134"/>
      <c r="C705" s="134"/>
      <c r="D705" s="134"/>
      <c r="E705" s="134"/>
      <c r="F705" s="134"/>
      <c r="G705" s="353"/>
      <c r="H705" s="376"/>
      <c r="I705" s="376"/>
      <c r="J705" s="376"/>
      <c r="K705" s="377"/>
      <c r="L705" s="134"/>
      <c r="M705" s="134"/>
      <c r="N705" s="134"/>
      <c r="O705" s="134"/>
      <c r="P705" s="353"/>
      <c r="Q705" s="381" t="str">
        <f>IFERROR(__xludf.DUMMYFUNCTION("TRANSPOSE(FILTER($P$6:$P$329,$O$6:$O$329='DATOS PERSONALES'!$E702))"),"Lunes 13:45")</f>
        <v>Lunes 13:45</v>
      </c>
      <c r="R705" s="134" t="str">
        <f>IFERROR(__xludf.DUMMYFUNCTION("""COMPUTED_VALUE"""),"Lunes 14:30")</f>
        <v>Lunes 14:30</v>
      </c>
      <c r="S705" s="134" t="str">
        <f>IFERROR(__xludf.DUMMYFUNCTION("""COMPUTED_VALUE"""),"Lunes 17:30")</f>
        <v>Lunes 17:30</v>
      </c>
      <c r="T705" s="134" t="str">
        <f>IFERROR(__xludf.DUMMYFUNCTION("""COMPUTED_VALUE"""),"Lunes 19:45")</f>
        <v>Lunes 19:45</v>
      </c>
      <c r="U705" s="134" t="str">
        <f>IFERROR(__xludf.DUMMYFUNCTION("""COMPUTED_VALUE"""),"Lunes 20:30")</f>
        <v>Lunes 20:30</v>
      </c>
      <c r="V705" s="134" t="str">
        <f>IFERROR(__xludf.DUMMYFUNCTION("""COMPUTED_VALUE"""),"Martes 08:15")</f>
        <v>Martes 08:15</v>
      </c>
      <c r="W705" s="134" t="str">
        <f>IFERROR(__xludf.DUMMYFUNCTION("""COMPUTED_VALUE"""),"Martes 10:30")</f>
        <v>Martes 10:30</v>
      </c>
      <c r="X705" s="134" t="str">
        <f>IFERROR(__xludf.DUMMYFUNCTION("""COMPUTED_VALUE"""),"Martes 14:15")</f>
        <v>Martes 14:15</v>
      </c>
      <c r="Y705" s="134" t="str">
        <f>IFERROR(__xludf.DUMMYFUNCTION("""COMPUTED_VALUE"""),"Miércoles 08:15")</f>
        <v>Miércoles 08:15</v>
      </c>
      <c r="Z705" s="134" t="str">
        <f>IFERROR(__xludf.DUMMYFUNCTION("""COMPUTED_VALUE"""),"Miércoles 10:30")</f>
        <v>Miércoles 10:30</v>
      </c>
      <c r="AA705" s="134" t="str">
        <f>IFERROR(__xludf.DUMMYFUNCTION("""COMPUTED_VALUE"""),"Miércoles 13:30")</f>
        <v>Miércoles 13:30</v>
      </c>
      <c r="AB705" s="134" t="str">
        <f>IFERROR(__xludf.DUMMYFUNCTION("""COMPUTED_VALUE"""),"Miércoles 18:00")</f>
        <v>Miércoles 18:00</v>
      </c>
      <c r="AC705" s="134" t="str">
        <f>IFERROR(__xludf.DUMMYFUNCTION("""COMPUTED_VALUE"""),"Miércoles 18:45")</f>
        <v>Miércoles 18:45</v>
      </c>
      <c r="AD705" s="134" t="str">
        <f>IFERROR(__xludf.DUMMYFUNCTION("""COMPUTED_VALUE"""),"Miércoles 20:15")</f>
        <v>Miércoles 20:15</v>
      </c>
      <c r="AE705" s="134" t="str">
        <f>IFERROR(__xludf.DUMMYFUNCTION("""COMPUTED_VALUE"""),"Jueves 08:15")</f>
        <v>Jueves 08:15</v>
      </c>
      <c r="AF705" s="134" t="str">
        <f>IFERROR(__xludf.DUMMYFUNCTION("""COMPUTED_VALUE"""),"Jueves 09:00")</f>
        <v>Jueves 09:00</v>
      </c>
      <c r="AG705" s="134" t="str">
        <f>IFERROR(__xludf.DUMMYFUNCTION("""COMPUTED_VALUE"""),"Jueves 10:30")</f>
        <v>Jueves 10:30</v>
      </c>
      <c r="AH705" s="134" t="str">
        <f>IFERROR(__xludf.DUMMYFUNCTION("""COMPUTED_VALUE"""),"Jueves 14:15")</f>
        <v>Jueves 14:15</v>
      </c>
      <c r="AI705" s="134" t="str">
        <f>IFERROR(__xludf.DUMMYFUNCTION("""COMPUTED_VALUE"""),"Jueves 15:00")</f>
        <v>Jueves 15:00</v>
      </c>
      <c r="AJ705" s="134" t="str">
        <f>IFERROR(__xludf.DUMMYFUNCTION("""COMPUTED_VALUE"""),"Jueves 19:30")</f>
        <v>Jueves 19:30</v>
      </c>
      <c r="AK705" s="134" t="str">
        <f>IFERROR(__xludf.DUMMYFUNCTION("""COMPUTED_VALUE"""),"Jueves 20:15")</f>
        <v>Jueves 20:15</v>
      </c>
      <c r="AL705" s="134" t="str">
        <f>IFERROR(__xludf.DUMMYFUNCTION("""COMPUTED_VALUE"""),"Viernes 10:30")</f>
        <v>Viernes 10:30</v>
      </c>
      <c r="AM705" s="134" t="str">
        <f>IFERROR(__xludf.DUMMYFUNCTION("""COMPUTED_VALUE"""),"Viernes 14:15")</f>
        <v>Viernes 14:15</v>
      </c>
      <c r="AN705" s="134" t="str">
        <f>IFERROR(__xludf.DUMMYFUNCTION("""COMPUTED_VALUE"""),"Viernes 18:00")</f>
        <v>Viernes 18:00</v>
      </c>
      <c r="AO705" s="134" t="str">
        <f>IFERROR(__xludf.DUMMYFUNCTION("""COMPUTED_VALUE"""),"Sábado 08:15")</f>
        <v>Sábado 08:15</v>
      </c>
      <c r="AP705" s="134" t="str">
        <f>IFERROR(__xludf.DUMMYFUNCTION("""COMPUTED_VALUE"""),"Sábado 09:45")</f>
        <v>Sábado 09:45</v>
      </c>
      <c r="AQ705" s="134" t="str">
        <f>IFERROR(__xludf.DUMMYFUNCTION("""COMPUTED_VALUE"""),"Sábado 12:00")</f>
        <v>Sábado 12:00</v>
      </c>
      <c r="AR705" s="134" t="str">
        <f>IFERROR(__xludf.DUMMYFUNCTION("""COMPUTED_VALUE"""),"Sábado 16:30")</f>
        <v>Sábado 16:30</v>
      </c>
      <c r="AS705" s="134" t="str">
        <f>IFERROR(__xludf.DUMMYFUNCTION("""COMPUTED_VALUE"""),"vacio")</f>
        <v>vacio</v>
      </c>
      <c r="AT705" s="134"/>
      <c r="AU705" s="134"/>
      <c r="AV705" s="134"/>
      <c r="AW705" s="134"/>
      <c r="AX705" s="134"/>
      <c r="AY705" s="353"/>
      <c r="AZ705" s="392" t="str">
        <f>IFERROR(__xludf.DUMMYFUNCTION("TRANSPOSE( IFNA(FILTER($B:$B, MONTH(IF($A:$A&lt;&gt;"""",$A:$A,""null""))=MONTH(IF('DATOS PERSONALES'!$H703&lt;&gt;"""",'DATOS PERSONALES'!$H703,""null""))),""Ingrese mes contratacion primero""))"),"Ingrese mes contratacion primero")</f>
        <v>Ingrese mes contratacion primero</v>
      </c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</row>
    <row r="706" ht="15.75" customHeight="1">
      <c r="A706" s="134"/>
      <c r="B706" s="134"/>
      <c r="C706" s="134"/>
      <c r="D706" s="134"/>
      <c r="E706" s="134"/>
      <c r="F706" s="134"/>
      <c r="G706" s="353"/>
      <c r="H706" s="376"/>
      <c r="I706" s="376"/>
      <c r="J706" s="376"/>
      <c r="K706" s="377"/>
      <c r="L706" s="134"/>
      <c r="M706" s="134"/>
      <c r="N706" s="134"/>
      <c r="O706" s="134"/>
      <c r="P706" s="353"/>
      <c r="Q706" s="381" t="str">
        <f>IFERROR(__xludf.DUMMYFUNCTION("TRANSPOSE(FILTER($P$6:$P$329,$O$6:$O$329='DATOS PERSONALES'!$E703))"),"Lunes 13:45")</f>
        <v>Lunes 13:45</v>
      </c>
      <c r="R706" s="134" t="str">
        <f>IFERROR(__xludf.DUMMYFUNCTION("""COMPUTED_VALUE"""),"Lunes 14:30")</f>
        <v>Lunes 14:30</v>
      </c>
      <c r="S706" s="134" t="str">
        <f>IFERROR(__xludf.DUMMYFUNCTION("""COMPUTED_VALUE"""),"Lunes 17:30")</f>
        <v>Lunes 17:30</v>
      </c>
      <c r="T706" s="134" t="str">
        <f>IFERROR(__xludf.DUMMYFUNCTION("""COMPUTED_VALUE"""),"Lunes 19:45")</f>
        <v>Lunes 19:45</v>
      </c>
      <c r="U706" s="134" t="str">
        <f>IFERROR(__xludf.DUMMYFUNCTION("""COMPUTED_VALUE"""),"Lunes 20:30")</f>
        <v>Lunes 20:30</v>
      </c>
      <c r="V706" s="134" t="str">
        <f>IFERROR(__xludf.DUMMYFUNCTION("""COMPUTED_VALUE"""),"Martes 08:15")</f>
        <v>Martes 08:15</v>
      </c>
      <c r="W706" s="134" t="str">
        <f>IFERROR(__xludf.DUMMYFUNCTION("""COMPUTED_VALUE"""),"Martes 10:30")</f>
        <v>Martes 10:30</v>
      </c>
      <c r="X706" s="134" t="str">
        <f>IFERROR(__xludf.DUMMYFUNCTION("""COMPUTED_VALUE"""),"Martes 14:15")</f>
        <v>Martes 14:15</v>
      </c>
      <c r="Y706" s="134" t="str">
        <f>IFERROR(__xludf.DUMMYFUNCTION("""COMPUTED_VALUE"""),"Miércoles 08:15")</f>
        <v>Miércoles 08:15</v>
      </c>
      <c r="Z706" s="134" t="str">
        <f>IFERROR(__xludf.DUMMYFUNCTION("""COMPUTED_VALUE"""),"Miércoles 10:30")</f>
        <v>Miércoles 10:30</v>
      </c>
      <c r="AA706" s="134" t="str">
        <f>IFERROR(__xludf.DUMMYFUNCTION("""COMPUTED_VALUE"""),"Miércoles 13:30")</f>
        <v>Miércoles 13:30</v>
      </c>
      <c r="AB706" s="134" t="str">
        <f>IFERROR(__xludf.DUMMYFUNCTION("""COMPUTED_VALUE"""),"Miércoles 18:00")</f>
        <v>Miércoles 18:00</v>
      </c>
      <c r="AC706" s="134" t="str">
        <f>IFERROR(__xludf.DUMMYFUNCTION("""COMPUTED_VALUE"""),"Miércoles 18:45")</f>
        <v>Miércoles 18:45</v>
      </c>
      <c r="AD706" s="134" t="str">
        <f>IFERROR(__xludf.DUMMYFUNCTION("""COMPUTED_VALUE"""),"Miércoles 20:15")</f>
        <v>Miércoles 20:15</v>
      </c>
      <c r="AE706" s="134" t="str">
        <f>IFERROR(__xludf.DUMMYFUNCTION("""COMPUTED_VALUE"""),"Jueves 08:15")</f>
        <v>Jueves 08:15</v>
      </c>
      <c r="AF706" s="134" t="str">
        <f>IFERROR(__xludf.DUMMYFUNCTION("""COMPUTED_VALUE"""),"Jueves 09:00")</f>
        <v>Jueves 09:00</v>
      </c>
      <c r="AG706" s="134" t="str">
        <f>IFERROR(__xludf.DUMMYFUNCTION("""COMPUTED_VALUE"""),"Jueves 10:30")</f>
        <v>Jueves 10:30</v>
      </c>
      <c r="AH706" s="134" t="str">
        <f>IFERROR(__xludf.DUMMYFUNCTION("""COMPUTED_VALUE"""),"Jueves 14:15")</f>
        <v>Jueves 14:15</v>
      </c>
      <c r="AI706" s="134" t="str">
        <f>IFERROR(__xludf.DUMMYFUNCTION("""COMPUTED_VALUE"""),"Jueves 15:00")</f>
        <v>Jueves 15:00</v>
      </c>
      <c r="AJ706" s="134" t="str">
        <f>IFERROR(__xludf.DUMMYFUNCTION("""COMPUTED_VALUE"""),"Jueves 19:30")</f>
        <v>Jueves 19:30</v>
      </c>
      <c r="AK706" s="134" t="str">
        <f>IFERROR(__xludf.DUMMYFUNCTION("""COMPUTED_VALUE"""),"Jueves 20:15")</f>
        <v>Jueves 20:15</v>
      </c>
      <c r="AL706" s="134" t="str">
        <f>IFERROR(__xludf.DUMMYFUNCTION("""COMPUTED_VALUE"""),"Viernes 10:30")</f>
        <v>Viernes 10:30</v>
      </c>
      <c r="AM706" s="134" t="str">
        <f>IFERROR(__xludf.DUMMYFUNCTION("""COMPUTED_VALUE"""),"Viernes 14:15")</f>
        <v>Viernes 14:15</v>
      </c>
      <c r="AN706" s="134" t="str">
        <f>IFERROR(__xludf.DUMMYFUNCTION("""COMPUTED_VALUE"""),"Viernes 18:00")</f>
        <v>Viernes 18:00</v>
      </c>
      <c r="AO706" s="134" t="str">
        <f>IFERROR(__xludf.DUMMYFUNCTION("""COMPUTED_VALUE"""),"Sábado 08:15")</f>
        <v>Sábado 08:15</v>
      </c>
      <c r="AP706" s="134" t="str">
        <f>IFERROR(__xludf.DUMMYFUNCTION("""COMPUTED_VALUE"""),"Sábado 09:45")</f>
        <v>Sábado 09:45</v>
      </c>
      <c r="AQ706" s="134" t="str">
        <f>IFERROR(__xludf.DUMMYFUNCTION("""COMPUTED_VALUE"""),"Sábado 12:00")</f>
        <v>Sábado 12:00</v>
      </c>
      <c r="AR706" s="134" t="str">
        <f>IFERROR(__xludf.DUMMYFUNCTION("""COMPUTED_VALUE"""),"Sábado 16:30")</f>
        <v>Sábado 16:30</v>
      </c>
      <c r="AS706" s="134" t="str">
        <f>IFERROR(__xludf.DUMMYFUNCTION("""COMPUTED_VALUE"""),"vacio")</f>
        <v>vacio</v>
      </c>
      <c r="AT706" s="134"/>
      <c r="AU706" s="134"/>
      <c r="AV706" s="134"/>
      <c r="AW706" s="134"/>
      <c r="AX706" s="134"/>
      <c r="AY706" s="353"/>
      <c r="AZ706" s="392" t="str">
        <f>IFERROR(__xludf.DUMMYFUNCTION("TRANSPOSE( IFNA(FILTER($B:$B, MONTH(IF($A:$A&lt;&gt;"""",$A:$A,""null""))=MONTH(IF('DATOS PERSONALES'!$H704&lt;&gt;"""",'DATOS PERSONALES'!$H704,""null""))),""Ingrese mes contratacion primero""))"),"Ingrese mes contratacion primero")</f>
        <v>Ingrese mes contratacion primero</v>
      </c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</row>
    <row r="707" ht="15.75" customHeight="1">
      <c r="A707" s="134"/>
      <c r="B707" s="134"/>
      <c r="C707" s="134"/>
      <c r="D707" s="134"/>
      <c r="E707" s="134"/>
      <c r="F707" s="134"/>
      <c r="G707" s="353"/>
      <c r="H707" s="376"/>
      <c r="I707" s="376"/>
      <c r="J707" s="376"/>
      <c r="K707" s="377"/>
      <c r="L707" s="134"/>
      <c r="M707" s="134"/>
      <c r="N707" s="134"/>
      <c r="O707" s="134"/>
      <c r="P707" s="353"/>
      <c r="Q707" s="381" t="str">
        <f>IFERROR(__xludf.DUMMYFUNCTION("TRANSPOSE(FILTER($P$6:$P$329,$O$6:$O$329='DATOS PERSONALES'!$E704))"),"Lunes 13:45")</f>
        <v>Lunes 13:45</v>
      </c>
      <c r="R707" s="134" t="str">
        <f>IFERROR(__xludf.DUMMYFUNCTION("""COMPUTED_VALUE"""),"Lunes 14:30")</f>
        <v>Lunes 14:30</v>
      </c>
      <c r="S707" s="134" t="str">
        <f>IFERROR(__xludf.DUMMYFUNCTION("""COMPUTED_VALUE"""),"Lunes 17:30")</f>
        <v>Lunes 17:30</v>
      </c>
      <c r="T707" s="134" t="str">
        <f>IFERROR(__xludf.DUMMYFUNCTION("""COMPUTED_VALUE"""),"Lunes 19:45")</f>
        <v>Lunes 19:45</v>
      </c>
      <c r="U707" s="134" t="str">
        <f>IFERROR(__xludf.DUMMYFUNCTION("""COMPUTED_VALUE"""),"Lunes 20:30")</f>
        <v>Lunes 20:30</v>
      </c>
      <c r="V707" s="134" t="str">
        <f>IFERROR(__xludf.DUMMYFUNCTION("""COMPUTED_VALUE"""),"Martes 08:15")</f>
        <v>Martes 08:15</v>
      </c>
      <c r="W707" s="134" t="str">
        <f>IFERROR(__xludf.DUMMYFUNCTION("""COMPUTED_VALUE"""),"Martes 10:30")</f>
        <v>Martes 10:30</v>
      </c>
      <c r="X707" s="134" t="str">
        <f>IFERROR(__xludf.DUMMYFUNCTION("""COMPUTED_VALUE"""),"Martes 14:15")</f>
        <v>Martes 14:15</v>
      </c>
      <c r="Y707" s="134" t="str">
        <f>IFERROR(__xludf.DUMMYFUNCTION("""COMPUTED_VALUE"""),"Miércoles 08:15")</f>
        <v>Miércoles 08:15</v>
      </c>
      <c r="Z707" s="134" t="str">
        <f>IFERROR(__xludf.DUMMYFUNCTION("""COMPUTED_VALUE"""),"Miércoles 10:30")</f>
        <v>Miércoles 10:30</v>
      </c>
      <c r="AA707" s="134" t="str">
        <f>IFERROR(__xludf.DUMMYFUNCTION("""COMPUTED_VALUE"""),"Miércoles 13:30")</f>
        <v>Miércoles 13:30</v>
      </c>
      <c r="AB707" s="134" t="str">
        <f>IFERROR(__xludf.DUMMYFUNCTION("""COMPUTED_VALUE"""),"Miércoles 18:00")</f>
        <v>Miércoles 18:00</v>
      </c>
      <c r="AC707" s="134" t="str">
        <f>IFERROR(__xludf.DUMMYFUNCTION("""COMPUTED_VALUE"""),"Miércoles 18:45")</f>
        <v>Miércoles 18:45</v>
      </c>
      <c r="AD707" s="134" t="str">
        <f>IFERROR(__xludf.DUMMYFUNCTION("""COMPUTED_VALUE"""),"Miércoles 20:15")</f>
        <v>Miércoles 20:15</v>
      </c>
      <c r="AE707" s="134" t="str">
        <f>IFERROR(__xludf.DUMMYFUNCTION("""COMPUTED_VALUE"""),"Jueves 08:15")</f>
        <v>Jueves 08:15</v>
      </c>
      <c r="AF707" s="134" t="str">
        <f>IFERROR(__xludf.DUMMYFUNCTION("""COMPUTED_VALUE"""),"Jueves 09:00")</f>
        <v>Jueves 09:00</v>
      </c>
      <c r="AG707" s="134" t="str">
        <f>IFERROR(__xludf.DUMMYFUNCTION("""COMPUTED_VALUE"""),"Jueves 10:30")</f>
        <v>Jueves 10:30</v>
      </c>
      <c r="AH707" s="134" t="str">
        <f>IFERROR(__xludf.DUMMYFUNCTION("""COMPUTED_VALUE"""),"Jueves 14:15")</f>
        <v>Jueves 14:15</v>
      </c>
      <c r="AI707" s="134" t="str">
        <f>IFERROR(__xludf.DUMMYFUNCTION("""COMPUTED_VALUE"""),"Jueves 15:00")</f>
        <v>Jueves 15:00</v>
      </c>
      <c r="AJ707" s="134" t="str">
        <f>IFERROR(__xludf.DUMMYFUNCTION("""COMPUTED_VALUE"""),"Jueves 19:30")</f>
        <v>Jueves 19:30</v>
      </c>
      <c r="AK707" s="134" t="str">
        <f>IFERROR(__xludf.DUMMYFUNCTION("""COMPUTED_VALUE"""),"Jueves 20:15")</f>
        <v>Jueves 20:15</v>
      </c>
      <c r="AL707" s="134" t="str">
        <f>IFERROR(__xludf.DUMMYFUNCTION("""COMPUTED_VALUE"""),"Viernes 10:30")</f>
        <v>Viernes 10:30</v>
      </c>
      <c r="AM707" s="134" t="str">
        <f>IFERROR(__xludf.DUMMYFUNCTION("""COMPUTED_VALUE"""),"Viernes 14:15")</f>
        <v>Viernes 14:15</v>
      </c>
      <c r="AN707" s="134" t="str">
        <f>IFERROR(__xludf.DUMMYFUNCTION("""COMPUTED_VALUE"""),"Viernes 18:00")</f>
        <v>Viernes 18:00</v>
      </c>
      <c r="AO707" s="134" t="str">
        <f>IFERROR(__xludf.DUMMYFUNCTION("""COMPUTED_VALUE"""),"Sábado 08:15")</f>
        <v>Sábado 08:15</v>
      </c>
      <c r="AP707" s="134" t="str">
        <f>IFERROR(__xludf.DUMMYFUNCTION("""COMPUTED_VALUE"""),"Sábado 09:45")</f>
        <v>Sábado 09:45</v>
      </c>
      <c r="AQ707" s="134" t="str">
        <f>IFERROR(__xludf.DUMMYFUNCTION("""COMPUTED_VALUE"""),"Sábado 12:00")</f>
        <v>Sábado 12:00</v>
      </c>
      <c r="AR707" s="134" t="str">
        <f>IFERROR(__xludf.DUMMYFUNCTION("""COMPUTED_VALUE"""),"Sábado 16:30")</f>
        <v>Sábado 16:30</v>
      </c>
      <c r="AS707" s="134" t="str">
        <f>IFERROR(__xludf.DUMMYFUNCTION("""COMPUTED_VALUE"""),"vacio")</f>
        <v>vacio</v>
      </c>
      <c r="AT707" s="134"/>
      <c r="AU707" s="134"/>
      <c r="AV707" s="134"/>
      <c r="AW707" s="134"/>
      <c r="AX707" s="134"/>
      <c r="AY707" s="353"/>
      <c r="AZ707" s="392" t="str">
        <f>IFERROR(__xludf.DUMMYFUNCTION("TRANSPOSE( IFNA(FILTER($B:$B, MONTH(IF($A:$A&lt;&gt;"""",$A:$A,""null""))=MONTH(IF('DATOS PERSONALES'!$H705&lt;&gt;"""",'DATOS PERSONALES'!$H705,""null""))),""Ingrese mes contratacion primero""))"),"Ingrese mes contratacion primero")</f>
        <v>Ingrese mes contratacion primero</v>
      </c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</row>
    <row r="708" ht="15.75" customHeight="1">
      <c r="A708" s="134"/>
      <c r="B708" s="134"/>
      <c r="C708" s="134"/>
      <c r="D708" s="134"/>
      <c r="E708" s="134"/>
      <c r="F708" s="134"/>
      <c r="G708" s="353"/>
      <c r="H708" s="376"/>
      <c r="I708" s="376"/>
      <c r="J708" s="376"/>
      <c r="K708" s="377"/>
      <c r="L708" s="134"/>
      <c r="M708" s="134"/>
      <c r="N708" s="134"/>
      <c r="O708" s="134"/>
      <c r="P708" s="353"/>
      <c r="Q708" s="381" t="str">
        <f>IFERROR(__xludf.DUMMYFUNCTION("TRANSPOSE(FILTER($P$6:$P$329,$O$6:$O$329='DATOS PERSONALES'!$E705))"),"Lunes 13:45")</f>
        <v>Lunes 13:45</v>
      </c>
      <c r="R708" s="134" t="str">
        <f>IFERROR(__xludf.DUMMYFUNCTION("""COMPUTED_VALUE"""),"Lunes 14:30")</f>
        <v>Lunes 14:30</v>
      </c>
      <c r="S708" s="134" t="str">
        <f>IFERROR(__xludf.DUMMYFUNCTION("""COMPUTED_VALUE"""),"Lunes 17:30")</f>
        <v>Lunes 17:30</v>
      </c>
      <c r="T708" s="134" t="str">
        <f>IFERROR(__xludf.DUMMYFUNCTION("""COMPUTED_VALUE"""),"Lunes 19:45")</f>
        <v>Lunes 19:45</v>
      </c>
      <c r="U708" s="134" t="str">
        <f>IFERROR(__xludf.DUMMYFUNCTION("""COMPUTED_VALUE"""),"Lunes 20:30")</f>
        <v>Lunes 20:30</v>
      </c>
      <c r="V708" s="134" t="str">
        <f>IFERROR(__xludf.DUMMYFUNCTION("""COMPUTED_VALUE"""),"Martes 08:15")</f>
        <v>Martes 08:15</v>
      </c>
      <c r="W708" s="134" t="str">
        <f>IFERROR(__xludf.DUMMYFUNCTION("""COMPUTED_VALUE"""),"Martes 10:30")</f>
        <v>Martes 10:30</v>
      </c>
      <c r="X708" s="134" t="str">
        <f>IFERROR(__xludf.DUMMYFUNCTION("""COMPUTED_VALUE"""),"Martes 14:15")</f>
        <v>Martes 14:15</v>
      </c>
      <c r="Y708" s="134" t="str">
        <f>IFERROR(__xludf.DUMMYFUNCTION("""COMPUTED_VALUE"""),"Miércoles 08:15")</f>
        <v>Miércoles 08:15</v>
      </c>
      <c r="Z708" s="134" t="str">
        <f>IFERROR(__xludf.DUMMYFUNCTION("""COMPUTED_VALUE"""),"Miércoles 10:30")</f>
        <v>Miércoles 10:30</v>
      </c>
      <c r="AA708" s="134" t="str">
        <f>IFERROR(__xludf.DUMMYFUNCTION("""COMPUTED_VALUE"""),"Miércoles 13:30")</f>
        <v>Miércoles 13:30</v>
      </c>
      <c r="AB708" s="134" t="str">
        <f>IFERROR(__xludf.DUMMYFUNCTION("""COMPUTED_VALUE"""),"Miércoles 18:00")</f>
        <v>Miércoles 18:00</v>
      </c>
      <c r="AC708" s="134" t="str">
        <f>IFERROR(__xludf.DUMMYFUNCTION("""COMPUTED_VALUE"""),"Miércoles 18:45")</f>
        <v>Miércoles 18:45</v>
      </c>
      <c r="AD708" s="134" t="str">
        <f>IFERROR(__xludf.DUMMYFUNCTION("""COMPUTED_VALUE"""),"Miércoles 20:15")</f>
        <v>Miércoles 20:15</v>
      </c>
      <c r="AE708" s="134" t="str">
        <f>IFERROR(__xludf.DUMMYFUNCTION("""COMPUTED_VALUE"""),"Jueves 08:15")</f>
        <v>Jueves 08:15</v>
      </c>
      <c r="AF708" s="134" t="str">
        <f>IFERROR(__xludf.DUMMYFUNCTION("""COMPUTED_VALUE"""),"Jueves 09:00")</f>
        <v>Jueves 09:00</v>
      </c>
      <c r="AG708" s="134" t="str">
        <f>IFERROR(__xludf.DUMMYFUNCTION("""COMPUTED_VALUE"""),"Jueves 10:30")</f>
        <v>Jueves 10:30</v>
      </c>
      <c r="AH708" s="134" t="str">
        <f>IFERROR(__xludf.DUMMYFUNCTION("""COMPUTED_VALUE"""),"Jueves 14:15")</f>
        <v>Jueves 14:15</v>
      </c>
      <c r="AI708" s="134" t="str">
        <f>IFERROR(__xludf.DUMMYFUNCTION("""COMPUTED_VALUE"""),"Jueves 15:00")</f>
        <v>Jueves 15:00</v>
      </c>
      <c r="AJ708" s="134" t="str">
        <f>IFERROR(__xludf.DUMMYFUNCTION("""COMPUTED_VALUE"""),"Jueves 19:30")</f>
        <v>Jueves 19:30</v>
      </c>
      <c r="AK708" s="134" t="str">
        <f>IFERROR(__xludf.DUMMYFUNCTION("""COMPUTED_VALUE"""),"Jueves 20:15")</f>
        <v>Jueves 20:15</v>
      </c>
      <c r="AL708" s="134" t="str">
        <f>IFERROR(__xludf.DUMMYFUNCTION("""COMPUTED_VALUE"""),"Viernes 10:30")</f>
        <v>Viernes 10:30</v>
      </c>
      <c r="AM708" s="134" t="str">
        <f>IFERROR(__xludf.DUMMYFUNCTION("""COMPUTED_VALUE"""),"Viernes 14:15")</f>
        <v>Viernes 14:15</v>
      </c>
      <c r="AN708" s="134" t="str">
        <f>IFERROR(__xludf.DUMMYFUNCTION("""COMPUTED_VALUE"""),"Viernes 18:00")</f>
        <v>Viernes 18:00</v>
      </c>
      <c r="AO708" s="134" t="str">
        <f>IFERROR(__xludf.DUMMYFUNCTION("""COMPUTED_VALUE"""),"Sábado 08:15")</f>
        <v>Sábado 08:15</v>
      </c>
      <c r="AP708" s="134" t="str">
        <f>IFERROR(__xludf.DUMMYFUNCTION("""COMPUTED_VALUE"""),"Sábado 09:45")</f>
        <v>Sábado 09:45</v>
      </c>
      <c r="AQ708" s="134" t="str">
        <f>IFERROR(__xludf.DUMMYFUNCTION("""COMPUTED_VALUE"""),"Sábado 12:00")</f>
        <v>Sábado 12:00</v>
      </c>
      <c r="AR708" s="134" t="str">
        <f>IFERROR(__xludf.DUMMYFUNCTION("""COMPUTED_VALUE"""),"Sábado 16:30")</f>
        <v>Sábado 16:30</v>
      </c>
      <c r="AS708" s="134" t="str">
        <f>IFERROR(__xludf.DUMMYFUNCTION("""COMPUTED_VALUE"""),"vacio")</f>
        <v>vacio</v>
      </c>
      <c r="AT708" s="134"/>
      <c r="AU708" s="134"/>
      <c r="AV708" s="134"/>
      <c r="AW708" s="134"/>
      <c r="AX708" s="134"/>
      <c r="AY708" s="353"/>
      <c r="AZ708" s="392" t="str">
        <f>IFERROR(__xludf.DUMMYFUNCTION("TRANSPOSE( IFNA(FILTER($B:$B, MONTH(IF($A:$A&lt;&gt;"""",$A:$A,""null""))=MONTH(IF('DATOS PERSONALES'!$H706&lt;&gt;"""",'DATOS PERSONALES'!$H706,""null""))),""Ingrese mes contratacion primero""))"),"Ingrese mes contratacion primero")</f>
        <v>Ingrese mes contratacion primero</v>
      </c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</row>
    <row r="709" ht="15.75" customHeight="1">
      <c r="A709" s="134"/>
      <c r="B709" s="134"/>
      <c r="C709" s="134"/>
      <c r="D709" s="134"/>
      <c r="E709" s="134"/>
      <c r="F709" s="134"/>
      <c r="G709" s="353"/>
      <c r="H709" s="376"/>
      <c r="I709" s="376"/>
      <c r="J709" s="376"/>
      <c r="K709" s="377"/>
      <c r="L709" s="134"/>
      <c r="M709" s="134"/>
      <c r="N709" s="134"/>
      <c r="O709" s="134"/>
      <c r="P709" s="353"/>
      <c r="Q709" s="381" t="str">
        <f>IFERROR(__xludf.DUMMYFUNCTION("TRANSPOSE(FILTER($P$6:$P$329,$O$6:$O$329='DATOS PERSONALES'!$E706))"),"Lunes 13:45")</f>
        <v>Lunes 13:45</v>
      </c>
      <c r="R709" s="134" t="str">
        <f>IFERROR(__xludf.DUMMYFUNCTION("""COMPUTED_VALUE"""),"Lunes 14:30")</f>
        <v>Lunes 14:30</v>
      </c>
      <c r="S709" s="134" t="str">
        <f>IFERROR(__xludf.DUMMYFUNCTION("""COMPUTED_VALUE"""),"Lunes 17:30")</f>
        <v>Lunes 17:30</v>
      </c>
      <c r="T709" s="134" t="str">
        <f>IFERROR(__xludf.DUMMYFUNCTION("""COMPUTED_VALUE"""),"Lunes 19:45")</f>
        <v>Lunes 19:45</v>
      </c>
      <c r="U709" s="134" t="str">
        <f>IFERROR(__xludf.DUMMYFUNCTION("""COMPUTED_VALUE"""),"Lunes 20:30")</f>
        <v>Lunes 20:30</v>
      </c>
      <c r="V709" s="134" t="str">
        <f>IFERROR(__xludf.DUMMYFUNCTION("""COMPUTED_VALUE"""),"Martes 08:15")</f>
        <v>Martes 08:15</v>
      </c>
      <c r="W709" s="134" t="str">
        <f>IFERROR(__xludf.DUMMYFUNCTION("""COMPUTED_VALUE"""),"Martes 10:30")</f>
        <v>Martes 10:30</v>
      </c>
      <c r="X709" s="134" t="str">
        <f>IFERROR(__xludf.DUMMYFUNCTION("""COMPUTED_VALUE"""),"Martes 14:15")</f>
        <v>Martes 14:15</v>
      </c>
      <c r="Y709" s="134" t="str">
        <f>IFERROR(__xludf.DUMMYFUNCTION("""COMPUTED_VALUE"""),"Miércoles 08:15")</f>
        <v>Miércoles 08:15</v>
      </c>
      <c r="Z709" s="134" t="str">
        <f>IFERROR(__xludf.DUMMYFUNCTION("""COMPUTED_VALUE"""),"Miércoles 10:30")</f>
        <v>Miércoles 10:30</v>
      </c>
      <c r="AA709" s="134" t="str">
        <f>IFERROR(__xludf.DUMMYFUNCTION("""COMPUTED_VALUE"""),"Miércoles 13:30")</f>
        <v>Miércoles 13:30</v>
      </c>
      <c r="AB709" s="134" t="str">
        <f>IFERROR(__xludf.DUMMYFUNCTION("""COMPUTED_VALUE"""),"Miércoles 18:00")</f>
        <v>Miércoles 18:00</v>
      </c>
      <c r="AC709" s="134" t="str">
        <f>IFERROR(__xludf.DUMMYFUNCTION("""COMPUTED_VALUE"""),"Miércoles 18:45")</f>
        <v>Miércoles 18:45</v>
      </c>
      <c r="AD709" s="134" t="str">
        <f>IFERROR(__xludf.DUMMYFUNCTION("""COMPUTED_VALUE"""),"Miércoles 20:15")</f>
        <v>Miércoles 20:15</v>
      </c>
      <c r="AE709" s="134" t="str">
        <f>IFERROR(__xludf.DUMMYFUNCTION("""COMPUTED_VALUE"""),"Jueves 08:15")</f>
        <v>Jueves 08:15</v>
      </c>
      <c r="AF709" s="134" t="str">
        <f>IFERROR(__xludf.DUMMYFUNCTION("""COMPUTED_VALUE"""),"Jueves 09:00")</f>
        <v>Jueves 09:00</v>
      </c>
      <c r="AG709" s="134" t="str">
        <f>IFERROR(__xludf.DUMMYFUNCTION("""COMPUTED_VALUE"""),"Jueves 10:30")</f>
        <v>Jueves 10:30</v>
      </c>
      <c r="AH709" s="134" t="str">
        <f>IFERROR(__xludf.DUMMYFUNCTION("""COMPUTED_VALUE"""),"Jueves 14:15")</f>
        <v>Jueves 14:15</v>
      </c>
      <c r="AI709" s="134" t="str">
        <f>IFERROR(__xludf.DUMMYFUNCTION("""COMPUTED_VALUE"""),"Jueves 15:00")</f>
        <v>Jueves 15:00</v>
      </c>
      <c r="AJ709" s="134" t="str">
        <f>IFERROR(__xludf.DUMMYFUNCTION("""COMPUTED_VALUE"""),"Jueves 19:30")</f>
        <v>Jueves 19:30</v>
      </c>
      <c r="AK709" s="134" t="str">
        <f>IFERROR(__xludf.DUMMYFUNCTION("""COMPUTED_VALUE"""),"Jueves 20:15")</f>
        <v>Jueves 20:15</v>
      </c>
      <c r="AL709" s="134" t="str">
        <f>IFERROR(__xludf.DUMMYFUNCTION("""COMPUTED_VALUE"""),"Viernes 10:30")</f>
        <v>Viernes 10:30</v>
      </c>
      <c r="AM709" s="134" t="str">
        <f>IFERROR(__xludf.DUMMYFUNCTION("""COMPUTED_VALUE"""),"Viernes 14:15")</f>
        <v>Viernes 14:15</v>
      </c>
      <c r="AN709" s="134" t="str">
        <f>IFERROR(__xludf.DUMMYFUNCTION("""COMPUTED_VALUE"""),"Viernes 18:00")</f>
        <v>Viernes 18:00</v>
      </c>
      <c r="AO709" s="134" t="str">
        <f>IFERROR(__xludf.DUMMYFUNCTION("""COMPUTED_VALUE"""),"Sábado 08:15")</f>
        <v>Sábado 08:15</v>
      </c>
      <c r="AP709" s="134" t="str">
        <f>IFERROR(__xludf.DUMMYFUNCTION("""COMPUTED_VALUE"""),"Sábado 09:45")</f>
        <v>Sábado 09:45</v>
      </c>
      <c r="AQ709" s="134" t="str">
        <f>IFERROR(__xludf.DUMMYFUNCTION("""COMPUTED_VALUE"""),"Sábado 12:00")</f>
        <v>Sábado 12:00</v>
      </c>
      <c r="AR709" s="134" t="str">
        <f>IFERROR(__xludf.DUMMYFUNCTION("""COMPUTED_VALUE"""),"Sábado 16:30")</f>
        <v>Sábado 16:30</v>
      </c>
      <c r="AS709" s="134" t="str">
        <f>IFERROR(__xludf.DUMMYFUNCTION("""COMPUTED_VALUE"""),"vacio")</f>
        <v>vacio</v>
      </c>
      <c r="AT709" s="134"/>
      <c r="AU709" s="134"/>
      <c r="AV709" s="134"/>
      <c r="AW709" s="134"/>
      <c r="AX709" s="134"/>
      <c r="AY709" s="353"/>
      <c r="AZ709" s="392" t="str">
        <f>IFERROR(__xludf.DUMMYFUNCTION("TRANSPOSE( IFNA(FILTER($B:$B, MONTH(IF($A:$A&lt;&gt;"""",$A:$A,""null""))=MONTH(IF('DATOS PERSONALES'!$H707&lt;&gt;"""",'DATOS PERSONALES'!$H707,""null""))),""Ingrese mes contratacion primero""))"),"Ingrese mes contratacion primero")</f>
        <v>Ingrese mes contratacion primero</v>
      </c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</row>
    <row r="710" ht="15.75" customHeight="1">
      <c r="A710" s="134"/>
      <c r="B710" s="134"/>
      <c r="C710" s="134"/>
      <c r="D710" s="134"/>
      <c r="E710" s="134"/>
      <c r="F710" s="134"/>
      <c r="G710" s="353"/>
      <c r="H710" s="376"/>
      <c r="I710" s="376"/>
      <c r="J710" s="376"/>
      <c r="K710" s="377"/>
      <c r="L710" s="134"/>
      <c r="M710" s="134"/>
      <c r="N710" s="134"/>
      <c r="O710" s="134"/>
      <c r="P710" s="353"/>
      <c r="Q710" s="381" t="str">
        <f>IFERROR(__xludf.DUMMYFUNCTION("TRANSPOSE(FILTER($P$6:$P$329,$O$6:$O$329='DATOS PERSONALES'!$E707))"),"Lunes 13:45")</f>
        <v>Lunes 13:45</v>
      </c>
      <c r="R710" s="134" t="str">
        <f>IFERROR(__xludf.DUMMYFUNCTION("""COMPUTED_VALUE"""),"Lunes 14:30")</f>
        <v>Lunes 14:30</v>
      </c>
      <c r="S710" s="134" t="str">
        <f>IFERROR(__xludf.DUMMYFUNCTION("""COMPUTED_VALUE"""),"Lunes 17:30")</f>
        <v>Lunes 17:30</v>
      </c>
      <c r="T710" s="134" t="str">
        <f>IFERROR(__xludf.DUMMYFUNCTION("""COMPUTED_VALUE"""),"Lunes 19:45")</f>
        <v>Lunes 19:45</v>
      </c>
      <c r="U710" s="134" t="str">
        <f>IFERROR(__xludf.DUMMYFUNCTION("""COMPUTED_VALUE"""),"Lunes 20:30")</f>
        <v>Lunes 20:30</v>
      </c>
      <c r="V710" s="134" t="str">
        <f>IFERROR(__xludf.DUMMYFUNCTION("""COMPUTED_VALUE"""),"Martes 08:15")</f>
        <v>Martes 08:15</v>
      </c>
      <c r="W710" s="134" t="str">
        <f>IFERROR(__xludf.DUMMYFUNCTION("""COMPUTED_VALUE"""),"Martes 10:30")</f>
        <v>Martes 10:30</v>
      </c>
      <c r="X710" s="134" t="str">
        <f>IFERROR(__xludf.DUMMYFUNCTION("""COMPUTED_VALUE"""),"Martes 14:15")</f>
        <v>Martes 14:15</v>
      </c>
      <c r="Y710" s="134" t="str">
        <f>IFERROR(__xludf.DUMMYFUNCTION("""COMPUTED_VALUE"""),"Miércoles 08:15")</f>
        <v>Miércoles 08:15</v>
      </c>
      <c r="Z710" s="134" t="str">
        <f>IFERROR(__xludf.DUMMYFUNCTION("""COMPUTED_VALUE"""),"Miércoles 10:30")</f>
        <v>Miércoles 10:30</v>
      </c>
      <c r="AA710" s="134" t="str">
        <f>IFERROR(__xludf.DUMMYFUNCTION("""COMPUTED_VALUE"""),"Miércoles 13:30")</f>
        <v>Miércoles 13:30</v>
      </c>
      <c r="AB710" s="134" t="str">
        <f>IFERROR(__xludf.DUMMYFUNCTION("""COMPUTED_VALUE"""),"Miércoles 18:00")</f>
        <v>Miércoles 18:00</v>
      </c>
      <c r="AC710" s="134" t="str">
        <f>IFERROR(__xludf.DUMMYFUNCTION("""COMPUTED_VALUE"""),"Miércoles 18:45")</f>
        <v>Miércoles 18:45</v>
      </c>
      <c r="AD710" s="134" t="str">
        <f>IFERROR(__xludf.DUMMYFUNCTION("""COMPUTED_VALUE"""),"Miércoles 20:15")</f>
        <v>Miércoles 20:15</v>
      </c>
      <c r="AE710" s="134" t="str">
        <f>IFERROR(__xludf.DUMMYFUNCTION("""COMPUTED_VALUE"""),"Jueves 08:15")</f>
        <v>Jueves 08:15</v>
      </c>
      <c r="AF710" s="134" t="str">
        <f>IFERROR(__xludf.DUMMYFUNCTION("""COMPUTED_VALUE"""),"Jueves 09:00")</f>
        <v>Jueves 09:00</v>
      </c>
      <c r="AG710" s="134" t="str">
        <f>IFERROR(__xludf.DUMMYFUNCTION("""COMPUTED_VALUE"""),"Jueves 10:30")</f>
        <v>Jueves 10:30</v>
      </c>
      <c r="AH710" s="134" t="str">
        <f>IFERROR(__xludf.DUMMYFUNCTION("""COMPUTED_VALUE"""),"Jueves 14:15")</f>
        <v>Jueves 14:15</v>
      </c>
      <c r="AI710" s="134" t="str">
        <f>IFERROR(__xludf.DUMMYFUNCTION("""COMPUTED_VALUE"""),"Jueves 15:00")</f>
        <v>Jueves 15:00</v>
      </c>
      <c r="AJ710" s="134" t="str">
        <f>IFERROR(__xludf.DUMMYFUNCTION("""COMPUTED_VALUE"""),"Jueves 19:30")</f>
        <v>Jueves 19:30</v>
      </c>
      <c r="AK710" s="134" t="str">
        <f>IFERROR(__xludf.DUMMYFUNCTION("""COMPUTED_VALUE"""),"Jueves 20:15")</f>
        <v>Jueves 20:15</v>
      </c>
      <c r="AL710" s="134" t="str">
        <f>IFERROR(__xludf.DUMMYFUNCTION("""COMPUTED_VALUE"""),"Viernes 10:30")</f>
        <v>Viernes 10:30</v>
      </c>
      <c r="AM710" s="134" t="str">
        <f>IFERROR(__xludf.DUMMYFUNCTION("""COMPUTED_VALUE"""),"Viernes 14:15")</f>
        <v>Viernes 14:15</v>
      </c>
      <c r="AN710" s="134" t="str">
        <f>IFERROR(__xludf.DUMMYFUNCTION("""COMPUTED_VALUE"""),"Viernes 18:00")</f>
        <v>Viernes 18:00</v>
      </c>
      <c r="AO710" s="134" t="str">
        <f>IFERROR(__xludf.DUMMYFUNCTION("""COMPUTED_VALUE"""),"Sábado 08:15")</f>
        <v>Sábado 08:15</v>
      </c>
      <c r="AP710" s="134" t="str">
        <f>IFERROR(__xludf.DUMMYFUNCTION("""COMPUTED_VALUE"""),"Sábado 09:45")</f>
        <v>Sábado 09:45</v>
      </c>
      <c r="AQ710" s="134" t="str">
        <f>IFERROR(__xludf.DUMMYFUNCTION("""COMPUTED_VALUE"""),"Sábado 12:00")</f>
        <v>Sábado 12:00</v>
      </c>
      <c r="AR710" s="134" t="str">
        <f>IFERROR(__xludf.DUMMYFUNCTION("""COMPUTED_VALUE"""),"Sábado 16:30")</f>
        <v>Sábado 16:30</v>
      </c>
      <c r="AS710" s="134" t="str">
        <f>IFERROR(__xludf.DUMMYFUNCTION("""COMPUTED_VALUE"""),"vacio")</f>
        <v>vacio</v>
      </c>
      <c r="AT710" s="134"/>
      <c r="AU710" s="134"/>
      <c r="AV710" s="134"/>
      <c r="AW710" s="134"/>
      <c r="AX710" s="134"/>
      <c r="AY710" s="353"/>
      <c r="AZ710" s="392" t="str">
        <f>IFERROR(__xludf.DUMMYFUNCTION("TRANSPOSE( IFNA(FILTER($B:$B, MONTH(IF($A:$A&lt;&gt;"""",$A:$A,""null""))=MONTH(IF('DATOS PERSONALES'!$H708&lt;&gt;"""",'DATOS PERSONALES'!$H708,""null""))),""Ingrese mes contratacion primero""))"),"Ingrese mes contratacion primero")</f>
        <v>Ingrese mes contratacion primero</v>
      </c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</row>
    <row r="711" ht="15.75" customHeight="1">
      <c r="A711" s="134"/>
      <c r="B711" s="134"/>
      <c r="C711" s="134"/>
      <c r="D711" s="134"/>
      <c r="E711" s="134"/>
      <c r="F711" s="134"/>
      <c r="G711" s="353"/>
      <c r="H711" s="376"/>
      <c r="I711" s="376"/>
      <c r="J711" s="376"/>
      <c r="K711" s="377"/>
      <c r="L711" s="134"/>
      <c r="M711" s="134"/>
      <c r="N711" s="134"/>
      <c r="O711" s="134"/>
      <c r="P711" s="353"/>
      <c r="Q711" s="381" t="str">
        <f>IFERROR(__xludf.DUMMYFUNCTION("TRANSPOSE(FILTER($P$6:$P$329,$O$6:$O$329='DATOS PERSONALES'!$E708))"),"Lunes 13:45")</f>
        <v>Lunes 13:45</v>
      </c>
      <c r="R711" s="134" t="str">
        <f>IFERROR(__xludf.DUMMYFUNCTION("""COMPUTED_VALUE"""),"Lunes 14:30")</f>
        <v>Lunes 14:30</v>
      </c>
      <c r="S711" s="134" t="str">
        <f>IFERROR(__xludf.DUMMYFUNCTION("""COMPUTED_VALUE"""),"Lunes 17:30")</f>
        <v>Lunes 17:30</v>
      </c>
      <c r="T711" s="134" t="str">
        <f>IFERROR(__xludf.DUMMYFUNCTION("""COMPUTED_VALUE"""),"Lunes 19:45")</f>
        <v>Lunes 19:45</v>
      </c>
      <c r="U711" s="134" t="str">
        <f>IFERROR(__xludf.DUMMYFUNCTION("""COMPUTED_VALUE"""),"Lunes 20:30")</f>
        <v>Lunes 20:30</v>
      </c>
      <c r="V711" s="134" t="str">
        <f>IFERROR(__xludf.DUMMYFUNCTION("""COMPUTED_VALUE"""),"Martes 08:15")</f>
        <v>Martes 08:15</v>
      </c>
      <c r="W711" s="134" t="str">
        <f>IFERROR(__xludf.DUMMYFUNCTION("""COMPUTED_VALUE"""),"Martes 10:30")</f>
        <v>Martes 10:30</v>
      </c>
      <c r="X711" s="134" t="str">
        <f>IFERROR(__xludf.DUMMYFUNCTION("""COMPUTED_VALUE"""),"Martes 14:15")</f>
        <v>Martes 14:15</v>
      </c>
      <c r="Y711" s="134" t="str">
        <f>IFERROR(__xludf.DUMMYFUNCTION("""COMPUTED_VALUE"""),"Miércoles 08:15")</f>
        <v>Miércoles 08:15</v>
      </c>
      <c r="Z711" s="134" t="str">
        <f>IFERROR(__xludf.DUMMYFUNCTION("""COMPUTED_VALUE"""),"Miércoles 10:30")</f>
        <v>Miércoles 10:30</v>
      </c>
      <c r="AA711" s="134" t="str">
        <f>IFERROR(__xludf.DUMMYFUNCTION("""COMPUTED_VALUE"""),"Miércoles 13:30")</f>
        <v>Miércoles 13:30</v>
      </c>
      <c r="AB711" s="134" t="str">
        <f>IFERROR(__xludf.DUMMYFUNCTION("""COMPUTED_VALUE"""),"Miércoles 18:00")</f>
        <v>Miércoles 18:00</v>
      </c>
      <c r="AC711" s="134" t="str">
        <f>IFERROR(__xludf.DUMMYFUNCTION("""COMPUTED_VALUE"""),"Miércoles 18:45")</f>
        <v>Miércoles 18:45</v>
      </c>
      <c r="AD711" s="134" t="str">
        <f>IFERROR(__xludf.DUMMYFUNCTION("""COMPUTED_VALUE"""),"Miércoles 20:15")</f>
        <v>Miércoles 20:15</v>
      </c>
      <c r="AE711" s="134" t="str">
        <f>IFERROR(__xludf.DUMMYFUNCTION("""COMPUTED_VALUE"""),"Jueves 08:15")</f>
        <v>Jueves 08:15</v>
      </c>
      <c r="AF711" s="134" t="str">
        <f>IFERROR(__xludf.DUMMYFUNCTION("""COMPUTED_VALUE"""),"Jueves 09:00")</f>
        <v>Jueves 09:00</v>
      </c>
      <c r="AG711" s="134" t="str">
        <f>IFERROR(__xludf.DUMMYFUNCTION("""COMPUTED_VALUE"""),"Jueves 10:30")</f>
        <v>Jueves 10:30</v>
      </c>
      <c r="AH711" s="134" t="str">
        <f>IFERROR(__xludf.DUMMYFUNCTION("""COMPUTED_VALUE"""),"Jueves 14:15")</f>
        <v>Jueves 14:15</v>
      </c>
      <c r="AI711" s="134" t="str">
        <f>IFERROR(__xludf.DUMMYFUNCTION("""COMPUTED_VALUE"""),"Jueves 15:00")</f>
        <v>Jueves 15:00</v>
      </c>
      <c r="AJ711" s="134" t="str">
        <f>IFERROR(__xludf.DUMMYFUNCTION("""COMPUTED_VALUE"""),"Jueves 19:30")</f>
        <v>Jueves 19:30</v>
      </c>
      <c r="AK711" s="134" t="str">
        <f>IFERROR(__xludf.DUMMYFUNCTION("""COMPUTED_VALUE"""),"Jueves 20:15")</f>
        <v>Jueves 20:15</v>
      </c>
      <c r="AL711" s="134" t="str">
        <f>IFERROR(__xludf.DUMMYFUNCTION("""COMPUTED_VALUE"""),"Viernes 10:30")</f>
        <v>Viernes 10:30</v>
      </c>
      <c r="AM711" s="134" t="str">
        <f>IFERROR(__xludf.DUMMYFUNCTION("""COMPUTED_VALUE"""),"Viernes 14:15")</f>
        <v>Viernes 14:15</v>
      </c>
      <c r="AN711" s="134" t="str">
        <f>IFERROR(__xludf.DUMMYFUNCTION("""COMPUTED_VALUE"""),"Viernes 18:00")</f>
        <v>Viernes 18:00</v>
      </c>
      <c r="AO711" s="134" t="str">
        <f>IFERROR(__xludf.DUMMYFUNCTION("""COMPUTED_VALUE"""),"Sábado 08:15")</f>
        <v>Sábado 08:15</v>
      </c>
      <c r="AP711" s="134" t="str">
        <f>IFERROR(__xludf.DUMMYFUNCTION("""COMPUTED_VALUE"""),"Sábado 09:45")</f>
        <v>Sábado 09:45</v>
      </c>
      <c r="AQ711" s="134" t="str">
        <f>IFERROR(__xludf.DUMMYFUNCTION("""COMPUTED_VALUE"""),"Sábado 12:00")</f>
        <v>Sábado 12:00</v>
      </c>
      <c r="AR711" s="134" t="str">
        <f>IFERROR(__xludf.DUMMYFUNCTION("""COMPUTED_VALUE"""),"Sábado 16:30")</f>
        <v>Sábado 16:30</v>
      </c>
      <c r="AS711" s="134" t="str">
        <f>IFERROR(__xludf.DUMMYFUNCTION("""COMPUTED_VALUE"""),"vacio")</f>
        <v>vacio</v>
      </c>
      <c r="AT711" s="134"/>
      <c r="AU711" s="134"/>
      <c r="AV711" s="134"/>
      <c r="AW711" s="134"/>
      <c r="AX711" s="134"/>
      <c r="AY711" s="353"/>
      <c r="AZ711" s="392" t="str">
        <f>IFERROR(__xludf.DUMMYFUNCTION("TRANSPOSE( IFNA(FILTER($B:$B, MONTH(IF($A:$A&lt;&gt;"""",$A:$A,""null""))=MONTH(IF('DATOS PERSONALES'!$H709&lt;&gt;"""",'DATOS PERSONALES'!$H709,""null""))),""Ingrese mes contratacion primero""))"),"Ingrese mes contratacion primero")</f>
        <v>Ingrese mes contratacion primero</v>
      </c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</row>
    <row r="712" ht="15.75" customHeight="1">
      <c r="A712" s="134"/>
      <c r="B712" s="134"/>
      <c r="C712" s="134"/>
      <c r="D712" s="134"/>
      <c r="E712" s="134"/>
      <c r="F712" s="134"/>
      <c r="G712" s="353"/>
      <c r="H712" s="376"/>
      <c r="I712" s="376"/>
      <c r="J712" s="376"/>
      <c r="K712" s="377"/>
      <c r="L712" s="134"/>
      <c r="M712" s="134"/>
      <c r="N712" s="134"/>
      <c r="O712" s="134"/>
      <c r="P712" s="353"/>
      <c r="Q712" s="381" t="str">
        <f>IFERROR(__xludf.DUMMYFUNCTION("TRANSPOSE(FILTER($P$6:$P$329,$O$6:$O$329='DATOS PERSONALES'!$E709))"),"Lunes 13:45")</f>
        <v>Lunes 13:45</v>
      </c>
      <c r="R712" s="134" t="str">
        <f>IFERROR(__xludf.DUMMYFUNCTION("""COMPUTED_VALUE"""),"Lunes 14:30")</f>
        <v>Lunes 14:30</v>
      </c>
      <c r="S712" s="134" t="str">
        <f>IFERROR(__xludf.DUMMYFUNCTION("""COMPUTED_VALUE"""),"Lunes 17:30")</f>
        <v>Lunes 17:30</v>
      </c>
      <c r="T712" s="134" t="str">
        <f>IFERROR(__xludf.DUMMYFUNCTION("""COMPUTED_VALUE"""),"Lunes 19:45")</f>
        <v>Lunes 19:45</v>
      </c>
      <c r="U712" s="134" t="str">
        <f>IFERROR(__xludf.DUMMYFUNCTION("""COMPUTED_VALUE"""),"Lunes 20:30")</f>
        <v>Lunes 20:30</v>
      </c>
      <c r="V712" s="134" t="str">
        <f>IFERROR(__xludf.DUMMYFUNCTION("""COMPUTED_VALUE"""),"Martes 08:15")</f>
        <v>Martes 08:15</v>
      </c>
      <c r="W712" s="134" t="str">
        <f>IFERROR(__xludf.DUMMYFUNCTION("""COMPUTED_VALUE"""),"Martes 10:30")</f>
        <v>Martes 10:30</v>
      </c>
      <c r="X712" s="134" t="str">
        <f>IFERROR(__xludf.DUMMYFUNCTION("""COMPUTED_VALUE"""),"Martes 14:15")</f>
        <v>Martes 14:15</v>
      </c>
      <c r="Y712" s="134" t="str">
        <f>IFERROR(__xludf.DUMMYFUNCTION("""COMPUTED_VALUE"""),"Miércoles 08:15")</f>
        <v>Miércoles 08:15</v>
      </c>
      <c r="Z712" s="134" t="str">
        <f>IFERROR(__xludf.DUMMYFUNCTION("""COMPUTED_VALUE"""),"Miércoles 10:30")</f>
        <v>Miércoles 10:30</v>
      </c>
      <c r="AA712" s="134" t="str">
        <f>IFERROR(__xludf.DUMMYFUNCTION("""COMPUTED_VALUE"""),"Miércoles 13:30")</f>
        <v>Miércoles 13:30</v>
      </c>
      <c r="AB712" s="134" t="str">
        <f>IFERROR(__xludf.DUMMYFUNCTION("""COMPUTED_VALUE"""),"Miércoles 18:00")</f>
        <v>Miércoles 18:00</v>
      </c>
      <c r="AC712" s="134" t="str">
        <f>IFERROR(__xludf.DUMMYFUNCTION("""COMPUTED_VALUE"""),"Miércoles 18:45")</f>
        <v>Miércoles 18:45</v>
      </c>
      <c r="AD712" s="134" t="str">
        <f>IFERROR(__xludf.DUMMYFUNCTION("""COMPUTED_VALUE"""),"Miércoles 20:15")</f>
        <v>Miércoles 20:15</v>
      </c>
      <c r="AE712" s="134" t="str">
        <f>IFERROR(__xludf.DUMMYFUNCTION("""COMPUTED_VALUE"""),"Jueves 08:15")</f>
        <v>Jueves 08:15</v>
      </c>
      <c r="AF712" s="134" t="str">
        <f>IFERROR(__xludf.DUMMYFUNCTION("""COMPUTED_VALUE"""),"Jueves 09:00")</f>
        <v>Jueves 09:00</v>
      </c>
      <c r="AG712" s="134" t="str">
        <f>IFERROR(__xludf.DUMMYFUNCTION("""COMPUTED_VALUE"""),"Jueves 10:30")</f>
        <v>Jueves 10:30</v>
      </c>
      <c r="AH712" s="134" t="str">
        <f>IFERROR(__xludf.DUMMYFUNCTION("""COMPUTED_VALUE"""),"Jueves 14:15")</f>
        <v>Jueves 14:15</v>
      </c>
      <c r="AI712" s="134" t="str">
        <f>IFERROR(__xludf.DUMMYFUNCTION("""COMPUTED_VALUE"""),"Jueves 15:00")</f>
        <v>Jueves 15:00</v>
      </c>
      <c r="AJ712" s="134" t="str">
        <f>IFERROR(__xludf.DUMMYFUNCTION("""COMPUTED_VALUE"""),"Jueves 19:30")</f>
        <v>Jueves 19:30</v>
      </c>
      <c r="AK712" s="134" t="str">
        <f>IFERROR(__xludf.DUMMYFUNCTION("""COMPUTED_VALUE"""),"Jueves 20:15")</f>
        <v>Jueves 20:15</v>
      </c>
      <c r="AL712" s="134" t="str">
        <f>IFERROR(__xludf.DUMMYFUNCTION("""COMPUTED_VALUE"""),"Viernes 10:30")</f>
        <v>Viernes 10:30</v>
      </c>
      <c r="AM712" s="134" t="str">
        <f>IFERROR(__xludf.DUMMYFUNCTION("""COMPUTED_VALUE"""),"Viernes 14:15")</f>
        <v>Viernes 14:15</v>
      </c>
      <c r="AN712" s="134" t="str">
        <f>IFERROR(__xludf.DUMMYFUNCTION("""COMPUTED_VALUE"""),"Viernes 18:00")</f>
        <v>Viernes 18:00</v>
      </c>
      <c r="AO712" s="134" t="str">
        <f>IFERROR(__xludf.DUMMYFUNCTION("""COMPUTED_VALUE"""),"Sábado 08:15")</f>
        <v>Sábado 08:15</v>
      </c>
      <c r="AP712" s="134" t="str">
        <f>IFERROR(__xludf.DUMMYFUNCTION("""COMPUTED_VALUE"""),"Sábado 09:45")</f>
        <v>Sábado 09:45</v>
      </c>
      <c r="AQ712" s="134" t="str">
        <f>IFERROR(__xludf.DUMMYFUNCTION("""COMPUTED_VALUE"""),"Sábado 12:00")</f>
        <v>Sábado 12:00</v>
      </c>
      <c r="AR712" s="134" t="str">
        <f>IFERROR(__xludf.DUMMYFUNCTION("""COMPUTED_VALUE"""),"Sábado 16:30")</f>
        <v>Sábado 16:30</v>
      </c>
      <c r="AS712" s="134" t="str">
        <f>IFERROR(__xludf.DUMMYFUNCTION("""COMPUTED_VALUE"""),"vacio")</f>
        <v>vacio</v>
      </c>
      <c r="AT712" s="134"/>
      <c r="AU712" s="134"/>
      <c r="AV712" s="134"/>
      <c r="AW712" s="134"/>
      <c r="AX712" s="134"/>
      <c r="AY712" s="353"/>
      <c r="AZ712" s="392" t="str">
        <f>IFERROR(__xludf.DUMMYFUNCTION("TRANSPOSE( IFNA(FILTER($B:$B, MONTH(IF($A:$A&lt;&gt;"""",$A:$A,""null""))=MONTH(IF('DATOS PERSONALES'!$H710&lt;&gt;"""",'DATOS PERSONALES'!$H710,""null""))),""Ingrese mes contratacion primero""))"),"Ingrese mes contratacion primero")</f>
        <v>Ingrese mes contratacion primero</v>
      </c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</row>
    <row r="713" ht="15.75" customHeight="1">
      <c r="A713" s="134"/>
      <c r="B713" s="134"/>
      <c r="C713" s="134"/>
      <c r="D713" s="134"/>
      <c r="E713" s="134"/>
      <c r="F713" s="134"/>
      <c r="G713" s="353"/>
      <c r="H713" s="376"/>
      <c r="I713" s="376"/>
      <c r="J713" s="376"/>
      <c r="K713" s="377"/>
      <c r="L713" s="134"/>
      <c r="M713" s="134"/>
      <c r="N713" s="134"/>
      <c r="O713" s="134"/>
      <c r="P713" s="353"/>
      <c r="Q713" s="381" t="str">
        <f>IFERROR(__xludf.DUMMYFUNCTION("TRANSPOSE(FILTER($P$6:$P$329,$O$6:$O$329='DATOS PERSONALES'!$E710))"),"Lunes 13:45")</f>
        <v>Lunes 13:45</v>
      </c>
      <c r="R713" s="134" t="str">
        <f>IFERROR(__xludf.DUMMYFUNCTION("""COMPUTED_VALUE"""),"Lunes 14:30")</f>
        <v>Lunes 14:30</v>
      </c>
      <c r="S713" s="134" t="str">
        <f>IFERROR(__xludf.DUMMYFUNCTION("""COMPUTED_VALUE"""),"Lunes 17:30")</f>
        <v>Lunes 17:30</v>
      </c>
      <c r="T713" s="134" t="str">
        <f>IFERROR(__xludf.DUMMYFUNCTION("""COMPUTED_VALUE"""),"Lunes 19:45")</f>
        <v>Lunes 19:45</v>
      </c>
      <c r="U713" s="134" t="str">
        <f>IFERROR(__xludf.DUMMYFUNCTION("""COMPUTED_VALUE"""),"Lunes 20:30")</f>
        <v>Lunes 20:30</v>
      </c>
      <c r="V713" s="134" t="str">
        <f>IFERROR(__xludf.DUMMYFUNCTION("""COMPUTED_VALUE"""),"Martes 08:15")</f>
        <v>Martes 08:15</v>
      </c>
      <c r="W713" s="134" t="str">
        <f>IFERROR(__xludf.DUMMYFUNCTION("""COMPUTED_VALUE"""),"Martes 10:30")</f>
        <v>Martes 10:30</v>
      </c>
      <c r="X713" s="134" t="str">
        <f>IFERROR(__xludf.DUMMYFUNCTION("""COMPUTED_VALUE"""),"Martes 14:15")</f>
        <v>Martes 14:15</v>
      </c>
      <c r="Y713" s="134" t="str">
        <f>IFERROR(__xludf.DUMMYFUNCTION("""COMPUTED_VALUE"""),"Miércoles 08:15")</f>
        <v>Miércoles 08:15</v>
      </c>
      <c r="Z713" s="134" t="str">
        <f>IFERROR(__xludf.DUMMYFUNCTION("""COMPUTED_VALUE"""),"Miércoles 10:30")</f>
        <v>Miércoles 10:30</v>
      </c>
      <c r="AA713" s="134" t="str">
        <f>IFERROR(__xludf.DUMMYFUNCTION("""COMPUTED_VALUE"""),"Miércoles 13:30")</f>
        <v>Miércoles 13:30</v>
      </c>
      <c r="AB713" s="134" t="str">
        <f>IFERROR(__xludf.DUMMYFUNCTION("""COMPUTED_VALUE"""),"Miércoles 18:00")</f>
        <v>Miércoles 18:00</v>
      </c>
      <c r="AC713" s="134" t="str">
        <f>IFERROR(__xludf.DUMMYFUNCTION("""COMPUTED_VALUE"""),"Miércoles 18:45")</f>
        <v>Miércoles 18:45</v>
      </c>
      <c r="AD713" s="134" t="str">
        <f>IFERROR(__xludf.DUMMYFUNCTION("""COMPUTED_VALUE"""),"Miércoles 20:15")</f>
        <v>Miércoles 20:15</v>
      </c>
      <c r="AE713" s="134" t="str">
        <f>IFERROR(__xludf.DUMMYFUNCTION("""COMPUTED_VALUE"""),"Jueves 08:15")</f>
        <v>Jueves 08:15</v>
      </c>
      <c r="AF713" s="134" t="str">
        <f>IFERROR(__xludf.DUMMYFUNCTION("""COMPUTED_VALUE"""),"Jueves 09:00")</f>
        <v>Jueves 09:00</v>
      </c>
      <c r="AG713" s="134" t="str">
        <f>IFERROR(__xludf.DUMMYFUNCTION("""COMPUTED_VALUE"""),"Jueves 10:30")</f>
        <v>Jueves 10:30</v>
      </c>
      <c r="AH713" s="134" t="str">
        <f>IFERROR(__xludf.DUMMYFUNCTION("""COMPUTED_VALUE"""),"Jueves 14:15")</f>
        <v>Jueves 14:15</v>
      </c>
      <c r="AI713" s="134" t="str">
        <f>IFERROR(__xludf.DUMMYFUNCTION("""COMPUTED_VALUE"""),"Jueves 15:00")</f>
        <v>Jueves 15:00</v>
      </c>
      <c r="AJ713" s="134" t="str">
        <f>IFERROR(__xludf.DUMMYFUNCTION("""COMPUTED_VALUE"""),"Jueves 19:30")</f>
        <v>Jueves 19:30</v>
      </c>
      <c r="AK713" s="134" t="str">
        <f>IFERROR(__xludf.DUMMYFUNCTION("""COMPUTED_VALUE"""),"Jueves 20:15")</f>
        <v>Jueves 20:15</v>
      </c>
      <c r="AL713" s="134" t="str">
        <f>IFERROR(__xludf.DUMMYFUNCTION("""COMPUTED_VALUE"""),"Viernes 10:30")</f>
        <v>Viernes 10:30</v>
      </c>
      <c r="AM713" s="134" t="str">
        <f>IFERROR(__xludf.DUMMYFUNCTION("""COMPUTED_VALUE"""),"Viernes 14:15")</f>
        <v>Viernes 14:15</v>
      </c>
      <c r="AN713" s="134" t="str">
        <f>IFERROR(__xludf.DUMMYFUNCTION("""COMPUTED_VALUE"""),"Viernes 18:00")</f>
        <v>Viernes 18:00</v>
      </c>
      <c r="AO713" s="134" t="str">
        <f>IFERROR(__xludf.DUMMYFUNCTION("""COMPUTED_VALUE"""),"Sábado 08:15")</f>
        <v>Sábado 08:15</v>
      </c>
      <c r="AP713" s="134" t="str">
        <f>IFERROR(__xludf.DUMMYFUNCTION("""COMPUTED_VALUE"""),"Sábado 09:45")</f>
        <v>Sábado 09:45</v>
      </c>
      <c r="AQ713" s="134" t="str">
        <f>IFERROR(__xludf.DUMMYFUNCTION("""COMPUTED_VALUE"""),"Sábado 12:00")</f>
        <v>Sábado 12:00</v>
      </c>
      <c r="AR713" s="134" t="str">
        <f>IFERROR(__xludf.DUMMYFUNCTION("""COMPUTED_VALUE"""),"Sábado 16:30")</f>
        <v>Sábado 16:30</v>
      </c>
      <c r="AS713" s="134" t="str">
        <f>IFERROR(__xludf.DUMMYFUNCTION("""COMPUTED_VALUE"""),"vacio")</f>
        <v>vacio</v>
      </c>
      <c r="AT713" s="134"/>
      <c r="AU713" s="134"/>
      <c r="AV713" s="134"/>
      <c r="AW713" s="134"/>
      <c r="AX713" s="134"/>
      <c r="AY713" s="353"/>
      <c r="AZ713" s="392" t="str">
        <f>IFERROR(__xludf.DUMMYFUNCTION("TRANSPOSE( IFNA(FILTER($B:$B, MONTH(IF($A:$A&lt;&gt;"""",$A:$A,""null""))=MONTH(IF('DATOS PERSONALES'!$H711&lt;&gt;"""",'DATOS PERSONALES'!$H711,""null""))),""Ingrese mes contratacion primero""))"),"Ingrese mes contratacion primero")</f>
        <v>Ingrese mes contratacion primero</v>
      </c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</row>
    <row r="714" ht="15.75" customHeight="1">
      <c r="A714" s="134"/>
      <c r="B714" s="134"/>
      <c r="C714" s="134"/>
      <c r="D714" s="134"/>
      <c r="E714" s="134"/>
      <c r="F714" s="134"/>
      <c r="G714" s="353"/>
      <c r="H714" s="376"/>
      <c r="I714" s="376"/>
      <c r="J714" s="376"/>
      <c r="K714" s="377"/>
      <c r="L714" s="134"/>
      <c r="M714" s="134"/>
      <c r="N714" s="134"/>
      <c r="O714" s="134"/>
      <c r="P714" s="353"/>
      <c r="Q714" s="381" t="str">
        <f>IFERROR(__xludf.DUMMYFUNCTION("TRANSPOSE(FILTER($P$6:$P$329,$O$6:$O$329='DATOS PERSONALES'!$E711))"),"Lunes 13:45")</f>
        <v>Lunes 13:45</v>
      </c>
      <c r="R714" s="134" t="str">
        <f>IFERROR(__xludf.DUMMYFUNCTION("""COMPUTED_VALUE"""),"Lunes 14:30")</f>
        <v>Lunes 14:30</v>
      </c>
      <c r="S714" s="134" t="str">
        <f>IFERROR(__xludf.DUMMYFUNCTION("""COMPUTED_VALUE"""),"Lunes 17:30")</f>
        <v>Lunes 17:30</v>
      </c>
      <c r="T714" s="134" t="str">
        <f>IFERROR(__xludf.DUMMYFUNCTION("""COMPUTED_VALUE"""),"Lunes 19:45")</f>
        <v>Lunes 19:45</v>
      </c>
      <c r="U714" s="134" t="str">
        <f>IFERROR(__xludf.DUMMYFUNCTION("""COMPUTED_VALUE"""),"Lunes 20:30")</f>
        <v>Lunes 20:30</v>
      </c>
      <c r="V714" s="134" t="str">
        <f>IFERROR(__xludf.DUMMYFUNCTION("""COMPUTED_VALUE"""),"Martes 08:15")</f>
        <v>Martes 08:15</v>
      </c>
      <c r="W714" s="134" t="str">
        <f>IFERROR(__xludf.DUMMYFUNCTION("""COMPUTED_VALUE"""),"Martes 10:30")</f>
        <v>Martes 10:30</v>
      </c>
      <c r="X714" s="134" t="str">
        <f>IFERROR(__xludf.DUMMYFUNCTION("""COMPUTED_VALUE"""),"Martes 14:15")</f>
        <v>Martes 14:15</v>
      </c>
      <c r="Y714" s="134" t="str">
        <f>IFERROR(__xludf.DUMMYFUNCTION("""COMPUTED_VALUE"""),"Miércoles 08:15")</f>
        <v>Miércoles 08:15</v>
      </c>
      <c r="Z714" s="134" t="str">
        <f>IFERROR(__xludf.DUMMYFUNCTION("""COMPUTED_VALUE"""),"Miércoles 10:30")</f>
        <v>Miércoles 10:30</v>
      </c>
      <c r="AA714" s="134" t="str">
        <f>IFERROR(__xludf.DUMMYFUNCTION("""COMPUTED_VALUE"""),"Miércoles 13:30")</f>
        <v>Miércoles 13:30</v>
      </c>
      <c r="AB714" s="134" t="str">
        <f>IFERROR(__xludf.DUMMYFUNCTION("""COMPUTED_VALUE"""),"Miércoles 18:00")</f>
        <v>Miércoles 18:00</v>
      </c>
      <c r="AC714" s="134" t="str">
        <f>IFERROR(__xludf.DUMMYFUNCTION("""COMPUTED_VALUE"""),"Miércoles 18:45")</f>
        <v>Miércoles 18:45</v>
      </c>
      <c r="AD714" s="134" t="str">
        <f>IFERROR(__xludf.DUMMYFUNCTION("""COMPUTED_VALUE"""),"Miércoles 20:15")</f>
        <v>Miércoles 20:15</v>
      </c>
      <c r="AE714" s="134" t="str">
        <f>IFERROR(__xludf.DUMMYFUNCTION("""COMPUTED_VALUE"""),"Jueves 08:15")</f>
        <v>Jueves 08:15</v>
      </c>
      <c r="AF714" s="134" t="str">
        <f>IFERROR(__xludf.DUMMYFUNCTION("""COMPUTED_VALUE"""),"Jueves 09:00")</f>
        <v>Jueves 09:00</v>
      </c>
      <c r="AG714" s="134" t="str">
        <f>IFERROR(__xludf.DUMMYFUNCTION("""COMPUTED_VALUE"""),"Jueves 10:30")</f>
        <v>Jueves 10:30</v>
      </c>
      <c r="AH714" s="134" t="str">
        <f>IFERROR(__xludf.DUMMYFUNCTION("""COMPUTED_VALUE"""),"Jueves 14:15")</f>
        <v>Jueves 14:15</v>
      </c>
      <c r="AI714" s="134" t="str">
        <f>IFERROR(__xludf.DUMMYFUNCTION("""COMPUTED_VALUE"""),"Jueves 15:00")</f>
        <v>Jueves 15:00</v>
      </c>
      <c r="AJ714" s="134" t="str">
        <f>IFERROR(__xludf.DUMMYFUNCTION("""COMPUTED_VALUE"""),"Jueves 19:30")</f>
        <v>Jueves 19:30</v>
      </c>
      <c r="AK714" s="134" t="str">
        <f>IFERROR(__xludf.DUMMYFUNCTION("""COMPUTED_VALUE"""),"Jueves 20:15")</f>
        <v>Jueves 20:15</v>
      </c>
      <c r="AL714" s="134" t="str">
        <f>IFERROR(__xludf.DUMMYFUNCTION("""COMPUTED_VALUE"""),"Viernes 10:30")</f>
        <v>Viernes 10:30</v>
      </c>
      <c r="AM714" s="134" t="str">
        <f>IFERROR(__xludf.DUMMYFUNCTION("""COMPUTED_VALUE"""),"Viernes 14:15")</f>
        <v>Viernes 14:15</v>
      </c>
      <c r="AN714" s="134" t="str">
        <f>IFERROR(__xludf.DUMMYFUNCTION("""COMPUTED_VALUE"""),"Viernes 18:00")</f>
        <v>Viernes 18:00</v>
      </c>
      <c r="AO714" s="134" t="str">
        <f>IFERROR(__xludf.DUMMYFUNCTION("""COMPUTED_VALUE"""),"Sábado 08:15")</f>
        <v>Sábado 08:15</v>
      </c>
      <c r="AP714" s="134" t="str">
        <f>IFERROR(__xludf.DUMMYFUNCTION("""COMPUTED_VALUE"""),"Sábado 09:45")</f>
        <v>Sábado 09:45</v>
      </c>
      <c r="AQ714" s="134" t="str">
        <f>IFERROR(__xludf.DUMMYFUNCTION("""COMPUTED_VALUE"""),"Sábado 12:00")</f>
        <v>Sábado 12:00</v>
      </c>
      <c r="AR714" s="134" t="str">
        <f>IFERROR(__xludf.DUMMYFUNCTION("""COMPUTED_VALUE"""),"Sábado 16:30")</f>
        <v>Sábado 16:30</v>
      </c>
      <c r="AS714" s="134" t="str">
        <f>IFERROR(__xludf.DUMMYFUNCTION("""COMPUTED_VALUE"""),"vacio")</f>
        <v>vacio</v>
      </c>
      <c r="AT714" s="134"/>
      <c r="AU714" s="134"/>
      <c r="AV714" s="134"/>
      <c r="AW714" s="134"/>
      <c r="AX714" s="134"/>
      <c r="AY714" s="353"/>
      <c r="AZ714" s="392" t="str">
        <f>IFERROR(__xludf.DUMMYFUNCTION("TRANSPOSE( IFNA(FILTER($B:$B, MONTH(IF($A:$A&lt;&gt;"""",$A:$A,""null""))=MONTH(IF('DATOS PERSONALES'!$H712&lt;&gt;"""",'DATOS PERSONALES'!$H712,""null""))),""Ingrese mes contratacion primero""))"),"Ingrese mes contratacion primero")</f>
        <v>Ingrese mes contratacion primero</v>
      </c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</row>
    <row r="715" ht="15.75" customHeight="1">
      <c r="A715" s="134"/>
      <c r="B715" s="134"/>
      <c r="C715" s="134"/>
      <c r="D715" s="134"/>
      <c r="E715" s="134"/>
      <c r="F715" s="134"/>
      <c r="G715" s="353"/>
      <c r="H715" s="376"/>
      <c r="I715" s="376"/>
      <c r="J715" s="376"/>
      <c r="K715" s="377"/>
      <c r="L715" s="134"/>
      <c r="M715" s="134"/>
      <c r="N715" s="134"/>
      <c r="O715" s="134"/>
      <c r="P715" s="353"/>
      <c r="Q715" s="381" t="str">
        <f>IFERROR(__xludf.DUMMYFUNCTION("TRANSPOSE(FILTER($P$6:$P$329,$O$6:$O$329='DATOS PERSONALES'!$E712))"),"Lunes 13:45")</f>
        <v>Lunes 13:45</v>
      </c>
      <c r="R715" s="134" t="str">
        <f>IFERROR(__xludf.DUMMYFUNCTION("""COMPUTED_VALUE"""),"Lunes 14:30")</f>
        <v>Lunes 14:30</v>
      </c>
      <c r="S715" s="134" t="str">
        <f>IFERROR(__xludf.DUMMYFUNCTION("""COMPUTED_VALUE"""),"Lunes 17:30")</f>
        <v>Lunes 17:30</v>
      </c>
      <c r="T715" s="134" t="str">
        <f>IFERROR(__xludf.DUMMYFUNCTION("""COMPUTED_VALUE"""),"Lunes 19:45")</f>
        <v>Lunes 19:45</v>
      </c>
      <c r="U715" s="134" t="str">
        <f>IFERROR(__xludf.DUMMYFUNCTION("""COMPUTED_VALUE"""),"Lunes 20:30")</f>
        <v>Lunes 20:30</v>
      </c>
      <c r="V715" s="134" t="str">
        <f>IFERROR(__xludf.DUMMYFUNCTION("""COMPUTED_VALUE"""),"Martes 08:15")</f>
        <v>Martes 08:15</v>
      </c>
      <c r="W715" s="134" t="str">
        <f>IFERROR(__xludf.DUMMYFUNCTION("""COMPUTED_VALUE"""),"Martes 10:30")</f>
        <v>Martes 10:30</v>
      </c>
      <c r="X715" s="134" t="str">
        <f>IFERROR(__xludf.DUMMYFUNCTION("""COMPUTED_VALUE"""),"Martes 14:15")</f>
        <v>Martes 14:15</v>
      </c>
      <c r="Y715" s="134" t="str">
        <f>IFERROR(__xludf.DUMMYFUNCTION("""COMPUTED_VALUE"""),"Miércoles 08:15")</f>
        <v>Miércoles 08:15</v>
      </c>
      <c r="Z715" s="134" t="str">
        <f>IFERROR(__xludf.DUMMYFUNCTION("""COMPUTED_VALUE"""),"Miércoles 10:30")</f>
        <v>Miércoles 10:30</v>
      </c>
      <c r="AA715" s="134" t="str">
        <f>IFERROR(__xludf.DUMMYFUNCTION("""COMPUTED_VALUE"""),"Miércoles 13:30")</f>
        <v>Miércoles 13:30</v>
      </c>
      <c r="AB715" s="134" t="str">
        <f>IFERROR(__xludf.DUMMYFUNCTION("""COMPUTED_VALUE"""),"Miércoles 18:00")</f>
        <v>Miércoles 18:00</v>
      </c>
      <c r="AC715" s="134" t="str">
        <f>IFERROR(__xludf.DUMMYFUNCTION("""COMPUTED_VALUE"""),"Miércoles 18:45")</f>
        <v>Miércoles 18:45</v>
      </c>
      <c r="AD715" s="134" t="str">
        <f>IFERROR(__xludf.DUMMYFUNCTION("""COMPUTED_VALUE"""),"Miércoles 20:15")</f>
        <v>Miércoles 20:15</v>
      </c>
      <c r="AE715" s="134" t="str">
        <f>IFERROR(__xludf.DUMMYFUNCTION("""COMPUTED_VALUE"""),"Jueves 08:15")</f>
        <v>Jueves 08:15</v>
      </c>
      <c r="AF715" s="134" t="str">
        <f>IFERROR(__xludf.DUMMYFUNCTION("""COMPUTED_VALUE"""),"Jueves 09:00")</f>
        <v>Jueves 09:00</v>
      </c>
      <c r="AG715" s="134" t="str">
        <f>IFERROR(__xludf.DUMMYFUNCTION("""COMPUTED_VALUE"""),"Jueves 10:30")</f>
        <v>Jueves 10:30</v>
      </c>
      <c r="AH715" s="134" t="str">
        <f>IFERROR(__xludf.DUMMYFUNCTION("""COMPUTED_VALUE"""),"Jueves 14:15")</f>
        <v>Jueves 14:15</v>
      </c>
      <c r="AI715" s="134" t="str">
        <f>IFERROR(__xludf.DUMMYFUNCTION("""COMPUTED_VALUE"""),"Jueves 15:00")</f>
        <v>Jueves 15:00</v>
      </c>
      <c r="AJ715" s="134" t="str">
        <f>IFERROR(__xludf.DUMMYFUNCTION("""COMPUTED_VALUE"""),"Jueves 19:30")</f>
        <v>Jueves 19:30</v>
      </c>
      <c r="AK715" s="134" t="str">
        <f>IFERROR(__xludf.DUMMYFUNCTION("""COMPUTED_VALUE"""),"Jueves 20:15")</f>
        <v>Jueves 20:15</v>
      </c>
      <c r="AL715" s="134" t="str">
        <f>IFERROR(__xludf.DUMMYFUNCTION("""COMPUTED_VALUE"""),"Viernes 10:30")</f>
        <v>Viernes 10:30</v>
      </c>
      <c r="AM715" s="134" t="str">
        <f>IFERROR(__xludf.DUMMYFUNCTION("""COMPUTED_VALUE"""),"Viernes 14:15")</f>
        <v>Viernes 14:15</v>
      </c>
      <c r="AN715" s="134" t="str">
        <f>IFERROR(__xludf.DUMMYFUNCTION("""COMPUTED_VALUE"""),"Viernes 18:00")</f>
        <v>Viernes 18:00</v>
      </c>
      <c r="AO715" s="134" t="str">
        <f>IFERROR(__xludf.DUMMYFUNCTION("""COMPUTED_VALUE"""),"Sábado 08:15")</f>
        <v>Sábado 08:15</v>
      </c>
      <c r="AP715" s="134" t="str">
        <f>IFERROR(__xludf.DUMMYFUNCTION("""COMPUTED_VALUE"""),"Sábado 09:45")</f>
        <v>Sábado 09:45</v>
      </c>
      <c r="AQ715" s="134" t="str">
        <f>IFERROR(__xludf.DUMMYFUNCTION("""COMPUTED_VALUE"""),"Sábado 12:00")</f>
        <v>Sábado 12:00</v>
      </c>
      <c r="AR715" s="134" t="str">
        <f>IFERROR(__xludf.DUMMYFUNCTION("""COMPUTED_VALUE"""),"Sábado 16:30")</f>
        <v>Sábado 16:30</v>
      </c>
      <c r="AS715" s="134" t="str">
        <f>IFERROR(__xludf.DUMMYFUNCTION("""COMPUTED_VALUE"""),"vacio")</f>
        <v>vacio</v>
      </c>
      <c r="AT715" s="134"/>
      <c r="AU715" s="134"/>
      <c r="AV715" s="134"/>
      <c r="AW715" s="134"/>
      <c r="AX715" s="134"/>
      <c r="AY715" s="353"/>
      <c r="AZ715" s="392" t="str">
        <f>IFERROR(__xludf.DUMMYFUNCTION("TRANSPOSE( IFNA(FILTER($B:$B, MONTH(IF($A:$A&lt;&gt;"""",$A:$A,""null""))=MONTH(IF('DATOS PERSONALES'!$H713&lt;&gt;"""",'DATOS PERSONALES'!$H713,""null""))),""Ingrese mes contratacion primero""))"),"Ingrese mes contratacion primero")</f>
        <v>Ingrese mes contratacion primero</v>
      </c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</row>
    <row r="716" ht="15.75" customHeight="1">
      <c r="A716" s="134"/>
      <c r="B716" s="134"/>
      <c r="C716" s="134"/>
      <c r="D716" s="134"/>
      <c r="E716" s="134"/>
      <c r="F716" s="134"/>
      <c r="G716" s="353"/>
      <c r="H716" s="376"/>
      <c r="I716" s="376"/>
      <c r="J716" s="376"/>
      <c r="K716" s="377"/>
      <c r="L716" s="134"/>
      <c r="M716" s="134"/>
      <c r="N716" s="134"/>
      <c r="O716" s="134"/>
      <c r="P716" s="353"/>
      <c r="Q716" s="381" t="str">
        <f>IFERROR(__xludf.DUMMYFUNCTION("TRANSPOSE(FILTER($P$6:$P$329,$O$6:$O$329='DATOS PERSONALES'!$E713))"),"Lunes 13:45")</f>
        <v>Lunes 13:45</v>
      </c>
      <c r="R716" s="134" t="str">
        <f>IFERROR(__xludf.DUMMYFUNCTION("""COMPUTED_VALUE"""),"Lunes 14:30")</f>
        <v>Lunes 14:30</v>
      </c>
      <c r="S716" s="134" t="str">
        <f>IFERROR(__xludf.DUMMYFUNCTION("""COMPUTED_VALUE"""),"Lunes 17:30")</f>
        <v>Lunes 17:30</v>
      </c>
      <c r="T716" s="134" t="str">
        <f>IFERROR(__xludf.DUMMYFUNCTION("""COMPUTED_VALUE"""),"Lunes 19:45")</f>
        <v>Lunes 19:45</v>
      </c>
      <c r="U716" s="134" t="str">
        <f>IFERROR(__xludf.DUMMYFUNCTION("""COMPUTED_VALUE"""),"Lunes 20:30")</f>
        <v>Lunes 20:30</v>
      </c>
      <c r="V716" s="134" t="str">
        <f>IFERROR(__xludf.DUMMYFUNCTION("""COMPUTED_VALUE"""),"Martes 08:15")</f>
        <v>Martes 08:15</v>
      </c>
      <c r="W716" s="134" t="str">
        <f>IFERROR(__xludf.DUMMYFUNCTION("""COMPUTED_VALUE"""),"Martes 10:30")</f>
        <v>Martes 10:30</v>
      </c>
      <c r="X716" s="134" t="str">
        <f>IFERROR(__xludf.DUMMYFUNCTION("""COMPUTED_VALUE"""),"Martes 14:15")</f>
        <v>Martes 14:15</v>
      </c>
      <c r="Y716" s="134" t="str">
        <f>IFERROR(__xludf.DUMMYFUNCTION("""COMPUTED_VALUE"""),"Miércoles 08:15")</f>
        <v>Miércoles 08:15</v>
      </c>
      <c r="Z716" s="134" t="str">
        <f>IFERROR(__xludf.DUMMYFUNCTION("""COMPUTED_VALUE"""),"Miércoles 10:30")</f>
        <v>Miércoles 10:30</v>
      </c>
      <c r="AA716" s="134" t="str">
        <f>IFERROR(__xludf.DUMMYFUNCTION("""COMPUTED_VALUE"""),"Miércoles 13:30")</f>
        <v>Miércoles 13:30</v>
      </c>
      <c r="AB716" s="134" t="str">
        <f>IFERROR(__xludf.DUMMYFUNCTION("""COMPUTED_VALUE"""),"Miércoles 18:00")</f>
        <v>Miércoles 18:00</v>
      </c>
      <c r="AC716" s="134" t="str">
        <f>IFERROR(__xludf.DUMMYFUNCTION("""COMPUTED_VALUE"""),"Miércoles 18:45")</f>
        <v>Miércoles 18:45</v>
      </c>
      <c r="AD716" s="134" t="str">
        <f>IFERROR(__xludf.DUMMYFUNCTION("""COMPUTED_VALUE"""),"Miércoles 20:15")</f>
        <v>Miércoles 20:15</v>
      </c>
      <c r="AE716" s="134" t="str">
        <f>IFERROR(__xludf.DUMMYFUNCTION("""COMPUTED_VALUE"""),"Jueves 08:15")</f>
        <v>Jueves 08:15</v>
      </c>
      <c r="AF716" s="134" t="str">
        <f>IFERROR(__xludf.DUMMYFUNCTION("""COMPUTED_VALUE"""),"Jueves 09:00")</f>
        <v>Jueves 09:00</v>
      </c>
      <c r="AG716" s="134" t="str">
        <f>IFERROR(__xludf.DUMMYFUNCTION("""COMPUTED_VALUE"""),"Jueves 10:30")</f>
        <v>Jueves 10:30</v>
      </c>
      <c r="AH716" s="134" t="str">
        <f>IFERROR(__xludf.DUMMYFUNCTION("""COMPUTED_VALUE"""),"Jueves 14:15")</f>
        <v>Jueves 14:15</v>
      </c>
      <c r="AI716" s="134" t="str">
        <f>IFERROR(__xludf.DUMMYFUNCTION("""COMPUTED_VALUE"""),"Jueves 15:00")</f>
        <v>Jueves 15:00</v>
      </c>
      <c r="AJ716" s="134" t="str">
        <f>IFERROR(__xludf.DUMMYFUNCTION("""COMPUTED_VALUE"""),"Jueves 19:30")</f>
        <v>Jueves 19:30</v>
      </c>
      <c r="AK716" s="134" t="str">
        <f>IFERROR(__xludf.DUMMYFUNCTION("""COMPUTED_VALUE"""),"Jueves 20:15")</f>
        <v>Jueves 20:15</v>
      </c>
      <c r="AL716" s="134" t="str">
        <f>IFERROR(__xludf.DUMMYFUNCTION("""COMPUTED_VALUE"""),"Viernes 10:30")</f>
        <v>Viernes 10:30</v>
      </c>
      <c r="AM716" s="134" t="str">
        <f>IFERROR(__xludf.DUMMYFUNCTION("""COMPUTED_VALUE"""),"Viernes 14:15")</f>
        <v>Viernes 14:15</v>
      </c>
      <c r="AN716" s="134" t="str">
        <f>IFERROR(__xludf.DUMMYFUNCTION("""COMPUTED_VALUE"""),"Viernes 18:00")</f>
        <v>Viernes 18:00</v>
      </c>
      <c r="AO716" s="134" t="str">
        <f>IFERROR(__xludf.DUMMYFUNCTION("""COMPUTED_VALUE"""),"Sábado 08:15")</f>
        <v>Sábado 08:15</v>
      </c>
      <c r="AP716" s="134" t="str">
        <f>IFERROR(__xludf.DUMMYFUNCTION("""COMPUTED_VALUE"""),"Sábado 09:45")</f>
        <v>Sábado 09:45</v>
      </c>
      <c r="AQ716" s="134" t="str">
        <f>IFERROR(__xludf.DUMMYFUNCTION("""COMPUTED_VALUE"""),"Sábado 12:00")</f>
        <v>Sábado 12:00</v>
      </c>
      <c r="AR716" s="134" t="str">
        <f>IFERROR(__xludf.DUMMYFUNCTION("""COMPUTED_VALUE"""),"Sábado 16:30")</f>
        <v>Sábado 16:30</v>
      </c>
      <c r="AS716" s="134" t="str">
        <f>IFERROR(__xludf.DUMMYFUNCTION("""COMPUTED_VALUE"""),"vacio")</f>
        <v>vacio</v>
      </c>
      <c r="AT716" s="134"/>
      <c r="AU716" s="134"/>
      <c r="AV716" s="134"/>
      <c r="AW716" s="134"/>
      <c r="AX716" s="134"/>
      <c r="AY716" s="353"/>
      <c r="AZ716" s="392" t="str">
        <f>IFERROR(__xludf.DUMMYFUNCTION("TRANSPOSE( IFNA(FILTER($B:$B, MONTH(IF($A:$A&lt;&gt;"""",$A:$A,""null""))=MONTH(IF('DATOS PERSONALES'!$H714&lt;&gt;"""",'DATOS PERSONALES'!$H714,""null""))),""Ingrese mes contratacion primero""))"),"Ingrese mes contratacion primero")</f>
        <v>Ingrese mes contratacion primero</v>
      </c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</row>
    <row r="717" ht="15.75" customHeight="1">
      <c r="A717" s="134"/>
      <c r="B717" s="134"/>
      <c r="C717" s="134"/>
      <c r="D717" s="134"/>
      <c r="E717" s="134"/>
      <c r="F717" s="134"/>
      <c r="G717" s="353"/>
      <c r="H717" s="376"/>
      <c r="I717" s="376"/>
      <c r="J717" s="376"/>
      <c r="K717" s="377"/>
      <c r="L717" s="134"/>
      <c r="M717" s="134"/>
      <c r="N717" s="134"/>
      <c r="O717" s="134"/>
      <c r="P717" s="353"/>
      <c r="Q717" s="381" t="str">
        <f>IFERROR(__xludf.DUMMYFUNCTION("TRANSPOSE(FILTER($P$6:$P$329,$O$6:$O$329='DATOS PERSONALES'!$E714))"),"Lunes 13:45")</f>
        <v>Lunes 13:45</v>
      </c>
      <c r="R717" s="134" t="str">
        <f>IFERROR(__xludf.DUMMYFUNCTION("""COMPUTED_VALUE"""),"Lunes 14:30")</f>
        <v>Lunes 14:30</v>
      </c>
      <c r="S717" s="134" t="str">
        <f>IFERROR(__xludf.DUMMYFUNCTION("""COMPUTED_VALUE"""),"Lunes 17:30")</f>
        <v>Lunes 17:30</v>
      </c>
      <c r="T717" s="134" t="str">
        <f>IFERROR(__xludf.DUMMYFUNCTION("""COMPUTED_VALUE"""),"Lunes 19:45")</f>
        <v>Lunes 19:45</v>
      </c>
      <c r="U717" s="134" t="str">
        <f>IFERROR(__xludf.DUMMYFUNCTION("""COMPUTED_VALUE"""),"Lunes 20:30")</f>
        <v>Lunes 20:30</v>
      </c>
      <c r="V717" s="134" t="str">
        <f>IFERROR(__xludf.DUMMYFUNCTION("""COMPUTED_VALUE"""),"Martes 08:15")</f>
        <v>Martes 08:15</v>
      </c>
      <c r="W717" s="134" t="str">
        <f>IFERROR(__xludf.DUMMYFUNCTION("""COMPUTED_VALUE"""),"Martes 10:30")</f>
        <v>Martes 10:30</v>
      </c>
      <c r="X717" s="134" t="str">
        <f>IFERROR(__xludf.DUMMYFUNCTION("""COMPUTED_VALUE"""),"Martes 14:15")</f>
        <v>Martes 14:15</v>
      </c>
      <c r="Y717" s="134" t="str">
        <f>IFERROR(__xludf.DUMMYFUNCTION("""COMPUTED_VALUE"""),"Miércoles 08:15")</f>
        <v>Miércoles 08:15</v>
      </c>
      <c r="Z717" s="134" t="str">
        <f>IFERROR(__xludf.DUMMYFUNCTION("""COMPUTED_VALUE"""),"Miércoles 10:30")</f>
        <v>Miércoles 10:30</v>
      </c>
      <c r="AA717" s="134" t="str">
        <f>IFERROR(__xludf.DUMMYFUNCTION("""COMPUTED_VALUE"""),"Miércoles 13:30")</f>
        <v>Miércoles 13:30</v>
      </c>
      <c r="AB717" s="134" t="str">
        <f>IFERROR(__xludf.DUMMYFUNCTION("""COMPUTED_VALUE"""),"Miércoles 18:00")</f>
        <v>Miércoles 18:00</v>
      </c>
      <c r="AC717" s="134" t="str">
        <f>IFERROR(__xludf.DUMMYFUNCTION("""COMPUTED_VALUE"""),"Miércoles 18:45")</f>
        <v>Miércoles 18:45</v>
      </c>
      <c r="AD717" s="134" t="str">
        <f>IFERROR(__xludf.DUMMYFUNCTION("""COMPUTED_VALUE"""),"Miércoles 20:15")</f>
        <v>Miércoles 20:15</v>
      </c>
      <c r="AE717" s="134" t="str">
        <f>IFERROR(__xludf.DUMMYFUNCTION("""COMPUTED_VALUE"""),"Jueves 08:15")</f>
        <v>Jueves 08:15</v>
      </c>
      <c r="AF717" s="134" t="str">
        <f>IFERROR(__xludf.DUMMYFUNCTION("""COMPUTED_VALUE"""),"Jueves 09:00")</f>
        <v>Jueves 09:00</v>
      </c>
      <c r="AG717" s="134" t="str">
        <f>IFERROR(__xludf.DUMMYFUNCTION("""COMPUTED_VALUE"""),"Jueves 10:30")</f>
        <v>Jueves 10:30</v>
      </c>
      <c r="AH717" s="134" t="str">
        <f>IFERROR(__xludf.DUMMYFUNCTION("""COMPUTED_VALUE"""),"Jueves 14:15")</f>
        <v>Jueves 14:15</v>
      </c>
      <c r="AI717" s="134" t="str">
        <f>IFERROR(__xludf.DUMMYFUNCTION("""COMPUTED_VALUE"""),"Jueves 15:00")</f>
        <v>Jueves 15:00</v>
      </c>
      <c r="AJ717" s="134" t="str">
        <f>IFERROR(__xludf.DUMMYFUNCTION("""COMPUTED_VALUE"""),"Jueves 19:30")</f>
        <v>Jueves 19:30</v>
      </c>
      <c r="AK717" s="134" t="str">
        <f>IFERROR(__xludf.DUMMYFUNCTION("""COMPUTED_VALUE"""),"Jueves 20:15")</f>
        <v>Jueves 20:15</v>
      </c>
      <c r="AL717" s="134" t="str">
        <f>IFERROR(__xludf.DUMMYFUNCTION("""COMPUTED_VALUE"""),"Viernes 10:30")</f>
        <v>Viernes 10:30</v>
      </c>
      <c r="AM717" s="134" t="str">
        <f>IFERROR(__xludf.DUMMYFUNCTION("""COMPUTED_VALUE"""),"Viernes 14:15")</f>
        <v>Viernes 14:15</v>
      </c>
      <c r="AN717" s="134" t="str">
        <f>IFERROR(__xludf.DUMMYFUNCTION("""COMPUTED_VALUE"""),"Viernes 18:00")</f>
        <v>Viernes 18:00</v>
      </c>
      <c r="AO717" s="134" t="str">
        <f>IFERROR(__xludf.DUMMYFUNCTION("""COMPUTED_VALUE"""),"Sábado 08:15")</f>
        <v>Sábado 08:15</v>
      </c>
      <c r="AP717" s="134" t="str">
        <f>IFERROR(__xludf.DUMMYFUNCTION("""COMPUTED_VALUE"""),"Sábado 09:45")</f>
        <v>Sábado 09:45</v>
      </c>
      <c r="AQ717" s="134" t="str">
        <f>IFERROR(__xludf.DUMMYFUNCTION("""COMPUTED_VALUE"""),"Sábado 12:00")</f>
        <v>Sábado 12:00</v>
      </c>
      <c r="AR717" s="134" t="str">
        <f>IFERROR(__xludf.DUMMYFUNCTION("""COMPUTED_VALUE"""),"Sábado 16:30")</f>
        <v>Sábado 16:30</v>
      </c>
      <c r="AS717" s="134" t="str">
        <f>IFERROR(__xludf.DUMMYFUNCTION("""COMPUTED_VALUE"""),"vacio")</f>
        <v>vacio</v>
      </c>
      <c r="AT717" s="134"/>
      <c r="AU717" s="134"/>
      <c r="AV717" s="134"/>
      <c r="AW717" s="134"/>
      <c r="AX717" s="134"/>
      <c r="AY717" s="353"/>
      <c r="AZ717" s="392" t="str">
        <f>IFERROR(__xludf.DUMMYFUNCTION("TRANSPOSE( IFNA(FILTER($B:$B, MONTH(IF($A:$A&lt;&gt;"""",$A:$A,""null""))=MONTH(IF('DATOS PERSONALES'!$H715&lt;&gt;"""",'DATOS PERSONALES'!$H715,""null""))),""Ingrese mes contratacion primero""))"),"Ingrese mes contratacion primero")</f>
        <v>Ingrese mes contratacion primero</v>
      </c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</row>
    <row r="718" ht="15.75" customHeight="1">
      <c r="A718" s="134"/>
      <c r="B718" s="134"/>
      <c r="C718" s="134"/>
      <c r="D718" s="134"/>
      <c r="E718" s="134"/>
      <c r="F718" s="134"/>
      <c r="G718" s="353"/>
      <c r="H718" s="376"/>
      <c r="I718" s="376"/>
      <c r="J718" s="376"/>
      <c r="K718" s="377"/>
      <c r="L718" s="134"/>
      <c r="M718" s="134"/>
      <c r="N718" s="134"/>
      <c r="O718" s="134"/>
      <c r="P718" s="353"/>
      <c r="Q718" s="381" t="str">
        <f>IFERROR(__xludf.DUMMYFUNCTION("TRANSPOSE(FILTER($P$6:$P$329,$O$6:$O$329='DATOS PERSONALES'!$E715))"),"Lunes 13:45")</f>
        <v>Lunes 13:45</v>
      </c>
      <c r="R718" s="134" t="str">
        <f>IFERROR(__xludf.DUMMYFUNCTION("""COMPUTED_VALUE"""),"Lunes 14:30")</f>
        <v>Lunes 14:30</v>
      </c>
      <c r="S718" s="134" t="str">
        <f>IFERROR(__xludf.DUMMYFUNCTION("""COMPUTED_VALUE"""),"Lunes 17:30")</f>
        <v>Lunes 17:30</v>
      </c>
      <c r="T718" s="134" t="str">
        <f>IFERROR(__xludf.DUMMYFUNCTION("""COMPUTED_VALUE"""),"Lunes 19:45")</f>
        <v>Lunes 19:45</v>
      </c>
      <c r="U718" s="134" t="str">
        <f>IFERROR(__xludf.DUMMYFUNCTION("""COMPUTED_VALUE"""),"Lunes 20:30")</f>
        <v>Lunes 20:30</v>
      </c>
      <c r="V718" s="134" t="str">
        <f>IFERROR(__xludf.DUMMYFUNCTION("""COMPUTED_VALUE"""),"Martes 08:15")</f>
        <v>Martes 08:15</v>
      </c>
      <c r="W718" s="134" t="str">
        <f>IFERROR(__xludf.DUMMYFUNCTION("""COMPUTED_VALUE"""),"Martes 10:30")</f>
        <v>Martes 10:30</v>
      </c>
      <c r="X718" s="134" t="str">
        <f>IFERROR(__xludf.DUMMYFUNCTION("""COMPUTED_VALUE"""),"Martes 14:15")</f>
        <v>Martes 14:15</v>
      </c>
      <c r="Y718" s="134" t="str">
        <f>IFERROR(__xludf.DUMMYFUNCTION("""COMPUTED_VALUE"""),"Miércoles 08:15")</f>
        <v>Miércoles 08:15</v>
      </c>
      <c r="Z718" s="134" t="str">
        <f>IFERROR(__xludf.DUMMYFUNCTION("""COMPUTED_VALUE"""),"Miércoles 10:30")</f>
        <v>Miércoles 10:30</v>
      </c>
      <c r="AA718" s="134" t="str">
        <f>IFERROR(__xludf.DUMMYFUNCTION("""COMPUTED_VALUE"""),"Miércoles 13:30")</f>
        <v>Miércoles 13:30</v>
      </c>
      <c r="AB718" s="134" t="str">
        <f>IFERROR(__xludf.DUMMYFUNCTION("""COMPUTED_VALUE"""),"Miércoles 18:00")</f>
        <v>Miércoles 18:00</v>
      </c>
      <c r="AC718" s="134" t="str">
        <f>IFERROR(__xludf.DUMMYFUNCTION("""COMPUTED_VALUE"""),"Miércoles 18:45")</f>
        <v>Miércoles 18:45</v>
      </c>
      <c r="AD718" s="134" t="str">
        <f>IFERROR(__xludf.DUMMYFUNCTION("""COMPUTED_VALUE"""),"Miércoles 20:15")</f>
        <v>Miércoles 20:15</v>
      </c>
      <c r="AE718" s="134" t="str">
        <f>IFERROR(__xludf.DUMMYFUNCTION("""COMPUTED_VALUE"""),"Jueves 08:15")</f>
        <v>Jueves 08:15</v>
      </c>
      <c r="AF718" s="134" t="str">
        <f>IFERROR(__xludf.DUMMYFUNCTION("""COMPUTED_VALUE"""),"Jueves 09:00")</f>
        <v>Jueves 09:00</v>
      </c>
      <c r="AG718" s="134" t="str">
        <f>IFERROR(__xludf.DUMMYFUNCTION("""COMPUTED_VALUE"""),"Jueves 10:30")</f>
        <v>Jueves 10:30</v>
      </c>
      <c r="AH718" s="134" t="str">
        <f>IFERROR(__xludf.DUMMYFUNCTION("""COMPUTED_VALUE"""),"Jueves 14:15")</f>
        <v>Jueves 14:15</v>
      </c>
      <c r="AI718" s="134" t="str">
        <f>IFERROR(__xludf.DUMMYFUNCTION("""COMPUTED_VALUE"""),"Jueves 15:00")</f>
        <v>Jueves 15:00</v>
      </c>
      <c r="AJ718" s="134" t="str">
        <f>IFERROR(__xludf.DUMMYFUNCTION("""COMPUTED_VALUE"""),"Jueves 19:30")</f>
        <v>Jueves 19:30</v>
      </c>
      <c r="AK718" s="134" t="str">
        <f>IFERROR(__xludf.DUMMYFUNCTION("""COMPUTED_VALUE"""),"Jueves 20:15")</f>
        <v>Jueves 20:15</v>
      </c>
      <c r="AL718" s="134" t="str">
        <f>IFERROR(__xludf.DUMMYFUNCTION("""COMPUTED_VALUE"""),"Viernes 10:30")</f>
        <v>Viernes 10:30</v>
      </c>
      <c r="AM718" s="134" t="str">
        <f>IFERROR(__xludf.DUMMYFUNCTION("""COMPUTED_VALUE"""),"Viernes 14:15")</f>
        <v>Viernes 14:15</v>
      </c>
      <c r="AN718" s="134" t="str">
        <f>IFERROR(__xludf.DUMMYFUNCTION("""COMPUTED_VALUE"""),"Viernes 18:00")</f>
        <v>Viernes 18:00</v>
      </c>
      <c r="AO718" s="134" t="str">
        <f>IFERROR(__xludf.DUMMYFUNCTION("""COMPUTED_VALUE"""),"Sábado 08:15")</f>
        <v>Sábado 08:15</v>
      </c>
      <c r="AP718" s="134" t="str">
        <f>IFERROR(__xludf.DUMMYFUNCTION("""COMPUTED_VALUE"""),"Sábado 09:45")</f>
        <v>Sábado 09:45</v>
      </c>
      <c r="AQ718" s="134" t="str">
        <f>IFERROR(__xludf.DUMMYFUNCTION("""COMPUTED_VALUE"""),"Sábado 12:00")</f>
        <v>Sábado 12:00</v>
      </c>
      <c r="AR718" s="134" t="str">
        <f>IFERROR(__xludf.DUMMYFUNCTION("""COMPUTED_VALUE"""),"Sábado 16:30")</f>
        <v>Sábado 16:30</v>
      </c>
      <c r="AS718" s="134" t="str">
        <f>IFERROR(__xludf.DUMMYFUNCTION("""COMPUTED_VALUE"""),"vacio")</f>
        <v>vacio</v>
      </c>
      <c r="AT718" s="134"/>
      <c r="AU718" s="134"/>
      <c r="AV718" s="134"/>
      <c r="AW718" s="134"/>
      <c r="AX718" s="134"/>
      <c r="AY718" s="353"/>
      <c r="AZ718" s="392" t="str">
        <f>IFERROR(__xludf.DUMMYFUNCTION("TRANSPOSE( IFNA(FILTER($B:$B, MONTH(IF($A:$A&lt;&gt;"""",$A:$A,""null""))=MONTH(IF('DATOS PERSONALES'!$H716&lt;&gt;"""",'DATOS PERSONALES'!$H716,""null""))),""Ingrese mes contratacion primero""))"),"Ingrese mes contratacion primero")</f>
        <v>Ingrese mes contratacion primero</v>
      </c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</row>
    <row r="719" ht="15.75" customHeight="1">
      <c r="A719" s="134"/>
      <c r="B719" s="134"/>
      <c r="C719" s="134"/>
      <c r="D719" s="134"/>
      <c r="E719" s="134"/>
      <c r="F719" s="134"/>
      <c r="G719" s="353"/>
      <c r="H719" s="376"/>
      <c r="I719" s="376"/>
      <c r="J719" s="376"/>
      <c r="K719" s="377"/>
      <c r="L719" s="134"/>
      <c r="M719" s="134"/>
      <c r="N719" s="134"/>
      <c r="O719" s="134"/>
      <c r="P719" s="353"/>
      <c r="Q719" s="381" t="str">
        <f>IFERROR(__xludf.DUMMYFUNCTION("TRANSPOSE(FILTER($P$6:$P$329,$O$6:$O$329='DATOS PERSONALES'!$E716))"),"Lunes 13:45")</f>
        <v>Lunes 13:45</v>
      </c>
      <c r="R719" s="134" t="str">
        <f>IFERROR(__xludf.DUMMYFUNCTION("""COMPUTED_VALUE"""),"Lunes 14:30")</f>
        <v>Lunes 14:30</v>
      </c>
      <c r="S719" s="134" t="str">
        <f>IFERROR(__xludf.DUMMYFUNCTION("""COMPUTED_VALUE"""),"Lunes 17:30")</f>
        <v>Lunes 17:30</v>
      </c>
      <c r="T719" s="134" t="str">
        <f>IFERROR(__xludf.DUMMYFUNCTION("""COMPUTED_VALUE"""),"Lunes 19:45")</f>
        <v>Lunes 19:45</v>
      </c>
      <c r="U719" s="134" t="str">
        <f>IFERROR(__xludf.DUMMYFUNCTION("""COMPUTED_VALUE"""),"Lunes 20:30")</f>
        <v>Lunes 20:30</v>
      </c>
      <c r="V719" s="134" t="str">
        <f>IFERROR(__xludf.DUMMYFUNCTION("""COMPUTED_VALUE"""),"Martes 08:15")</f>
        <v>Martes 08:15</v>
      </c>
      <c r="W719" s="134" t="str">
        <f>IFERROR(__xludf.DUMMYFUNCTION("""COMPUTED_VALUE"""),"Martes 10:30")</f>
        <v>Martes 10:30</v>
      </c>
      <c r="X719" s="134" t="str">
        <f>IFERROR(__xludf.DUMMYFUNCTION("""COMPUTED_VALUE"""),"Martes 14:15")</f>
        <v>Martes 14:15</v>
      </c>
      <c r="Y719" s="134" t="str">
        <f>IFERROR(__xludf.DUMMYFUNCTION("""COMPUTED_VALUE"""),"Miércoles 08:15")</f>
        <v>Miércoles 08:15</v>
      </c>
      <c r="Z719" s="134" t="str">
        <f>IFERROR(__xludf.DUMMYFUNCTION("""COMPUTED_VALUE"""),"Miércoles 10:30")</f>
        <v>Miércoles 10:30</v>
      </c>
      <c r="AA719" s="134" t="str">
        <f>IFERROR(__xludf.DUMMYFUNCTION("""COMPUTED_VALUE"""),"Miércoles 13:30")</f>
        <v>Miércoles 13:30</v>
      </c>
      <c r="AB719" s="134" t="str">
        <f>IFERROR(__xludf.DUMMYFUNCTION("""COMPUTED_VALUE"""),"Miércoles 18:00")</f>
        <v>Miércoles 18:00</v>
      </c>
      <c r="AC719" s="134" t="str">
        <f>IFERROR(__xludf.DUMMYFUNCTION("""COMPUTED_VALUE"""),"Miércoles 18:45")</f>
        <v>Miércoles 18:45</v>
      </c>
      <c r="AD719" s="134" t="str">
        <f>IFERROR(__xludf.DUMMYFUNCTION("""COMPUTED_VALUE"""),"Miércoles 20:15")</f>
        <v>Miércoles 20:15</v>
      </c>
      <c r="AE719" s="134" t="str">
        <f>IFERROR(__xludf.DUMMYFUNCTION("""COMPUTED_VALUE"""),"Jueves 08:15")</f>
        <v>Jueves 08:15</v>
      </c>
      <c r="AF719" s="134" t="str">
        <f>IFERROR(__xludf.DUMMYFUNCTION("""COMPUTED_VALUE"""),"Jueves 09:00")</f>
        <v>Jueves 09:00</v>
      </c>
      <c r="AG719" s="134" t="str">
        <f>IFERROR(__xludf.DUMMYFUNCTION("""COMPUTED_VALUE"""),"Jueves 10:30")</f>
        <v>Jueves 10:30</v>
      </c>
      <c r="AH719" s="134" t="str">
        <f>IFERROR(__xludf.DUMMYFUNCTION("""COMPUTED_VALUE"""),"Jueves 14:15")</f>
        <v>Jueves 14:15</v>
      </c>
      <c r="AI719" s="134" t="str">
        <f>IFERROR(__xludf.DUMMYFUNCTION("""COMPUTED_VALUE"""),"Jueves 15:00")</f>
        <v>Jueves 15:00</v>
      </c>
      <c r="AJ719" s="134" t="str">
        <f>IFERROR(__xludf.DUMMYFUNCTION("""COMPUTED_VALUE"""),"Jueves 19:30")</f>
        <v>Jueves 19:30</v>
      </c>
      <c r="AK719" s="134" t="str">
        <f>IFERROR(__xludf.DUMMYFUNCTION("""COMPUTED_VALUE"""),"Jueves 20:15")</f>
        <v>Jueves 20:15</v>
      </c>
      <c r="AL719" s="134" t="str">
        <f>IFERROR(__xludf.DUMMYFUNCTION("""COMPUTED_VALUE"""),"Viernes 10:30")</f>
        <v>Viernes 10:30</v>
      </c>
      <c r="AM719" s="134" t="str">
        <f>IFERROR(__xludf.DUMMYFUNCTION("""COMPUTED_VALUE"""),"Viernes 14:15")</f>
        <v>Viernes 14:15</v>
      </c>
      <c r="AN719" s="134" t="str">
        <f>IFERROR(__xludf.DUMMYFUNCTION("""COMPUTED_VALUE"""),"Viernes 18:00")</f>
        <v>Viernes 18:00</v>
      </c>
      <c r="AO719" s="134" t="str">
        <f>IFERROR(__xludf.DUMMYFUNCTION("""COMPUTED_VALUE"""),"Sábado 08:15")</f>
        <v>Sábado 08:15</v>
      </c>
      <c r="AP719" s="134" t="str">
        <f>IFERROR(__xludf.DUMMYFUNCTION("""COMPUTED_VALUE"""),"Sábado 09:45")</f>
        <v>Sábado 09:45</v>
      </c>
      <c r="AQ719" s="134" t="str">
        <f>IFERROR(__xludf.DUMMYFUNCTION("""COMPUTED_VALUE"""),"Sábado 12:00")</f>
        <v>Sábado 12:00</v>
      </c>
      <c r="AR719" s="134" t="str">
        <f>IFERROR(__xludf.DUMMYFUNCTION("""COMPUTED_VALUE"""),"Sábado 16:30")</f>
        <v>Sábado 16:30</v>
      </c>
      <c r="AS719" s="134" t="str">
        <f>IFERROR(__xludf.DUMMYFUNCTION("""COMPUTED_VALUE"""),"vacio")</f>
        <v>vacio</v>
      </c>
      <c r="AT719" s="134"/>
      <c r="AU719" s="134"/>
      <c r="AV719" s="134"/>
      <c r="AW719" s="134"/>
      <c r="AX719" s="134"/>
      <c r="AY719" s="353"/>
      <c r="AZ719" s="392" t="str">
        <f>IFERROR(__xludf.DUMMYFUNCTION("TRANSPOSE( IFNA(FILTER($B:$B, MONTH(IF($A:$A&lt;&gt;"""",$A:$A,""null""))=MONTH(IF('DATOS PERSONALES'!$H717&lt;&gt;"""",'DATOS PERSONALES'!$H717,""null""))),""Ingrese mes contratacion primero""))"),"Ingrese mes contratacion primero")</f>
        <v>Ingrese mes contratacion primero</v>
      </c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</row>
    <row r="720" ht="15.75" customHeight="1">
      <c r="A720" s="134"/>
      <c r="B720" s="134"/>
      <c r="C720" s="134"/>
      <c r="D720" s="134"/>
      <c r="E720" s="134"/>
      <c r="F720" s="134"/>
      <c r="G720" s="353"/>
      <c r="H720" s="376"/>
      <c r="I720" s="376"/>
      <c r="J720" s="376"/>
      <c r="K720" s="377"/>
      <c r="L720" s="134"/>
      <c r="M720" s="134"/>
      <c r="N720" s="134"/>
      <c r="O720" s="134"/>
      <c r="P720" s="353"/>
      <c r="Q720" s="381" t="str">
        <f>IFERROR(__xludf.DUMMYFUNCTION("TRANSPOSE(FILTER($P$6:$P$329,$O$6:$O$329='DATOS PERSONALES'!$E717))"),"Lunes 13:45")</f>
        <v>Lunes 13:45</v>
      </c>
      <c r="R720" s="134" t="str">
        <f>IFERROR(__xludf.DUMMYFUNCTION("""COMPUTED_VALUE"""),"Lunes 14:30")</f>
        <v>Lunes 14:30</v>
      </c>
      <c r="S720" s="134" t="str">
        <f>IFERROR(__xludf.DUMMYFUNCTION("""COMPUTED_VALUE"""),"Lunes 17:30")</f>
        <v>Lunes 17:30</v>
      </c>
      <c r="T720" s="134" t="str">
        <f>IFERROR(__xludf.DUMMYFUNCTION("""COMPUTED_VALUE"""),"Lunes 19:45")</f>
        <v>Lunes 19:45</v>
      </c>
      <c r="U720" s="134" t="str">
        <f>IFERROR(__xludf.DUMMYFUNCTION("""COMPUTED_VALUE"""),"Lunes 20:30")</f>
        <v>Lunes 20:30</v>
      </c>
      <c r="V720" s="134" t="str">
        <f>IFERROR(__xludf.DUMMYFUNCTION("""COMPUTED_VALUE"""),"Martes 08:15")</f>
        <v>Martes 08:15</v>
      </c>
      <c r="W720" s="134" t="str">
        <f>IFERROR(__xludf.DUMMYFUNCTION("""COMPUTED_VALUE"""),"Martes 10:30")</f>
        <v>Martes 10:30</v>
      </c>
      <c r="X720" s="134" t="str">
        <f>IFERROR(__xludf.DUMMYFUNCTION("""COMPUTED_VALUE"""),"Martes 14:15")</f>
        <v>Martes 14:15</v>
      </c>
      <c r="Y720" s="134" t="str">
        <f>IFERROR(__xludf.DUMMYFUNCTION("""COMPUTED_VALUE"""),"Miércoles 08:15")</f>
        <v>Miércoles 08:15</v>
      </c>
      <c r="Z720" s="134" t="str">
        <f>IFERROR(__xludf.DUMMYFUNCTION("""COMPUTED_VALUE"""),"Miércoles 10:30")</f>
        <v>Miércoles 10:30</v>
      </c>
      <c r="AA720" s="134" t="str">
        <f>IFERROR(__xludf.DUMMYFUNCTION("""COMPUTED_VALUE"""),"Miércoles 13:30")</f>
        <v>Miércoles 13:30</v>
      </c>
      <c r="AB720" s="134" t="str">
        <f>IFERROR(__xludf.DUMMYFUNCTION("""COMPUTED_VALUE"""),"Miércoles 18:00")</f>
        <v>Miércoles 18:00</v>
      </c>
      <c r="AC720" s="134" t="str">
        <f>IFERROR(__xludf.DUMMYFUNCTION("""COMPUTED_VALUE"""),"Miércoles 18:45")</f>
        <v>Miércoles 18:45</v>
      </c>
      <c r="AD720" s="134" t="str">
        <f>IFERROR(__xludf.DUMMYFUNCTION("""COMPUTED_VALUE"""),"Miércoles 20:15")</f>
        <v>Miércoles 20:15</v>
      </c>
      <c r="AE720" s="134" t="str">
        <f>IFERROR(__xludf.DUMMYFUNCTION("""COMPUTED_VALUE"""),"Jueves 08:15")</f>
        <v>Jueves 08:15</v>
      </c>
      <c r="AF720" s="134" t="str">
        <f>IFERROR(__xludf.DUMMYFUNCTION("""COMPUTED_VALUE"""),"Jueves 09:00")</f>
        <v>Jueves 09:00</v>
      </c>
      <c r="AG720" s="134" t="str">
        <f>IFERROR(__xludf.DUMMYFUNCTION("""COMPUTED_VALUE"""),"Jueves 10:30")</f>
        <v>Jueves 10:30</v>
      </c>
      <c r="AH720" s="134" t="str">
        <f>IFERROR(__xludf.DUMMYFUNCTION("""COMPUTED_VALUE"""),"Jueves 14:15")</f>
        <v>Jueves 14:15</v>
      </c>
      <c r="AI720" s="134" t="str">
        <f>IFERROR(__xludf.DUMMYFUNCTION("""COMPUTED_VALUE"""),"Jueves 15:00")</f>
        <v>Jueves 15:00</v>
      </c>
      <c r="AJ720" s="134" t="str">
        <f>IFERROR(__xludf.DUMMYFUNCTION("""COMPUTED_VALUE"""),"Jueves 19:30")</f>
        <v>Jueves 19:30</v>
      </c>
      <c r="AK720" s="134" t="str">
        <f>IFERROR(__xludf.DUMMYFUNCTION("""COMPUTED_VALUE"""),"Jueves 20:15")</f>
        <v>Jueves 20:15</v>
      </c>
      <c r="AL720" s="134" t="str">
        <f>IFERROR(__xludf.DUMMYFUNCTION("""COMPUTED_VALUE"""),"Viernes 10:30")</f>
        <v>Viernes 10:30</v>
      </c>
      <c r="AM720" s="134" t="str">
        <f>IFERROR(__xludf.DUMMYFUNCTION("""COMPUTED_VALUE"""),"Viernes 14:15")</f>
        <v>Viernes 14:15</v>
      </c>
      <c r="AN720" s="134" t="str">
        <f>IFERROR(__xludf.DUMMYFUNCTION("""COMPUTED_VALUE"""),"Viernes 18:00")</f>
        <v>Viernes 18:00</v>
      </c>
      <c r="AO720" s="134" t="str">
        <f>IFERROR(__xludf.DUMMYFUNCTION("""COMPUTED_VALUE"""),"Sábado 08:15")</f>
        <v>Sábado 08:15</v>
      </c>
      <c r="AP720" s="134" t="str">
        <f>IFERROR(__xludf.DUMMYFUNCTION("""COMPUTED_VALUE"""),"Sábado 09:45")</f>
        <v>Sábado 09:45</v>
      </c>
      <c r="AQ720" s="134" t="str">
        <f>IFERROR(__xludf.DUMMYFUNCTION("""COMPUTED_VALUE"""),"Sábado 12:00")</f>
        <v>Sábado 12:00</v>
      </c>
      <c r="AR720" s="134" t="str">
        <f>IFERROR(__xludf.DUMMYFUNCTION("""COMPUTED_VALUE"""),"Sábado 16:30")</f>
        <v>Sábado 16:30</v>
      </c>
      <c r="AS720" s="134" t="str">
        <f>IFERROR(__xludf.DUMMYFUNCTION("""COMPUTED_VALUE"""),"vacio")</f>
        <v>vacio</v>
      </c>
      <c r="AT720" s="134"/>
      <c r="AU720" s="134"/>
      <c r="AV720" s="134"/>
      <c r="AW720" s="134"/>
      <c r="AX720" s="134"/>
      <c r="AY720" s="353"/>
      <c r="AZ720" s="392" t="str">
        <f>IFERROR(__xludf.DUMMYFUNCTION("TRANSPOSE( IFNA(FILTER($B:$B, MONTH(IF($A:$A&lt;&gt;"""",$A:$A,""null""))=MONTH(IF('DATOS PERSONALES'!$H718&lt;&gt;"""",'DATOS PERSONALES'!$H718,""null""))),""Ingrese mes contratacion primero""))"),"Ingrese mes contratacion primero")</f>
        <v>Ingrese mes contratacion primero</v>
      </c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</row>
    <row r="721" ht="15.75" customHeight="1">
      <c r="A721" s="134"/>
      <c r="B721" s="134"/>
      <c r="C721" s="134"/>
      <c r="D721" s="134"/>
      <c r="E721" s="134"/>
      <c r="F721" s="134"/>
      <c r="G721" s="353"/>
      <c r="H721" s="376"/>
      <c r="I721" s="376"/>
      <c r="J721" s="376"/>
      <c r="K721" s="377"/>
      <c r="L721" s="134"/>
      <c r="M721" s="134"/>
      <c r="N721" s="134"/>
      <c r="O721" s="134"/>
      <c r="P721" s="353"/>
      <c r="Q721" s="381" t="str">
        <f>IFERROR(__xludf.DUMMYFUNCTION("TRANSPOSE(FILTER($P$6:$P$329,$O$6:$O$329='DATOS PERSONALES'!$E718))"),"Lunes 13:45")</f>
        <v>Lunes 13:45</v>
      </c>
      <c r="R721" s="134" t="str">
        <f>IFERROR(__xludf.DUMMYFUNCTION("""COMPUTED_VALUE"""),"Lunes 14:30")</f>
        <v>Lunes 14:30</v>
      </c>
      <c r="S721" s="134" t="str">
        <f>IFERROR(__xludf.DUMMYFUNCTION("""COMPUTED_VALUE"""),"Lunes 17:30")</f>
        <v>Lunes 17:30</v>
      </c>
      <c r="T721" s="134" t="str">
        <f>IFERROR(__xludf.DUMMYFUNCTION("""COMPUTED_VALUE"""),"Lunes 19:45")</f>
        <v>Lunes 19:45</v>
      </c>
      <c r="U721" s="134" t="str">
        <f>IFERROR(__xludf.DUMMYFUNCTION("""COMPUTED_VALUE"""),"Lunes 20:30")</f>
        <v>Lunes 20:30</v>
      </c>
      <c r="V721" s="134" t="str">
        <f>IFERROR(__xludf.DUMMYFUNCTION("""COMPUTED_VALUE"""),"Martes 08:15")</f>
        <v>Martes 08:15</v>
      </c>
      <c r="W721" s="134" t="str">
        <f>IFERROR(__xludf.DUMMYFUNCTION("""COMPUTED_VALUE"""),"Martes 10:30")</f>
        <v>Martes 10:30</v>
      </c>
      <c r="X721" s="134" t="str">
        <f>IFERROR(__xludf.DUMMYFUNCTION("""COMPUTED_VALUE"""),"Martes 14:15")</f>
        <v>Martes 14:15</v>
      </c>
      <c r="Y721" s="134" t="str">
        <f>IFERROR(__xludf.DUMMYFUNCTION("""COMPUTED_VALUE"""),"Miércoles 08:15")</f>
        <v>Miércoles 08:15</v>
      </c>
      <c r="Z721" s="134" t="str">
        <f>IFERROR(__xludf.DUMMYFUNCTION("""COMPUTED_VALUE"""),"Miércoles 10:30")</f>
        <v>Miércoles 10:30</v>
      </c>
      <c r="AA721" s="134" t="str">
        <f>IFERROR(__xludf.DUMMYFUNCTION("""COMPUTED_VALUE"""),"Miércoles 13:30")</f>
        <v>Miércoles 13:30</v>
      </c>
      <c r="AB721" s="134" t="str">
        <f>IFERROR(__xludf.DUMMYFUNCTION("""COMPUTED_VALUE"""),"Miércoles 18:00")</f>
        <v>Miércoles 18:00</v>
      </c>
      <c r="AC721" s="134" t="str">
        <f>IFERROR(__xludf.DUMMYFUNCTION("""COMPUTED_VALUE"""),"Miércoles 18:45")</f>
        <v>Miércoles 18:45</v>
      </c>
      <c r="AD721" s="134" t="str">
        <f>IFERROR(__xludf.DUMMYFUNCTION("""COMPUTED_VALUE"""),"Miércoles 20:15")</f>
        <v>Miércoles 20:15</v>
      </c>
      <c r="AE721" s="134" t="str">
        <f>IFERROR(__xludf.DUMMYFUNCTION("""COMPUTED_VALUE"""),"Jueves 08:15")</f>
        <v>Jueves 08:15</v>
      </c>
      <c r="AF721" s="134" t="str">
        <f>IFERROR(__xludf.DUMMYFUNCTION("""COMPUTED_VALUE"""),"Jueves 09:00")</f>
        <v>Jueves 09:00</v>
      </c>
      <c r="AG721" s="134" t="str">
        <f>IFERROR(__xludf.DUMMYFUNCTION("""COMPUTED_VALUE"""),"Jueves 10:30")</f>
        <v>Jueves 10:30</v>
      </c>
      <c r="AH721" s="134" t="str">
        <f>IFERROR(__xludf.DUMMYFUNCTION("""COMPUTED_VALUE"""),"Jueves 14:15")</f>
        <v>Jueves 14:15</v>
      </c>
      <c r="AI721" s="134" t="str">
        <f>IFERROR(__xludf.DUMMYFUNCTION("""COMPUTED_VALUE"""),"Jueves 15:00")</f>
        <v>Jueves 15:00</v>
      </c>
      <c r="AJ721" s="134" t="str">
        <f>IFERROR(__xludf.DUMMYFUNCTION("""COMPUTED_VALUE"""),"Jueves 19:30")</f>
        <v>Jueves 19:30</v>
      </c>
      <c r="AK721" s="134" t="str">
        <f>IFERROR(__xludf.DUMMYFUNCTION("""COMPUTED_VALUE"""),"Jueves 20:15")</f>
        <v>Jueves 20:15</v>
      </c>
      <c r="AL721" s="134" t="str">
        <f>IFERROR(__xludf.DUMMYFUNCTION("""COMPUTED_VALUE"""),"Viernes 10:30")</f>
        <v>Viernes 10:30</v>
      </c>
      <c r="AM721" s="134" t="str">
        <f>IFERROR(__xludf.DUMMYFUNCTION("""COMPUTED_VALUE"""),"Viernes 14:15")</f>
        <v>Viernes 14:15</v>
      </c>
      <c r="AN721" s="134" t="str">
        <f>IFERROR(__xludf.DUMMYFUNCTION("""COMPUTED_VALUE"""),"Viernes 18:00")</f>
        <v>Viernes 18:00</v>
      </c>
      <c r="AO721" s="134" t="str">
        <f>IFERROR(__xludf.DUMMYFUNCTION("""COMPUTED_VALUE"""),"Sábado 08:15")</f>
        <v>Sábado 08:15</v>
      </c>
      <c r="AP721" s="134" t="str">
        <f>IFERROR(__xludf.DUMMYFUNCTION("""COMPUTED_VALUE"""),"Sábado 09:45")</f>
        <v>Sábado 09:45</v>
      </c>
      <c r="AQ721" s="134" t="str">
        <f>IFERROR(__xludf.DUMMYFUNCTION("""COMPUTED_VALUE"""),"Sábado 12:00")</f>
        <v>Sábado 12:00</v>
      </c>
      <c r="AR721" s="134" t="str">
        <f>IFERROR(__xludf.DUMMYFUNCTION("""COMPUTED_VALUE"""),"Sábado 16:30")</f>
        <v>Sábado 16:30</v>
      </c>
      <c r="AS721" s="134" t="str">
        <f>IFERROR(__xludf.DUMMYFUNCTION("""COMPUTED_VALUE"""),"vacio")</f>
        <v>vacio</v>
      </c>
      <c r="AT721" s="134"/>
      <c r="AU721" s="134"/>
      <c r="AV721" s="134"/>
      <c r="AW721" s="134"/>
      <c r="AX721" s="134"/>
      <c r="AY721" s="353"/>
      <c r="AZ721" s="392" t="str">
        <f>IFERROR(__xludf.DUMMYFUNCTION("TRANSPOSE( IFNA(FILTER($B:$B, MONTH(IF($A:$A&lt;&gt;"""",$A:$A,""null""))=MONTH(IF('DATOS PERSONALES'!$H719&lt;&gt;"""",'DATOS PERSONALES'!$H719,""null""))),""Ingrese mes contratacion primero""))"),"Ingrese mes contratacion primero")</f>
        <v>Ingrese mes contratacion primero</v>
      </c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</row>
    <row r="722" ht="15.75" customHeight="1">
      <c r="A722" s="134"/>
      <c r="B722" s="134"/>
      <c r="C722" s="134"/>
      <c r="D722" s="134"/>
      <c r="E722" s="134"/>
      <c r="F722" s="134"/>
      <c r="G722" s="353"/>
      <c r="H722" s="376"/>
      <c r="I722" s="376"/>
      <c r="J722" s="376"/>
      <c r="K722" s="377"/>
      <c r="L722" s="134"/>
      <c r="M722" s="134"/>
      <c r="N722" s="134"/>
      <c r="O722" s="134"/>
      <c r="P722" s="353"/>
      <c r="Q722" s="381" t="str">
        <f>IFERROR(__xludf.DUMMYFUNCTION("TRANSPOSE(FILTER($P$6:$P$329,$O$6:$O$329='DATOS PERSONALES'!$E719))"),"Lunes 13:45")</f>
        <v>Lunes 13:45</v>
      </c>
      <c r="R722" s="134" t="str">
        <f>IFERROR(__xludf.DUMMYFUNCTION("""COMPUTED_VALUE"""),"Lunes 14:30")</f>
        <v>Lunes 14:30</v>
      </c>
      <c r="S722" s="134" t="str">
        <f>IFERROR(__xludf.DUMMYFUNCTION("""COMPUTED_VALUE"""),"Lunes 17:30")</f>
        <v>Lunes 17:30</v>
      </c>
      <c r="T722" s="134" t="str">
        <f>IFERROR(__xludf.DUMMYFUNCTION("""COMPUTED_VALUE"""),"Lunes 19:45")</f>
        <v>Lunes 19:45</v>
      </c>
      <c r="U722" s="134" t="str">
        <f>IFERROR(__xludf.DUMMYFUNCTION("""COMPUTED_VALUE"""),"Lunes 20:30")</f>
        <v>Lunes 20:30</v>
      </c>
      <c r="V722" s="134" t="str">
        <f>IFERROR(__xludf.DUMMYFUNCTION("""COMPUTED_VALUE"""),"Martes 08:15")</f>
        <v>Martes 08:15</v>
      </c>
      <c r="W722" s="134" t="str">
        <f>IFERROR(__xludf.DUMMYFUNCTION("""COMPUTED_VALUE"""),"Martes 10:30")</f>
        <v>Martes 10:30</v>
      </c>
      <c r="X722" s="134" t="str">
        <f>IFERROR(__xludf.DUMMYFUNCTION("""COMPUTED_VALUE"""),"Martes 14:15")</f>
        <v>Martes 14:15</v>
      </c>
      <c r="Y722" s="134" t="str">
        <f>IFERROR(__xludf.DUMMYFUNCTION("""COMPUTED_VALUE"""),"Miércoles 08:15")</f>
        <v>Miércoles 08:15</v>
      </c>
      <c r="Z722" s="134" t="str">
        <f>IFERROR(__xludf.DUMMYFUNCTION("""COMPUTED_VALUE"""),"Miércoles 10:30")</f>
        <v>Miércoles 10:30</v>
      </c>
      <c r="AA722" s="134" t="str">
        <f>IFERROR(__xludf.DUMMYFUNCTION("""COMPUTED_VALUE"""),"Miércoles 13:30")</f>
        <v>Miércoles 13:30</v>
      </c>
      <c r="AB722" s="134" t="str">
        <f>IFERROR(__xludf.DUMMYFUNCTION("""COMPUTED_VALUE"""),"Miércoles 18:00")</f>
        <v>Miércoles 18:00</v>
      </c>
      <c r="AC722" s="134" t="str">
        <f>IFERROR(__xludf.DUMMYFUNCTION("""COMPUTED_VALUE"""),"Miércoles 18:45")</f>
        <v>Miércoles 18:45</v>
      </c>
      <c r="AD722" s="134" t="str">
        <f>IFERROR(__xludf.DUMMYFUNCTION("""COMPUTED_VALUE"""),"Miércoles 20:15")</f>
        <v>Miércoles 20:15</v>
      </c>
      <c r="AE722" s="134" t="str">
        <f>IFERROR(__xludf.DUMMYFUNCTION("""COMPUTED_VALUE"""),"Jueves 08:15")</f>
        <v>Jueves 08:15</v>
      </c>
      <c r="AF722" s="134" t="str">
        <f>IFERROR(__xludf.DUMMYFUNCTION("""COMPUTED_VALUE"""),"Jueves 09:00")</f>
        <v>Jueves 09:00</v>
      </c>
      <c r="AG722" s="134" t="str">
        <f>IFERROR(__xludf.DUMMYFUNCTION("""COMPUTED_VALUE"""),"Jueves 10:30")</f>
        <v>Jueves 10:30</v>
      </c>
      <c r="AH722" s="134" t="str">
        <f>IFERROR(__xludf.DUMMYFUNCTION("""COMPUTED_VALUE"""),"Jueves 14:15")</f>
        <v>Jueves 14:15</v>
      </c>
      <c r="AI722" s="134" t="str">
        <f>IFERROR(__xludf.DUMMYFUNCTION("""COMPUTED_VALUE"""),"Jueves 15:00")</f>
        <v>Jueves 15:00</v>
      </c>
      <c r="AJ722" s="134" t="str">
        <f>IFERROR(__xludf.DUMMYFUNCTION("""COMPUTED_VALUE"""),"Jueves 19:30")</f>
        <v>Jueves 19:30</v>
      </c>
      <c r="AK722" s="134" t="str">
        <f>IFERROR(__xludf.DUMMYFUNCTION("""COMPUTED_VALUE"""),"Jueves 20:15")</f>
        <v>Jueves 20:15</v>
      </c>
      <c r="AL722" s="134" t="str">
        <f>IFERROR(__xludf.DUMMYFUNCTION("""COMPUTED_VALUE"""),"Viernes 10:30")</f>
        <v>Viernes 10:30</v>
      </c>
      <c r="AM722" s="134" t="str">
        <f>IFERROR(__xludf.DUMMYFUNCTION("""COMPUTED_VALUE"""),"Viernes 14:15")</f>
        <v>Viernes 14:15</v>
      </c>
      <c r="AN722" s="134" t="str">
        <f>IFERROR(__xludf.DUMMYFUNCTION("""COMPUTED_VALUE"""),"Viernes 18:00")</f>
        <v>Viernes 18:00</v>
      </c>
      <c r="AO722" s="134" t="str">
        <f>IFERROR(__xludf.DUMMYFUNCTION("""COMPUTED_VALUE"""),"Sábado 08:15")</f>
        <v>Sábado 08:15</v>
      </c>
      <c r="AP722" s="134" t="str">
        <f>IFERROR(__xludf.DUMMYFUNCTION("""COMPUTED_VALUE"""),"Sábado 09:45")</f>
        <v>Sábado 09:45</v>
      </c>
      <c r="AQ722" s="134" t="str">
        <f>IFERROR(__xludf.DUMMYFUNCTION("""COMPUTED_VALUE"""),"Sábado 12:00")</f>
        <v>Sábado 12:00</v>
      </c>
      <c r="AR722" s="134" t="str">
        <f>IFERROR(__xludf.DUMMYFUNCTION("""COMPUTED_VALUE"""),"Sábado 16:30")</f>
        <v>Sábado 16:30</v>
      </c>
      <c r="AS722" s="134" t="str">
        <f>IFERROR(__xludf.DUMMYFUNCTION("""COMPUTED_VALUE"""),"vacio")</f>
        <v>vacio</v>
      </c>
      <c r="AT722" s="134"/>
      <c r="AU722" s="134"/>
      <c r="AV722" s="134"/>
      <c r="AW722" s="134"/>
      <c r="AX722" s="134"/>
      <c r="AY722" s="353"/>
      <c r="AZ722" s="392" t="str">
        <f>IFERROR(__xludf.DUMMYFUNCTION("TRANSPOSE( IFNA(FILTER($B:$B, MONTH(IF($A:$A&lt;&gt;"""",$A:$A,""null""))=MONTH(IF('DATOS PERSONALES'!$H720&lt;&gt;"""",'DATOS PERSONALES'!$H720,""null""))),""Ingrese mes contratacion primero""))"),"Ingrese mes contratacion primero")</f>
        <v>Ingrese mes contratacion primero</v>
      </c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</row>
    <row r="723" ht="15.75" customHeight="1">
      <c r="A723" s="134"/>
      <c r="B723" s="134"/>
      <c r="C723" s="134"/>
      <c r="D723" s="134"/>
      <c r="E723" s="134"/>
      <c r="F723" s="134"/>
      <c r="G723" s="353"/>
      <c r="H723" s="376"/>
      <c r="I723" s="376"/>
      <c r="J723" s="376"/>
      <c r="K723" s="377"/>
      <c r="L723" s="134"/>
      <c r="M723" s="134"/>
      <c r="N723" s="134"/>
      <c r="O723" s="134"/>
      <c r="P723" s="353"/>
      <c r="Q723" s="381" t="str">
        <f>IFERROR(__xludf.DUMMYFUNCTION("TRANSPOSE(FILTER($P$6:$P$329,$O$6:$O$329='DATOS PERSONALES'!$E720))"),"Lunes 13:45")</f>
        <v>Lunes 13:45</v>
      </c>
      <c r="R723" s="134" t="str">
        <f>IFERROR(__xludf.DUMMYFUNCTION("""COMPUTED_VALUE"""),"Lunes 14:30")</f>
        <v>Lunes 14:30</v>
      </c>
      <c r="S723" s="134" t="str">
        <f>IFERROR(__xludf.DUMMYFUNCTION("""COMPUTED_VALUE"""),"Lunes 17:30")</f>
        <v>Lunes 17:30</v>
      </c>
      <c r="T723" s="134" t="str">
        <f>IFERROR(__xludf.DUMMYFUNCTION("""COMPUTED_VALUE"""),"Lunes 19:45")</f>
        <v>Lunes 19:45</v>
      </c>
      <c r="U723" s="134" t="str">
        <f>IFERROR(__xludf.DUMMYFUNCTION("""COMPUTED_VALUE"""),"Lunes 20:30")</f>
        <v>Lunes 20:30</v>
      </c>
      <c r="V723" s="134" t="str">
        <f>IFERROR(__xludf.DUMMYFUNCTION("""COMPUTED_VALUE"""),"Martes 08:15")</f>
        <v>Martes 08:15</v>
      </c>
      <c r="W723" s="134" t="str">
        <f>IFERROR(__xludf.DUMMYFUNCTION("""COMPUTED_VALUE"""),"Martes 10:30")</f>
        <v>Martes 10:30</v>
      </c>
      <c r="X723" s="134" t="str">
        <f>IFERROR(__xludf.DUMMYFUNCTION("""COMPUTED_VALUE"""),"Martes 14:15")</f>
        <v>Martes 14:15</v>
      </c>
      <c r="Y723" s="134" t="str">
        <f>IFERROR(__xludf.DUMMYFUNCTION("""COMPUTED_VALUE"""),"Miércoles 08:15")</f>
        <v>Miércoles 08:15</v>
      </c>
      <c r="Z723" s="134" t="str">
        <f>IFERROR(__xludf.DUMMYFUNCTION("""COMPUTED_VALUE"""),"Miércoles 10:30")</f>
        <v>Miércoles 10:30</v>
      </c>
      <c r="AA723" s="134" t="str">
        <f>IFERROR(__xludf.DUMMYFUNCTION("""COMPUTED_VALUE"""),"Miércoles 13:30")</f>
        <v>Miércoles 13:30</v>
      </c>
      <c r="AB723" s="134" t="str">
        <f>IFERROR(__xludf.DUMMYFUNCTION("""COMPUTED_VALUE"""),"Miércoles 18:00")</f>
        <v>Miércoles 18:00</v>
      </c>
      <c r="AC723" s="134" t="str">
        <f>IFERROR(__xludf.DUMMYFUNCTION("""COMPUTED_VALUE"""),"Miércoles 18:45")</f>
        <v>Miércoles 18:45</v>
      </c>
      <c r="AD723" s="134" t="str">
        <f>IFERROR(__xludf.DUMMYFUNCTION("""COMPUTED_VALUE"""),"Miércoles 20:15")</f>
        <v>Miércoles 20:15</v>
      </c>
      <c r="AE723" s="134" t="str">
        <f>IFERROR(__xludf.DUMMYFUNCTION("""COMPUTED_VALUE"""),"Jueves 08:15")</f>
        <v>Jueves 08:15</v>
      </c>
      <c r="AF723" s="134" t="str">
        <f>IFERROR(__xludf.DUMMYFUNCTION("""COMPUTED_VALUE"""),"Jueves 09:00")</f>
        <v>Jueves 09:00</v>
      </c>
      <c r="AG723" s="134" t="str">
        <f>IFERROR(__xludf.DUMMYFUNCTION("""COMPUTED_VALUE"""),"Jueves 10:30")</f>
        <v>Jueves 10:30</v>
      </c>
      <c r="AH723" s="134" t="str">
        <f>IFERROR(__xludf.DUMMYFUNCTION("""COMPUTED_VALUE"""),"Jueves 14:15")</f>
        <v>Jueves 14:15</v>
      </c>
      <c r="AI723" s="134" t="str">
        <f>IFERROR(__xludf.DUMMYFUNCTION("""COMPUTED_VALUE"""),"Jueves 15:00")</f>
        <v>Jueves 15:00</v>
      </c>
      <c r="AJ723" s="134" t="str">
        <f>IFERROR(__xludf.DUMMYFUNCTION("""COMPUTED_VALUE"""),"Jueves 19:30")</f>
        <v>Jueves 19:30</v>
      </c>
      <c r="AK723" s="134" t="str">
        <f>IFERROR(__xludf.DUMMYFUNCTION("""COMPUTED_VALUE"""),"Jueves 20:15")</f>
        <v>Jueves 20:15</v>
      </c>
      <c r="AL723" s="134" t="str">
        <f>IFERROR(__xludf.DUMMYFUNCTION("""COMPUTED_VALUE"""),"Viernes 10:30")</f>
        <v>Viernes 10:30</v>
      </c>
      <c r="AM723" s="134" t="str">
        <f>IFERROR(__xludf.DUMMYFUNCTION("""COMPUTED_VALUE"""),"Viernes 14:15")</f>
        <v>Viernes 14:15</v>
      </c>
      <c r="AN723" s="134" t="str">
        <f>IFERROR(__xludf.DUMMYFUNCTION("""COMPUTED_VALUE"""),"Viernes 18:00")</f>
        <v>Viernes 18:00</v>
      </c>
      <c r="AO723" s="134" t="str">
        <f>IFERROR(__xludf.DUMMYFUNCTION("""COMPUTED_VALUE"""),"Sábado 08:15")</f>
        <v>Sábado 08:15</v>
      </c>
      <c r="AP723" s="134" t="str">
        <f>IFERROR(__xludf.DUMMYFUNCTION("""COMPUTED_VALUE"""),"Sábado 09:45")</f>
        <v>Sábado 09:45</v>
      </c>
      <c r="AQ723" s="134" t="str">
        <f>IFERROR(__xludf.DUMMYFUNCTION("""COMPUTED_VALUE"""),"Sábado 12:00")</f>
        <v>Sábado 12:00</v>
      </c>
      <c r="AR723" s="134" t="str">
        <f>IFERROR(__xludf.DUMMYFUNCTION("""COMPUTED_VALUE"""),"Sábado 16:30")</f>
        <v>Sábado 16:30</v>
      </c>
      <c r="AS723" s="134" t="str">
        <f>IFERROR(__xludf.DUMMYFUNCTION("""COMPUTED_VALUE"""),"vacio")</f>
        <v>vacio</v>
      </c>
      <c r="AT723" s="134"/>
      <c r="AU723" s="134"/>
      <c r="AV723" s="134"/>
      <c r="AW723" s="134"/>
      <c r="AX723" s="134"/>
      <c r="AY723" s="353"/>
      <c r="AZ723" s="392" t="str">
        <f>IFERROR(__xludf.DUMMYFUNCTION("TRANSPOSE( IFNA(FILTER($B:$B, MONTH(IF($A:$A&lt;&gt;"""",$A:$A,""null""))=MONTH(IF('DATOS PERSONALES'!$H721&lt;&gt;"""",'DATOS PERSONALES'!$H721,""null""))),""Ingrese mes contratacion primero""))"),"Ingrese mes contratacion primero")</f>
        <v>Ingrese mes contratacion primero</v>
      </c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</row>
    <row r="724" ht="15.75" customHeight="1">
      <c r="A724" s="134"/>
      <c r="B724" s="134"/>
      <c r="C724" s="134"/>
      <c r="D724" s="134"/>
      <c r="E724" s="134"/>
      <c r="F724" s="134"/>
      <c r="G724" s="353"/>
      <c r="H724" s="376"/>
      <c r="I724" s="376"/>
      <c r="J724" s="376"/>
      <c r="K724" s="377"/>
      <c r="L724" s="134"/>
      <c r="M724" s="134"/>
      <c r="N724" s="134"/>
      <c r="O724" s="134"/>
      <c r="P724" s="353"/>
      <c r="Q724" s="381" t="str">
        <f>IFERROR(__xludf.DUMMYFUNCTION("TRANSPOSE(FILTER($P$6:$P$329,$O$6:$O$329='DATOS PERSONALES'!$E721))"),"Lunes 13:45")</f>
        <v>Lunes 13:45</v>
      </c>
      <c r="R724" s="134" t="str">
        <f>IFERROR(__xludf.DUMMYFUNCTION("""COMPUTED_VALUE"""),"Lunes 14:30")</f>
        <v>Lunes 14:30</v>
      </c>
      <c r="S724" s="134" t="str">
        <f>IFERROR(__xludf.DUMMYFUNCTION("""COMPUTED_VALUE"""),"Lunes 17:30")</f>
        <v>Lunes 17:30</v>
      </c>
      <c r="T724" s="134" t="str">
        <f>IFERROR(__xludf.DUMMYFUNCTION("""COMPUTED_VALUE"""),"Lunes 19:45")</f>
        <v>Lunes 19:45</v>
      </c>
      <c r="U724" s="134" t="str">
        <f>IFERROR(__xludf.DUMMYFUNCTION("""COMPUTED_VALUE"""),"Lunes 20:30")</f>
        <v>Lunes 20:30</v>
      </c>
      <c r="V724" s="134" t="str">
        <f>IFERROR(__xludf.DUMMYFUNCTION("""COMPUTED_VALUE"""),"Martes 08:15")</f>
        <v>Martes 08:15</v>
      </c>
      <c r="W724" s="134" t="str">
        <f>IFERROR(__xludf.DUMMYFUNCTION("""COMPUTED_VALUE"""),"Martes 10:30")</f>
        <v>Martes 10:30</v>
      </c>
      <c r="X724" s="134" t="str">
        <f>IFERROR(__xludf.DUMMYFUNCTION("""COMPUTED_VALUE"""),"Martes 14:15")</f>
        <v>Martes 14:15</v>
      </c>
      <c r="Y724" s="134" t="str">
        <f>IFERROR(__xludf.DUMMYFUNCTION("""COMPUTED_VALUE"""),"Miércoles 08:15")</f>
        <v>Miércoles 08:15</v>
      </c>
      <c r="Z724" s="134" t="str">
        <f>IFERROR(__xludf.DUMMYFUNCTION("""COMPUTED_VALUE"""),"Miércoles 10:30")</f>
        <v>Miércoles 10:30</v>
      </c>
      <c r="AA724" s="134" t="str">
        <f>IFERROR(__xludf.DUMMYFUNCTION("""COMPUTED_VALUE"""),"Miércoles 13:30")</f>
        <v>Miércoles 13:30</v>
      </c>
      <c r="AB724" s="134" t="str">
        <f>IFERROR(__xludf.DUMMYFUNCTION("""COMPUTED_VALUE"""),"Miércoles 18:00")</f>
        <v>Miércoles 18:00</v>
      </c>
      <c r="AC724" s="134" t="str">
        <f>IFERROR(__xludf.DUMMYFUNCTION("""COMPUTED_VALUE"""),"Miércoles 18:45")</f>
        <v>Miércoles 18:45</v>
      </c>
      <c r="AD724" s="134" t="str">
        <f>IFERROR(__xludf.DUMMYFUNCTION("""COMPUTED_VALUE"""),"Miércoles 20:15")</f>
        <v>Miércoles 20:15</v>
      </c>
      <c r="AE724" s="134" t="str">
        <f>IFERROR(__xludf.DUMMYFUNCTION("""COMPUTED_VALUE"""),"Jueves 08:15")</f>
        <v>Jueves 08:15</v>
      </c>
      <c r="AF724" s="134" t="str">
        <f>IFERROR(__xludf.DUMMYFUNCTION("""COMPUTED_VALUE"""),"Jueves 09:00")</f>
        <v>Jueves 09:00</v>
      </c>
      <c r="AG724" s="134" t="str">
        <f>IFERROR(__xludf.DUMMYFUNCTION("""COMPUTED_VALUE"""),"Jueves 10:30")</f>
        <v>Jueves 10:30</v>
      </c>
      <c r="AH724" s="134" t="str">
        <f>IFERROR(__xludf.DUMMYFUNCTION("""COMPUTED_VALUE"""),"Jueves 14:15")</f>
        <v>Jueves 14:15</v>
      </c>
      <c r="AI724" s="134" t="str">
        <f>IFERROR(__xludf.DUMMYFUNCTION("""COMPUTED_VALUE"""),"Jueves 15:00")</f>
        <v>Jueves 15:00</v>
      </c>
      <c r="AJ724" s="134" t="str">
        <f>IFERROR(__xludf.DUMMYFUNCTION("""COMPUTED_VALUE"""),"Jueves 19:30")</f>
        <v>Jueves 19:30</v>
      </c>
      <c r="AK724" s="134" t="str">
        <f>IFERROR(__xludf.DUMMYFUNCTION("""COMPUTED_VALUE"""),"Jueves 20:15")</f>
        <v>Jueves 20:15</v>
      </c>
      <c r="AL724" s="134" t="str">
        <f>IFERROR(__xludf.DUMMYFUNCTION("""COMPUTED_VALUE"""),"Viernes 10:30")</f>
        <v>Viernes 10:30</v>
      </c>
      <c r="AM724" s="134" t="str">
        <f>IFERROR(__xludf.DUMMYFUNCTION("""COMPUTED_VALUE"""),"Viernes 14:15")</f>
        <v>Viernes 14:15</v>
      </c>
      <c r="AN724" s="134" t="str">
        <f>IFERROR(__xludf.DUMMYFUNCTION("""COMPUTED_VALUE"""),"Viernes 18:00")</f>
        <v>Viernes 18:00</v>
      </c>
      <c r="AO724" s="134" t="str">
        <f>IFERROR(__xludf.DUMMYFUNCTION("""COMPUTED_VALUE"""),"Sábado 08:15")</f>
        <v>Sábado 08:15</v>
      </c>
      <c r="AP724" s="134" t="str">
        <f>IFERROR(__xludf.DUMMYFUNCTION("""COMPUTED_VALUE"""),"Sábado 09:45")</f>
        <v>Sábado 09:45</v>
      </c>
      <c r="AQ724" s="134" t="str">
        <f>IFERROR(__xludf.DUMMYFUNCTION("""COMPUTED_VALUE"""),"Sábado 12:00")</f>
        <v>Sábado 12:00</v>
      </c>
      <c r="AR724" s="134" t="str">
        <f>IFERROR(__xludf.DUMMYFUNCTION("""COMPUTED_VALUE"""),"Sábado 16:30")</f>
        <v>Sábado 16:30</v>
      </c>
      <c r="AS724" s="134" t="str">
        <f>IFERROR(__xludf.DUMMYFUNCTION("""COMPUTED_VALUE"""),"vacio")</f>
        <v>vacio</v>
      </c>
      <c r="AT724" s="134"/>
      <c r="AU724" s="134"/>
      <c r="AV724" s="134"/>
      <c r="AW724" s="134"/>
      <c r="AX724" s="134"/>
      <c r="AY724" s="353"/>
      <c r="AZ724" s="392" t="str">
        <f>IFERROR(__xludf.DUMMYFUNCTION("TRANSPOSE( IFNA(FILTER($B:$B, MONTH(IF($A:$A&lt;&gt;"""",$A:$A,""null""))=MONTH(IF('DATOS PERSONALES'!$H722&lt;&gt;"""",'DATOS PERSONALES'!$H722,""null""))),""Ingrese mes contratacion primero""))"),"Ingrese mes contratacion primero")</f>
        <v>Ingrese mes contratacion primero</v>
      </c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</row>
    <row r="725" ht="15.75" customHeight="1">
      <c r="A725" s="134"/>
      <c r="B725" s="134"/>
      <c r="C725" s="134"/>
      <c r="D725" s="134"/>
      <c r="E725" s="134"/>
      <c r="F725" s="134"/>
      <c r="G725" s="353"/>
      <c r="H725" s="376"/>
      <c r="I725" s="376"/>
      <c r="J725" s="376"/>
      <c r="K725" s="377"/>
      <c r="L725" s="134"/>
      <c r="M725" s="134"/>
      <c r="N725" s="134"/>
      <c r="O725" s="134"/>
      <c r="P725" s="353"/>
      <c r="Q725" s="381" t="str">
        <f>IFERROR(__xludf.DUMMYFUNCTION("TRANSPOSE(FILTER($P$6:$P$329,$O$6:$O$329='DATOS PERSONALES'!$E722))"),"Lunes 13:45")</f>
        <v>Lunes 13:45</v>
      </c>
      <c r="R725" s="134" t="str">
        <f>IFERROR(__xludf.DUMMYFUNCTION("""COMPUTED_VALUE"""),"Lunes 14:30")</f>
        <v>Lunes 14:30</v>
      </c>
      <c r="S725" s="134" t="str">
        <f>IFERROR(__xludf.DUMMYFUNCTION("""COMPUTED_VALUE"""),"Lunes 17:30")</f>
        <v>Lunes 17:30</v>
      </c>
      <c r="T725" s="134" t="str">
        <f>IFERROR(__xludf.DUMMYFUNCTION("""COMPUTED_VALUE"""),"Lunes 19:45")</f>
        <v>Lunes 19:45</v>
      </c>
      <c r="U725" s="134" t="str">
        <f>IFERROR(__xludf.DUMMYFUNCTION("""COMPUTED_VALUE"""),"Lunes 20:30")</f>
        <v>Lunes 20:30</v>
      </c>
      <c r="V725" s="134" t="str">
        <f>IFERROR(__xludf.DUMMYFUNCTION("""COMPUTED_VALUE"""),"Martes 08:15")</f>
        <v>Martes 08:15</v>
      </c>
      <c r="W725" s="134" t="str">
        <f>IFERROR(__xludf.DUMMYFUNCTION("""COMPUTED_VALUE"""),"Martes 10:30")</f>
        <v>Martes 10:30</v>
      </c>
      <c r="X725" s="134" t="str">
        <f>IFERROR(__xludf.DUMMYFUNCTION("""COMPUTED_VALUE"""),"Martes 14:15")</f>
        <v>Martes 14:15</v>
      </c>
      <c r="Y725" s="134" t="str">
        <f>IFERROR(__xludf.DUMMYFUNCTION("""COMPUTED_VALUE"""),"Miércoles 08:15")</f>
        <v>Miércoles 08:15</v>
      </c>
      <c r="Z725" s="134" t="str">
        <f>IFERROR(__xludf.DUMMYFUNCTION("""COMPUTED_VALUE"""),"Miércoles 10:30")</f>
        <v>Miércoles 10:30</v>
      </c>
      <c r="AA725" s="134" t="str">
        <f>IFERROR(__xludf.DUMMYFUNCTION("""COMPUTED_VALUE"""),"Miércoles 13:30")</f>
        <v>Miércoles 13:30</v>
      </c>
      <c r="AB725" s="134" t="str">
        <f>IFERROR(__xludf.DUMMYFUNCTION("""COMPUTED_VALUE"""),"Miércoles 18:00")</f>
        <v>Miércoles 18:00</v>
      </c>
      <c r="AC725" s="134" t="str">
        <f>IFERROR(__xludf.DUMMYFUNCTION("""COMPUTED_VALUE"""),"Miércoles 18:45")</f>
        <v>Miércoles 18:45</v>
      </c>
      <c r="AD725" s="134" t="str">
        <f>IFERROR(__xludf.DUMMYFUNCTION("""COMPUTED_VALUE"""),"Miércoles 20:15")</f>
        <v>Miércoles 20:15</v>
      </c>
      <c r="AE725" s="134" t="str">
        <f>IFERROR(__xludf.DUMMYFUNCTION("""COMPUTED_VALUE"""),"Jueves 08:15")</f>
        <v>Jueves 08:15</v>
      </c>
      <c r="AF725" s="134" t="str">
        <f>IFERROR(__xludf.DUMMYFUNCTION("""COMPUTED_VALUE"""),"Jueves 09:00")</f>
        <v>Jueves 09:00</v>
      </c>
      <c r="AG725" s="134" t="str">
        <f>IFERROR(__xludf.DUMMYFUNCTION("""COMPUTED_VALUE"""),"Jueves 10:30")</f>
        <v>Jueves 10:30</v>
      </c>
      <c r="AH725" s="134" t="str">
        <f>IFERROR(__xludf.DUMMYFUNCTION("""COMPUTED_VALUE"""),"Jueves 14:15")</f>
        <v>Jueves 14:15</v>
      </c>
      <c r="AI725" s="134" t="str">
        <f>IFERROR(__xludf.DUMMYFUNCTION("""COMPUTED_VALUE"""),"Jueves 15:00")</f>
        <v>Jueves 15:00</v>
      </c>
      <c r="AJ725" s="134" t="str">
        <f>IFERROR(__xludf.DUMMYFUNCTION("""COMPUTED_VALUE"""),"Jueves 19:30")</f>
        <v>Jueves 19:30</v>
      </c>
      <c r="AK725" s="134" t="str">
        <f>IFERROR(__xludf.DUMMYFUNCTION("""COMPUTED_VALUE"""),"Jueves 20:15")</f>
        <v>Jueves 20:15</v>
      </c>
      <c r="AL725" s="134" t="str">
        <f>IFERROR(__xludf.DUMMYFUNCTION("""COMPUTED_VALUE"""),"Viernes 10:30")</f>
        <v>Viernes 10:30</v>
      </c>
      <c r="AM725" s="134" t="str">
        <f>IFERROR(__xludf.DUMMYFUNCTION("""COMPUTED_VALUE"""),"Viernes 14:15")</f>
        <v>Viernes 14:15</v>
      </c>
      <c r="AN725" s="134" t="str">
        <f>IFERROR(__xludf.DUMMYFUNCTION("""COMPUTED_VALUE"""),"Viernes 18:00")</f>
        <v>Viernes 18:00</v>
      </c>
      <c r="AO725" s="134" t="str">
        <f>IFERROR(__xludf.DUMMYFUNCTION("""COMPUTED_VALUE"""),"Sábado 08:15")</f>
        <v>Sábado 08:15</v>
      </c>
      <c r="AP725" s="134" t="str">
        <f>IFERROR(__xludf.DUMMYFUNCTION("""COMPUTED_VALUE"""),"Sábado 09:45")</f>
        <v>Sábado 09:45</v>
      </c>
      <c r="AQ725" s="134" t="str">
        <f>IFERROR(__xludf.DUMMYFUNCTION("""COMPUTED_VALUE"""),"Sábado 12:00")</f>
        <v>Sábado 12:00</v>
      </c>
      <c r="AR725" s="134" t="str">
        <f>IFERROR(__xludf.DUMMYFUNCTION("""COMPUTED_VALUE"""),"Sábado 16:30")</f>
        <v>Sábado 16:30</v>
      </c>
      <c r="AS725" s="134" t="str">
        <f>IFERROR(__xludf.DUMMYFUNCTION("""COMPUTED_VALUE"""),"vacio")</f>
        <v>vacio</v>
      </c>
      <c r="AT725" s="134"/>
      <c r="AU725" s="134"/>
      <c r="AV725" s="134"/>
      <c r="AW725" s="134"/>
      <c r="AX725" s="134"/>
      <c r="AY725" s="353"/>
      <c r="AZ725" s="392" t="str">
        <f>IFERROR(__xludf.DUMMYFUNCTION("TRANSPOSE( IFNA(FILTER($B:$B, MONTH(IF($A:$A&lt;&gt;"""",$A:$A,""null""))=MONTH(IF('DATOS PERSONALES'!$H723&lt;&gt;"""",'DATOS PERSONALES'!$H723,""null""))),""Ingrese mes contratacion primero""))"),"Ingrese mes contratacion primero")</f>
        <v>Ingrese mes contratacion primero</v>
      </c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</row>
    <row r="726" ht="15.75" customHeight="1">
      <c r="A726" s="134"/>
      <c r="B726" s="134"/>
      <c r="C726" s="134"/>
      <c r="D726" s="134"/>
      <c r="E726" s="134"/>
      <c r="F726" s="134"/>
      <c r="G726" s="353"/>
      <c r="H726" s="376"/>
      <c r="I726" s="376"/>
      <c r="J726" s="376"/>
      <c r="K726" s="377"/>
      <c r="L726" s="134"/>
      <c r="M726" s="134"/>
      <c r="N726" s="134"/>
      <c r="O726" s="134"/>
      <c r="P726" s="353"/>
      <c r="Q726" s="381" t="str">
        <f>IFERROR(__xludf.DUMMYFUNCTION("TRANSPOSE(FILTER($P$6:$P$329,$O$6:$O$329='DATOS PERSONALES'!$E723))"),"Lunes 13:45")</f>
        <v>Lunes 13:45</v>
      </c>
      <c r="R726" s="134" t="str">
        <f>IFERROR(__xludf.DUMMYFUNCTION("""COMPUTED_VALUE"""),"Lunes 14:30")</f>
        <v>Lunes 14:30</v>
      </c>
      <c r="S726" s="134" t="str">
        <f>IFERROR(__xludf.DUMMYFUNCTION("""COMPUTED_VALUE"""),"Lunes 17:30")</f>
        <v>Lunes 17:30</v>
      </c>
      <c r="T726" s="134" t="str">
        <f>IFERROR(__xludf.DUMMYFUNCTION("""COMPUTED_VALUE"""),"Lunes 19:45")</f>
        <v>Lunes 19:45</v>
      </c>
      <c r="U726" s="134" t="str">
        <f>IFERROR(__xludf.DUMMYFUNCTION("""COMPUTED_VALUE"""),"Lunes 20:30")</f>
        <v>Lunes 20:30</v>
      </c>
      <c r="V726" s="134" t="str">
        <f>IFERROR(__xludf.DUMMYFUNCTION("""COMPUTED_VALUE"""),"Martes 08:15")</f>
        <v>Martes 08:15</v>
      </c>
      <c r="W726" s="134" t="str">
        <f>IFERROR(__xludf.DUMMYFUNCTION("""COMPUTED_VALUE"""),"Martes 10:30")</f>
        <v>Martes 10:30</v>
      </c>
      <c r="X726" s="134" t="str">
        <f>IFERROR(__xludf.DUMMYFUNCTION("""COMPUTED_VALUE"""),"Martes 14:15")</f>
        <v>Martes 14:15</v>
      </c>
      <c r="Y726" s="134" t="str">
        <f>IFERROR(__xludf.DUMMYFUNCTION("""COMPUTED_VALUE"""),"Miércoles 08:15")</f>
        <v>Miércoles 08:15</v>
      </c>
      <c r="Z726" s="134" t="str">
        <f>IFERROR(__xludf.DUMMYFUNCTION("""COMPUTED_VALUE"""),"Miércoles 10:30")</f>
        <v>Miércoles 10:30</v>
      </c>
      <c r="AA726" s="134" t="str">
        <f>IFERROR(__xludf.DUMMYFUNCTION("""COMPUTED_VALUE"""),"Miércoles 13:30")</f>
        <v>Miércoles 13:30</v>
      </c>
      <c r="AB726" s="134" t="str">
        <f>IFERROR(__xludf.DUMMYFUNCTION("""COMPUTED_VALUE"""),"Miércoles 18:00")</f>
        <v>Miércoles 18:00</v>
      </c>
      <c r="AC726" s="134" t="str">
        <f>IFERROR(__xludf.DUMMYFUNCTION("""COMPUTED_VALUE"""),"Miércoles 18:45")</f>
        <v>Miércoles 18:45</v>
      </c>
      <c r="AD726" s="134" t="str">
        <f>IFERROR(__xludf.DUMMYFUNCTION("""COMPUTED_VALUE"""),"Miércoles 20:15")</f>
        <v>Miércoles 20:15</v>
      </c>
      <c r="AE726" s="134" t="str">
        <f>IFERROR(__xludf.DUMMYFUNCTION("""COMPUTED_VALUE"""),"Jueves 08:15")</f>
        <v>Jueves 08:15</v>
      </c>
      <c r="AF726" s="134" t="str">
        <f>IFERROR(__xludf.DUMMYFUNCTION("""COMPUTED_VALUE"""),"Jueves 09:00")</f>
        <v>Jueves 09:00</v>
      </c>
      <c r="AG726" s="134" t="str">
        <f>IFERROR(__xludf.DUMMYFUNCTION("""COMPUTED_VALUE"""),"Jueves 10:30")</f>
        <v>Jueves 10:30</v>
      </c>
      <c r="AH726" s="134" t="str">
        <f>IFERROR(__xludf.DUMMYFUNCTION("""COMPUTED_VALUE"""),"Jueves 14:15")</f>
        <v>Jueves 14:15</v>
      </c>
      <c r="AI726" s="134" t="str">
        <f>IFERROR(__xludf.DUMMYFUNCTION("""COMPUTED_VALUE"""),"Jueves 15:00")</f>
        <v>Jueves 15:00</v>
      </c>
      <c r="AJ726" s="134" t="str">
        <f>IFERROR(__xludf.DUMMYFUNCTION("""COMPUTED_VALUE"""),"Jueves 19:30")</f>
        <v>Jueves 19:30</v>
      </c>
      <c r="AK726" s="134" t="str">
        <f>IFERROR(__xludf.DUMMYFUNCTION("""COMPUTED_VALUE"""),"Jueves 20:15")</f>
        <v>Jueves 20:15</v>
      </c>
      <c r="AL726" s="134" t="str">
        <f>IFERROR(__xludf.DUMMYFUNCTION("""COMPUTED_VALUE"""),"Viernes 10:30")</f>
        <v>Viernes 10:30</v>
      </c>
      <c r="AM726" s="134" t="str">
        <f>IFERROR(__xludf.DUMMYFUNCTION("""COMPUTED_VALUE"""),"Viernes 14:15")</f>
        <v>Viernes 14:15</v>
      </c>
      <c r="AN726" s="134" t="str">
        <f>IFERROR(__xludf.DUMMYFUNCTION("""COMPUTED_VALUE"""),"Viernes 18:00")</f>
        <v>Viernes 18:00</v>
      </c>
      <c r="AO726" s="134" t="str">
        <f>IFERROR(__xludf.DUMMYFUNCTION("""COMPUTED_VALUE"""),"Sábado 08:15")</f>
        <v>Sábado 08:15</v>
      </c>
      <c r="AP726" s="134" t="str">
        <f>IFERROR(__xludf.DUMMYFUNCTION("""COMPUTED_VALUE"""),"Sábado 09:45")</f>
        <v>Sábado 09:45</v>
      </c>
      <c r="AQ726" s="134" t="str">
        <f>IFERROR(__xludf.DUMMYFUNCTION("""COMPUTED_VALUE"""),"Sábado 12:00")</f>
        <v>Sábado 12:00</v>
      </c>
      <c r="AR726" s="134" t="str">
        <f>IFERROR(__xludf.DUMMYFUNCTION("""COMPUTED_VALUE"""),"Sábado 16:30")</f>
        <v>Sábado 16:30</v>
      </c>
      <c r="AS726" s="134" t="str">
        <f>IFERROR(__xludf.DUMMYFUNCTION("""COMPUTED_VALUE"""),"vacio")</f>
        <v>vacio</v>
      </c>
      <c r="AT726" s="134"/>
      <c r="AU726" s="134"/>
      <c r="AV726" s="134"/>
      <c r="AW726" s="134"/>
      <c r="AX726" s="134"/>
      <c r="AY726" s="353"/>
      <c r="AZ726" s="392" t="str">
        <f>IFERROR(__xludf.DUMMYFUNCTION("TRANSPOSE( IFNA(FILTER($B:$B, MONTH(IF($A:$A&lt;&gt;"""",$A:$A,""null""))=MONTH(IF('DATOS PERSONALES'!$H724&lt;&gt;"""",'DATOS PERSONALES'!$H724,""null""))),""Ingrese mes contratacion primero""))"),"Ingrese mes contratacion primero")</f>
        <v>Ingrese mes contratacion primero</v>
      </c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</row>
    <row r="727" ht="15.75" customHeight="1">
      <c r="A727" s="134"/>
      <c r="B727" s="134"/>
      <c r="C727" s="134"/>
      <c r="D727" s="134"/>
      <c r="E727" s="134"/>
      <c r="F727" s="134"/>
      <c r="G727" s="353"/>
      <c r="H727" s="376"/>
      <c r="I727" s="376"/>
      <c r="J727" s="376"/>
      <c r="K727" s="377"/>
      <c r="L727" s="134"/>
      <c r="M727" s="134"/>
      <c r="N727" s="134"/>
      <c r="O727" s="134"/>
      <c r="P727" s="353"/>
      <c r="Q727" s="381" t="str">
        <f>IFERROR(__xludf.DUMMYFUNCTION("TRANSPOSE(FILTER($P$6:$P$329,$O$6:$O$329='DATOS PERSONALES'!$E724))"),"Lunes 13:45")</f>
        <v>Lunes 13:45</v>
      </c>
      <c r="R727" s="134" t="str">
        <f>IFERROR(__xludf.DUMMYFUNCTION("""COMPUTED_VALUE"""),"Lunes 14:30")</f>
        <v>Lunes 14:30</v>
      </c>
      <c r="S727" s="134" t="str">
        <f>IFERROR(__xludf.DUMMYFUNCTION("""COMPUTED_VALUE"""),"Lunes 17:30")</f>
        <v>Lunes 17:30</v>
      </c>
      <c r="T727" s="134" t="str">
        <f>IFERROR(__xludf.DUMMYFUNCTION("""COMPUTED_VALUE"""),"Lunes 19:45")</f>
        <v>Lunes 19:45</v>
      </c>
      <c r="U727" s="134" t="str">
        <f>IFERROR(__xludf.DUMMYFUNCTION("""COMPUTED_VALUE"""),"Lunes 20:30")</f>
        <v>Lunes 20:30</v>
      </c>
      <c r="V727" s="134" t="str">
        <f>IFERROR(__xludf.DUMMYFUNCTION("""COMPUTED_VALUE"""),"Martes 08:15")</f>
        <v>Martes 08:15</v>
      </c>
      <c r="W727" s="134" t="str">
        <f>IFERROR(__xludf.DUMMYFUNCTION("""COMPUTED_VALUE"""),"Martes 10:30")</f>
        <v>Martes 10:30</v>
      </c>
      <c r="X727" s="134" t="str">
        <f>IFERROR(__xludf.DUMMYFUNCTION("""COMPUTED_VALUE"""),"Martes 14:15")</f>
        <v>Martes 14:15</v>
      </c>
      <c r="Y727" s="134" t="str">
        <f>IFERROR(__xludf.DUMMYFUNCTION("""COMPUTED_VALUE"""),"Miércoles 08:15")</f>
        <v>Miércoles 08:15</v>
      </c>
      <c r="Z727" s="134" t="str">
        <f>IFERROR(__xludf.DUMMYFUNCTION("""COMPUTED_VALUE"""),"Miércoles 10:30")</f>
        <v>Miércoles 10:30</v>
      </c>
      <c r="AA727" s="134" t="str">
        <f>IFERROR(__xludf.DUMMYFUNCTION("""COMPUTED_VALUE"""),"Miércoles 13:30")</f>
        <v>Miércoles 13:30</v>
      </c>
      <c r="AB727" s="134" t="str">
        <f>IFERROR(__xludf.DUMMYFUNCTION("""COMPUTED_VALUE"""),"Miércoles 18:00")</f>
        <v>Miércoles 18:00</v>
      </c>
      <c r="AC727" s="134" t="str">
        <f>IFERROR(__xludf.DUMMYFUNCTION("""COMPUTED_VALUE"""),"Miércoles 18:45")</f>
        <v>Miércoles 18:45</v>
      </c>
      <c r="AD727" s="134" t="str">
        <f>IFERROR(__xludf.DUMMYFUNCTION("""COMPUTED_VALUE"""),"Miércoles 20:15")</f>
        <v>Miércoles 20:15</v>
      </c>
      <c r="AE727" s="134" t="str">
        <f>IFERROR(__xludf.DUMMYFUNCTION("""COMPUTED_VALUE"""),"Jueves 08:15")</f>
        <v>Jueves 08:15</v>
      </c>
      <c r="AF727" s="134" t="str">
        <f>IFERROR(__xludf.DUMMYFUNCTION("""COMPUTED_VALUE"""),"Jueves 09:00")</f>
        <v>Jueves 09:00</v>
      </c>
      <c r="AG727" s="134" t="str">
        <f>IFERROR(__xludf.DUMMYFUNCTION("""COMPUTED_VALUE"""),"Jueves 10:30")</f>
        <v>Jueves 10:30</v>
      </c>
      <c r="AH727" s="134" t="str">
        <f>IFERROR(__xludf.DUMMYFUNCTION("""COMPUTED_VALUE"""),"Jueves 14:15")</f>
        <v>Jueves 14:15</v>
      </c>
      <c r="AI727" s="134" t="str">
        <f>IFERROR(__xludf.DUMMYFUNCTION("""COMPUTED_VALUE"""),"Jueves 15:00")</f>
        <v>Jueves 15:00</v>
      </c>
      <c r="AJ727" s="134" t="str">
        <f>IFERROR(__xludf.DUMMYFUNCTION("""COMPUTED_VALUE"""),"Jueves 19:30")</f>
        <v>Jueves 19:30</v>
      </c>
      <c r="AK727" s="134" t="str">
        <f>IFERROR(__xludf.DUMMYFUNCTION("""COMPUTED_VALUE"""),"Jueves 20:15")</f>
        <v>Jueves 20:15</v>
      </c>
      <c r="AL727" s="134" t="str">
        <f>IFERROR(__xludf.DUMMYFUNCTION("""COMPUTED_VALUE"""),"Viernes 10:30")</f>
        <v>Viernes 10:30</v>
      </c>
      <c r="AM727" s="134" t="str">
        <f>IFERROR(__xludf.DUMMYFUNCTION("""COMPUTED_VALUE"""),"Viernes 14:15")</f>
        <v>Viernes 14:15</v>
      </c>
      <c r="AN727" s="134" t="str">
        <f>IFERROR(__xludf.DUMMYFUNCTION("""COMPUTED_VALUE"""),"Viernes 18:00")</f>
        <v>Viernes 18:00</v>
      </c>
      <c r="AO727" s="134" t="str">
        <f>IFERROR(__xludf.DUMMYFUNCTION("""COMPUTED_VALUE"""),"Sábado 08:15")</f>
        <v>Sábado 08:15</v>
      </c>
      <c r="AP727" s="134" t="str">
        <f>IFERROR(__xludf.DUMMYFUNCTION("""COMPUTED_VALUE"""),"Sábado 09:45")</f>
        <v>Sábado 09:45</v>
      </c>
      <c r="AQ727" s="134" t="str">
        <f>IFERROR(__xludf.DUMMYFUNCTION("""COMPUTED_VALUE"""),"Sábado 12:00")</f>
        <v>Sábado 12:00</v>
      </c>
      <c r="AR727" s="134" t="str">
        <f>IFERROR(__xludf.DUMMYFUNCTION("""COMPUTED_VALUE"""),"Sábado 16:30")</f>
        <v>Sábado 16:30</v>
      </c>
      <c r="AS727" s="134" t="str">
        <f>IFERROR(__xludf.DUMMYFUNCTION("""COMPUTED_VALUE"""),"vacio")</f>
        <v>vacio</v>
      </c>
      <c r="AT727" s="134"/>
      <c r="AU727" s="134"/>
      <c r="AV727" s="134"/>
      <c r="AW727" s="134"/>
      <c r="AX727" s="134"/>
      <c r="AY727" s="353"/>
      <c r="AZ727" s="392" t="str">
        <f>IFERROR(__xludf.DUMMYFUNCTION("TRANSPOSE( IFNA(FILTER($B:$B, MONTH(IF($A:$A&lt;&gt;"""",$A:$A,""null""))=MONTH(IF('DATOS PERSONALES'!$H725&lt;&gt;"""",'DATOS PERSONALES'!$H725,""null""))),""Ingrese mes contratacion primero""))"),"Ingrese mes contratacion primero")</f>
        <v>Ingrese mes contratacion primero</v>
      </c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</row>
    <row r="728" ht="15.75" customHeight="1">
      <c r="A728" s="134"/>
      <c r="B728" s="134"/>
      <c r="C728" s="134"/>
      <c r="D728" s="134"/>
      <c r="E728" s="134"/>
      <c r="F728" s="134"/>
      <c r="G728" s="353"/>
      <c r="H728" s="376"/>
      <c r="I728" s="376"/>
      <c r="J728" s="376"/>
      <c r="K728" s="377"/>
      <c r="L728" s="134"/>
      <c r="M728" s="134"/>
      <c r="N728" s="134"/>
      <c r="O728" s="134"/>
      <c r="P728" s="353"/>
      <c r="Q728" s="381" t="str">
        <f>IFERROR(__xludf.DUMMYFUNCTION("TRANSPOSE(FILTER($P$6:$P$329,$O$6:$O$329='DATOS PERSONALES'!$E725))"),"Lunes 13:45")</f>
        <v>Lunes 13:45</v>
      </c>
      <c r="R728" s="134" t="str">
        <f>IFERROR(__xludf.DUMMYFUNCTION("""COMPUTED_VALUE"""),"Lunes 14:30")</f>
        <v>Lunes 14:30</v>
      </c>
      <c r="S728" s="134" t="str">
        <f>IFERROR(__xludf.DUMMYFUNCTION("""COMPUTED_VALUE"""),"Lunes 17:30")</f>
        <v>Lunes 17:30</v>
      </c>
      <c r="T728" s="134" t="str">
        <f>IFERROR(__xludf.DUMMYFUNCTION("""COMPUTED_VALUE"""),"Lunes 19:45")</f>
        <v>Lunes 19:45</v>
      </c>
      <c r="U728" s="134" t="str">
        <f>IFERROR(__xludf.DUMMYFUNCTION("""COMPUTED_VALUE"""),"Lunes 20:30")</f>
        <v>Lunes 20:30</v>
      </c>
      <c r="V728" s="134" t="str">
        <f>IFERROR(__xludf.DUMMYFUNCTION("""COMPUTED_VALUE"""),"Martes 08:15")</f>
        <v>Martes 08:15</v>
      </c>
      <c r="W728" s="134" t="str">
        <f>IFERROR(__xludf.DUMMYFUNCTION("""COMPUTED_VALUE"""),"Martes 10:30")</f>
        <v>Martes 10:30</v>
      </c>
      <c r="X728" s="134" t="str">
        <f>IFERROR(__xludf.DUMMYFUNCTION("""COMPUTED_VALUE"""),"Martes 14:15")</f>
        <v>Martes 14:15</v>
      </c>
      <c r="Y728" s="134" t="str">
        <f>IFERROR(__xludf.DUMMYFUNCTION("""COMPUTED_VALUE"""),"Miércoles 08:15")</f>
        <v>Miércoles 08:15</v>
      </c>
      <c r="Z728" s="134" t="str">
        <f>IFERROR(__xludf.DUMMYFUNCTION("""COMPUTED_VALUE"""),"Miércoles 10:30")</f>
        <v>Miércoles 10:30</v>
      </c>
      <c r="AA728" s="134" t="str">
        <f>IFERROR(__xludf.DUMMYFUNCTION("""COMPUTED_VALUE"""),"Miércoles 13:30")</f>
        <v>Miércoles 13:30</v>
      </c>
      <c r="AB728" s="134" t="str">
        <f>IFERROR(__xludf.DUMMYFUNCTION("""COMPUTED_VALUE"""),"Miércoles 18:00")</f>
        <v>Miércoles 18:00</v>
      </c>
      <c r="AC728" s="134" t="str">
        <f>IFERROR(__xludf.DUMMYFUNCTION("""COMPUTED_VALUE"""),"Miércoles 18:45")</f>
        <v>Miércoles 18:45</v>
      </c>
      <c r="AD728" s="134" t="str">
        <f>IFERROR(__xludf.DUMMYFUNCTION("""COMPUTED_VALUE"""),"Miércoles 20:15")</f>
        <v>Miércoles 20:15</v>
      </c>
      <c r="AE728" s="134" t="str">
        <f>IFERROR(__xludf.DUMMYFUNCTION("""COMPUTED_VALUE"""),"Jueves 08:15")</f>
        <v>Jueves 08:15</v>
      </c>
      <c r="AF728" s="134" t="str">
        <f>IFERROR(__xludf.DUMMYFUNCTION("""COMPUTED_VALUE"""),"Jueves 09:00")</f>
        <v>Jueves 09:00</v>
      </c>
      <c r="AG728" s="134" t="str">
        <f>IFERROR(__xludf.DUMMYFUNCTION("""COMPUTED_VALUE"""),"Jueves 10:30")</f>
        <v>Jueves 10:30</v>
      </c>
      <c r="AH728" s="134" t="str">
        <f>IFERROR(__xludf.DUMMYFUNCTION("""COMPUTED_VALUE"""),"Jueves 14:15")</f>
        <v>Jueves 14:15</v>
      </c>
      <c r="AI728" s="134" t="str">
        <f>IFERROR(__xludf.DUMMYFUNCTION("""COMPUTED_VALUE"""),"Jueves 15:00")</f>
        <v>Jueves 15:00</v>
      </c>
      <c r="AJ728" s="134" t="str">
        <f>IFERROR(__xludf.DUMMYFUNCTION("""COMPUTED_VALUE"""),"Jueves 19:30")</f>
        <v>Jueves 19:30</v>
      </c>
      <c r="AK728" s="134" t="str">
        <f>IFERROR(__xludf.DUMMYFUNCTION("""COMPUTED_VALUE"""),"Jueves 20:15")</f>
        <v>Jueves 20:15</v>
      </c>
      <c r="AL728" s="134" t="str">
        <f>IFERROR(__xludf.DUMMYFUNCTION("""COMPUTED_VALUE"""),"Viernes 10:30")</f>
        <v>Viernes 10:30</v>
      </c>
      <c r="AM728" s="134" t="str">
        <f>IFERROR(__xludf.DUMMYFUNCTION("""COMPUTED_VALUE"""),"Viernes 14:15")</f>
        <v>Viernes 14:15</v>
      </c>
      <c r="AN728" s="134" t="str">
        <f>IFERROR(__xludf.DUMMYFUNCTION("""COMPUTED_VALUE"""),"Viernes 18:00")</f>
        <v>Viernes 18:00</v>
      </c>
      <c r="AO728" s="134" t="str">
        <f>IFERROR(__xludf.DUMMYFUNCTION("""COMPUTED_VALUE"""),"Sábado 08:15")</f>
        <v>Sábado 08:15</v>
      </c>
      <c r="AP728" s="134" t="str">
        <f>IFERROR(__xludf.DUMMYFUNCTION("""COMPUTED_VALUE"""),"Sábado 09:45")</f>
        <v>Sábado 09:45</v>
      </c>
      <c r="AQ728" s="134" t="str">
        <f>IFERROR(__xludf.DUMMYFUNCTION("""COMPUTED_VALUE"""),"Sábado 12:00")</f>
        <v>Sábado 12:00</v>
      </c>
      <c r="AR728" s="134" t="str">
        <f>IFERROR(__xludf.DUMMYFUNCTION("""COMPUTED_VALUE"""),"Sábado 16:30")</f>
        <v>Sábado 16:30</v>
      </c>
      <c r="AS728" s="134" t="str">
        <f>IFERROR(__xludf.DUMMYFUNCTION("""COMPUTED_VALUE"""),"vacio")</f>
        <v>vacio</v>
      </c>
      <c r="AT728" s="134"/>
      <c r="AU728" s="134"/>
      <c r="AV728" s="134"/>
      <c r="AW728" s="134"/>
      <c r="AX728" s="134"/>
      <c r="AY728" s="353"/>
      <c r="AZ728" s="392" t="str">
        <f>IFERROR(__xludf.DUMMYFUNCTION("TRANSPOSE( IFNA(FILTER($B:$B, MONTH(IF($A:$A&lt;&gt;"""",$A:$A,""null""))=MONTH(IF('DATOS PERSONALES'!$H726&lt;&gt;"""",'DATOS PERSONALES'!$H726,""null""))),""Ingrese mes contratacion primero""))"),"Ingrese mes contratacion primero")</f>
        <v>Ingrese mes contratacion primero</v>
      </c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</row>
    <row r="729" ht="15.75" customHeight="1">
      <c r="A729" s="134"/>
      <c r="B729" s="134"/>
      <c r="C729" s="134"/>
      <c r="D729" s="134"/>
      <c r="E729" s="134"/>
      <c r="F729" s="134"/>
      <c r="G729" s="353"/>
      <c r="H729" s="376"/>
      <c r="I729" s="376"/>
      <c r="J729" s="376"/>
      <c r="K729" s="377"/>
      <c r="L729" s="134"/>
      <c r="M729" s="134"/>
      <c r="N729" s="134"/>
      <c r="O729" s="134"/>
      <c r="P729" s="353"/>
      <c r="Q729" s="381" t="str">
        <f>IFERROR(__xludf.DUMMYFUNCTION("TRANSPOSE(FILTER($P$6:$P$329,$O$6:$O$329='DATOS PERSONALES'!$E726))"),"Lunes 13:45")</f>
        <v>Lunes 13:45</v>
      </c>
      <c r="R729" s="134" t="str">
        <f>IFERROR(__xludf.DUMMYFUNCTION("""COMPUTED_VALUE"""),"Lunes 14:30")</f>
        <v>Lunes 14:30</v>
      </c>
      <c r="S729" s="134" t="str">
        <f>IFERROR(__xludf.DUMMYFUNCTION("""COMPUTED_VALUE"""),"Lunes 17:30")</f>
        <v>Lunes 17:30</v>
      </c>
      <c r="T729" s="134" t="str">
        <f>IFERROR(__xludf.DUMMYFUNCTION("""COMPUTED_VALUE"""),"Lunes 19:45")</f>
        <v>Lunes 19:45</v>
      </c>
      <c r="U729" s="134" t="str">
        <f>IFERROR(__xludf.DUMMYFUNCTION("""COMPUTED_VALUE"""),"Lunes 20:30")</f>
        <v>Lunes 20:30</v>
      </c>
      <c r="V729" s="134" t="str">
        <f>IFERROR(__xludf.DUMMYFUNCTION("""COMPUTED_VALUE"""),"Martes 08:15")</f>
        <v>Martes 08:15</v>
      </c>
      <c r="W729" s="134" t="str">
        <f>IFERROR(__xludf.DUMMYFUNCTION("""COMPUTED_VALUE"""),"Martes 10:30")</f>
        <v>Martes 10:30</v>
      </c>
      <c r="X729" s="134" t="str">
        <f>IFERROR(__xludf.DUMMYFUNCTION("""COMPUTED_VALUE"""),"Martes 14:15")</f>
        <v>Martes 14:15</v>
      </c>
      <c r="Y729" s="134" t="str">
        <f>IFERROR(__xludf.DUMMYFUNCTION("""COMPUTED_VALUE"""),"Miércoles 08:15")</f>
        <v>Miércoles 08:15</v>
      </c>
      <c r="Z729" s="134" t="str">
        <f>IFERROR(__xludf.DUMMYFUNCTION("""COMPUTED_VALUE"""),"Miércoles 10:30")</f>
        <v>Miércoles 10:30</v>
      </c>
      <c r="AA729" s="134" t="str">
        <f>IFERROR(__xludf.DUMMYFUNCTION("""COMPUTED_VALUE"""),"Miércoles 13:30")</f>
        <v>Miércoles 13:30</v>
      </c>
      <c r="AB729" s="134" t="str">
        <f>IFERROR(__xludf.DUMMYFUNCTION("""COMPUTED_VALUE"""),"Miércoles 18:00")</f>
        <v>Miércoles 18:00</v>
      </c>
      <c r="AC729" s="134" t="str">
        <f>IFERROR(__xludf.DUMMYFUNCTION("""COMPUTED_VALUE"""),"Miércoles 18:45")</f>
        <v>Miércoles 18:45</v>
      </c>
      <c r="AD729" s="134" t="str">
        <f>IFERROR(__xludf.DUMMYFUNCTION("""COMPUTED_VALUE"""),"Miércoles 20:15")</f>
        <v>Miércoles 20:15</v>
      </c>
      <c r="AE729" s="134" t="str">
        <f>IFERROR(__xludf.DUMMYFUNCTION("""COMPUTED_VALUE"""),"Jueves 08:15")</f>
        <v>Jueves 08:15</v>
      </c>
      <c r="AF729" s="134" t="str">
        <f>IFERROR(__xludf.DUMMYFUNCTION("""COMPUTED_VALUE"""),"Jueves 09:00")</f>
        <v>Jueves 09:00</v>
      </c>
      <c r="AG729" s="134" t="str">
        <f>IFERROR(__xludf.DUMMYFUNCTION("""COMPUTED_VALUE"""),"Jueves 10:30")</f>
        <v>Jueves 10:30</v>
      </c>
      <c r="AH729" s="134" t="str">
        <f>IFERROR(__xludf.DUMMYFUNCTION("""COMPUTED_VALUE"""),"Jueves 14:15")</f>
        <v>Jueves 14:15</v>
      </c>
      <c r="AI729" s="134" t="str">
        <f>IFERROR(__xludf.DUMMYFUNCTION("""COMPUTED_VALUE"""),"Jueves 15:00")</f>
        <v>Jueves 15:00</v>
      </c>
      <c r="AJ729" s="134" t="str">
        <f>IFERROR(__xludf.DUMMYFUNCTION("""COMPUTED_VALUE"""),"Jueves 19:30")</f>
        <v>Jueves 19:30</v>
      </c>
      <c r="AK729" s="134" t="str">
        <f>IFERROR(__xludf.DUMMYFUNCTION("""COMPUTED_VALUE"""),"Jueves 20:15")</f>
        <v>Jueves 20:15</v>
      </c>
      <c r="AL729" s="134" t="str">
        <f>IFERROR(__xludf.DUMMYFUNCTION("""COMPUTED_VALUE"""),"Viernes 10:30")</f>
        <v>Viernes 10:30</v>
      </c>
      <c r="AM729" s="134" t="str">
        <f>IFERROR(__xludf.DUMMYFUNCTION("""COMPUTED_VALUE"""),"Viernes 14:15")</f>
        <v>Viernes 14:15</v>
      </c>
      <c r="AN729" s="134" t="str">
        <f>IFERROR(__xludf.DUMMYFUNCTION("""COMPUTED_VALUE"""),"Viernes 18:00")</f>
        <v>Viernes 18:00</v>
      </c>
      <c r="AO729" s="134" t="str">
        <f>IFERROR(__xludf.DUMMYFUNCTION("""COMPUTED_VALUE"""),"Sábado 08:15")</f>
        <v>Sábado 08:15</v>
      </c>
      <c r="AP729" s="134" t="str">
        <f>IFERROR(__xludf.DUMMYFUNCTION("""COMPUTED_VALUE"""),"Sábado 09:45")</f>
        <v>Sábado 09:45</v>
      </c>
      <c r="AQ729" s="134" t="str">
        <f>IFERROR(__xludf.DUMMYFUNCTION("""COMPUTED_VALUE"""),"Sábado 12:00")</f>
        <v>Sábado 12:00</v>
      </c>
      <c r="AR729" s="134" t="str">
        <f>IFERROR(__xludf.DUMMYFUNCTION("""COMPUTED_VALUE"""),"Sábado 16:30")</f>
        <v>Sábado 16:30</v>
      </c>
      <c r="AS729" s="134" t="str">
        <f>IFERROR(__xludf.DUMMYFUNCTION("""COMPUTED_VALUE"""),"vacio")</f>
        <v>vacio</v>
      </c>
      <c r="AT729" s="134"/>
      <c r="AU729" s="134"/>
      <c r="AV729" s="134"/>
      <c r="AW729" s="134"/>
      <c r="AX729" s="134"/>
      <c r="AY729" s="353"/>
      <c r="AZ729" s="392" t="str">
        <f>IFERROR(__xludf.DUMMYFUNCTION("TRANSPOSE( IFNA(FILTER($B:$B, MONTH(IF($A:$A&lt;&gt;"""",$A:$A,""null""))=MONTH(IF('DATOS PERSONALES'!$H727&lt;&gt;"""",'DATOS PERSONALES'!$H727,""null""))),""Ingrese mes contratacion primero""))"),"Ingrese mes contratacion primero")</f>
        <v>Ingrese mes contratacion primero</v>
      </c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</row>
    <row r="730" ht="15.75" customHeight="1">
      <c r="A730" s="134"/>
      <c r="B730" s="134"/>
      <c r="C730" s="134"/>
      <c r="D730" s="134"/>
      <c r="E730" s="134"/>
      <c r="F730" s="134"/>
      <c r="G730" s="353"/>
      <c r="H730" s="376"/>
      <c r="I730" s="376"/>
      <c r="J730" s="376"/>
      <c r="K730" s="377"/>
      <c r="L730" s="134"/>
      <c r="M730" s="134"/>
      <c r="N730" s="134"/>
      <c r="O730" s="134"/>
      <c r="P730" s="353"/>
      <c r="Q730" s="381" t="str">
        <f>IFERROR(__xludf.DUMMYFUNCTION("TRANSPOSE(FILTER($P$6:$P$329,$O$6:$O$329='DATOS PERSONALES'!$E727))"),"Lunes 13:45")</f>
        <v>Lunes 13:45</v>
      </c>
      <c r="R730" s="134" t="str">
        <f>IFERROR(__xludf.DUMMYFUNCTION("""COMPUTED_VALUE"""),"Lunes 14:30")</f>
        <v>Lunes 14:30</v>
      </c>
      <c r="S730" s="134" t="str">
        <f>IFERROR(__xludf.DUMMYFUNCTION("""COMPUTED_VALUE"""),"Lunes 17:30")</f>
        <v>Lunes 17:30</v>
      </c>
      <c r="T730" s="134" t="str">
        <f>IFERROR(__xludf.DUMMYFUNCTION("""COMPUTED_VALUE"""),"Lunes 19:45")</f>
        <v>Lunes 19:45</v>
      </c>
      <c r="U730" s="134" t="str">
        <f>IFERROR(__xludf.DUMMYFUNCTION("""COMPUTED_VALUE"""),"Lunes 20:30")</f>
        <v>Lunes 20:30</v>
      </c>
      <c r="V730" s="134" t="str">
        <f>IFERROR(__xludf.DUMMYFUNCTION("""COMPUTED_VALUE"""),"Martes 08:15")</f>
        <v>Martes 08:15</v>
      </c>
      <c r="W730" s="134" t="str">
        <f>IFERROR(__xludf.DUMMYFUNCTION("""COMPUTED_VALUE"""),"Martes 10:30")</f>
        <v>Martes 10:30</v>
      </c>
      <c r="X730" s="134" t="str">
        <f>IFERROR(__xludf.DUMMYFUNCTION("""COMPUTED_VALUE"""),"Martes 14:15")</f>
        <v>Martes 14:15</v>
      </c>
      <c r="Y730" s="134" t="str">
        <f>IFERROR(__xludf.DUMMYFUNCTION("""COMPUTED_VALUE"""),"Miércoles 08:15")</f>
        <v>Miércoles 08:15</v>
      </c>
      <c r="Z730" s="134" t="str">
        <f>IFERROR(__xludf.DUMMYFUNCTION("""COMPUTED_VALUE"""),"Miércoles 10:30")</f>
        <v>Miércoles 10:30</v>
      </c>
      <c r="AA730" s="134" t="str">
        <f>IFERROR(__xludf.DUMMYFUNCTION("""COMPUTED_VALUE"""),"Miércoles 13:30")</f>
        <v>Miércoles 13:30</v>
      </c>
      <c r="AB730" s="134" t="str">
        <f>IFERROR(__xludf.DUMMYFUNCTION("""COMPUTED_VALUE"""),"Miércoles 18:00")</f>
        <v>Miércoles 18:00</v>
      </c>
      <c r="AC730" s="134" t="str">
        <f>IFERROR(__xludf.DUMMYFUNCTION("""COMPUTED_VALUE"""),"Miércoles 18:45")</f>
        <v>Miércoles 18:45</v>
      </c>
      <c r="AD730" s="134" t="str">
        <f>IFERROR(__xludf.DUMMYFUNCTION("""COMPUTED_VALUE"""),"Miércoles 20:15")</f>
        <v>Miércoles 20:15</v>
      </c>
      <c r="AE730" s="134" t="str">
        <f>IFERROR(__xludf.DUMMYFUNCTION("""COMPUTED_VALUE"""),"Jueves 08:15")</f>
        <v>Jueves 08:15</v>
      </c>
      <c r="AF730" s="134" t="str">
        <f>IFERROR(__xludf.DUMMYFUNCTION("""COMPUTED_VALUE"""),"Jueves 09:00")</f>
        <v>Jueves 09:00</v>
      </c>
      <c r="AG730" s="134" t="str">
        <f>IFERROR(__xludf.DUMMYFUNCTION("""COMPUTED_VALUE"""),"Jueves 10:30")</f>
        <v>Jueves 10:30</v>
      </c>
      <c r="AH730" s="134" t="str">
        <f>IFERROR(__xludf.DUMMYFUNCTION("""COMPUTED_VALUE"""),"Jueves 14:15")</f>
        <v>Jueves 14:15</v>
      </c>
      <c r="AI730" s="134" t="str">
        <f>IFERROR(__xludf.DUMMYFUNCTION("""COMPUTED_VALUE"""),"Jueves 15:00")</f>
        <v>Jueves 15:00</v>
      </c>
      <c r="AJ730" s="134" t="str">
        <f>IFERROR(__xludf.DUMMYFUNCTION("""COMPUTED_VALUE"""),"Jueves 19:30")</f>
        <v>Jueves 19:30</v>
      </c>
      <c r="AK730" s="134" t="str">
        <f>IFERROR(__xludf.DUMMYFUNCTION("""COMPUTED_VALUE"""),"Jueves 20:15")</f>
        <v>Jueves 20:15</v>
      </c>
      <c r="AL730" s="134" t="str">
        <f>IFERROR(__xludf.DUMMYFUNCTION("""COMPUTED_VALUE"""),"Viernes 10:30")</f>
        <v>Viernes 10:30</v>
      </c>
      <c r="AM730" s="134" t="str">
        <f>IFERROR(__xludf.DUMMYFUNCTION("""COMPUTED_VALUE"""),"Viernes 14:15")</f>
        <v>Viernes 14:15</v>
      </c>
      <c r="AN730" s="134" t="str">
        <f>IFERROR(__xludf.DUMMYFUNCTION("""COMPUTED_VALUE"""),"Viernes 18:00")</f>
        <v>Viernes 18:00</v>
      </c>
      <c r="AO730" s="134" t="str">
        <f>IFERROR(__xludf.DUMMYFUNCTION("""COMPUTED_VALUE"""),"Sábado 08:15")</f>
        <v>Sábado 08:15</v>
      </c>
      <c r="AP730" s="134" t="str">
        <f>IFERROR(__xludf.DUMMYFUNCTION("""COMPUTED_VALUE"""),"Sábado 09:45")</f>
        <v>Sábado 09:45</v>
      </c>
      <c r="AQ730" s="134" t="str">
        <f>IFERROR(__xludf.DUMMYFUNCTION("""COMPUTED_VALUE"""),"Sábado 12:00")</f>
        <v>Sábado 12:00</v>
      </c>
      <c r="AR730" s="134" t="str">
        <f>IFERROR(__xludf.DUMMYFUNCTION("""COMPUTED_VALUE"""),"Sábado 16:30")</f>
        <v>Sábado 16:30</v>
      </c>
      <c r="AS730" s="134" t="str">
        <f>IFERROR(__xludf.DUMMYFUNCTION("""COMPUTED_VALUE"""),"vacio")</f>
        <v>vacio</v>
      </c>
      <c r="AT730" s="134"/>
      <c r="AU730" s="134"/>
      <c r="AV730" s="134"/>
      <c r="AW730" s="134"/>
      <c r="AX730" s="134"/>
      <c r="AY730" s="353"/>
      <c r="AZ730" s="392" t="str">
        <f>IFERROR(__xludf.DUMMYFUNCTION("TRANSPOSE( IFNA(FILTER($B:$B, MONTH(IF($A:$A&lt;&gt;"""",$A:$A,""null""))=MONTH(IF('DATOS PERSONALES'!$H728&lt;&gt;"""",'DATOS PERSONALES'!$H728,""null""))),""Ingrese mes contratacion primero""))"),"Ingrese mes contratacion primero")</f>
        <v>Ingrese mes contratacion primero</v>
      </c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</row>
    <row r="731" ht="15.75" customHeight="1">
      <c r="A731" s="134"/>
      <c r="B731" s="134"/>
      <c r="C731" s="134"/>
      <c r="D731" s="134"/>
      <c r="E731" s="134"/>
      <c r="F731" s="134"/>
      <c r="G731" s="353"/>
      <c r="H731" s="376"/>
      <c r="I731" s="376"/>
      <c r="J731" s="376"/>
      <c r="K731" s="377"/>
      <c r="L731" s="134"/>
      <c r="M731" s="134"/>
      <c r="N731" s="134"/>
      <c r="O731" s="134"/>
      <c r="P731" s="353"/>
      <c r="Q731" s="381" t="str">
        <f>IFERROR(__xludf.DUMMYFUNCTION("TRANSPOSE(FILTER($P$6:$P$329,$O$6:$O$329='DATOS PERSONALES'!$E728))"),"Lunes 13:45")</f>
        <v>Lunes 13:45</v>
      </c>
      <c r="R731" s="134" t="str">
        <f>IFERROR(__xludf.DUMMYFUNCTION("""COMPUTED_VALUE"""),"Lunes 14:30")</f>
        <v>Lunes 14:30</v>
      </c>
      <c r="S731" s="134" t="str">
        <f>IFERROR(__xludf.DUMMYFUNCTION("""COMPUTED_VALUE"""),"Lunes 17:30")</f>
        <v>Lunes 17:30</v>
      </c>
      <c r="T731" s="134" t="str">
        <f>IFERROR(__xludf.DUMMYFUNCTION("""COMPUTED_VALUE"""),"Lunes 19:45")</f>
        <v>Lunes 19:45</v>
      </c>
      <c r="U731" s="134" t="str">
        <f>IFERROR(__xludf.DUMMYFUNCTION("""COMPUTED_VALUE"""),"Lunes 20:30")</f>
        <v>Lunes 20:30</v>
      </c>
      <c r="V731" s="134" t="str">
        <f>IFERROR(__xludf.DUMMYFUNCTION("""COMPUTED_VALUE"""),"Martes 08:15")</f>
        <v>Martes 08:15</v>
      </c>
      <c r="W731" s="134" t="str">
        <f>IFERROR(__xludf.DUMMYFUNCTION("""COMPUTED_VALUE"""),"Martes 10:30")</f>
        <v>Martes 10:30</v>
      </c>
      <c r="X731" s="134" t="str">
        <f>IFERROR(__xludf.DUMMYFUNCTION("""COMPUTED_VALUE"""),"Martes 14:15")</f>
        <v>Martes 14:15</v>
      </c>
      <c r="Y731" s="134" t="str">
        <f>IFERROR(__xludf.DUMMYFUNCTION("""COMPUTED_VALUE"""),"Miércoles 08:15")</f>
        <v>Miércoles 08:15</v>
      </c>
      <c r="Z731" s="134" t="str">
        <f>IFERROR(__xludf.DUMMYFUNCTION("""COMPUTED_VALUE"""),"Miércoles 10:30")</f>
        <v>Miércoles 10:30</v>
      </c>
      <c r="AA731" s="134" t="str">
        <f>IFERROR(__xludf.DUMMYFUNCTION("""COMPUTED_VALUE"""),"Miércoles 13:30")</f>
        <v>Miércoles 13:30</v>
      </c>
      <c r="AB731" s="134" t="str">
        <f>IFERROR(__xludf.DUMMYFUNCTION("""COMPUTED_VALUE"""),"Miércoles 18:00")</f>
        <v>Miércoles 18:00</v>
      </c>
      <c r="AC731" s="134" t="str">
        <f>IFERROR(__xludf.DUMMYFUNCTION("""COMPUTED_VALUE"""),"Miércoles 18:45")</f>
        <v>Miércoles 18:45</v>
      </c>
      <c r="AD731" s="134" t="str">
        <f>IFERROR(__xludf.DUMMYFUNCTION("""COMPUTED_VALUE"""),"Miércoles 20:15")</f>
        <v>Miércoles 20:15</v>
      </c>
      <c r="AE731" s="134" t="str">
        <f>IFERROR(__xludf.DUMMYFUNCTION("""COMPUTED_VALUE"""),"Jueves 08:15")</f>
        <v>Jueves 08:15</v>
      </c>
      <c r="AF731" s="134" t="str">
        <f>IFERROR(__xludf.DUMMYFUNCTION("""COMPUTED_VALUE"""),"Jueves 09:00")</f>
        <v>Jueves 09:00</v>
      </c>
      <c r="AG731" s="134" t="str">
        <f>IFERROR(__xludf.DUMMYFUNCTION("""COMPUTED_VALUE"""),"Jueves 10:30")</f>
        <v>Jueves 10:30</v>
      </c>
      <c r="AH731" s="134" t="str">
        <f>IFERROR(__xludf.DUMMYFUNCTION("""COMPUTED_VALUE"""),"Jueves 14:15")</f>
        <v>Jueves 14:15</v>
      </c>
      <c r="AI731" s="134" t="str">
        <f>IFERROR(__xludf.DUMMYFUNCTION("""COMPUTED_VALUE"""),"Jueves 15:00")</f>
        <v>Jueves 15:00</v>
      </c>
      <c r="AJ731" s="134" t="str">
        <f>IFERROR(__xludf.DUMMYFUNCTION("""COMPUTED_VALUE"""),"Jueves 19:30")</f>
        <v>Jueves 19:30</v>
      </c>
      <c r="AK731" s="134" t="str">
        <f>IFERROR(__xludf.DUMMYFUNCTION("""COMPUTED_VALUE"""),"Jueves 20:15")</f>
        <v>Jueves 20:15</v>
      </c>
      <c r="AL731" s="134" t="str">
        <f>IFERROR(__xludf.DUMMYFUNCTION("""COMPUTED_VALUE"""),"Viernes 10:30")</f>
        <v>Viernes 10:30</v>
      </c>
      <c r="AM731" s="134" t="str">
        <f>IFERROR(__xludf.DUMMYFUNCTION("""COMPUTED_VALUE"""),"Viernes 14:15")</f>
        <v>Viernes 14:15</v>
      </c>
      <c r="AN731" s="134" t="str">
        <f>IFERROR(__xludf.DUMMYFUNCTION("""COMPUTED_VALUE"""),"Viernes 18:00")</f>
        <v>Viernes 18:00</v>
      </c>
      <c r="AO731" s="134" t="str">
        <f>IFERROR(__xludf.DUMMYFUNCTION("""COMPUTED_VALUE"""),"Sábado 08:15")</f>
        <v>Sábado 08:15</v>
      </c>
      <c r="AP731" s="134" t="str">
        <f>IFERROR(__xludf.DUMMYFUNCTION("""COMPUTED_VALUE"""),"Sábado 09:45")</f>
        <v>Sábado 09:45</v>
      </c>
      <c r="AQ731" s="134" t="str">
        <f>IFERROR(__xludf.DUMMYFUNCTION("""COMPUTED_VALUE"""),"Sábado 12:00")</f>
        <v>Sábado 12:00</v>
      </c>
      <c r="AR731" s="134" t="str">
        <f>IFERROR(__xludf.DUMMYFUNCTION("""COMPUTED_VALUE"""),"Sábado 16:30")</f>
        <v>Sábado 16:30</v>
      </c>
      <c r="AS731" s="134" t="str">
        <f>IFERROR(__xludf.DUMMYFUNCTION("""COMPUTED_VALUE"""),"vacio")</f>
        <v>vacio</v>
      </c>
      <c r="AT731" s="134"/>
      <c r="AU731" s="134"/>
      <c r="AV731" s="134"/>
      <c r="AW731" s="134"/>
      <c r="AX731" s="134"/>
      <c r="AY731" s="353"/>
      <c r="AZ731" s="392" t="str">
        <f>IFERROR(__xludf.DUMMYFUNCTION("TRANSPOSE( IFNA(FILTER($B:$B, MONTH(IF($A:$A&lt;&gt;"""",$A:$A,""null""))=MONTH(IF('DATOS PERSONALES'!$H729&lt;&gt;"""",'DATOS PERSONALES'!$H729,""null""))),""Ingrese mes contratacion primero""))"),"Ingrese mes contratacion primero")</f>
        <v>Ingrese mes contratacion primero</v>
      </c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</row>
    <row r="732" ht="15.75" customHeight="1">
      <c r="A732" s="134"/>
      <c r="B732" s="134"/>
      <c r="C732" s="134"/>
      <c r="D732" s="134"/>
      <c r="E732" s="134"/>
      <c r="F732" s="134"/>
      <c r="G732" s="353"/>
      <c r="H732" s="376"/>
      <c r="I732" s="376"/>
      <c r="J732" s="376"/>
      <c r="K732" s="377"/>
      <c r="L732" s="134"/>
      <c r="M732" s="134"/>
      <c r="N732" s="134"/>
      <c r="O732" s="134"/>
      <c r="P732" s="353"/>
      <c r="Q732" s="381" t="str">
        <f>IFERROR(__xludf.DUMMYFUNCTION("TRANSPOSE(FILTER($P$6:$P$329,$O$6:$O$329='DATOS PERSONALES'!$E729))"),"Lunes 13:45")</f>
        <v>Lunes 13:45</v>
      </c>
      <c r="R732" s="134" t="str">
        <f>IFERROR(__xludf.DUMMYFUNCTION("""COMPUTED_VALUE"""),"Lunes 14:30")</f>
        <v>Lunes 14:30</v>
      </c>
      <c r="S732" s="134" t="str">
        <f>IFERROR(__xludf.DUMMYFUNCTION("""COMPUTED_VALUE"""),"Lunes 17:30")</f>
        <v>Lunes 17:30</v>
      </c>
      <c r="T732" s="134" t="str">
        <f>IFERROR(__xludf.DUMMYFUNCTION("""COMPUTED_VALUE"""),"Lunes 19:45")</f>
        <v>Lunes 19:45</v>
      </c>
      <c r="U732" s="134" t="str">
        <f>IFERROR(__xludf.DUMMYFUNCTION("""COMPUTED_VALUE"""),"Lunes 20:30")</f>
        <v>Lunes 20:30</v>
      </c>
      <c r="V732" s="134" t="str">
        <f>IFERROR(__xludf.DUMMYFUNCTION("""COMPUTED_VALUE"""),"Martes 08:15")</f>
        <v>Martes 08:15</v>
      </c>
      <c r="W732" s="134" t="str">
        <f>IFERROR(__xludf.DUMMYFUNCTION("""COMPUTED_VALUE"""),"Martes 10:30")</f>
        <v>Martes 10:30</v>
      </c>
      <c r="X732" s="134" t="str">
        <f>IFERROR(__xludf.DUMMYFUNCTION("""COMPUTED_VALUE"""),"Martes 14:15")</f>
        <v>Martes 14:15</v>
      </c>
      <c r="Y732" s="134" t="str">
        <f>IFERROR(__xludf.DUMMYFUNCTION("""COMPUTED_VALUE"""),"Miércoles 08:15")</f>
        <v>Miércoles 08:15</v>
      </c>
      <c r="Z732" s="134" t="str">
        <f>IFERROR(__xludf.DUMMYFUNCTION("""COMPUTED_VALUE"""),"Miércoles 10:30")</f>
        <v>Miércoles 10:30</v>
      </c>
      <c r="AA732" s="134" t="str">
        <f>IFERROR(__xludf.DUMMYFUNCTION("""COMPUTED_VALUE"""),"Miércoles 13:30")</f>
        <v>Miércoles 13:30</v>
      </c>
      <c r="AB732" s="134" t="str">
        <f>IFERROR(__xludf.DUMMYFUNCTION("""COMPUTED_VALUE"""),"Miércoles 18:00")</f>
        <v>Miércoles 18:00</v>
      </c>
      <c r="AC732" s="134" t="str">
        <f>IFERROR(__xludf.DUMMYFUNCTION("""COMPUTED_VALUE"""),"Miércoles 18:45")</f>
        <v>Miércoles 18:45</v>
      </c>
      <c r="AD732" s="134" t="str">
        <f>IFERROR(__xludf.DUMMYFUNCTION("""COMPUTED_VALUE"""),"Miércoles 20:15")</f>
        <v>Miércoles 20:15</v>
      </c>
      <c r="AE732" s="134" t="str">
        <f>IFERROR(__xludf.DUMMYFUNCTION("""COMPUTED_VALUE"""),"Jueves 08:15")</f>
        <v>Jueves 08:15</v>
      </c>
      <c r="AF732" s="134" t="str">
        <f>IFERROR(__xludf.DUMMYFUNCTION("""COMPUTED_VALUE"""),"Jueves 09:00")</f>
        <v>Jueves 09:00</v>
      </c>
      <c r="AG732" s="134" t="str">
        <f>IFERROR(__xludf.DUMMYFUNCTION("""COMPUTED_VALUE"""),"Jueves 10:30")</f>
        <v>Jueves 10:30</v>
      </c>
      <c r="AH732" s="134" t="str">
        <f>IFERROR(__xludf.DUMMYFUNCTION("""COMPUTED_VALUE"""),"Jueves 14:15")</f>
        <v>Jueves 14:15</v>
      </c>
      <c r="AI732" s="134" t="str">
        <f>IFERROR(__xludf.DUMMYFUNCTION("""COMPUTED_VALUE"""),"Jueves 15:00")</f>
        <v>Jueves 15:00</v>
      </c>
      <c r="AJ732" s="134" t="str">
        <f>IFERROR(__xludf.DUMMYFUNCTION("""COMPUTED_VALUE"""),"Jueves 19:30")</f>
        <v>Jueves 19:30</v>
      </c>
      <c r="AK732" s="134" t="str">
        <f>IFERROR(__xludf.DUMMYFUNCTION("""COMPUTED_VALUE"""),"Jueves 20:15")</f>
        <v>Jueves 20:15</v>
      </c>
      <c r="AL732" s="134" t="str">
        <f>IFERROR(__xludf.DUMMYFUNCTION("""COMPUTED_VALUE"""),"Viernes 10:30")</f>
        <v>Viernes 10:30</v>
      </c>
      <c r="AM732" s="134" t="str">
        <f>IFERROR(__xludf.DUMMYFUNCTION("""COMPUTED_VALUE"""),"Viernes 14:15")</f>
        <v>Viernes 14:15</v>
      </c>
      <c r="AN732" s="134" t="str">
        <f>IFERROR(__xludf.DUMMYFUNCTION("""COMPUTED_VALUE"""),"Viernes 18:00")</f>
        <v>Viernes 18:00</v>
      </c>
      <c r="AO732" s="134" t="str">
        <f>IFERROR(__xludf.DUMMYFUNCTION("""COMPUTED_VALUE"""),"Sábado 08:15")</f>
        <v>Sábado 08:15</v>
      </c>
      <c r="AP732" s="134" t="str">
        <f>IFERROR(__xludf.DUMMYFUNCTION("""COMPUTED_VALUE"""),"Sábado 09:45")</f>
        <v>Sábado 09:45</v>
      </c>
      <c r="AQ732" s="134" t="str">
        <f>IFERROR(__xludf.DUMMYFUNCTION("""COMPUTED_VALUE"""),"Sábado 12:00")</f>
        <v>Sábado 12:00</v>
      </c>
      <c r="AR732" s="134" t="str">
        <f>IFERROR(__xludf.DUMMYFUNCTION("""COMPUTED_VALUE"""),"Sábado 16:30")</f>
        <v>Sábado 16:30</v>
      </c>
      <c r="AS732" s="134" t="str">
        <f>IFERROR(__xludf.DUMMYFUNCTION("""COMPUTED_VALUE"""),"vacio")</f>
        <v>vacio</v>
      </c>
      <c r="AT732" s="134"/>
      <c r="AU732" s="134"/>
      <c r="AV732" s="134"/>
      <c r="AW732" s="134"/>
      <c r="AX732" s="134"/>
      <c r="AY732" s="353"/>
      <c r="AZ732" s="392" t="str">
        <f>IFERROR(__xludf.DUMMYFUNCTION("TRANSPOSE( IFNA(FILTER($B:$B, MONTH(IF($A:$A&lt;&gt;"""",$A:$A,""null""))=MONTH(IF('DATOS PERSONALES'!$H730&lt;&gt;"""",'DATOS PERSONALES'!$H730,""null""))),""Ingrese mes contratacion primero""))"),"Ingrese mes contratacion primero")</f>
        <v>Ingrese mes contratacion primero</v>
      </c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</row>
    <row r="733" ht="15.75" customHeight="1">
      <c r="A733" s="134"/>
      <c r="B733" s="134"/>
      <c r="C733" s="134"/>
      <c r="D733" s="134"/>
      <c r="E733" s="134"/>
      <c r="F733" s="134"/>
      <c r="G733" s="353"/>
      <c r="H733" s="376"/>
      <c r="I733" s="376"/>
      <c r="J733" s="376"/>
      <c r="K733" s="377"/>
      <c r="L733" s="134"/>
      <c r="M733" s="134"/>
      <c r="N733" s="134"/>
      <c r="O733" s="134"/>
      <c r="P733" s="353"/>
      <c r="Q733" s="381" t="str">
        <f>IFERROR(__xludf.DUMMYFUNCTION("TRANSPOSE(FILTER($P$6:$P$329,$O$6:$O$329='DATOS PERSONALES'!$E730))"),"Lunes 13:45")</f>
        <v>Lunes 13:45</v>
      </c>
      <c r="R733" s="134" t="str">
        <f>IFERROR(__xludf.DUMMYFUNCTION("""COMPUTED_VALUE"""),"Lunes 14:30")</f>
        <v>Lunes 14:30</v>
      </c>
      <c r="S733" s="134" t="str">
        <f>IFERROR(__xludf.DUMMYFUNCTION("""COMPUTED_VALUE"""),"Lunes 17:30")</f>
        <v>Lunes 17:30</v>
      </c>
      <c r="T733" s="134" t="str">
        <f>IFERROR(__xludf.DUMMYFUNCTION("""COMPUTED_VALUE"""),"Lunes 19:45")</f>
        <v>Lunes 19:45</v>
      </c>
      <c r="U733" s="134" t="str">
        <f>IFERROR(__xludf.DUMMYFUNCTION("""COMPUTED_VALUE"""),"Lunes 20:30")</f>
        <v>Lunes 20:30</v>
      </c>
      <c r="V733" s="134" t="str">
        <f>IFERROR(__xludf.DUMMYFUNCTION("""COMPUTED_VALUE"""),"Martes 08:15")</f>
        <v>Martes 08:15</v>
      </c>
      <c r="W733" s="134" t="str">
        <f>IFERROR(__xludf.DUMMYFUNCTION("""COMPUTED_VALUE"""),"Martes 10:30")</f>
        <v>Martes 10:30</v>
      </c>
      <c r="X733" s="134" t="str">
        <f>IFERROR(__xludf.DUMMYFUNCTION("""COMPUTED_VALUE"""),"Martes 14:15")</f>
        <v>Martes 14:15</v>
      </c>
      <c r="Y733" s="134" t="str">
        <f>IFERROR(__xludf.DUMMYFUNCTION("""COMPUTED_VALUE"""),"Miércoles 08:15")</f>
        <v>Miércoles 08:15</v>
      </c>
      <c r="Z733" s="134" t="str">
        <f>IFERROR(__xludf.DUMMYFUNCTION("""COMPUTED_VALUE"""),"Miércoles 10:30")</f>
        <v>Miércoles 10:30</v>
      </c>
      <c r="AA733" s="134" t="str">
        <f>IFERROR(__xludf.DUMMYFUNCTION("""COMPUTED_VALUE"""),"Miércoles 13:30")</f>
        <v>Miércoles 13:30</v>
      </c>
      <c r="AB733" s="134" t="str">
        <f>IFERROR(__xludf.DUMMYFUNCTION("""COMPUTED_VALUE"""),"Miércoles 18:00")</f>
        <v>Miércoles 18:00</v>
      </c>
      <c r="AC733" s="134" t="str">
        <f>IFERROR(__xludf.DUMMYFUNCTION("""COMPUTED_VALUE"""),"Miércoles 18:45")</f>
        <v>Miércoles 18:45</v>
      </c>
      <c r="AD733" s="134" t="str">
        <f>IFERROR(__xludf.DUMMYFUNCTION("""COMPUTED_VALUE"""),"Miércoles 20:15")</f>
        <v>Miércoles 20:15</v>
      </c>
      <c r="AE733" s="134" t="str">
        <f>IFERROR(__xludf.DUMMYFUNCTION("""COMPUTED_VALUE"""),"Jueves 08:15")</f>
        <v>Jueves 08:15</v>
      </c>
      <c r="AF733" s="134" t="str">
        <f>IFERROR(__xludf.DUMMYFUNCTION("""COMPUTED_VALUE"""),"Jueves 09:00")</f>
        <v>Jueves 09:00</v>
      </c>
      <c r="AG733" s="134" t="str">
        <f>IFERROR(__xludf.DUMMYFUNCTION("""COMPUTED_VALUE"""),"Jueves 10:30")</f>
        <v>Jueves 10:30</v>
      </c>
      <c r="AH733" s="134" t="str">
        <f>IFERROR(__xludf.DUMMYFUNCTION("""COMPUTED_VALUE"""),"Jueves 14:15")</f>
        <v>Jueves 14:15</v>
      </c>
      <c r="AI733" s="134" t="str">
        <f>IFERROR(__xludf.DUMMYFUNCTION("""COMPUTED_VALUE"""),"Jueves 15:00")</f>
        <v>Jueves 15:00</v>
      </c>
      <c r="AJ733" s="134" t="str">
        <f>IFERROR(__xludf.DUMMYFUNCTION("""COMPUTED_VALUE"""),"Jueves 19:30")</f>
        <v>Jueves 19:30</v>
      </c>
      <c r="AK733" s="134" t="str">
        <f>IFERROR(__xludf.DUMMYFUNCTION("""COMPUTED_VALUE"""),"Jueves 20:15")</f>
        <v>Jueves 20:15</v>
      </c>
      <c r="AL733" s="134" t="str">
        <f>IFERROR(__xludf.DUMMYFUNCTION("""COMPUTED_VALUE"""),"Viernes 10:30")</f>
        <v>Viernes 10:30</v>
      </c>
      <c r="AM733" s="134" t="str">
        <f>IFERROR(__xludf.DUMMYFUNCTION("""COMPUTED_VALUE"""),"Viernes 14:15")</f>
        <v>Viernes 14:15</v>
      </c>
      <c r="AN733" s="134" t="str">
        <f>IFERROR(__xludf.DUMMYFUNCTION("""COMPUTED_VALUE"""),"Viernes 18:00")</f>
        <v>Viernes 18:00</v>
      </c>
      <c r="AO733" s="134" t="str">
        <f>IFERROR(__xludf.DUMMYFUNCTION("""COMPUTED_VALUE"""),"Sábado 08:15")</f>
        <v>Sábado 08:15</v>
      </c>
      <c r="AP733" s="134" t="str">
        <f>IFERROR(__xludf.DUMMYFUNCTION("""COMPUTED_VALUE"""),"Sábado 09:45")</f>
        <v>Sábado 09:45</v>
      </c>
      <c r="AQ733" s="134" t="str">
        <f>IFERROR(__xludf.DUMMYFUNCTION("""COMPUTED_VALUE"""),"Sábado 12:00")</f>
        <v>Sábado 12:00</v>
      </c>
      <c r="AR733" s="134" t="str">
        <f>IFERROR(__xludf.DUMMYFUNCTION("""COMPUTED_VALUE"""),"Sábado 16:30")</f>
        <v>Sábado 16:30</v>
      </c>
      <c r="AS733" s="134" t="str">
        <f>IFERROR(__xludf.DUMMYFUNCTION("""COMPUTED_VALUE"""),"vacio")</f>
        <v>vacio</v>
      </c>
      <c r="AT733" s="134"/>
      <c r="AU733" s="134"/>
      <c r="AV733" s="134"/>
      <c r="AW733" s="134"/>
      <c r="AX733" s="134"/>
      <c r="AY733" s="353"/>
      <c r="AZ733" s="392" t="str">
        <f>IFERROR(__xludf.DUMMYFUNCTION("TRANSPOSE( IFNA(FILTER($B:$B, MONTH(IF($A:$A&lt;&gt;"""",$A:$A,""null""))=MONTH(IF('DATOS PERSONALES'!$H731&lt;&gt;"""",'DATOS PERSONALES'!$H731,""null""))),""Ingrese mes contratacion primero""))"),"Ingrese mes contratacion primero")</f>
        <v>Ingrese mes contratacion primero</v>
      </c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</row>
    <row r="734" ht="15.75" customHeight="1">
      <c r="A734" s="134"/>
      <c r="B734" s="134"/>
      <c r="C734" s="134"/>
      <c r="D734" s="134"/>
      <c r="E734" s="134"/>
      <c r="F734" s="134"/>
      <c r="G734" s="353"/>
      <c r="H734" s="376"/>
      <c r="I734" s="376"/>
      <c r="J734" s="376"/>
      <c r="K734" s="377"/>
      <c r="L734" s="134"/>
      <c r="M734" s="134"/>
      <c r="N734" s="134"/>
      <c r="O734" s="134"/>
      <c r="P734" s="353"/>
      <c r="Q734" s="381" t="str">
        <f>IFERROR(__xludf.DUMMYFUNCTION("TRANSPOSE(FILTER($P$6:$P$329,$O$6:$O$329='DATOS PERSONALES'!$E731))"),"Lunes 13:45")</f>
        <v>Lunes 13:45</v>
      </c>
      <c r="R734" s="134" t="str">
        <f>IFERROR(__xludf.DUMMYFUNCTION("""COMPUTED_VALUE"""),"Lunes 14:30")</f>
        <v>Lunes 14:30</v>
      </c>
      <c r="S734" s="134" t="str">
        <f>IFERROR(__xludf.DUMMYFUNCTION("""COMPUTED_VALUE"""),"Lunes 17:30")</f>
        <v>Lunes 17:30</v>
      </c>
      <c r="T734" s="134" t="str">
        <f>IFERROR(__xludf.DUMMYFUNCTION("""COMPUTED_VALUE"""),"Lunes 19:45")</f>
        <v>Lunes 19:45</v>
      </c>
      <c r="U734" s="134" t="str">
        <f>IFERROR(__xludf.DUMMYFUNCTION("""COMPUTED_VALUE"""),"Lunes 20:30")</f>
        <v>Lunes 20:30</v>
      </c>
      <c r="V734" s="134" t="str">
        <f>IFERROR(__xludf.DUMMYFUNCTION("""COMPUTED_VALUE"""),"Martes 08:15")</f>
        <v>Martes 08:15</v>
      </c>
      <c r="W734" s="134" t="str">
        <f>IFERROR(__xludf.DUMMYFUNCTION("""COMPUTED_VALUE"""),"Martes 10:30")</f>
        <v>Martes 10:30</v>
      </c>
      <c r="X734" s="134" t="str">
        <f>IFERROR(__xludf.DUMMYFUNCTION("""COMPUTED_VALUE"""),"Martes 14:15")</f>
        <v>Martes 14:15</v>
      </c>
      <c r="Y734" s="134" t="str">
        <f>IFERROR(__xludf.DUMMYFUNCTION("""COMPUTED_VALUE"""),"Miércoles 08:15")</f>
        <v>Miércoles 08:15</v>
      </c>
      <c r="Z734" s="134" t="str">
        <f>IFERROR(__xludf.DUMMYFUNCTION("""COMPUTED_VALUE"""),"Miércoles 10:30")</f>
        <v>Miércoles 10:30</v>
      </c>
      <c r="AA734" s="134" t="str">
        <f>IFERROR(__xludf.DUMMYFUNCTION("""COMPUTED_VALUE"""),"Miércoles 13:30")</f>
        <v>Miércoles 13:30</v>
      </c>
      <c r="AB734" s="134" t="str">
        <f>IFERROR(__xludf.DUMMYFUNCTION("""COMPUTED_VALUE"""),"Miércoles 18:00")</f>
        <v>Miércoles 18:00</v>
      </c>
      <c r="AC734" s="134" t="str">
        <f>IFERROR(__xludf.DUMMYFUNCTION("""COMPUTED_VALUE"""),"Miércoles 18:45")</f>
        <v>Miércoles 18:45</v>
      </c>
      <c r="AD734" s="134" t="str">
        <f>IFERROR(__xludf.DUMMYFUNCTION("""COMPUTED_VALUE"""),"Miércoles 20:15")</f>
        <v>Miércoles 20:15</v>
      </c>
      <c r="AE734" s="134" t="str">
        <f>IFERROR(__xludf.DUMMYFUNCTION("""COMPUTED_VALUE"""),"Jueves 08:15")</f>
        <v>Jueves 08:15</v>
      </c>
      <c r="AF734" s="134" t="str">
        <f>IFERROR(__xludf.DUMMYFUNCTION("""COMPUTED_VALUE"""),"Jueves 09:00")</f>
        <v>Jueves 09:00</v>
      </c>
      <c r="AG734" s="134" t="str">
        <f>IFERROR(__xludf.DUMMYFUNCTION("""COMPUTED_VALUE"""),"Jueves 10:30")</f>
        <v>Jueves 10:30</v>
      </c>
      <c r="AH734" s="134" t="str">
        <f>IFERROR(__xludf.DUMMYFUNCTION("""COMPUTED_VALUE"""),"Jueves 14:15")</f>
        <v>Jueves 14:15</v>
      </c>
      <c r="AI734" s="134" t="str">
        <f>IFERROR(__xludf.DUMMYFUNCTION("""COMPUTED_VALUE"""),"Jueves 15:00")</f>
        <v>Jueves 15:00</v>
      </c>
      <c r="AJ734" s="134" t="str">
        <f>IFERROR(__xludf.DUMMYFUNCTION("""COMPUTED_VALUE"""),"Jueves 19:30")</f>
        <v>Jueves 19:30</v>
      </c>
      <c r="AK734" s="134" t="str">
        <f>IFERROR(__xludf.DUMMYFUNCTION("""COMPUTED_VALUE"""),"Jueves 20:15")</f>
        <v>Jueves 20:15</v>
      </c>
      <c r="AL734" s="134" t="str">
        <f>IFERROR(__xludf.DUMMYFUNCTION("""COMPUTED_VALUE"""),"Viernes 10:30")</f>
        <v>Viernes 10:30</v>
      </c>
      <c r="AM734" s="134" t="str">
        <f>IFERROR(__xludf.DUMMYFUNCTION("""COMPUTED_VALUE"""),"Viernes 14:15")</f>
        <v>Viernes 14:15</v>
      </c>
      <c r="AN734" s="134" t="str">
        <f>IFERROR(__xludf.DUMMYFUNCTION("""COMPUTED_VALUE"""),"Viernes 18:00")</f>
        <v>Viernes 18:00</v>
      </c>
      <c r="AO734" s="134" t="str">
        <f>IFERROR(__xludf.DUMMYFUNCTION("""COMPUTED_VALUE"""),"Sábado 08:15")</f>
        <v>Sábado 08:15</v>
      </c>
      <c r="AP734" s="134" t="str">
        <f>IFERROR(__xludf.DUMMYFUNCTION("""COMPUTED_VALUE"""),"Sábado 09:45")</f>
        <v>Sábado 09:45</v>
      </c>
      <c r="AQ734" s="134" t="str">
        <f>IFERROR(__xludf.DUMMYFUNCTION("""COMPUTED_VALUE"""),"Sábado 12:00")</f>
        <v>Sábado 12:00</v>
      </c>
      <c r="AR734" s="134" t="str">
        <f>IFERROR(__xludf.DUMMYFUNCTION("""COMPUTED_VALUE"""),"Sábado 16:30")</f>
        <v>Sábado 16:30</v>
      </c>
      <c r="AS734" s="134" t="str">
        <f>IFERROR(__xludf.DUMMYFUNCTION("""COMPUTED_VALUE"""),"vacio")</f>
        <v>vacio</v>
      </c>
      <c r="AT734" s="134"/>
      <c r="AU734" s="134"/>
      <c r="AV734" s="134"/>
      <c r="AW734" s="134"/>
      <c r="AX734" s="134"/>
      <c r="AY734" s="353"/>
      <c r="AZ734" s="392" t="str">
        <f>IFERROR(__xludf.DUMMYFUNCTION("TRANSPOSE( IFNA(FILTER($B:$B, MONTH(IF($A:$A&lt;&gt;"""",$A:$A,""null""))=MONTH(IF('DATOS PERSONALES'!$H732&lt;&gt;"""",'DATOS PERSONALES'!$H732,""null""))),""Ingrese mes contratacion primero""))"),"Ingrese mes contratacion primero")</f>
        <v>Ingrese mes contratacion primero</v>
      </c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</row>
    <row r="735" ht="15.75" customHeight="1">
      <c r="A735" s="134"/>
      <c r="B735" s="134"/>
      <c r="C735" s="134"/>
      <c r="D735" s="134"/>
      <c r="E735" s="134"/>
      <c r="F735" s="134"/>
      <c r="G735" s="353"/>
      <c r="H735" s="376"/>
      <c r="I735" s="376"/>
      <c r="J735" s="376"/>
      <c r="K735" s="377"/>
      <c r="L735" s="134"/>
      <c r="M735" s="134"/>
      <c r="N735" s="134"/>
      <c r="O735" s="134"/>
      <c r="P735" s="353"/>
      <c r="Q735" s="381" t="str">
        <f>IFERROR(__xludf.DUMMYFUNCTION("TRANSPOSE(FILTER($P$6:$P$329,$O$6:$O$329='DATOS PERSONALES'!$E732))"),"Lunes 13:45")</f>
        <v>Lunes 13:45</v>
      </c>
      <c r="R735" s="134" t="str">
        <f>IFERROR(__xludf.DUMMYFUNCTION("""COMPUTED_VALUE"""),"Lunes 14:30")</f>
        <v>Lunes 14:30</v>
      </c>
      <c r="S735" s="134" t="str">
        <f>IFERROR(__xludf.DUMMYFUNCTION("""COMPUTED_VALUE"""),"Lunes 17:30")</f>
        <v>Lunes 17:30</v>
      </c>
      <c r="T735" s="134" t="str">
        <f>IFERROR(__xludf.DUMMYFUNCTION("""COMPUTED_VALUE"""),"Lunes 19:45")</f>
        <v>Lunes 19:45</v>
      </c>
      <c r="U735" s="134" t="str">
        <f>IFERROR(__xludf.DUMMYFUNCTION("""COMPUTED_VALUE"""),"Lunes 20:30")</f>
        <v>Lunes 20:30</v>
      </c>
      <c r="V735" s="134" t="str">
        <f>IFERROR(__xludf.DUMMYFUNCTION("""COMPUTED_VALUE"""),"Martes 08:15")</f>
        <v>Martes 08:15</v>
      </c>
      <c r="W735" s="134" t="str">
        <f>IFERROR(__xludf.DUMMYFUNCTION("""COMPUTED_VALUE"""),"Martes 10:30")</f>
        <v>Martes 10:30</v>
      </c>
      <c r="X735" s="134" t="str">
        <f>IFERROR(__xludf.DUMMYFUNCTION("""COMPUTED_VALUE"""),"Martes 14:15")</f>
        <v>Martes 14:15</v>
      </c>
      <c r="Y735" s="134" t="str">
        <f>IFERROR(__xludf.DUMMYFUNCTION("""COMPUTED_VALUE"""),"Miércoles 08:15")</f>
        <v>Miércoles 08:15</v>
      </c>
      <c r="Z735" s="134" t="str">
        <f>IFERROR(__xludf.DUMMYFUNCTION("""COMPUTED_VALUE"""),"Miércoles 10:30")</f>
        <v>Miércoles 10:30</v>
      </c>
      <c r="AA735" s="134" t="str">
        <f>IFERROR(__xludf.DUMMYFUNCTION("""COMPUTED_VALUE"""),"Miércoles 13:30")</f>
        <v>Miércoles 13:30</v>
      </c>
      <c r="AB735" s="134" t="str">
        <f>IFERROR(__xludf.DUMMYFUNCTION("""COMPUTED_VALUE"""),"Miércoles 18:00")</f>
        <v>Miércoles 18:00</v>
      </c>
      <c r="AC735" s="134" t="str">
        <f>IFERROR(__xludf.DUMMYFUNCTION("""COMPUTED_VALUE"""),"Miércoles 18:45")</f>
        <v>Miércoles 18:45</v>
      </c>
      <c r="AD735" s="134" t="str">
        <f>IFERROR(__xludf.DUMMYFUNCTION("""COMPUTED_VALUE"""),"Miércoles 20:15")</f>
        <v>Miércoles 20:15</v>
      </c>
      <c r="AE735" s="134" t="str">
        <f>IFERROR(__xludf.DUMMYFUNCTION("""COMPUTED_VALUE"""),"Jueves 08:15")</f>
        <v>Jueves 08:15</v>
      </c>
      <c r="AF735" s="134" t="str">
        <f>IFERROR(__xludf.DUMMYFUNCTION("""COMPUTED_VALUE"""),"Jueves 09:00")</f>
        <v>Jueves 09:00</v>
      </c>
      <c r="AG735" s="134" t="str">
        <f>IFERROR(__xludf.DUMMYFUNCTION("""COMPUTED_VALUE"""),"Jueves 10:30")</f>
        <v>Jueves 10:30</v>
      </c>
      <c r="AH735" s="134" t="str">
        <f>IFERROR(__xludf.DUMMYFUNCTION("""COMPUTED_VALUE"""),"Jueves 14:15")</f>
        <v>Jueves 14:15</v>
      </c>
      <c r="AI735" s="134" t="str">
        <f>IFERROR(__xludf.DUMMYFUNCTION("""COMPUTED_VALUE"""),"Jueves 15:00")</f>
        <v>Jueves 15:00</v>
      </c>
      <c r="AJ735" s="134" t="str">
        <f>IFERROR(__xludf.DUMMYFUNCTION("""COMPUTED_VALUE"""),"Jueves 19:30")</f>
        <v>Jueves 19:30</v>
      </c>
      <c r="AK735" s="134" t="str">
        <f>IFERROR(__xludf.DUMMYFUNCTION("""COMPUTED_VALUE"""),"Jueves 20:15")</f>
        <v>Jueves 20:15</v>
      </c>
      <c r="AL735" s="134" t="str">
        <f>IFERROR(__xludf.DUMMYFUNCTION("""COMPUTED_VALUE"""),"Viernes 10:30")</f>
        <v>Viernes 10:30</v>
      </c>
      <c r="AM735" s="134" t="str">
        <f>IFERROR(__xludf.DUMMYFUNCTION("""COMPUTED_VALUE"""),"Viernes 14:15")</f>
        <v>Viernes 14:15</v>
      </c>
      <c r="AN735" s="134" t="str">
        <f>IFERROR(__xludf.DUMMYFUNCTION("""COMPUTED_VALUE"""),"Viernes 18:00")</f>
        <v>Viernes 18:00</v>
      </c>
      <c r="AO735" s="134" t="str">
        <f>IFERROR(__xludf.DUMMYFUNCTION("""COMPUTED_VALUE"""),"Sábado 08:15")</f>
        <v>Sábado 08:15</v>
      </c>
      <c r="AP735" s="134" t="str">
        <f>IFERROR(__xludf.DUMMYFUNCTION("""COMPUTED_VALUE"""),"Sábado 09:45")</f>
        <v>Sábado 09:45</v>
      </c>
      <c r="AQ735" s="134" t="str">
        <f>IFERROR(__xludf.DUMMYFUNCTION("""COMPUTED_VALUE"""),"Sábado 12:00")</f>
        <v>Sábado 12:00</v>
      </c>
      <c r="AR735" s="134" t="str">
        <f>IFERROR(__xludf.DUMMYFUNCTION("""COMPUTED_VALUE"""),"Sábado 16:30")</f>
        <v>Sábado 16:30</v>
      </c>
      <c r="AS735" s="134" t="str">
        <f>IFERROR(__xludf.DUMMYFUNCTION("""COMPUTED_VALUE"""),"vacio")</f>
        <v>vacio</v>
      </c>
      <c r="AT735" s="134"/>
      <c r="AU735" s="134"/>
      <c r="AV735" s="134"/>
      <c r="AW735" s="134"/>
      <c r="AX735" s="134"/>
      <c r="AY735" s="353"/>
      <c r="AZ735" s="392" t="str">
        <f>IFERROR(__xludf.DUMMYFUNCTION("TRANSPOSE( IFNA(FILTER($B:$B, MONTH(IF($A:$A&lt;&gt;"""",$A:$A,""null""))=MONTH(IF('DATOS PERSONALES'!$H733&lt;&gt;"""",'DATOS PERSONALES'!$H733,""null""))),""Ingrese mes contratacion primero""))"),"Ingrese mes contratacion primero")</f>
        <v>Ingrese mes contratacion primero</v>
      </c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</row>
    <row r="736" ht="15.75" customHeight="1">
      <c r="A736" s="134"/>
      <c r="B736" s="134"/>
      <c r="C736" s="134"/>
      <c r="D736" s="134"/>
      <c r="E736" s="134"/>
      <c r="F736" s="134"/>
      <c r="G736" s="353"/>
      <c r="H736" s="376"/>
      <c r="I736" s="376"/>
      <c r="J736" s="376"/>
      <c r="K736" s="377"/>
      <c r="L736" s="134"/>
      <c r="M736" s="134"/>
      <c r="N736" s="134"/>
      <c r="O736" s="134"/>
      <c r="P736" s="353"/>
      <c r="Q736" s="381" t="str">
        <f>IFERROR(__xludf.DUMMYFUNCTION("TRANSPOSE(FILTER($P$6:$P$329,$O$6:$O$329='DATOS PERSONALES'!$E733))"),"Lunes 13:45")</f>
        <v>Lunes 13:45</v>
      </c>
      <c r="R736" s="134" t="str">
        <f>IFERROR(__xludf.DUMMYFUNCTION("""COMPUTED_VALUE"""),"Lunes 14:30")</f>
        <v>Lunes 14:30</v>
      </c>
      <c r="S736" s="134" t="str">
        <f>IFERROR(__xludf.DUMMYFUNCTION("""COMPUTED_VALUE"""),"Lunes 17:30")</f>
        <v>Lunes 17:30</v>
      </c>
      <c r="T736" s="134" t="str">
        <f>IFERROR(__xludf.DUMMYFUNCTION("""COMPUTED_VALUE"""),"Lunes 19:45")</f>
        <v>Lunes 19:45</v>
      </c>
      <c r="U736" s="134" t="str">
        <f>IFERROR(__xludf.DUMMYFUNCTION("""COMPUTED_VALUE"""),"Lunes 20:30")</f>
        <v>Lunes 20:30</v>
      </c>
      <c r="V736" s="134" t="str">
        <f>IFERROR(__xludf.DUMMYFUNCTION("""COMPUTED_VALUE"""),"Martes 08:15")</f>
        <v>Martes 08:15</v>
      </c>
      <c r="W736" s="134" t="str">
        <f>IFERROR(__xludf.DUMMYFUNCTION("""COMPUTED_VALUE"""),"Martes 10:30")</f>
        <v>Martes 10:30</v>
      </c>
      <c r="X736" s="134" t="str">
        <f>IFERROR(__xludf.DUMMYFUNCTION("""COMPUTED_VALUE"""),"Martes 14:15")</f>
        <v>Martes 14:15</v>
      </c>
      <c r="Y736" s="134" t="str">
        <f>IFERROR(__xludf.DUMMYFUNCTION("""COMPUTED_VALUE"""),"Miércoles 08:15")</f>
        <v>Miércoles 08:15</v>
      </c>
      <c r="Z736" s="134" t="str">
        <f>IFERROR(__xludf.DUMMYFUNCTION("""COMPUTED_VALUE"""),"Miércoles 10:30")</f>
        <v>Miércoles 10:30</v>
      </c>
      <c r="AA736" s="134" t="str">
        <f>IFERROR(__xludf.DUMMYFUNCTION("""COMPUTED_VALUE"""),"Miércoles 13:30")</f>
        <v>Miércoles 13:30</v>
      </c>
      <c r="AB736" s="134" t="str">
        <f>IFERROR(__xludf.DUMMYFUNCTION("""COMPUTED_VALUE"""),"Miércoles 18:00")</f>
        <v>Miércoles 18:00</v>
      </c>
      <c r="AC736" s="134" t="str">
        <f>IFERROR(__xludf.DUMMYFUNCTION("""COMPUTED_VALUE"""),"Miércoles 18:45")</f>
        <v>Miércoles 18:45</v>
      </c>
      <c r="AD736" s="134" t="str">
        <f>IFERROR(__xludf.DUMMYFUNCTION("""COMPUTED_VALUE"""),"Miércoles 20:15")</f>
        <v>Miércoles 20:15</v>
      </c>
      <c r="AE736" s="134" t="str">
        <f>IFERROR(__xludf.DUMMYFUNCTION("""COMPUTED_VALUE"""),"Jueves 08:15")</f>
        <v>Jueves 08:15</v>
      </c>
      <c r="AF736" s="134" t="str">
        <f>IFERROR(__xludf.DUMMYFUNCTION("""COMPUTED_VALUE"""),"Jueves 09:00")</f>
        <v>Jueves 09:00</v>
      </c>
      <c r="AG736" s="134" t="str">
        <f>IFERROR(__xludf.DUMMYFUNCTION("""COMPUTED_VALUE"""),"Jueves 10:30")</f>
        <v>Jueves 10:30</v>
      </c>
      <c r="AH736" s="134" t="str">
        <f>IFERROR(__xludf.DUMMYFUNCTION("""COMPUTED_VALUE"""),"Jueves 14:15")</f>
        <v>Jueves 14:15</v>
      </c>
      <c r="AI736" s="134" t="str">
        <f>IFERROR(__xludf.DUMMYFUNCTION("""COMPUTED_VALUE"""),"Jueves 15:00")</f>
        <v>Jueves 15:00</v>
      </c>
      <c r="AJ736" s="134" t="str">
        <f>IFERROR(__xludf.DUMMYFUNCTION("""COMPUTED_VALUE"""),"Jueves 19:30")</f>
        <v>Jueves 19:30</v>
      </c>
      <c r="AK736" s="134" t="str">
        <f>IFERROR(__xludf.DUMMYFUNCTION("""COMPUTED_VALUE"""),"Jueves 20:15")</f>
        <v>Jueves 20:15</v>
      </c>
      <c r="AL736" s="134" t="str">
        <f>IFERROR(__xludf.DUMMYFUNCTION("""COMPUTED_VALUE"""),"Viernes 10:30")</f>
        <v>Viernes 10:30</v>
      </c>
      <c r="AM736" s="134" t="str">
        <f>IFERROR(__xludf.DUMMYFUNCTION("""COMPUTED_VALUE"""),"Viernes 14:15")</f>
        <v>Viernes 14:15</v>
      </c>
      <c r="AN736" s="134" t="str">
        <f>IFERROR(__xludf.DUMMYFUNCTION("""COMPUTED_VALUE"""),"Viernes 18:00")</f>
        <v>Viernes 18:00</v>
      </c>
      <c r="AO736" s="134" t="str">
        <f>IFERROR(__xludf.DUMMYFUNCTION("""COMPUTED_VALUE"""),"Sábado 08:15")</f>
        <v>Sábado 08:15</v>
      </c>
      <c r="AP736" s="134" t="str">
        <f>IFERROR(__xludf.DUMMYFUNCTION("""COMPUTED_VALUE"""),"Sábado 09:45")</f>
        <v>Sábado 09:45</v>
      </c>
      <c r="AQ736" s="134" t="str">
        <f>IFERROR(__xludf.DUMMYFUNCTION("""COMPUTED_VALUE"""),"Sábado 12:00")</f>
        <v>Sábado 12:00</v>
      </c>
      <c r="AR736" s="134" t="str">
        <f>IFERROR(__xludf.DUMMYFUNCTION("""COMPUTED_VALUE"""),"Sábado 16:30")</f>
        <v>Sábado 16:30</v>
      </c>
      <c r="AS736" s="134" t="str">
        <f>IFERROR(__xludf.DUMMYFUNCTION("""COMPUTED_VALUE"""),"vacio")</f>
        <v>vacio</v>
      </c>
      <c r="AT736" s="134"/>
      <c r="AU736" s="134"/>
      <c r="AV736" s="134"/>
      <c r="AW736" s="134"/>
      <c r="AX736" s="134"/>
      <c r="AY736" s="353"/>
      <c r="AZ736" s="392" t="str">
        <f>IFERROR(__xludf.DUMMYFUNCTION("TRANSPOSE( IFNA(FILTER($B:$B, MONTH(IF($A:$A&lt;&gt;"""",$A:$A,""null""))=MONTH(IF('DATOS PERSONALES'!$H734&lt;&gt;"""",'DATOS PERSONALES'!$H734,""null""))),""Ingrese mes contratacion primero""))"),"Ingrese mes contratacion primero")</f>
        <v>Ingrese mes contratacion primero</v>
      </c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</row>
    <row r="737" ht="15.75" customHeight="1">
      <c r="A737" s="134"/>
      <c r="B737" s="134"/>
      <c r="C737" s="134"/>
      <c r="D737" s="134"/>
      <c r="E737" s="134"/>
      <c r="F737" s="134"/>
      <c r="G737" s="353"/>
      <c r="H737" s="376"/>
      <c r="I737" s="376"/>
      <c r="J737" s="376"/>
      <c r="K737" s="377"/>
      <c r="L737" s="134"/>
      <c r="M737" s="134"/>
      <c r="N737" s="134"/>
      <c r="O737" s="134"/>
      <c r="P737" s="353"/>
      <c r="Q737" s="381" t="str">
        <f>IFERROR(__xludf.DUMMYFUNCTION("TRANSPOSE(FILTER($P$6:$P$329,$O$6:$O$329='DATOS PERSONALES'!$E734))"),"Lunes 13:45")</f>
        <v>Lunes 13:45</v>
      </c>
      <c r="R737" s="134" t="str">
        <f>IFERROR(__xludf.DUMMYFUNCTION("""COMPUTED_VALUE"""),"Lunes 14:30")</f>
        <v>Lunes 14:30</v>
      </c>
      <c r="S737" s="134" t="str">
        <f>IFERROR(__xludf.DUMMYFUNCTION("""COMPUTED_VALUE"""),"Lunes 17:30")</f>
        <v>Lunes 17:30</v>
      </c>
      <c r="T737" s="134" t="str">
        <f>IFERROR(__xludf.DUMMYFUNCTION("""COMPUTED_VALUE"""),"Lunes 19:45")</f>
        <v>Lunes 19:45</v>
      </c>
      <c r="U737" s="134" t="str">
        <f>IFERROR(__xludf.DUMMYFUNCTION("""COMPUTED_VALUE"""),"Lunes 20:30")</f>
        <v>Lunes 20:30</v>
      </c>
      <c r="V737" s="134" t="str">
        <f>IFERROR(__xludf.DUMMYFUNCTION("""COMPUTED_VALUE"""),"Martes 08:15")</f>
        <v>Martes 08:15</v>
      </c>
      <c r="W737" s="134" t="str">
        <f>IFERROR(__xludf.DUMMYFUNCTION("""COMPUTED_VALUE"""),"Martes 10:30")</f>
        <v>Martes 10:30</v>
      </c>
      <c r="X737" s="134" t="str">
        <f>IFERROR(__xludf.DUMMYFUNCTION("""COMPUTED_VALUE"""),"Martes 14:15")</f>
        <v>Martes 14:15</v>
      </c>
      <c r="Y737" s="134" t="str">
        <f>IFERROR(__xludf.DUMMYFUNCTION("""COMPUTED_VALUE"""),"Miércoles 08:15")</f>
        <v>Miércoles 08:15</v>
      </c>
      <c r="Z737" s="134" t="str">
        <f>IFERROR(__xludf.DUMMYFUNCTION("""COMPUTED_VALUE"""),"Miércoles 10:30")</f>
        <v>Miércoles 10:30</v>
      </c>
      <c r="AA737" s="134" t="str">
        <f>IFERROR(__xludf.DUMMYFUNCTION("""COMPUTED_VALUE"""),"Miércoles 13:30")</f>
        <v>Miércoles 13:30</v>
      </c>
      <c r="AB737" s="134" t="str">
        <f>IFERROR(__xludf.DUMMYFUNCTION("""COMPUTED_VALUE"""),"Miércoles 18:00")</f>
        <v>Miércoles 18:00</v>
      </c>
      <c r="AC737" s="134" t="str">
        <f>IFERROR(__xludf.DUMMYFUNCTION("""COMPUTED_VALUE"""),"Miércoles 18:45")</f>
        <v>Miércoles 18:45</v>
      </c>
      <c r="AD737" s="134" t="str">
        <f>IFERROR(__xludf.DUMMYFUNCTION("""COMPUTED_VALUE"""),"Miércoles 20:15")</f>
        <v>Miércoles 20:15</v>
      </c>
      <c r="AE737" s="134" t="str">
        <f>IFERROR(__xludf.DUMMYFUNCTION("""COMPUTED_VALUE"""),"Jueves 08:15")</f>
        <v>Jueves 08:15</v>
      </c>
      <c r="AF737" s="134" t="str">
        <f>IFERROR(__xludf.DUMMYFUNCTION("""COMPUTED_VALUE"""),"Jueves 09:00")</f>
        <v>Jueves 09:00</v>
      </c>
      <c r="AG737" s="134" t="str">
        <f>IFERROR(__xludf.DUMMYFUNCTION("""COMPUTED_VALUE"""),"Jueves 10:30")</f>
        <v>Jueves 10:30</v>
      </c>
      <c r="AH737" s="134" t="str">
        <f>IFERROR(__xludf.DUMMYFUNCTION("""COMPUTED_VALUE"""),"Jueves 14:15")</f>
        <v>Jueves 14:15</v>
      </c>
      <c r="AI737" s="134" t="str">
        <f>IFERROR(__xludf.DUMMYFUNCTION("""COMPUTED_VALUE"""),"Jueves 15:00")</f>
        <v>Jueves 15:00</v>
      </c>
      <c r="AJ737" s="134" t="str">
        <f>IFERROR(__xludf.DUMMYFUNCTION("""COMPUTED_VALUE"""),"Jueves 19:30")</f>
        <v>Jueves 19:30</v>
      </c>
      <c r="AK737" s="134" t="str">
        <f>IFERROR(__xludf.DUMMYFUNCTION("""COMPUTED_VALUE"""),"Jueves 20:15")</f>
        <v>Jueves 20:15</v>
      </c>
      <c r="AL737" s="134" t="str">
        <f>IFERROR(__xludf.DUMMYFUNCTION("""COMPUTED_VALUE"""),"Viernes 10:30")</f>
        <v>Viernes 10:30</v>
      </c>
      <c r="AM737" s="134" t="str">
        <f>IFERROR(__xludf.DUMMYFUNCTION("""COMPUTED_VALUE"""),"Viernes 14:15")</f>
        <v>Viernes 14:15</v>
      </c>
      <c r="AN737" s="134" t="str">
        <f>IFERROR(__xludf.DUMMYFUNCTION("""COMPUTED_VALUE"""),"Viernes 18:00")</f>
        <v>Viernes 18:00</v>
      </c>
      <c r="AO737" s="134" t="str">
        <f>IFERROR(__xludf.DUMMYFUNCTION("""COMPUTED_VALUE"""),"Sábado 08:15")</f>
        <v>Sábado 08:15</v>
      </c>
      <c r="AP737" s="134" t="str">
        <f>IFERROR(__xludf.DUMMYFUNCTION("""COMPUTED_VALUE"""),"Sábado 09:45")</f>
        <v>Sábado 09:45</v>
      </c>
      <c r="AQ737" s="134" t="str">
        <f>IFERROR(__xludf.DUMMYFUNCTION("""COMPUTED_VALUE"""),"Sábado 12:00")</f>
        <v>Sábado 12:00</v>
      </c>
      <c r="AR737" s="134" t="str">
        <f>IFERROR(__xludf.DUMMYFUNCTION("""COMPUTED_VALUE"""),"Sábado 16:30")</f>
        <v>Sábado 16:30</v>
      </c>
      <c r="AS737" s="134" t="str">
        <f>IFERROR(__xludf.DUMMYFUNCTION("""COMPUTED_VALUE"""),"vacio")</f>
        <v>vacio</v>
      </c>
      <c r="AT737" s="134"/>
      <c r="AU737" s="134"/>
      <c r="AV737" s="134"/>
      <c r="AW737" s="134"/>
      <c r="AX737" s="134"/>
      <c r="AY737" s="353"/>
      <c r="AZ737" s="392" t="str">
        <f>IFERROR(__xludf.DUMMYFUNCTION("TRANSPOSE( IFNA(FILTER($B:$B, MONTH(IF($A:$A&lt;&gt;"""",$A:$A,""null""))=MONTH(IF('DATOS PERSONALES'!$H735&lt;&gt;"""",'DATOS PERSONALES'!$H735,""null""))),""Ingrese mes contratacion primero""))"),"Ingrese mes contratacion primero")</f>
        <v>Ingrese mes contratacion primero</v>
      </c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</row>
    <row r="738" ht="15.75" customHeight="1">
      <c r="A738" s="134"/>
      <c r="B738" s="134"/>
      <c r="C738" s="134"/>
      <c r="D738" s="134"/>
      <c r="E738" s="134"/>
      <c r="F738" s="134"/>
      <c r="G738" s="353"/>
      <c r="H738" s="376"/>
      <c r="I738" s="376"/>
      <c r="J738" s="376"/>
      <c r="K738" s="377"/>
      <c r="L738" s="134"/>
      <c r="M738" s="134"/>
      <c r="N738" s="134"/>
      <c r="O738" s="134"/>
      <c r="P738" s="353"/>
      <c r="Q738" s="381" t="str">
        <f>IFERROR(__xludf.DUMMYFUNCTION("TRANSPOSE(FILTER($P$6:$P$329,$O$6:$O$329='DATOS PERSONALES'!$E735))"),"Lunes 13:45")</f>
        <v>Lunes 13:45</v>
      </c>
      <c r="R738" s="134" t="str">
        <f>IFERROR(__xludf.DUMMYFUNCTION("""COMPUTED_VALUE"""),"Lunes 14:30")</f>
        <v>Lunes 14:30</v>
      </c>
      <c r="S738" s="134" t="str">
        <f>IFERROR(__xludf.DUMMYFUNCTION("""COMPUTED_VALUE"""),"Lunes 17:30")</f>
        <v>Lunes 17:30</v>
      </c>
      <c r="T738" s="134" t="str">
        <f>IFERROR(__xludf.DUMMYFUNCTION("""COMPUTED_VALUE"""),"Lunes 19:45")</f>
        <v>Lunes 19:45</v>
      </c>
      <c r="U738" s="134" t="str">
        <f>IFERROR(__xludf.DUMMYFUNCTION("""COMPUTED_VALUE"""),"Lunes 20:30")</f>
        <v>Lunes 20:30</v>
      </c>
      <c r="V738" s="134" t="str">
        <f>IFERROR(__xludf.DUMMYFUNCTION("""COMPUTED_VALUE"""),"Martes 08:15")</f>
        <v>Martes 08:15</v>
      </c>
      <c r="W738" s="134" t="str">
        <f>IFERROR(__xludf.DUMMYFUNCTION("""COMPUTED_VALUE"""),"Martes 10:30")</f>
        <v>Martes 10:30</v>
      </c>
      <c r="X738" s="134" t="str">
        <f>IFERROR(__xludf.DUMMYFUNCTION("""COMPUTED_VALUE"""),"Martes 14:15")</f>
        <v>Martes 14:15</v>
      </c>
      <c r="Y738" s="134" t="str">
        <f>IFERROR(__xludf.DUMMYFUNCTION("""COMPUTED_VALUE"""),"Miércoles 08:15")</f>
        <v>Miércoles 08:15</v>
      </c>
      <c r="Z738" s="134" t="str">
        <f>IFERROR(__xludf.DUMMYFUNCTION("""COMPUTED_VALUE"""),"Miércoles 10:30")</f>
        <v>Miércoles 10:30</v>
      </c>
      <c r="AA738" s="134" t="str">
        <f>IFERROR(__xludf.DUMMYFUNCTION("""COMPUTED_VALUE"""),"Miércoles 13:30")</f>
        <v>Miércoles 13:30</v>
      </c>
      <c r="AB738" s="134" t="str">
        <f>IFERROR(__xludf.DUMMYFUNCTION("""COMPUTED_VALUE"""),"Miércoles 18:00")</f>
        <v>Miércoles 18:00</v>
      </c>
      <c r="AC738" s="134" t="str">
        <f>IFERROR(__xludf.DUMMYFUNCTION("""COMPUTED_VALUE"""),"Miércoles 18:45")</f>
        <v>Miércoles 18:45</v>
      </c>
      <c r="AD738" s="134" t="str">
        <f>IFERROR(__xludf.DUMMYFUNCTION("""COMPUTED_VALUE"""),"Miércoles 20:15")</f>
        <v>Miércoles 20:15</v>
      </c>
      <c r="AE738" s="134" t="str">
        <f>IFERROR(__xludf.DUMMYFUNCTION("""COMPUTED_VALUE"""),"Jueves 08:15")</f>
        <v>Jueves 08:15</v>
      </c>
      <c r="AF738" s="134" t="str">
        <f>IFERROR(__xludf.DUMMYFUNCTION("""COMPUTED_VALUE"""),"Jueves 09:00")</f>
        <v>Jueves 09:00</v>
      </c>
      <c r="AG738" s="134" t="str">
        <f>IFERROR(__xludf.DUMMYFUNCTION("""COMPUTED_VALUE"""),"Jueves 10:30")</f>
        <v>Jueves 10:30</v>
      </c>
      <c r="AH738" s="134" t="str">
        <f>IFERROR(__xludf.DUMMYFUNCTION("""COMPUTED_VALUE"""),"Jueves 14:15")</f>
        <v>Jueves 14:15</v>
      </c>
      <c r="AI738" s="134" t="str">
        <f>IFERROR(__xludf.DUMMYFUNCTION("""COMPUTED_VALUE"""),"Jueves 15:00")</f>
        <v>Jueves 15:00</v>
      </c>
      <c r="AJ738" s="134" t="str">
        <f>IFERROR(__xludf.DUMMYFUNCTION("""COMPUTED_VALUE"""),"Jueves 19:30")</f>
        <v>Jueves 19:30</v>
      </c>
      <c r="AK738" s="134" t="str">
        <f>IFERROR(__xludf.DUMMYFUNCTION("""COMPUTED_VALUE"""),"Jueves 20:15")</f>
        <v>Jueves 20:15</v>
      </c>
      <c r="AL738" s="134" t="str">
        <f>IFERROR(__xludf.DUMMYFUNCTION("""COMPUTED_VALUE"""),"Viernes 10:30")</f>
        <v>Viernes 10:30</v>
      </c>
      <c r="AM738" s="134" t="str">
        <f>IFERROR(__xludf.DUMMYFUNCTION("""COMPUTED_VALUE"""),"Viernes 14:15")</f>
        <v>Viernes 14:15</v>
      </c>
      <c r="AN738" s="134" t="str">
        <f>IFERROR(__xludf.DUMMYFUNCTION("""COMPUTED_VALUE"""),"Viernes 18:00")</f>
        <v>Viernes 18:00</v>
      </c>
      <c r="AO738" s="134" t="str">
        <f>IFERROR(__xludf.DUMMYFUNCTION("""COMPUTED_VALUE"""),"Sábado 08:15")</f>
        <v>Sábado 08:15</v>
      </c>
      <c r="AP738" s="134" t="str">
        <f>IFERROR(__xludf.DUMMYFUNCTION("""COMPUTED_VALUE"""),"Sábado 09:45")</f>
        <v>Sábado 09:45</v>
      </c>
      <c r="AQ738" s="134" t="str">
        <f>IFERROR(__xludf.DUMMYFUNCTION("""COMPUTED_VALUE"""),"Sábado 12:00")</f>
        <v>Sábado 12:00</v>
      </c>
      <c r="AR738" s="134" t="str">
        <f>IFERROR(__xludf.DUMMYFUNCTION("""COMPUTED_VALUE"""),"Sábado 16:30")</f>
        <v>Sábado 16:30</v>
      </c>
      <c r="AS738" s="134" t="str">
        <f>IFERROR(__xludf.DUMMYFUNCTION("""COMPUTED_VALUE"""),"vacio")</f>
        <v>vacio</v>
      </c>
      <c r="AT738" s="134"/>
      <c r="AU738" s="134"/>
      <c r="AV738" s="134"/>
      <c r="AW738" s="134"/>
      <c r="AX738" s="134"/>
      <c r="AY738" s="353"/>
      <c r="AZ738" s="392" t="str">
        <f>IFERROR(__xludf.DUMMYFUNCTION("TRANSPOSE( IFNA(FILTER($B:$B, MONTH(IF($A:$A&lt;&gt;"""",$A:$A,""null""))=MONTH(IF('DATOS PERSONALES'!$H736&lt;&gt;"""",'DATOS PERSONALES'!$H736,""null""))),""Ingrese mes contratacion primero""))"),"Ingrese mes contratacion primero")</f>
        <v>Ingrese mes contratacion primero</v>
      </c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</row>
    <row r="739" ht="15.75" customHeight="1">
      <c r="A739" s="134"/>
      <c r="B739" s="134"/>
      <c r="C739" s="134"/>
      <c r="D739" s="134"/>
      <c r="E739" s="134"/>
      <c r="F739" s="134"/>
      <c r="G739" s="353"/>
      <c r="H739" s="376"/>
      <c r="I739" s="376"/>
      <c r="J739" s="376"/>
      <c r="K739" s="377"/>
      <c r="L739" s="134"/>
      <c r="M739" s="134"/>
      <c r="N739" s="134"/>
      <c r="O739" s="134"/>
      <c r="P739" s="353"/>
      <c r="Q739" s="381" t="str">
        <f>IFERROR(__xludf.DUMMYFUNCTION("TRANSPOSE(FILTER($P$6:$P$329,$O$6:$O$329='DATOS PERSONALES'!$E736))"),"Lunes 13:45")</f>
        <v>Lunes 13:45</v>
      </c>
      <c r="R739" s="134" t="str">
        <f>IFERROR(__xludf.DUMMYFUNCTION("""COMPUTED_VALUE"""),"Lunes 14:30")</f>
        <v>Lunes 14:30</v>
      </c>
      <c r="S739" s="134" t="str">
        <f>IFERROR(__xludf.DUMMYFUNCTION("""COMPUTED_VALUE"""),"Lunes 17:30")</f>
        <v>Lunes 17:30</v>
      </c>
      <c r="T739" s="134" t="str">
        <f>IFERROR(__xludf.DUMMYFUNCTION("""COMPUTED_VALUE"""),"Lunes 19:45")</f>
        <v>Lunes 19:45</v>
      </c>
      <c r="U739" s="134" t="str">
        <f>IFERROR(__xludf.DUMMYFUNCTION("""COMPUTED_VALUE"""),"Lunes 20:30")</f>
        <v>Lunes 20:30</v>
      </c>
      <c r="V739" s="134" t="str">
        <f>IFERROR(__xludf.DUMMYFUNCTION("""COMPUTED_VALUE"""),"Martes 08:15")</f>
        <v>Martes 08:15</v>
      </c>
      <c r="W739" s="134" t="str">
        <f>IFERROR(__xludf.DUMMYFUNCTION("""COMPUTED_VALUE"""),"Martes 10:30")</f>
        <v>Martes 10:30</v>
      </c>
      <c r="X739" s="134" t="str">
        <f>IFERROR(__xludf.DUMMYFUNCTION("""COMPUTED_VALUE"""),"Martes 14:15")</f>
        <v>Martes 14:15</v>
      </c>
      <c r="Y739" s="134" t="str">
        <f>IFERROR(__xludf.DUMMYFUNCTION("""COMPUTED_VALUE"""),"Miércoles 08:15")</f>
        <v>Miércoles 08:15</v>
      </c>
      <c r="Z739" s="134" t="str">
        <f>IFERROR(__xludf.DUMMYFUNCTION("""COMPUTED_VALUE"""),"Miércoles 10:30")</f>
        <v>Miércoles 10:30</v>
      </c>
      <c r="AA739" s="134" t="str">
        <f>IFERROR(__xludf.DUMMYFUNCTION("""COMPUTED_VALUE"""),"Miércoles 13:30")</f>
        <v>Miércoles 13:30</v>
      </c>
      <c r="AB739" s="134" t="str">
        <f>IFERROR(__xludf.DUMMYFUNCTION("""COMPUTED_VALUE"""),"Miércoles 18:00")</f>
        <v>Miércoles 18:00</v>
      </c>
      <c r="AC739" s="134" t="str">
        <f>IFERROR(__xludf.DUMMYFUNCTION("""COMPUTED_VALUE"""),"Miércoles 18:45")</f>
        <v>Miércoles 18:45</v>
      </c>
      <c r="AD739" s="134" t="str">
        <f>IFERROR(__xludf.DUMMYFUNCTION("""COMPUTED_VALUE"""),"Miércoles 20:15")</f>
        <v>Miércoles 20:15</v>
      </c>
      <c r="AE739" s="134" t="str">
        <f>IFERROR(__xludf.DUMMYFUNCTION("""COMPUTED_VALUE"""),"Jueves 08:15")</f>
        <v>Jueves 08:15</v>
      </c>
      <c r="AF739" s="134" t="str">
        <f>IFERROR(__xludf.DUMMYFUNCTION("""COMPUTED_VALUE"""),"Jueves 09:00")</f>
        <v>Jueves 09:00</v>
      </c>
      <c r="AG739" s="134" t="str">
        <f>IFERROR(__xludf.DUMMYFUNCTION("""COMPUTED_VALUE"""),"Jueves 10:30")</f>
        <v>Jueves 10:30</v>
      </c>
      <c r="AH739" s="134" t="str">
        <f>IFERROR(__xludf.DUMMYFUNCTION("""COMPUTED_VALUE"""),"Jueves 14:15")</f>
        <v>Jueves 14:15</v>
      </c>
      <c r="AI739" s="134" t="str">
        <f>IFERROR(__xludf.DUMMYFUNCTION("""COMPUTED_VALUE"""),"Jueves 15:00")</f>
        <v>Jueves 15:00</v>
      </c>
      <c r="AJ739" s="134" t="str">
        <f>IFERROR(__xludf.DUMMYFUNCTION("""COMPUTED_VALUE"""),"Jueves 19:30")</f>
        <v>Jueves 19:30</v>
      </c>
      <c r="AK739" s="134" t="str">
        <f>IFERROR(__xludf.DUMMYFUNCTION("""COMPUTED_VALUE"""),"Jueves 20:15")</f>
        <v>Jueves 20:15</v>
      </c>
      <c r="AL739" s="134" t="str">
        <f>IFERROR(__xludf.DUMMYFUNCTION("""COMPUTED_VALUE"""),"Viernes 10:30")</f>
        <v>Viernes 10:30</v>
      </c>
      <c r="AM739" s="134" t="str">
        <f>IFERROR(__xludf.DUMMYFUNCTION("""COMPUTED_VALUE"""),"Viernes 14:15")</f>
        <v>Viernes 14:15</v>
      </c>
      <c r="AN739" s="134" t="str">
        <f>IFERROR(__xludf.DUMMYFUNCTION("""COMPUTED_VALUE"""),"Viernes 18:00")</f>
        <v>Viernes 18:00</v>
      </c>
      <c r="AO739" s="134" t="str">
        <f>IFERROR(__xludf.DUMMYFUNCTION("""COMPUTED_VALUE"""),"Sábado 08:15")</f>
        <v>Sábado 08:15</v>
      </c>
      <c r="AP739" s="134" t="str">
        <f>IFERROR(__xludf.DUMMYFUNCTION("""COMPUTED_VALUE"""),"Sábado 09:45")</f>
        <v>Sábado 09:45</v>
      </c>
      <c r="AQ739" s="134" t="str">
        <f>IFERROR(__xludf.DUMMYFUNCTION("""COMPUTED_VALUE"""),"Sábado 12:00")</f>
        <v>Sábado 12:00</v>
      </c>
      <c r="AR739" s="134" t="str">
        <f>IFERROR(__xludf.DUMMYFUNCTION("""COMPUTED_VALUE"""),"Sábado 16:30")</f>
        <v>Sábado 16:30</v>
      </c>
      <c r="AS739" s="134" t="str">
        <f>IFERROR(__xludf.DUMMYFUNCTION("""COMPUTED_VALUE"""),"vacio")</f>
        <v>vacio</v>
      </c>
      <c r="AT739" s="134"/>
      <c r="AU739" s="134"/>
      <c r="AV739" s="134"/>
      <c r="AW739" s="134"/>
      <c r="AX739" s="134"/>
      <c r="AY739" s="353"/>
      <c r="AZ739" s="392" t="str">
        <f>IFERROR(__xludf.DUMMYFUNCTION("TRANSPOSE( IFNA(FILTER($B:$B, MONTH(IF($A:$A&lt;&gt;"""",$A:$A,""null""))=MONTH(IF('DATOS PERSONALES'!$H737&lt;&gt;"""",'DATOS PERSONALES'!$H737,""null""))),""Ingrese mes contratacion primero""))"),"Ingrese mes contratacion primero")</f>
        <v>Ingrese mes contratacion primero</v>
      </c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</row>
    <row r="740" ht="15.75" customHeight="1">
      <c r="A740" s="134"/>
      <c r="B740" s="134"/>
      <c r="C740" s="134"/>
      <c r="D740" s="134"/>
      <c r="E740" s="134"/>
      <c r="F740" s="134"/>
      <c r="G740" s="353"/>
      <c r="H740" s="376"/>
      <c r="I740" s="376"/>
      <c r="J740" s="376"/>
      <c r="K740" s="377"/>
      <c r="L740" s="134"/>
      <c r="M740" s="134"/>
      <c r="N740" s="134"/>
      <c r="O740" s="134"/>
      <c r="P740" s="353"/>
      <c r="Q740" s="381" t="str">
        <f>IFERROR(__xludf.DUMMYFUNCTION("TRANSPOSE(FILTER($P$6:$P$329,$O$6:$O$329='DATOS PERSONALES'!$E737))"),"Lunes 13:45")</f>
        <v>Lunes 13:45</v>
      </c>
      <c r="R740" s="134" t="str">
        <f>IFERROR(__xludf.DUMMYFUNCTION("""COMPUTED_VALUE"""),"Lunes 14:30")</f>
        <v>Lunes 14:30</v>
      </c>
      <c r="S740" s="134" t="str">
        <f>IFERROR(__xludf.DUMMYFUNCTION("""COMPUTED_VALUE"""),"Lunes 17:30")</f>
        <v>Lunes 17:30</v>
      </c>
      <c r="T740" s="134" t="str">
        <f>IFERROR(__xludf.DUMMYFUNCTION("""COMPUTED_VALUE"""),"Lunes 19:45")</f>
        <v>Lunes 19:45</v>
      </c>
      <c r="U740" s="134" t="str">
        <f>IFERROR(__xludf.DUMMYFUNCTION("""COMPUTED_VALUE"""),"Lunes 20:30")</f>
        <v>Lunes 20:30</v>
      </c>
      <c r="V740" s="134" t="str">
        <f>IFERROR(__xludf.DUMMYFUNCTION("""COMPUTED_VALUE"""),"Martes 08:15")</f>
        <v>Martes 08:15</v>
      </c>
      <c r="W740" s="134" t="str">
        <f>IFERROR(__xludf.DUMMYFUNCTION("""COMPUTED_VALUE"""),"Martes 10:30")</f>
        <v>Martes 10:30</v>
      </c>
      <c r="X740" s="134" t="str">
        <f>IFERROR(__xludf.DUMMYFUNCTION("""COMPUTED_VALUE"""),"Martes 14:15")</f>
        <v>Martes 14:15</v>
      </c>
      <c r="Y740" s="134" t="str">
        <f>IFERROR(__xludf.DUMMYFUNCTION("""COMPUTED_VALUE"""),"Miércoles 08:15")</f>
        <v>Miércoles 08:15</v>
      </c>
      <c r="Z740" s="134" t="str">
        <f>IFERROR(__xludf.DUMMYFUNCTION("""COMPUTED_VALUE"""),"Miércoles 10:30")</f>
        <v>Miércoles 10:30</v>
      </c>
      <c r="AA740" s="134" t="str">
        <f>IFERROR(__xludf.DUMMYFUNCTION("""COMPUTED_VALUE"""),"Miércoles 13:30")</f>
        <v>Miércoles 13:30</v>
      </c>
      <c r="AB740" s="134" t="str">
        <f>IFERROR(__xludf.DUMMYFUNCTION("""COMPUTED_VALUE"""),"Miércoles 18:00")</f>
        <v>Miércoles 18:00</v>
      </c>
      <c r="AC740" s="134" t="str">
        <f>IFERROR(__xludf.DUMMYFUNCTION("""COMPUTED_VALUE"""),"Miércoles 18:45")</f>
        <v>Miércoles 18:45</v>
      </c>
      <c r="AD740" s="134" t="str">
        <f>IFERROR(__xludf.DUMMYFUNCTION("""COMPUTED_VALUE"""),"Miércoles 20:15")</f>
        <v>Miércoles 20:15</v>
      </c>
      <c r="AE740" s="134" t="str">
        <f>IFERROR(__xludf.DUMMYFUNCTION("""COMPUTED_VALUE"""),"Jueves 08:15")</f>
        <v>Jueves 08:15</v>
      </c>
      <c r="AF740" s="134" t="str">
        <f>IFERROR(__xludf.DUMMYFUNCTION("""COMPUTED_VALUE"""),"Jueves 09:00")</f>
        <v>Jueves 09:00</v>
      </c>
      <c r="AG740" s="134" t="str">
        <f>IFERROR(__xludf.DUMMYFUNCTION("""COMPUTED_VALUE"""),"Jueves 10:30")</f>
        <v>Jueves 10:30</v>
      </c>
      <c r="AH740" s="134" t="str">
        <f>IFERROR(__xludf.DUMMYFUNCTION("""COMPUTED_VALUE"""),"Jueves 14:15")</f>
        <v>Jueves 14:15</v>
      </c>
      <c r="AI740" s="134" t="str">
        <f>IFERROR(__xludf.DUMMYFUNCTION("""COMPUTED_VALUE"""),"Jueves 15:00")</f>
        <v>Jueves 15:00</v>
      </c>
      <c r="AJ740" s="134" t="str">
        <f>IFERROR(__xludf.DUMMYFUNCTION("""COMPUTED_VALUE"""),"Jueves 19:30")</f>
        <v>Jueves 19:30</v>
      </c>
      <c r="AK740" s="134" t="str">
        <f>IFERROR(__xludf.DUMMYFUNCTION("""COMPUTED_VALUE"""),"Jueves 20:15")</f>
        <v>Jueves 20:15</v>
      </c>
      <c r="AL740" s="134" t="str">
        <f>IFERROR(__xludf.DUMMYFUNCTION("""COMPUTED_VALUE"""),"Viernes 10:30")</f>
        <v>Viernes 10:30</v>
      </c>
      <c r="AM740" s="134" t="str">
        <f>IFERROR(__xludf.DUMMYFUNCTION("""COMPUTED_VALUE"""),"Viernes 14:15")</f>
        <v>Viernes 14:15</v>
      </c>
      <c r="AN740" s="134" t="str">
        <f>IFERROR(__xludf.DUMMYFUNCTION("""COMPUTED_VALUE"""),"Viernes 18:00")</f>
        <v>Viernes 18:00</v>
      </c>
      <c r="AO740" s="134" t="str">
        <f>IFERROR(__xludf.DUMMYFUNCTION("""COMPUTED_VALUE"""),"Sábado 08:15")</f>
        <v>Sábado 08:15</v>
      </c>
      <c r="AP740" s="134" t="str">
        <f>IFERROR(__xludf.DUMMYFUNCTION("""COMPUTED_VALUE"""),"Sábado 09:45")</f>
        <v>Sábado 09:45</v>
      </c>
      <c r="AQ740" s="134" t="str">
        <f>IFERROR(__xludf.DUMMYFUNCTION("""COMPUTED_VALUE"""),"Sábado 12:00")</f>
        <v>Sábado 12:00</v>
      </c>
      <c r="AR740" s="134" t="str">
        <f>IFERROR(__xludf.DUMMYFUNCTION("""COMPUTED_VALUE"""),"Sábado 16:30")</f>
        <v>Sábado 16:30</v>
      </c>
      <c r="AS740" s="134" t="str">
        <f>IFERROR(__xludf.DUMMYFUNCTION("""COMPUTED_VALUE"""),"vacio")</f>
        <v>vacio</v>
      </c>
      <c r="AT740" s="134"/>
      <c r="AU740" s="134"/>
      <c r="AV740" s="134"/>
      <c r="AW740" s="134"/>
      <c r="AX740" s="134"/>
      <c r="AY740" s="353"/>
      <c r="AZ740" s="392" t="str">
        <f>IFERROR(__xludf.DUMMYFUNCTION("TRANSPOSE( IFNA(FILTER($B:$B, MONTH(IF($A:$A&lt;&gt;"""",$A:$A,""null""))=MONTH(IF('DATOS PERSONALES'!$H738&lt;&gt;"""",'DATOS PERSONALES'!$H738,""null""))),""Ingrese mes contratacion primero""))"),"Ingrese mes contratacion primero")</f>
        <v>Ingrese mes contratacion primero</v>
      </c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</row>
    <row r="741" ht="15.75" customHeight="1">
      <c r="A741" s="134"/>
      <c r="B741" s="134"/>
      <c r="C741" s="134"/>
      <c r="D741" s="134"/>
      <c r="E741" s="134"/>
      <c r="F741" s="134"/>
      <c r="G741" s="353"/>
      <c r="H741" s="376"/>
      <c r="I741" s="376"/>
      <c r="J741" s="376"/>
      <c r="K741" s="377"/>
      <c r="L741" s="134"/>
      <c r="M741" s="134"/>
      <c r="N741" s="134"/>
      <c r="O741" s="134"/>
      <c r="P741" s="353"/>
      <c r="Q741" s="381" t="str">
        <f>IFERROR(__xludf.DUMMYFUNCTION("TRANSPOSE(FILTER($P$6:$P$329,$O$6:$O$329='DATOS PERSONALES'!$E738))"),"Lunes 13:45")</f>
        <v>Lunes 13:45</v>
      </c>
      <c r="R741" s="134" t="str">
        <f>IFERROR(__xludf.DUMMYFUNCTION("""COMPUTED_VALUE"""),"Lunes 14:30")</f>
        <v>Lunes 14:30</v>
      </c>
      <c r="S741" s="134" t="str">
        <f>IFERROR(__xludf.DUMMYFUNCTION("""COMPUTED_VALUE"""),"Lunes 17:30")</f>
        <v>Lunes 17:30</v>
      </c>
      <c r="T741" s="134" t="str">
        <f>IFERROR(__xludf.DUMMYFUNCTION("""COMPUTED_VALUE"""),"Lunes 19:45")</f>
        <v>Lunes 19:45</v>
      </c>
      <c r="U741" s="134" t="str">
        <f>IFERROR(__xludf.DUMMYFUNCTION("""COMPUTED_VALUE"""),"Lunes 20:30")</f>
        <v>Lunes 20:30</v>
      </c>
      <c r="V741" s="134" t="str">
        <f>IFERROR(__xludf.DUMMYFUNCTION("""COMPUTED_VALUE"""),"Martes 08:15")</f>
        <v>Martes 08:15</v>
      </c>
      <c r="W741" s="134" t="str">
        <f>IFERROR(__xludf.DUMMYFUNCTION("""COMPUTED_VALUE"""),"Martes 10:30")</f>
        <v>Martes 10:30</v>
      </c>
      <c r="X741" s="134" t="str">
        <f>IFERROR(__xludf.DUMMYFUNCTION("""COMPUTED_VALUE"""),"Martes 14:15")</f>
        <v>Martes 14:15</v>
      </c>
      <c r="Y741" s="134" t="str">
        <f>IFERROR(__xludf.DUMMYFUNCTION("""COMPUTED_VALUE"""),"Miércoles 08:15")</f>
        <v>Miércoles 08:15</v>
      </c>
      <c r="Z741" s="134" t="str">
        <f>IFERROR(__xludf.DUMMYFUNCTION("""COMPUTED_VALUE"""),"Miércoles 10:30")</f>
        <v>Miércoles 10:30</v>
      </c>
      <c r="AA741" s="134" t="str">
        <f>IFERROR(__xludf.DUMMYFUNCTION("""COMPUTED_VALUE"""),"Miércoles 13:30")</f>
        <v>Miércoles 13:30</v>
      </c>
      <c r="AB741" s="134" t="str">
        <f>IFERROR(__xludf.DUMMYFUNCTION("""COMPUTED_VALUE"""),"Miércoles 18:00")</f>
        <v>Miércoles 18:00</v>
      </c>
      <c r="AC741" s="134" t="str">
        <f>IFERROR(__xludf.DUMMYFUNCTION("""COMPUTED_VALUE"""),"Miércoles 18:45")</f>
        <v>Miércoles 18:45</v>
      </c>
      <c r="AD741" s="134" t="str">
        <f>IFERROR(__xludf.DUMMYFUNCTION("""COMPUTED_VALUE"""),"Miércoles 20:15")</f>
        <v>Miércoles 20:15</v>
      </c>
      <c r="AE741" s="134" t="str">
        <f>IFERROR(__xludf.DUMMYFUNCTION("""COMPUTED_VALUE"""),"Jueves 08:15")</f>
        <v>Jueves 08:15</v>
      </c>
      <c r="AF741" s="134" t="str">
        <f>IFERROR(__xludf.DUMMYFUNCTION("""COMPUTED_VALUE"""),"Jueves 09:00")</f>
        <v>Jueves 09:00</v>
      </c>
      <c r="AG741" s="134" t="str">
        <f>IFERROR(__xludf.DUMMYFUNCTION("""COMPUTED_VALUE"""),"Jueves 10:30")</f>
        <v>Jueves 10:30</v>
      </c>
      <c r="AH741" s="134" t="str">
        <f>IFERROR(__xludf.DUMMYFUNCTION("""COMPUTED_VALUE"""),"Jueves 14:15")</f>
        <v>Jueves 14:15</v>
      </c>
      <c r="AI741" s="134" t="str">
        <f>IFERROR(__xludf.DUMMYFUNCTION("""COMPUTED_VALUE"""),"Jueves 15:00")</f>
        <v>Jueves 15:00</v>
      </c>
      <c r="AJ741" s="134" t="str">
        <f>IFERROR(__xludf.DUMMYFUNCTION("""COMPUTED_VALUE"""),"Jueves 19:30")</f>
        <v>Jueves 19:30</v>
      </c>
      <c r="AK741" s="134" t="str">
        <f>IFERROR(__xludf.DUMMYFUNCTION("""COMPUTED_VALUE"""),"Jueves 20:15")</f>
        <v>Jueves 20:15</v>
      </c>
      <c r="AL741" s="134" t="str">
        <f>IFERROR(__xludf.DUMMYFUNCTION("""COMPUTED_VALUE"""),"Viernes 10:30")</f>
        <v>Viernes 10:30</v>
      </c>
      <c r="AM741" s="134" t="str">
        <f>IFERROR(__xludf.DUMMYFUNCTION("""COMPUTED_VALUE"""),"Viernes 14:15")</f>
        <v>Viernes 14:15</v>
      </c>
      <c r="AN741" s="134" t="str">
        <f>IFERROR(__xludf.DUMMYFUNCTION("""COMPUTED_VALUE"""),"Viernes 18:00")</f>
        <v>Viernes 18:00</v>
      </c>
      <c r="AO741" s="134" t="str">
        <f>IFERROR(__xludf.DUMMYFUNCTION("""COMPUTED_VALUE"""),"Sábado 08:15")</f>
        <v>Sábado 08:15</v>
      </c>
      <c r="AP741" s="134" t="str">
        <f>IFERROR(__xludf.DUMMYFUNCTION("""COMPUTED_VALUE"""),"Sábado 09:45")</f>
        <v>Sábado 09:45</v>
      </c>
      <c r="AQ741" s="134" t="str">
        <f>IFERROR(__xludf.DUMMYFUNCTION("""COMPUTED_VALUE"""),"Sábado 12:00")</f>
        <v>Sábado 12:00</v>
      </c>
      <c r="AR741" s="134" t="str">
        <f>IFERROR(__xludf.DUMMYFUNCTION("""COMPUTED_VALUE"""),"Sábado 16:30")</f>
        <v>Sábado 16:30</v>
      </c>
      <c r="AS741" s="134" t="str">
        <f>IFERROR(__xludf.DUMMYFUNCTION("""COMPUTED_VALUE"""),"vacio")</f>
        <v>vacio</v>
      </c>
      <c r="AT741" s="134"/>
      <c r="AU741" s="134"/>
      <c r="AV741" s="134"/>
      <c r="AW741" s="134"/>
      <c r="AX741" s="134"/>
      <c r="AY741" s="353"/>
      <c r="AZ741" s="392" t="str">
        <f>IFERROR(__xludf.DUMMYFUNCTION("TRANSPOSE( IFNA(FILTER($B:$B, MONTH(IF($A:$A&lt;&gt;"""",$A:$A,""null""))=MONTH(IF('DATOS PERSONALES'!$H739&lt;&gt;"""",'DATOS PERSONALES'!$H739,""null""))),""Ingrese mes contratacion primero""))"),"Ingrese mes contratacion primero")</f>
        <v>Ingrese mes contratacion primero</v>
      </c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</row>
    <row r="742" ht="15.75" customHeight="1">
      <c r="A742" s="134"/>
      <c r="B742" s="134"/>
      <c r="C742" s="134"/>
      <c r="D742" s="134"/>
      <c r="E742" s="134"/>
      <c r="F742" s="134"/>
      <c r="G742" s="353"/>
      <c r="H742" s="376"/>
      <c r="I742" s="376"/>
      <c r="J742" s="376"/>
      <c r="K742" s="377"/>
      <c r="L742" s="134"/>
      <c r="M742" s="134"/>
      <c r="N742" s="134"/>
      <c r="O742" s="134"/>
      <c r="P742" s="353"/>
      <c r="Q742" s="381" t="str">
        <f>IFERROR(__xludf.DUMMYFUNCTION("TRANSPOSE(FILTER($P$6:$P$329,$O$6:$O$329='DATOS PERSONALES'!$E739))"),"Lunes 13:45")</f>
        <v>Lunes 13:45</v>
      </c>
      <c r="R742" s="134" t="str">
        <f>IFERROR(__xludf.DUMMYFUNCTION("""COMPUTED_VALUE"""),"Lunes 14:30")</f>
        <v>Lunes 14:30</v>
      </c>
      <c r="S742" s="134" t="str">
        <f>IFERROR(__xludf.DUMMYFUNCTION("""COMPUTED_VALUE"""),"Lunes 17:30")</f>
        <v>Lunes 17:30</v>
      </c>
      <c r="T742" s="134" t="str">
        <f>IFERROR(__xludf.DUMMYFUNCTION("""COMPUTED_VALUE"""),"Lunes 19:45")</f>
        <v>Lunes 19:45</v>
      </c>
      <c r="U742" s="134" t="str">
        <f>IFERROR(__xludf.DUMMYFUNCTION("""COMPUTED_VALUE"""),"Lunes 20:30")</f>
        <v>Lunes 20:30</v>
      </c>
      <c r="V742" s="134" t="str">
        <f>IFERROR(__xludf.DUMMYFUNCTION("""COMPUTED_VALUE"""),"Martes 08:15")</f>
        <v>Martes 08:15</v>
      </c>
      <c r="W742" s="134" t="str">
        <f>IFERROR(__xludf.DUMMYFUNCTION("""COMPUTED_VALUE"""),"Martes 10:30")</f>
        <v>Martes 10:30</v>
      </c>
      <c r="X742" s="134" t="str">
        <f>IFERROR(__xludf.DUMMYFUNCTION("""COMPUTED_VALUE"""),"Martes 14:15")</f>
        <v>Martes 14:15</v>
      </c>
      <c r="Y742" s="134" t="str">
        <f>IFERROR(__xludf.DUMMYFUNCTION("""COMPUTED_VALUE"""),"Miércoles 08:15")</f>
        <v>Miércoles 08:15</v>
      </c>
      <c r="Z742" s="134" t="str">
        <f>IFERROR(__xludf.DUMMYFUNCTION("""COMPUTED_VALUE"""),"Miércoles 10:30")</f>
        <v>Miércoles 10:30</v>
      </c>
      <c r="AA742" s="134" t="str">
        <f>IFERROR(__xludf.DUMMYFUNCTION("""COMPUTED_VALUE"""),"Miércoles 13:30")</f>
        <v>Miércoles 13:30</v>
      </c>
      <c r="AB742" s="134" t="str">
        <f>IFERROR(__xludf.DUMMYFUNCTION("""COMPUTED_VALUE"""),"Miércoles 18:00")</f>
        <v>Miércoles 18:00</v>
      </c>
      <c r="AC742" s="134" t="str">
        <f>IFERROR(__xludf.DUMMYFUNCTION("""COMPUTED_VALUE"""),"Miércoles 18:45")</f>
        <v>Miércoles 18:45</v>
      </c>
      <c r="AD742" s="134" t="str">
        <f>IFERROR(__xludf.DUMMYFUNCTION("""COMPUTED_VALUE"""),"Miércoles 20:15")</f>
        <v>Miércoles 20:15</v>
      </c>
      <c r="AE742" s="134" t="str">
        <f>IFERROR(__xludf.DUMMYFUNCTION("""COMPUTED_VALUE"""),"Jueves 08:15")</f>
        <v>Jueves 08:15</v>
      </c>
      <c r="AF742" s="134" t="str">
        <f>IFERROR(__xludf.DUMMYFUNCTION("""COMPUTED_VALUE"""),"Jueves 09:00")</f>
        <v>Jueves 09:00</v>
      </c>
      <c r="AG742" s="134" t="str">
        <f>IFERROR(__xludf.DUMMYFUNCTION("""COMPUTED_VALUE"""),"Jueves 10:30")</f>
        <v>Jueves 10:30</v>
      </c>
      <c r="AH742" s="134" t="str">
        <f>IFERROR(__xludf.DUMMYFUNCTION("""COMPUTED_VALUE"""),"Jueves 14:15")</f>
        <v>Jueves 14:15</v>
      </c>
      <c r="AI742" s="134" t="str">
        <f>IFERROR(__xludf.DUMMYFUNCTION("""COMPUTED_VALUE"""),"Jueves 15:00")</f>
        <v>Jueves 15:00</v>
      </c>
      <c r="AJ742" s="134" t="str">
        <f>IFERROR(__xludf.DUMMYFUNCTION("""COMPUTED_VALUE"""),"Jueves 19:30")</f>
        <v>Jueves 19:30</v>
      </c>
      <c r="AK742" s="134" t="str">
        <f>IFERROR(__xludf.DUMMYFUNCTION("""COMPUTED_VALUE"""),"Jueves 20:15")</f>
        <v>Jueves 20:15</v>
      </c>
      <c r="AL742" s="134" t="str">
        <f>IFERROR(__xludf.DUMMYFUNCTION("""COMPUTED_VALUE"""),"Viernes 10:30")</f>
        <v>Viernes 10:30</v>
      </c>
      <c r="AM742" s="134" t="str">
        <f>IFERROR(__xludf.DUMMYFUNCTION("""COMPUTED_VALUE"""),"Viernes 14:15")</f>
        <v>Viernes 14:15</v>
      </c>
      <c r="AN742" s="134" t="str">
        <f>IFERROR(__xludf.DUMMYFUNCTION("""COMPUTED_VALUE"""),"Viernes 18:00")</f>
        <v>Viernes 18:00</v>
      </c>
      <c r="AO742" s="134" t="str">
        <f>IFERROR(__xludf.DUMMYFUNCTION("""COMPUTED_VALUE"""),"Sábado 08:15")</f>
        <v>Sábado 08:15</v>
      </c>
      <c r="AP742" s="134" t="str">
        <f>IFERROR(__xludf.DUMMYFUNCTION("""COMPUTED_VALUE"""),"Sábado 09:45")</f>
        <v>Sábado 09:45</v>
      </c>
      <c r="AQ742" s="134" t="str">
        <f>IFERROR(__xludf.DUMMYFUNCTION("""COMPUTED_VALUE"""),"Sábado 12:00")</f>
        <v>Sábado 12:00</v>
      </c>
      <c r="AR742" s="134" t="str">
        <f>IFERROR(__xludf.DUMMYFUNCTION("""COMPUTED_VALUE"""),"Sábado 16:30")</f>
        <v>Sábado 16:30</v>
      </c>
      <c r="AS742" s="134" t="str">
        <f>IFERROR(__xludf.DUMMYFUNCTION("""COMPUTED_VALUE"""),"vacio")</f>
        <v>vacio</v>
      </c>
      <c r="AT742" s="134"/>
      <c r="AU742" s="134"/>
      <c r="AV742" s="134"/>
      <c r="AW742" s="134"/>
      <c r="AX742" s="134"/>
      <c r="AY742" s="353"/>
      <c r="AZ742" s="392" t="str">
        <f>IFERROR(__xludf.DUMMYFUNCTION("TRANSPOSE( IFNA(FILTER($B:$B, MONTH(IF($A:$A&lt;&gt;"""",$A:$A,""null""))=MONTH(IF('DATOS PERSONALES'!$H740&lt;&gt;"""",'DATOS PERSONALES'!$H740,""null""))),""Ingrese mes contratacion primero""))"),"Ingrese mes contratacion primero")</f>
        <v>Ingrese mes contratacion primero</v>
      </c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</row>
    <row r="743" ht="15.75" customHeight="1">
      <c r="A743" s="134"/>
      <c r="B743" s="134"/>
      <c r="C743" s="134"/>
      <c r="D743" s="134"/>
      <c r="E743" s="134"/>
      <c r="F743" s="134"/>
      <c r="G743" s="353"/>
      <c r="H743" s="376"/>
      <c r="I743" s="376"/>
      <c r="J743" s="376"/>
      <c r="K743" s="377"/>
      <c r="L743" s="134"/>
      <c r="M743" s="134"/>
      <c r="N743" s="134"/>
      <c r="O743" s="134"/>
      <c r="P743" s="353"/>
      <c r="Q743" s="381" t="str">
        <f>IFERROR(__xludf.DUMMYFUNCTION("TRANSPOSE(FILTER($P$6:$P$329,$O$6:$O$329='DATOS PERSONALES'!$E740))"),"Lunes 13:45")</f>
        <v>Lunes 13:45</v>
      </c>
      <c r="R743" s="134" t="str">
        <f>IFERROR(__xludf.DUMMYFUNCTION("""COMPUTED_VALUE"""),"Lunes 14:30")</f>
        <v>Lunes 14:30</v>
      </c>
      <c r="S743" s="134" t="str">
        <f>IFERROR(__xludf.DUMMYFUNCTION("""COMPUTED_VALUE"""),"Lunes 17:30")</f>
        <v>Lunes 17:30</v>
      </c>
      <c r="T743" s="134" t="str">
        <f>IFERROR(__xludf.DUMMYFUNCTION("""COMPUTED_VALUE"""),"Lunes 19:45")</f>
        <v>Lunes 19:45</v>
      </c>
      <c r="U743" s="134" t="str">
        <f>IFERROR(__xludf.DUMMYFUNCTION("""COMPUTED_VALUE"""),"Lunes 20:30")</f>
        <v>Lunes 20:30</v>
      </c>
      <c r="V743" s="134" t="str">
        <f>IFERROR(__xludf.DUMMYFUNCTION("""COMPUTED_VALUE"""),"Martes 08:15")</f>
        <v>Martes 08:15</v>
      </c>
      <c r="W743" s="134" t="str">
        <f>IFERROR(__xludf.DUMMYFUNCTION("""COMPUTED_VALUE"""),"Martes 10:30")</f>
        <v>Martes 10:30</v>
      </c>
      <c r="X743" s="134" t="str">
        <f>IFERROR(__xludf.DUMMYFUNCTION("""COMPUTED_VALUE"""),"Martes 14:15")</f>
        <v>Martes 14:15</v>
      </c>
      <c r="Y743" s="134" t="str">
        <f>IFERROR(__xludf.DUMMYFUNCTION("""COMPUTED_VALUE"""),"Miércoles 08:15")</f>
        <v>Miércoles 08:15</v>
      </c>
      <c r="Z743" s="134" t="str">
        <f>IFERROR(__xludf.DUMMYFUNCTION("""COMPUTED_VALUE"""),"Miércoles 10:30")</f>
        <v>Miércoles 10:30</v>
      </c>
      <c r="AA743" s="134" t="str">
        <f>IFERROR(__xludf.DUMMYFUNCTION("""COMPUTED_VALUE"""),"Miércoles 13:30")</f>
        <v>Miércoles 13:30</v>
      </c>
      <c r="AB743" s="134" t="str">
        <f>IFERROR(__xludf.DUMMYFUNCTION("""COMPUTED_VALUE"""),"Miércoles 18:00")</f>
        <v>Miércoles 18:00</v>
      </c>
      <c r="AC743" s="134" t="str">
        <f>IFERROR(__xludf.DUMMYFUNCTION("""COMPUTED_VALUE"""),"Miércoles 18:45")</f>
        <v>Miércoles 18:45</v>
      </c>
      <c r="AD743" s="134" t="str">
        <f>IFERROR(__xludf.DUMMYFUNCTION("""COMPUTED_VALUE"""),"Miércoles 20:15")</f>
        <v>Miércoles 20:15</v>
      </c>
      <c r="AE743" s="134" t="str">
        <f>IFERROR(__xludf.DUMMYFUNCTION("""COMPUTED_VALUE"""),"Jueves 08:15")</f>
        <v>Jueves 08:15</v>
      </c>
      <c r="AF743" s="134" t="str">
        <f>IFERROR(__xludf.DUMMYFUNCTION("""COMPUTED_VALUE"""),"Jueves 09:00")</f>
        <v>Jueves 09:00</v>
      </c>
      <c r="AG743" s="134" t="str">
        <f>IFERROR(__xludf.DUMMYFUNCTION("""COMPUTED_VALUE"""),"Jueves 10:30")</f>
        <v>Jueves 10:30</v>
      </c>
      <c r="AH743" s="134" t="str">
        <f>IFERROR(__xludf.DUMMYFUNCTION("""COMPUTED_VALUE"""),"Jueves 14:15")</f>
        <v>Jueves 14:15</v>
      </c>
      <c r="AI743" s="134" t="str">
        <f>IFERROR(__xludf.DUMMYFUNCTION("""COMPUTED_VALUE"""),"Jueves 15:00")</f>
        <v>Jueves 15:00</v>
      </c>
      <c r="AJ743" s="134" t="str">
        <f>IFERROR(__xludf.DUMMYFUNCTION("""COMPUTED_VALUE"""),"Jueves 19:30")</f>
        <v>Jueves 19:30</v>
      </c>
      <c r="AK743" s="134" t="str">
        <f>IFERROR(__xludf.DUMMYFUNCTION("""COMPUTED_VALUE"""),"Jueves 20:15")</f>
        <v>Jueves 20:15</v>
      </c>
      <c r="AL743" s="134" t="str">
        <f>IFERROR(__xludf.DUMMYFUNCTION("""COMPUTED_VALUE"""),"Viernes 10:30")</f>
        <v>Viernes 10:30</v>
      </c>
      <c r="AM743" s="134" t="str">
        <f>IFERROR(__xludf.DUMMYFUNCTION("""COMPUTED_VALUE"""),"Viernes 14:15")</f>
        <v>Viernes 14:15</v>
      </c>
      <c r="AN743" s="134" t="str">
        <f>IFERROR(__xludf.DUMMYFUNCTION("""COMPUTED_VALUE"""),"Viernes 18:00")</f>
        <v>Viernes 18:00</v>
      </c>
      <c r="AO743" s="134" t="str">
        <f>IFERROR(__xludf.DUMMYFUNCTION("""COMPUTED_VALUE"""),"Sábado 08:15")</f>
        <v>Sábado 08:15</v>
      </c>
      <c r="AP743" s="134" t="str">
        <f>IFERROR(__xludf.DUMMYFUNCTION("""COMPUTED_VALUE"""),"Sábado 09:45")</f>
        <v>Sábado 09:45</v>
      </c>
      <c r="AQ743" s="134" t="str">
        <f>IFERROR(__xludf.DUMMYFUNCTION("""COMPUTED_VALUE"""),"Sábado 12:00")</f>
        <v>Sábado 12:00</v>
      </c>
      <c r="AR743" s="134" t="str">
        <f>IFERROR(__xludf.DUMMYFUNCTION("""COMPUTED_VALUE"""),"Sábado 16:30")</f>
        <v>Sábado 16:30</v>
      </c>
      <c r="AS743" s="134" t="str">
        <f>IFERROR(__xludf.DUMMYFUNCTION("""COMPUTED_VALUE"""),"vacio")</f>
        <v>vacio</v>
      </c>
      <c r="AT743" s="134"/>
      <c r="AU743" s="134"/>
      <c r="AV743" s="134"/>
      <c r="AW743" s="134"/>
      <c r="AX743" s="134"/>
      <c r="AY743" s="353"/>
      <c r="AZ743" s="392" t="str">
        <f>IFERROR(__xludf.DUMMYFUNCTION("TRANSPOSE( IFNA(FILTER($B:$B, MONTH(IF($A:$A&lt;&gt;"""",$A:$A,""null""))=MONTH(IF('DATOS PERSONALES'!$H741&lt;&gt;"""",'DATOS PERSONALES'!$H741,""null""))),""Ingrese mes contratacion primero""))"),"Ingrese mes contratacion primero")</f>
        <v>Ingrese mes contratacion primero</v>
      </c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</row>
    <row r="744" ht="15.75" customHeight="1">
      <c r="A744" s="134"/>
      <c r="B744" s="134"/>
      <c r="C744" s="134"/>
      <c r="D744" s="134"/>
      <c r="E744" s="134"/>
      <c r="F744" s="134"/>
      <c r="G744" s="353"/>
      <c r="H744" s="376"/>
      <c r="I744" s="376"/>
      <c r="J744" s="376"/>
      <c r="K744" s="377"/>
      <c r="L744" s="134"/>
      <c r="M744" s="134"/>
      <c r="N744" s="134"/>
      <c r="O744" s="134"/>
      <c r="P744" s="353"/>
      <c r="Q744" s="381" t="str">
        <f>IFERROR(__xludf.DUMMYFUNCTION("TRANSPOSE(FILTER($P$6:$P$329,$O$6:$O$329='DATOS PERSONALES'!$E741))"),"Lunes 13:45")</f>
        <v>Lunes 13:45</v>
      </c>
      <c r="R744" s="134" t="str">
        <f>IFERROR(__xludf.DUMMYFUNCTION("""COMPUTED_VALUE"""),"Lunes 14:30")</f>
        <v>Lunes 14:30</v>
      </c>
      <c r="S744" s="134" t="str">
        <f>IFERROR(__xludf.DUMMYFUNCTION("""COMPUTED_VALUE"""),"Lunes 17:30")</f>
        <v>Lunes 17:30</v>
      </c>
      <c r="T744" s="134" t="str">
        <f>IFERROR(__xludf.DUMMYFUNCTION("""COMPUTED_VALUE"""),"Lunes 19:45")</f>
        <v>Lunes 19:45</v>
      </c>
      <c r="U744" s="134" t="str">
        <f>IFERROR(__xludf.DUMMYFUNCTION("""COMPUTED_VALUE"""),"Lunes 20:30")</f>
        <v>Lunes 20:30</v>
      </c>
      <c r="V744" s="134" t="str">
        <f>IFERROR(__xludf.DUMMYFUNCTION("""COMPUTED_VALUE"""),"Martes 08:15")</f>
        <v>Martes 08:15</v>
      </c>
      <c r="W744" s="134" t="str">
        <f>IFERROR(__xludf.DUMMYFUNCTION("""COMPUTED_VALUE"""),"Martes 10:30")</f>
        <v>Martes 10:30</v>
      </c>
      <c r="X744" s="134" t="str">
        <f>IFERROR(__xludf.DUMMYFUNCTION("""COMPUTED_VALUE"""),"Martes 14:15")</f>
        <v>Martes 14:15</v>
      </c>
      <c r="Y744" s="134" t="str">
        <f>IFERROR(__xludf.DUMMYFUNCTION("""COMPUTED_VALUE"""),"Miércoles 08:15")</f>
        <v>Miércoles 08:15</v>
      </c>
      <c r="Z744" s="134" t="str">
        <f>IFERROR(__xludf.DUMMYFUNCTION("""COMPUTED_VALUE"""),"Miércoles 10:30")</f>
        <v>Miércoles 10:30</v>
      </c>
      <c r="AA744" s="134" t="str">
        <f>IFERROR(__xludf.DUMMYFUNCTION("""COMPUTED_VALUE"""),"Miércoles 13:30")</f>
        <v>Miércoles 13:30</v>
      </c>
      <c r="AB744" s="134" t="str">
        <f>IFERROR(__xludf.DUMMYFUNCTION("""COMPUTED_VALUE"""),"Miércoles 18:00")</f>
        <v>Miércoles 18:00</v>
      </c>
      <c r="AC744" s="134" t="str">
        <f>IFERROR(__xludf.DUMMYFUNCTION("""COMPUTED_VALUE"""),"Miércoles 18:45")</f>
        <v>Miércoles 18:45</v>
      </c>
      <c r="AD744" s="134" t="str">
        <f>IFERROR(__xludf.DUMMYFUNCTION("""COMPUTED_VALUE"""),"Miércoles 20:15")</f>
        <v>Miércoles 20:15</v>
      </c>
      <c r="AE744" s="134" t="str">
        <f>IFERROR(__xludf.DUMMYFUNCTION("""COMPUTED_VALUE"""),"Jueves 08:15")</f>
        <v>Jueves 08:15</v>
      </c>
      <c r="AF744" s="134" t="str">
        <f>IFERROR(__xludf.DUMMYFUNCTION("""COMPUTED_VALUE"""),"Jueves 09:00")</f>
        <v>Jueves 09:00</v>
      </c>
      <c r="AG744" s="134" t="str">
        <f>IFERROR(__xludf.DUMMYFUNCTION("""COMPUTED_VALUE"""),"Jueves 10:30")</f>
        <v>Jueves 10:30</v>
      </c>
      <c r="AH744" s="134" t="str">
        <f>IFERROR(__xludf.DUMMYFUNCTION("""COMPUTED_VALUE"""),"Jueves 14:15")</f>
        <v>Jueves 14:15</v>
      </c>
      <c r="AI744" s="134" t="str">
        <f>IFERROR(__xludf.DUMMYFUNCTION("""COMPUTED_VALUE"""),"Jueves 15:00")</f>
        <v>Jueves 15:00</v>
      </c>
      <c r="AJ744" s="134" t="str">
        <f>IFERROR(__xludf.DUMMYFUNCTION("""COMPUTED_VALUE"""),"Jueves 19:30")</f>
        <v>Jueves 19:30</v>
      </c>
      <c r="AK744" s="134" t="str">
        <f>IFERROR(__xludf.DUMMYFUNCTION("""COMPUTED_VALUE"""),"Jueves 20:15")</f>
        <v>Jueves 20:15</v>
      </c>
      <c r="AL744" s="134" t="str">
        <f>IFERROR(__xludf.DUMMYFUNCTION("""COMPUTED_VALUE"""),"Viernes 10:30")</f>
        <v>Viernes 10:30</v>
      </c>
      <c r="AM744" s="134" t="str">
        <f>IFERROR(__xludf.DUMMYFUNCTION("""COMPUTED_VALUE"""),"Viernes 14:15")</f>
        <v>Viernes 14:15</v>
      </c>
      <c r="AN744" s="134" t="str">
        <f>IFERROR(__xludf.DUMMYFUNCTION("""COMPUTED_VALUE"""),"Viernes 18:00")</f>
        <v>Viernes 18:00</v>
      </c>
      <c r="AO744" s="134" t="str">
        <f>IFERROR(__xludf.DUMMYFUNCTION("""COMPUTED_VALUE"""),"Sábado 08:15")</f>
        <v>Sábado 08:15</v>
      </c>
      <c r="AP744" s="134" t="str">
        <f>IFERROR(__xludf.DUMMYFUNCTION("""COMPUTED_VALUE"""),"Sábado 09:45")</f>
        <v>Sábado 09:45</v>
      </c>
      <c r="AQ744" s="134" t="str">
        <f>IFERROR(__xludf.DUMMYFUNCTION("""COMPUTED_VALUE"""),"Sábado 12:00")</f>
        <v>Sábado 12:00</v>
      </c>
      <c r="AR744" s="134" t="str">
        <f>IFERROR(__xludf.DUMMYFUNCTION("""COMPUTED_VALUE"""),"Sábado 16:30")</f>
        <v>Sábado 16:30</v>
      </c>
      <c r="AS744" s="134" t="str">
        <f>IFERROR(__xludf.DUMMYFUNCTION("""COMPUTED_VALUE"""),"vacio")</f>
        <v>vacio</v>
      </c>
      <c r="AT744" s="134"/>
      <c r="AU744" s="134"/>
      <c r="AV744" s="134"/>
      <c r="AW744" s="134"/>
      <c r="AX744" s="134"/>
      <c r="AY744" s="353"/>
      <c r="AZ744" s="392" t="str">
        <f>IFERROR(__xludf.DUMMYFUNCTION("TRANSPOSE( IFNA(FILTER($B:$B, MONTH(IF($A:$A&lt;&gt;"""",$A:$A,""null""))=MONTH(IF('DATOS PERSONALES'!$H742&lt;&gt;"""",'DATOS PERSONALES'!$H742,""null""))),""Ingrese mes contratacion primero""))"),"Ingrese mes contratacion primero")</f>
        <v>Ingrese mes contratacion primero</v>
      </c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</row>
    <row r="745" ht="15.75" customHeight="1">
      <c r="A745" s="134"/>
      <c r="B745" s="134"/>
      <c r="C745" s="134"/>
      <c r="D745" s="134"/>
      <c r="E745" s="134"/>
      <c r="F745" s="134"/>
      <c r="G745" s="353"/>
      <c r="H745" s="376"/>
      <c r="I745" s="376"/>
      <c r="J745" s="376"/>
      <c r="K745" s="377"/>
      <c r="L745" s="134"/>
      <c r="M745" s="134"/>
      <c r="N745" s="134"/>
      <c r="O745" s="134"/>
      <c r="P745" s="353"/>
      <c r="Q745" s="381" t="str">
        <f>IFERROR(__xludf.DUMMYFUNCTION("TRANSPOSE(FILTER($P$6:$P$329,$O$6:$O$329='DATOS PERSONALES'!$E742))"),"Lunes 13:45")</f>
        <v>Lunes 13:45</v>
      </c>
      <c r="R745" s="134" t="str">
        <f>IFERROR(__xludf.DUMMYFUNCTION("""COMPUTED_VALUE"""),"Lunes 14:30")</f>
        <v>Lunes 14:30</v>
      </c>
      <c r="S745" s="134" t="str">
        <f>IFERROR(__xludf.DUMMYFUNCTION("""COMPUTED_VALUE"""),"Lunes 17:30")</f>
        <v>Lunes 17:30</v>
      </c>
      <c r="T745" s="134" t="str">
        <f>IFERROR(__xludf.DUMMYFUNCTION("""COMPUTED_VALUE"""),"Lunes 19:45")</f>
        <v>Lunes 19:45</v>
      </c>
      <c r="U745" s="134" t="str">
        <f>IFERROR(__xludf.DUMMYFUNCTION("""COMPUTED_VALUE"""),"Lunes 20:30")</f>
        <v>Lunes 20:30</v>
      </c>
      <c r="V745" s="134" t="str">
        <f>IFERROR(__xludf.DUMMYFUNCTION("""COMPUTED_VALUE"""),"Martes 08:15")</f>
        <v>Martes 08:15</v>
      </c>
      <c r="W745" s="134" t="str">
        <f>IFERROR(__xludf.DUMMYFUNCTION("""COMPUTED_VALUE"""),"Martes 10:30")</f>
        <v>Martes 10:30</v>
      </c>
      <c r="X745" s="134" t="str">
        <f>IFERROR(__xludf.DUMMYFUNCTION("""COMPUTED_VALUE"""),"Martes 14:15")</f>
        <v>Martes 14:15</v>
      </c>
      <c r="Y745" s="134" t="str">
        <f>IFERROR(__xludf.DUMMYFUNCTION("""COMPUTED_VALUE"""),"Miércoles 08:15")</f>
        <v>Miércoles 08:15</v>
      </c>
      <c r="Z745" s="134" t="str">
        <f>IFERROR(__xludf.DUMMYFUNCTION("""COMPUTED_VALUE"""),"Miércoles 10:30")</f>
        <v>Miércoles 10:30</v>
      </c>
      <c r="AA745" s="134" t="str">
        <f>IFERROR(__xludf.DUMMYFUNCTION("""COMPUTED_VALUE"""),"Miércoles 13:30")</f>
        <v>Miércoles 13:30</v>
      </c>
      <c r="AB745" s="134" t="str">
        <f>IFERROR(__xludf.DUMMYFUNCTION("""COMPUTED_VALUE"""),"Miércoles 18:00")</f>
        <v>Miércoles 18:00</v>
      </c>
      <c r="AC745" s="134" t="str">
        <f>IFERROR(__xludf.DUMMYFUNCTION("""COMPUTED_VALUE"""),"Miércoles 18:45")</f>
        <v>Miércoles 18:45</v>
      </c>
      <c r="AD745" s="134" t="str">
        <f>IFERROR(__xludf.DUMMYFUNCTION("""COMPUTED_VALUE"""),"Miércoles 20:15")</f>
        <v>Miércoles 20:15</v>
      </c>
      <c r="AE745" s="134" t="str">
        <f>IFERROR(__xludf.DUMMYFUNCTION("""COMPUTED_VALUE"""),"Jueves 08:15")</f>
        <v>Jueves 08:15</v>
      </c>
      <c r="AF745" s="134" t="str">
        <f>IFERROR(__xludf.DUMMYFUNCTION("""COMPUTED_VALUE"""),"Jueves 09:00")</f>
        <v>Jueves 09:00</v>
      </c>
      <c r="AG745" s="134" t="str">
        <f>IFERROR(__xludf.DUMMYFUNCTION("""COMPUTED_VALUE"""),"Jueves 10:30")</f>
        <v>Jueves 10:30</v>
      </c>
      <c r="AH745" s="134" t="str">
        <f>IFERROR(__xludf.DUMMYFUNCTION("""COMPUTED_VALUE"""),"Jueves 14:15")</f>
        <v>Jueves 14:15</v>
      </c>
      <c r="AI745" s="134" t="str">
        <f>IFERROR(__xludf.DUMMYFUNCTION("""COMPUTED_VALUE"""),"Jueves 15:00")</f>
        <v>Jueves 15:00</v>
      </c>
      <c r="AJ745" s="134" t="str">
        <f>IFERROR(__xludf.DUMMYFUNCTION("""COMPUTED_VALUE"""),"Jueves 19:30")</f>
        <v>Jueves 19:30</v>
      </c>
      <c r="AK745" s="134" t="str">
        <f>IFERROR(__xludf.DUMMYFUNCTION("""COMPUTED_VALUE"""),"Jueves 20:15")</f>
        <v>Jueves 20:15</v>
      </c>
      <c r="AL745" s="134" t="str">
        <f>IFERROR(__xludf.DUMMYFUNCTION("""COMPUTED_VALUE"""),"Viernes 10:30")</f>
        <v>Viernes 10:30</v>
      </c>
      <c r="AM745" s="134" t="str">
        <f>IFERROR(__xludf.DUMMYFUNCTION("""COMPUTED_VALUE"""),"Viernes 14:15")</f>
        <v>Viernes 14:15</v>
      </c>
      <c r="AN745" s="134" t="str">
        <f>IFERROR(__xludf.DUMMYFUNCTION("""COMPUTED_VALUE"""),"Viernes 18:00")</f>
        <v>Viernes 18:00</v>
      </c>
      <c r="AO745" s="134" t="str">
        <f>IFERROR(__xludf.DUMMYFUNCTION("""COMPUTED_VALUE"""),"Sábado 08:15")</f>
        <v>Sábado 08:15</v>
      </c>
      <c r="AP745" s="134" t="str">
        <f>IFERROR(__xludf.DUMMYFUNCTION("""COMPUTED_VALUE"""),"Sábado 09:45")</f>
        <v>Sábado 09:45</v>
      </c>
      <c r="AQ745" s="134" t="str">
        <f>IFERROR(__xludf.DUMMYFUNCTION("""COMPUTED_VALUE"""),"Sábado 12:00")</f>
        <v>Sábado 12:00</v>
      </c>
      <c r="AR745" s="134" t="str">
        <f>IFERROR(__xludf.DUMMYFUNCTION("""COMPUTED_VALUE"""),"Sábado 16:30")</f>
        <v>Sábado 16:30</v>
      </c>
      <c r="AS745" s="134" t="str">
        <f>IFERROR(__xludf.DUMMYFUNCTION("""COMPUTED_VALUE"""),"vacio")</f>
        <v>vacio</v>
      </c>
      <c r="AT745" s="134"/>
      <c r="AU745" s="134"/>
      <c r="AV745" s="134"/>
      <c r="AW745" s="134"/>
      <c r="AX745" s="134"/>
      <c r="AY745" s="353"/>
      <c r="AZ745" s="392" t="str">
        <f>IFERROR(__xludf.DUMMYFUNCTION("TRANSPOSE( IFNA(FILTER($B:$B, MONTH(IF($A:$A&lt;&gt;"""",$A:$A,""null""))=MONTH(IF('DATOS PERSONALES'!$H743&lt;&gt;"""",'DATOS PERSONALES'!$H743,""null""))),""Ingrese mes contratacion primero""))"),"Ingrese mes contratacion primero")</f>
        <v>Ingrese mes contratacion primero</v>
      </c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</row>
    <row r="746" ht="15.75" customHeight="1">
      <c r="A746" s="134"/>
      <c r="B746" s="134"/>
      <c r="C746" s="134"/>
      <c r="D746" s="134"/>
      <c r="E746" s="134"/>
      <c r="F746" s="134"/>
      <c r="G746" s="353"/>
      <c r="H746" s="376"/>
      <c r="I746" s="376"/>
      <c r="J746" s="376"/>
      <c r="K746" s="377"/>
      <c r="L746" s="134"/>
      <c r="M746" s="134"/>
      <c r="N746" s="134"/>
      <c r="O746" s="134"/>
      <c r="P746" s="353"/>
      <c r="Q746" s="381" t="str">
        <f>IFERROR(__xludf.DUMMYFUNCTION("TRANSPOSE(FILTER($P$6:$P$329,$O$6:$O$329='DATOS PERSONALES'!$E743))"),"Lunes 13:45")</f>
        <v>Lunes 13:45</v>
      </c>
      <c r="R746" s="134" t="str">
        <f>IFERROR(__xludf.DUMMYFUNCTION("""COMPUTED_VALUE"""),"Lunes 14:30")</f>
        <v>Lunes 14:30</v>
      </c>
      <c r="S746" s="134" t="str">
        <f>IFERROR(__xludf.DUMMYFUNCTION("""COMPUTED_VALUE"""),"Lunes 17:30")</f>
        <v>Lunes 17:30</v>
      </c>
      <c r="T746" s="134" t="str">
        <f>IFERROR(__xludf.DUMMYFUNCTION("""COMPUTED_VALUE"""),"Lunes 19:45")</f>
        <v>Lunes 19:45</v>
      </c>
      <c r="U746" s="134" t="str">
        <f>IFERROR(__xludf.DUMMYFUNCTION("""COMPUTED_VALUE"""),"Lunes 20:30")</f>
        <v>Lunes 20:30</v>
      </c>
      <c r="V746" s="134" t="str">
        <f>IFERROR(__xludf.DUMMYFUNCTION("""COMPUTED_VALUE"""),"Martes 08:15")</f>
        <v>Martes 08:15</v>
      </c>
      <c r="W746" s="134" t="str">
        <f>IFERROR(__xludf.DUMMYFUNCTION("""COMPUTED_VALUE"""),"Martes 10:30")</f>
        <v>Martes 10:30</v>
      </c>
      <c r="X746" s="134" t="str">
        <f>IFERROR(__xludf.DUMMYFUNCTION("""COMPUTED_VALUE"""),"Martes 14:15")</f>
        <v>Martes 14:15</v>
      </c>
      <c r="Y746" s="134" t="str">
        <f>IFERROR(__xludf.DUMMYFUNCTION("""COMPUTED_VALUE"""),"Miércoles 08:15")</f>
        <v>Miércoles 08:15</v>
      </c>
      <c r="Z746" s="134" t="str">
        <f>IFERROR(__xludf.DUMMYFUNCTION("""COMPUTED_VALUE"""),"Miércoles 10:30")</f>
        <v>Miércoles 10:30</v>
      </c>
      <c r="AA746" s="134" t="str">
        <f>IFERROR(__xludf.DUMMYFUNCTION("""COMPUTED_VALUE"""),"Miércoles 13:30")</f>
        <v>Miércoles 13:30</v>
      </c>
      <c r="AB746" s="134" t="str">
        <f>IFERROR(__xludf.DUMMYFUNCTION("""COMPUTED_VALUE"""),"Miércoles 18:00")</f>
        <v>Miércoles 18:00</v>
      </c>
      <c r="AC746" s="134" t="str">
        <f>IFERROR(__xludf.DUMMYFUNCTION("""COMPUTED_VALUE"""),"Miércoles 18:45")</f>
        <v>Miércoles 18:45</v>
      </c>
      <c r="AD746" s="134" t="str">
        <f>IFERROR(__xludf.DUMMYFUNCTION("""COMPUTED_VALUE"""),"Miércoles 20:15")</f>
        <v>Miércoles 20:15</v>
      </c>
      <c r="AE746" s="134" t="str">
        <f>IFERROR(__xludf.DUMMYFUNCTION("""COMPUTED_VALUE"""),"Jueves 08:15")</f>
        <v>Jueves 08:15</v>
      </c>
      <c r="AF746" s="134" t="str">
        <f>IFERROR(__xludf.DUMMYFUNCTION("""COMPUTED_VALUE"""),"Jueves 09:00")</f>
        <v>Jueves 09:00</v>
      </c>
      <c r="AG746" s="134" t="str">
        <f>IFERROR(__xludf.DUMMYFUNCTION("""COMPUTED_VALUE"""),"Jueves 10:30")</f>
        <v>Jueves 10:30</v>
      </c>
      <c r="AH746" s="134" t="str">
        <f>IFERROR(__xludf.DUMMYFUNCTION("""COMPUTED_VALUE"""),"Jueves 14:15")</f>
        <v>Jueves 14:15</v>
      </c>
      <c r="AI746" s="134" t="str">
        <f>IFERROR(__xludf.DUMMYFUNCTION("""COMPUTED_VALUE"""),"Jueves 15:00")</f>
        <v>Jueves 15:00</v>
      </c>
      <c r="AJ746" s="134" t="str">
        <f>IFERROR(__xludf.DUMMYFUNCTION("""COMPUTED_VALUE"""),"Jueves 19:30")</f>
        <v>Jueves 19:30</v>
      </c>
      <c r="AK746" s="134" t="str">
        <f>IFERROR(__xludf.DUMMYFUNCTION("""COMPUTED_VALUE"""),"Jueves 20:15")</f>
        <v>Jueves 20:15</v>
      </c>
      <c r="AL746" s="134" t="str">
        <f>IFERROR(__xludf.DUMMYFUNCTION("""COMPUTED_VALUE"""),"Viernes 10:30")</f>
        <v>Viernes 10:30</v>
      </c>
      <c r="AM746" s="134" t="str">
        <f>IFERROR(__xludf.DUMMYFUNCTION("""COMPUTED_VALUE"""),"Viernes 14:15")</f>
        <v>Viernes 14:15</v>
      </c>
      <c r="AN746" s="134" t="str">
        <f>IFERROR(__xludf.DUMMYFUNCTION("""COMPUTED_VALUE"""),"Viernes 18:00")</f>
        <v>Viernes 18:00</v>
      </c>
      <c r="AO746" s="134" t="str">
        <f>IFERROR(__xludf.DUMMYFUNCTION("""COMPUTED_VALUE"""),"Sábado 08:15")</f>
        <v>Sábado 08:15</v>
      </c>
      <c r="AP746" s="134" t="str">
        <f>IFERROR(__xludf.DUMMYFUNCTION("""COMPUTED_VALUE"""),"Sábado 09:45")</f>
        <v>Sábado 09:45</v>
      </c>
      <c r="AQ746" s="134" t="str">
        <f>IFERROR(__xludf.DUMMYFUNCTION("""COMPUTED_VALUE"""),"Sábado 12:00")</f>
        <v>Sábado 12:00</v>
      </c>
      <c r="AR746" s="134" t="str">
        <f>IFERROR(__xludf.DUMMYFUNCTION("""COMPUTED_VALUE"""),"Sábado 16:30")</f>
        <v>Sábado 16:30</v>
      </c>
      <c r="AS746" s="134" t="str">
        <f>IFERROR(__xludf.DUMMYFUNCTION("""COMPUTED_VALUE"""),"vacio")</f>
        <v>vacio</v>
      </c>
      <c r="AT746" s="134"/>
      <c r="AU746" s="134"/>
      <c r="AV746" s="134"/>
      <c r="AW746" s="134"/>
      <c r="AX746" s="134"/>
      <c r="AY746" s="353"/>
      <c r="AZ746" s="392" t="str">
        <f>IFERROR(__xludf.DUMMYFUNCTION("TRANSPOSE( IFNA(FILTER($B:$B, MONTH(IF($A:$A&lt;&gt;"""",$A:$A,""null""))=MONTH(IF('DATOS PERSONALES'!$H744&lt;&gt;"""",'DATOS PERSONALES'!$H744,""null""))),""Ingrese mes contratacion primero""))"),"Ingrese mes contratacion primero")</f>
        <v>Ingrese mes contratacion primero</v>
      </c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</row>
    <row r="747" ht="15.75" customHeight="1">
      <c r="A747" s="134"/>
      <c r="B747" s="134"/>
      <c r="C747" s="134"/>
      <c r="D747" s="134"/>
      <c r="E747" s="134"/>
      <c r="F747" s="134"/>
      <c r="G747" s="353"/>
      <c r="H747" s="376"/>
      <c r="I747" s="376"/>
      <c r="J747" s="376"/>
      <c r="K747" s="377"/>
      <c r="L747" s="134"/>
      <c r="M747" s="134"/>
      <c r="N747" s="134"/>
      <c r="O747" s="134"/>
      <c r="P747" s="353"/>
      <c r="Q747" s="381" t="str">
        <f>IFERROR(__xludf.DUMMYFUNCTION("TRANSPOSE(FILTER($P$6:$P$329,$O$6:$O$329='DATOS PERSONALES'!$E744))"),"Lunes 13:45")</f>
        <v>Lunes 13:45</v>
      </c>
      <c r="R747" s="134" t="str">
        <f>IFERROR(__xludf.DUMMYFUNCTION("""COMPUTED_VALUE"""),"Lunes 14:30")</f>
        <v>Lunes 14:30</v>
      </c>
      <c r="S747" s="134" t="str">
        <f>IFERROR(__xludf.DUMMYFUNCTION("""COMPUTED_VALUE"""),"Lunes 17:30")</f>
        <v>Lunes 17:30</v>
      </c>
      <c r="T747" s="134" t="str">
        <f>IFERROR(__xludf.DUMMYFUNCTION("""COMPUTED_VALUE"""),"Lunes 19:45")</f>
        <v>Lunes 19:45</v>
      </c>
      <c r="U747" s="134" t="str">
        <f>IFERROR(__xludf.DUMMYFUNCTION("""COMPUTED_VALUE"""),"Lunes 20:30")</f>
        <v>Lunes 20:30</v>
      </c>
      <c r="V747" s="134" t="str">
        <f>IFERROR(__xludf.DUMMYFUNCTION("""COMPUTED_VALUE"""),"Martes 08:15")</f>
        <v>Martes 08:15</v>
      </c>
      <c r="W747" s="134" t="str">
        <f>IFERROR(__xludf.DUMMYFUNCTION("""COMPUTED_VALUE"""),"Martes 10:30")</f>
        <v>Martes 10:30</v>
      </c>
      <c r="X747" s="134" t="str">
        <f>IFERROR(__xludf.DUMMYFUNCTION("""COMPUTED_VALUE"""),"Martes 14:15")</f>
        <v>Martes 14:15</v>
      </c>
      <c r="Y747" s="134" t="str">
        <f>IFERROR(__xludf.DUMMYFUNCTION("""COMPUTED_VALUE"""),"Miércoles 08:15")</f>
        <v>Miércoles 08:15</v>
      </c>
      <c r="Z747" s="134" t="str">
        <f>IFERROR(__xludf.DUMMYFUNCTION("""COMPUTED_VALUE"""),"Miércoles 10:30")</f>
        <v>Miércoles 10:30</v>
      </c>
      <c r="AA747" s="134" t="str">
        <f>IFERROR(__xludf.DUMMYFUNCTION("""COMPUTED_VALUE"""),"Miércoles 13:30")</f>
        <v>Miércoles 13:30</v>
      </c>
      <c r="AB747" s="134" t="str">
        <f>IFERROR(__xludf.DUMMYFUNCTION("""COMPUTED_VALUE"""),"Miércoles 18:00")</f>
        <v>Miércoles 18:00</v>
      </c>
      <c r="AC747" s="134" t="str">
        <f>IFERROR(__xludf.DUMMYFUNCTION("""COMPUTED_VALUE"""),"Miércoles 18:45")</f>
        <v>Miércoles 18:45</v>
      </c>
      <c r="AD747" s="134" t="str">
        <f>IFERROR(__xludf.DUMMYFUNCTION("""COMPUTED_VALUE"""),"Miércoles 20:15")</f>
        <v>Miércoles 20:15</v>
      </c>
      <c r="AE747" s="134" t="str">
        <f>IFERROR(__xludf.DUMMYFUNCTION("""COMPUTED_VALUE"""),"Jueves 08:15")</f>
        <v>Jueves 08:15</v>
      </c>
      <c r="AF747" s="134" t="str">
        <f>IFERROR(__xludf.DUMMYFUNCTION("""COMPUTED_VALUE"""),"Jueves 09:00")</f>
        <v>Jueves 09:00</v>
      </c>
      <c r="AG747" s="134" t="str">
        <f>IFERROR(__xludf.DUMMYFUNCTION("""COMPUTED_VALUE"""),"Jueves 10:30")</f>
        <v>Jueves 10:30</v>
      </c>
      <c r="AH747" s="134" t="str">
        <f>IFERROR(__xludf.DUMMYFUNCTION("""COMPUTED_VALUE"""),"Jueves 14:15")</f>
        <v>Jueves 14:15</v>
      </c>
      <c r="AI747" s="134" t="str">
        <f>IFERROR(__xludf.DUMMYFUNCTION("""COMPUTED_VALUE"""),"Jueves 15:00")</f>
        <v>Jueves 15:00</v>
      </c>
      <c r="AJ747" s="134" t="str">
        <f>IFERROR(__xludf.DUMMYFUNCTION("""COMPUTED_VALUE"""),"Jueves 19:30")</f>
        <v>Jueves 19:30</v>
      </c>
      <c r="AK747" s="134" t="str">
        <f>IFERROR(__xludf.DUMMYFUNCTION("""COMPUTED_VALUE"""),"Jueves 20:15")</f>
        <v>Jueves 20:15</v>
      </c>
      <c r="AL747" s="134" t="str">
        <f>IFERROR(__xludf.DUMMYFUNCTION("""COMPUTED_VALUE"""),"Viernes 10:30")</f>
        <v>Viernes 10:30</v>
      </c>
      <c r="AM747" s="134" t="str">
        <f>IFERROR(__xludf.DUMMYFUNCTION("""COMPUTED_VALUE"""),"Viernes 14:15")</f>
        <v>Viernes 14:15</v>
      </c>
      <c r="AN747" s="134" t="str">
        <f>IFERROR(__xludf.DUMMYFUNCTION("""COMPUTED_VALUE"""),"Viernes 18:00")</f>
        <v>Viernes 18:00</v>
      </c>
      <c r="AO747" s="134" t="str">
        <f>IFERROR(__xludf.DUMMYFUNCTION("""COMPUTED_VALUE"""),"Sábado 08:15")</f>
        <v>Sábado 08:15</v>
      </c>
      <c r="AP747" s="134" t="str">
        <f>IFERROR(__xludf.DUMMYFUNCTION("""COMPUTED_VALUE"""),"Sábado 09:45")</f>
        <v>Sábado 09:45</v>
      </c>
      <c r="AQ747" s="134" t="str">
        <f>IFERROR(__xludf.DUMMYFUNCTION("""COMPUTED_VALUE"""),"Sábado 12:00")</f>
        <v>Sábado 12:00</v>
      </c>
      <c r="AR747" s="134" t="str">
        <f>IFERROR(__xludf.DUMMYFUNCTION("""COMPUTED_VALUE"""),"Sábado 16:30")</f>
        <v>Sábado 16:30</v>
      </c>
      <c r="AS747" s="134" t="str">
        <f>IFERROR(__xludf.DUMMYFUNCTION("""COMPUTED_VALUE"""),"vacio")</f>
        <v>vacio</v>
      </c>
      <c r="AT747" s="134"/>
      <c r="AU747" s="134"/>
      <c r="AV747" s="134"/>
      <c r="AW747" s="134"/>
      <c r="AX747" s="134"/>
      <c r="AY747" s="353"/>
      <c r="AZ747" s="392" t="str">
        <f>IFERROR(__xludf.DUMMYFUNCTION("TRANSPOSE( IFNA(FILTER($B:$B, MONTH(IF($A:$A&lt;&gt;"""",$A:$A,""null""))=MONTH(IF('DATOS PERSONALES'!$H745&lt;&gt;"""",'DATOS PERSONALES'!$H745,""null""))),""Ingrese mes contratacion primero""))"),"Ingrese mes contratacion primero")</f>
        <v>Ingrese mes contratacion primero</v>
      </c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</row>
    <row r="748" ht="15.75" customHeight="1">
      <c r="A748" s="134"/>
      <c r="B748" s="134"/>
      <c r="C748" s="134"/>
      <c r="D748" s="134"/>
      <c r="E748" s="134"/>
      <c r="F748" s="134"/>
      <c r="G748" s="353"/>
      <c r="H748" s="376"/>
      <c r="I748" s="376"/>
      <c r="J748" s="376"/>
      <c r="K748" s="377"/>
      <c r="L748" s="134"/>
      <c r="M748" s="134"/>
      <c r="N748" s="134"/>
      <c r="O748" s="134"/>
      <c r="P748" s="353"/>
      <c r="Q748" s="381" t="str">
        <f>IFERROR(__xludf.DUMMYFUNCTION("TRANSPOSE(FILTER($P$6:$P$329,$O$6:$O$329='DATOS PERSONALES'!$E745))"),"Lunes 13:45")</f>
        <v>Lunes 13:45</v>
      </c>
      <c r="R748" s="134" t="str">
        <f>IFERROR(__xludf.DUMMYFUNCTION("""COMPUTED_VALUE"""),"Lunes 14:30")</f>
        <v>Lunes 14:30</v>
      </c>
      <c r="S748" s="134" t="str">
        <f>IFERROR(__xludf.DUMMYFUNCTION("""COMPUTED_VALUE"""),"Lunes 17:30")</f>
        <v>Lunes 17:30</v>
      </c>
      <c r="T748" s="134" t="str">
        <f>IFERROR(__xludf.DUMMYFUNCTION("""COMPUTED_VALUE"""),"Lunes 19:45")</f>
        <v>Lunes 19:45</v>
      </c>
      <c r="U748" s="134" t="str">
        <f>IFERROR(__xludf.DUMMYFUNCTION("""COMPUTED_VALUE"""),"Lunes 20:30")</f>
        <v>Lunes 20:30</v>
      </c>
      <c r="V748" s="134" t="str">
        <f>IFERROR(__xludf.DUMMYFUNCTION("""COMPUTED_VALUE"""),"Martes 08:15")</f>
        <v>Martes 08:15</v>
      </c>
      <c r="W748" s="134" t="str">
        <f>IFERROR(__xludf.DUMMYFUNCTION("""COMPUTED_VALUE"""),"Martes 10:30")</f>
        <v>Martes 10:30</v>
      </c>
      <c r="X748" s="134" t="str">
        <f>IFERROR(__xludf.DUMMYFUNCTION("""COMPUTED_VALUE"""),"Martes 14:15")</f>
        <v>Martes 14:15</v>
      </c>
      <c r="Y748" s="134" t="str">
        <f>IFERROR(__xludf.DUMMYFUNCTION("""COMPUTED_VALUE"""),"Miércoles 08:15")</f>
        <v>Miércoles 08:15</v>
      </c>
      <c r="Z748" s="134" t="str">
        <f>IFERROR(__xludf.DUMMYFUNCTION("""COMPUTED_VALUE"""),"Miércoles 10:30")</f>
        <v>Miércoles 10:30</v>
      </c>
      <c r="AA748" s="134" t="str">
        <f>IFERROR(__xludf.DUMMYFUNCTION("""COMPUTED_VALUE"""),"Miércoles 13:30")</f>
        <v>Miércoles 13:30</v>
      </c>
      <c r="AB748" s="134" t="str">
        <f>IFERROR(__xludf.DUMMYFUNCTION("""COMPUTED_VALUE"""),"Miércoles 18:00")</f>
        <v>Miércoles 18:00</v>
      </c>
      <c r="AC748" s="134" t="str">
        <f>IFERROR(__xludf.DUMMYFUNCTION("""COMPUTED_VALUE"""),"Miércoles 18:45")</f>
        <v>Miércoles 18:45</v>
      </c>
      <c r="AD748" s="134" t="str">
        <f>IFERROR(__xludf.DUMMYFUNCTION("""COMPUTED_VALUE"""),"Miércoles 20:15")</f>
        <v>Miércoles 20:15</v>
      </c>
      <c r="AE748" s="134" t="str">
        <f>IFERROR(__xludf.DUMMYFUNCTION("""COMPUTED_VALUE"""),"Jueves 08:15")</f>
        <v>Jueves 08:15</v>
      </c>
      <c r="AF748" s="134" t="str">
        <f>IFERROR(__xludf.DUMMYFUNCTION("""COMPUTED_VALUE"""),"Jueves 09:00")</f>
        <v>Jueves 09:00</v>
      </c>
      <c r="AG748" s="134" t="str">
        <f>IFERROR(__xludf.DUMMYFUNCTION("""COMPUTED_VALUE"""),"Jueves 10:30")</f>
        <v>Jueves 10:30</v>
      </c>
      <c r="AH748" s="134" t="str">
        <f>IFERROR(__xludf.DUMMYFUNCTION("""COMPUTED_VALUE"""),"Jueves 14:15")</f>
        <v>Jueves 14:15</v>
      </c>
      <c r="AI748" s="134" t="str">
        <f>IFERROR(__xludf.DUMMYFUNCTION("""COMPUTED_VALUE"""),"Jueves 15:00")</f>
        <v>Jueves 15:00</v>
      </c>
      <c r="AJ748" s="134" t="str">
        <f>IFERROR(__xludf.DUMMYFUNCTION("""COMPUTED_VALUE"""),"Jueves 19:30")</f>
        <v>Jueves 19:30</v>
      </c>
      <c r="AK748" s="134" t="str">
        <f>IFERROR(__xludf.DUMMYFUNCTION("""COMPUTED_VALUE"""),"Jueves 20:15")</f>
        <v>Jueves 20:15</v>
      </c>
      <c r="AL748" s="134" t="str">
        <f>IFERROR(__xludf.DUMMYFUNCTION("""COMPUTED_VALUE"""),"Viernes 10:30")</f>
        <v>Viernes 10:30</v>
      </c>
      <c r="AM748" s="134" t="str">
        <f>IFERROR(__xludf.DUMMYFUNCTION("""COMPUTED_VALUE"""),"Viernes 14:15")</f>
        <v>Viernes 14:15</v>
      </c>
      <c r="AN748" s="134" t="str">
        <f>IFERROR(__xludf.DUMMYFUNCTION("""COMPUTED_VALUE"""),"Viernes 18:00")</f>
        <v>Viernes 18:00</v>
      </c>
      <c r="AO748" s="134" t="str">
        <f>IFERROR(__xludf.DUMMYFUNCTION("""COMPUTED_VALUE"""),"Sábado 08:15")</f>
        <v>Sábado 08:15</v>
      </c>
      <c r="AP748" s="134" t="str">
        <f>IFERROR(__xludf.DUMMYFUNCTION("""COMPUTED_VALUE"""),"Sábado 09:45")</f>
        <v>Sábado 09:45</v>
      </c>
      <c r="AQ748" s="134" t="str">
        <f>IFERROR(__xludf.DUMMYFUNCTION("""COMPUTED_VALUE"""),"Sábado 12:00")</f>
        <v>Sábado 12:00</v>
      </c>
      <c r="AR748" s="134" t="str">
        <f>IFERROR(__xludf.DUMMYFUNCTION("""COMPUTED_VALUE"""),"Sábado 16:30")</f>
        <v>Sábado 16:30</v>
      </c>
      <c r="AS748" s="134" t="str">
        <f>IFERROR(__xludf.DUMMYFUNCTION("""COMPUTED_VALUE"""),"vacio")</f>
        <v>vacio</v>
      </c>
      <c r="AT748" s="134"/>
      <c r="AU748" s="134"/>
      <c r="AV748" s="134"/>
      <c r="AW748" s="134"/>
      <c r="AX748" s="134"/>
      <c r="AY748" s="353"/>
      <c r="AZ748" s="392" t="str">
        <f>IFERROR(__xludf.DUMMYFUNCTION("TRANSPOSE( IFNA(FILTER($B:$B, MONTH(IF($A:$A&lt;&gt;"""",$A:$A,""null""))=MONTH(IF('DATOS PERSONALES'!$H746&lt;&gt;"""",'DATOS PERSONALES'!$H746,""null""))),""Ingrese mes contratacion primero""))"),"Ingrese mes contratacion primero")</f>
        <v>Ingrese mes contratacion primero</v>
      </c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</row>
    <row r="749" ht="15.75" customHeight="1">
      <c r="A749" s="134"/>
      <c r="B749" s="134"/>
      <c r="C749" s="134"/>
      <c r="D749" s="134"/>
      <c r="E749" s="134"/>
      <c r="F749" s="134"/>
      <c r="G749" s="353"/>
      <c r="H749" s="376"/>
      <c r="I749" s="376"/>
      <c r="J749" s="376"/>
      <c r="K749" s="377"/>
      <c r="L749" s="134"/>
      <c r="M749" s="134"/>
      <c r="N749" s="134"/>
      <c r="O749" s="134"/>
      <c r="P749" s="353"/>
      <c r="Q749" s="381" t="str">
        <f>IFERROR(__xludf.DUMMYFUNCTION("TRANSPOSE(FILTER($P$6:$P$329,$O$6:$O$329='DATOS PERSONALES'!$E746))"),"Lunes 13:45")</f>
        <v>Lunes 13:45</v>
      </c>
      <c r="R749" s="134" t="str">
        <f>IFERROR(__xludf.DUMMYFUNCTION("""COMPUTED_VALUE"""),"Lunes 14:30")</f>
        <v>Lunes 14:30</v>
      </c>
      <c r="S749" s="134" t="str">
        <f>IFERROR(__xludf.DUMMYFUNCTION("""COMPUTED_VALUE"""),"Lunes 17:30")</f>
        <v>Lunes 17:30</v>
      </c>
      <c r="T749" s="134" t="str">
        <f>IFERROR(__xludf.DUMMYFUNCTION("""COMPUTED_VALUE"""),"Lunes 19:45")</f>
        <v>Lunes 19:45</v>
      </c>
      <c r="U749" s="134" t="str">
        <f>IFERROR(__xludf.DUMMYFUNCTION("""COMPUTED_VALUE"""),"Lunes 20:30")</f>
        <v>Lunes 20:30</v>
      </c>
      <c r="V749" s="134" t="str">
        <f>IFERROR(__xludf.DUMMYFUNCTION("""COMPUTED_VALUE"""),"Martes 08:15")</f>
        <v>Martes 08:15</v>
      </c>
      <c r="W749" s="134" t="str">
        <f>IFERROR(__xludf.DUMMYFUNCTION("""COMPUTED_VALUE"""),"Martes 10:30")</f>
        <v>Martes 10:30</v>
      </c>
      <c r="X749" s="134" t="str">
        <f>IFERROR(__xludf.DUMMYFUNCTION("""COMPUTED_VALUE"""),"Martes 14:15")</f>
        <v>Martes 14:15</v>
      </c>
      <c r="Y749" s="134" t="str">
        <f>IFERROR(__xludf.DUMMYFUNCTION("""COMPUTED_VALUE"""),"Miércoles 08:15")</f>
        <v>Miércoles 08:15</v>
      </c>
      <c r="Z749" s="134" t="str">
        <f>IFERROR(__xludf.DUMMYFUNCTION("""COMPUTED_VALUE"""),"Miércoles 10:30")</f>
        <v>Miércoles 10:30</v>
      </c>
      <c r="AA749" s="134" t="str">
        <f>IFERROR(__xludf.DUMMYFUNCTION("""COMPUTED_VALUE"""),"Miércoles 13:30")</f>
        <v>Miércoles 13:30</v>
      </c>
      <c r="AB749" s="134" t="str">
        <f>IFERROR(__xludf.DUMMYFUNCTION("""COMPUTED_VALUE"""),"Miércoles 18:00")</f>
        <v>Miércoles 18:00</v>
      </c>
      <c r="AC749" s="134" t="str">
        <f>IFERROR(__xludf.DUMMYFUNCTION("""COMPUTED_VALUE"""),"Miércoles 18:45")</f>
        <v>Miércoles 18:45</v>
      </c>
      <c r="AD749" s="134" t="str">
        <f>IFERROR(__xludf.DUMMYFUNCTION("""COMPUTED_VALUE"""),"Miércoles 20:15")</f>
        <v>Miércoles 20:15</v>
      </c>
      <c r="AE749" s="134" t="str">
        <f>IFERROR(__xludf.DUMMYFUNCTION("""COMPUTED_VALUE"""),"Jueves 08:15")</f>
        <v>Jueves 08:15</v>
      </c>
      <c r="AF749" s="134" t="str">
        <f>IFERROR(__xludf.DUMMYFUNCTION("""COMPUTED_VALUE"""),"Jueves 09:00")</f>
        <v>Jueves 09:00</v>
      </c>
      <c r="AG749" s="134" t="str">
        <f>IFERROR(__xludf.DUMMYFUNCTION("""COMPUTED_VALUE"""),"Jueves 10:30")</f>
        <v>Jueves 10:30</v>
      </c>
      <c r="AH749" s="134" t="str">
        <f>IFERROR(__xludf.DUMMYFUNCTION("""COMPUTED_VALUE"""),"Jueves 14:15")</f>
        <v>Jueves 14:15</v>
      </c>
      <c r="AI749" s="134" t="str">
        <f>IFERROR(__xludf.DUMMYFUNCTION("""COMPUTED_VALUE"""),"Jueves 15:00")</f>
        <v>Jueves 15:00</v>
      </c>
      <c r="AJ749" s="134" t="str">
        <f>IFERROR(__xludf.DUMMYFUNCTION("""COMPUTED_VALUE"""),"Jueves 19:30")</f>
        <v>Jueves 19:30</v>
      </c>
      <c r="AK749" s="134" t="str">
        <f>IFERROR(__xludf.DUMMYFUNCTION("""COMPUTED_VALUE"""),"Jueves 20:15")</f>
        <v>Jueves 20:15</v>
      </c>
      <c r="AL749" s="134" t="str">
        <f>IFERROR(__xludf.DUMMYFUNCTION("""COMPUTED_VALUE"""),"Viernes 10:30")</f>
        <v>Viernes 10:30</v>
      </c>
      <c r="AM749" s="134" t="str">
        <f>IFERROR(__xludf.DUMMYFUNCTION("""COMPUTED_VALUE"""),"Viernes 14:15")</f>
        <v>Viernes 14:15</v>
      </c>
      <c r="AN749" s="134" t="str">
        <f>IFERROR(__xludf.DUMMYFUNCTION("""COMPUTED_VALUE"""),"Viernes 18:00")</f>
        <v>Viernes 18:00</v>
      </c>
      <c r="AO749" s="134" t="str">
        <f>IFERROR(__xludf.DUMMYFUNCTION("""COMPUTED_VALUE"""),"Sábado 08:15")</f>
        <v>Sábado 08:15</v>
      </c>
      <c r="AP749" s="134" t="str">
        <f>IFERROR(__xludf.DUMMYFUNCTION("""COMPUTED_VALUE"""),"Sábado 09:45")</f>
        <v>Sábado 09:45</v>
      </c>
      <c r="AQ749" s="134" t="str">
        <f>IFERROR(__xludf.DUMMYFUNCTION("""COMPUTED_VALUE"""),"Sábado 12:00")</f>
        <v>Sábado 12:00</v>
      </c>
      <c r="AR749" s="134" t="str">
        <f>IFERROR(__xludf.DUMMYFUNCTION("""COMPUTED_VALUE"""),"Sábado 16:30")</f>
        <v>Sábado 16:30</v>
      </c>
      <c r="AS749" s="134" t="str">
        <f>IFERROR(__xludf.DUMMYFUNCTION("""COMPUTED_VALUE"""),"vacio")</f>
        <v>vacio</v>
      </c>
      <c r="AT749" s="134"/>
      <c r="AU749" s="134"/>
      <c r="AV749" s="134"/>
      <c r="AW749" s="134"/>
      <c r="AX749" s="134"/>
      <c r="AY749" s="353"/>
      <c r="AZ749" s="392" t="str">
        <f>IFERROR(__xludf.DUMMYFUNCTION("TRANSPOSE( IFNA(FILTER($B:$B, MONTH(IF($A:$A&lt;&gt;"""",$A:$A,""null""))=MONTH(IF('DATOS PERSONALES'!$H747&lt;&gt;"""",'DATOS PERSONALES'!$H747,""null""))),""Ingrese mes contratacion primero""))"),"Ingrese mes contratacion primero")</f>
        <v>Ingrese mes contratacion primero</v>
      </c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</row>
    <row r="750" ht="15.75" customHeight="1">
      <c r="A750" s="134"/>
      <c r="B750" s="134"/>
      <c r="C750" s="134"/>
      <c r="D750" s="134"/>
      <c r="E750" s="134"/>
      <c r="F750" s="134"/>
      <c r="G750" s="353"/>
      <c r="H750" s="376"/>
      <c r="I750" s="376"/>
      <c r="J750" s="376"/>
      <c r="K750" s="377"/>
      <c r="L750" s="134"/>
      <c r="M750" s="134"/>
      <c r="N750" s="134"/>
      <c r="O750" s="134"/>
      <c r="P750" s="353"/>
      <c r="Q750" s="381" t="str">
        <f>IFERROR(__xludf.DUMMYFUNCTION("TRANSPOSE(FILTER($P$6:$P$329,$O$6:$O$329='DATOS PERSONALES'!$E747))"),"Lunes 13:45")</f>
        <v>Lunes 13:45</v>
      </c>
      <c r="R750" s="134" t="str">
        <f>IFERROR(__xludf.DUMMYFUNCTION("""COMPUTED_VALUE"""),"Lunes 14:30")</f>
        <v>Lunes 14:30</v>
      </c>
      <c r="S750" s="134" t="str">
        <f>IFERROR(__xludf.DUMMYFUNCTION("""COMPUTED_VALUE"""),"Lunes 17:30")</f>
        <v>Lunes 17:30</v>
      </c>
      <c r="T750" s="134" t="str">
        <f>IFERROR(__xludf.DUMMYFUNCTION("""COMPUTED_VALUE"""),"Lunes 19:45")</f>
        <v>Lunes 19:45</v>
      </c>
      <c r="U750" s="134" t="str">
        <f>IFERROR(__xludf.DUMMYFUNCTION("""COMPUTED_VALUE"""),"Lunes 20:30")</f>
        <v>Lunes 20:30</v>
      </c>
      <c r="V750" s="134" t="str">
        <f>IFERROR(__xludf.DUMMYFUNCTION("""COMPUTED_VALUE"""),"Martes 08:15")</f>
        <v>Martes 08:15</v>
      </c>
      <c r="W750" s="134" t="str">
        <f>IFERROR(__xludf.DUMMYFUNCTION("""COMPUTED_VALUE"""),"Martes 10:30")</f>
        <v>Martes 10:30</v>
      </c>
      <c r="X750" s="134" t="str">
        <f>IFERROR(__xludf.DUMMYFUNCTION("""COMPUTED_VALUE"""),"Martes 14:15")</f>
        <v>Martes 14:15</v>
      </c>
      <c r="Y750" s="134" t="str">
        <f>IFERROR(__xludf.DUMMYFUNCTION("""COMPUTED_VALUE"""),"Miércoles 08:15")</f>
        <v>Miércoles 08:15</v>
      </c>
      <c r="Z750" s="134" t="str">
        <f>IFERROR(__xludf.DUMMYFUNCTION("""COMPUTED_VALUE"""),"Miércoles 10:30")</f>
        <v>Miércoles 10:30</v>
      </c>
      <c r="AA750" s="134" t="str">
        <f>IFERROR(__xludf.DUMMYFUNCTION("""COMPUTED_VALUE"""),"Miércoles 13:30")</f>
        <v>Miércoles 13:30</v>
      </c>
      <c r="AB750" s="134" t="str">
        <f>IFERROR(__xludf.DUMMYFUNCTION("""COMPUTED_VALUE"""),"Miércoles 18:00")</f>
        <v>Miércoles 18:00</v>
      </c>
      <c r="AC750" s="134" t="str">
        <f>IFERROR(__xludf.DUMMYFUNCTION("""COMPUTED_VALUE"""),"Miércoles 18:45")</f>
        <v>Miércoles 18:45</v>
      </c>
      <c r="AD750" s="134" t="str">
        <f>IFERROR(__xludf.DUMMYFUNCTION("""COMPUTED_VALUE"""),"Miércoles 20:15")</f>
        <v>Miércoles 20:15</v>
      </c>
      <c r="AE750" s="134" t="str">
        <f>IFERROR(__xludf.DUMMYFUNCTION("""COMPUTED_VALUE"""),"Jueves 08:15")</f>
        <v>Jueves 08:15</v>
      </c>
      <c r="AF750" s="134" t="str">
        <f>IFERROR(__xludf.DUMMYFUNCTION("""COMPUTED_VALUE"""),"Jueves 09:00")</f>
        <v>Jueves 09:00</v>
      </c>
      <c r="AG750" s="134" t="str">
        <f>IFERROR(__xludf.DUMMYFUNCTION("""COMPUTED_VALUE"""),"Jueves 10:30")</f>
        <v>Jueves 10:30</v>
      </c>
      <c r="AH750" s="134" t="str">
        <f>IFERROR(__xludf.DUMMYFUNCTION("""COMPUTED_VALUE"""),"Jueves 14:15")</f>
        <v>Jueves 14:15</v>
      </c>
      <c r="AI750" s="134" t="str">
        <f>IFERROR(__xludf.DUMMYFUNCTION("""COMPUTED_VALUE"""),"Jueves 15:00")</f>
        <v>Jueves 15:00</v>
      </c>
      <c r="AJ750" s="134" t="str">
        <f>IFERROR(__xludf.DUMMYFUNCTION("""COMPUTED_VALUE"""),"Jueves 19:30")</f>
        <v>Jueves 19:30</v>
      </c>
      <c r="AK750" s="134" t="str">
        <f>IFERROR(__xludf.DUMMYFUNCTION("""COMPUTED_VALUE"""),"Jueves 20:15")</f>
        <v>Jueves 20:15</v>
      </c>
      <c r="AL750" s="134" t="str">
        <f>IFERROR(__xludf.DUMMYFUNCTION("""COMPUTED_VALUE"""),"Viernes 10:30")</f>
        <v>Viernes 10:30</v>
      </c>
      <c r="AM750" s="134" t="str">
        <f>IFERROR(__xludf.DUMMYFUNCTION("""COMPUTED_VALUE"""),"Viernes 14:15")</f>
        <v>Viernes 14:15</v>
      </c>
      <c r="AN750" s="134" t="str">
        <f>IFERROR(__xludf.DUMMYFUNCTION("""COMPUTED_VALUE"""),"Viernes 18:00")</f>
        <v>Viernes 18:00</v>
      </c>
      <c r="AO750" s="134" t="str">
        <f>IFERROR(__xludf.DUMMYFUNCTION("""COMPUTED_VALUE"""),"Sábado 08:15")</f>
        <v>Sábado 08:15</v>
      </c>
      <c r="AP750" s="134" t="str">
        <f>IFERROR(__xludf.DUMMYFUNCTION("""COMPUTED_VALUE"""),"Sábado 09:45")</f>
        <v>Sábado 09:45</v>
      </c>
      <c r="AQ750" s="134" t="str">
        <f>IFERROR(__xludf.DUMMYFUNCTION("""COMPUTED_VALUE"""),"Sábado 12:00")</f>
        <v>Sábado 12:00</v>
      </c>
      <c r="AR750" s="134" t="str">
        <f>IFERROR(__xludf.DUMMYFUNCTION("""COMPUTED_VALUE"""),"Sábado 16:30")</f>
        <v>Sábado 16:30</v>
      </c>
      <c r="AS750" s="134" t="str">
        <f>IFERROR(__xludf.DUMMYFUNCTION("""COMPUTED_VALUE"""),"vacio")</f>
        <v>vacio</v>
      </c>
      <c r="AT750" s="134"/>
      <c r="AU750" s="134"/>
      <c r="AV750" s="134"/>
      <c r="AW750" s="134"/>
      <c r="AX750" s="134"/>
      <c r="AY750" s="353"/>
      <c r="AZ750" s="392" t="str">
        <f>IFERROR(__xludf.DUMMYFUNCTION("TRANSPOSE( IFNA(FILTER($B:$B, MONTH(IF($A:$A&lt;&gt;"""",$A:$A,""null""))=MONTH(IF('DATOS PERSONALES'!$H748&lt;&gt;"""",'DATOS PERSONALES'!$H748,""null""))),""Ingrese mes contratacion primero""))"),"Ingrese mes contratacion primero")</f>
        <v>Ingrese mes contratacion primero</v>
      </c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</row>
    <row r="751" ht="15.75" customHeight="1">
      <c r="A751" s="134"/>
      <c r="B751" s="134"/>
      <c r="C751" s="134"/>
      <c r="D751" s="134"/>
      <c r="E751" s="134"/>
      <c r="F751" s="134"/>
      <c r="G751" s="353"/>
      <c r="H751" s="376"/>
      <c r="I751" s="376"/>
      <c r="J751" s="376"/>
      <c r="K751" s="377"/>
      <c r="L751" s="134"/>
      <c r="M751" s="134"/>
      <c r="N751" s="134"/>
      <c r="O751" s="134"/>
      <c r="P751" s="353"/>
      <c r="Q751" s="381" t="str">
        <f>IFERROR(__xludf.DUMMYFUNCTION("TRANSPOSE(FILTER($P$6:$P$329,$O$6:$O$329='DATOS PERSONALES'!$E748))"),"Lunes 13:45")</f>
        <v>Lunes 13:45</v>
      </c>
      <c r="R751" s="134" t="str">
        <f>IFERROR(__xludf.DUMMYFUNCTION("""COMPUTED_VALUE"""),"Lunes 14:30")</f>
        <v>Lunes 14:30</v>
      </c>
      <c r="S751" s="134" t="str">
        <f>IFERROR(__xludf.DUMMYFUNCTION("""COMPUTED_VALUE"""),"Lunes 17:30")</f>
        <v>Lunes 17:30</v>
      </c>
      <c r="T751" s="134" t="str">
        <f>IFERROR(__xludf.DUMMYFUNCTION("""COMPUTED_VALUE"""),"Lunes 19:45")</f>
        <v>Lunes 19:45</v>
      </c>
      <c r="U751" s="134" t="str">
        <f>IFERROR(__xludf.DUMMYFUNCTION("""COMPUTED_VALUE"""),"Lunes 20:30")</f>
        <v>Lunes 20:30</v>
      </c>
      <c r="V751" s="134" t="str">
        <f>IFERROR(__xludf.DUMMYFUNCTION("""COMPUTED_VALUE"""),"Martes 08:15")</f>
        <v>Martes 08:15</v>
      </c>
      <c r="W751" s="134" t="str">
        <f>IFERROR(__xludf.DUMMYFUNCTION("""COMPUTED_VALUE"""),"Martes 10:30")</f>
        <v>Martes 10:30</v>
      </c>
      <c r="X751" s="134" t="str">
        <f>IFERROR(__xludf.DUMMYFUNCTION("""COMPUTED_VALUE"""),"Martes 14:15")</f>
        <v>Martes 14:15</v>
      </c>
      <c r="Y751" s="134" t="str">
        <f>IFERROR(__xludf.DUMMYFUNCTION("""COMPUTED_VALUE"""),"Miércoles 08:15")</f>
        <v>Miércoles 08:15</v>
      </c>
      <c r="Z751" s="134" t="str">
        <f>IFERROR(__xludf.DUMMYFUNCTION("""COMPUTED_VALUE"""),"Miércoles 10:30")</f>
        <v>Miércoles 10:30</v>
      </c>
      <c r="AA751" s="134" t="str">
        <f>IFERROR(__xludf.DUMMYFUNCTION("""COMPUTED_VALUE"""),"Miércoles 13:30")</f>
        <v>Miércoles 13:30</v>
      </c>
      <c r="AB751" s="134" t="str">
        <f>IFERROR(__xludf.DUMMYFUNCTION("""COMPUTED_VALUE"""),"Miércoles 18:00")</f>
        <v>Miércoles 18:00</v>
      </c>
      <c r="AC751" s="134" t="str">
        <f>IFERROR(__xludf.DUMMYFUNCTION("""COMPUTED_VALUE"""),"Miércoles 18:45")</f>
        <v>Miércoles 18:45</v>
      </c>
      <c r="AD751" s="134" t="str">
        <f>IFERROR(__xludf.DUMMYFUNCTION("""COMPUTED_VALUE"""),"Miércoles 20:15")</f>
        <v>Miércoles 20:15</v>
      </c>
      <c r="AE751" s="134" t="str">
        <f>IFERROR(__xludf.DUMMYFUNCTION("""COMPUTED_VALUE"""),"Jueves 08:15")</f>
        <v>Jueves 08:15</v>
      </c>
      <c r="AF751" s="134" t="str">
        <f>IFERROR(__xludf.DUMMYFUNCTION("""COMPUTED_VALUE"""),"Jueves 09:00")</f>
        <v>Jueves 09:00</v>
      </c>
      <c r="AG751" s="134" t="str">
        <f>IFERROR(__xludf.DUMMYFUNCTION("""COMPUTED_VALUE"""),"Jueves 10:30")</f>
        <v>Jueves 10:30</v>
      </c>
      <c r="AH751" s="134" t="str">
        <f>IFERROR(__xludf.DUMMYFUNCTION("""COMPUTED_VALUE"""),"Jueves 14:15")</f>
        <v>Jueves 14:15</v>
      </c>
      <c r="AI751" s="134" t="str">
        <f>IFERROR(__xludf.DUMMYFUNCTION("""COMPUTED_VALUE"""),"Jueves 15:00")</f>
        <v>Jueves 15:00</v>
      </c>
      <c r="AJ751" s="134" t="str">
        <f>IFERROR(__xludf.DUMMYFUNCTION("""COMPUTED_VALUE"""),"Jueves 19:30")</f>
        <v>Jueves 19:30</v>
      </c>
      <c r="AK751" s="134" t="str">
        <f>IFERROR(__xludf.DUMMYFUNCTION("""COMPUTED_VALUE"""),"Jueves 20:15")</f>
        <v>Jueves 20:15</v>
      </c>
      <c r="AL751" s="134" t="str">
        <f>IFERROR(__xludf.DUMMYFUNCTION("""COMPUTED_VALUE"""),"Viernes 10:30")</f>
        <v>Viernes 10:30</v>
      </c>
      <c r="AM751" s="134" t="str">
        <f>IFERROR(__xludf.DUMMYFUNCTION("""COMPUTED_VALUE"""),"Viernes 14:15")</f>
        <v>Viernes 14:15</v>
      </c>
      <c r="AN751" s="134" t="str">
        <f>IFERROR(__xludf.DUMMYFUNCTION("""COMPUTED_VALUE"""),"Viernes 18:00")</f>
        <v>Viernes 18:00</v>
      </c>
      <c r="AO751" s="134" t="str">
        <f>IFERROR(__xludf.DUMMYFUNCTION("""COMPUTED_VALUE"""),"Sábado 08:15")</f>
        <v>Sábado 08:15</v>
      </c>
      <c r="AP751" s="134" t="str">
        <f>IFERROR(__xludf.DUMMYFUNCTION("""COMPUTED_VALUE"""),"Sábado 09:45")</f>
        <v>Sábado 09:45</v>
      </c>
      <c r="AQ751" s="134" t="str">
        <f>IFERROR(__xludf.DUMMYFUNCTION("""COMPUTED_VALUE"""),"Sábado 12:00")</f>
        <v>Sábado 12:00</v>
      </c>
      <c r="AR751" s="134" t="str">
        <f>IFERROR(__xludf.DUMMYFUNCTION("""COMPUTED_VALUE"""),"Sábado 16:30")</f>
        <v>Sábado 16:30</v>
      </c>
      <c r="AS751" s="134" t="str">
        <f>IFERROR(__xludf.DUMMYFUNCTION("""COMPUTED_VALUE"""),"vacio")</f>
        <v>vacio</v>
      </c>
      <c r="AT751" s="134"/>
      <c r="AU751" s="134"/>
      <c r="AV751" s="134"/>
      <c r="AW751" s="134"/>
      <c r="AX751" s="134"/>
      <c r="AY751" s="353"/>
      <c r="AZ751" s="392" t="str">
        <f>IFERROR(__xludf.DUMMYFUNCTION("TRANSPOSE( IFNA(FILTER($B:$B, MONTH(IF($A:$A&lt;&gt;"""",$A:$A,""null""))=MONTH(IF('DATOS PERSONALES'!$H749&lt;&gt;"""",'DATOS PERSONALES'!$H749,""null""))),""Ingrese mes contratacion primero""))"),"Ingrese mes contratacion primero")</f>
        <v>Ingrese mes contratacion primero</v>
      </c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</row>
    <row r="752" ht="15.75" customHeight="1">
      <c r="A752" s="134"/>
      <c r="B752" s="134"/>
      <c r="C752" s="134"/>
      <c r="D752" s="134"/>
      <c r="E752" s="134"/>
      <c r="F752" s="134"/>
      <c r="G752" s="353"/>
      <c r="H752" s="376"/>
      <c r="I752" s="376"/>
      <c r="J752" s="376"/>
      <c r="K752" s="377"/>
      <c r="L752" s="134"/>
      <c r="M752" s="134"/>
      <c r="N752" s="134"/>
      <c r="O752" s="134"/>
      <c r="P752" s="353"/>
      <c r="Q752" s="381" t="str">
        <f>IFERROR(__xludf.DUMMYFUNCTION("TRANSPOSE(FILTER($P$6:$P$329,$O$6:$O$329='DATOS PERSONALES'!$E749))"),"Lunes 13:45")</f>
        <v>Lunes 13:45</v>
      </c>
      <c r="R752" s="134" t="str">
        <f>IFERROR(__xludf.DUMMYFUNCTION("""COMPUTED_VALUE"""),"Lunes 14:30")</f>
        <v>Lunes 14:30</v>
      </c>
      <c r="S752" s="134" t="str">
        <f>IFERROR(__xludf.DUMMYFUNCTION("""COMPUTED_VALUE"""),"Lunes 17:30")</f>
        <v>Lunes 17:30</v>
      </c>
      <c r="T752" s="134" t="str">
        <f>IFERROR(__xludf.DUMMYFUNCTION("""COMPUTED_VALUE"""),"Lunes 19:45")</f>
        <v>Lunes 19:45</v>
      </c>
      <c r="U752" s="134" t="str">
        <f>IFERROR(__xludf.DUMMYFUNCTION("""COMPUTED_VALUE"""),"Lunes 20:30")</f>
        <v>Lunes 20:30</v>
      </c>
      <c r="V752" s="134" t="str">
        <f>IFERROR(__xludf.DUMMYFUNCTION("""COMPUTED_VALUE"""),"Martes 08:15")</f>
        <v>Martes 08:15</v>
      </c>
      <c r="W752" s="134" t="str">
        <f>IFERROR(__xludf.DUMMYFUNCTION("""COMPUTED_VALUE"""),"Martes 10:30")</f>
        <v>Martes 10:30</v>
      </c>
      <c r="X752" s="134" t="str">
        <f>IFERROR(__xludf.DUMMYFUNCTION("""COMPUTED_VALUE"""),"Martes 14:15")</f>
        <v>Martes 14:15</v>
      </c>
      <c r="Y752" s="134" t="str">
        <f>IFERROR(__xludf.DUMMYFUNCTION("""COMPUTED_VALUE"""),"Miércoles 08:15")</f>
        <v>Miércoles 08:15</v>
      </c>
      <c r="Z752" s="134" t="str">
        <f>IFERROR(__xludf.DUMMYFUNCTION("""COMPUTED_VALUE"""),"Miércoles 10:30")</f>
        <v>Miércoles 10:30</v>
      </c>
      <c r="AA752" s="134" t="str">
        <f>IFERROR(__xludf.DUMMYFUNCTION("""COMPUTED_VALUE"""),"Miércoles 13:30")</f>
        <v>Miércoles 13:30</v>
      </c>
      <c r="AB752" s="134" t="str">
        <f>IFERROR(__xludf.DUMMYFUNCTION("""COMPUTED_VALUE"""),"Miércoles 18:00")</f>
        <v>Miércoles 18:00</v>
      </c>
      <c r="AC752" s="134" t="str">
        <f>IFERROR(__xludf.DUMMYFUNCTION("""COMPUTED_VALUE"""),"Miércoles 18:45")</f>
        <v>Miércoles 18:45</v>
      </c>
      <c r="AD752" s="134" t="str">
        <f>IFERROR(__xludf.DUMMYFUNCTION("""COMPUTED_VALUE"""),"Miércoles 20:15")</f>
        <v>Miércoles 20:15</v>
      </c>
      <c r="AE752" s="134" t="str">
        <f>IFERROR(__xludf.DUMMYFUNCTION("""COMPUTED_VALUE"""),"Jueves 08:15")</f>
        <v>Jueves 08:15</v>
      </c>
      <c r="AF752" s="134" t="str">
        <f>IFERROR(__xludf.DUMMYFUNCTION("""COMPUTED_VALUE"""),"Jueves 09:00")</f>
        <v>Jueves 09:00</v>
      </c>
      <c r="AG752" s="134" t="str">
        <f>IFERROR(__xludf.DUMMYFUNCTION("""COMPUTED_VALUE"""),"Jueves 10:30")</f>
        <v>Jueves 10:30</v>
      </c>
      <c r="AH752" s="134" t="str">
        <f>IFERROR(__xludf.DUMMYFUNCTION("""COMPUTED_VALUE"""),"Jueves 14:15")</f>
        <v>Jueves 14:15</v>
      </c>
      <c r="AI752" s="134" t="str">
        <f>IFERROR(__xludf.DUMMYFUNCTION("""COMPUTED_VALUE"""),"Jueves 15:00")</f>
        <v>Jueves 15:00</v>
      </c>
      <c r="AJ752" s="134" t="str">
        <f>IFERROR(__xludf.DUMMYFUNCTION("""COMPUTED_VALUE"""),"Jueves 19:30")</f>
        <v>Jueves 19:30</v>
      </c>
      <c r="AK752" s="134" t="str">
        <f>IFERROR(__xludf.DUMMYFUNCTION("""COMPUTED_VALUE"""),"Jueves 20:15")</f>
        <v>Jueves 20:15</v>
      </c>
      <c r="AL752" s="134" t="str">
        <f>IFERROR(__xludf.DUMMYFUNCTION("""COMPUTED_VALUE"""),"Viernes 10:30")</f>
        <v>Viernes 10:30</v>
      </c>
      <c r="AM752" s="134" t="str">
        <f>IFERROR(__xludf.DUMMYFUNCTION("""COMPUTED_VALUE"""),"Viernes 14:15")</f>
        <v>Viernes 14:15</v>
      </c>
      <c r="AN752" s="134" t="str">
        <f>IFERROR(__xludf.DUMMYFUNCTION("""COMPUTED_VALUE"""),"Viernes 18:00")</f>
        <v>Viernes 18:00</v>
      </c>
      <c r="AO752" s="134" t="str">
        <f>IFERROR(__xludf.DUMMYFUNCTION("""COMPUTED_VALUE"""),"Sábado 08:15")</f>
        <v>Sábado 08:15</v>
      </c>
      <c r="AP752" s="134" t="str">
        <f>IFERROR(__xludf.DUMMYFUNCTION("""COMPUTED_VALUE"""),"Sábado 09:45")</f>
        <v>Sábado 09:45</v>
      </c>
      <c r="AQ752" s="134" t="str">
        <f>IFERROR(__xludf.DUMMYFUNCTION("""COMPUTED_VALUE"""),"Sábado 12:00")</f>
        <v>Sábado 12:00</v>
      </c>
      <c r="AR752" s="134" t="str">
        <f>IFERROR(__xludf.DUMMYFUNCTION("""COMPUTED_VALUE"""),"Sábado 16:30")</f>
        <v>Sábado 16:30</v>
      </c>
      <c r="AS752" s="134" t="str">
        <f>IFERROR(__xludf.DUMMYFUNCTION("""COMPUTED_VALUE"""),"vacio")</f>
        <v>vacio</v>
      </c>
      <c r="AT752" s="134"/>
      <c r="AU752" s="134"/>
      <c r="AV752" s="134"/>
      <c r="AW752" s="134"/>
      <c r="AX752" s="134"/>
      <c r="AY752" s="353"/>
      <c r="AZ752" s="392" t="str">
        <f>IFERROR(__xludf.DUMMYFUNCTION("TRANSPOSE( IFNA(FILTER($B:$B, MONTH(IF($A:$A&lt;&gt;"""",$A:$A,""null""))=MONTH(IF('DATOS PERSONALES'!$H750&lt;&gt;"""",'DATOS PERSONALES'!$H750,""null""))),""Ingrese mes contratacion primero""))"),"Ingrese mes contratacion primero")</f>
        <v>Ingrese mes contratacion primero</v>
      </c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</row>
    <row r="753" ht="15.75" customHeight="1">
      <c r="A753" s="134"/>
      <c r="B753" s="134"/>
      <c r="C753" s="134"/>
      <c r="D753" s="134"/>
      <c r="E753" s="134"/>
      <c r="F753" s="134"/>
      <c r="G753" s="353"/>
      <c r="H753" s="376"/>
      <c r="I753" s="376"/>
      <c r="J753" s="376"/>
      <c r="K753" s="377"/>
      <c r="L753" s="134"/>
      <c r="M753" s="134"/>
      <c r="N753" s="134"/>
      <c r="O753" s="134"/>
      <c r="P753" s="353"/>
      <c r="Q753" s="381" t="str">
        <f>IFERROR(__xludf.DUMMYFUNCTION("TRANSPOSE(FILTER($P$6:$P$329,$O$6:$O$329='DATOS PERSONALES'!$E750))"),"Lunes 13:45")</f>
        <v>Lunes 13:45</v>
      </c>
      <c r="R753" s="134" t="str">
        <f>IFERROR(__xludf.DUMMYFUNCTION("""COMPUTED_VALUE"""),"Lunes 14:30")</f>
        <v>Lunes 14:30</v>
      </c>
      <c r="S753" s="134" t="str">
        <f>IFERROR(__xludf.DUMMYFUNCTION("""COMPUTED_VALUE"""),"Lunes 17:30")</f>
        <v>Lunes 17:30</v>
      </c>
      <c r="T753" s="134" t="str">
        <f>IFERROR(__xludf.DUMMYFUNCTION("""COMPUTED_VALUE"""),"Lunes 19:45")</f>
        <v>Lunes 19:45</v>
      </c>
      <c r="U753" s="134" t="str">
        <f>IFERROR(__xludf.DUMMYFUNCTION("""COMPUTED_VALUE"""),"Lunes 20:30")</f>
        <v>Lunes 20:30</v>
      </c>
      <c r="V753" s="134" t="str">
        <f>IFERROR(__xludf.DUMMYFUNCTION("""COMPUTED_VALUE"""),"Martes 08:15")</f>
        <v>Martes 08:15</v>
      </c>
      <c r="W753" s="134" t="str">
        <f>IFERROR(__xludf.DUMMYFUNCTION("""COMPUTED_VALUE"""),"Martes 10:30")</f>
        <v>Martes 10:30</v>
      </c>
      <c r="X753" s="134" t="str">
        <f>IFERROR(__xludf.DUMMYFUNCTION("""COMPUTED_VALUE"""),"Martes 14:15")</f>
        <v>Martes 14:15</v>
      </c>
      <c r="Y753" s="134" t="str">
        <f>IFERROR(__xludf.DUMMYFUNCTION("""COMPUTED_VALUE"""),"Miércoles 08:15")</f>
        <v>Miércoles 08:15</v>
      </c>
      <c r="Z753" s="134" t="str">
        <f>IFERROR(__xludf.DUMMYFUNCTION("""COMPUTED_VALUE"""),"Miércoles 10:30")</f>
        <v>Miércoles 10:30</v>
      </c>
      <c r="AA753" s="134" t="str">
        <f>IFERROR(__xludf.DUMMYFUNCTION("""COMPUTED_VALUE"""),"Miércoles 13:30")</f>
        <v>Miércoles 13:30</v>
      </c>
      <c r="AB753" s="134" t="str">
        <f>IFERROR(__xludf.DUMMYFUNCTION("""COMPUTED_VALUE"""),"Miércoles 18:00")</f>
        <v>Miércoles 18:00</v>
      </c>
      <c r="AC753" s="134" t="str">
        <f>IFERROR(__xludf.DUMMYFUNCTION("""COMPUTED_VALUE"""),"Miércoles 18:45")</f>
        <v>Miércoles 18:45</v>
      </c>
      <c r="AD753" s="134" t="str">
        <f>IFERROR(__xludf.DUMMYFUNCTION("""COMPUTED_VALUE"""),"Miércoles 20:15")</f>
        <v>Miércoles 20:15</v>
      </c>
      <c r="AE753" s="134" t="str">
        <f>IFERROR(__xludf.DUMMYFUNCTION("""COMPUTED_VALUE"""),"Jueves 08:15")</f>
        <v>Jueves 08:15</v>
      </c>
      <c r="AF753" s="134" t="str">
        <f>IFERROR(__xludf.DUMMYFUNCTION("""COMPUTED_VALUE"""),"Jueves 09:00")</f>
        <v>Jueves 09:00</v>
      </c>
      <c r="AG753" s="134" t="str">
        <f>IFERROR(__xludf.DUMMYFUNCTION("""COMPUTED_VALUE"""),"Jueves 10:30")</f>
        <v>Jueves 10:30</v>
      </c>
      <c r="AH753" s="134" t="str">
        <f>IFERROR(__xludf.DUMMYFUNCTION("""COMPUTED_VALUE"""),"Jueves 14:15")</f>
        <v>Jueves 14:15</v>
      </c>
      <c r="AI753" s="134" t="str">
        <f>IFERROR(__xludf.DUMMYFUNCTION("""COMPUTED_VALUE"""),"Jueves 15:00")</f>
        <v>Jueves 15:00</v>
      </c>
      <c r="AJ753" s="134" t="str">
        <f>IFERROR(__xludf.DUMMYFUNCTION("""COMPUTED_VALUE"""),"Jueves 19:30")</f>
        <v>Jueves 19:30</v>
      </c>
      <c r="AK753" s="134" t="str">
        <f>IFERROR(__xludf.DUMMYFUNCTION("""COMPUTED_VALUE"""),"Jueves 20:15")</f>
        <v>Jueves 20:15</v>
      </c>
      <c r="AL753" s="134" t="str">
        <f>IFERROR(__xludf.DUMMYFUNCTION("""COMPUTED_VALUE"""),"Viernes 10:30")</f>
        <v>Viernes 10:30</v>
      </c>
      <c r="AM753" s="134" t="str">
        <f>IFERROR(__xludf.DUMMYFUNCTION("""COMPUTED_VALUE"""),"Viernes 14:15")</f>
        <v>Viernes 14:15</v>
      </c>
      <c r="AN753" s="134" t="str">
        <f>IFERROR(__xludf.DUMMYFUNCTION("""COMPUTED_VALUE"""),"Viernes 18:00")</f>
        <v>Viernes 18:00</v>
      </c>
      <c r="AO753" s="134" t="str">
        <f>IFERROR(__xludf.DUMMYFUNCTION("""COMPUTED_VALUE"""),"Sábado 08:15")</f>
        <v>Sábado 08:15</v>
      </c>
      <c r="AP753" s="134" t="str">
        <f>IFERROR(__xludf.DUMMYFUNCTION("""COMPUTED_VALUE"""),"Sábado 09:45")</f>
        <v>Sábado 09:45</v>
      </c>
      <c r="AQ753" s="134" t="str">
        <f>IFERROR(__xludf.DUMMYFUNCTION("""COMPUTED_VALUE"""),"Sábado 12:00")</f>
        <v>Sábado 12:00</v>
      </c>
      <c r="AR753" s="134" t="str">
        <f>IFERROR(__xludf.DUMMYFUNCTION("""COMPUTED_VALUE"""),"Sábado 16:30")</f>
        <v>Sábado 16:30</v>
      </c>
      <c r="AS753" s="134" t="str">
        <f>IFERROR(__xludf.DUMMYFUNCTION("""COMPUTED_VALUE"""),"vacio")</f>
        <v>vacio</v>
      </c>
      <c r="AT753" s="134"/>
      <c r="AU753" s="134"/>
      <c r="AV753" s="134"/>
      <c r="AW753" s="134"/>
      <c r="AX753" s="134"/>
      <c r="AY753" s="353"/>
      <c r="AZ753" s="392" t="str">
        <f>IFERROR(__xludf.DUMMYFUNCTION("TRANSPOSE( IFNA(FILTER($B:$B, MONTH(IF($A:$A&lt;&gt;"""",$A:$A,""null""))=MONTH(IF('DATOS PERSONALES'!$H751&lt;&gt;"""",'DATOS PERSONALES'!$H751,""null""))),""Ingrese mes contratacion primero""))"),"Ingrese mes contratacion primero")</f>
        <v>Ingrese mes contratacion primero</v>
      </c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</row>
    <row r="754" ht="15.75" customHeight="1">
      <c r="A754" s="134"/>
      <c r="B754" s="134"/>
      <c r="C754" s="134"/>
      <c r="D754" s="134"/>
      <c r="E754" s="134"/>
      <c r="F754" s="134"/>
      <c r="G754" s="353"/>
      <c r="H754" s="376"/>
      <c r="I754" s="376"/>
      <c r="J754" s="376"/>
      <c r="K754" s="377"/>
      <c r="L754" s="134"/>
      <c r="M754" s="134"/>
      <c r="N754" s="134"/>
      <c r="O754" s="134"/>
      <c r="P754" s="353"/>
      <c r="Q754" s="381" t="str">
        <f>IFERROR(__xludf.DUMMYFUNCTION("TRANSPOSE(FILTER($P$6:$P$329,$O$6:$O$329='DATOS PERSONALES'!$E751))"),"Lunes 13:45")</f>
        <v>Lunes 13:45</v>
      </c>
      <c r="R754" s="134" t="str">
        <f>IFERROR(__xludf.DUMMYFUNCTION("""COMPUTED_VALUE"""),"Lunes 14:30")</f>
        <v>Lunes 14:30</v>
      </c>
      <c r="S754" s="134" t="str">
        <f>IFERROR(__xludf.DUMMYFUNCTION("""COMPUTED_VALUE"""),"Lunes 17:30")</f>
        <v>Lunes 17:30</v>
      </c>
      <c r="T754" s="134" t="str">
        <f>IFERROR(__xludf.DUMMYFUNCTION("""COMPUTED_VALUE"""),"Lunes 19:45")</f>
        <v>Lunes 19:45</v>
      </c>
      <c r="U754" s="134" t="str">
        <f>IFERROR(__xludf.DUMMYFUNCTION("""COMPUTED_VALUE"""),"Lunes 20:30")</f>
        <v>Lunes 20:30</v>
      </c>
      <c r="V754" s="134" t="str">
        <f>IFERROR(__xludf.DUMMYFUNCTION("""COMPUTED_VALUE"""),"Martes 08:15")</f>
        <v>Martes 08:15</v>
      </c>
      <c r="W754" s="134" t="str">
        <f>IFERROR(__xludf.DUMMYFUNCTION("""COMPUTED_VALUE"""),"Martes 10:30")</f>
        <v>Martes 10:30</v>
      </c>
      <c r="X754" s="134" t="str">
        <f>IFERROR(__xludf.DUMMYFUNCTION("""COMPUTED_VALUE"""),"Martes 14:15")</f>
        <v>Martes 14:15</v>
      </c>
      <c r="Y754" s="134" t="str">
        <f>IFERROR(__xludf.DUMMYFUNCTION("""COMPUTED_VALUE"""),"Miércoles 08:15")</f>
        <v>Miércoles 08:15</v>
      </c>
      <c r="Z754" s="134" t="str">
        <f>IFERROR(__xludf.DUMMYFUNCTION("""COMPUTED_VALUE"""),"Miércoles 10:30")</f>
        <v>Miércoles 10:30</v>
      </c>
      <c r="AA754" s="134" t="str">
        <f>IFERROR(__xludf.DUMMYFUNCTION("""COMPUTED_VALUE"""),"Miércoles 13:30")</f>
        <v>Miércoles 13:30</v>
      </c>
      <c r="AB754" s="134" t="str">
        <f>IFERROR(__xludf.DUMMYFUNCTION("""COMPUTED_VALUE"""),"Miércoles 18:00")</f>
        <v>Miércoles 18:00</v>
      </c>
      <c r="AC754" s="134" t="str">
        <f>IFERROR(__xludf.DUMMYFUNCTION("""COMPUTED_VALUE"""),"Miércoles 18:45")</f>
        <v>Miércoles 18:45</v>
      </c>
      <c r="AD754" s="134" t="str">
        <f>IFERROR(__xludf.DUMMYFUNCTION("""COMPUTED_VALUE"""),"Miércoles 20:15")</f>
        <v>Miércoles 20:15</v>
      </c>
      <c r="AE754" s="134" t="str">
        <f>IFERROR(__xludf.DUMMYFUNCTION("""COMPUTED_VALUE"""),"Jueves 08:15")</f>
        <v>Jueves 08:15</v>
      </c>
      <c r="AF754" s="134" t="str">
        <f>IFERROR(__xludf.DUMMYFUNCTION("""COMPUTED_VALUE"""),"Jueves 09:00")</f>
        <v>Jueves 09:00</v>
      </c>
      <c r="AG754" s="134" t="str">
        <f>IFERROR(__xludf.DUMMYFUNCTION("""COMPUTED_VALUE"""),"Jueves 10:30")</f>
        <v>Jueves 10:30</v>
      </c>
      <c r="AH754" s="134" t="str">
        <f>IFERROR(__xludf.DUMMYFUNCTION("""COMPUTED_VALUE"""),"Jueves 14:15")</f>
        <v>Jueves 14:15</v>
      </c>
      <c r="AI754" s="134" t="str">
        <f>IFERROR(__xludf.DUMMYFUNCTION("""COMPUTED_VALUE"""),"Jueves 15:00")</f>
        <v>Jueves 15:00</v>
      </c>
      <c r="AJ754" s="134" t="str">
        <f>IFERROR(__xludf.DUMMYFUNCTION("""COMPUTED_VALUE"""),"Jueves 19:30")</f>
        <v>Jueves 19:30</v>
      </c>
      <c r="AK754" s="134" t="str">
        <f>IFERROR(__xludf.DUMMYFUNCTION("""COMPUTED_VALUE"""),"Jueves 20:15")</f>
        <v>Jueves 20:15</v>
      </c>
      <c r="AL754" s="134" t="str">
        <f>IFERROR(__xludf.DUMMYFUNCTION("""COMPUTED_VALUE"""),"Viernes 10:30")</f>
        <v>Viernes 10:30</v>
      </c>
      <c r="AM754" s="134" t="str">
        <f>IFERROR(__xludf.DUMMYFUNCTION("""COMPUTED_VALUE"""),"Viernes 14:15")</f>
        <v>Viernes 14:15</v>
      </c>
      <c r="AN754" s="134" t="str">
        <f>IFERROR(__xludf.DUMMYFUNCTION("""COMPUTED_VALUE"""),"Viernes 18:00")</f>
        <v>Viernes 18:00</v>
      </c>
      <c r="AO754" s="134" t="str">
        <f>IFERROR(__xludf.DUMMYFUNCTION("""COMPUTED_VALUE"""),"Sábado 08:15")</f>
        <v>Sábado 08:15</v>
      </c>
      <c r="AP754" s="134" t="str">
        <f>IFERROR(__xludf.DUMMYFUNCTION("""COMPUTED_VALUE"""),"Sábado 09:45")</f>
        <v>Sábado 09:45</v>
      </c>
      <c r="AQ754" s="134" t="str">
        <f>IFERROR(__xludf.DUMMYFUNCTION("""COMPUTED_VALUE"""),"Sábado 12:00")</f>
        <v>Sábado 12:00</v>
      </c>
      <c r="AR754" s="134" t="str">
        <f>IFERROR(__xludf.DUMMYFUNCTION("""COMPUTED_VALUE"""),"Sábado 16:30")</f>
        <v>Sábado 16:30</v>
      </c>
      <c r="AS754" s="134" t="str">
        <f>IFERROR(__xludf.DUMMYFUNCTION("""COMPUTED_VALUE"""),"vacio")</f>
        <v>vacio</v>
      </c>
      <c r="AT754" s="134"/>
      <c r="AU754" s="134"/>
      <c r="AV754" s="134"/>
      <c r="AW754" s="134"/>
      <c r="AX754" s="134"/>
      <c r="AY754" s="353"/>
      <c r="AZ754" s="392" t="str">
        <f>IFERROR(__xludf.DUMMYFUNCTION("TRANSPOSE( IFNA(FILTER($B:$B, MONTH(IF($A:$A&lt;&gt;"""",$A:$A,""null""))=MONTH(IF('DATOS PERSONALES'!$H752&lt;&gt;"""",'DATOS PERSONALES'!$H752,""null""))),""Ingrese mes contratacion primero""))"),"Ingrese mes contratacion primero")</f>
        <v>Ingrese mes contratacion primero</v>
      </c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</row>
    <row r="755" ht="15.75" customHeight="1">
      <c r="A755" s="134"/>
      <c r="B755" s="134"/>
      <c r="C755" s="134"/>
      <c r="D755" s="134"/>
      <c r="E755" s="134"/>
      <c r="F755" s="134"/>
      <c r="G755" s="353"/>
      <c r="H755" s="376"/>
      <c r="I755" s="376"/>
      <c r="J755" s="376"/>
      <c r="K755" s="377"/>
      <c r="L755" s="134"/>
      <c r="M755" s="134"/>
      <c r="N755" s="134"/>
      <c r="O755" s="134"/>
      <c r="P755" s="353"/>
      <c r="Q755" s="381" t="str">
        <f>IFERROR(__xludf.DUMMYFUNCTION("TRANSPOSE(FILTER($P$6:$P$329,$O$6:$O$329='DATOS PERSONALES'!$E752))"),"Lunes 13:45")</f>
        <v>Lunes 13:45</v>
      </c>
      <c r="R755" s="134" t="str">
        <f>IFERROR(__xludf.DUMMYFUNCTION("""COMPUTED_VALUE"""),"Lunes 14:30")</f>
        <v>Lunes 14:30</v>
      </c>
      <c r="S755" s="134" t="str">
        <f>IFERROR(__xludf.DUMMYFUNCTION("""COMPUTED_VALUE"""),"Lunes 17:30")</f>
        <v>Lunes 17:30</v>
      </c>
      <c r="T755" s="134" t="str">
        <f>IFERROR(__xludf.DUMMYFUNCTION("""COMPUTED_VALUE"""),"Lunes 19:45")</f>
        <v>Lunes 19:45</v>
      </c>
      <c r="U755" s="134" t="str">
        <f>IFERROR(__xludf.DUMMYFUNCTION("""COMPUTED_VALUE"""),"Lunes 20:30")</f>
        <v>Lunes 20:30</v>
      </c>
      <c r="V755" s="134" t="str">
        <f>IFERROR(__xludf.DUMMYFUNCTION("""COMPUTED_VALUE"""),"Martes 08:15")</f>
        <v>Martes 08:15</v>
      </c>
      <c r="W755" s="134" t="str">
        <f>IFERROR(__xludf.DUMMYFUNCTION("""COMPUTED_VALUE"""),"Martes 10:30")</f>
        <v>Martes 10:30</v>
      </c>
      <c r="X755" s="134" t="str">
        <f>IFERROR(__xludf.DUMMYFUNCTION("""COMPUTED_VALUE"""),"Martes 14:15")</f>
        <v>Martes 14:15</v>
      </c>
      <c r="Y755" s="134" t="str">
        <f>IFERROR(__xludf.DUMMYFUNCTION("""COMPUTED_VALUE"""),"Miércoles 08:15")</f>
        <v>Miércoles 08:15</v>
      </c>
      <c r="Z755" s="134" t="str">
        <f>IFERROR(__xludf.DUMMYFUNCTION("""COMPUTED_VALUE"""),"Miércoles 10:30")</f>
        <v>Miércoles 10:30</v>
      </c>
      <c r="AA755" s="134" t="str">
        <f>IFERROR(__xludf.DUMMYFUNCTION("""COMPUTED_VALUE"""),"Miércoles 13:30")</f>
        <v>Miércoles 13:30</v>
      </c>
      <c r="AB755" s="134" t="str">
        <f>IFERROR(__xludf.DUMMYFUNCTION("""COMPUTED_VALUE"""),"Miércoles 18:00")</f>
        <v>Miércoles 18:00</v>
      </c>
      <c r="AC755" s="134" t="str">
        <f>IFERROR(__xludf.DUMMYFUNCTION("""COMPUTED_VALUE"""),"Miércoles 18:45")</f>
        <v>Miércoles 18:45</v>
      </c>
      <c r="AD755" s="134" t="str">
        <f>IFERROR(__xludf.DUMMYFUNCTION("""COMPUTED_VALUE"""),"Miércoles 20:15")</f>
        <v>Miércoles 20:15</v>
      </c>
      <c r="AE755" s="134" t="str">
        <f>IFERROR(__xludf.DUMMYFUNCTION("""COMPUTED_VALUE"""),"Jueves 08:15")</f>
        <v>Jueves 08:15</v>
      </c>
      <c r="AF755" s="134" t="str">
        <f>IFERROR(__xludf.DUMMYFUNCTION("""COMPUTED_VALUE"""),"Jueves 09:00")</f>
        <v>Jueves 09:00</v>
      </c>
      <c r="AG755" s="134" t="str">
        <f>IFERROR(__xludf.DUMMYFUNCTION("""COMPUTED_VALUE"""),"Jueves 10:30")</f>
        <v>Jueves 10:30</v>
      </c>
      <c r="AH755" s="134" t="str">
        <f>IFERROR(__xludf.DUMMYFUNCTION("""COMPUTED_VALUE"""),"Jueves 14:15")</f>
        <v>Jueves 14:15</v>
      </c>
      <c r="AI755" s="134" t="str">
        <f>IFERROR(__xludf.DUMMYFUNCTION("""COMPUTED_VALUE"""),"Jueves 15:00")</f>
        <v>Jueves 15:00</v>
      </c>
      <c r="AJ755" s="134" t="str">
        <f>IFERROR(__xludf.DUMMYFUNCTION("""COMPUTED_VALUE"""),"Jueves 19:30")</f>
        <v>Jueves 19:30</v>
      </c>
      <c r="AK755" s="134" t="str">
        <f>IFERROR(__xludf.DUMMYFUNCTION("""COMPUTED_VALUE"""),"Jueves 20:15")</f>
        <v>Jueves 20:15</v>
      </c>
      <c r="AL755" s="134" t="str">
        <f>IFERROR(__xludf.DUMMYFUNCTION("""COMPUTED_VALUE"""),"Viernes 10:30")</f>
        <v>Viernes 10:30</v>
      </c>
      <c r="AM755" s="134" t="str">
        <f>IFERROR(__xludf.DUMMYFUNCTION("""COMPUTED_VALUE"""),"Viernes 14:15")</f>
        <v>Viernes 14:15</v>
      </c>
      <c r="AN755" s="134" t="str">
        <f>IFERROR(__xludf.DUMMYFUNCTION("""COMPUTED_VALUE"""),"Viernes 18:00")</f>
        <v>Viernes 18:00</v>
      </c>
      <c r="AO755" s="134" t="str">
        <f>IFERROR(__xludf.DUMMYFUNCTION("""COMPUTED_VALUE"""),"Sábado 08:15")</f>
        <v>Sábado 08:15</v>
      </c>
      <c r="AP755" s="134" t="str">
        <f>IFERROR(__xludf.DUMMYFUNCTION("""COMPUTED_VALUE"""),"Sábado 09:45")</f>
        <v>Sábado 09:45</v>
      </c>
      <c r="AQ755" s="134" t="str">
        <f>IFERROR(__xludf.DUMMYFUNCTION("""COMPUTED_VALUE"""),"Sábado 12:00")</f>
        <v>Sábado 12:00</v>
      </c>
      <c r="AR755" s="134" t="str">
        <f>IFERROR(__xludf.DUMMYFUNCTION("""COMPUTED_VALUE"""),"Sábado 16:30")</f>
        <v>Sábado 16:30</v>
      </c>
      <c r="AS755" s="134" t="str">
        <f>IFERROR(__xludf.DUMMYFUNCTION("""COMPUTED_VALUE"""),"vacio")</f>
        <v>vacio</v>
      </c>
      <c r="AT755" s="134"/>
      <c r="AU755" s="134"/>
      <c r="AV755" s="134"/>
      <c r="AW755" s="134"/>
      <c r="AX755" s="134"/>
      <c r="AY755" s="353"/>
      <c r="AZ755" s="392" t="str">
        <f>IFERROR(__xludf.DUMMYFUNCTION("TRANSPOSE( IFNA(FILTER($B:$B, MONTH(IF($A:$A&lt;&gt;"""",$A:$A,""null""))=MONTH(IF('DATOS PERSONALES'!$H753&lt;&gt;"""",'DATOS PERSONALES'!$H753,""null""))),""Ingrese mes contratacion primero""))"),"Ingrese mes contratacion primero")</f>
        <v>Ingrese mes contratacion primero</v>
      </c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</row>
    <row r="756" ht="15.75" customHeight="1">
      <c r="A756" s="134"/>
      <c r="B756" s="134"/>
      <c r="C756" s="134"/>
      <c r="D756" s="134"/>
      <c r="E756" s="134"/>
      <c r="F756" s="134"/>
      <c r="G756" s="353"/>
      <c r="H756" s="376"/>
      <c r="I756" s="376"/>
      <c r="J756" s="376"/>
      <c r="K756" s="377"/>
      <c r="L756" s="134"/>
      <c r="M756" s="134"/>
      <c r="N756" s="134"/>
      <c r="O756" s="134"/>
      <c r="P756" s="353"/>
      <c r="Q756" s="381" t="str">
        <f>IFERROR(__xludf.DUMMYFUNCTION("TRANSPOSE(FILTER($P$6:$P$329,$O$6:$O$329='DATOS PERSONALES'!$E753))"),"Lunes 13:45")</f>
        <v>Lunes 13:45</v>
      </c>
      <c r="R756" s="134" t="str">
        <f>IFERROR(__xludf.DUMMYFUNCTION("""COMPUTED_VALUE"""),"Lunes 14:30")</f>
        <v>Lunes 14:30</v>
      </c>
      <c r="S756" s="134" t="str">
        <f>IFERROR(__xludf.DUMMYFUNCTION("""COMPUTED_VALUE"""),"Lunes 17:30")</f>
        <v>Lunes 17:30</v>
      </c>
      <c r="T756" s="134" t="str">
        <f>IFERROR(__xludf.DUMMYFUNCTION("""COMPUTED_VALUE"""),"Lunes 19:45")</f>
        <v>Lunes 19:45</v>
      </c>
      <c r="U756" s="134" t="str">
        <f>IFERROR(__xludf.DUMMYFUNCTION("""COMPUTED_VALUE"""),"Lunes 20:30")</f>
        <v>Lunes 20:30</v>
      </c>
      <c r="V756" s="134" t="str">
        <f>IFERROR(__xludf.DUMMYFUNCTION("""COMPUTED_VALUE"""),"Martes 08:15")</f>
        <v>Martes 08:15</v>
      </c>
      <c r="W756" s="134" t="str">
        <f>IFERROR(__xludf.DUMMYFUNCTION("""COMPUTED_VALUE"""),"Martes 10:30")</f>
        <v>Martes 10:30</v>
      </c>
      <c r="X756" s="134" t="str">
        <f>IFERROR(__xludf.DUMMYFUNCTION("""COMPUTED_VALUE"""),"Martes 14:15")</f>
        <v>Martes 14:15</v>
      </c>
      <c r="Y756" s="134" t="str">
        <f>IFERROR(__xludf.DUMMYFUNCTION("""COMPUTED_VALUE"""),"Miércoles 08:15")</f>
        <v>Miércoles 08:15</v>
      </c>
      <c r="Z756" s="134" t="str">
        <f>IFERROR(__xludf.DUMMYFUNCTION("""COMPUTED_VALUE"""),"Miércoles 10:30")</f>
        <v>Miércoles 10:30</v>
      </c>
      <c r="AA756" s="134" t="str">
        <f>IFERROR(__xludf.DUMMYFUNCTION("""COMPUTED_VALUE"""),"Miércoles 13:30")</f>
        <v>Miércoles 13:30</v>
      </c>
      <c r="AB756" s="134" t="str">
        <f>IFERROR(__xludf.DUMMYFUNCTION("""COMPUTED_VALUE"""),"Miércoles 18:00")</f>
        <v>Miércoles 18:00</v>
      </c>
      <c r="AC756" s="134" t="str">
        <f>IFERROR(__xludf.DUMMYFUNCTION("""COMPUTED_VALUE"""),"Miércoles 18:45")</f>
        <v>Miércoles 18:45</v>
      </c>
      <c r="AD756" s="134" t="str">
        <f>IFERROR(__xludf.DUMMYFUNCTION("""COMPUTED_VALUE"""),"Miércoles 20:15")</f>
        <v>Miércoles 20:15</v>
      </c>
      <c r="AE756" s="134" t="str">
        <f>IFERROR(__xludf.DUMMYFUNCTION("""COMPUTED_VALUE"""),"Jueves 08:15")</f>
        <v>Jueves 08:15</v>
      </c>
      <c r="AF756" s="134" t="str">
        <f>IFERROR(__xludf.DUMMYFUNCTION("""COMPUTED_VALUE"""),"Jueves 09:00")</f>
        <v>Jueves 09:00</v>
      </c>
      <c r="AG756" s="134" t="str">
        <f>IFERROR(__xludf.DUMMYFUNCTION("""COMPUTED_VALUE"""),"Jueves 10:30")</f>
        <v>Jueves 10:30</v>
      </c>
      <c r="AH756" s="134" t="str">
        <f>IFERROR(__xludf.DUMMYFUNCTION("""COMPUTED_VALUE"""),"Jueves 14:15")</f>
        <v>Jueves 14:15</v>
      </c>
      <c r="AI756" s="134" t="str">
        <f>IFERROR(__xludf.DUMMYFUNCTION("""COMPUTED_VALUE"""),"Jueves 15:00")</f>
        <v>Jueves 15:00</v>
      </c>
      <c r="AJ756" s="134" t="str">
        <f>IFERROR(__xludf.DUMMYFUNCTION("""COMPUTED_VALUE"""),"Jueves 19:30")</f>
        <v>Jueves 19:30</v>
      </c>
      <c r="AK756" s="134" t="str">
        <f>IFERROR(__xludf.DUMMYFUNCTION("""COMPUTED_VALUE"""),"Jueves 20:15")</f>
        <v>Jueves 20:15</v>
      </c>
      <c r="AL756" s="134" t="str">
        <f>IFERROR(__xludf.DUMMYFUNCTION("""COMPUTED_VALUE"""),"Viernes 10:30")</f>
        <v>Viernes 10:30</v>
      </c>
      <c r="AM756" s="134" t="str">
        <f>IFERROR(__xludf.DUMMYFUNCTION("""COMPUTED_VALUE"""),"Viernes 14:15")</f>
        <v>Viernes 14:15</v>
      </c>
      <c r="AN756" s="134" t="str">
        <f>IFERROR(__xludf.DUMMYFUNCTION("""COMPUTED_VALUE"""),"Viernes 18:00")</f>
        <v>Viernes 18:00</v>
      </c>
      <c r="AO756" s="134" t="str">
        <f>IFERROR(__xludf.DUMMYFUNCTION("""COMPUTED_VALUE"""),"Sábado 08:15")</f>
        <v>Sábado 08:15</v>
      </c>
      <c r="AP756" s="134" t="str">
        <f>IFERROR(__xludf.DUMMYFUNCTION("""COMPUTED_VALUE"""),"Sábado 09:45")</f>
        <v>Sábado 09:45</v>
      </c>
      <c r="AQ756" s="134" t="str">
        <f>IFERROR(__xludf.DUMMYFUNCTION("""COMPUTED_VALUE"""),"Sábado 12:00")</f>
        <v>Sábado 12:00</v>
      </c>
      <c r="AR756" s="134" t="str">
        <f>IFERROR(__xludf.DUMMYFUNCTION("""COMPUTED_VALUE"""),"Sábado 16:30")</f>
        <v>Sábado 16:30</v>
      </c>
      <c r="AS756" s="134" t="str">
        <f>IFERROR(__xludf.DUMMYFUNCTION("""COMPUTED_VALUE"""),"vacio")</f>
        <v>vacio</v>
      </c>
      <c r="AT756" s="134"/>
      <c r="AU756" s="134"/>
      <c r="AV756" s="134"/>
      <c r="AW756" s="134"/>
      <c r="AX756" s="134"/>
      <c r="AY756" s="353"/>
      <c r="AZ756" s="392" t="str">
        <f>IFERROR(__xludf.DUMMYFUNCTION("TRANSPOSE( IFNA(FILTER($B:$B, MONTH(IF($A:$A&lt;&gt;"""",$A:$A,""null""))=MONTH(IF('DATOS PERSONALES'!$H754&lt;&gt;"""",'DATOS PERSONALES'!$H754,""null""))),""Ingrese mes contratacion primero""))"),"Ingrese mes contratacion primero")</f>
        <v>Ingrese mes contratacion primero</v>
      </c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</row>
    <row r="757" ht="15.75" customHeight="1">
      <c r="A757" s="134"/>
      <c r="B757" s="134"/>
      <c r="C757" s="134"/>
      <c r="D757" s="134"/>
      <c r="E757" s="134"/>
      <c r="F757" s="134"/>
      <c r="G757" s="353"/>
      <c r="H757" s="376"/>
      <c r="I757" s="376"/>
      <c r="J757" s="376"/>
      <c r="K757" s="377"/>
      <c r="L757" s="134"/>
      <c r="M757" s="134"/>
      <c r="N757" s="134"/>
      <c r="O757" s="134"/>
      <c r="P757" s="353"/>
      <c r="Q757" s="381" t="str">
        <f>IFERROR(__xludf.DUMMYFUNCTION("TRANSPOSE(FILTER($P$6:$P$329,$O$6:$O$329='DATOS PERSONALES'!$E754))"),"Lunes 13:45")</f>
        <v>Lunes 13:45</v>
      </c>
      <c r="R757" s="134" t="str">
        <f>IFERROR(__xludf.DUMMYFUNCTION("""COMPUTED_VALUE"""),"Lunes 14:30")</f>
        <v>Lunes 14:30</v>
      </c>
      <c r="S757" s="134" t="str">
        <f>IFERROR(__xludf.DUMMYFUNCTION("""COMPUTED_VALUE"""),"Lunes 17:30")</f>
        <v>Lunes 17:30</v>
      </c>
      <c r="T757" s="134" t="str">
        <f>IFERROR(__xludf.DUMMYFUNCTION("""COMPUTED_VALUE"""),"Lunes 19:45")</f>
        <v>Lunes 19:45</v>
      </c>
      <c r="U757" s="134" t="str">
        <f>IFERROR(__xludf.DUMMYFUNCTION("""COMPUTED_VALUE"""),"Lunes 20:30")</f>
        <v>Lunes 20:30</v>
      </c>
      <c r="V757" s="134" t="str">
        <f>IFERROR(__xludf.DUMMYFUNCTION("""COMPUTED_VALUE"""),"Martes 08:15")</f>
        <v>Martes 08:15</v>
      </c>
      <c r="W757" s="134" t="str">
        <f>IFERROR(__xludf.DUMMYFUNCTION("""COMPUTED_VALUE"""),"Martes 10:30")</f>
        <v>Martes 10:30</v>
      </c>
      <c r="X757" s="134" t="str">
        <f>IFERROR(__xludf.DUMMYFUNCTION("""COMPUTED_VALUE"""),"Martes 14:15")</f>
        <v>Martes 14:15</v>
      </c>
      <c r="Y757" s="134" t="str">
        <f>IFERROR(__xludf.DUMMYFUNCTION("""COMPUTED_VALUE"""),"Miércoles 08:15")</f>
        <v>Miércoles 08:15</v>
      </c>
      <c r="Z757" s="134" t="str">
        <f>IFERROR(__xludf.DUMMYFUNCTION("""COMPUTED_VALUE"""),"Miércoles 10:30")</f>
        <v>Miércoles 10:30</v>
      </c>
      <c r="AA757" s="134" t="str">
        <f>IFERROR(__xludf.DUMMYFUNCTION("""COMPUTED_VALUE"""),"Miércoles 13:30")</f>
        <v>Miércoles 13:30</v>
      </c>
      <c r="AB757" s="134" t="str">
        <f>IFERROR(__xludf.DUMMYFUNCTION("""COMPUTED_VALUE"""),"Miércoles 18:00")</f>
        <v>Miércoles 18:00</v>
      </c>
      <c r="AC757" s="134" t="str">
        <f>IFERROR(__xludf.DUMMYFUNCTION("""COMPUTED_VALUE"""),"Miércoles 18:45")</f>
        <v>Miércoles 18:45</v>
      </c>
      <c r="AD757" s="134" t="str">
        <f>IFERROR(__xludf.DUMMYFUNCTION("""COMPUTED_VALUE"""),"Miércoles 20:15")</f>
        <v>Miércoles 20:15</v>
      </c>
      <c r="AE757" s="134" t="str">
        <f>IFERROR(__xludf.DUMMYFUNCTION("""COMPUTED_VALUE"""),"Jueves 08:15")</f>
        <v>Jueves 08:15</v>
      </c>
      <c r="AF757" s="134" t="str">
        <f>IFERROR(__xludf.DUMMYFUNCTION("""COMPUTED_VALUE"""),"Jueves 09:00")</f>
        <v>Jueves 09:00</v>
      </c>
      <c r="AG757" s="134" t="str">
        <f>IFERROR(__xludf.DUMMYFUNCTION("""COMPUTED_VALUE"""),"Jueves 10:30")</f>
        <v>Jueves 10:30</v>
      </c>
      <c r="AH757" s="134" t="str">
        <f>IFERROR(__xludf.DUMMYFUNCTION("""COMPUTED_VALUE"""),"Jueves 14:15")</f>
        <v>Jueves 14:15</v>
      </c>
      <c r="AI757" s="134" t="str">
        <f>IFERROR(__xludf.DUMMYFUNCTION("""COMPUTED_VALUE"""),"Jueves 15:00")</f>
        <v>Jueves 15:00</v>
      </c>
      <c r="AJ757" s="134" t="str">
        <f>IFERROR(__xludf.DUMMYFUNCTION("""COMPUTED_VALUE"""),"Jueves 19:30")</f>
        <v>Jueves 19:30</v>
      </c>
      <c r="AK757" s="134" t="str">
        <f>IFERROR(__xludf.DUMMYFUNCTION("""COMPUTED_VALUE"""),"Jueves 20:15")</f>
        <v>Jueves 20:15</v>
      </c>
      <c r="AL757" s="134" t="str">
        <f>IFERROR(__xludf.DUMMYFUNCTION("""COMPUTED_VALUE"""),"Viernes 10:30")</f>
        <v>Viernes 10:30</v>
      </c>
      <c r="AM757" s="134" t="str">
        <f>IFERROR(__xludf.DUMMYFUNCTION("""COMPUTED_VALUE"""),"Viernes 14:15")</f>
        <v>Viernes 14:15</v>
      </c>
      <c r="AN757" s="134" t="str">
        <f>IFERROR(__xludf.DUMMYFUNCTION("""COMPUTED_VALUE"""),"Viernes 18:00")</f>
        <v>Viernes 18:00</v>
      </c>
      <c r="AO757" s="134" t="str">
        <f>IFERROR(__xludf.DUMMYFUNCTION("""COMPUTED_VALUE"""),"Sábado 08:15")</f>
        <v>Sábado 08:15</v>
      </c>
      <c r="AP757" s="134" t="str">
        <f>IFERROR(__xludf.DUMMYFUNCTION("""COMPUTED_VALUE"""),"Sábado 09:45")</f>
        <v>Sábado 09:45</v>
      </c>
      <c r="AQ757" s="134" t="str">
        <f>IFERROR(__xludf.DUMMYFUNCTION("""COMPUTED_VALUE"""),"Sábado 12:00")</f>
        <v>Sábado 12:00</v>
      </c>
      <c r="AR757" s="134" t="str">
        <f>IFERROR(__xludf.DUMMYFUNCTION("""COMPUTED_VALUE"""),"Sábado 16:30")</f>
        <v>Sábado 16:30</v>
      </c>
      <c r="AS757" s="134" t="str">
        <f>IFERROR(__xludf.DUMMYFUNCTION("""COMPUTED_VALUE"""),"vacio")</f>
        <v>vacio</v>
      </c>
      <c r="AT757" s="134"/>
      <c r="AU757" s="134"/>
      <c r="AV757" s="134"/>
      <c r="AW757" s="134"/>
      <c r="AX757" s="134"/>
      <c r="AY757" s="353"/>
      <c r="AZ757" s="392" t="str">
        <f>IFERROR(__xludf.DUMMYFUNCTION("TRANSPOSE( IFNA(FILTER($B:$B, MONTH(IF($A:$A&lt;&gt;"""",$A:$A,""null""))=MONTH(IF('DATOS PERSONALES'!$H755&lt;&gt;"""",'DATOS PERSONALES'!$H755,""null""))),""Ingrese mes contratacion primero""))"),"Ingrese mes contratacion primero")</f>
        <v>Ingrese mes contratacion primero</v>
      </c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</row>
    <row r="758" ht="15.75" customHeight="1">
      <c r="A758" s="134"/>
      <c r="B758" s="134"/>
      <c r="C758" s="134"/>
      <c r="D758" s="134"/>
      <c r="E758" s="134"/>
      <c r="F758" s="134"/>
      <c r="G758" s="353"/>
      <c r="H758" s="376"/>
      <c r="I758" s="376"/>
      <c r="J758" s="376"/>
      <c r="K758" s="377"/>
      <c r="L758" s="134"/>
      <c r="M758" s="134"/>
      <c r="N758" s="134"/>
      <c r="O758" s="134"/>
      <c r="P758" s="353"/>
      <c r="Q758" s="381" t="str">
        <f>IFERROR(__xludf.DUMMYFUNCTION("TRANSPOSE(FILTER($P$6:$P$329,$O$6:$O$329='DATOS PERSONALES'!$E755))"),"Lunes 13:45")</f>
        <v>Lunes 13:45</v>
      </c>
      <c r="R758" s="134" t="str">
        <f>IFERROR(__xludf.DUMMYFUNCTION("""COMPUTED_VALUE"""),"Lunes 14:30")</f>
        <v>Lunes 14:30</v>
      </c>
      <c r="S758" s="134" t="str">
        <f>IFERROR(__xludf.DUMMYFUNCTION("""COMPUTED_VALUE"""),"Lunes 17:30")</f>
        <v>Lunes 17:30</v>
      </c>
      <c r="T758" s="134" t="str">
        <f>IFERROR(__xludf.DUMMYFUNCTION("""COMPUTED_VALUE"""),"Lunes 19:45")</f>
        <v>Lunes 19:45</v>
      </c>
      <c r="U758" s="134" t="str">
        <f>IFERROR(__xludf.DUMMYFUNCTION("""COMPUTED_VALUE"""),"Lunes 20:30")</f>
        <v>Lunes 20:30</v>
      </c>
      <c r="V758" s="134" t="str">
        <f>IFERROR(__xludf.DUMMYFUNCTION("""COMPUTED_VALUE"""),"Martes 08:15")</f>
        <v>Martes 08:15</v>
      </c>
      <c r="W758" s="134" t="str">
        <f>IFERROR(__xludf.DUMMYFUNCTION("""COMPUTED_VALUE"""),"Martes 10:30")</f>
        <v>Martes 10:30</v>
      </c>
      <c r="X758" s="134" t="str">
        <f>IFERROR(__xludf.DUMMYFUNCTION("""COMPUTED_VALUE"""),"Martes 14:15")</f>
        <v>Martes 14:15</v>
      </c>
      <c r="Y758" s="134" t="str">
        <f>IFERROR(__xludf.DUMMYFUNCTION("""COMPUTED_VALUE"""),"Miércoles 08:15")</f>
        <v>Miércoles 08:15</v>
      </c>
      <c r="Z758" s="134" t="str">
        <f>IFERROR(__xludf.DUMMYFUNCTION("""COMPUTED_VALUE"""),"Miércoles 10:30")</f>
        <v>Miércoles 10:30</v>
      </c>
      <c r="AA758" s="134" t="str">
        <f>IFERROR(__xludf.DUMMYFUNCTION("""COMPUTED_VALUE"""),"Miércoles 13:30")</f>
        <v>Miércoles 13:30</v>
      </c>
      <c r="AB758" s="134" t="str">
        <f>IFERROR(__xludf.DUMMYFUNCTION("""COMPUTED_VALUE"""),"Miércoles 18:00")</f>
        <v>Miércoles 18:00</v>
      </c>
      <c r="AC758" s="134" t="str">
        <f>IFERROR(__xludf.DUMMYFUNCTION("""COMPUTED_VALUE"""),"Miércoles 18:45")</f>
        <v>Miércoles 18:45</v>
      </c>
      <c r="AD758" s="134" t="str">
        <f>IFERROR(__xludf.DUMMYFUNCTION("""COMPUTED_VALUE"""),"Miércoles 20:15")</f>
        <v>Miércoles 20:15</v>
      </c>
      <c r="AE758" s="134" t="str">
        <f>IFERROR(__xludf.DUMMYFUNCTION("""COMPUTED_VALUE"""),"Jueves 08:15")</f>
        <v>Jueves 08:15</v>
      </c>
      <c r="AF758" s="134" t="str">
        <f>IFERROR(__xludf.DUMMYFUNCTION("""COMPUTED_VALUE"""),"Jueves 09:00")</f>
        <v>Jueves 09:00</v>
      </c>
      <c r="AG758" s="134" t="str">
        <f>IFERROR(__xludf.DUMMYFUNCTION("""COMPUTED_VALUE"""),"Jueves 10:30")</f>
        <v>Jueves 10:30</v>
      </c>
      <c r="AH758" s="134" t="str">
        <f>IFERROR(__xludf.DUMMYFUNCTION("""COMPUTED_VALUE"""),"Jueves 14:15")</f>
        <v>Jueves 14:15</v>
      </c>
      <c r="AI758" s="134" t="str">
        <f>IFERROR(__xludf.DUMMYFUNCTION("""COMPUTED_VALUE"""),"Jueves 15:00")</f>
        <v>Jueves 15:00</v>
      </c>
      <c r="AJ758" s="134" t="str">
        <f>IFERROR(__xludf.DUMMYFUNCTION("""COMPUTED_VALUE"""),"Jueves 19:30")</f>
        <v>Jueves 19:30</v>
      </c>
      <c r="AK758" s="134" t="str">
        <f>IFERROR(__xludf.DUMMYFUNCTION("""COMPUTED_VALUE"""),"Jueves 20:15")</f>
        <v>Jueves 20:15</v>
      </c>
      <c r="AL758" s="134" t="str">
        <f>IFERROR(__xludf.DUMMYFUNCTION("""COMPUTED_VALUE"""),"Viernes 10:30")</f>
        <v>Viernes 10:30</v>
      </c>
      <c r="AM758" s="134" t="str">
        <f>IFERROR(__xludf.DUMMYFUNCTION("""COMPUTED_VALUE"""),"Viernes 14:15")</f>
        <v>Viernes 14:15</v>
      </c>
      <c r="AN758" s="134" t="str">
        <f>IFERROR(__xludf.DUMMYFUNCTION("""COMPUTED_VALUE"""),"Viernes 18:00")</f>
        <v>Viernes 18:00</v>
      </c>
      <c r="AO758" s="134" t="str">
        <f>IFERROR(__xludf.DUMMYFUNCTION("""COMPUTED_VALUE"""),"Sábado 08:15")</f>
        <v>Sábado 08:15</v>
      </c>
      <c r="AP758" s="134" t="str">
        <f>IFERROR(__xludf.DUMMYFUNCTION("""COMPUTED_VALUE"""),"Sábado 09:45")</f>
        <v>Sábado 09:45</v>
      </c>
      <c r="AQ758" s="134" t="str">
        <f>IFERROR(__xludf.DUMMYFUNCTION("""COMPUTED_VALUE"""),"Sábado 12:00")</f>
        <v>Sábado 12:00</v>
      </c>
      <c r="AR758" s="134" t="str">
        <f>IFERROR(__xludf.DUMMYFUNCTION("""COMPUTED_VALUE"""),"Sábado 16:30")</f>
        <v>Sábado 16:30</v>
      </c>
      <c r="AS758" s="134" t="str">
        <f>IFERROR(__xludf.DUMMYFUNCTION("""COMPUTED_VALUE"""),"vacio")</f>
        <v>vacio</v>
      </c>
      <c r="AT758" s="134"/>
      <c r="AU758" s="134"/>
      <c r="AV758" s="134"/>
      <c r="AW758" s="134"/>
      <c r="AX758" s="134"/>
      <c r="AY758" s="353"/>
      <c r="AZ758" s="392" t="str">
        <f>IFERROR(__xludf.DUMMYFUNCTION("TRANSPOSE( IFNA(FILTER($B:$B, MONTH(IF($A:$A&lt;&gt;"""",$A:$A,""null""))=MONTH(IF('DATOS PERSONALES'!$H756&lt;&gt;"""",'DATOS PERSONALES'!$H756,""null""))),""Ingrese mes contratacion primero""))"),"Ingrese mes contratacion primero")</f>
        <v>Ingrese mes contratacion primero</v>
      </c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</row>
    <row r="759" ht="15.75" customHeight="1">
      <c r="A759" s="134"/>
      <c r="B759" s="134"/>
      <c r="C759" s="134"/>
      <c r="D759" s="134"/>
      <c r="E759" s="134"/>
      <c r="F759" s="134"/>
      <c r="G759" s="353"/>
      <c r="H759" s="376"/>
      <c r="I759" s="376"/>
      <c r="J759" s="376"/>
      <c r="K759" s="377"/>
      <c r="L759" s="134"/>
      <c r="M759" s="134"/>
      <c r="N759" s="134"/>
      <c r="O759" s="134"/>
      <c r="P759" s="353"/>
      <c r="Q759" s="381" t="str">
        <f>IFERROR(__xludf.DUMMYFUNCTION("TRANSPOSE(FILTER($P$6:$P$329,$O$6:$O$329='DATOS PERSONALES'!$E756))"),"Lunes 13:45")</f>
        <v>Lunes 13:45</v>
      </c>
      <c r="R759" s="134" t="str">
        <f>IFERROR(__xludf.DUMMYFUNCTION("""COMPUTED_VALUE"""),"Lunes 14:30")</f>
        <v>Lunes 14:30</v>
      </c>
      <c r="S759" s="134" t="str">
        <f>IFERROR(__xludf.DUMMYFUNCTION("""COMPUTED_VALUE"""),"Lunes 17:30")</f>
        <v>Lunes 17:30</v>
      </c>
      <c r="T759" s="134" t="str">
        <f>IFERROR(__xludf.DUMMYFUNCTION("""COMPUTED_VALUE"""),"Lunes 19:45")</f>
        <v>Lunes 19:45</v>
      </c>
      <c r="U759" s="134" t="str">
        <f>IFERROR(__xludf.DUMMYFUNCTION("""COMPUTED_VALUE"""),"Lunes 20:30")</f>
        <v>Lunes 20:30</v>
      </c>
      <c r="V759" s="134" t="str">
        <f>IFERROR(__xludf.DUMMYFUNCTION("""COMPUTED_VALUE"""),"Martes 08:15")</f>
        <v>Martes 08:15</v>
      </c>
      <c r="W759" s="134" t="str">
        <f>IFERROR(__xludf.DUMMYFUNCTION("""COMPUTED_VALUE"""),"Martes 10:30")</f>
        <v>Martes 10:30</v>
      </c>
      <c r="X759" s="134" t="str">
        <f>IFERROR(__xludf.DUMMYFUNCTION("""COMPUTED_VALUE"""),"Martes 14:15")</f>
        <v>Martes 14:15</v>
      </c>
      <c r="Y759" s="134" t="str">
        <f>IFERROR(__xludf.DUMMYFUNCTION("""COMPUTED_VALUE"""),"Miércoles 08:15")</f>
        <v>Miércoles 08:15</v>
      </c>
      <c r="Z759" s="134" t="str">
        <f>IFERROR(__xludf.DUMMYFUNCTION("""COMPUTED_VALUE"""),"Miércoles 10:30")</f>
        <v>Miércoles 10:30</v>
      </c>
      <c r="AA759" s="134" t="str">
        <f>IFERROR(__xludf.DUMMYFUNCTION("""COMPUTED_VALUE"""),"Miércoles 13:30")</f>
        <v>Miércoles 13:30</v>
      </c>
      <c r="AB759" s="134" t="str">
        <f>IFERROR(__xludf.DUMMYFUNCTION("""COMPUTED_VALUE"""),"Miércoles 18:00")</f>
        <v>Miércoles 18:00</v>
      </c>
      <c r="AC759" s="134" t="str">
        <f>IFERROR(__xludf.DUMMYFUNCTION("""COMPUTED_VALUE"""),"Miércoles 18:45")</f>
        <v>Miércoles 18:45</v>
      </c>
      <c r="AD759" s="134" t="str">
        <f>IFERROR(__xludf.DUMMYFUNCTION("""COMPUTED_VALUE"""),"Miércoles 20:15")</f>
        <v>Miércoles 20:15</v>
      </c>
      <c r="AE759" s="134" t="str">
        <f>IFERROR(__xludf.DUMMYFUNCTION("""COMPUTED_VALUE"""),"Jueves 08:15")</f>
        <v>Jueves 08:15</v>
      </c>
      <c r="AF759" s="134" t="str">
        <f>IFERROR(__xludf.DUMMYFUNCTION("""COMPUTED_VALUE"""),"Jueves 09:00")</f>
        <v>Jueves 09:00</v>
      </c>
      <c r="AG759" s="134" t="str">
        <f>IFERROR(__xludf.DUMMYFUNCTION("""COMPUTED_VALUE"""),"Jueves 10:30")</f>
        <v>Jueves 10:30</v>
      </c>
      <c r="AH759" s="134" t="str">
        <f>IFERROR(__xludf.DUMMYFUNCTION("""COMPUTED_VALUE"""),"Jueves 14:15")</f>
        <v>Jueves 14:15</v>
      </c>
      <c r="AI759" s="134" t="str">
        <f>IFERROR(__xludf.DUMMYFUNCTION("""COMPUTED_VALUE"""),"Jueves 15:00")</f>
        <v>Jueves 15:00</v>
      </c>
      <c r="AJ759" s="134" t="str">
        <f>IFERROR(__xludf.DUMMYFUNCTION("""COMPUTED_VALUE"""),"Jueves 19:30")</f>
        <v>Jueves 19:30</v>
      </c>
      <c r="AK759" s="134" t="str">
        <f>IFERROR(__xludf.DUMMYFUNCTION("""COMPUTED_VALUE"""),"Jueves 20:15")</f>
        <v>Jueves 20:15</v>
      </c>
      <c r="AL759" s="134" t="str">
        <f>IFERROR(__xludf.DUMMYFUNCTION("""COMPUTED_VALUE"""),"Viernes 10:30")</f>
        <v>Viernes 10:30</v>
      </c>
      <c r="AM759" s="134" t="str">
        <f>IFERROR(__xludf.DUMMYFUNCTION("""COMPUTED_VALUE"""),"Viernes 14:15")</f>
        <v>Viernes 14:15</v>
      </c>
      <c r="AN759" s="134" t="str">
        <f>IFERROR(__xludf.DUMMYFUNCTION("""COMPUTED_VALUE"""),"Viernes 18:00")</f>
        <v>Viernes 18:00</v>
      </c>
      <c r="AO759" s="134" t="str">
        <f>IFERROR(__xludf.DUMMYFUNCTION("""COMPUTED_VALUE"""),"Sábado 08:15")</f>
        <v>Sábado 08:15</v>
      </c>
      <c r="AP759" s="134" t="str">
        <f>IFERROR(__xludf.DUMMYFUNCTION("""COMPUTED_VALUE"""),"Sábado 09:45")</f>
        <v>Sábado 09:45</v>
      </c>
      <c r="AQ759" s="134" t="str">
        <f>IFERROR(__xludf.DUMMYFUNCTION("""COMPUTED_VALUE"""),"Sábado 12:00")</f>
        <v>Sábado 12:00</v>
      </c>
      <c r="AR759" s="134" t="str">
        <f>IFERROR(__xludf.DUMMYFUNCTION("""COMPUTED_VALUE"""),"Sábado 16:30")</f>
        <v>Sábado 16:30</v>
      </c>
      <c r="AS759" s="134" t="str">
        <f>IFERROR(__xludf.DUMMYFUNCTION("""COMPUTED_VALUE"""),"vacio")</f>
        <v>vacio</v>
      </c>
      <c r="AT759" s="134"/>
      <c r="AU759" s="134"/>
      <c r="AV759" s="134"/>
      <c r="AW759" s="134"/>
      <c r="AX759" s="134"/>
      <c r="AY759" s="353"/>
      <c r="AZ759" s="392" t="str">
        <f>IFERROR(__xludf.DUMMYFUNCTION("TRANSPOSE( IFNA(FILTER($B:$B, MONTH(IF($A:$A&lt;&gt;"""",$A:$A,""null""))=MONTH(IF('DATOS PERSONALES'!$H757&lt;&gt;"""",'DATOS PERSONALES'!$H757,""null""))),""Ingrese mes contratacion primero""))"),"Ingrese mes contratacion primero")</f>
        <v>Ingrese mes contratacion primero</v>
      </c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</row>
    <row r="760" ht="15.75" customHeight="1">
      <c r="A760" s="134"/>
      <c r="B760" s="134"/>
      <c r="C760" s="134"/>
      <c r="D760" s="134"/>
      <c r="E760" s="134"/>
      <c r="F760" s="134"/>
      <c r="G760" s="353"/>
      <c r="H760" s="376"/>
      <c r="I760" s="376"/>
      <c r="J760" s="376"/>
      <c r="K760" s="377"/>
      <c r="L760" s="134"/>
      <c r="M760" s="134"/>
      <c r="N760" s="134"/>
      <c r="O760" s="134"/>
      <c r="P760" s="353"/>
      <c r="Q760" s="381" t="str">
        <f>IFERROR(__xludf.DUMMYFUNCTION("TRANSPOSE(FILTER($P$6:$P$329,$O$6:$O$329='DATOS PERSONALES'!$E757))"),"Lunes 13:45")</f>
        <v>Lunes 13:45</v>
      </c>
      <c r="R760" s="134" t="str">
        <f>IFERROR(__xludf.DUMMYFUNCTION("""COMPUTED_VALUE"""),"Lunes 14:30")</f>
        <v>Lunes 14:30</v>
      </c>
      <c r="S760" s="134" t="str">
        <f>IFERROR(__xludf.DUMMYFUNCTION("""COMPUTED_VALUE"""),"Lunes 17:30")</f>
        <v>Lunes 17:30</v>
      </c>
      <c r="T760" s="134" t="str">
        <f>IFERROR(__xludf.DUMMYFUNCTION("""COMPUTED_VALUE"""),"Lunes 19:45")</f>
        <v>Lunes 19:45</v>
      </c>
      <c r="U760" s="134" t="str">
        <f>IFERROR(__xludf.DUMMYFUNCTION("""COMPUTED_VALUE"""),"Lunes 20:30")</f>
        <v>Lunes 20:30</v>
      </c>
      <c r="V760" s="134" t="str">
        <f>IFERROR(__xludf.DUMMYFUNCTION("""COMPUTED_VALUE"""),"Martes 08:15")</f>
        <v>Martes 08:15</v>
      </c>
      <c r="W760" s="134" t="str">
        <f>IFERROR(__xludf.DUMMYFUNCTION("""COMPUTED_VALUE"""),"Martes 10:30")</f>
        <v>Martes 10:30</v>
      </c>
      <c r="X760" s="134" t="str">
        <f>IFERROR(__xludf.DUMMYFUNCTION("""COMPUTED_VALUE"""),"Martes 14:15")</f>
        <v>Martes 14:15</v>
      </c>
      <c r="Y760" s="134" t="str">
        <f>IFERROR(__xludf.DUMMYFUNCTION("""COMPUTED_VALUE"""),"Miércoles 08:15")</f>
        <v>Miércoles 08:15</v>
      </c>
      <c r="Z760" s="134" t="str">
        <f>IFERROR(__xludf.DUMMYFUNCTION("""COMPUTED_VALUE"""),"Miércoles 10:30")</f>
        <v>Miércoles 10:30</v>
      </c>
      <c r="AA760" s="134" t="str">
        <f>IFERROR(__xludf.DUMMYFUNCTION("""COMPUTED_VALUE"""),"Miércoles 13:30")</f>
        <v>Miércoles 13:30</v>
      </c>
      <c r="AB760" s="134" t="str">
        <f>IFERROR(__xludf.DUMMYFUNCTION("""COMPUTED_VALUE"""),"Miércoles 18:00")</f>
        <v>Miércoles 18:00</v>
      </c>
      <c r="AC760" s="134" t="str">
        <f>IFERROR(__xludf.DUMMYFUNCTION("""COMPUTED_VALUE"""),"Miércoles 18:45")</f>
        <v>Miércoles 18:45</v>
      </c>
      <c r="AD760" s="134" t="str">
        <f>IFERROR(__xludf.DUMMYFUNCTION("""COMPUTED_VALUE"""),"Miércoles 20:15")</f>
        <v>Miércoles 20:15</v>
      </c>
      <c r="AE760" s="134" t="str">
        <f>IFERROR(__xludf.DUMMYFUNCTION("""COMPUTED_VALUE"""),"Jueves 08:15")</f>
        <v>Jueves 08:15</v>
      </c>
      <c r="AF760" s="134" t="str">
        <f>IFERROR(__xludf.DUMMYFUNCTION("""COMPUTED_VALUE"""),"Jueves 09:00")</f>
        <v>Jueves 09:00</v>
      </c>
      <c r="AG760" s="134" t="str">
        <f>IFERROR(__xludf.DUMMYFUNCTION("""COMPUTED_VALUE"""),"Jueves 10:30")</f>
        <v>Jueves 10:30</v>
      </c>
      <c r="AH760" s="134" t="str">
        <f>IFERROR(__xludf.DUMMYFUNCTION("""COMPUTED_VALUE"""),"Jueves 14:15")</f>
        <v>Jueves 14:15</v>
      </c>
      <c r="AI760" s="134" t="str">
        <f>IFERROR(__xludf.DUMMYFUNCTION("""COMPUTED_VALUE"""),"Jueves 15:00")</f>
        <v>Jueves 15:00</v>
      </c>
      <c r="AJ760" s="134" t="str">
        <f>IFERROR(__xludf.DUMMYFUNCTION("""COMPUTED_VALUE"""),"Jueves 19:30")</f>
        <v>Jueves 19:30</v>
      </c>
      <c r="AK760" s="134" t="str">
        <f>IFERROR(__xludf.DUMMYFUNCTION("""COMPUTED_VALUE"""),"Jueves 20:15")</f>
        <v>Jueves 20:15</v>
      </c>
      <c r="AL760" s="134" t="str">
        <f>IFERROR(__xludf.DUMMYFUNCTION("""COMPUTED_VALUE"""),"Viernes 10:30")</f>
        <v>Viernes 10:30</v>
      </c>
      <c r="AM760" s="134" t="str">
        <f>IFERROR(__xludf.DUMMYFUNCTION("""COMPUTED_VALUE"""),"Viernes 14:15")</f>
        <v>Viernes 14:15</v>
      </c>
      <c r="AN760" s="134" t="str">
        <f>IFERROR(__xludf.DUMMYFUNCTION("""COMPUTED_VALUE"""),"Viernes 18:00")</f>
        <v>Viernes 18:00</v>
      </c>
      <c r="AO760" s="134" t="str">
        <f>IFERROR(__xludf.DUMMYFUNCTION("""COMPUTED_VALUE"""),"Sábado 08:15")</f>
        <v>Sábado 08:15</v>
      </c>
      <c r="AP760" s="134" t="str">
        <f>IFERROR(__xludf.DUMMYFUNCTION("""COMPUTED_VALUE"""),"Sábado 09:45")</f>
        <v>Sábado 09:45</v>
      </c>
      <c r="AQ760" s="134" t="str">
        <f>IFERROR(__xludf.DUMMYFUNCTION("""COMPUTED_VALUE"""),"Sábado 12:00")</f>
        <v>Sábado 12:00</v>
      </c>
      <c r="AR760" s="134" t="str">
        <f>IFERROR(__xludf.DUMMYFUNCTION("""COMPUTED_VALUE"""),"Sábado 16:30")</f>
        <v>Sábado 16:30</v>
      </c>
      <c r="AS760" s="134" t="str">
        <f>IFERROR(__xludf.DUMMYFUNCTION("""COMPUTED_VALUE"""),"vacio")</f>
        <v>vacio</v>
      </c>
      <c r="AT760" s="134"/>
      <c r="AU760" s="134"/>
      <c r="AV760" s="134"/>
      <c r="AW760" s="134"/>
      <c r="AX760" s="134"/>
      <c r="AY760" s="353"/>
      <c r="AZ760" s="392" t="str">
        <f>IFERROR(__xludf.DUMMYFUNCTION("TRANSPOSE( IFNA(FILTER($B:$B, MONTH(IF($A:$A&lt;&gt;"""",$A:$A,""null""))=MONTH(IF('DATOS PERSONALES'!$H758&lt;&gt;"""",'DATOS PERSONALES'!$H758,""null""))),""Ingrese mes contratacion primero""))"),"Ingrese mes contratacion primero")</f>
        <v>Ingrese mes contratacion primero</v>
      </c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</row>
    <row r="761" ht="15.75" customHeight="1">
      <c r="A761" s="134"/>
      <c r="B761" s="134"/>
      <c r="C761" s="134"/>
      <c r="D761" s="134"/>
      <c r="E761" s="134"/>
      <c r="F761" s="134"/>
      <c r="G761" s="353"/>
      <c r="H761" s="376"/>
      <c r="I761" s="376"/>
      <c r="J761" s="376"/>
      <c r="K761" s="377"/>
      <c r="L761" s="134"/>
      <c r="M761" s="134"/>
      <c r="N761" s="134"/>
      <c r="O761" s="134"/>
      <c r="P761" s="353"/>
      <c r="Q761" s="381" t="str">
        <f>IFERROR(__xludf.DUMMYFUNCTION("TRANSPOSE(FILTER($P$6:$P$329,$O$6:$O$329='DATOS PERSONALES'!$E758))"),"Lunes 13:45")</f>
        <v>Lunes 13:45</v>
      </c>
      <c r="R761" s="134" t="str">
        <f>IFERROR(__xludf.DUMMYFUNCTION("""COMPUTED_VALUE"""),"Lunes 14:30")</f>
        <v>Lunes 14:30</v>
      </c>
      <c r="S761" s="134" t="str">
        <f>IFERROR(__xludf.DUMMYFUNCTION("""COMPUTED_VALUE"""),"Lunes 17:30")</f>
        <v>Lunes 17:30</v>
      </c>
      <c r="T761" s="134" t="str">
        <f>IFERROR(__xludf.DUMMYFUNCTION("""COMPUTED_VALUE"""),"Lunes 19:45")</f>
        <v>Lunes 19:45</v>
      </c>
      <c r="U761" s="134" t="str">
        <f>IFERROR(__xludf.DUMMYFUNCTION("""COMPUTED_VALUE"""),"Lunes 20:30")</f>
        <v>Lunes 20:30</v>
      </c>
      <c r="V761" s="134" t="str">
        <f>IFERROR(__xludf.DUMMYFUNCTION("""COMPUTED_VALUE"""),"Martes 08:15")</f>
        <v>Martes 08:15</v>
      </c>
      <c r="W761" s="134" t="str">
        <f>IFERROR(__xludf.DUMMYFUNCTION("""COMPUTED_VALUE"""),"Martes 10:30")</f>
        <v>Martes 10:30</v>
      </c>
      <c r="X761" s="134" t="str">
        <f>IFERROR(__xludf.DUMMYFUNCTION("""COMPUTED_VALUE"""),"Martes 14:15")</f>
        <v>Martes 14:15</v>
      </c>
      <c r="Y761" s="134" t="str">
        <f>IFERROR(__xludf.DUMMYFUNCTION("""COMPUTED_VALUE"""),"Miércoles 08:15")</f>
        <v>Miércoles 08:15</v>
      </c>
      <c r="Z761" s="134" t="str">
        <f>IFERROR(__xludf.DUMMYFUNCTION("""COMPUTED_VALUE"""),"Miércoles 10:30")</f>
        <v>Miércoles 10:30</v>
      </c>
      <c r="AA761" s="134" t="str">
        <f>IFERROR(__xludf.DUMMYFUNCTION("""COMPUTED_VALUE"""),"Miércoles 13:30")</f>
        <v>Miércoles 13:30</v>
      </c>
      <c r="AB761" s="134" t="str">
        <f>IFERROR(__xludf.DUMMYFUNCTION("""COMPUTED_VALUE"""),"Miércoles 18:00")</f>
        <v>Miércoles 18:00</v>
      </c>
      <c r="AC761" s="134" t="str">
        <f>IFERROR(__xludf.DUMMYFUNCTION("""COMPUTED_VALUE"""),"Miércoles 18:45")</f>
        <v>Miércoles 18:45</v>
      </c>
      <c r="AD761" s="134" t="str">
        <f>IFERROR(__xludf.DUMMYFUNCTION("""COMPUTED_VALUE"""),"Miércoles 20:15")</f>
        <v>Miércoles 20:15</v>
      </c>
      <c r="AE761" s="134" t="str">
        <f>IFERROR(__xludf.DUMMYFUNCTION("""COMPUTED_VALUE"""),"Jueves 08:15")</f>
        <v>Jueves 08:15</v>
      </c>
      <c r="AF761" s="134" t="str">
        <f>IFERROR(__xludf.DUMMYFUNCTION("""COMPUTED_VALUE"""),"Jueves 09:00")</f>
        <v>Jueves 09:00</v>
      </c>
      <c r="AG761" s="134" t="str">
        <f>IFERROR(__xludf.DUMMYFUNCTION("""COMPUTED_VALUE"""),"Jueves 10:30")</f>
        <v>Jueves 10:30</v>
      </c>
      <c r="AH761" s="134" t="str">
        <f>IFERROR(__xludf.DUMMYFUNCTION("""COMPUTED_VALUE"""),"Jueves 14:15")</f>
        <v>Jueves 14:15</v>
      </c>
      <c r="AI761" s="134" t="str">
        <f>IFERROR(__xludf.DUMMYFUNCTION("""COMPUTED_VALUE"""),"Jueves 15:00")</f>
        <v>Jueves 15:00</v>
      </c>
      <c r="AJ761" s="134" t="str">
        <f>IFERROR(__xludf.DUMMYFUNCTION("""COMPUTED_VALUE"""),"Jueves 19:30")</f>
        <v>Jueves 19:30</v>
      </c>
      <c r="AK761" s="134" t="str">
        <f>IFERROR(__xludf.DUMMYFUNCTION("""COMPUTED_VALUE"""),"Jueves 20:15")</f>
        <v>Jueves 20:15</v>
      </c>
      <c r="AL761" s="134" t="str">
        <f>IFERROR(__xludf.DUMMYFUNCTION("""COMPUTED_VALUE"""),"Viernes 10:30")</f>
        <v>Viernes 10:30</v>
      </c>
      <c r="AM761" s="134" t="str">
        <f>IFERROR(__xludf.DUMMYFUNCTION("""COMPUTED_VALUE"""),"Viernes 14:15")</f>
        <v>Viernes 14:15</v>
      </c>
      <c r="AN761" s="134" t="str">
        <f>IFERROR(__xludf.DUMMYFUNCTION("""COMPUTED_VALUE"""),"Viernes 18:00")</f>
        <v>Viernes 18:00</v>
      </c>
      <c r="AO761" s="134" t="str">
        <f>IFERROR(__xludf.DUMMYFUNCTION("""COMPUTED_VALUE"""),"Sábado 08:15")</f>
        <v>Sábado 08:15</v>
      </c>
      <c r="AP761" s="134" t="str">
        <f>IFERROR(__xludf.DUMMYFUNCTION("""COMPUTED_VALUE"""),"Sábado 09:45")</f>
        <v>Sábado 09:45</v>
      </c>
      <c r="AQ761" s="134" t="str">
        <f>IFERROR(__xludf.DUMMYFUNCTION("""COMPUTED_VALUE"""),"Sábado 12:00")</f>
        <v>Sábado 12:00</v>
      </c>
      <c r="AR761" s="134" t="str">
        <f>IFERROR(__xludf.DUMMYFUNCTION("""COMPUTED_VALUE"""),"Sábado 16:30")</f>
        <v>Sábado 16:30</v>
      </c>
      <c r="AS761" s="134" t="str">
        <f>IFERROR(__xludf.DUMMYFUNCTION("""COMPUTED_VALUE"""),"vacio")</f>
        <v>vacio</v>
      </c>
      <c r="AT761" s="134"/>
      <c r="AU761" s="134"/>
      <c r="AV761" s="134"/>
      <c r="AW761" s="134"/>
      <c r="AX761" s="134"/>
      <c r="AY761" s="353"/>
      <c r="AZ761" s="392" t="str">
        <f>IFERROR(__xludf.DUMMYFUNCTION("TRANSPOSE( IFNA(FILTER($B:$B, MONTH(IF($A:$A&lt;&gt;"""",$A:$A,""null""))=MONTH(IF('DATOS PERSONALES'!$H759&lt;&gt;"""",'DATOS PERSONALES'!$H759,""null""))),""Ingrese mes contratacion primero""))"),"Ingrese mes contratacion primero")</f>
        <v>Ingrese mes contratacion primero</v>
      </c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</row>
    <row r="762" ht="15.75" customHeight="1">
      <c r="A762" s="134"/>
      <c r="B762" s="134"/>
      <c r="C762" s="134"/>
      <c r="D762" s="134"/>
      <c r="E762" s="134"/>
      <c r="F762" s="134"/>
      <c r="G762" s="353"/>
      <c r="H762" s="376"/>
      <c r="I762" s="376"/>
      <c r="J762" s="376"/>
      <c r="K762" s="377"/>
      <c r="L762" s="134"/>
      <c r="M762" s="134"/>
      <c r="N762" s="134"/>
      <c r="O762" s="134"/>
      <c r="P762" s="353"/>
      <c r="Q762" s="381" t="str">
        <f>IFERROR(__xludf.DUMMYFUNCTION("TRANSPOSE(FILTER($P$6:$P$329,$O$6:$O$329='DATOS PERSONALES'!$E759))"),"Lunes 13:45")</f>
        <v>Lunes 13:45</v>
      </c>
      <c r="R762" s="134" t="str">
        <f>IFERROR(__xludf.DUMMYFUNCTION("""COMPUTED_VALUE"""),"Lunes 14:30")</f>
        <v>Lunes 14:30</v>
      </c>
      <c r="S762" s="134" t="str">
        <f>IFERROR(__xludf.DUMMYFUNCTION("""COMPUTED_VALUE"""),"Lunes 17:30")</f>
        <v>Lunes 17:30</v>
      </c>
      <c r="T762" s="134" t="str">
        <f>IFERROR(__xludf.DUMMYFUNCTION("""COMPUTED_VALUE"""),"Lunes 19:45")</f>
        <v>Lunes 19:45</v>
      </c>
      <c r="U762" s="134" t="str">
        <f>IFERROR(__xludf.DUMMYFUNCTION("""COMPUTED_VALUE"""),"Lunes 20:30")</f>
        <v>Lunes 20:30</v>
      </c>
      <c r="V762" s="134" t="str">
        <f>IFERROR(__xludf.DUMMYFUNCTION("""COMPUTED_VALUE"""),"Martes 08:15")</f>
        <v>Martes 08:15</v>
      </c>
      <c r="W762" s="134" t="str">
        <f>IFERROR(__xludf.DUMMYFUNCTION("""COMPUTED_VALUE"""),"Martes 10:30")</f>
        <v>Martes 10:30</v>
      </c>
      <c r="X762" s="134" t="str">
        <f>IFERROR(__xludf.DUMMYFUNCTION("""COMPUTED_VALUE"""),"Martes 14:15")</f>
        <v>Martes 14:15</v>
      </c>
      <c r="Y762" s="134" t="str">
        <f>IFERROR(__xludf.DUMMYFUNCTION("""COMPUTED_VALUE"""),"Miércoles 08:15")</f>
        <v>Miércoles 08:15</v>
      </c>
      <c r="Z762" s="134" t="str">
        <f>IFERROR(__xludf.DUMMYFUNCTION("""COMPUTED_VALUE"""),"Miércoles 10:30")</f>
        <v>Miércoles 10:30</v>
      </c>
      <c r="AA762" s="134" t="str">
        <f>IFERROR(__xludf.DUMMYFUNCTION("""COMPUTED_VALUE"""),"Miércoles 13:30")</f>
        <v>Miércoles 13:30</v>
      </c>
      <c r="AB762" s="134" t="str">
        <f>IFERROR(__xludf.DUMMYFUNCTION("""COMPUTED_VALUE"""),"Miércoles 18:00")</f>
        <v>Miércoles 18:00</v>
      </c>
      <c r="AC762" s="134" t="str">
        <f>IFERROR(__xludf.DUMMYFUNCTION("""COMPUTED_VALUE"""),"Miércoles 18:45")</f>
        <v>Miércoles 18:45</v>
      </c>
      <c r="AD762" s="134" t="str">
        <f>IFERROR(__xludf.DUMMYFUNCTION("""COMPUTED_VALUE"""),"Miércoles 20:15")</f>
        <v>Miércoles 20:15</v>
      </c>
      <c r="AE762" s="134" t="str">
        <f>IFERROR(__xludf.DUMMYFUNCTION("""COMPUTED_VALUE"""),"Jueves 08:15")</f>
        <v>Jueves 08:15</v>
      </c>
      <c r="AF762" s="134" t="str">
        <f>IFERROR(__xludf.DUMMYFUNCTION("""COMPUTED_VALUE"""),"Jueves 09:00")</f>
        <v>Jueves 09:00</v>
      </c>
      <c r="AG762" s="134" t="str">
        <f>IFERROR(__xludf.DUMMYFUNCTION("""COMPUTED_VALUE"""),"Jueves 10:30")</f>
        <v>Jueves 10:30</v>
      </c>
      <c r="AH762" s="134" t="str">
        <f>IFERROR(__xludf.DUMMYFUNCTION("""COMPUTED_VALUE"""),"Jueves 14:15")</f>
        <v>Jueves 14:15</v>
      </c>
      <c r="AI762" s="134" t="str">
        <f>IFERROR(__xludf.DUMMYFUNCTION("""COMPUTED_VALUE"""),"Jueves 15:00")</f>
        <v>Jueves 15:00</v>
      </c>
      <c r="AJ762" s="134" t="str">
        <f>IFERROR(__xludf.DUMMYFUNCTION("""COMPUTED_VALUE"""),"Jueves 19:30")</f>
        <v>Jueves 19:30</v>
      </c>
      <c r="AK762" s="134" t="str">
        <f>IFERROR(__xludf.DUMMYFUNCTION("""COMPUTED_VALUE"""),"Jueves 20:15")</f>
        <v>Jueves 20:15</v>
      </c>
      <c r="AL762" s="134" t="str">
        <f>IFERROR(__xludf.DUMMYFUNCTION("""COMPUTED_VALUE"""),"Viernes 10:30")</f>
        <v>Viernes 10:30</v>
      </c>
      <c r="AM762" s="134" t="str">
        <f>IFERROR(__xludf.DUMMYFUNCTION("""COMPUTED_VALUE"""),"Viernes 14:15")</f>
        <v>Viernes 14:15</v>
      </c>
      <c r="AN762" s="134" t="str">
        <f>IFERROR(__xludf.DUMMYFUNCTION("""COMPUTED_VALUE"""),"Viernes 18:00")</f>
        <v>Viernes 18:00</v>
      </c>
      <c r="AO762" s="134" t="str">
        <f>IFERROR(__xludf.DUMMYFUNCTION("""COMPUTED_VALUE"""),"Sábado 08:15")</f>
        <v>Sábado 08:15</v>
      </c>
      <c r="AP762" s="134" t="str">
        <f>IFERROR(__xludf.DUMMYFUNCTION("""COMPUTED_VALUE"""),"Sábado 09:45")</f>
        <v>Sábado 09:45</v>
      </c>
      <c r="AQ762" s="134" t="str">
        <f>IFERROR(__xludf.DUMMYFUNCTION("""COMPUTED_VALUE"""),"Sábado 12:00")</f>
        <v>Sábado 12:00</v>
      </c>
      <c r="AR762" s="134" t="str">
        <f>IFERROR(__xludf.DUMMYFUNCTION("""COMPUTED_VALUE"""),"Sábado 16:30")</f>
        <v>Sábado 16:30</v>
      </c>
      <c r="AS762" s="134" t="str">
        <f>IFERROR(__xludf.DUMMYFUNCTION("""COMPUTED_VALUE"""),"vacio")</f>
        <v>vacio</v>
      </c>
      <c r="AT762" s="134"/>
      <c r="AU762" s="134"/>
      <c r="AV762" s="134"/>
      <c r="AW762" s="134"/>
      <c r="AX762" s="134"/>
      <c r="AY762" s="353"/>
      <c r="AZ762" s="392" t="str">
        <f>IFERROR(__xludf.DUMMYFUNCTION("TRANSPOSE( IFNA(FILTER($B:$B, MONTH(IF($A:$A&lt;&gt;"""",$A:$A,""null""))=MONTH(IF('DATOS PERSONALES'!$H760&lt;&gt;"""",'DATOS PERSONALES'!$H760,""null""))),""Ingrese mes contratacion primero""))"),"Ingrese mes contratacion primero")</f>
        <v>Ingrese mes contratacion primero</v>
      </c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</row>
    <row r="763" ht="15.75" customHeight="1">
      <c r="A763" s="134"/>
      <c r="B763" s="134"/>
      <c r="C763" s="134"/>
      <c r="D763" s="134"/>
      <c r="E763" s="134"/>
      <c r="F763" s="134"/>
      <c r="G763" s="353"/>
      <c r="H763" s="376"/>
      <c r="I763" s="376"/>
      <c r="J763" s="376"/>
      <c r="K763" s="377"/>
      <c r="L763" s="134"/>
      <c r="M763" s="134"/>
      <c r="N763" s="134"/>
      <c r="O763" s="134"/>
      <c r="P763" s="353"/>
      <c r="Q763" s="381" t="str">
        <f>IFERROR(__xludf.DUMMYFUNCTION("TRANSPOSE(FILTER($P$6:$P$329,$O$6:$O$329='DATOS PERSONALES'!$E760))"),"Lunes 13:45")</f>
        <v>Lunes 13:45</v>
      </c>
      <c r="R763" s="134" t="str">
        <f>IFERROR(__xludf.DUMMYFUNCTION("""COMPUTED_VALUE"""),"Lunes 14:30")</f>
        <v>Lunes 14:30</v>
      </c>
      <c r="S763" s="134" t="str">
        <f>IFERROR(__xludf.DUMMYFUNCTION("""COMPUTED_VALUE"""),"Lunes 17:30")</f>
        <v>Lunes 17:30</v>
      </c>
      <c r="T763" s="134" t="str">
        <f>IFERROR(__xludf.DUMMYFUNCTION("""COMPUTED_VALUE"""),"Lunes 19:45")</f>
        <v>Lunes 19:45</v>
      </c>
      <c r="U763" s="134" t="str">
        <f>IFERROR(__xludf.DUMMYFUNCTION("""COMPUTED_VALUE"""),"Lunes 20:30")</f>
        <v>Lunes 20:30</v>
      </c>
      <c r="V763" s="134" t="str">
        <f>IFERROR(__xludf.DUMMYFUNCTION("""COMPUTED_VALUE"""),"Martes 08:15")</f>
        <v>Martes 08:15</v>
      </c>
      <c r="W763" s="134" t="str">
        <f>IFERROR(__xludf.DUMMYFUNCTION("""COMPUTED_VALUE"""),"Martes 10:30")</f>
        <v>Martes 10:30</v>
      </c>
      <c r="X763" s="134" t="str">
        <f>IFERROR(__xludf.DUMMYFUNCTION("""COMPUTED_VALUE"""),"Martes 14:15")</f>
        <v>Martes 14:15</v>
      </c>
      <c r="Y763" s="134" t="str">
        <f>IFERROR(__xludf.DUMMYFUNCTION("""COMPUTED_VALUE"""),"Miércoles 08:15")</f>
        <v>Miércoles 08:15</v>
      </c>
      <c r="Z763" s="134" t="str">
        <f>IFERROR(__xludf.DUMMYFUNCTION("""COMPUTED_VALUE"""),"Miércoles 10:30")</f>
        <v>Miércoles 10:30</v>
      </c>
      <c r="AA763" s="134" t="str">
        <f>IFERROR(__xludf.DUMMYFUNCTION("""COMPUTED_VALUE"""),"Miércoles 13:30")</f>
        <v>Miércoles 13:30</v>
      </c>
      <c r="AB763" s="134" t="str">
        <f>IFERROR(__xludf.DUMMYFUNCTION("""COMPUTED_VALUE"""),"Miércoles 18:00")</f>
        <v>Miércoles 18:00</v>
      </c>
      <c r="AC763" s="134" t="str">
        <f>IFERROR(__xludf.DUMMYFUNCTION("""COMPUTED_VALUE"""),"Miércoles 18:45")</f>
        <v>Miércoles 18:45</v>
      </c>
      <c r="AD763" s="134" t="str">
        <f>IFERROR(__xludf.DUMMYFUNCTION("""COMPUTED_VALUE"""),"Miércoles 20:15")</f>
        <v>Miércoles 20:15</v>
      </c>
      <c r="AE763" s="134" t="str">
        <f>IFERROR(__xludf.DUMMYFUNCTION("""COMPUTED_VALUE"""),"Jueves 08:15")</f>
        <v>Jueves 08:15</v>
      </c>
      <c r="AF763" s="134" t="str">
        <f>IFERROR(__xludf.DUMMYFUNCTION("""COMPUTED_VALUE"""),"Jueves 09:00")</f>
        <v>Jueves 09:00</v>
      </c>
      <c r="AG763" s="134" t="str">
        <f>IFERROR(__xludf.DUMMYFUNCTION("""COMPUTED_VALUE"""),"Jueves 10:30")</f>
        <v>Jueves 10:30</v>
      </c>
      <c r="AH763" s="134" t="str">
        <f>IFERROR(__xludf.DUMMYFUNCTION("""COMPUTED_VALUE"""),"Jueves 14:15")</f>
        <v>Jueves 14:15</v>
      </c>
      <c r="AI763" s="134" t="str">
        <f>IFERROR(__xludf.DUMMYFUNCTION("""COMPUTED_VALUE"""),"Jueves 15:00")</f>
        <v>Jueves 15:00</v>
      </c>
      <c r="AJ763" s="134" t="str">
        <f>IFERROR(__xludf.DUMMYFUNCTION("""COMPUTED_VALUE"""),"Jueves 19:30")</f>
        <v>Jueves 19:30</v>
      </c>
      <c r="AK763" s="134" t="str">
        <f>IFERROR(__xludf.DUMMYFUNCTION("""COMPUTED_VALUE"""),"Jueves 20:15")</f>
        <v>Jueves 20:15</v>
      </c>
      <c r="AL763" s="134" t="str">
        <f>IFERROR(__xludf.DUMMYFUNCTION("""COMPUTED_VALUE"""),"Viernes 10:30")</f>
        <v>Viernes 10:30</v>
      </c>
      <c r="AM763" s="134" t="str">
        <f>IFERROR(__xludf.DUMMYFUNCTION("""COMPUTED_VALUE"""),"Viernes 14:15")</f>
        <v>Viernes 14:15</v>
      </c>
      <c r="AN763" s="134" t="str">
        <f>IFERROR(__xludf.DUMMYFUNCTION("""COMPUTED_VALUE"""),"Viernes 18:00")</f>
        <v>Viernes 18:00</v>
      </c>
      <c r="AO763" s="134" t="str">
        <f>IFERROR(__xludf.DUMMYFUNCTION("""COMPUTED_VALUE"""),"Sábado 08:15")</f>
        <v>Sábado 08:15</v>
      </c>
      <c r="AP763" s="134" t="str">
        <f>IFERROR(__xludf.DUMMYFUNCTION("""COMPUTED_VALUE"""),"Sábado 09:45")</f>
        <v>Sábado 09:45</v>
      </c>
      <c r="AQ763" s="134" t="str">
        <f>IFERROR(__xludf.DUMMYFUNCTION("""COMPUTED_VALUE"""),"Sábado 12:00")</f>
        <v>Sábado 12:00</v>
      </c>
      <c r="AR763" s="134" t="str">
        <f>IFERROR(__xludf.DUMMYFUNCTION("""COMPUTED_VALUE"""),"Sábado 16:30")</f>
        <v>Sábado 16:30</v>
      </c>
      <c r="AS763" s="134" t="str">
        <f>IFERROR(__xludf.DUMMYFUNCTION("""COMPUTED_VALUE"""),"vacio")</f>
        <v>vacio</v>
      </c>
      <c r="AT763" s="134"/>
      <c r="AU763" s="134"/>
      <c r="AV763" s="134"/>
      <c r="AW763" s="134"/>
      <c r="AX763" s="134"/>
      <c r="AY763" s="353"/>
      <c r="AZ763" s="392" t="str">
        <f>IFERROR(__xludf.DUMMYFUNCTION("TRANSPOSE( IFNA(FILTER($B:$B, MONTH(IF($A:$A&lt;&gt;"""",$A:$A,""null""))=MONTH(IF('DATOS PERSONALES'!$H761&lt;&gt;"""",'DATOS PERSONALES'!$H761,""null""))),""Ingrese mes contratacion primero""))"),"Ingrese mes contratacion primero")</f>
        <v>Ingrese mes contratacion primero</v>
      </c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</row>
    <row r="764" ht="15.75" customHeight="1">
      <c r="A764" s="134"/>
      <c r="B764" s="134"/>
      <c r="C764" s="134"/>
      <c r="D764" s="134"/>
      <c r="E764" s="134"/>
      <c r="F764" s="134"/>
      <c r="G764" s="353"/>
      <c r="H764" s="376"/>
      <c r="I764" s="376"/>
      <c r="J764" s="376"/>
      <c r="K764" s="377"/>
      <c r="L764" s="134"/>
      <c r="M764" s="134"/>
      <c r="N764" s="134"/>
      <c r="O764" s="134"/>
      <c r="P764" s="353"/>
      <c r="Q764" s="381" t="str">
        <f>IFERROR(__xludf.DUMMYFUNCTION("TRANSPOSE(FILTER($P$6:$P$329,$O$6:$O$329='DATOS PERSONALES'!$E761))"),"Lunes 13:45")</f>
        <v>Lunes 13:45</v>
      </c>
      <c r="R764" s="134" t="str">
        <f>IFERROR(__xludf.DUMMYFUNCTION("""COMPUTED_VALUE"""),"Lunes 14:30")</f>
        <v>Lunes 14:30</v>
      </c>
      <c r="S764" s="134" t="str">
        <f>IFERROR(__xludf.DUMMYFUNCTION("""COMPUTED_VALUE"""),"Lunes 17:30")</f>
        <v>Lunes 17:30</v>
      </c>
      <c r="T764" s="134" t="str">
        <f>IFERROR(__xludf.DUMMYFUNCTION("""COMPUTED_VALUE"""),"Lunes 19:45")</f>
        <v>Lunes 19:45</v>
      </c>
      <c r="U764" s="134" t="str">
        <f>IFERROR(__xludf.DUMMYFUNCTION("""COMPUTED_VALUE"""),"Lunes 20:30")</f>
        <v>Lunes 20:30</v>
      </c>
      <c r="V764" s="134" t="str">
        <f>IFERROR(__xludf.DUMMYFUNCTION("""COMPUTED_VALUE"""),"Martes 08:15")</f>
        <v>Martes 08:15</v>
      </c>
      <c r="W764" s="134" t="str">
        <f>IFERROR(__xludf.DUMMYFUNCTION("""COMPUTED_VALUE"""),"Martes 10:30")</f>
        <v>Martes 10:30</v>
      </c>
      <c r="X764" s="134" t="str">
        <f>IFERROR(__xludf.DUMMYFUNCTION("""COMPUTED_VALUE"""),"Martes 14:15")</f>
        <v>Martes 14:15</v>
      </c>
      <c r="Y764" s="134" t="str">
        <f>IFERROR(__xludf.DUMMYFUNCTION("""COMPUTED_VALUE"""),"Miércoles 08:15")</f>
        <v>Miércoles 08:15</v>
      </c>
      <c r="Z764" s="134" t="str">
        <f>IFERROR(__xludf.DUMMYFUNCTION("""COMPUTED_VALUE"""),"Miércoles 10:30")</f>
        <v>Miércoles 10:30</v>
      </c>
      <c r="AA764" s="134" t="str">
        <f>IFERROR(__xludf.DUMMYFUNCTION("""COMPUTED_VALUE"""),"Miércoles 13:30")</f>
        <v>Miércoles 13:30</v>
      </c>
      <c r="AB764" s="134" t="str">
        <f>IFERROR(__xludf.DUMMYFUNCTION("""COMPUTED_VALUE"""),"Miércoles 18:00")</f>
        <v>Miércoles 18:00</v>
      </c>
      <c r="AC764" s="134" t="str">
        <f>IFERROR(__xludf.DUMMYFUNCTION("""COMPUTED_VALUE"""),"Miércoles 18:45")</f>
        <v>Miércoles 18:45</v>
      </c>
      <c r="AD764" s="134" t="str">
        <f>IFERROR(__xludf.DUMMYFUNCTION("""COMPUTED_VALUE"""),"Miércoles 20:15")</f>
        <v>Miércoles 20:15</v>
      </c>
      <c r="AE764" s="134" t="str">
        <f>IFERROR(__xludf.DUMMYFUNCTION("""COMPUTED_VALUE"""),"Jueves 08:15")</f>
        <v>Jueves 08:15</v>
      </c>
      <c r="AF764" s="134" t="str">
        <f>IFERROR(__xludf.DUMMYFUNCTION("""COMPUTED_VALUE"""),"Jueves 09:00")</f>
        <v>Jueves 09:00</v>
      </c>
      <c r="AG764" s="134" t="str">
        <f>IFERROR(__xludf.DUMMYFUNCTION("""COMPUTED_VALUE"""),"Jueves 10:30")</f>
        <v>Jueves 10:30</v>
      </c>
      <c r="AH764" s="134" t="str">
        <f>IFERROR(__xludf.DUMMYFUNCTION("""COMPUTED_VALUE"""),"Jueves 14:15")</f>
        <v>Jueves 14:15</v>
      </c>
      <c r="AI764" s="134" t="str">
        <f>IFERROR(__xludf.DUMMYFUNCTION("""COMPUTED_VALUE"""),"Jueves 15:00")</f>
        <v>Jueves 15:00</v>
      </c>
      <c r="AJ764" s="134" t="str">
        <f>IFERROR(__xludf.DUMMYFUNCTION("""COMPUTED_VALUE"""),"Jueves 19:30")</f>
        <v>Jueves 19:30</v>
      </c>
      <c r="AK764" s="134" t="str">
        <f>IFERROR(__xludf.DUMMYFUNCTION("""COMPUTED_VALUE"""),"Jueves 20:15")</f>
        <v>Jueves 20:15</v>
      </c>
      <c r="AL764" s="134" t="str">
        <f>IFERROR(__xludf.DUMMYFUNCTION("""COMPUTED_VALUE"""),"Viernes 10:30")</f>
        <v>Viernes 10:30</v>
      </c>
      <c r="AM764" s="134" t="str">
        <f>IFERROR(__xludf.DUMMYFUNCTION("""COMPUTED_VALUE"""),"Viernes 14:15")</f>
        <v>Viernes 14:15</v>
      </c>
      <c r="AN764" s="134" t="str">
        <f>IFERROR(__xludf.DUMMYFUNCTION("""COMPUTED_VALUE"""),"Viernes 18:00")</f>
        <v>Viernes 18:00</v>
      </c>
      <c r="AO764" s="134" t="str">
        <f>IFERROR(__xludf.DUMMYFUNCTION("""COMPUTED_VALUE"""),"Sábado 08:15")</f>
        <v>Sábado 08:15</v>
      </c>
      <c r="AP764" s="134" t="str">
        <f>IFERROR(__xludf.DUMMYFUNCTION("""COMPUTED_VALUE"""),"Sábado 09:45")</f>
        <v>Sábado 09:45</v>
      </c>
      <c r="AQ764" s="134" t="str">
        <f>IFERROR(__xludf.DUMMYFUNCTION("""COMPUTED_VALUE"""),"Sábado 12:00")</f>
        <v>Sábado 12:00</v>
      </c>
      <c r="AR764" s="134" t="str">
        <f>IFERROR(__xludf.DUMMYFUNCTION("""COMPUTED_VALUE"""),"Sábado 16:30")</f>
        <v>Sábado 16:30</v>
      </c>
      <c r="AS764" s="134" t="str">
        <f>IFERROR(__xludf.DUMMYFUNCTION("""COMPUTED_VALUE"""),"vacio")</f>
        <v>vacio</v>
      </c>
      <c r="AT764" s="134"/>
      <c r="AU764" s="134"/>
      <c r="AV764" s="134"/>
      <c r="AW764" s="134"/>
      <c r="AX764" s="134"/>
      <c r="AY764" s="353"/>
      <c r="AZ764" s="392" t="str">
        <f>IFERROR(__xludf.DUMMYFUNCTION("TRANSPOSE( IFNA(FILTER($B:$B, MONTH(IF($A:$A&lt;&gt;"""",$A:$A,""null""))=MONTH(IF('DATOS PERSONALES'!$H762&lt;&gt;"""",'DATOS PERSONALES'!$H762,""null""))),""Ingrese mes contratacion primero""))"),"Ingrese mes contratacion primero")</f>
        <v>Ingrese mes contratacion primero</v>
      </c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</row>
    <row r="765" ht="15.75" customHeight="1">
      <c r="A765" s="134"/>
      <c r="B765" s="134"/>
      <c r="C765" s="134"/>
      <c r="D765" s="134"/>
      <c r="E765" s="134"/>
      <c r="F765" s="134"/>
      <c r="G765" s="353"/>
      <c r="H765" s="376"/>
      <c r="I765" s="376"/>
      <c r="J765" s="376"/>
      <c r="K765" s="377"/>
      <c r="L765" s="134"/>
      <c r="M765" s="134"/>
      <c r="N765" s="134"/>
      <c r="O765" s="134"/>
      <c r="P765" s="353"/>
      <c r="Q765" s="520" t="str">
        <f>IFERROR(__xludf.DUMMYFUNCTION("TRANSPOSE(FILTER($P$6:$P$329,$O$6:$O$329='DATOS PERSONALES'!$E762))"),"Lunes 17:45")</f>
        <v>Lunes 17:45</v>
      </c>
      <c r="R765" s="521" t="str">
        <f>IFERROR(__xludf.DUMMYFUNCTION("""COMPUTED_VALUE"""),"Miércoles 17:30")</f>
        <v>Miércoles 17:30</v>
      </c>
      <c r="S765" s="134" t="str">
        <f>IFERROR(__xludf.DUMMYFUNCTION("""COMPUTED_VALUE"""),"Jueves 12:00")</f>
        <v>Jueves 12:00</v>
      </c>
      <c r="T765" s="521" t="str">
        <f>IFERROR(__xludf.DUMMYFUNCTION("""COMPUTED_VALUE"""),"Jueves 16:15")</f>
        <v>Jueves 16:15</v>
      </c>
      <c r="U765" s="134" t="str">
        <f>IFERROR(__xludf.DUMMYFUNCTION("""COMPUTED_VALUE"""),"Jueves 20:00")</f>
        <v>Jueves 20:00</v>
      </c>
      <c r="V765" s="521" t="str">
        <f>IFERROR(__xludf.DUMMYFUNCTION("""COMPUTED_VALUE"""),"Viernes 17:30")</f>
        <v>Viernes 17:30</v>
      </c>
      <c r="W765" s="521" t="str">
        <f>IFERROR(__xludf.DUMMYFUNCTION("""COMPUTED_VALUE"""),"Viernes 19:00")</f>
        <v>Viernes 19:00</v>
      </c>
      <c r="X765" s="521" t="str">
        <f>IFERROR(__xludf.DUMMYFUNCTION("""COMPUTED_VALUE"""),"Sábados 10:45")</f>
        <v>Sábados 10:45</v>
      </c>
      <c r="Y765" s="134" t="str">
        <f>IFERROR(__xludf.DUMMYFUNCTION("""COMPUTED_VALUE"""),"vacio")</f>
        <v>vacio</v>
      </c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353"/>
      <c r="AZ765" s="392" t="str">
        <f>IFERROR(__xludf.DUMMYFUNCTION("TRANSPOSE( IFNA(FILTER($B:$B, MONTH(IF($A:$A&lt;&gt;"""",$A:$A,""null""))=MONTH(IF('DATOS PERSONALES'!$H763&lt;&gt;"""",'DATOS PERSONALES'!$H763,""null""))),""Ingrese mes contratacion primero""))"),"Ingrese mes contratacion primero")</f>
        <v>Ingrese mes contratacion primero</v>
      </c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</row>
    <row r="766" ht="15.75" customHeight="1">
      <c r="A766" s="134"/>
      <c r="B766" s="134"/>
      <c r="C766" s="134"/>
      <c r="D766" s="134"/>
      <c r="E766" s="134"/>
      <c r="F766" s="134"/>
      <c r="G766" s="353"/>
      <c r="H766" s="376"/>
      <c r="I766" s="376"/>
      <c r="J766" s="376"/>
      <c r="K766" s="377"/>
      <c r="L766" s="134"/>
      <c r="M766" s="134"/>
      <c r="N766" s="134"/>
      <c r="O766" s="134"/>
      <c r="P766" s="353"/>
      <c r="Q766" s="520" t="str">
        <f>IFERROR(__xludf.DUMMYFUNCTION("TRANSPOSE(FILTER($P$6:$P$329,$O$6:$O$329='DATOS PERSONALES'!$E763))"),"Lunes 17:45")</f>
        <v>Lunes 17:45</v>
      </c>
      <c r="R766" s="521" t="str">
        <f>IFERROR(__xludf.DUMMYFUNCTION("""COMPUTED_VALUE"""),"Miércoles 17:30")</f>
        <v>Miércoles 17:30</v>
      </c>
      <c r="S766" s="134" t="str">
        <f>IFERROR(__xludf.DUMMYFUNCTION("""COMPUTED_VALUE"""),"Jueves 12:00")</f>
        <v>Jueves 12:00</v>
      </c>
      <c r="T766" s="521" t="str">
        <f>IFERROR(__xludf.DUMMYFUNCTION("""COMPUTED_VALUE"""),"Jueves 16:15")</f>
        <v>Jueves 16:15</v>
      </c>
      <c r="U766" s="134" t="str">
        <f>IFERROR(__xludf.DUMMYFUNCTION("""COMPUTED_VALUE"""),"Jueves 20:00")</f>
        <v>Jueves 20:00</v>
      </c>
      <c r="V766" s="521" t="str">
        <f>IFERROR(__xludf.DUMMYFUNCTION("""COMPUTED_VALUE"""),"Viernes 17:30")</f>
        <v>Viernes 17:30</v>
      </c>
      <c r="W766" s="521" t="str">
        <f>IFERROR(__xludf.DUMMYFUNCTION("""COMPUTED_VALUE"""),"Viernes 19:00")</f>
        <v>Viernes 19:00</v>
      </c>
      <c r="X766" s="521" t="str">
        <f>IFERROR(__xludf.DUMMYFUNCTION("""COMPUTED_VALUE"""),"Sábados 10:45")</f>
        <v>Sábados 10:45</v>
      </c>
      <c r="Y766" s="134" t="str">
        <f>IFERROR(__xludf.DUMMYFUNCTION("""COMPUTED_VALUE"""),"vacio")</f>
        <v>vacio</v>
      </c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353"/>
      <c r="AZ766" s="392" t="str">
        <f>IFERROR(__xludf.DUMMYFUNCTION("TRANSPOSE( IFNA(FILTER($B:$B, MONTH(IF($A:$A&lt;&gt;"""",$A:$A,""null""))=MONTH(IF('DATOS PERSONALES'!$H764&lt;&gt;"""",'DATOS PERSONALES'!$H764,""null""))),""Ingrese mes contratacion primero""))"),"Ingrese mes contratacion primero")</f>
        <v>Ingrese mes contratacion primero</v>
      </c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</row>
    <row r="767" ht="15.75" customHeight="1">
      <c r="A767" s="134"/>
      <c r="B767" s="134"/>
      <c r="C767" s="134"/>
      <c r="D767" s="134"/>
      <c r="E767" s="134"/>
      <c r="F767" s="134"/>
      <c r="G767" s="353"/>
      <c r="H767" s="376"/>
      <c r="I767" s="376"/>
      <c r="J767" s="376"/>
      <c r="K767" s="377"/>
      <c r="L767" s="134"/>
      <c r="M767" s="134"/>
      <c r="N767" s="134"/>
      <c r="O767" s="134"/>
      <c r="P767" s="353"/>
      <c r="Q767" s="520" t="str">
        <f>IFERROR(__xludf.DUMMYFUNCTION("TRANSPOSE(FILTER($P$6:$P$329,$O$6:$O$329='DATOS PERSONALES'!$E764))"),"Lunes 17:45")</f>
        <v>Lunes 17:45</v>
      </c>
      <c r="R767" s="521" t="str">
        <f>IFERROR(__xludf.DUMMYFUNCTION("""COMPUTED_VALUE"""),"Miércoles 17:30")</f>
        <v>Miércoles 17:30</v>
      </c>
      <c r="S767" s="134" t="str">
        <f>IFERROR(__xludf.DUMMYFUNCTION("""COMPUTED_VALUE"""),"Jueves 12:00")</f>
        <v>Jueves 12:00</v>
      </c>
      <c r="T767" s="521" t="str">
        <f>IFERROR(__xludf.DUMMYFUNCTION("""COMPUTED_VALUE"""),"Jueves 16:15")</f>
        <v>Jueves 16:15</v>
      </c>
      <c r="U767" s="134" t="str">
        <f>IFERROR(__xludf.DUMMYFUNCTION("""COMPUTED_VALUE"""),"Jueves 20:00")</f>
        <v>Jueves 20:00</v>
      </c>
      <c r="V767" s="521" t="str">
        <f>IFERROR(__xludf.DUMMYFUNCTION("""COMPUTED_VALUE"""),"Viernes 17:30")</f>
        <v>Viernes 17:30</v>
      </c>
      <c r="W767" s="521" t="str">
        <f>IFERROR(__xludf.DUMMYFUNCTION("""COMPUTED_VALUE"""),"Viernes 19:00")</f>
        <v>Viernes 19:00</v>
      </c>
      <c r="X767" s="521" t="str">
        <f>IFERROR(__xludf.DUMMYFUNCTION("""COMPUTED_VALUE"""),"Sábados 10:45")</f>
        <v>Sábados 10:45</v>
      </c>
      <c r="Y767" s="134" t="str">
        <f>IFERROR(__xludf.DUMMYFUNCTION("""COMPUTED_VALUE"""),"vacio")</f>
        <v>vacio</v>
      </c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353"/>
      <c r="AZ767" s="392" t="str">
        <f>IFERROR(__xludf.DUMMYFUNCTION("TRANSPOSE( IFNA(FILTER($B:$B, MONTH(IF($A:$A&lt;&gt;"""",$A:$A,""null""))=MONTH(IF('DATOS PERSONALES'!$H765&lt;&gt;"""",'DATOS PERSONALES'!$H765,""null""))),""Ingrese mes contratacion primero""))"),"Ingrese mes contratacion primero")</f>
        <v>Ingrese mes contratacion primero</v>
      </c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</row>
    <row r="768" ht="15.75" customHeight="1">
      <c r="A768" s="134"/>
      <c r="B768" s="134"/>
      <c r="C768" s="134"/>
      <c r="D768" s="134"/>
      <c r="E768" s="134"/>
      <c r="F768" s="134"/>
      <c r="G768" s="353"/>
      <c r="H768" s="376"/>
      <c r="I768" s="376"/>
      <c r="J768" s="376"/>
      <c r="K768" s="377"/>
      <c r="L768" s="134"/>
      <c r="M768" s="134"/>
      <c r="N768" s="134"/>
      <c r="O768" s="134"/>
      <c r="P768" s="353"/>
      <c r="Q768" s="520" t="str">
        <f>IFERROR(__xludf.DUMMYFUNCTION("TRANSPOSE(FILTER($P$6:$P$329,$O$6:$O$329='DATOS PERSONALES'!$E765))"),"Lunes 17:45")</f>
        <v>Lunes 17:45</v>
      </c>
      <c r="R768" s="521" t="str">
        <f>IFERROR(__xludf.DUMMYFUNCTION("""COMPUTED_VALUE"""),"Miércoles 17:30")</f>
        <v>Miércoles 17:30</v>
      </c>
      <c r="S768" s="134" t="str">
        <f>IFERROR(__xludf.DUMMYFUNCTION("""COMPUTED_VALUE"""),"Jueves 12:00")</f>
        <v>Jueves 12:00</v>
      </c>
      <c r="T768" s="521" t="str">
        <f>IFERROR(__xludf.DUMMYFUNCTION("""COMPUTED_VALUE"""),"Jueves 16:15")</f>
        <v>Jueves 16:15</v>
      </c>
      <c r="U768" s="134" t="str">
        <f>IFERROR(__xludf.DUMMYFUNCTION("""COMPUTED_VALUE"""),"Jueves 20:00")</f>
        <v>Jueves 20:00</v>
      </c>
      <c r="V768" s="521" t="str">
        <f>IFERROR(__xludf.DUMMYFUNCTION("""COMPUTED_VALUE"""),"Viernes 17:30")</f>
        <v>Viernes 17:30</v>
      </c>
      <c r="W768" s="521" t="str">
        <f>IFERROR(__xludf.DUMMYFUNCTION("""COMPUTED_VALUE"""),"Viernes 19:00")</f>
        <v>Viernes 19:00</v>
      </c>
      <c r="X768" s="521" t="str">
        <f>IFERROR(__xludf.DUMMYFUNCTION("""COMPUTED_VALUE"""),"Sábados 10:45")</f>
        <v>Sábados 10:45</v>
      </c>
      <c r="Y768" s="134" t="str">
        <f>IFERROR(__xludf.DUMMYFUNCTION("""COMPUTED_VALUE"""),"vacio")</f>
        <v>vacio</v>
      </c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353"/>
      <c r="AZ768" s="392" t="str">
        <f>IFERROR(__xludf.DUMMYFUNCTION("TRANSPOSE( IFNA(FILTER($B:$B, MONTH(IF($A:$A&lt;&gt;"""",$A:$A,""null""))=MONTH(IF('DATOS PERSONALES'!$H766&lt;&gt;"""",'DATOS PERSONALES'!$H766,""null""))),""Ingrese mes contratacion primero""))"),"Ingrese mes contratacion primero")</f>
        <v>Ingrese mes contratacion primero</v>
      </c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</row>
    <row r="769" ht="15.75" customHeight="1">
      <c r="A769" s="134"/>
      <c r="B769" s="134"/>
      <c r="C769" s="134"/>
      <c r="D769" s="134"/>
      <c r="E769" s="134"/>
      <c r="F769" s="134"/>
      <c r="G769" s="353"/>
      <c r="H769" s="376"/>
      <c r="I769" s="376"/>
      <c r="J769" s="376"/>
      <c r="K769" s="377"/>
      <c r="L769" s="134"/>
      <c r="M769" s="134"/>
      <c r="N769" s="134"/>
      <c r="O769" s="134"/>
      <c r="P769" s="353"/>
      <c r="Q769" s="520" t="str">
        <f>IFERROR(__xludf.DUMMYFUNCTION("TRANSPOSE(FILTER($P$6:$P$329,$O$6:$O$329='DATOS PERSONALES'!$E766))"),"Lunes 17:45")</f>
        <v>Lunes 17:45</v>
      </c>
      <c r="R769" s="521" t="str">
        <f>IFERROR(__xludf.DUMMYFUNCTION("""COMPUTED_VALUE"""),"Miércoles 17:30")</f>
        <v>Miércoles 17:30</v>
      </c>
      <c r="S769" s="134" t="str">
        <f>IFERROR(__xludf.DUMMYFUNCTION("""COMPUTED_VALUE"""),"Jueves 12:00")</f>
        <v>Jueves 12:00</v>
      </c>
      <c r="T769" s="521" t="str">
        <f>IFERROR(__xludf.DUMMYFUNCTION("""COMPUTED_VALUE"""),"Jueves 16:15")</f>
        <v>Jueves 16:15</v>
      </c>
      <c r="U769" s="134" t="str">
        <f>IFERROR(__xludf.DUMMYFUNCTION("""COMPUTED_VALUE"""),"Jueves 20:00")</f>
        <v>Jueves 20:00</v>
      </c>
      <c r="V769" s="521" t="str">
        <f>IFERROR(__xludf.DUMMYFUNCTION("""COMPUTED_VALUE"""),"Viernes 17:30")</f>
        <v>Viernes 17:30</v>
      </c>
      <c r="W769" s="521" t="str">
        <f>IFERROR(__xludf.DUMMYFUNCTION("""COMPUTED_VALUE"""),"Viernes 19:00")</f>
        <v>Viernes 19:00</v>
      </c>
      <c r="X769" s="521" t="str">
        <f>IFERROR(__xludf.DUMMYFUNCTION("""COMPUTED_VALUE"""),"Sábados 10:45")</f>
        <v>Sábados 10:45</v>
      </c>
      <c r="Y769" s="134" t="str">
        <f>IFERROR(__xludf.DUMMYFUNCTION("""COMPUTED_VALUE"""),"vacio")</f>
        <v>vacio</v>
      </c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353"/>
      <c r="AZ769" s="392" t="str">
        <f>IFERROR(__xludf.DUMMYFUNCTION("TRANSPOSE( IFNA(FILTER($B:$B, MONTH(IF($A:$A&lt;&gt;"""",$A:$A,""null""))=MONTH(IF('DATOS PERSONALES'!$H767&lt;&gt;"""",'DATOS PERSONALES'!$H767,""null""))),""Ingrese mes contratacion primero""))"),"Ingrese mes contratacion primero")</f>
        <v>Ingrese mes contratacion primero</v>
      </c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</row>
    <row r="770" ht="15.75" customHeight="1">
      <c r="A770" s="134"/>
      <c r="B770" s="134"/>
      <c r="C770" s="134"/>
      <c r="D770" s="134"/>
      <c r="E770" s="134"/>
      <c r="F770" s="134"/>
      <c r="G770" s="353"/>
      <c r="H770" s="376"/>
      <c r="I770" s="376"/>
      <c r="J770" s="376"/>
      <c r="K770" s="377"/>
      <c r="L770" s="134"/>
      <c r="M770" s="134"/>
      <c r="N770" s="134"/>
      <c r="O770" s="134"/>
      <c r="P770" s="353"/>
      <c r="Q770" s="520" t="str">
        <f>IFERROR(__xludf.DUMMYFUNCTION("TRANSPOSE(FILTER($P$6:$P$329,$O$6:$O$329='DATOS PERSONALES'!$E767))"),"Lunes 17:45")</f>
        <v>Lunes 17:45</v>
      </c>
      <c r="R770" s="521" t="str">
        <f>IFERROR(__xludf.DUMMYFUNCTION("""COMPUTED_VALUE"""),"Miércoles 17:30")</f>
        <v>Miércoles 17:30</v>
      </c>
      <c r="S770" s="134" t="str">
        <f>IFERROR(__xludf.DUMMYFUNCTION("""COMPUTED_VALUE"""),"Jueves 12:00")</f>
        <v>Jueves 12:00</v>
      </c>
      <c r="T770" s="521" t="str">
        <f>IFERROR(__xludf.DUMMYFUNCTION("""COMPUTED_VALUE"""),"Jueves 16:15")</f>
        <v>Jueves 16:15</v>
      </c>
      <c r="U770" s="134" t="str">
        <f>IFERROR(__xludf.DUMMYFUNCTION("""COMPUTED_VALUE"""),"Jueves 20:00")</f>
        <v>Jueves 20:00</v>
      </c>
      <c r="V770" s="521" t="str">
        <f>IFERROR(__xludf.DUMMYFUNCTION("""COMPUTED_VALUE"""),"Viernes 17:30")</f>
        <v>Viernes 17:30</v>
      </c>
      <c r="W770" s="521" t="str">
        <f>IFERROR(__xludf.DUMMYFUNCTION("""COMPUTED_VALUE"""),"Viernes 19:00")</f>
        <v>Viernes 19:00</v>
      </c>
      <c r="X770" s="521" t="str">
        <f>IFERROR(__xludf.DUMMYFUNCTION("""COMPUTED_VALUE"""),"Sábados 10:45")</f>
        <v>Sábados 10:45</v>
      </c>
      <c r="Y770" s="134" t="str">
        <f>IFERROR(__xludf.DUMMYFUNCTION("""COMPUTED_VALUE"""),"vacio")</f>
        <v>vacio</v>
      </c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353"/>
      <c r="AZ770" s="392" t="str">
        <f>IFERROR(__xludf.DUMMYFUNCTION("TRANSPOSE( IFNA(FILTER($B:$B, MONTH(IF($A:$A&lt;&gt;"""",$A:$A,""null""))=MONTH(IF('DATOS PERSONALES'!$H768&lt;&gt;"""",'DATOS PERSONALES'!$H768,""null""))),""Ingrese mes contratacion primero""))"),"Ingrese mes contratacion primero")</f>
        <v>Ingrese mes contratacion primero</v>
      </c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</row>
    <row r="771" ht="15.75" customHeight="1">
      <c r="A771" s="134"/>
      <c r="B771" s="134"/>
      <c r="C771" s="134"/>
      <c r="D771" s="134"/>
      <c r="E771" s="134"/>
      <c r="F771" s="134"/>
      <c r="G771" s="353"/>
      <c r="H771" s="376"/>
      <c r="I771" s="376"/>
      <c r="J771" s="376"/>
      <c r="K771" s="377"/>
      <c r="L771" s="134"/>
      <c r="M771" s="134"/>
      <c r="N771" s="134"/>
      <c r="O771" s="134"/>
      <c r="P771" s="353"/>
      <c r="Q771" s="520" t="str">
        <f>IFERROR(__xludf.DUMMYFUNCTION("TRANSPOSE(FILTER($P$6:$P$329,$O$6:$O$329='DATOS PERSONALES'!$E768))"),"Lunes 17:45")</f>
        <v>Lunes 17:45</v>
      </c>
      <c r="R771" s="521" t="str">
        <f>IFERROR(__xludf.DUMMYFUNCTION("""COMPUTED_VALUE"""),"Miércoles 17:30")</f>
        <v>Miércoles 17:30</v>
      </c>
      <c r="S771" s="134" t="str">
        <f>IFERROR(__xludf.DUMMYFUNCTION("""COMPUTED_VALUE"""),"Jueves 12:00")</f>
        <v>Jueves 12:00</v>
      </c>
      <c r="T771" s="521" t="str">
        <f>IFERROR(__xludf.DUMMYFUNCTION("""COMPUTED_VALUE"""),"Jueves 16:15")</f>
        <v>Jueves 16:15</v>
      </c>
      <c r="U771" s="134" t="str">
        <f>IFERROR(__xludf.DUMMYFUNCTION("""COMPUTED_VALUE"""),"Jueves 20:00")</f>
        <v>Jueves 20:00</v>
      </c>
      <c r="V771" s="521" t="str">
        <f>IFERROR(__xludf.DUMMYFUNCTION("""COMPUTED_VALUE"""),"Viernes 17:30")</f>
        <v>Viernes 17:30</v>
      </c>
      <c r="W771" s="521" t="str">
        <f>IFERROR(__xludf.DUMMYFUNCTION("""COMPUTED_VALUE"""),"Viernes 19:00")</f>
        <v>Viernes 19:00</v>
      </c>
      <c r="X771" s="521" t="str">
        <f>IFERROR(__xludf.DUMMYFUNCTION("""COMPUTED_VALUE"""),"Sábados 10:45")</f>
        <v>Sábados 10:45</v>
      </c>
      <c r="Y771" s="134" t="str">
        <f>IFERROR(__xludf.DUMMYFUNCTION("""COMPUTED_VALUE"""),"vacio")</f>
        <v>vacio</v>
      </c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353"/>
      <c r="AZ771" s="392" t="str">
        <f>IFERROR(__xludf.DUMMYFUNCTION("TRANSPOSE( IFNA(FILTER($B:$B, MONTH(IF($A:$A&lt;&gt;"""",$A:$A,""null""))=MONTH(IF('DATOS PERSONALES'!$H769&lt;&gt;"""",'DATOS PERSONALES'!$H769,""null""))),""Ingrese mes contratacion primero""))"),"Ingrese mes contratacion primero")</f>
        <v>Ingrese mes contratacion primero</v>
      </c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</row>
    <row r="772" ht="15.75" customHeight="1">
      <c r="A772" s="134"/>
      <c r="B772" s="134"/>
      <c r="C772" s="134"/>
      <c r="D772" s="134"/>
      <c r="E772" s="134"/>
      <c r="F772" s="134"/>
      <c r="G772" s="353"/>
      <c r="H772" s="376"/>
      <c r="I772" s="376"/>
      <c r="J772" s="376"/>
      <c r="K772" s="377"/>
      <c r="L772" s="134"/>
      <c r="M772" s="134"/>
      <c r="N772" s="134"/>
      <c r="O772" s="134"/>
      <c r="P772" s="353"/>
      <c r="Q772" s="520" t="str">
        <f>IFERROR(__xludf.DUMMYFUNCTION("TRANSPOSE(FILTER($P$6:$P$329,$O$6:$O$329='DATOS PERSONALES'!$E769))"),"Lunes 17:45")</f>
        <v>Lunes 17:45</v>
      </c>
      <c r="R772" s="521" t="str">
        <f>IFERROR(__xludf.DUMMYFUNCTION("""COMPUTED_VALUE"""),"Miércoles 17:30")</f>
        <v>Miércoles 17:30</v>
      </c>
      <c r="S772" s="134" t="str">
        <f>IFERROR(__xludf.DUMMYFUNCTION("""COMPUTED_VALUE"""),"Jueves 12:00")</f>
        <v>Jueves 12:00</v>
      </c>
      <c r="T772" s="521" t="str">
        <f>IFERROR(__xludf.DUMMYFUNCTION("""COMPUTED_VALUE"""),"Jueves 16:15")</f>
        <v>Jueves 16:15</v>
      </c>
      <c r="U772" s="134" t="str">
        <f>IFERROR(__xludf.DUMMYFUNCTION("""COMPUTED_VALUE"""),"Jueves 20:00")</f>
        <v>Jueves 20:00</v>
      </c>
      <c r="V772" s="521" t="str">
        <f>IFERROR(__xludf.DUMMYFUNCTION("""COMPUTED_VALUE"""),"Viernes 17:30")</f>
        <v>Viernes 17:30</v>
      </c>
      <c r="W772" s="521" t="str">
        <f>IFERROR(__xludf.DUMMYFUNCTION("""COMPUTED_VALUE"""),"Viernes 19:00")</f>
        <v>Viernes 19:00</v>
      </c>
      <c r="X772" s="521" t="str">
        <f>IFERROR(__xludf.DUMMYFUNCTION("""COMPUTED_VALUE"""),"Sábados 10:45")</f>
        <v>Sábados 10:45</v>
      </c>
      <c r="Y772" s="134" t="str">
        <f>IFERROR(__xludf.DUMMYFUNCTION("""COMPUTED_VALUE"""),"vacio")</f>
        <v>vacio</v>
      </c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353"/>
      <c r="AZ772" s="392" t="str">
        <f>IFERROR(__xludf.DUMMYFUNCTION("TRANSPOSE( IFNA(FILTER($B:$B, MONTH(IF($A:$A&lt;&gt;"""",$A:$A,""null""))=MONTH(IF('DATOS PERSONALES'!$H770&lt;&gt;"""",'DATOS PERSONALES'!$H770,""null""))),""Ingrese mes contratacion primero""))"),"Ingrese mes contratacion primero")</f>
        <v>Ingrese mes contratacion primero</v>
      </c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</row>
    <row r="773" ht="15.75" customHeight="1">
      <c r="A773" s="134"/>
      <c r="B773" s="134"/>
      <c r="C773" s="134"/>
      <c r="D773" s="134"/>
      <c r="E773" s="134"/>
      <c r="F773" s="134"/>
      <c r="G773" s="353"/>
      <c r="H773" s="376"/>
      <c r="I773" s="376"/>
      <c r="J773" s="376"/>
      <c r="K773" s="377"/>
      <c r="L773" s="134"/>
      <c r="M773" s="134"/>
      <c r="N773" s="134"/>
      <c r="O773" s="134"/>
      <c r="P773" s="353"/>
      <c r="Q773" s="520" t="str">
        <f>IFERROR(__xludf.DUMMYFUNCTION("TRANSPOSE(FILTER($P$6:$P$329,$O$6:$O$329='DATOS PERSONALES'!$E770))"),"Lunes 17:45")</f>
        <v>Lunes 17:45</v>
      </c>
      <c r="R773" s="521" t="str">
        <f>IFERROR(__xludf.DUMMYFUNCTION("""COMPUTED_VALUE"""),"Miércoles 17:30")</f>
        <v>Miércoles 17:30</v>
      </c>
      <c r="S773" s="134" t="str">
        <f>IFERROR(__xludf.DUMMYFUNCTION("""COMPUTED_VALUE"""),"Jueves 12:00")</f>
        <v>Jueves 12:00</v>
      </c>
      <c r="T773" s="521" t="str">
        <f>IFERROR(__xludf.DUMMYFUNCTION("""COMPUTED_VALUE"""),"Jueves 16:15")</f>
        <v>Jueves 16:15</v>
      </c>
      <c r="U773" s="134" t="str">
        <f>IFERROR(__xludf.DUMMYFUNCTION("""COMPUTED_VALUE"""),"Jueves 20:00")</f>
        <v>Jueves 20:00</v>
      </c>
      <c r="V773" s="521" t="str">
        <f>IFERROR(__xludf.DUMMYFUNCTION("""COMPUTED_VALUE"""),"Viernes 17:30")</f>
        <v>Viernes 17:30</v>
      </c>
      <c r="W773" s="521" t="str">
        <f>IFERROR(__xludf.DUMMYFUNCTION("""COMPUTED_VALUE"""),"Viernes 19:00")</f>
        <v>Viernes 19:00</v>
      </c>
      <c r="X773" s="521" t="str">
        <f>IFERROR(__xludf.DUMMYFUNCTION("""COMPUTED_VALUE"""),"Sábados 10:45")</f>
        <v>Sábados 10:45</v>
      </c>
      <c r="Y773" s="134" t="str">
        <f>IFERROR(__xludf.DUMMYFUNCTION("""COMPUTED_VALUE"""),"vacio")</f>
        <v>vacio</v>
      </c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353"/>
      <c r="AZ773" s="392" t="str">
        <f>IFERROR(__xludf.DUMMYFUNCTION("TRANSPOSE( IFNA(FILTER($B:$B, MONTH(IF($A:$A&lt;&gt;"""",$A:$A,""null""))=MONTH(IF('DATOS PERSONALES'!$H771&lt;&gt;"""",'DATOS PERSONALES'!$H771,""null""))),""Ingrese mes contratacion primero""))"),"Ingrese mes contratacion primero")</f>
        <v>Ingrese mes contratacion primero</v>
      </c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</row>
    <row r="774" ht="15.75" customHeight="1">
      <c r="A774" s="134"/>
      <c r="B774" s="134"/>
      <c r="C774" s="134"/>
      <c r="D774" s="134"/>
      <c r="E774" s="134"/>
      <c r="F774" s="134"/>
      <c r="G774" s="353"/>
      <c r="H774" s="376"/>
      <c r="I774" s="376"/>
      <c r="J774" s="376"/>
      <c r="K774" s="377"/>
      <c r="L774" s="134"/>
      <c r="M774" s="134"/>
      <c r="N774" s="134"/>
      <c r="O774" s="134"/>
      <c r="P774" s="353"/>
      <c r="Q774" s="520" t="str">
        <f>IFERROR(__xludf.DUMMYFUNCTION("TRANSPOSE(FILTER($P$6:$P$329,$O$6:$O$329='DATOS PERSONALES'!$E771))"),"Lunes 17:45")</f>
        <v>Lunes 17:45</v>
      </c>
      <c r="R774" s="521" t="str">
        <f>IFERROR(__xludf.DUMMYFUNCTION("""COMPUTED_VALUE"""),"Miércoles 17:30")</f>
        <v>Miércoles 17:30</v>
      </c>
      <c r="S774" s="134" t="str">
        <f>IFERROR(__xludf.DUMMYFUNCTION("""COMPUTED_VALUE"""),"Jueves 12:00")</f>
        <v>Jueves 12:00</v>
      </c>
      <c r="T774" s="521" t="str">
        <f>IFERROR(__xludf.DUMMYFUNCTION("""COMPUTED_VALUE"""),"Jueves 16:15")</f>
        <v>Jueves 16:15</v>
      </c>
      <c r="U774" s="134" t="str">
        <f>IFERROR(__xludf.DUMMYFUNCTION("""COMPUTED_VALUE"""),"Jueves 20:00")</f>
        <v>Jueves 20:00</v>
      </c>
      <c r="V774" s="521" t="str">
        <f>IFERROR(__xludf.DUMMYFUNCTION("""COMPUTED_VALUE"""),"Viernes 17:30")</f>
        <v>Viernes 17:30</v>
      </c>
      <c r="W774" s="521" t="str">
        <f>IFERROR(__xludf.DUMMYFUNCTION("""COMPUTED_VALUE"""),"Viernes 19:00")</f>
        <v>Viernes 19:00</v>
      </c>
      <c r="X774" s="521" t="str">
        <f>IFERROR(__xludf.DUMMYFUNCTION("""COMPUTED_VALUE"""),"Sábados 10:45")</f>
        <v>Sábados 10:45</v>
      </c>
      <c r="Y774" s="134" t="str">
        <f>IFERROR(__xludf.DUMMYFUNCTION("""COMPUTED_VALUE"""),"vacio")</f>
        <v>vacio</v>
      </c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353"/>
      <c r="AZ774" s="392" t="str">
        <f>IFERROR(__xludf.DUMMYFUNCTION("TRANSPOSE( IFNA(FILTER($B:$B, MONTH(IF($A:$A&lt;&gt;"""",$A:$A,""null""))=MONTH(IF('DATOS PERSONALES'!$H772&lt;&gt;"""",'DATOS PERSONALES'!$H772,""null""))),""Ingrese mes contratacion primero""))"),"Ingrese mes contratacion primero")</f>
        <v>Ingrese mes contratacion primero</v>
      </c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</row>
    <row r="775" ht="15.75" customHeight="1">
      <c r="A775" s="134"/>
      <c r="B775" s="134"/>
      <c r="C775" s="134"/>
      <c r="D775" s="134"/>
      <c r="E775" s="134"/>
      <c r="F775" s="134"/>
      <c r="G775" s="353"/>
      <c r="H775" s="376"/>
      <c r="I775" s="376"/>
      <c r="J775" s="376"/>
      <c r="K775" s="377"/>
      <c r="L775" s="134"/>
      <c r="M775" s="134"/>
      <c r="N775" s="134"/>
      <c r="O775" s="134"/>
      <c r="P775" s="353"/>
      <c r="Q775" s="520" t="str">
        <f>IFERROR(__xludf.DUMMYFUNCTION("TRANSPOSE(FILTER($P$6:$P$329,$O$6:$O$329='DATOS PERSONALES'!$E772))"),"Lunes 17:45")</f>
        <v>Lunes 17:45</v>
      </c>
      <c r="R775" s="521" t="str">
        <f>IFERROR(__xludf.DUMMYFUNCTION("""COMPUTED_VALUE"""),"Miércoles 17:30")</f>
        <v>Miércoles 17:30</v>
      </c>
      <c r="S775" s="134" t="str">
        <f>IFERROR(__xludf.DUMMYFUNCTION("""COMPUTED_VALUE"""),"Jueves 12:00")</f>
        <v>Jueves 12:00</v>
      </c>
      <c r="T775" s="521" t="str">
        <f>IFERROR(__xludf.DUMMYFUNCTION("""COMPUTED_VALUE"""),"Jueves 16:15")</f>
        <v>Jueves 16:15</v>
      </c>
      <c r="U775" s="134" t="str">
        <f>IFERROR(__xludf.DUMMYFUNCTION("""COMPUTED_VALUE"""),"Jueves 20:00")</f>
        <v>Jueves 20:00</v>
      </c>
      <c r="V775" s="521" t="str">
        <f>IFERROR(__xludf.DUMMYFUNCTION("""COMPUTED_VALUE"""),"Viernes 17:30")</f>
        <v>Viernes 17:30</v>
      </c>
      <c r="W775" s="521" t="str">
        <f>IFERROR(__xludf.DUMMYFUNCTION("""COMPUTED_VALUE"""),"Viernes 19:00")</f>
        <v>Viernes 19:00</v>
      </c>
      <c r="X775" s="521" t="str">
        <f>IFERROR(__xludf.DUMMYFUNCTION("""COMPUTED_VALUE"""),"Sábados 10:45")</f>
        <v>Sábados 10:45</v>
      </c>
      <c r="Y775" s="134" t="str">
        <f>IFERROR(__xludf.DUMMYFUNCTION("""COMPUTED_VALUE"""),"vacio")</f>
        <v>vacio</v>
      </c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353"/>
      <c r="AZ775" s="392" t="str">
        <f>IFERROR(__xludf.DUMMYFUNCTION("TRANSPOSE( IFNA(FILTER($B:$B, MONTH(IF($A:$A&lt;&gt;"""",$A:$A,""null""))=MONTH(IF('DATOS PERSONALES'!$H773&lt;&gt;"""",'DATOS PERSONALES'!$H773,""null""))),""Ingrese mes contratacion primero""))"),"Ingrese mes contratacion primero")</f>
        <v>Ingrese mes contratacion primero</v>
      </c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</row>
    <row r="776" ht="15.75" customHeight="1">
      <c r="A776" s="134"/>
      <c r="B776" s="134"/>
      <c r="C776" s="134"/>
      <c r="D776" s="134"/>
      <c r="E776" s="134"/>
      <c r="F776" s="134"/>
      <c r="G776" s="353"/>
      <c r="H776" s="376"/>
      <c r="I776" s="376"/>
      <c r="J776" s="376"/>
      <c r="K776" s="377"/>
      <c r="L776" s="134"/>
      <c r="M776" s="134"/>
      <c r="N776" s="134"/>
      <c r="O776" s="134"/>
      <c r="P776" s="353"/>
      <c r="Q776" s="520" t="str">
        <f>IFERROR(__xludf.DUMMYFUNCTION("TRANSPOSE(FILTER($P$6:$P$329,$O$6:$O$329='DATOS PERSONALES'!$E773))"),"Lunes 17:45")</f>
        <v>Lunes 17:45</v>
      </c>
      <c r="R776" s="521" t="str">
        <f>IFERROR(__xludf.DUMMYFUNCTION("""COMPUTED_VALUE"""),"Miércoles 17:30")</f>
        <v>Miércoles 17:30</v>
      </c>
      <c r="S776" s="134" t="str">
        <f>IFERROR(__xludf.DUMMYFUNCTION("""COMPUTED_VALUE"""),"Jueves 12:00")</f>
        <v>Jueves 12:00</v>
      </c>
      <c r="T776" s="521" t="str">
        <f>IFERROR(__xludf.DUMMYFUNCTION("""COMPUTED_VALUE"""),"Jueves 16:15")</f>
        <v>Jueves 16:15</v>
      </c>
      <c r="U776" s="134" t="str">
        <f>IFERROR(__xludf.DUMMYFUNCTION("""COMPUTED_VALUE"""),"Jueves 20:00")</f>
        <v>Jueves 20:00</v>
      </c>
      <c r="V776" s="521" t="str">
        <f>IFERROR(__xludf.DUMMYFUNCTION("""COMPUTED_VALUE"""),"Viernes 17:30")</f>
        <v>Viernes 17:30</v>
      </c>
      <c r="W776" s="521" t="str">
        <f>IFERROR(__xludf.DUMMYFUNCTION("""COMPUTED_VALUE"""),"Viernes 19:00")</f>
        <v>Viernes 19:00</v>
      </c>
      <c r="X776" s="521" t="str">
        <f>IFERROR(__xludf.DUMMYFUNCTION("""COMPUTED_VALUE"""),"Sábados 10:45")</f>
        <v>Sábados 10:45</v>
      </c>
      <c r="Y776" s="134" t="str">
        <f>IFERROR(__xludf.DUMMYFUNCTION("""COMPUTED_VALUE"""),"vacio")</f>
        <v>vacio</v>
      </c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353"/>
      <c r="AZ776" s="392" t="str">
        <f>IFERROR(__xludf.DUMMYFUNCTION("TRANSPOSE( IFNA(FILTER($B:$B, MONTH(IF($A:$A&lt;&gt;"""",$A:$A,""null""))=MONTH(IF('DATOS PERSONALES'!$H774&lt;&gt;"""",'DATOS PERSONALES'!$H774,""null""))),""Ingrese mes contratacion primero""))"),"Ingrese mes contratacion primero")</f>
        <v>Ingrese mes contratacion primero</v>
      </c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</row>
    <row r="777" ht="15.75" customHeight="1">
      <c r="A777" s="134"/>
      <c r="B777" s="134"/>
      <c r="C777" s="134"/>
      <c r="D777" s="134"/>
      <c r="E777" s="134"/>
      <c r="F777" s="134"/>
      <c r="G777" s="353"/>
      <c r="H777" s="376"/>
      <c r="I777" s="376"/>
      <c r="J777" s="376"/>
      <c r="K777" s="377"/>
      <c r="L777" s="134"/>
      <c r="M777" s="134"/>
      <c r="N777" s="134"/>
      <c r="O777" s="134"/>
      <c r="P777" s="353"/>
      <c r="Q777" s="520" t="str">
        <f>IFERROR(__xludf.DUMMYFUNCTION("TRANSPOSE(FILTER($P$6:$P$329,$O$6:$O$329='DATOS PERSONALES'!$E774))"),"Lunes 17:45")</f>
        <v>Lunes 17:45</v>
      </c>
      <c r="R777" s="521" t="str">
        <f>IFERROR(__xludf.DUMMYFUNCTION("""COMPUTED_VALUE"""),"Miércoles 17:30")</f>
        <v>Miércoles 17:30</v>
      </c>
      <c r="S777" s="134" t="str">
        <f>IFERROR(__xludf.DUMMYFUNCTION("""COMPUTED_VALUE"""),"Jueves 12:00")</f>
        <v>Jueves 12:00</v>
      </c>
      <c r="T777" s="521" t="str">
        <f>IFERROR(__xludf.DUMMYFUNCTION("""COMPUTED_VALUE"""),"Jueves 16:15")</f>
        <v>Jueves 16:15</v>
      </c>
      <c r="U777" s="134" t="str">
        <f>IFERROR(__xludf.DUMMYFUNCTION("""COMPUTED_VALUE"""),"Jueves 20:00")</f>
        <v>Jueves 20:00</v>
      </c>
      <c r="V777" s="521" t="str">
        <f>IFERROR(__xludf.DUMMYFUNCTION("""COMPUTED_VALUE"""),"Viernes 17:30")</f>
        <v>Viernes 17:30</v>
      </c>
      <c r="W777" s="521" t="str">
        <f>IFERROR(__xludf.DUMMYFUNCTION("""COMPUTED_VALUE"""),"Viernes 19:00")</f>
        <v>Viernes 19:00</v>
      </c>
      <c r="X777" s="521" t="str">
        <f>IFERROR(__xludf.DUMMYFUNCTION("""COMPUTED_VALUE"""),"Sábados 10:45")</f>
        <v>Sábados 10:45</v>
      </c>
      <c r="Y777" s="134" t="str">
        <f>IFERROR(__xludf.DUMMYFUNCTION("""COMPUTED_VALUE"""),"vacio")</f>
        <v>vacio</v>
      </c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353"/>
      <c r="AZ777" s="392" t="str">
        <f>IFERROR(__xludf.DUMMYFUNCTION("TRANSPOSE( IFNA(FILTER($B:$B, MONTH(IF($A:$A&lt;&gt;"""",$A:$A,""null""))=MONTH(IF('DATOS PERSONALES'!$H775&lt;&gt;"""",'DATOS PERSONALES'!$H775,""null""))),""Ingrese mes contratacion primero""))"),"Ingrese mes contratacion primero")</f>
        <v>Ingrese mes contratacion primero</v>
      </c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</row>
    <row r="778" ht="15.75" customHeight="1">
      <c r="A778" s="134"/>
      <c r="B778" s="134"/>
      <c r="C778" s="134"/>
      <c r="D778" s="134"/>
      <c r="E778" s="134"/>
      <c r="F778" s="134"/>
      <c r="G778" s="353"/>
      <c r="H778" s="376"/>
      <c r="I778" s="376"/>
      <c r="J778" s="376"/>
      <c r="K778" s="377"/>
      <c r="L778" s="134"/>
      <c r="M778" s="134"/>
      <c r="N778" s="134"/>
      <c r="O778" s="134"/>
      <c r="P778" s="353"/>
      <c r="Q778" s="520" t="str">
        <f>IFERROR(__xludf.DUMMYFUNCTION("TRANSPOSE(FILTER($P$6:$P$329,$O$6:$O$329='DATOS PERSONALES'!$E775))"),"Lunes 17:45")</f>
        <v>Lunes 17:45</v>
      </c>
      <c r="R778" s="521" t="str">
        <f>IFERROR(__xludf.DUMMYFUNCTION("""COMPUTED_VALUE"""),"Miércoles 17:30")</f>
        <v>Miércoles 17:30</v>
      </c>
      <c r="S778" s="134" t="str">
        <f>IFERROR(__xludf.DUMMYFUNCTION("""COMPUTED_VALUE"""),"Jueves 12:00")</f>
        <v>Jueves 12:00</v>
      </c>
      <c r="T778" s="521" t="str">
        <f>IFERROR(__xludf.DUMMYFUNCTION("""COMPUTED_VALUE"""),"Jueves 16:15")</f>
        <v>Jueves 16:15</v>
      </c>
      <c r="U778" s="134" t="str">
        <f>IFERROR(__xludf.DUMMYFUNCTION("""COMPUTED_VALUE"""),"Jueves 20:00")</f>
        <v>Jueves 20:00</v>
      </c>
      <c r="V778" s="521" t="str">
        <f>IFERROR(__xludf.DUMMYFUNCTION("""COMPUTED_VALUE"""),"Viernes 17:30")</f>
        <v>Viernes 17:30</v>
      </c>
      <c r="W778" s="521" t="str">
        <f>IFERROR(__xludf.DUMMYFUNCTION("""COMPUTED_VALUE"""),"Viernes 19:00")</f>
        <v>Viernes 19:00</v>
      </c>
      <c r="X778" s="521" t="str">
        <f>IFERROR(__xludf.DUMMYFUNCTION("""COMPUTED_VALUE"""),"Sábados 10:45")</f>
        <v>Sábados 10:45</v>
      </c>
      <c r="Y778" s="134" t="str">
        <f>IFERROR(__xludf.DUMMYFUNCTION("""COMPUTED_VALUE"""),"vacio")</f>
        <v>vacio</v>
      </c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353"/>
      <c r="AZ778" s="392" t="str">
        <f>IFERROR(__xludf.DUMMYFUNCTION("TRANSPOSE( IFNA(FILTER($B:$B, MONTH(IF($A:$A&lt;&gt;"""",$A:$A,""null""))=MONTH(IF('DATOS PERSONALES'!$H776&lt;&gt;"""",'DATOS PERSONALES'!$H776,""null""))),""Ingrese mes contratacion primero""))"),"Ingrese mes contratacion primero")</f>
        <v>Ingrese mes contratacion primero</v>
      </c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</row>
    <row r="779" ht="15.75" customHeight="1">
      <c r="A779" s="134"/>
      <c r="B779" s="134"/>
      <c r="C779" s="134"/>
      <c r="D779" s="134"/>
      <c r="E779" s="134"/>
      <c r="F779" s="134"/>
      <c r="G779" s="353"/>
      <c r="H779" s="376"/>
      <c r="I779" s="376"/>
      <c r="J779" s="376"/>
      <c r="K779" s="377"/>
      <c r="L779" s="134"/>
      <c r="M779" s="134"/>
      <c r="N779" s="134"/>
      <c r="O779" s="134"/>
      <c r="P779" s="353"/>
      <c r="Q779" s="520" t="str">
        <f>IFERROR(__xludf.DUMMYFUNCTION("TRANSPOSE(FILTER($P$6:$P$329,$O$6:$O$329='DATOS PERSONALES'!$E776))"),"Lunes 17:45")</f>
        <v>Lunes 17:45</v>
      </c>
      <c r="R779" s="521" t="str">
        <f>IFERROR(__xludf.DUMMYFUNCTION("""COMPUTED_VALUE"""),"Miércoles 17:30")</f>
        <v>Miércoles 17:30</v>
      </c>
      <c r="S779" s="134" t="str">
        <f>IFERROR(__xludf.DUMMYFUNCTION("""COMPUTED_VALUE"""),"Jueves 12:00")</f>
        <v>Jueves 12:00</v>
      </c>
      <c r="T779" s="521" t="str">
        <f>IFERROR(__xludf.DUMMYFUNCTION("""COMPUTED_VALUE"""),"Jueves 16:15")</f>
        <v>Jueves 16:15</v>
      </c>
      <c r="U779" s="134" t="str">
        <f>IFERROR(__xludf.DUMMYFUNCTION("""COMPUTED_VALUE"""),"Jueves 20:00")</f>
        <v>Jueves 20:00</v>
      </c>
      <c r="V779" s="521" t="str">
        <f>IFERROR(__xludf.DUMMYFUNCTION("""COMPUTED_VALUE"""),"Viernes 17:30")</f>
        <v>Viernes 17:30</v>
      </c>
      <c r="W779" s="521" t="str">
        <f>IFERROR(__xludf.DUMMYFUNCTION("""COMPUTED_VALUE"""),"Viernes 19:00")</f>
        <v>Viernes 19:00</v>
      </c>
      <c r="X779" s="521" t="str">
        <f>IFERROR(__xludf.DUMMYFUNCTION("""COMPUTED_VALUE"""),"Sábados 10:45")</f>
        <v>Sábados 10:45</v>
      </c>
      <c r="Y779" s="134" t="str">
        <f>IFERROR(__xludf.DUMMYFUNCTION("""COMPUTED_VALUE"""),"vacio")</f>
        <v>vacio</v>
      </c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353"/>
      <c r="AZ779" s="392" t="str">
        <f>IFERROR(__xludf.DUMMYFUNCTION("TRANSPOSE( IFNA(FILTER($B:$B, MONTH(IF($A:$A&lt;&gt;"""",$A:$A,""null""))=MONTH(IF('DATOS PERSONALES'!$H777&lt;&gt;"""",'DATOS PERSONALES'!$H777,""null""))),""Ingrese mes contratacion primero""))"),"Ingrese mes contratacion primero")</f>
        <v>Ingrese mes contratacion primero</v>
      </c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</row>
    <row r="780" ht="15.75" customHeight="1">
      <c r="A780" s="134"/>
      <c r="B780" s="134"/>
      <c r="C780" s="134"/>
      <c r="D780" s="134"/>
      <c r="E780" s="134"/>
      <c r="F780" s="134"/>
      <c r="G780" s="353"/>
      <c r="H780" s="376"/>
      <c r="I780" s="376"/>
      <c r="J780" s="376"/>
      <c r="K780" s="377"/>
      <c r="L780" s="134"/>
      <c r="M780" s="134"/>
      <c r="N780" s="134"/>
      <c r="O780" s="134"/>
      <c r="P780" s="353"/>
      <c r="Q780" s="520" t="str">
        <f>IFERROR(__xludf.DUMMYFUNCTION("TRANSPOSE(FILTER($P$6:$P$329,$O$6:$O$329='DATOS PERSONALES'!$E777))"),"Lunes 17:45")</f>
        <v>Lunes 17:45</v>
      </c>
      <c r="R780" s="521" t="str">
        <f>IFERROR(__xludf.DUMMYFUNCTION("""COMPUTED_VALUE"""),"Miércoles 17:30")</f>
        <v>Miércoles 17:30</v>
      </c>
      <c r="S780" s="134" t="str">
        <f>IFERROR(__xludf.DUMMYFUNCTION("""COMPUTED_VALUE"""),"Jueves 12:00")</f>
        <v>Jueves 12:00</v>
      </c>
      <c r="T780" s="521" t="str">
        <f>IFERROR(__xludf.DUMMYFUNCTION("""COMPUTED_VALUE"""),"Jueves 16:15")</f>
        <v>Jueves 16:15</v>
      </c>
      <c r="U780" s="134" t="str">
        <f>IFERROR(__xludf.DUMMYFUNCTION("""COMPUTED_VALUE"""),"Jueves 20:00")</f>
        <v>Jueves 20:00</v>
      </c>
      <c r="V780" s="521" t="str">
        <f>IFERROR(__xludf.DUMMYFUNCTION("""COMPUTED_VALUE"""),"Viernes 17:30")</f>
        <v>Viernes 17:30</v>
      </c>
      <c r="W780" s="521" t="str">
        <f>IFERROR(__xludf.DUMMYFUNCTION("""COMPUTED_VALUE"""),"Viernes 19:00")</f>
        <v>Viernes 19:00</v>
      </c>
      <c r="X780" s="521" t="str">
        <f>IFERROR(__xludf.DUMMYFUNCTION("""COMPUTED_VALUE"""),"Sábados 10:45")</f>
        <v>Sábados 10:45</v>
      </c>
      <c r="Y780" s="134" t="str">
        <f>IFERROR(__xludf.DUMMYFUNCTION("""COMPUTED_VALUE"""),"vacio")</f>
        <v>vacio</v>
      </c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353"/>
      <c r="AZ780" s="392" t="str">
        <f>IFERROR(__xludf.DUMMYFUNCTION("TRANSPOSE( IFNA(FILTER($B:$B, MONTH(IF($A:$A&lt;&gt;"""",$A:$A,""null""))=MONTH(IF('DATOS PERSONALES'!$H778&lt;&gt;"""",'DATOS PERSONALES'!$H778,""null""))),""Ingrese mes contratacion primero""))"),"Ingrese mes contratacion primero")</f>
        <v>Ingrese mes contratacion primero</v>
      </c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</row>
    <row r="781" ht="15.75" customHeight="1">
      <c r="A781" s="134"/>
      <c r="B781" s="134"/>
      <c r="C781" s="134"/>
      <c r="D781" s="134"/>
      <c r="E781" s="134"/>
      <c r="F781" s="134"/>
      <c r="G781" s="353"/>
      <c r="H781" s="376"/>
      <c r="I781" s="376"/>
      <c r="J781" s="376"/>
      <c r="K781" s="377"/>
      <c r="L781" s="134"/>
      <c r="M781" s="134"/>
      <c r="N781" s="134"/>
      <c r="O781" s="134"/>
      <c r="P781" s="353"/>
      <c r="Q781" s="520" t="str">
        <f>IFERROR(__xludf.DUMMYFUNCTION("TRANSPOSE(FILTER($P$6:$P$329,$O$6:$O$329='DATOS PERSONALES'!$E778))"),"Lunes 17:45")</f>
        <v>Lunes 17:45</v>
      </c>
      <c r="R781" s="521" t="str">
        <f>IFERROR(__xludf.DUMMYFUNCTION("""COMPUTED_VALUE"""),"Miércoles 17:30")</f>
        <v>Miércoles 17:30</v>
      </c>
      <c r="S781" s="134" t="str">
        <f>IFERROR(__xludf.DUMMYFUNCTION("""COMPUTED_VALUE"""),"Jueves 12:00")</f>
        <v>Jueves 12:00</v>
      </c>
      <c r="T781" s="521" t="str">
        <f>IFERROR(__xludf.DUMMYFUNCTION("""COMPUTED_VALUE"""),"Jueves 16:15")</f>
        <v>Jueves 16:15</v>
      </c>
      <c r="U781" s="134" t="str">
        <f>IFERROR(__xludf.DUMMYFUNCTION("""COMPUTED_VALUE"""),"Jueves 20:00")</f>
        <v>Jueves 20:00</v>
      </c>
      <c r="V781" s="521" t="str">
        <f>IFERROR(__xludf.DUMMYFUNCTION("""COMPUTED_VALUE"""),"Viernes 17:30")</f>
        <v>Viernes 17:30</v>
      </c>
      <c r="W781" s="521" t="str">
        <f>IFERROR(__xludf.DUMMYFUNCTION("""COMPUTED_VALUE"""),"Viernes 19:00")</f>
        <v>Viernes 19:00</v>
      </c>
      <c r="X781" s="521" t="str">
        <f>IFERROR(__xludf.DUMMYFUNCTION("""COMPUTED_VALUE"""),"Sábados 10:45")</f>
        <v>Sábados 10:45</v>
      </c>
      <c r="Y781" s="134" t="str">
        <f>IFERROR(__xludf.DUMMYFUNCTION("""COMPUTED_VALUE"""),"vacio")</f>
        <v>vacio</v>
      </c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353"/>
      <c r="AZ781" s="392" t="str">
        <f>IFERROR(__xludf.DUMMYFUNCTION("TRANSPOSE( IFNA(FILTER($B:$B, MONTH(IF($A:$A&lt;&gt;"""",$A:$A,""null""))=MONTH(IF('DATOS PERSONALES'!$H779&lt;&gt;"""",'DATOS PERSONALES'!$H779,""null""))),""Ingrese mes contratacion primero""))"),"Ingrese mes contratacion primero")</f>
        <v>Ingrese mes contratacion primero</v>
      </c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</row>
    <row r="782" ht="15.75" customHeight="1">
      <c r="A782" s="134"/>
      <c r="B782" s="134"/>
      <c r="C782" s="134"/>
      <c r="D782" s="134"/>
      <c r="E782" s="134"/>
      <c r="F782" s="134"/>
      <c r="G782" s="353"/>
      <c r="H782" s="376"/>
      <c r="I782" s="376"/>
      <c r="J782" s="376"/>
      <c r="K782" s="377"/>
      <c r="L782" s="134"/>
      <c r="M782" s="134"/>
      <c r="N782" s="134"/>
      <c r="O782" s="134"/>
      <c r="P782" s="353"/>
      <c r="Q782" s="520" t="str">
        <f>IFERROR(__xludf.DUMMYFUNCTION("TRANSPOSE(FILTER($P$6:$P$329,$O$6:$O$329='DATOS PERSONALES'!$E779))"),"Lunes 17:45")</f>
        <v>Lunes 17:45</v>
      </c>
      <c r="R782" s="521" t="str">
        <f>IFERROR(__xludf.DUMMYFUNCTION("""COMPUTED_VALUE"""),"Miércoles 17:30")</f>
        <v>Miércoles 17:30</v>
      </c>
      <c r="S782" s="134" t="str">
        <f>IFERROR(__xludf.DUMMYFUNCTION("""COMPUTED_VALUE"""),"Jueves 12:00")</f>
        <v>Jueves 12:00</v>
      </c>
      <c r="T782" s="521" t="str">
        <f>IFERROR(__xludf.DUMMYFUNCTION("""COMPUTED_VALUE"""),"Jueves 16:15")</f>
        <v>Jueves 16:15</v>
      </c>
      <c r="U782" s="134" t="str">
        <f>IFERROR(__xludf.DUMMYFUNCTION("""COMPUTED_VALUE"""),"Jueves 20:00")</f>
        <v>Jueves 20:00</v>
      </c>
      <c r="V782" s="521" t="str">
        <f>IFERROR(__xludf.DUMMYFUNCTION("""COMPUTED_VALUE"""),"Viernes 17:30")</f>
        <v>Viernes 17:30</v>
      </c>
      <c r="W782" s="521" t="str">
        <f>IFERROR(__xludf.DUMMYFUNCTION("""COMPUTED_VALUE"""),"Viernes 19:00")</f>
        <v>Viernes 19:00</v>
      </c>
      <c r="X782" s="521" t="str">
        <f>IFERROR(__xludf.DUMMYFUNCTION("""COMPUTED_VALUE"""),"Sábados 10:45")</f>
        <v>Sábados 10:45</v>
      </c>
      <c r="Y782" s="134" t="str">
        <f>IFERROR(__xludf.DUMMYFUNCTION("""COMPUTED_VALUE"""),"vacio")</f>
        <v>vacio</v>
      </c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353"/>
      <c r="AZ782" s="392" t="str">
        <f>IFERROR(__xludf.DUMMYFUNCTION("TRANSPOSE( IFNA(FILTER($B:$B, MONTH(IF($A:$A&lt;&gt;"""",$A:$A,""null""))=MONTH(IF('DATOS PERSONALES'!$H780&lt;&gt;"""",'DATOS PERSONALES'!$H780,""null""))),""Ingrese mes contratacion primero""))"),"Ingrese mes contratacion primero")</f>
        <v>Ingrese mes contratacion primero</v>
      </c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</row>
    <row r="783" ht="15.75" customHeight="1">
      <c r="A783" s="134"/>
      <c r="B783" s="134"/>
      <c r="C783" s="134"/>
      <c r="D783" s="134"/>
      <c r="E783" s="134"/>
      <c r="F783" s="134"/>
      <c r="G783" s="353"/>
      <c r="H783" s="376"/>
      <c r="I783" s="376"/>
      <c r="J783" s="376"/>
      <c r="K783" s="377"/>
      <c r="L783" s="134"/>
      <c r="M783" s="134"/>
      <c r="N783" s="134"/>
      <c r="O783" s="134"/>
      <c r="P783" s="353"/>
      <c r="Q783" s="520" t="str">
        <f>IFERROR(__xludf.DUMMYFUNCTION("TRANSPOSE(FILTER($P$6:$P$329,$O$6:$O$329='DATOS PERSONALES'!$E780))"),"Lunes 17:45")</f>
        <v>Lunes 17:45</v>
      </c>
      <c r="R783" s="521" t="str">
        <f>IFERROR(__xludf.DUMMYFUNCTION("""COMPUTED_VALUE"""),"Miércoles 17:30")</f>
        <v>Miércoles 17:30</v>
      </c>
      <c r="S783" s="134" t="str">
        <f>IFERROR(__xludf.DUMMYFUNCTION("""COMPUTED_VALUE"""),"Jueves 12:00")</f>
        <v>Jueves 12:00</v>
      </c>
      <c r="T783" s="521" t="str">
        <f>IFERROR(__xludf.DUMMYFUNCTION("""COMPUTED_VALUE"""),"Jueves 16:15")</f>
        <v>Jueves 16:15</v>
      </c>
      <c r="U783" s="134" t="str">
        <f>IFERROR(__xludf.DUMMYFUNCTION("""COMPUTED_VALUE"""),"Jueves 20:00")</f>
        <v>Jueves 20:00</v>
      </c>
      <c r="V783" s="521" t="str">
        <f>IFERROR(__xludf.DUMMYFUNCTION("""COMPUTED_VALUE"""),"Viernes 17:30")</f>
        <v>Viernes 17:30</v>
      </c>
      <c r="W783" s="521" t="str">
        <f>IFERROR(__xludf.DUMMYFUNCTION("""COMPUTED_VALUE"""),"Viernes 19:00")</f>
        <v>Viernes 19:00</v>
      </c>
      <c r="X783" s="521" t="str">
        <f>IFERROR(__xludf.DUMMYFUNCTION("""COMPUTED_VALUE"""),"Sábados 10:45")</f>
        <v>Sábados 10:45</v>
      </c>
      <c r="Y783" s="134" t="str">
        <f>IFERROR(__xludf.DUMMYFUNCTION("""COMPUTED_VALUE"""),"vacio")</f>
        <v>vacio</v>
      </c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353"/>
      <c r="AZ783" s="392" t="str">
        <f>IFERROR(__xludf.DUMMYFUNCTION("TRANSPOSE( IFNA(FILTER($B:$B, MONTH(IF($A:$A&lt;&gt;"""",$A:$A,""null""))=MONTH(IF('DATOS PERSONALES'!$H781&lt;&gt;"""",'DATOS PERSONALES'!$H781,""null""))),""Ingrese mes contratacion primero""))"),"Ingrese mes contratacion primero")</f>
        <v>Ingrese mes contratacion primero</v>
      </c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</row>
    <row r="784" ht="15.75" customHeight="1">
      <c r="A784" s="134"/>
      <c r="B784" s="134"/>
      <c r="C784" s="134"/>
      <c r="D784" s="134"/>
      <c r="E784" s="134"/>
      <c r="F784" s="134"/>
      <c r="G784" s="353"/>
      <c r="H784" s="376"/>
      <c r="I784" s="376"/>
      <c r="J784" s="376"/>
      <c r="K784" s="377"/>
      <c r="L784" s="134"/>
      <c r="M784" s="134"/>
      <c r="N784" s="134"/>
      <c r="O784" s="134"/>
      <c r="P784" s="353"/>
      <c r="Q784" s="520" t="str">
        <f>IFERROR(__xludf.DUMMYFUNCTION("TRANSPOSE(FILTER($P$6:$P$329,$O$6:$O$329='DATOS PERSONALES'!$E781))"),"Lunes 17:45")</f>
        <v>Lunes 17:45</v>
      </c>
      <c r="R784" s="521" t="str">
        <f>IFERROR(__xludf.DUMMYFUNCTION("""COMPUTED_VALUE"""),"Miércoles 17:30")</f>
        <v>Miércoles 17:30</v>
      </c>
      <c r="S784" s="134" t="str">
        <f>IFERROR(__xludf.DUMMYFUNCTION("""COMPUTED_VALUE"""),"Jueves 12:00")</f>
        <v>Jueves 12:00</v>
      </c>
      <c r="T784" s="521" t="str">
        <f>IFERROR(__xludf.DUMMYFUNCTION("""COMPUTED_VALUE"""),"Jueves 16:15")</f>
        <v>Jueves 16:15</v>
      </c>
      <c r="U784" s="134" t="str">
        <f>IFERROR(__xludf.DUMMYFUNCTION("""COMPUTED_VALUE"""),"Jueves 20:00")</f>
        <v>Jueves 20:00</v>
      </c>
      <c r="V784" s="521" t="str">
        <f>IFERROR(__xludf.DUMMYFUNCTION("""COMPUTED_VALUE"""),"Viernes 17:30")</f>
        <v>Viernes 17:30</v>
      </c>
      <c r="W784" s="521" t="str">
        <f>IFERROR(__xludf.DUMMYFUNCTION("""COMPUTED_VALUE"""),"Viernes 19:00")</f>
        <v>Viernes 19:00</v>
      </c>
      <c r="X784" s="521" t="str">
        <f>IFERROR(__xludf.DUMMYFUNCTION("""COMPUTED_VALUE"""),"Sábados 10:45")</f>
        <v>Sábados 10:45</v>
      </c>
      <c r="Y784" s="134" t="str">
        <f>IFERROR(__xludf.DUMMYFUNCTION("""COMPUTED_VALUE"""),"vacio")</f>
        <v>vacio</v>
      </c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353"/>
      <c r="AZ784" s="392" t="str">
        <f>IFERROR(__xludf.DUMMYFUNCTION("TRANSPOSE( IFNA(FILTER($B:$B, MONTH(IF($A:$A&lt;&gt;"""",$A:$A,""null""))=MONTH(IF('DATOS PERSONALES'!$H782&lt;&gt;"""",'DATOS PERSONALES'!$H782,""null""))),""Ingrese mes contratacion primero""))"),"Ingrese mes contratacion primero")</f>
        <v>Ingrese mes contratacion primero</v>
      </c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</row>
    <row r="785" ht="15.75" customHeight="1">
      <c r="A785" s="134"/>
      <c r="B785" s="134"/>
      <c r="C785" s="134"/>
      <c r="D785" s="134"/>
      <c r="E785" s="134"/>
      <c r="F785" s="134"/>
      <c r="G785" s="353"/>
      <c r="H785" s="376"/>
      <c r="I785" s="376"/>
      <c r="J785" s="376"/>
      <c r="K785" s="377"/>
      <c r="L785" s="134"/>
      <c r="M785" s="134"/>
      <c r="N785" s="134"/>
      <c r="O785" s="134"/>
      <c r="P785" s="353"/>
      <c r="Q785" s="520" t="str">
        <f>IFERROR(__xludf.DUMMYFUNCTION("TRANSPOSE(FILTER($P$6:$P$329,$O$6:$O$329='DATOS PERSONALES'!$E782))"),"Lunes 17:45")</f>
        <v>Lunes 17:45</v>
      </c>
      <c r="R785" s="521" t="str">
        <f>IFERROR(__xludf.DUMMYFUNCTION("""COMPUTED_VALUE"""),"Miércoles 17:30")</f>
        <v>Miércoles 17:30</v>
      </c>
      <c r="S785" s="134" t="str">
        <f>IFERROR(__xludf.DUMMYFUNCTION("""COMPUTED_VALUE"""),"Jueves 12:00")</f>
        <v>Jueves 12:00</v>
      </c>
      <c r="T785" s="521" t="str">
        <f>IFERROR(__xludf.DUMMYFUNCTION("""COMPUTED_VALUE"""),"Jueves 16:15")</f>
        <v>Jueves 16:15</v>
      </c>
      <c r="U785" s="134" t="str">
        <f>IFERROR(__xludf.DUMMYFUNCTION("""COMPUTED_VALUE"""),"Jueves 20:00")</f>
        <v>Jueves 20:00</v>
      </c>
      <c r="V785" s="521" t="str">
        <f>IFERROR(__xludf.DUMMYFUNCTION("""COMPUTED_VALUE"""),"Viernes 17:30")</f>
        <v>Viernes 17:30</v>
      </c>
      <c r="W785" s="521" t="str">
        <f>IFERROR(__xludf.DUMMYFUNCTION("""COMPUTED_VALUE"""),"Viernes 19:00")</f>
        <v>Viernes 19:00</v>
      </c>
      <c r="X785" s="521" t="str">
        <f>IFERROR(__xludf.DUMMYFUNCTION("""COMPUTED_VALUE"""),"Sábados 10:45")</f>
        <v>Sábados 10:45</v>
      </c>
      <c r="Y785" s="134" t="str">
        <f>IFERROR(__xludf.DUMMYFUNCTION("""COMPUTED_VALUE"""),"vacio")</f>
        <v>vacio</v>
      </c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353"/>
      <c r="AZ785" s="392" t="str">
        <f>IFERROR(__xludf.DUMMYFUNCTION("TRANSPOSE( IFNA(FILTER($B:$B, MONTH(IF($A:$A&lt;&gt;"""",$A:$A,""null""))=MONTH(IF('DATOS PERSONALES'!$H783&lt;&gt;"""",'DATOS PERSONALES'!$H783,""null""))),""Ingrese mes contratacion primero""))"),"Ingrese mes contratacion primero")</f>
        <v>Ingrese mes contratacion primero</v>
      </c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</row>
    <row r="786" ht="15.75" customHeight="1">
      <c r="A786" s="134"/>
      <c r="B786" s="134"/>
      <c r="C786" s="134"/>
      <c r="D786" s="134"/>
      <c r="E786" s="134"/>
      <c r="F786" s="134"/>
      <c r="G786" s="353"/>
      <c r="H786" s="376"/>
      <c r="I786" s="376"/>
      <c r="J786" s="376"/>
      <c r="K786" s="377"/>
      <c r="L786" s="134"/>
      <c r="M786" s="134"/>
      <c r="N786" s="134"/>
      <c r="O786" s="134"/>
      <c r="P786" s="353"/>
      <c r="Q786" s="520" t="str">
        <f>IFERROR(__xludf.DUMMYFUNCTION("TRANSPOSE(FILTER($P$6:$P$329,$O$6:$O$329='DATOS PERSONALES'!$E783))"),"Lunes 17:45")</f>
        <v>Lunes 17:45</v>
      </c>
      <c r="R786" s="521" t="str">
        <f>IFERROR(__xludf.DUMMYFUNCTION("""COMPUTED_VALUE"""),"Miércoles 17:30")</f>
        <v>Miércoles 17:30</v>
      </c>
      <c r="S786" s="134" t="str">
        <f>IFERROR(__xludf.DUMMYFUNCTION("""COMPUTED_VALUE"""),"Jueves 12:00")</f>
        <v>Jueves 12:00</v>
      </c>
      <c r="T786" s="521" t="str">
        <f>IFERROR(__xludf.DUMMYFUNCTION("""COMPUTED_VALUE"""),"Jueves 16:15")</f>
        <v>Jueves 16:15</v>
      </c>
      <c r="U786" s="134" t="str">
        <f>IFERROR(__xludf.DUMMYFUNCTION("""COMPUTED_VALUE"""),"Jueves 20:00")</f>
        <v>Jueves 20:00</v>
      </c>
      <c r="V786" s="521" t="str">
        <f>IFERROR(__xludf.DUMMYFUNCTION("""COMPUTED_VALUE"""),"Viernes 17:30")</f>
        <v>Viernes 17:30</v>
      </c>
      <c r="W786" s="521" t="str">
        <f>IFERROR(__xludf.DUMMYFUNCTION("""COMPUTED_VALUE"""),"Viernes 19:00")</f>
        <v>Viernes 19:00</v>
      </c>
      <c r="X786" s="521" t="str">
        <f>IFERROR(__xludf.DUMMYFUNCTION("""COMPUTED_VALUE"""),"Sábados 10:45")</f>
        <v>Sábados 10:45</v>
      </c>
      <c r="Y786" s="134" t="str">
        <f>IFERROR(__xludf.DUMMYFUNCTION("""COMPUTED_VALUE"""),"vacio")</f>
        <v>vacio</v>
      </c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353"/>
      <c r="AZ786" s="392" t="str">
        <f>IFERROR(__xludf.DUMMYFUNCTION("TRANSPOSE( IFNA(FILTER($B:$B, MONTH(IF($A:$A&lt;&gt;"""",$A:$A,""null""))=MONTH(IF('DATOS PERSONALES'!$H784&lt;&gt;"""",'DATOS PERSONALES'!$H784,""null""))),""Ingrese mes contratacion primero""))"),"Ingrese mes contratacion primero")</f>
        <v>Ingrese mes contratacion primero</v>
      </c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</row>
    <row r="787" ht="15.75" customHeight="1">
      <c r="A787" s="134"/>
      <c r="B787" s="134"/>
      <c r="C787" s="134"/>
      <c r="D787" s="134"/>
      <c r="E787" s="134"/>
      <c r="F787" s="134"/>
      <c r="G787" s="353"/>
      <c r="H787" s="376"/>
      <c r="I787" s="376"/>
      <c r="J787" s="376"/>
      <c r="K787" s="377"/>
      <c r="L787" s="134"/>
      <c r="M787" s="134"/>
      <c r="N787" s="134"/>
      <c r="O787" s="134"/>
      <c r="P787" s="353"/>
      <c r="Q787" s="520" t="str">
        <f>IFERROR(__xludf.DUMMYFUNCTION("TRANSPOSE(FILTER($P$6:$P$329,$O$6:$O$329='DATOS PERSONALES'!$E784))"),"Lunes 17:45")</f>
        <v>Lunes 17:45</v>
      </c>
      <c r="R787" s="521" t="str">
        <f>IFERROR(__xludf.DUMMYFUNCTION("""COMPUTED_VALUE"""),"Miércoles 17:30")</f>
        <v>Miércoles 17:30</v>
      </c>
      <c r="S787" s="134" t="str">
        <f>IFERROR(__xludf.DUMMYFUNCTION("""COMPUTED_VALUE"""),"Jueves 12:00")</f>
        <v>Jueves 12:00</v>
      </c>
      <c r="T787" s="521" t="str">
        <f>IFERROR(__xludf.DUMMYFUNCTION("""COMPUTED_VALUE"""),"Jueves 16:15")</f>
        <v>Jueves 16:15</v>
      </c>
      <c r="U787" s="134" t="str">
        <f>IFERROR(__xludf.DUMMYFUNCTION("""COMPUTED_VALUE"""),"Jueves 20:00")</f>
        <v>Jueves 20:00</v>
      </c>
      <c r="V787" s="521" t="str">
        <f>IFERROR(__xludf.DUMMYFUNCTION("""COMPUTED_VALUE"""),"Viernes 17:30")</f>
        <v>Viernes 17:30</v>
      </c>
      <c r="W787" s="521" t="str">
        <f>IFERROR(__xludf.DUMMYFUNCTION("""COMPUTED_VALUE"""),"Viernes 19:00")</f>
        <v>Viernes 19:00</v>
      </c>
      <c r="X787" s="521" t="str">
        <f>IFERROR(__xludf.DUMMYFUNCTION("""COMPUTED_VALUE"""),"Sábados 10:45")</f>
        <v>Sábados 10:45</v>
      </c>
      <c r="Y787" s="134" t="str">
        <f>IFERROR(__xludf.DUMMYFUNCTION("""COMPUTED_VALUE"""),"vacio")</f>
        <v>vacio</v>
      </c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353"/>
      <c r="AZ787" s="392" t="str">
        <f>IFERROR(__xludf.DUMMYFUNCTION("TRANSPOSE( IFNA(FILTER($B:$B, MONTH(IF($A:$A&lt;&gt;"""",$A:$A,""null""))=MONTH(IF('DATOS PERSONALES'!$H785&lt;&gt;"""",'DATOS PERSONALES'!$H785,""null""))),""Ingrese mes contratacion primero""))"),"Ingrese mes contratacion primero")</f>
        <v>Ingrese mes contratacion primero</v>
      </c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</row>
    <row r="788" ht="15.75" customHeight="1">
      <c r="A788" s="134"/>
      <c r="B788" s="134"/>
      <c r="C788" s="134"/>
      <c r="D788" s="134"/>
      <c r="E788" s="134"/>
      <c r="F788" s="134"/>
      <c r="G788" s="353"/>
      <c r="H788" s="376"/>
      <c r="I788" s="376"/>
      <c r="J788" s="376"/>
      <c r="K788" s="377"/>
      <c r="L788" s="134"/>
      <c r="M788" s="134"/>
      <c r="N788" s="134"/>
      <c r="O788" s="134"/>
      <c r="P788" s="353"/>
      <c r="Q788" s="520" t="str">
        <f>IFERROR(__xludf.DUMMYFUNCTION("TRANSPOSE(FILTER($P$6:$P$329,$O$6:$O$329='DATOS PERSONALES'!$E785))"),"Lunes 17:45")</f>
        <v>Lunes 17:45</v>
      </c>
      <c r="R788" s="521" t="str">
        <f>IFERROR(__xludf.DUMMYFUNCTION("""COMPUTED_VALUE"""),"Miércoles 17:30")</f>
        <v>Miércoles 17:30</v>
      </c>
      <c r="S788" s="134" t="str">
        <f>IFERROR(__xludf.DUMMYFUNCTION("""COMPUTED_VALUE"""),"Jueves 12:00")</f>
        <v>Jueves 12:00</v>
      </c>
      <c r="T788" s="521" t="str">
        <f>IFERROR(__xludf.DUMMYFUNCTION("""COMPUTED_VALUE"""),"Jueves 16:15")</f>
        <v>Jueves 16:15</v>
      </c>
      <c r="U788" s="134" t="str">
        <f>IFERROR(__xludf.DUMMYFUNCTION("""COMPUTED_VALUE"""),"Jueves 20:00")</f>
        <v>Jueves 20:00</v>
      </c>
      <c r="V788" s="521" t="str">
        <f>IFERROR(__xludf.DUMMYFUNCTION("""COMPUTED_VALUE"""),"Viernes 17:30")</f>
        <v>Viernes 17:30</v>
      </c>
      <c r="W788" s="521" t="str">
        <f>IFERROR(__xludf.DUMMYFUNCTION("""COMPUTED_VALUE"""),"Viernes 19:00")</f>
        <v>Viernes 19:00</v>
      </c>
      <c r="X788" s="521" t="str">
        <f>IFERROR(__xludf.DUMMYFUNCTION("""COMPUTED_VALUE"""),"Sábados 10:45")</f>
        <v>Sábados 10:45</v>
      </c>
      <c r="Y788" s="134" t="str">
        <f>IFERROR(__xludf.DUMMYFUNCTION("""COMPUTED_VALUE"""),"vacio")</f>
        <v>vacio</v>
      </c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353"/>
      <c r="AZ788" s="392" t="str">
        <f>IFERROR(__xludf.DUMMYFUNCTION("TRANSPOSE( IFNA(FILTER($B:$B, MONTH(IF($A:$A&lt;&gt;"""",$A:$A,""null""))=MONTH(IF('DATOS PERSONALES'!$H786&lt;&gt;"""",'DATOS PERSONALES'!$H786,""null""))),""Ingrese mes contratacion primero""))"),"Ingrese mes contratacion primero")</f>
        <v>Ingrese mes contratacion primero</v>
      </c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</row>
    <row r="789" ht="15.75" customHeight="1">
      <c r="A789" s="134"/>
      <c r="B789" s="134"/>
      <c r="C789" s="134"/>
      <c r="D789" s="134"/>
      <c r="E789" s="134"/>
      <c r="F789" s="134"/>
      <c r="G789" s="353"/>
      <c r="H789" s="376"/>
      <c r="I789" s="376"/>
      <c r="J789" s="376"/>
      <c r="K789" s="377"/>
      <c r="L789" s="134"/>
      <c r="M789" s="134"/>
      <c r="N789" s="134"/>
      <c r="O789" s="134"/>
      <c r="P789" s="353"/>
      <c r="Q789" s="520" t="str">
        <f>IFERROR(__xludf.DUMMYFUNCTION("TRANSPOSE(FILTER($P$6:$P$329,$O$6:$O$329='DATOS PERSONALES'!$E786))"),"Lunes 17:45")</f>
        <v>Lunes 17:45</v>
      </c>
      <c r="R789" s="521" t="str">
        <f>IFERROR(__xludf.DUMMYFUNCTION("""COMPUTED_VALUE"""),"Miércoles 17:30")</f>
        <v>Miércoles 17:30</v>
      </c>
      <c r="S789" s="134" t="str">
        <f>IFERROR(__xludf.DUMMYFUNCTION("""COMPUTED_VALUE"""),"Jueves 12:00")</f>
        <v>Jueves 12:00</v>
      </c>
      <c r="T789" s="521" t="str">
        <f>IFERROR(__xludf.DUMMYFUNCTION("""COMPUTED_VALUE"""),"Jueves 16:15")</f>
        <v>Jueves 16:15</v>
      </c>
      <c r="U789" s="134" t="str">
        <f>IFERROR(__xludf.DUMMYFUNCTION("""COMPUTED_VALUE"""),"Jueves 20:00")</f>
        <v>Jueves 20:00</v>
      </c>
      <c r="V789" s="521" t="str">
        <f>IFERROR(__xludf.DUMMYFUNCTION("""COMPUTED_VALUE"""),"Viernes 17:30")</f>
        <v>Viernes 17:30</v>
      </c>
      <c r="W789" s="521" t="str">
        <f>IFERROR(__xludf.DUMMYFUNCTION("""COMPUTED_VALUE"""),"Viernes 19:00")</f>
        <v>Viernes 19:00</v>
      </c>
      <c r="X789" s="521" t="str">
        <f>IFERROR(__xludf.DUMMYFUNCTION("""COMPUTED_VALUE"""),"Sábados 10:45")</f>
        <v>Sábados 10:45</v>
      </c>
      <c r="Y789" s="134" t="str">
        <f>IFERROR(__xludf.DUMMYFUNCTION("""COMPUTED_VALUE"""),"vacio")</f>
        <v>vacio</v>
      </c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353"/>
      <c r="AZ789" s="392" t="str">
        <f>IFERROR(__xludf.DUMMYFUNCTION("TRANSPOSE( IFNA(FILTER($B:$B, MONTH(IF($A:$A&lt;&gt;"""",$A:$A,""null""))=MONTH(IF('DATOS PERSONALES'!$H787&lt;&gt;"""",'DATOS PERSONALES'!$H787,""null""))),""Ingrese mes contratacion primero""))"),"Ingrese mes contratacion primero")</f>
        <v>Ingrese mes contratacion primero</v>
      </c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</row>
    <row r="790" ht="15.75" customHeight="1">
      <c r="A790" s="134"/>
      <c r="B790" s="134"/>
      <c r="C790" s="134"/>
      <c r="D790" s="134"/>
      <c r="E790" s="134"/>
      <c r="F790" s="134"/>
      <c r="G790" s="353"/>
      <c r="H790" s="376"/>
      <c r="I790" s="376"/>
      <c r="J790" s="376"/>
      <c r="K790" s="377"/>
      <c r="L790" s="134"/>
      <c r="M790" s="134"/>
      <c r="N790" s="134"/>
      <c r="O790" s="134"/>
      <c r="P790" s="353"/>
      <c r="Q790" s="520" t="str">
        <f>IFERROR(__xludf.DUMMYFUNCTION("TRANSPOSE(FILTER($P$6:$P$329,$O$6:$O$329='DATOS PERSONALES'!$E787))"),"Lunes 17:45")</f>
        <v>Lunes 17:45</v>
      </c>
      <c r="R790" s="521" t="str">
        <f>IFERROR(__xludf.DUMMYFUNCTION("""COMPUTED_VALUE"""),"Miércoles 17:30")</f>
        <v>Miércoles 17:30</v>
      </c>
      <c r="S790" s="134" t="str">
        <f>IFERROR(__xludf.DUMMYFUNCTION("""COMPUTED_VALUE"""),"Jueves 12:00")</f>
        <v>Jueves 12:00</v>
      </c>
      <c r="T790" s="521" t="str">
        <f>IFERROR(__xludf.DUMMYFUNCTION("""COMPUTED_VALUE"""),"Jueves 16:15")</f>
        <v>Jueves 16:15</v>
      </c>
      <c r="U790" s="134" t="str">
        <f>IFERROR(__xludf.DUMMYFUNCTION("""COMPUTED_VALUE"""),"Jueves 20:00")</f>
        <v>Jueves 20:00</v>
      </c>
      <c r="V790" s="521" t="str">
        <f>IFERROR(__xludf.DUMMYFUNCTION("""COMPUTED_VALUE"""),"Viernes 17:30")</f>
        <v>Viernes 17:30</v>
      </c>
      <c r="W790" s="521" t="str">
        <f>IFERROR(__xludf.DUMMYFUNCTION("""COMPUTED_VALUE"""),"Viernes 19:00")</f>
        <v>Viernes 19:00</v>
      </c>
      <c r="X790" s="521" t="str">
        <f>IFERROR(__xludf.DUMMYFUNCTION("""COMPUTED_VALUE"""),"Sábados 10:45")</f>
        <v>Sábados 10:45</v>
      </c>
      <c r="Y790" s="134" t="str">
        <f>IFERROR(__xludf.DUMMYFUNCTION("""COMPUTED_VALUE"""),"vacio")</f>
        <v>vacio</v>
      </c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353"/>
      <c r="AZ790" s="392" t="str">
        <f>IFERROR(__xludf.DUMMYFUNCTION("TRANSPOSE( IFNA(FILTER($B:$B, MONTH(IF($A:$A&lt;&gt;"""",$A:$A,""null""))=MONTH(IF('DATOS PERSONALES'!$H788&lt;&gt;"""",'DATOS PERSONALES'!$H788,""null""))),""Ingrese mes contratacion primero""))"),"Ingrese mes contratacion primero")</f>
        <v>Ingrese mes contratacion primero</v>
      </c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</row>
    <row r="791" ht="15.75" customHeight="1">
      <c r="A791" s="134"/>
      <c r="B791" s="134"/>
      <c r="C791" s="134"/>
      <c r="D791" s="134"/>
      <c r="E791" s="134"/>
      <c r="F791" s="134"/>
      <c r="G791" s="353"/>
      <c r="H791" s="376"/>
      <c r="I791" s="376"/>
      <c r="J791" s="376"/>
      <c r="K791" s="377"/>
      <c r="L791" s="134"/>
      <c r="M791" s="134"/>
      <c r="N791" s="134"/>
      <c r="O791" s="134"/>
      <c r="P791" s="353"/>
      <c r="Q791" s="520" t="str">
        <f>IFERROR(__xludf.DUMMYFUNCTION("TRANSPOSE(FILTER($P$6:$P$329,$O$6:$O$329='DATOS PERSONALES'!$E788))"),"Lunes 17:45")</f>
        <v>Lunes 17:45</v>
      </c>
      <c r="R791" s="521" t="str">
        <f>IFERROR(__xludf.DUMMYFUNCTION("""COMPUTED_VALUE"""),"Miércoles 17:30")</f>
        <v>Miércoles 17:30</v>
      </c>
      <c r="S791" s="134" t="str">
        <f>IFERROR(__xludf.DUMMYFUNCTION("""COMPUTED_VALUE"""),"Jueves 12:00")</f>
        <v>Jueves 12:00</v>
      </c>
      <c r="T791" s="521" t="str">
        <f>IFERROR(__xludf.DUMMYFUNCTION("""COMPUTED_VALUE"""),"Jueves 16:15")</f>
        <v>Jueves 16:15</v>
      </c>
      <c r="U791" s="134" t="str">
        <f>IFERROR(__xludf.DUMMYFUNCTION("""COMPUTED_VALUE"""),"Jueves 20:00")</f>
        <v>Jueves 20:00</v>
      </c>
      <c r="V791" s="521" t="str">
        <f>IFERROR(__xludf.DUMMYFUNCTION("""COMPUTED_VALUE"""),"Viernes 17:30")</f>
        <v>Viernes 17:30</v>
      </c>
      <c r="W791" s="521" t="str">
        <f>IFERROR(__xludf.DUMMYFUNCTION("""COMPUTED_VALUE"""),"Viernes 19:00")</f>
        <v>Viernes 19:00</v>
      </c>
      <c r="X791" s="521" t="str">
        <f>IFERROR(__xludf.DUMMYFUNCTION("""COMPUTED_VALUE"""),"Sábados 10:45")</f>
        <v>Sábados 10:45</v>
      </c>
      <c r="Y791" s="134" t="str">
        <f>IFERROR(__xludf.DUMMYFUNCTION("""COMPUTED_VALUE"""),"vacio")</f>
        <v>vacio</v>
      </c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353"/>
      <c r="AZ791" s="392" t="str">
        <f>IFERROR(__xludf.DUMMYFUNCTION("TRANSPOSE( IFNA(FILTER($B:$B, MONTH(IF($A:$A&lt;&gt;"""",$A:$A,""null""))=MONTH(IF('DATOS PERSONALES'!$H789&lt;&gt;"""",'DATOS PERSONALES'!$H789,""null""))),""Ingrese mes contratacion primero""))"),"Ingrese mes contratacion primero")</f>
        <v>Ingrese mes contratacion primero</v>
      </c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</row>
    <row r="792" ht="15.75" customHeight="1">
      <c r="A792" s="134"/>
      <c r="B792" s="134"/>
      <c r="C792" s="134"/>
      <c r="D792" s="134"/>
      <c r="E792" s="134"/>
      <c r="F792" s="134"/>
      <c r="G792" s="353"/>
      <c r="H792" s="376"/>
      <c r="I792" s="376"/>
      <c r="J792" s="376"/>
      <c r="K792" s="377"/>
      <c r="L792" s="134"/>
      <c r="M792" s="134"/>
      <c r="N792" s="134"/>
      <c r="O792" s="134"/>
      <c r="P792" s="353"/>
      <c r="Q792" s="520" t="str">
        <f>IFERROR(__xludf.DUMMYFUNCTION("TRANSPOSE(FILTER($P$6:$P$329,$O$6:$O$329='DATOS PERSONALES'!$E789))"),"Lunes 17:45")</f>
        <v>Lunes 17:45</v>
      </c>
      <c r="R792" s="521" t="str">
        <f>IFERROR(__xludf.DUMMYFUNCTION("""COMPUTED_VALUE"""),"Miércoles 17:30")</f>
        <v>Miércoles 17:30</v>
      </c>
      <c r="S792" s="134" t="str">
        <f>IFERROR(__xludf.DUMMYFUNCTION("""COMPUTED_VALUE"""),"Jueves 12:00")</f>
        <v>Jueves 12:00</v>
      </c>
      <c r="T792" s="521" t="str">
        <f>IFERROR(__xludf.DUMMYFUNCTION("""COMPUTED_VALUE"""),"Jueves 16:15")</f>
        <v>Jueves 16:15</v>
      </c>
      <c r="U792" s="134" t="str">
        <f>IFERROR(__xludf.DUMMYFUNCTION("""COMPUTED_VALUE"""),"Jueves 20:00")</f>
        <v>Jueves 20:00</v>
      </c>
      <c r="V792" s="521" t="str">
        <f>IFERROR(__xludf.DUMMYFUNCTION("""COMPUTED_VALUE"""),"Viernes 17:30")</f>
        <v>Viernes 17:30</v>
      </c>
      <c r="W792" s="521" t="str">
        <f>IFERROR(__xludf.DUMMYFUNCTION("""COMPUTED_VALUE"""),"Viernes 19:00")</f>
        <v>Viernes 19:00</v>
      </c>
      <c r="X792" s="521" t="str">
        <f>IFERROR(__xludf.DUMMYFUNCTION("""COMPUTED_VALUE"""),"Sábados 10:45")</f>
        <v>Sábados 10:45</v>
      </c>
      <c r="Y792" s="134" t="str">
        <f>IFERROR(__xludf.DUMMYFUNCTION("""COMPUTED_VALUE"""),"vacio")</f>
        <v>vacio</v>
      </c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353"/>
      <c r="AZ792" s="392" t="str">
        <f>IFERROR(__xludf.DUMMYFUNCTION("TRANSPOSE( IFNA(FILTER($B:$B, MONTH(IF($A:$A&lt;&gt;"""",$A:$A,""null""))=MONTH(IF('DATOS PERSONALES'!$H790&lt;&gt;"""",'DATOS PERSONALES'!$H790,""null""))),""Ingrese mes contratacion primero""))"),"Ingrese mes contratacion primero")</f>
        <v>Ingrese mes contratacion primero</v>
      </c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</row>
    <row r="793" ht="15.75" customHeight="1">
      <c r="A793" s="134"/>
      <c r="B793" s="134"/>
      <c r="C793" s="134"/>
      <c r="D793" s="134"/>
      <c r="E793" s="134"/>
      <c r="F793" s="134"/>
      <c r="G793" s="353"/>
      <c r="H793" s="376"/>
      <c r="I793" s="376"/>
      <c r="J793" s="376"/>
      <c r="K793" s="377"/>
      <c r="L793" s="134"/>
      <c r="M793" s="134"/>
      <c r="N793" s="134"/>
      <c r="O793" s="134"/>
      <c r="P793" s="353"/>
      <c r="Q793" s="520" t="str">
        <f>IFERROR(__xludf.DUMMYFUNCTION("TRANSPOSE(FILTER($P$6:$P$329,$O$6:$O$329='DATOS PERSONALES'!$E790))"),"Lunes 17:45")</f>
        <v>Lunes 17:45</v>
      </c>
      <c r="R793" s="521" t="str">
        <f>IFERROR(__xludf.DUMMYFUNCTION("""COMPUTED_VALUE"""),"Miércoles 17:30")</f>
        <v>Miércoles 17:30</v>
      </c>
      <c r="S793" s="134" t="str">
        <f>IFERROR(__xludf.DUMMYFUNCTION("""COMPUTED_VALUE"""),"Jueves 12:00")</f>
        <v>Jueves 12:00</v>
      </c>
      <c r="T793" s="521" t="str">
        <f>IFERROR(__xludf.DUMMYFUNCTION("""COMPUTED_VALUE"""),"Jueves 16:15")</f>
        <v>Jueves 16:15</v>
      </c>
      <c r="U793" s="134" t="str">
        <f>IFERROR(__xludf.DUMMYFUNCTION("""COMPUTED_VALUE"""),"Jueves 20:00")</f>
        <v>Jueves 20:00</v>
      </c>
      <c r="V793" s="521" t="str">
        <f>IFERROR(__xludf.DUMMYFUNCTION("""COMPUTED_VALUE"""),"Viernes 17:30")</f>
        <v>Viernes 17:30</v>
      </c>
      <c r="W793" s="521" t="str">
        <f>IFERROR(__xludf.DUMMYFUNCTION("""COMPUTED_VALUE"""),"Viernes 19:00")</f>
        <v>Viernes 19:00</v>
      </c>
      <c r="X793" s="521" t="str">
        <f>IFERROR(__xludf.DUMMYFUNCTION("""COMPUTED_VALUE"""),"Sábados 10:45")</f>
        <v>Sábados 10:45</v>
      </c>
      <c r="Y793" s="134" t="str">
        <f>IFERROR(__xludf.DUMMYFUNCTION("""COMPUTED_VALUE"""),"vacio")</f>
        <v>vacio</v>
      </c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353"/>
      <c r="AZ793" s="392" t="str">
        <f>IFERROR(__xludf.DUMMYFUNCTION("TRANSPOSE( IFNA(FILTER($B:$B, MONTH(IF($A:$A&lt;&gt;"""",$A:$A,""null""))=MONTH(IF('DATOS PERSONALES'!$H791&lt;&gt;"""",'DATOS PERSONALES'!$H791,""null""))),""Ingrese mes contratacion primero""))"),"Ingrese mes contratacion primero")</f>
        <v>Ingrese mes contratacion primero</v>
      </c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</row>
    <row r="794" ht="15.75" customHeight="1">
      <c r="A794" s="134"/>
      <c r="B794" s="134"/>
      <c r="C794" s="134"/>
      <c r="D794" s="134"/>
      <c r="E794" s="134"/>
      <c r="F794" s="134"/>
      <c r="G794" s="353"/>
      <c r="H794" s="376"/>
      <c r="I794" s="376"/>
      <c r="J794" s="376"/>
      <c r="K794" s="377"/>
      <c r="L794" s="134"/>
      <c r="M794" s="134"/>
      <c r="N794" s="134"/>
      <c r="O794" s="134"/>
      <c r="P794" s="353"/>
      <c r="Q794" s="520" t="str">
        <f>IFERROR(__xludf.DUMMYFUNCTION("TRANSPOSE(FILTER($P$6:$P$329,$O$6:$O$329='DATOS PERSONALES'!$E791))"),"Lunes 17:45")</f>
        <v>Lunes 17:45</v>
      </c>
      <c r="R794" s="521" t="str">
        <f>IFERROR(__xludf.DUMMYFUNCTION("""COMPUTED_VALUE"""),"Miércoles 17:30")</f>
        <v>Miércoles 17:30</v>
      </c>
      <c r="S794" s="134" t="str">
        <f>IFERROR(__xludf.DUMMYFUNCTION("""COMPUTED_VALUE"""),"Jueves 12:00")</f>
        <v>Jueves 12:00</v>
      </c>
      <c r="T794" s="521" t="str">
        <f>IFERROR(__xludf.DUMMYFUNCTION("""COMPUTED_VALUE"""),"Jueves 16:15")</f>
        <v>Jueves 16:15</v>
      </c>
      <c r="U794" s="134" t="str">
        <f>IFERROR(__xludf.DUMMYFUNCTION("""COMPUTED_VALUE"""),"Jueves 20:00")</f>
        <v>Jueves 20:00</v>
      </c>
      <c r="V794" s="521" t="str">
        <f>IFERROR(__xludf.DUMMYFUNCTION("""COMPUTED_VALUE"""),"Viernes 17:30")</f>
        <v>Viernes 17:30</v>
      </c>
      <c r="W794" s="521" t="str">
        <f>IFERROR(__xludf.DUMMYFUNCTION("""COMPUTED_VALUE"""),"Viernes 19:00")</f>
        <v>Viernes 19:00</v>
      </c>
      <c r="X794" s="521" t="str">
        <f>IFERROR(__xludf.DUMMYFUNCTION("""COMPUTED_VALUE"""),"Sábados 10:45")</f>
        <v>Sábados 10:45</v>
      </c>
      <c r="Y794" s="134" t="str">
        <f>IFERROR(__xludf.DUMMYFUNCTION("""COMPUTED_VALUE"""),"vacio")</f>
        <v>vacio</v>
      </c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353"/>
      <c r="AZ794" s="392" t="str">
        <f>IFERROR(__xludf.DUMMYFUNCTION("TRANSPOSE( IFNA(FILTER($B:$B, MONTH(IF($A:$A&lt;&gt;"""",$A:$A,""null""))=MONTH(IF('DATOS PERSONALES'!$H792&lt;&gt;"""",'DATOS PERSONALES'!$H792,""null""))),""Ingrese mes contratacion primero""))"),"Ingrese mes contratacion primero")</f>
        <v>Ingrese mes contratacion primero</v>
      </c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</row>
    <row r="795" ht="15.75" customHeight="1">
      <c r="A795" s="134"/>
      <c r="B795" s="134"/>
      <c r="C795" s="134"/>
      <c r="D795" s="134"/>
      <c r="E795" s="134"/>
      <c r="F795" s="134"/>
      <c r="G795" s="353"/>
      <c r="H795" s="376"/>
      <c r="I795" s="376"/>
      <c r="J795" s="376"/>
      <c r="K795" s="377"/>
      <c r="L795" s="134"/>
      <c r="M795" s="134"/>
      <c r="N795" s="134"/>
      <c r="O795" s="134"/>
      <c r="P795" s="353"/>
      <c r="Q795" s="520" t="str">
        <f>IFERROR(__xludf.DUMMYFUNCTION("TRANSPOSE(FILTER($P$6:$P$329,$O$6:$O$329='DATOS PERSONALES'!$E792))"),"Lunes 17:45")</f>
        <v>Lunes 17:45</v>
      </c>
      <c r="R795" s="521" t="str">
        <f>IFERROR(__xludf.DUMMYFUNCTION("""COMPUTED_VALUE"""),"Miércoles 17:30")</f>
        <v>Miércoles 17:30</v>
      </c>
      <c r="S795" s="134" t="str">
        <f>IFERROR(__xludf.DUMMYFUNCTION("""COMPUTED_VALUE"""),"Jueves 12:00")</f>
        <v>Jueves 12:00</v>
      </c>
      <c r="T795" s="521" t="str">
        <f>IFERROR(__xludf.DUMMYFUNCTION("""COMPUTED_VALUE"""),"Jueves 16:15")</f>
        <v>Jueves 16:15</v>
      </c>
      <c r="U795" s="134" t="str">
        <f>IFERROR(__xludf.DUMMYFUNCTION("""COMPUTED_VALUE"""),"Jueves 20:00")</f>
        <v>Jueves 20:00</v>
      </c>
      <c r="V795" s="521" t="str">
        <f>IFERROR(__xludf.DUMMYFUNCTION("""COMPUTED_VALUE"""),"Viernes 17:30")</f>
        <v>Viernes 17:30</v>
      </c>
      <c r="W795" s="521" t="str">
        <f>IFERROR(__xludf.DUMMYFUNCTION("""COMPUTED_VALUE"""),"Viernes 19:00")</f>
        <v>Viernes 19:00</v>
      </c>
      <c r="X795" s="521" t="str">
        <f>IFERROR(__xludf.DUMMYFUNCTION("""COMPUTED_VALUE"""),"Sábados 10:45")</f>
        <v>Sábados 10:45</v>
      </c>
      <c r="Y795" s="134" t="str">
        <f>IFERROR(__xludf.DUMMYFUNCTION("""COMPUTED_VALUE"""),"vacio")</f>
        <v>vacio</v>
      </c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353"/>
      <c r="AZ795" s="392" t="str">
        <f>IFERROR(__xludf.DUMMYFUNCTION("TRANSPOSE( IFNA(FILTER($B:$B, MONTH(IF($A:$A&lt;&gt;"""",$A:$A,""null""))=MONTH(IF('DATOS PERSONALES'!$H793&lt;&gt;"""",'DATOS PERSONALES'!$H793,""null""))),""Ingrese mes contratacion primero""))"),"Ingrese mes contratacion primero")</f>
        <v>Ingrese mes contratacion primero</v>
      </c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</row>
    <row r="796" ht="15.75" customHeight="1">
      <c r="A796" s="134"/>
      <c r="B796" s="134"/>
      <c r="C796" s="134"/>
      <c r="D796" s="134"/>
      <c r="E796" s="134"/>
      <c r="F796" s="134"/>
      <c r="G796" s="353"/>
      <c r="H796" s="376"/>
      <c r="I796" s="376"/>
      <c r="J796" s="376"/>
      <c r="K796" s="377"/>
      <c r="L796" s="134"/>
      <c r="M796" s="134"/>
      <c r="N796" s="134"/>
      <c r="O796" s="134"/>
      <c r="P796" s="353"/>
      <c r="Q796" s="520" t="str">
        <f>IFERROR(__xludf.DUMMYFUNCTION("TRANSPOSE(FILTER($P$6:$P$329,$O$6:$O$329='DATOS PERSONALES'!$E793))"),"Lunes 17:45")</f>
        <v>Lunes 17:45</v>
      </c>
      <c r="R796" s="521" t="str">
        <f>IFERROR(__xludf.DUMMYFUNCTION("""COMPUTED_VALUE"""),"Miércoles 17:30")</f>
        <v>Miércoles 17:30</v>
      </c>
      <c r="S796" s="134" t="str">
        <f>IFERROR(__xludf.DUMMYFUNCTION("""COMPUTED_VALUE"""),"Jueves 12:00")</f>
        <v>Jueves 12:00</v>
      </c>
      <c r="T796" s="521" t="str">
        <f>IFERROR(__xludf.DUMMYFUNCTION("""COMPUTED_VALUE"""),"Jueves 16:15")</f>
        <v>Jueves 16:15</v>
      </c>
      <c r="U796" s="134" t="str">
        <f>IFERROR(__xludf.DUMMYFUNCTION("""COMPUTED_VALUE"""),"Jueves 20:00")</f>
        <v>Jueves 20:00</v>
      </c>
      <c r="V796" s="521" t="str">
        <f>IFERROR(__xludf.DUMMYFUNCTION("""COMPUTED_VALUE"""),"Viernes 17:30")</f>
        <v>Viernes 17:30</v>
      </c>
      <c r="W796" s="521" t="str">
        <f>IFERROR(__xludf.DUMMYFUNCTION("""COMPUTED_VALUE"""),"Viernes 19:00")</f>
        <v>Viernes 19:00</v>
      </c>
      <c r="X796" s="521" t="str">
        <f>IFERROR(__xludf.DUMMYFUNCTION("""COMPUTED_VALUE"""),"Sábados 10:45")</f>
        <v>Sábados 10:45</v>
      </c>
      <c r="Y796" s="134" t="str">
        <f>IFERROR(__xludf.DUMMYFUNCTION("""COMPUTED_VALUE"""),"vacio")</f>
        <v>vacio</v>
      </c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353"/>
      <c r="AZ796" s="392" t="str">
        <f>IFERROR(__xludf.DUMMYFUNCTION("TRANSPOSE( IFNA(FILTER($B:$B, MONTH(IF($A:$A&lt;&gt;"""",$A:$A,""null""))=MONTH(IF('DATOS PERSONALES'!$H794&lt;&gt;"""",'DATOS PERSONALES'!$H794,""null""))),""Ingrese mes contratacion primero""))"),"Ingrese mes contratacion primero")</f>
        <v>Ingrese mes contratacion primero</v>
      </c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</row>
    <row r="797" ht="15.75" customHeight="1">
      <c r="A797" s="134"/>
      <c r="B797" s="134"/>
      <c r="C797" s="134"/>
      <c r="D797" s="134"/>
      <c r="E797" s="134"/>
      <c r="F797" s="134"/>
      <c r="G797" s="353"/>
      <c r="H797" s="376"/>
      <c r="I797" s="376"/>
      <c r="J797" s="376"/>
      <c r="K797" s="377"/>
      <c r="L797" s="134"/>
      <c r="M797" s="134"/>
      <c r="N797" s="134"/>
      <c r="O797" s="134"/>
      <c r="P797" s="353"/>
      <c r="Q797" s="520" t="str">
        <f>IFERROR(__xludf.DUMMYFUNCTION("TRANSPOSE(FILTER($P$6:$P$329,$O$6:$O$329='DATOS PERSONALES'!$E794))"),"Lunes 17:45")</f>
        <v>Lunes 17:45</v>
      </c>
      <c r="R797" s="521" t="str">
        <f>IFERROR(__xludf.DUMMYFUNCTION("""COMPUTED_VALUE"""),"Miércoles 17:30")</f>
        <v>Miércoles 17:30</v>
      </c>
      <c r="S797" s="134" t="str">
        <f>IFERROR(__xludf.DUMMYFUNCTION("""COMPUTED_VALUE"""),"Jueves 12:00")</f>
        <v>Jueves 12:00</v>
      </c>
      <c r="T797" s="521" t="str">
        <f>IFERROR(__xludf.DUMMYFUNCTION("""COMPUTED_VALUE"""),"Jueves 16:15")</f>
        <v>Jueves 16:15</v>
      </c>
      <c r="U797" s="134" t="str">
        <f>IFERROR(__xludf.DUMMYFUNCTION("""COMPUTED_VALUE"""),"Jueves 20:00")</f>
        <v>Jueves 20:00</v>
      </c>
      <c r="V797" s="521" t="str">
        <f>IFERROR(__xludf.DUMMYFUNCTION("""COMPUTED_VALUE"""),"Viernes 17:30")</f>
        <v>Viernes 17:30</v>
      </c>
      <c r="W797" s="521" t="str">
        <f>IFERROR(__xludf.DUMMYFUNCTION("""COMPUTED_VALUE"""),"Viernes 19:00")</f>
        <v>Viernes 19:00</v>
      </c>
      <c r="X797" s="521" t="str">
        <f>IFERROR(__xludf.DUMMYFUNCTION("""COMPUTED_VALUE"""),"Sábados 10:45")</f>
        <v>Sábados 10:45</v>
      </c>
      <c r="Y797" s="134" t="str">
        <f>IFERROR(__xludf.DUMMYFUNCTION("""COMPUTED_VALUE"""),"vacio")</f>
        <v>vacio</v>
      </c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353"/>
      <c r="AZ797" s="392" t="str">
        <f>IFERROR(__xludf.DUMMYFUNCTION("TRANSPOSE( IFNA(FILTER($B:$B, MONTH(IF($A:$A&lt;&gt;"""",$A:$A,""null""))=MONTH(IF('DATOS PERSONALES'!$H795&lt;&gt;"""",'DATOS PERSONALES'!$H795,""null""))),""Ingrese mes contratacion primero""))"),"Ingrese mes contratacion primero")</f>
        <v>Ingrese mes contratacion primero</v>
      </c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</row>
    <row r="798" ht="15.75" customHeight="1">
      <c r="A798" s="134"/>
      <c r="B798" s="134"/>
      <c r="C798" s="134"/>
      <c r="D798" s="134"/>
      <c r="E798" s="134"/>
      <c r="F798" s="134"/>
      <c r="G798" s="353"/>
      <c r="H798" s="376"/>
      <c r="I798" s="376"/>
      <c r="J798" s="376"/>
      <c r="K798" s="377"/>
      <c r="L798" s="134"/>
      <c r="M798" s="134"/>
      <c r="N798" s="134"/>
      <c r="O798" s="134"/>
      <c r="P798" s="353"/>
      <c r="Q798" s="520" t="str">
        <f>IFERROR(__xludf.DUMMYFUNCTION("TRANSPOSE(FILTER($P$6:$P$329,$O$6:$O$329='DATOS PERSONALES'!$E795))"),"Lunes 17:45")</f>
        <v>Lunes 17:45</v>
      </c>
      <c r="R798" s="521" t="str">
        <f>IFERROR(__xludf.DUMMYFUNCTION("""COMPUTED_VALUE"""),"Miércoles 17:30")</f>
        <v>Miércoles 17:30</v>
      </c>
      <c r="S798" s="134" t="str">
        <f>IFERROR(__xludf.DUMMYFUNCTION("""COMPUTED_VALUE"""),"Jueves 12:00")</f>
        <v>Jueves 12:00</v>
      </c>
      <c r="T798" s="521" t="str">
        <f>IFERROR(__xludf.DUMMYFUNCTION("""COMPUTED_VALUE"""),"Jueves 16:15")</f>
        <v>Jueves 16:15</v>
      </c>
      <c r="U798" s="134" t="str">
        <f>IFERROR(__xludf.DUMMYFUNCTION("""COMPUTED_VALUE"""),"Jueves 20:00")</f>
        <v>Jueves 20:00</v>
      </c>
      <c r="V798" s="521" t="str">
        <f>IFERROR(__xludf.DUMMYFUNCTION("""COMPUTED_VALUE"""),"Viernes 17:30")</f>
        <v>Viernes 17:30</v>
      </c>
      <c r="W798" s="521" t="str">
        <f>IFERROR(__xludf.DUMMYFUNCTION("""COMPUTED_VALUE"""),"Viernes 19:00")</f>
        <v>Viernes 19:00</v>
      </c>
      <c r="X798" s="521" t="str">
        <f>IFERROR(__xludf.DUMMYFUNCTION("""COMPUTED_VALUE"""),"Sábados 10:45")</f>
        <v>Sábados 10:45</v>
      </c>
      <c r="Y798" s="134" t="str">
        <f>IFERROR(__xludf.DUMMYFUNCTION("""COMPUTED_VALUE"""),"vacio")</f>
        <v>vacio</v>
      </c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353"/>
      <c r="AZ798" s="392" t="str">
        <f>IFERROR(__xludf.DUMMYFUNCTION("TRANSPOSE( IFNA(FILTER($B:$B, MONTH(IF($A:$A&lt;&gt;"""",$A:$A,""null""))=MONTH(IF('DATOS PERSONALES'!$H796&lt;&gt;"""",'DATOS PERSONALES'!$H796,""null""))),""Ingrese mes contratacion primero""))"),"Ingrese mes contratacion primero")</f>
        <v>Ingrese mes contratacion primero</v>
      </c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</row>
    <row r="799" ht="15.75" customHeight="1">
      <c r="A799" s="134"/>
      <c r="B799" s="134"/>
      <c r="C799" s="134"/>
      <c r="D799" s="134"/>
      <c r="E799" s="134"/>
      <c r="F799" s="134"/>
      <c r="G799" s="353"/>
      <c r="H799" s="376"/>
      <c r="I799" s="376"/>
      <c r="J799" s="376"/>
      <c r="K799" s="377"/>
      <c r="L799" s="134"/>
      <c r="M799" s="134"/>
      <c r="N799" s="134"/>
      <c r="O799" s="134"/>
      <c r="P799" s="353"/>
      <c r="Q799" s="520" t="str">
        <f>IFERROR(__xludf.DUMMYFUNCTION("TRANSPOSE(FILTER($P$6:$P$329,$O$6:$O$329='DATOS PERSONALES'!$E796))"),"Lunes 17:45")</f>
        <v>Lunes 17:45</v>
      </c>
      <c r="R799" s="521" t="str">
        <f>IFERROR(__xludf.DUMMYFUNCTION("""COMPUTED_VALUE"""),"Miércoles 17:30")</f>
        <v>Miércoles 17:30</v>
      </c>
      <c r="S799" s="134" t="str">
        <f>IFERROR(__xludf.DUMMYFUNCTION("""COMPUTED_VALUE"""),"Jueves 12:00")</f>
        <v>Jueves 12:00</v>
      </c>
      <c r="T799" s="521" t="str">
        <f>IFERROR(__xludf.DUMMYFUNCTION("""COMPUTED_VALUE"""),"Jueves 16:15")</f>
        <v>Jueves 16:15</v>
      </c>
      <c r="U799" s="134" t="str">
        <f>IFERROR(__xludf.DUMMYFUNCTION("""COMPUTED_VALUE"""),"Jueves 20:00")</f>
        <v>Jueves 20:00</v>
      </c>
      <c r="V799" s="521" t="str">
        <f>IFERROR(__xludf.DUMMYFUNCTION("""COMPUTED_VALUE"""),"Viernes 17:30")</f>
        <v>Viernes 17:30</v>
      </c>
      <c r="W799" s="521" t="str">
        <f>IFERROR(__xludf.DUMMYFUNCTION("""COMPUTED_VALUE"""),"Viernes 19:00")</f>
        <v>Viernes 19:00</v>
      </c>
      <c r="X799" s="521" t="str">
        <f>IFERROR(__xludf.DUMMYFUNCTION("""COMPUTED_VALUE"""),"Sábados 10:45")</f>
        <v>Sábados 10:45</v>
      </c>
      <c r="Y799" s="134" t="str">
        <f>IFERROR(__xludf.DUMMYFUNCTION("""COMPUTED_VALUE"""),"vacio")</f>
        <v>vacio</v>
      </c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353"/>
      <c r="AZ799" s="392" t="str">
        <f>IFERROR(__xludf.DUMMYFUNCTION("TRANSPOSE( IFNA(FILTER($B:$B, MONTH(IF($A:$A&lt;&gt;"""",$A:$A,""null""))=MONTH(IF('DATOS PERSONALES'!$H797&lt;&gt;"""",'DATOS PERSONALES'!$H797,""null""))),""Ingrese mes contratacion primero""))"),"Ingrese mes contratacion primero")</f>
        <v>Ingrese mes contratacion primero</v>
      </c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</row>
    <row r="800" ht="15.75" customHeight="1">
      <c r="A800" s="134"/>
      <c r="B800" s="134"/>
      <c r="C800" s="134"/>
      <c r="D800" s="134"/>
      <c r="E800" s="134"/>
      <c r="F800" s="134"/>
      <c r="G800" s="353"/>
      <c r="H800" s="376"/>
      <c r="I800" s="376"/>
      <c r="J800" s="376"/>
      <c r="K800" s="377"/>
      <c r="L800" s="134"/>
      <c r="M800" s="134"/>
      <c r="N800" s="134"/>
      <c r="O800" s="134"/>
      <c r="P800" s="353"/>
      <c r="Q800" s="520" t="str">
        <f>IFERROR(__xludf.DUMMYFUNCTION("TRANSPOSE(FILTER($P$6:$P$329,$O$6:$O$329='DATOS PERSONALES'!$E797))"),"Lunes 17:45")</f>
        <v>Lunes 17:45</v>
      </c>
      <c r="R800" s="521" t="str">
        <f>IFERROR(__xludf.DUMMYFUNCTION("""COMPUTED_VALUE"""),"Miércoles 17:30")</f>
        <v>Miércoles 17:30</v>
      </c>
      <c r="S800" s="134" t="str">
        <f>IFERROR(__xludf.DUMMYFUNCTION("""COMPUTED_VALUE"""),"Jueves 12:00")</f>
        <v>Jueves 12:00</v>
      </c>
      <c r="T800" s="521" t="str">
        <f>IFERROR(__xludf.DUMMYFUNCTION("""COMPUTED_VALUE"""),"Jueves 16:15")</f>
        <v>Jueves 16:15</v>
      </c>
      <c r="U800" s="134" t="str">
        <f>IFERROR(__xludf.DUMMYFUNCTION("""COMPUTED_VALUE"""),"Jueves 20:00")</f>
        <v>Jueves 20:00</v>
      </c>
      <c r="V800" s="521" t="str">
        <f>IFERROR(__xludf.DUMMYFUNCTION("""COMPUTED_VALUE"""),"Viernes 17:30")</f>
        <v>Viernes 17:30</v>
      </c>
      <c r="W800" s="521" t="str">
        <f>IFERROR(__xludf.DUMMYFUNCTION("""COMPUTED_VALUE"""),"Viernes 19:00")</f>
        <v>Viernes 19:00</v>
      </c>
      <c r="X800" s="521" t="str">
        <f>IFERROR(__xludf.DUMMYFUNCTION("""COMPUTED_VALUE"""),"Sábados 10:45")</f>
        <v>Sábados 10:45</v>
      </c>
      <c r="Y800" s="134" t="str">
        <f>IFERROR(__xludf.DUMMYFUNCTION("""COMPUTED_VALUE"""),"vacio")</f>
        <v>vacio</v>
      </c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353"/>
      <c r="AZ800" s="392" t="str">
        <f>IFERROR(__xludf.DUMMYFUNCTION("TRANSPOSE( IFNA(FILTER($B:$B, MONTH(IF($A:$A&lt;&gt;"""",$A:$A,""null""))=MONTH(IF('DATOS PERSONALES'!$H798&lt;&gt;"""",'DATOS PERSONALES'!$H798,""null""))),""Ingrese mes contratacion primero""))"),"Ingrese mes contratacion primero")</f>
        <v>Ingrese mes contratacion primero</v>
      </c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</row>
    <row r="801" ht="15.75" customHeight="1">
      <c r="A801" s="134"/>
      <c r="B801" s="134"/>
      <c r="C801" s="134"/>
      <c r="D801" s="134"/>
      <c r="E801" s="134"/>
      <c r="F801" s="134"/>
      <c r="G801" s="353"/>
      <c r="H801" s="376"/>
      <c r="I801" s="376"/>
      <c r="J801" s="376"/>
      <c r="K801" s="377"/>
      <c r="L801" s="134"/>
      <c r="M801" s="134"/>
      <c r="N801" s="134"/>
      <c r="O801" s="134"/>
      <c r="P801" s="353"/>
      <c r="Q801" s="520" t="str">
        <f>IFERROR(__xludf.DUMMYFUNCTION("TRANSPOSE(FILTER($P$6:$P$329,$O$6:$O$329='DATOS PERSONALES'!$E798))"),"Lunes 17:45")</f>
        <v>Lunes 17:45</v>
      </c>
      <c r="R801" s="521" t="str">
        <f>IFERROR(__xludf.DUMMYFUNCTION("""COMPUTED_VALUE"""),"Miércoles 17:30")</f>
        <v>Miércoles 17:30</v>
      </c>
      <c r="S801" s="134" t="str">
        <f>IFERROR(__xludf.DUMMYFUNCTION("""COMPUTED_VALUE"""),"Jueves 12:00")</f>
        <v>Jueves 12:00</v>
      </c>
      <c r="T801" s="521" t="str">
        <f>IFERROR(__xludf.DUMMYFUNCTION("""COMPUTED_VALUE"""),"Jueves 16:15")</f>
        <v>Jueves 16:15</v>
      </c>
      <c r="U801" s="134" t="str">
        <f>IFERROR(__xludf.DUMMYFUNCTION("""COMPUTED_VALUE"""),"Jueves 20:00")</f>
        <v>Jueves 20:00</v>
      </c>
      <c r="V801" s="521" t="str">
        <f>IFERROR(__xludf.DUMMYFUNCTION("""COMPUTED_VALUE"""),"Viernes 17:30")</f>
        <v>Viernes 17:30</v>
      </c>
      <c r="W801" s="521" t="str">
        <f>IFERROR(__xludf.DUMMYFUNCTION("""COMPUTED_VALUE"""),"Viernes 19:00")</f>
        <v>Viernes 19:00</v>
      </c>
      <c r="X801" s="521" t="str">
        <f>IFERROR(__xludf.DUMMYFUNCTION("""COMPUTED_VALUE"""),"Sábados 10:45")</f>
        <v>Sábados 10:45</v>
      </c>
      <c r="Y801" s="134" t="str">
        <f>IFERROR(__xludf.DUMMYFUNCTION("""COMPUTED_VALUE"""),"vacio")</f>
        <v>vacio</v>
      </c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353"/>
      <c r="AZ801" s="392" t="str">
        <f>IFERROR(__xludf.DUMMYFUNCTION("TRANSPOSE( IFNA(FILTER($B:$B, MONTH(IF($A:$A&lt;&gt;"""",$A:$A,""null""))=MONTH(IF('DATOS PERSONALES'!$H799&lt;&gt;"""",'DATOS PERSONALES'!$H799,""null""))),""Ingrese mes contratacion primero""))"),"Ingrese mes contratacion primero")</f>
        <v>Ingrese mes contratacion primero</v>
      </c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</row>
    <row r="802" ht="15.75" customHeight="1">
      <c r="A802" s="134"/>
      <c r="B802" s="134"/>
      <c r="C802" s="134"/>
      <c r="D802" s="134"/>
      <c r="E802" s="134"/>
      <c r="F802" s="134"/>
      <c r="G802" s="353"/>
      <c r="H802" s="376"/>
      <c r="I802" s="376"/>
      <c r="J802" s="376"/>
      <c r="K802" s="377"/>
      <c r="L802" s="134"/>
      <c r="M802" s="134"/>
      <c r="N802" s="134"/>
      <c r="O802" s="134"/>
      <c r="P802" s="353"/>
      <c r="Q802" s="520" t="str">
        <f>IFERROR(__xludf.DUMMYFUNCTION("TRANSPOSE(FILTER($P$6:$P$329,$O$6:$O$329='DATOS PERSONALES'!$E799))"),"Lunes 17:45")</f>
        <v>Lunes 17:45</v>
      </c>
      <c r="R802" s="521" t="str">
        <f>IFERROR(__xludf.DUMMYFUNCTION("""COMPUTED_VALUE"""),"Miércoles 17:30")</f>
        <v>Miércoles 17:30</v>
      </c>
      <c r="S802" s="134" t="str">
        <f>IFERROR(__xludf.DUMMYFUNCTION("""COMPUTED_VALUE"""),"Jueves 12:00")</f>
        <v>Jueves 12:00</v>
      </c>
      <c r="T802" s="521" t="str">
        <f>IFERROR(__xludf.DUMMYFUNCTION("""COMPUTED_VALUE"""),"Jueves 16:15")</f>
        <v>Jueves 16:15</v>
      </c>
      <c r="U802" s="134" t="str">
        <f>IFERROR(__xludf.DUMMYFUNCTION("""COMPUTED_VALUE"""),"Jueves 20:00")</f>
        <v>Jueves 20:00</v>
      </c>
      <c r="V802" s="521" t="str">
        <f>IFERROR(__xludf.DUMMYFUNCTION("""COMPUTED_VALUE"""),"Viernes 17:30")</f>
        <v>Viernes 17:30</v>
      </c>
      <c r="W802" s="521" t="str">
        <f>IFERROR(__xludf.DUMMYFUNCTION("""COMPUTED_VALUE"""),"Viernes 19:00")</f>
        <v>Viernes 19:00</v>
      </c>
      <c r="X802" s="521" t="str">
        <f>IFERROR(__xludf.DUMMYFUNCTION("""COMPUTED_VALUE"""),"Sábados 10:45")</f>
        <v>Sábados 10:45</v>
      </c>
      <c r="Y802" s="134" t="str">
        <f>IFERROR(__xludf.DUMMYFUNCTION("""COMPUTED_VALUE"""),"vacio")</f>
        <v>vacio</v>
      </c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353"/>
      <c r="AZ802" s="392" t="str">
        <f>IFERROR(__xludf.DUMMYFUNCTION("TRANSPOSE( IFNA(FILTER($B:$B, MONTH(IF($A:$A&lt;&gt;"""",$A:$A,""null""))=MONTH(IF('DATOS PERSONALES'!$H800&lt;&gt;"""",'DATOS PERSONALES'!$H800,""null""))),""Ingrese mes contratacion primero""))"),"Ingrese mes contratacion primero")</f>
        <v>Ingrese mes contratacion primero</v>
      </c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</row>
    <row r="803" ht="15.75" customHeight="1">
      <c r="A803" s="134"/>
      <c r="B803" s="134"/>
      <c r="C803" s="134"/>
      <c r="D803" s="134"/>
      <c r="E803" s="134"/>
      <c r="F803" s="134"/>
      <c r="G803" s="353"/>
      <c r="H803" s="376"/>
      <c r="I803" s="376"/>
      <c r="J803" s="376"/>
      <c r="K803" s="377"/>
      <c r="L803" s="134"/>
      <c r="M803" s="134"/>
      <c r="N803" s="134"/>
      <c r="O803" s="134"/>
      <c r="P803" s="353"/>
      <c r="Q803" s="520" t="str">
        <f>IFERROR(__xludf.DUMMYFUNCTION("TRANSPOSE(FILTER($P$6:$P$329,$O$6:$O$329='DATOS PERSONALES'!$E800))"),"Lunes 17:45")</f>
        <v>Lunes 17:45</v>
      </c>
      <c r="R803" s="521" t="str">
        <f>IFERROR(__xludf.DUMMYFUNCTION("""COMPUTED_VALUE"""),"Miércoles 17:30")</f>
        <v>Miércoles 17:30</v>
      </c>
      <c r="S803" s="134" t="str">
        <f>IFERROR(__xludf.DUMMYFUNCTION("""COMPUTED_VALUE"""),"Jueves 12:00")</f>
        <v>Jueves 12:00</v>
      </c>
      <c r="T803" s="521" t="str">
        <f>IFERROR(__xludf.DUMMYFUNCTION("""COMPUTED_VALUE"""),"Jueves 16:15")</f>
        <v>Jueves 16:15</v>
      </c>
      <c r="U803" s="134" t="str">
        <f>IFERROR(__xludf.DUMMYFUNCTION("""COMPUTED_VALUE"""),"Jueves 20:00")</f>
        <v>Jueves 20:00</v>
      </c>
      <c r="V803" s="521" t="str">
        <f>IFERROR(__xludf.DUMMYFUNCTION("""COMPUTED_VALUE"""),"Viernes 17:30")</f>
        <v>Viernes 17:30</v>
      </c>
      <c r="W803" s="521" t="str">
        <f>IFERROR(__xludf.DUMMYFUNCTION("""COMPUTED_VALUE"""),"Viernes 19:00")</f>
        <v>Viernes 19:00</v>
      </c>
      <c r="X803" s="521" t="str">
        <f>IFERROR(__xludf.DUMMYFUNCTION("""COMPUTED_VALUE"""),"Sábados 10:45")</f>
        <v>Sábados 10:45</v>
      </c>
      <c r="Y803" s="134" t="str">
        <f>IFERROR(__xludf.DUMMYFUNCTION("""COMPUTED_VALUE"""),"vacio")</f>
        <v>vacio</v>
      </c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353"/>
      <c r="AZ803" s="392" t="str">
        <f>IFERROR(__xludf.DUMMYFUNCTION("TRANSPOSE( IFNA(FILTER($B:$B, MONTH(IF($A:$A&lt;&gt;"""",$A:$A,""null""))=MONTH(IF('DATOS PERSONALES'!$H801&lt;&gt;"""",'DATOS PERSONALES'!$H801,""null""))),""Ingrese mes contratacion primero""))"),"Ingrese mes contratacion primero")</f>
        <v>Ingrese mes contratacion primero</v>
      </c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</row>
    <row r="804" ht="15.75" customHeight="1">
      <c r="A804" s="134"/>
      <c r="B804" s="134"/>
      <c r="C804" s="134"/>
      <c r="D804" s="134"/>
      <c r="E804" s="134"/>
      <c r="F804" s="134"/>
      <c r="G804" s="353"/>
      <c r="H804" s="376"/>
      <c r="I804" s="376"/>
      <c r="J804" s="376"/>
      <c r="K804" s="377"/>
      <c r="L804" s="134"/>
      <c r="M804" s="134"/>
      <c r="N804" s="134"/>
      <c r="O804" s="134"/>
      <c r="P804" s="353"/>
      <c r="Q804" s="520" t="str">
        <f>IFERROR(__xludf.DUMMYFUNCTION("TRANSPOSE(FILTER($P$6:$P$329,$O$6:$O$329='DATOS PERSONALES'!$E801))"),"Lunes 17:45")</f>
        <v>Lunes 17:45</v>
      </c>
      <c r="R804" s="521" t="str">
        <f>IFERROR(__xludf.DUMMYFUNCTION("""COMPUTED_VALUE"""),"Miércoles 17:30")</f>
        <v>Miércoles 17:30</v>
      </c>
      <c r="S804" s="134" t="str">
        <f>IFERROR(__xludf.DUMMYFUNCTION("""COMPUTED_VALUE"""),"Jueves 12:00")</f>
        <v>Jueves 12:00</v>
      </c>
      <c r="T804" s="521" t="str">
        <f>IFERROR(__xludf.DUMMYFUNCTION("""COMPUTED_VALUE"""),"Jueves 16:15")</f>
        <v>Jueves 16:15</v>
      </c>
      <c r="U804" s="134" t="str">
        <f>IFERROR(__xludf.DUMMYFUNCTION("""COMPUTED_VALUE"""),"Jueves 20:00")</f>
        <v>Jueves 20:00</v>
      </c>
      <c r="V804" s="521" t="str">
        <f>IFERROR(__xludf.DUMMYFUNCTION("""COMPUTED_VALUE"""),"Viernes 17:30")</f>
        <v>Viernes 17:30</v>
      </c>
      <c r="W804" s="521" t="str">
        <f>IFERROR(__xludf.DUMMYFUNCTION("""COMPUTED_VALUE"""),"Viernes 19:00")</f>
        <v>Viernes 19:00</v>
      </c>
      <c r="X804" s="521" t="str">
        <f>IFERROR(__xludf.DUMMYFUNCTION("""COMPUTED_VALUE"""),"Sábados 10:45")</f>
        <v>Sábados 10:45</v>
      </c>
      <c r="Y804" s="134" t="str">
        <f>IFERROR(__xludf.DUMMYFUNCTION("""COMPUTED_VALUE"""),"vacio")</f>
        <v>vacio</v>
      </c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353"/>
      <c r="AZ804" s="392" t="str">
        <f>IFERROR(__xludf.DUMMYFUNCTION("TRANSPOSE( IFNA(FILTER($B:$B, MONTH(IF($A:$A&lt;&gt;"""",$A:$A,""null""))=MONTH(IF('DATOS PERSONALES'!$H802&lt;&gt;"""",'DATOS PERSONALES'!$H802,""null""))),""Ingrese mes contratacion primero""))"),"Ingrese mes contratacion primero")</f>
        <v>Ingrese mes contratacion primero</v>
      </c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</row>
    <row r="805" ht="15.75" customHeight="1">
      <c r="A805" s="134"/>
      <c r="B805" s="134"/>
      <c r="C805" s="134"/>
      <c r="D805" s="134"/>
      <c r="E805" s="134"/>
      <c r="F805" s="134"/>
      <c r="G805" s="353"/>
      <c r="H805" s="376"/>
      <c r="I805" s="376"/>
      <c r="J805" s="376"/>
      <c r="K805" s="377"/>
      <c r="L805" s="134"/>
      <c r="M805" s="134"/>
      <c r="N805" s="134"/>
      <c r="O805" s="134"/>
      <c r="P805" s="353"/>
      <c r="Q805" s="520" t="str">
        <f>IFERROR(__xludf.DUMMYFUNCTION("TRANSPOSE(FILTER($P$6:$P$329,$O$6:$O$329='DATOS PERSONALES'!$E802))"),"Lunes 17:45")</f>
        <v>Lunes 17:45</v>
      </c>
      <c r="R805" s="521" t="str">
        <f>IFERROR(__xludf.DUMMYFUNCTION("""COMPUTED_VALUE"""),"Miércoles 17:30")</f>
        <v>Miércoles 17:30</v>
      </c>
      <c r="S805" s="134" t="str">
        <f>IFERROR(__xludf.DUMMYFUNCTION("""COMPUTED_VALUE"""),"Jueves 12:00")</f>
        <v>Jueves 12:00</v>
      </c>
      <c r="T805" s="521" t="str">
        <f>IFERROR(__xludf.DUMMYFUNCTION("""COMPUTED_VALUE"""),"Jueves 16:15")</f>
        <v>Jueves 16:15</v>
      </c>
      <c r="U805" s="134" t="str">
        <f>IFERROR(__xludf.DUMMYFUNCTION("""COMPUTED_VALUE"""),"Jueves 20:00")</f>
        <v>Jueves 20:00</v>
      </c>
      <c r="V805" s="521" t="str">
        <f>IFERROR(__xludf.DUMMYFUNCTION("""COMPUTED_VALUE"""),"Viernes 17:30")</f>
        <v>Viernes 17:30</v>
      </c>
      <c r="W805" s="521" t="str">
        <f>IFERROR(__xludf.DUMMYFUNCTION("""COMPUTED_VALUE"""),"Viernes 19:00")</f>
        <v>Viernes 19:00</v>
      </c>
      <c r="X805" s="521" t="str">
        <f>IFERROR(__xludf.DUMMYFUNCTION("""COMPUTED_VALUE"""),"Sábados 10:45")</f>
        <v>Sábados 10:45</v>
      </c>
      <c r="Y805" s="134" t="str">
        <f>IFERROR(__xludf.DUMMYFUNCTION("""COMPUTED_VALUE"""),"vacio")</f>
        <v>vacio</v>
      </c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353"/>
      <c r="AZ805" s="392" t="str">
        <f>IFERROR(__xludf.DUMMYFUNCTION("TRANSPOSE( IFNA(FILTER($B:$B, MONTH(IF($A:$A&lt;&gt;"""",$A:$A,""null""))=MONTH(IF('DATOS PERSONALES'!$H803&lt;&gt;"""",'DATOS PERSONALES'!$H803,""null""))),""Ingrese mes contratacion primero""))"),"Ingrese mes contratacion primero")</f>
        <v>Ingrese mes contratacion primero</v>
      </c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</row>
    <row r="806" ht="15.75" customHeight="1">
      <c r="A806" s="134"/>
      <c r="B806" s="134"/>
      <c r="C806" s="134"/>
      <c r="D806" s="134"/>
      <c r="E806" s="134"/>
      <c r="F806" s="134"/>
      <c r="G806" s="353"/>
      <c r="H806" s="376"/>
      <c r="I806" s="376"/>
      <c r="J806" s="376"/>
      <c r="K806" s="377"/>
      <c r="L806" s="134"/>
      <c r="M806" s="134"/>
      <c r="N806" s="134"/>
      <c r="O806" s="134"/>
      <c r="P806" s="353"/>
      <c r="Q806" s="520" t="str">
        <f>IFERROR(__xludf.DUMMYFUNCTION("TRANSPOSE(FILTER($P$6:$P$329,$O$6:$O$329='DATOS PERSONALES'!$E803))"),"Lunes 17:45")</f>
        <v>Lunes 17:45</v>
      </c>
      <c r="R806" s="521" t="str">
        <f>IFERROR(__xludf.DUMMYFUNCTION("""COMPUTED_VALUE"""),"Miércoles 17:30")</f>
        <v>Miércoles 17:30</v>
      </c>
      <c r="S806" s="134" t="str">
        <f>IFERROR(__xludf.DUMMYFUNCTION("""COMPUTED_VALUE"""),"Jueves 12:00")</f>
        <v>Jueves 12:00</v>
      </c>
      <c r="T806" s="521" t="str">
        <f>IFERROR(__xludf.DUMMYFUNCTION("""COMPUTED_VALUE"""),"Jueves 16:15")</f>
        <v>Jueves 16:15</v>
      </c>
      <c r="U806" s="134" t="str">
        <f>IFERROR(__xludf.DUMMYFUNCTION("""COMPUTED_VALUE"""),"Jueves 20:00")</f>
        <v>Jueves 20:00</v>
      </c>
      <c r="V806" s="521" t="str">
        <f>IFERROR(__xludf.DUMMYFUNCTION("""COMPUTED_VALUE"""),"Viernes 17:30")</f>
        <v>Viernes 17:30</v>
      </c>
      <c r="W806" s="521" t="str">
        <f>IFERROR(__xludf.DUMMYFUNCTION("""COMPUTED_VALUE"""),"Viernes 19:00")</f>
        <v>Viernes 19:00</v>
      </c>
      <c r="X806" s="521" t="str">
        <f>IFERROR(__xludf.DUMMYFUNCTION("""COMPUTED_VALUE"""),"Sábados 10:45")</f>
        <v>Sábados 10:45</v>
      </c>
      <c r="Y806" s="134" t="str">
        <f>IFERROR(__xludf.DUMMYFUNCTION("""COMPUTED_VALUE"""),"vacio")</f>
        <v>vacio</v>
      </c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353"/>
      <c r="AZ806" s="392" t="str">
        <f>IFERROR(__xludf.DUMMYFUNCTION("TRANSPOSE( IFNA(FILTER($B:$B, MONTH(IF($A:$A&lt;&gt;"""",$A:$A,""null""))=MONTH(IF('DATOS PERSONALES'!$H804&lt;&gt;"""",'DATOS PERSONALES'!$H804,""null""))),""Ingrese mes contratacion primero""))"),"Ingrese mes contratacion primero")</f>
        <v>Ingrese mes contratacion primero</v>
      </c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</row>
    <row r="807" ht="15.75" customHeight="1">
      <c r="A807" s="134"/>
      <c r="B807" s="134"/>
      <c r="C807" s="134"/>
      <c r="D807" s="134"/>
      <c r="E807" s="134"/>
      <c r="F807" s="134"/>
      <c r="G807" s="353"/>
      <c r="H807" s="376"/>
      <c r="I807" s="376"/>
      <c r="J807" s="376"/>
      <c r="K807" s="377"/>
      <c r="L807" s="134"/>
      <c r="M807" s="134"/>
      <c r="N807" s="134"/>
      <c r="O807" s="134"/>
      <c r="P807" s="353"/>
      <c r="Q807" s="520" t="str">
        <f>IFERROR(__xludf.DUMMYFUNCTION("TRANSPOSE(FILTER($P$6:$P$329,$O$6:$O$329='DATOS PERSONALES'!$E804))"),"Lunes 17:45")</f>
        <v>Lunes 17:45</v>
      </c>
      <c r="R807" s="521" t="str">
        <f>IFERROR(__xludf.DUMMYFUNCTION("""COMPUTED_VALUE"""),"Miércoles 17:30")</f>
        <v>Miércoles 17:30</v>
      </c>
      <c r="S807" s="134" t="str">
        <f>IFERROR(__xludf.DUMMYFUNCTION("""COMPUTED_VALUE"""),"Jueves 12:00")</f>
        <v>Jueves 12:00</v>
      </c>
      <c r="T807" s="521" t="str">
        <f>IFERROR(__xludf.DUMMYFUNCTION("""COMPUTED_VALUE"""),"Jueves 16:15")</f>
        <v>Jueves 16:15</v>
      </c>
      <c r="U807" s="134" t="str">
        <f>IFERROR(__xludf.DUMMYFUNCTION("""COMPUTED_VALUE"""),"Jueves 20:00")</f>
        <v>Jueves 20:00</v>
      </c>
      <c r="V807" s="521" t="str">
        <f>IFERROR(__xludf.DUMMYFUNCTION("""COMPUTED_VALUE"""),"Viernes 17:30")</f>
        <v>Viernes 17:30</v>
      </c>
      <c r="W807" s="521" t="str">
        <f>IFERROR(__xludf.DUMMYFUNCTION("""COMPUTED_VALUE"""),"Viernes 19:00")</f>
        <v>Viernes 19:00</v>
      </c>
      <c r="X807" s="521" t="str">
        <f>IFERROR(__xludf.DUMMYFUNCTION("""COMPUTED_VALUE"""),"Sábados 10:45")</f>
        <v>Sábados 10:45</v>
      </c>
      <c r="Y807" s="134" t="str">
        <f>IFERROR(__xludf.DUMMYFUNCTION("""COMPUTED_VALUE"""),"vacio")</f>
        <v>vacio</v>
      </c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353"/>
      <c r="AZ807" s="392" t="str">
        <f>IFERROR(__xludf.DUMMYFUNCTION("TRANSPOSE( IFNA(FILTER($B:$B, MONTH(IF($A:$A&lt;&gt;"""",$A:$A,""null""))=MONTH(IF('DATOS PERSONALES'!$H805&lt;&gt;"""",'DATOS PERSONALES'!$H805,""null""))),""Ingrese mes contratacion primero""))"),"Ingrese mes contratacion primero")</f>
        <v>Ingrese mes contratacion primero</v>
      </c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</row>
    <row r="808" ht="15.75" customHeight="1">
      <c r="A808" s="134"/>
      <c r="B808" s="134"/>
      <c r="C808" s="134"/>
      <c r="D808" s="134"/>
      <c r="E808" s="134"/>
      <c r="F808" s="134"/>
      <c r="G808" s="353"/>
      <c r="H808" s="376"/>
      <c r="I808" s="376"/>
      <c r="J808" s="376"/>
      <c r="K808" s="377"/>
      <c r="L808" s="134"/>
      <c r="M808" s="134"/>
      <c r="N808" s="134"/>
      <c r="O808" s="134"/>
      <c r="P808" s="353"/>
      <c r="Q808" s="381" t="str">
        <f>IFERROR(__xludf.DUMMYFUNCTION("TRANSPOSE(FILTER($P$6:$P$329,$O$6:$O$329='DATOS PERSONALES'!$E805))"),"Martes 12:00")</f>
        <v>Martes 12:00</v>
      </c>
      <c r="R808" s="134" t="str">
        <f>IFERROR(__xludf.DUMMYFUNCTION("""COMPUTED_VALUE"""),"Viernes 12:45")</f>
        <v>Viernes 12:45</v>
      </c>
      <c r="S808" s="134" t="str">
        <f>IFERROR(__xludf.DUMMYFUNCTION("""COMPUTED_VALUE"""),"vacio")</f>
        <v>vacio</v>
      </c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353"/>
      <c r="AZ808" s="392" t="str">
        <f>IFERROR(__xludf.DUMMYFUNCTION("TRANSPOSE( IFNA(FILTER($B:$B, MONTH(IF($A:$A&lt;&gt;"""",$A:$A,""null""))=MONTH(IF('DATOS PERSONALES'!$H806&lt;&gt;"""",'DATOS PERSONALES'!$H806,""null""))),""Ingrese mes contratacion primero""))"),"Ingrese mes contratacion primero")</f>
        <v>Ingrese mes contratacion primero</v>
      </c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</row>
    <row r="809" ht="15.75" customHeight="1">
      <c r="A809" s="134"/>
      <c r="B809" s="134"/>
      <c r="C809" s="134"/>
      <c r="D809" s="134"/>
      <c r="E809" s="134"/>
      <c r="F809" s="134"/>
      <c r="G809" s="353"/>
      <c r="H809" s="376"/>
      <c r="I809" s="376"/>
      <c r="J809" s="376"/>
      <c r="K809" s="377"/>
      <c r="L809" s="134"/>
      <c r="M809" s="134"/>
      <c r="N809" s="134"/>
      <c r="O809" s="134"/>
      <c r="P809" s="353"/>
      <c r="Q809" s="381" t="str">
        <f>IFERROR(__xludf.DUMMYFUNCTION("TRANSPOSE(FILTER($P$6:$P$329,$O$6:$O$329='DATOS PERSONALES'!$E806))"),"Martes 12:00")</f>
        <v>Martes 12:00</v>
      </c>
      <c r="R809" s="134" t="str">
        <f>IFERROR(__xludf.DUMMYFUNCTION("""COMPUTED_VALUE"""),"Viernes 12:45")</f>
        <v>Viernes 12:45</v>
      </c>
      <c r="S809" s="134" t="str">
        <f>IFERROR(__xludf.DUMMYFUNCTION("""COMPUTED_VALUE"""),"vacio")</f>
        <v>vacio</v>
      </c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353"/>
      <c r="AZ809" s="392" t="str">
        <f>IFERROR(__xludf.DUMMYFUNCTION("TRANSPOSE( IFNA(FILTER($B:$B, MONTH(IF($A:$A&lt;&gt;"""",$A:$A,""null""))=MONTH(IF('DATOS PERSONALES'!$H807&lt;&gt;"""",'DATOS PERSONALES'!$H807,""null""))),""Ingrese mes contratacion primero""))"),"Ingrese mes contratacion primero")</f>
        <v>Ingrese mes contratacion primero</v>
      </c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</row>
    <row r="810" ht="15.75" customHeight="1">
      <c r="A810" s="134"/>
      <c r="B810" s="134"/>
      <c r="C810" s="134"/>
      <c r="D810" s="134"/>
      <c r="E810" s="134"/>
      <c r="F810" s="134"/>
      <c r="G810" s="353"/>
      <c r="H810" s="376"/>
      <c r="I810" s="376"/>
      <c r="J810" s="376"/>
      <c r="K810" s="377"/>
      <c r="L810" s="134"/>
      <c r="M810" s="134"/>
      <c r="N810" s="134"/>
      <c r="O810" s="134"/>
      <c r="P810" s="353"/>
      <c r="Q810" s="381" t="str">
        <f>IFERROR(__xludf.DUMMYFUNCTION("TRANSPOSE(FILTER($P$6:$P$329,$O$6:$O$329='DATOS PERSONALES'!$E807))"),"Martes 12:00")</f>
        <v>Martes 12:00</v>
      </c>
      <c r="R810" s="134" t="str">
        <f>IFERROR(__xludf.DUMMYFUNCTION("""COMPUTED_VALUE"""),"Viernes 12:45")</f>
        <v>Viernes 12:45</v>
      </c>
      <c r="S810" s="134" t="str">
        <f>IFERROR(__xludf.DUMMYFUNCTION("""COMPUTED_VALUE"""),"vacio")</f>
        <v>vacio</v>
      </c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353"/>
      <c r="AZ810" s="392" t="str">
        <f>IFERROR(__xludf.DUMMYFUNCTION("TRANSPOSE( IFNA(FILTER($B:$B, MONTH(IF($A:$A&lt;&gt;"""",$A:$A,""null""))=MONTH(IF('DATOS PERSONALES'!$H808&lt;&gt;"""",'DATOS PERSONALES'!$H808,""null""))),""Ingrese mes contratacion primero""))"),"Ingrese mes contratacion primero")</f>
        <v>Ingrese mes contratacion primero</v>
      </c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</row>
    <row r="811" ht="15.75" customHeight="1">
      <c r="A811" s="134"/>
      <c r="B811" s="134"/>
      <c r="C811" s="134"/>
      <c r="D811" s="134"/>
      <c r="E811" s="134"/>
      <c r="F811" s="134"/>
      <c r="G811" s="353"/>
      <c r="H811" s="376"/>
      <c r="I811" s="376"/>
      <c r="J811" s="376"/>
      <c r="K811" s="377"/>
      <c r="L811" s="134"/>
      <c r="M811" s="134"/>
      <c r="N811" s="134"/>
      <c r="O811" s="134"/>
      <c r="P811" s="353"/>
      <c r="Q811" s="381" t="str">
        <f>IFERROR(__xludf.DUMMYFUNCTION("TRANSPOSE(FILTER($P$6:$P$329,$O$6:$O$329='DATOS PERSONALES'!$E808))"),"Martes 12:00")</f>
        <v>Martes 12:00</v>
      </c>
      <c r="R811" s="134" t="str">
        <f>IFERROR(__xludf.DUMMYFUNCTION("""COMPUTED_VALUE"""),"Viernes 12:45")</f>
        <v>Viernes 12:45</v>
      </c>
      <c r="S811" s="134" t="str">
        <f>IFERROR(__xludf.DUMMYFUNCTION("""COMPUTED_VALUE"""),"vacio")</f>
        <v>vacio</v>
      </c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353"/>
      <c r="AZ811" s="392" t="str">
        <f>IFERROR(__xludf.DUMMYFUNCTION("TRANSPOSE( IFNA(FILTER($B:$B, MONTH(IF($A:$A&lt;&gt;"""",$A:$A,""null""))=MONTH(IF('DATOS PERSONALES'!$H809&lt;&gt;"""",'DATOS PERSONALES'!$H809,""null""))),""Ingrese mes contratacion primero""))"),"Ingrese mes contratacion primero")</f>
        <v>Ingrese mes contratacion primero</v>
      </c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</row>
    <row r="812" ht="15.75" customHeight="1">
      <c r="A812" s="134"/>
      <c r="B812" s="134"/>
      <c r="C812" s="134"/>
      <c r="D812" s="134"/>
      <c r="E812" s="134"/>
      <c r="F812" s="134"/>
      <c r="G812" s="353"/>
      <c r="H812" s="376"/>
      <c r="I812" s="376"/>
      <c r="J812" s="376"/>
      <c r="K812" s="377"/>
      <c r="L812" s="134"/>
      <c r="M812" s="134"/>
      <c r="N812" s="134"/>
      <c r="O812" s="134"/>
      <c r="P812" s="353"/>
      <c r="Q812" s="381" t="str">
        <f>IFERROR(__xludf.DUMMYFUNCTION("TRANSPOSE(FILTER($P$6:$P$329,$O$6:$O$329='DATOS PERSONALES'!$E809))"),"Martes 12:00")</f>
        <v>Martes 12:00</v>
      </c>
      <c r="R812" s="134" t="str">
        <f>IFERROR(__xludf.DUMMYFUNCTION("""COMPUTED_VALUE"""),"Viernes 12:45")</f>
        <v>Viernes 12:45</v>
      </c>
      <c r="S812" s="134" t="str">
        <f>IFERROR(__xludf.DUMMYFUNCTION("""COMPUTED_VALUE"""),"vacio")</f>
        <v>vacio</v>
      </c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353"/>
      <c r="AZ812" s="392" t="str">
        <f>IFERROR(__xludf.DUMMYFUNCTION("TRANSPOSE( IFNA(FILTER($B:$B, MONTH(IF($A:$A&lt;&gt;"""",$A:$A,""null""))=MONTH(IF('DATOS PERSONALES'!$H810&lt;&gt;"""",'DATOS PERSONALES'!$H810,""null""))),""Ingrese mes contratacion primero""))"),"Ingrese mes contratacion primero")</f>
        <v>Ingrese mes contratacion primero</v>
      </c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</row>
    <row r="813" ht="15.75" customHeight="1">
      <c r="A813" s="134"/>
      <c r="B813" s="134"/>
      <c r="C813" s="134"/>
      <c r="D813" s="134"/>
      <c r="E813" s="134"/>
      <c r="F813" s="134"/>
      <c r="G813" s="353"/>
      <c r="H813" s="376"/>
      <c r="I813" s="376"/>
      <c r="J813" s="376"/>
      <c r="K813" s="377"/>
      <c r="L813" s="134"/>
      <c r="M813" s="134"/>
      <c r="N813" s="134"/>
      <c r="O813" s="134"/>
      <c r="P813" s="353"/>
      <c r="Q813" s="381" t="str">
        <f>IFERROR(__xludf.DUMMYFUNCTION("TRANSPOSE(FILTER($P$6:$P$329,$O$6:$O$329='DATOS PERSONALES'!$E810))"),"Martes 13:30")</f>
        <v>Martes 13:30</v>
      </c>
      <c r="R813" s="134" t="str">
        <f>IFERROR(__xludf.DUMMYFUNCTION("""COMPUTED_VALUE"""),"Miércoles 11:15")</f>
        <v>Miércoles 11:15</v>
      </c>
      <c r="S813" s="134" t="str">
        <f>IFERROR(__xludf.DUMMYFUNCTION("""COMPUTED_VALUE"""),"Jueves 13:30")</f>
        <v>Jueves 13:30</v>
      </c>
      <c r="T813" s="134" t="str">
        <f>IFERROR(__xludf.DUMMYFUNCTION("""COMPUTED_VALUE"""),"Viernes 09:00")</f>
        <v>Viernes 09:00</v>
      </c>
      <c r="U813" s="134" t="str">
        <f>IFERROR(__xludf.DUMMYFUNCTION("""COMPUTED_VALUE"""),"vacio")</f>
        <v>vacio</v>
      </c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353"/>
      <c r="AZ813" s="392" t="str">
        <f>IFERROR(__xludf.DUMMYFUNCTION("TRANSPOSE( IFNA(FILTER($B:$B, MONTH(IF($A:$A&lt;&gt;"""",$A:$A,""null""))=MONTH(IF('DATOS PERSONALES'!$H811&lt;&gt;"""",'DATOS PERSONALES'!$H811,""null""))),""Ingrese mes contratacion primero""))"),"Ingrese mes contratacion primero")</f>
        <v>Ingrese mes contratacion primero</v>
      </c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</row>
    <row r="814" ht="15.75" customHeight="1">
      <c r="A814" s="134"/>
      <c r="B814" s="134"/>
      <c r="C814" s="134"/>
      <c r="D814" s="134"/>
      <c r="E814" s="134"/>
      <c r="F814" s="134"/>
      <c r="G814" s="353"/>
      <c r="H814" s="376"/>
      <c r="I814" s="376"/>
      <c r="J814" s="376"/>
      <c r="K814" s="377"/>
      <c r="L814" s="134"/>
      <c r="M814" s="134"/>
      <c r="N814" s="134"/>
      <c r="O814" s="134"/>
      <c r="P814" s="353"/>
      <c r="Q814" s="381" t="str">
        <f>IFERROR(__xludf.DUMMYFUNCTION("TRANSPOSE(FILTER($P$6:$P$329,$O$6:$O$329='DATOS PERSONALES'!$E811))"),"Martes 13:30")</f>
        <v>Martes 13:30</v>
      </c>
      <c r="R814" s="134" t="str">
        <f>IFERROR(__xludf.DUMMYFUNCTION("""COMPUTED_VALUE"""),"Miércoles 11:15")</f>
        <v>Miércoles 11:15</v>
      </c>
      <c r="S814" s="134" t="str">
        <f>IFERROR(__xludf.DUMMYFUNCTION("""COMPUTED_VALUE"""),"Jueves 13:30")</f>
        <v>Jueves 13:30</v>
      </c>
      <c r="T814" s="134" t="str">
        <f>IFERROR(__xludf.DUMMYFUNCTION("""COMPUTED_VALUE"""),"Viernes 09:00")</f>
        <v>Viernes 09:00</v>
      </c>
      <c r="U814" s="134" t="str">
        <f>IFERROR(__xludf.DUMMYFUNCTION("""COMPUTED_VALUE"""),"vacio")</f>
        <v>vacio</v>
      </c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353"/>
      <c r="AZ814" s="392" t="str">
        <f>IFERROR(__xludf.DUMMYFUNCTION("TRANSPOSE( IFNA(FILTER($B:$B, MONTH(IF($A:$A&lt;&gt;"""",$A:$A,""null""))=MONTH(IF('DATOS PERSONALES'!$H812&lt;&gt;"""",'DATOS PERSONALES'!$H812,""null""))),""Ingrese mes contratacion primero""))"),"Ingrese mes contratacion primero")</f>
        <v>Ingrese mes contratacion primero</v>
      </c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</row>
    <row r="815" ht="15.75" customHeight="1">
      <c r="A815" s="134"/>
      <c r="B815" s="134"/>
      <c r="C815" s="134"/>
      <c r="D815" s="134"/>
      <c r="E815" s="134"/>
      <c r="F815" s="134"/>
      <c r="G815" s="353"/>
      <c r="H815" s="376"/>
      <c r="I815" s="376"/>
      <c r="J815" s="376"/>
      <c r="K815" s="377"/>
      <c r="L815" s="134"/>
      <c r="M815" s="134"/>
      <c r="N815" s="134"/>
      <c r="O815" s="134"/>
      <c r="P815" s="353"/>
      <c r="Q815" s="381" t="str">
        <f>IFERROR(__xludf.DUMMYFUNCTION("TRANSPOSE(FILTER($P$6:$P$329,$O$6:$O$329='DATOS PERSONALES'!$E812))"),"Martes 13:30")</f>
        <v>Martes 13:30</v>
      </c>
      <c r="R815" s="134" t="str">
        <f>IFERROR(__xludf.DUMMYFUNCTION("""COMPUTED_VALUE"""),"Miércoles 11:15")</f>
        <v>Miércoles 11:15</v>
      </c>
      <c r="S815" s="134" t="str">
        <f>IFERROR(__xludf.DUMMYFUNCTION("""COMPUTED_VALUE"""),"Jueves 13:30")</f>
        <v>Jueves 13:30</v>
      </c>
      <c r="T815" s="134" t="str">
        <f>IFERROR(__xludf.DUMMYFUNCTION("""COMPUTED_VALUE"""),"Viernes 09:00")</f>
        <v>Viernes 09:00</v>
      </c>
      <c r="U815" s="134" t="str">
        <f>IFERROR(__xludf.DUMMYFUNCTION("""COMPUTED_VALUE"""),"vacio")</f>
        <v>vacio</v>
      </c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353"/>
      <c r="AZ815" s="392" t="str">
        <f>IFERROR(__xludf.DUMMYFUNCTION("TRANSPOSE( IFNA(FILTER($B:$B, MONTH(IF($A:$A&lt;&gt;"""",$A:$A,""null""))=MONTH(IF('DATOS PERSONALES'!$H813&lt;&gt;"""",'DATOS PERSONALES'!$H813,""null""))),""Ingrese mes contratacion primero""))"),"Ingrese mes contratacion primero")</f>
        <v>Ingrese mes contratacion primero</v>
      </c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</row>
    <row r="816" ht="15.75" customHeight="1">
      <c r="A816" s="134"/>
      <c r="B816" s="134"/>
      <c r="C816" s="134"/>
      <c r="D816" s="134"/>
      <c r="E816" s="134"/>
      <c r="F816" s="134"/>
      <c r="G816" s="353"/>
      <c r="H816" s="376"/>
      <c r="I816" s="376"/>
      <c r="J816" s="376"/>
      <c r="K816" s="377"/>
      <c r="L816" s="134"/>
      <c r="M816" s="134"/>
      <c r="N816" s="134"/>
      <c r="O816" s="134"/>
      <c r="P816" s="353"/>
      <c r="Q816" s="381" t="str">
        <f>IFERROR(__xludf.DUMMYFUNCTION("TRANSPOSE(FILTER($P$6:$P$329,$O$6:$O$329='DATOS PERSONALES'!$E813))"),"Martes 13:30")</f>
        <v>Martes 13:30</v>
      </c>
      <c r="R816" s="134" t="str">
        <f>IFERROR(__xludf.DUMMYFUNCTION("""COMPUTED_VALUE"""),"Miércoles 11:15")</f>
        <v>Miércoles 11:15</v>
      </c>
      <c r="S816" s="134" t="str">
        <f>IFERROR(__xludf.DUMMYFUNCTION("""COMPUTED_VALUE"""),"Jueves 13:30")</f>
        <v>Jueves 13:30</v>
      </c>
      <c r="T816" s="134" t="str">
        <f>IFERROR(__xludf.DUMMYFUNCTION("""COMPUTED_VALUE"""),"Viernes 09:00")</f>
        <v>Viernes 09:00</v>
      </c>
      <c r="U816" s="134" t="str">
        <f>IFERROR(__xludf.DUMMYFUNCTION("""COMPUTED_VALUE"""),"vacio")</f>
        <v>vacio</v>
      </c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353"/>
      <c r="AZ816" s="392" t="str">
        <f>IFERROR(__xludf.DUMMYFUNCTION("TRANSPOSE( IFNA(FILTER($B:$B, MONTH(IF($A:$A&lt;&gt;"""",$A:$A,""null""))=MONTH(IF('DATOS PERSONALES'!$H814&lt;&gt;"""",'DATOS PERSONALES'!$H814,""null""))),""Ingrese mes contratacion primero""))"),"Ingrese mes contratacion primero")</f>
        <v>Ingrese mes contratacion primero</v>
      </c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</row>
    <row r="817" ht="15.75" customHeight="1">
      <c r="A817" s="134"/>
      <c r="B817" s="134"/>
      <c r="C817" s="134"/>
      <c r="D817" s="134"/>
      <c r="E817" s="134"/>
      <c r="F817" s="134"/>
      <c r="G817" s="353"/>
      <c r="H817" s="376"/>
      <c r="I817" s="376"/>
      <c r="J817" s="376"/>
      <c r="K817" s="377"/>
      <c r="L817" s="134"/>
      <c r="M817" s="134"/>
      <c r="N817" s="134"/>
      <c r="O817" s="134"/>
      <c r="P817" s="353"/>
      <c r="Q817" s="381" t="str">
        <f>IFERROR(__xludf.DUMMYFUNCTION("TRANSPOSE(FILTER($P$6:$P$329,$O$6:$O$329='DATOS PERSONALES'!$E814))"),"#REF!")</f>
        <v>#REF!</v>
      </c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353"/>
      <c r="AZ817" s="392" t="str">
        <f>IFERROR(__xludf.DUMMYFUNCTION("TRANSPOSE( IFNA(FILTER($B:$B, MONTH(IF($A:$A&lt;&gt;"""",$A:$A,""null""))=MONTH(IF('DATOS PERSONALES'!$H815&lt;&gt;"""",'DATOS PERSONALES'!$H815,""null""))),""Ingrese mes contratacion primero""))"),"Ingrese mes contratacion primero")</f>
        <v>Ingrese mes contratacion primero</v>
      </c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</row>
    <row r="818" ht="15.75" customHeight="1">
      <c r="A818" s="134"/>
      <c r="B818" s="134"/>
      <c r="C818" s="134"/>
      <c r="D818" s="134"/>
      <c r="E818" s="134"/>
      <c r="F818" s="134"/>
      <c r="G818" s="353"/>
      <c r="H818" s="376"/>
      <c r="I818" s="376"/>
      <c r="J818" s="376"/>
      <c r="K818" s="377"/>
      <c r="L818" s="134"/>
      <c r="M818" s="134"/>
      <c r="N818" s="134"/>
      <c r="O818" s="134"/>
      <c r="P818" s="353"/>
      <c r="Q818" s="381" t="str">
        <f>IFERROR(__xludf.DUMMYFUNCTION("TRANSPOSE(FILTER($P$6:$P$329,$O$6:$O$329='DATOS PERSONALES'!$E815))"),"#REF!")</f>
        <v>#REF!</v>
      </c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353"/>
      <c r="AZ818" s="392" t="str">
        <f>IFERROR(__xludf.DUMMYFUNCTION("TRANSPOSE( IFNA(FILTER($B:$B, MONTH(IF($A:$A&lt;&gt;"""",$A:$A,""null""))=MONTH(IF('DATOS PERSONALES'!$H816&lt;&gt;"""",'DATOS PERSONALES'!$H816,""null""))),""Ingrese mes contratacion primero""))"),"Ingrese mes contratacion primero")</f>
        <v>Ingrese mes contratacion primero</v>
      </c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</row>
    <row r="819" ht="15.75" customHeight="1">
      <c r="A819" s="134"/>
      <c r="B819" s="134"/>
      <c r="C819" s="134"/>
      <c r="D819" s="134"/>
      <c r="E819" s="134"/>
      <c r="F819" s="134"/>
      <c r="G819" s="353"/>
      <c r="H819" s="376"/>
      <c r="I819" s="376"/>
      <c r="J819" s="376"/>
      <c r="K819" s="377"/>
      <c r="L819" s="134"/>
      <c r="M819" s="134"/>
      <c r="N819" s="134"/>
      <c r="O819" s="134"/>
      <c r="P819" s="353"/>
      <c r="Q819" s="381" t="str">
        <f>IFERROR(__xludf.DUMMYFUNCTION("TRANSPOSE(FILTER($P$6:$P$329,$O$6:$O$329='DATOS PERSONALES'!$E816))"),"#REF!")</f>
        <v>#REF!</v>
      </c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353"/>
      <c r="AZ819" s="392" t="str">
        <f>IFERROR(__xludf.DUMMYFUNCTION("TRANSPOSE( IFNA(FILTER($B:$B, MONTH(IF($A:$A&lt;&gt;"""",$A:$A,""null""))=MONTH(IF('DATOS PERSONALES'!$H817&lt;&gt;"""",'DATOS PERSONALES'!$H817,""null""))),""Ingrese mes contratacion primero""))"),"Ingrese mes contratacion primero")</f>
        <v>Ingrese mes contratacion primero</v>
      </c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</row>
    <row r="820" ht="15.75" customHeight="1">
      <c r="A820" s="134"/>
      <c r="B820" s="134"/>
      <c r="C820" s="134"/>
      <c r="D820" s="134"/>
      <c r="E820" s="134"/>
      <c r="F820" s="134"/>
      <c r="G820" s="353"/>
      <c r="H820" s="376"/>
      <c r="I820" s="376"/>
      <c r="J820" s="376"/>
      <c r="K820" s="377"/>
      <c r="L820" s="134"/>
      <c r="M820" s="134"/>
      <c r="N820" s="134"/>
      <c r="O820" s="134"/>
      <c r="P820" s="353"/>
      <c r="Q820" s="381" t="str">
        <f>IFERROR(__xludf.DUMMYFUNCTION("TRANSPOSE(FILTER($P$6:$P$329,$O$6:$O$329='DATOS PERSONALES'!$E817))"),"#REF!")</f>
        <v>#REF!</v>
      </c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353"/>
      <c r="AZ820" s="392" t="str">
        <f>IFERROR(__xludf.DUMMYFUNCTION("TRANSPOSE( IFNA(FILTER($B:$B, MONTH(IF($A:$A&lt;&gt;"""",$A:$A,""null""))=MONTH(IF('DATOS PERSONALES'!$H818&lt;&gt;"""",'DATOS PERSONALES'!$H818,""null""))),""Ingrese mes contratacion primero""))"),"Ingrese mes contratacion primero")</f>
        <v>Ingrese mes contratacion primero</v>
      </c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</row>
    <row r="821" ht="15.75" customHeight="1">
      <c r="A821" s="134"/>
      <c r="B821" s="134"/>
      <c r="C821" s="134"/>
      <c r="D821" s="134"/>
      <c r="E821" s="134"/>
      <c r="F821" s="134"/>
      <c r="G821" s="353"/>
      <c r="H821" s="376"/>
      <c r="I821" s="376"/>
      <c r="J821" s="376"/>
      <c r="K821" s="377"/>
      <c r="L821" s="134"/>
      <c r="M821" s="134"/>
      <c r="N821" s="134"/>
      <c r="O821" s="134"/>
      <c r="P821" s="353"/>
      <c r="Q821" s="381" t="str">
        <f>IFERROR(__xludf.DUMMYFUNCTION("TRANSPOSE(FILTER($P$6:$P$329,$O$6:$O$329='DATOS PERSONALES'!$E818))"),"#REF!")</f>
        <v>#REF!</v>
      </c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353"/>
      <c r="AZ821" s="392" t="str">
        <f>IFERROR(__xludf.DUMMYFUNCTION("TRANSPOSE( IFNA(FILTER($B:$B, MONTH(IF($A:$A&lt;&gt;"""",$A:$A,""null""))=MONTH(IF('DATOS PERSONALES'!$H819&lt;&gt;"""",'DATOS PERSONALES'!$H819,""null""))),""Ingrese mes contratacion primero""))"),"Ingrese mes contratacion primero")</f>
        <v>Ingrese mes contratacion primero</v>
      </c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</row>
    <row r="822" ht="15.75" customHeight="1">
      <c r="A822" s="134"/>
      <c r="B822" s="134"/>
      <c r="C822" s="134"/>
      <c r="D822" s="134"/>
      <c r="E822" s="134"/>
      <c r="F822" s="134"/>
      <c r="G822" s="353"/>
      <c r="H822" s="376"/>
      <c r="I822" s="376"/>
      <c r="J822" s="376"/>
      <c r="K822" s="377"/>
      <c r="L822" s="134"/>
      <c r="M822" s="134"/>
      <c r="N822" s="134"/>
      <c r="O822" s="134"/>
      <c r="P822" s="353"/>
      <c r="Q822" s="381" t="str">
        <f>IFERROR(__xludf.DUMMYFUNCTION("TRANSPOSE(FILTER($P$6:$P$329,$O$6:$O$329='DATOS PERSONALES'!$E819))"),"#REF!")</f>
        <v>#REF!</v>
      </c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353"/>
      <c r="AZ822" s="392" t="str">
        <f>IFERROR(__xludf.DUMMYFUNCTION("TRANSPOSE( IFNA(FILTER($B:$B, MONTH(IF($A:$A&lt;&gt;"""",$A:$A,""null""))=MONTH(IF('DATOS PERSONALES'!$H820&lt;&gt;"""",'DATOS PERSONALES'!$H820,""null""))),""Ingrese mes contratacion primero""))"),"Ingrese mes contratacion primero")</f>
        <v>Ingrese mes contratacion primero</v>
      </c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</row>
    <row r="823" ht="15.75" customHeight="1">
      <c r="A823" s="134"/>
      <c r="B823" s="134"/>
      <c r="C823" s="134"/>
      <c r="D823" s="134"/>
      <c r="E823" s="134"/>
      <c r="F823" s="134"/>
      <c r="G823" s="353"/>
      <c r="H823" s="376"/>
      <c r="I823" s="376"/>
      <c r="J823" s="376"/>
      <c r="K823" s="377"/>
      <c r="L823" s="134"/>
      <c r="M823" s="134"/>
      <c r="N823" s="134"/>
      <c r="O823" s="134"/>
      <c r="P823" s="353"/>
      <c r="Q823" s="381" t="str">
        <f>IFERROR(__xludf.DUMMYFUNCTION("TRANSPOSE(FILTER($P$6:$P$329,$O$6:$O$329='DATOS PERSONALES'!$E820))"),"#REF!")</f>
        <v>#REF!</v>
      </c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353"/>
      <c r="AZ823" s="392" t="str">
        <f>IFERROR(__xludf.DUMMYFUNCTION("TRANSPOSE( IFNA(FILTER($B:$B, MONTH(IF($A:$A&lt;&gt;"""",$A:$A,""null""))=MONTH(IF('DATOS PERSONALES'!$H821&lt;&gt;"""",'DATOS PERSONALES'!$H821,""null""))),""Ingrese mes contratacion primero""))"),"Ingrese mes contratacion primero")</f>
        <v>Ingrese mes contratacion primero</v>
      </c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</row>
    <row r="824" ht="15.75" customHeight="1">
      <c r="A824" s="134"/>
      <c r="B824" s="134"/>
      <c r="C824" s="134"/>
      <c r="D824" s="134"/>
      <c r="E824" s="134"/>
      <c r="F824" s="134"/>
      <c r="G824" s="353"/>
      <c r="H824" s="376"/>
      <c r="I824" s="376"/>
      <c r="J824" s="376"/>
      <c r="K824" s="377"/>
      <c r="L824" s="134"/>
      <c r="M824" s="134"/>
      <c r="N824" s="134"/>
      <c r="O824" s="134"/>
      <c r="P824" s="353"/>
      <c r="Q824" s="381" t="str">
        <f>IFERROR(__xludf.DUMMYFUNCTION("TRANSPOSE(FILTER($P$6:$P$329,$O$6:$O$329='DATOS PERSONALES'!$E821))"),"#REF!")</f>
        <v>#REF!</v>
      </c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353"/>
      <c r="AZ824" s="392" t="str">
        <f>IFERROR(__xludf.DUMMYFUNCTION("TRANSPOSE( IFNA(FILTER($B:$B, MONTH(IF($A:$A&lt;&gt;"""",$A:$A,""null""))=MONTH(IF('DATOS PERSONALES'!$H822&lt;&gt;"""",'DATOS PERSONALES'!$H822,""null""))),""Ingrese mes contratacion primero""))"),"Ingrese mes contratacion primero")</f>
        <v>Ingrese mes contratacion primero</v>
      </c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</row>
    <row r="825" ht="15.75" customHeight="1">
      <c r="A825" s="134"/>
      <c r="B825" s="134"/>
      <c r="C825" s="134"/>
      <c r="D825" s="134"/>
      <c r="E825" s="134"/>
      <c r="F825" s="134"/>
      <c r="G825" s="353"/>
      <c r="H825" s="376"/>
      <c r="I825" s="376"/>
      <c r="J825" s="376"/>
      <c r="K825" s="377"/>
      <c r="L825" s="134"/>
      <c r="M825" s="134"/>
      <c r="N825" s="134"/>
      <c r="O825" s="134"/>
      <c r="P825" s="353"/>
      <c r="Q825" s="381" t="str">
        <f>IFERROR(__xludf.DUMMYFUNCTION("TRANSPOSE(FILTER($P$6:$P$329,$O$6:$O$329='DATOS PERSONALES'!$E822))"),"#REF!")</f>
        <v>#REF!</v>
      </c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353"/>
      <c r="AZ825" s="392" t="str">
        <f>IFERROR(__xludf.DUMMYFUNCTION("TRANSPOSE( IFNA(FILTER($B:$B, MONTH(IF($A:$A&lt;&gt;"""",$A:$A,""null""))=MONTH(IF('DATOS PERSONALES'!$H823&lt;&gt;"""",'DATOS PERSONALES'!$H823,""null""))),""Ingrese mes contratacion primero""))"),"Ingrese mes contratacion primero")</f>
        <v>Ingrese mes contratacion primero</v>
      </c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</row>
    <row r="826" ht="15.75" customHeight="1">
      <c r="A826" s="134"/>
      <c r="B826" s="134"/>
      <c r="C826" s="134"/>
      <c r="D826" s="134"/>
      <c r="E826" s="134"/>
      <c r="F826" s="134"/>
      <c r="G826" s="353"/>
      <c r="H826" s="376"/>
      <c r="I826" s="376"/>
      <c r="J826" s="376"/>
      <c r="K826" s="377"/>
      <c r="L826" s="134"/>
      <c r="M826" s="134"/>
      <c r="N826" s="134"/>
      <c r="O826" s="134"/>
      <c r="P826" s="353"/>
      <c r="Q826" s="381" t="str">
        <f>IFERROR(__xludf.DUMMYFUNCTION("TRANSPOSE(FILTER($P$6:$P$329,$O$6:$O$329='DATOS PERSONALES'!$E823))"),"#REF!")</f>
        <v>#REF!</v>
      </c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353"/>
      <c r="AZ826" s="392" t="str">
        <f>IFERROR(__xludf.DUMMYFUNCTION("TRANSPOSE( IFNA(FILTER($B:$B, MONTH(IF($A:$A&lt;&gt;"""",$A:$A,""null""))=MONTH(IF('DATOS PERSONALES'!$H824&lt;&gt;"""",'DATOS PERSONALES'!$H824,""null""))),""Ingrese mes contratacion primero""))"),"Ingrese mes contratacion primero")</f>
        <v>Ingrese mes contratacion primero</v>
      </c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</row>
    <row r="827" ht="15.75" customHeight="1">
      <c r="A827" s="134"/>
      <c r="B827" s="134"/>
      <c r="C827" s="134"/>
      <c r="D827" s="134"/>
      <c r="E827" s="134"/>
      <c r="F827" s="134"/>
      <c r="G827" s="353"/>
      <c r="H827" s="376"/>
      <c r="I827" s="376"/>
      <c r="J827" s="376"/>
      <c r="K827" s="377"/>
      <c r="L827" s="134"/>
      <c r="M827" s="134"/>
      <c r="N827" s="134"/>
      <c r="O827" s="134"/>
      <c r="P827" s="353"/>
      <c r="Q827" s="381" t="str">
        <f>IFERROR(__xludf.DUMMYFUNCTION("TRANSPOSE(FILTER($P$6:$P$329,$O$6:$O$329='DATOS PERSONALES'!$E824))"),"#REF!")</f>
        <v>#REF!</v>
      </c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353"/>
      <c r="AZ827" s="392" t="str">
        <f>IFERROR(__xludf.DUMMYFUNCTION("TRANSPOSE( IFNA(FILTER($B:$B, MONTH(IF($A:$A&lt;&gt;"""",$A:$A,""null""))=MONTH(IF('DATOS PERSONALES'!$H825&lt;&gt;"""",'DATOS PERSONALES'!$H825,""null""))),""Ingrese mes contratacion primero""))"),"Ingrese mes contratacion primero")</f>
        <v>Ingrese mes contratacion primero</v>
      </c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</row>
    <row r="828" ht="15.75" customHeight="1">
      <c r="A828" s="134"/>
      <c r="B828" s="134"/>
      <c r="C828" s="134"/>
      <c r="D828" s="134"/>
      <c r="E828" s="134"/>
      <c r="F828" s="134"/>
      <c r="G828" s="353"/>
      <c r="H828" s="376"/>
      <c r="I828" s="376"/>
      <c r="J828" s="376"/>
      <c r="K828" s="377"/>
      <c r="L828" s="134"/>
      <c r="M828" s="134"/>
      <c r="N828" s="134"/>
      <c r="O828" s="134"/>
      <c r="P828" s="353"/>
      <c r="Q828" s="381" t="str">
        <f>IFERROR(__xludf.DUMMYFUNCTION("TRANSPOSE(FILTER($P$6:$P$329,$O$6:$O$329='DATOS PERSONALES'!$E825))"),"#REF!")</f>
        <v>#REF!</v>
      </c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353"/>
      <c r="AZ828" s="392" t="str">
        <f>IFERROR(__xludf.DUMMYFUNCTION("TRANSPOSE( IFNA(FILTER($B:$B, MONTH(IF($A:$A&lt;&gt;"""",$A:$A,""null""))=MONTH(IF('DATOS PERSONALES'!$H826&lt;&gt;"""",'DATOS PERSONALES'!$H826,""null""))),""Ingrese mes contratacion primero""))"),"Ingrese mes contratacion primero")</f>
        <v>Ingrese mes contratacion primero</v>
      </c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</row>
    <row r="829" ht="15.75" customHeight="1">
      <c r="A829" s="134"/>
      <c r="B829" s="134"/>
      <c r="C829" s="134"/>
      <c r="D829" s="134"/>
      <c r="E829" s="134"/>
      <c r="F829" s="134"/>
      <c r="G829" s="353"/>
      <c r="H829" s="376"/>
      <c r="I829" s="376"/>
      <c r="J829" s="376"/>
      <c r="K829" s="377"/>
      <c r="L829" s="134"/>
      <c r="M829" s="134"/>
      <c r="N829" s="134"/>
      <c r="O829" s="134"/>
      <c r="P829" s="353"/>
      <c r="Q829" s="381" t="str">
        <f>IFERROR(__xludf.DUMMYFUNCTION("TRANSPOSE(FILTER($P$6:$P$329,$O$6:$O$329='DATOS PERSONALES'!$E826))"),"#REF!")</f>
        <v>#REF!</v>
      </c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353"/>
      <c r="AZ829" s="392" t="str">
        <f>IFERROR(__xludf.DUMMYFUNCTION("TRANSPOSE( IFNA(FILTER($B:$B, MONTH(IF($A:$A&lt;&gt;"""",$A:$A,""null""))=MONTH(IF('DATOS PERSONALES'!$H827&lt;&gt;"""",'DATOS PERSONALES'!$H827,""null""))),""Ingrese mes contratacion primero""))"),"Ingrese mes contratacion primero")</f>
        <v>Ingrese mes contratacion primero</v>
      </c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</row>
    <row r="830" ht="15.75" customHeight="1">
      <c r="A830" s="134"/>
      <c r="B830" s="134"/>
      <c r="C830" s="134"/>
      <c r="D830" s="134"/>
      <c r="E830" s="134"/>
      <c r="F830" s="134"/>
      <c r="G830" s="353"/>
      <c r="H830" s="376"/>
      <c r="I830" s="376"/>
      <c r="J830" s="376"/>
      <c r="K830" s="377"/>
      <c r="L830" s="134"/>
      <c r="M830" s="134"/>
      <c r="N830" s="134"/>
      <c r="O830" s="134"/>
      <c r="P830" s="353"/>
      <c r="Q830" s="381" t="str">
        <f>IFERROR(__xludf.DUMMYFUNCTION("TRANSPOSE(FILTER($P$6:$P$329,$O$6:$O$329='DATOS PERSONALES'!$E827))"),"#REF!")</f>
        <v>#REF!</v>
      </c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353"/>
      <c r="AZ830" s="392" t="str">
        <f>IFERROR(__xludf.DUMMYFUNCTION("TRANSPOSE( IFNA(FILTER($B:$B, MONTH(IF($A:$A&lt;&gt;"""",$A:$A,""null""))=MONTH(IF('DATOS PERSONALES'!$H828&lt;&gt;"""",'DATOS PERSONALES'!$H828,""null""))),""Ingrese mes contratacion primero""))"),"Ingrese mes contratacion primero")</f>
        <v>Ingrese mes contratacion primero</v>
      </c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</row>
    <row r="831" ht="15.75" customHeight="1">
      <c r="A831" s="134"/>
      <c r="B831" s="134"/>
      <c r="C831" s="134"/>
      <c r="D831" s="134"/>
      <c r="E831" s="134"/>
      <c r="F831" s="134"/>
      <c r="G831" s="353"/>
      <c r="H831" s="376"/>
      <c r="I831" s="376"/>
      <c r="J831" s="376"/>
      <c r="K831" s="377"/>
      <c r="L831" s="134"/>
      <c r="M831" s="134"/>
      <c r="N831" s="134"/>
      <c r="O831" s="134"/>
      <c r="P831" s="353"/>
      <c r="Q831" s="381" t="str">
        <f>IFERROR(__xludf.DUMMYFUNCTION("TRANSPOSE(FILTER($P$6:$P$329,$O$6:$O$329='DATOS PERSONALES'!$E828))"),"#REF!")</f>
        <v>#REF!</v>
      </c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353"/>
      <c r="AZ831" s="392" t="str">
        <f>IFERROR(__xludf.DUMMYFUNCTION("TRANSPOSE( IFNA(FILTER($B:$B, MONTH(IF($A:$A&lt;&gt;"""",$A:$A,""null""))=MONTH(IF('DATOS PERSONALES'!$H829&lt;&gt;"""",'DATOS PERSONALES'!$H829,""null""))),""Ingrese mes contratacion primero""))"),"Ingrese mes contratacion primero")</f>
        <v>Ingrese mes contratacion primero</v>
      </c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</row>
    <row r="832" ht="15.75" customHeight="1">
      <c r="A832" s="134"/>
      <c r="B832" s="134"/>
      <c r="C832" s="134"/>
      <c r="D832" s="134"/>
      <c r="E832" s="134"/>
      <c r="F832" s="134"/>
      <c r="G832" s="353"/>
      <c r="H832" s="376"/>
      <c r="I832" s="376"/>
      <c r="J832" s="376"/>
      <c r="K832" s="377"/>
      <c r="L832" s="134"/>
      <c r="M832" s="134"/>
      <c r="N832" s="134"/>
      <c r="O832" s="134"/>
      <c r="P832" s="353"/>
      <c r="Q832" s="381" t="str">
        <f>IFERROR(__xludf.DUMMYFUNCTION("TRANSPOSE(FILTER($P$6:$P$329,$O$6:$O$329='DATOS PERSONALES'!$E829))"),"#REF!")</f>
        <v>#REF!</v>
      </c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353"/>
      <c r="AZ832" s="392" t="str">
        <f>IFERROR(__xludf.DUMMYFUNCTION("TRANSPOSE( IFNA(FILTER($B:$B, MONTH(IF($A:$A&lt;&gt;"""",$A:$A,""null""))=MONTH(IF('DATOS PERSONALES'!$H830&lt;&gt;"""",'DATOS PERSONALES'!$H830,""null""))),""Ingrese mes contratacion primero""))"),"Ingrese mes contratacion primero")</f>
        <v>Ingrese mes contratacion primero</v>
      </c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</row>
    <row r="833" ht="15.75" customHeight="1">
      <c r="A833" s="134"/>
      <c r="B833" s="134"/>
      <c r="C833" s="134"/>
      <c r="D833" s="134"/>
      <c r="E833" s="134"/>
      <c r="F833" s="134"/>
      <c r="G833" s="353"/>
      <c r="H833" s="376"/>
      <c r="I833" s="376"/>
      <c r="J833" s="376"/>
      <c r="K833" s="377"/>
      <c r="L833" s="134"/>
      <c r="M833" s="134"/>
      <c r="N833" s="134"/>
      <c r="O833" s="134"/>
      <c r="P833" s="353"/>
      <c r="Q833" s="381" t="str">
        <f>IFERROR(__xludf.DUMMYFUNCTION("TRANSPOSE(FILTER($P$6:$P$329,$O$6:$O$329='DATOS PERSONALES'!$E830))"),"#REF!")</f>
        <v>#REF!</v>
      </c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353"/>
      <c r="AZ833" s="392" t="str">
        <f>IFERROR(__xludf.DUMMYFUNCTION("TRANSPOSE( IFNA(FILTER($B:$B, MONTH(IF($A:$A&lt;&gt;"""",$A:$A,""null""))=MONTH(IF('DATOS PERSONALES'!$H831&lt;&gt;"""",'DATOS PERSONALES'!$H831,""null""))),""Ingrese mes contratacion primero""))"),"Ingrese mes contratacion primero")</f>
        <v>Ingrese mes contratacion primero</v>
      </c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</row>
    <row r="834" ht="15.75" customHeight="1">
      <c r="A834" s="134"/>
      <c r="B834" s="134"/>
      <c r="C834" s="134"/>
      <c r="D834" s="134"/>
      <c r="E834" s="134"/>
      <c r="F834" s="134"/>
      <c r="G834" s="353"/>
      <c r="H834" s="376"/>
      <c r="I834" s="376"/>
      <c r="J834" s="376"/>
      <c r="K834" s="377"/>
      <c r="L834" s="134"/>
      <c r="M834" s="134"/>
      <c r="N834" s="134"/>
      <c r="O834" s="134"/>
      <c r="P834" s="353"/>
      <c r="Q834" s="381" t="str">
        <f>IFERROR(__xludf.DUMMYFUNCTION("TRANSPOSE(FILTER($P$6:$P$329,$O$6:$O$329='DATOS PERSONALES'!$E831))"),"#REF!")</f>
        <v>#REF!</v>
      </c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353"/>
      <c r="AZ834" s="392" t="str">
        <f>IFERROR(__xludf.DUMMYFUNCTION("TRANSPOSE( IFNA(FILTER($B:$B, MONTH(IF($A:$A&lt;&gt;"""",$A:$A,""null""))=MONTH(IF('DATOS PERSONALES'!$H832&lt;&gt;"""",'DATOS PERSONALES'!$H832,""null""))),""Ingrese mes contratacion primero""))"),"Ingrese mes contratacion primero")</f>
        <v>Ingrese mes contratacion primero</v>
      </c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</row>
    <row r="835" ht="15.75" customHeight="1">
      <c r="A835" s="134"/>
      <c r="B835" s="134"/>
      <c r="C835" s="134"/>
      <c r="D835" s="134"/>
      <c r="E835" s="134"/>
      <c r="F835" s="134"/>
      <c r="G835" s="353"/>
      <c r="H835" s="376"/>
      <c r="I835" s="376"/>
      <c r="J835" s="376"/>
      <c r="K835" s="377"/>
      <c r="L835" s="134"/>
      <c r="M835" s="134"/>
      <c r="N835" s="134"/>
      <c r="O835" s="134"/>
      <c r="P835" s="353"/>
      <c r="Q835" s="381" t="str">
        <f>IFERROR(__xludf.DUMMYFUNCTION("TRANSPOSE(FILTER($P$6:$P$329,$O$6:$O$329='DATOS PERSONALES'!$E832))"),"#REF!")</f>
        <v>#REF!</v>
      </c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353"/>
      <c r="AZ835" s="392" t="str">
        <f>IFERROR(__xludf.DUMMYFUNCTION("TRANSPOSE( IFNA(FILTER($B:$B, MONTH(IF($A:$A&lt;&gt;"""",$A:$A,""null""))=MONTH(IF('DATOS PERSONALES'!$H833&lt;&gt;"""",'DATOS PERSONALES'!$H833,""null""))),""Ingrese mes contratacion primero""))"),"Ingrese mes contratacion primero")</f>
        <v>Ingrese mes contratacion primero</v>
      </c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</row>
    <row r="836" ht="15.75" customHeight="1">
      <c r="A836" s="134"/>
      <c r="B836" s="134"/>
      <c r="C836" s="134"/>
      <c r="D836" s="134"/>
      <c r="E836" s="134"/>
      <c r="F836" s="134"/>
      <c r="G836" s="353"/>
      <c r="H836" s="376"/>
      <c r="I836" s="376"/>
      <c r="J836" s="376"/>
      <c r="K836" s="377"/>
      <c r="L836" s="134"/>
      <c r="M836" s="134"/>
      <c r="N836" s="134"/>
      <c r="O836" s="134"/>
      <c r="P836" s="353"/>
      <c r="Q836" s="381" t="str">
        <f>IFERROR(__xludf.DUMMYFUNCTION("TRANSPOSE(FILTER($P$6:$P$329,$O$6:$O$329='DATOS PERSONALES'!$E833))"),"#REF!")</f>
        <v>#REF!</v>
      </c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353"/>
      <c r="AZ836" s="392" t="str">
        <f>IFERROR(__xludf.DUMMYFUNCTION("TRANSPOSE( IFNA(FILTER($B:$B, MONTH(IF($A:$A&lt;&gt;"""",$A:$A,""null""))=MONTH(IF('DATOS PERSONALES'!$H834&lt;&gt;"""",'DATOS PERSONALES'!$H834,""null""))),""Ingrese mes contratacion primero""))"),"Ingrese mes contratacion primero")</f>
        <v>Ingrese mes contratacion primero</v>
      </c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</row>
    <row r="837" ht="15.75" customHeight="1">
      <c r="A837" s="134"/>
      <c r="B837" s="134"/>
      <c r="C837" s="134"/>
      <c r="D837" s="134"/>
      <c r="E837" s="134"/>
      <c r="F837" s="134"/>
      <c r="G837" s="353"/>
      <c r="H837" s="376"/>
      <c r="I837" s="376"/>
      <c r="J837" s="376"/>
      <c r="K837" s="377"/>
      <c r="L837" s="134"/>
      <c r="M837" s="134"/>
      <c r="N837" s="134"/>
      <c r="O837" s="134"/>
      <c r="P837" s="353"/>
      <c r="Q837" s="381" t="str">
        <f>IFERROR(__xludf.DUMMYFUNCTION("TRANSPOSE(FILTER($P$6:$P$329,$O$6:$O$329='DATOS PERSONALES'!$E834))"),"#REF!")</f>
        <v>#REF!</v>
      </c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353"/>
      <c r="AZ837" s="392" t="str">
        <f>IFERROR(__xludf.DUMMYFUNCTION("TRANSPOSE( IFNA(FILTER($B:$B, MONTH(IF($A:$A&lt;&gt;"""",$A:$A,""null""))=MONTH(IF('DATOS PERSONALES'!$H835&lt;&gt;"""",'DATOS PERSONALES'!$H835,""null""))),""Ingrese mes contratacion primero""))"),"Ingrese mes contratacion primero")</f>
        <v>Ingrese mes contratacion primero</v>
      </c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</row>
    <row r="838" ht="15.75" customHeight="1">
      <c r="A838" s="134"/>
      <c r="B838" s="134"/>
      <c r="C838" s="134"/>
      <c r="D838" s="134"/>
      <c r="E838" s="134"/>
      <c r="F838" s="134"/>
      <c r="G838" s="353"/>
      <c r="H838" s="376"/>
      <c r="I838" s="376"/>
      <c r="J838" s="376"/>
      <c r="K838" s="377"/>
      <c r="L838" s="134"/>
      <c r="M838" s="134"/>
      <c r="N838" s="134"/>
      <c r="O838" s="134"/>
      <c r="P838" s="353"/>
      <c r="Q838" s="381" t="str">
        <f>IFERROR(__xludf.DUMMYFUNCTION("TRANSPOSE(FILTER($P$6:$P$329,$O$6:$O$329='DATOS PERSONALES'!$E835))"),"#REF!")</f>
        <v>#REF!</v>
      </c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353"/>
      <c r="AZ838" s="392" t="str">
        <f>IFERROR(__xludf.DUMMYFUNCTION("TRANSPOSE( IFNA(FILTER($B:$B, MONTH(IF($A:$A&lt;&gt;"""",$A:$A,""null""))=MONTH(IF('DATOS PERSONALES'!$H836&lt;&gt;"""",'DATOS PERSONALES'!$H836,""null""))),""Ingrese mes contratacion primero""))"),"Ingrese mes contratacion primero")</f>
        <v>Ingrese mes contratacion primero</v>
      </c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</row>
    <row r="839" ht="15.75" customHeight="1">
      <c r="A839" s="134"/>
      <c r="B839" s="134"/>
      <c r="C839" s="134"/>
      <c r="D839" s="134"/>
      <c r="E839" s="134"/>
      <c r="F839" s="134"/>
      <c r="G839" s="353"/>
      <c r="H839" s="376"/>
      <c r="I839" s="376"/>
      <c r="J839" s="376"/>
      <c r="K839" s="377"/>
      <c r="L839" s="134"/>
      <c r="M839" s="134"/>
      <c r="N839" s="134"/>
      <c r="O839" s="134"/>
      <c r="P839" s="353"/>
      <c r="Q839" s="381" t="str">
        <f>IFERROR(__xludf.DUMMYFUNCTION("TRANSPOSE(FILTER($P$6:$P$329,$O$6:$O$329='DATOS PERSONALES'!$E836))"),"#REF!")</f>
        <v>#REF!</v>
      </c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353"/>
      <c r="AZ839" s="392" t="str">
        <f>IFERROR(__xludf.DUMMYFUNCTION("TRANSPOSE( IFNA(FILTER($B:$B, MONTH(IF($A:$A&lt;&gt;"""",$A:$A,""null""))=MONTH(IF('DATOS PERSONALES'!$H837&lt;&gt;"""",'DATOS PERSONALES'!$H837,""null""))),""Ingrese mes contratacion primero""))"),"Ingrese mes contratacion primero")</f>
        <v>Ingrese mes contratacion primero</v>
      </c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</row>
    <row r="840" ht="15.75" customHeight="1">
      <c r="A840" s="134"/>
      <c r="B840" s="134"/>
      <c r="C840" s="134"/>
      <c r="D840" s="134"/>
      <c r="E840" s="134"/>
      <c r="F840" s="134"/>
      <c r="G840" s="353"/>
      <c r="H840" s="376"/>
      <c r="I840" s="376"/>
      <c r="J840" s="376"/>
      <c r="K840" s="377"/>
      <c r="L840" s="134"/>
      <c r="M840" s="134"/>
      <c r="N840" s="134"/>
      <c r="O840" s="134"/>
      <c r="P840" s="353"/>
      <c r="Q840" s="381" t="str">
        <f>IFERROR(__xludf.DUMMYFUNCTION("TRANSPOSE(FILTER($P$6:$P$329,$O$6:$O$329='DATOS PERSONALES'!$E837))"),"#REF!")</f>
        <v>#REF!</v>
      </c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353"/>
      <c r="AZ840" s="392" t="str">
        <f>IFERROR(__xludf.DUMMYFUNCTION("TRANSPOSE( IFNA(FILTER($B:$B, MONTH(IF($A:$A&lt;&gt;"""",$A:$A,""null""))=MONTH(IF('DATOS PERSONALES'!$H838&lt;&gt;"""",'DATOS PERSONALES'!$H838,""null""))),""Ingrese mes contratacion primero""))"),"Ingrese mes contratacion primero")</f>
        <v>Ingrese mes contratacion primero</v>
      </c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</row>
    <row r="841" ht="15.75" customHeight="1">
      <c r="A841" s="134"/>
      <c r="B841" s="134"/>
      <c r="C841" s="134"/>
      <c r="D841" s="134"/>
      <c r="E841" s="134"/>
      <c r="F841" s="134"/>
      <c r="G841" s="353"/>
      <c r="H841" s="376"/>
      <c r="I841" s="376"/>
      <c r="J841" s="376"/>
      <c r="K841" s="377"/>
      <c r="L841" s="134"/>
      <c r="M841" s="134"/>
      <c r="N841" s="134"/>
      <c r="O841" s="134"/>
      <c r="P841" s="353"/>
      <c r="Q841" s="381" t="str">
        <f>IFERROR(__xludf.DUMMYFUNCTION("TRANSPOSE(FILTER($P$6:$P$329,$O$6:$O$329='DATOS PERSONALES'!$E838))"),"#REF!")</f>
        <v>#REF!</v>
      </c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353"/>
      <c r="AZ841" s="392" t="str">
        <f>IFERROR(__xludf.DUMMYFUNCTION("TRANSPOSE( IFNA(FILTER($B:$B, MONTH(IF($A:$A&lt;&gt;"""",$A:$A,""null""))=MONTH(IF('DATOS PERSONALES'!$H839&lt;&gt;"""",'DATOS PERSONALES'!$H839,""null""))),""Ingrese mes contratacion primero""))"),"Ingrese mes contratacion primero")</f>
        <v>Ingrese mes contratacion primero</v>
      </c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</row>
    <row r="842" ht="15.75" customHeight="1">
      <c r="A842" s="134"/>
      <c r="B842" s="134"/>
      <c r="C842" s="134"/>
      <c r="D842" s="134"/>
      <c r="E842" s="134"/>
      <c r="F842" s="134"/>
      <c r="G842" s="353"/>
      <c r="H842" s="376"/>
      <c r="I842" s="376"/>
      <c r="J842" s="376"/>
      <c r="K842" s="377"/>
      <c r="L842" s="134"/>
      <c r="M842" s="134"/>
      <c r="N842" s="134"/>
      <c r="O842" s="134"/>
      <c r="P842" s="353"/>
      <c r="Q842" s="381" t="str">
        <f>IFERROR(__xludf.DUMMYFUNCTION("TRANSPOSE(FILTER($P$6:$P$329,$O$6:$O$329='DATOS PERSONALES'!$E839))"),"#REF!")</f>
        <v>#REF!</v>
      </c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353"/>
      <c r="AZ842" s="392" t="str">
        <f>IFERROR(__xludf.DUMMYFUNCTION("TRANSPOSE( IFNA(FILTER($B:$B, MONTH(IF($A:$A&lt;&gt;"""",$A:$A,""null""))=MONTH(IF('DATOS PERSONALES'!$H840&lt;&gt;"""",'DATOS PERSONALES'!$H840,""null""))),""Ingrese mes contratacion primero""))"),"Ingrese mes contratacion primero")</f>
        <v>Ingrese mes contratacion primero</v>
      </c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</row>
    <row r="843" ht="15.75" customHeight="1">
      <c r="A843" s="134"/>
      <c r="B843" s="134"/>
      <c r="C843" s="134"/>
      <c r="D843" s="134"/>
      <c r="E843" s="134"/>
      <c r="F843" s="134"/>
      <c r="G843" s="353"/>
      <c r="H843" s="376"/>
      <c r="I843" s="376"/>
      <c r="J843" s="376"/>
      <c r="K843" s="377"/>
      <c r="L843" s="134"/>
      <c r="M843" s="134"/>
      <c r="N843" s="134"/>
      <c r="O843" s="134"/>
      <c r="P843" s="353"/>
      <c r="Q843" s="381" t="str">
        <f>IFERROR(__xludf.DUMMYFUNCTION("TRANSPOSE(FILTER($P$6:$P$329,$O$6:$O$329='DATOS PERSONALES'!$E840))"),"#REF!")</f>
        <v>#REF!</v>
      </c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353"/>
      <c r="AZ843" s="392" t="str">
        <f>IFERROR(__xludf.DUMMYFUNCTION("TRANSPOSE( IFNA(FILTER($B:$B, MONTH(IF($A:$A&lt;&gt;"""",$A:$A,""null""))=MONTH(IF('DATOS PERSONALES'!$H841&lt;&gt;"""",'DATOS PERSONALES'!$H841,""null""))),""Ingrese mes contratacion primero""))"),"Ingrese mes contratacion primero")</f>
        <v>Ingrese mes contratacion primero</v>
      </c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</row>
    <row r="844" ht="15.75" customHeight="1">
      <c r="A844" s="134"/>
      <c r="B844" s="134"/>
      <c r="C844" s="134"/>
      <c r="D844" s="134"/>
      <c r="E844" s="134"/>
      <c r="F844" s="134"/>
      <c r="G844" s="353"/>
      <c r="H844" s="376"/>
      <c r="I844" s="376"/>
      <c r="J844" s="376"/>
      <c r="K844" s="377"/>
      <c r="L844" s="134"/>
      <c r="M844" s="134"/>
      <c r="N844" s="134"/>
      <c r="O844" s="134"/>
      <c r="P844" s="353"/>
      <c r="Q844" s="381" t="str">
        <f>IFERROR(__xludf.DUMMYFUNCTION("TRANSPOSE(FILTER($P$6:$P$329,$O$6:$O$329='DATOS PERSONALES'!$E841))"),"#REF!")</f>
        <v>#REF!</v>
      </c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353"/>
      <c r="AZ844" s="392" t="str">
        <f>IFERROR(__xludf.DUMMYFUNCTION("TRANSPOSE( IFNA(FILTER($B:$B, MONTH(IF($A:$A&lt;&gt;"""",$A:$A,""null""))=MONTH(IF('DATOS PERSONALES'!$H842&lt;&gt;"""",'DATOS PERSONALES'!$H842,""null""))),""Ingrese mes contratacion primero""))"),"Ingrese mes contratacion primero")</f>
        <v>Ingrese mes contratacion primero</v>
      </c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</row>
    <row r="845" ht="15.75" customHeight="1">
      <c r="A845" s="134"/>
      <c r="B845" s="134"/>
      <c r="C845" s="134"/>
      <c r="D845" s="134"/>
      <c r="E845" s="134"/>
      <c r="F845" s="134"/>
      <c r="G845" s="353"/>
      <c r="H845" s="376"/>
      <c r="I845" s="376"/>
      <c r="J845" s="376"/>
      <c r="K845" s="377"/>
      <c r="L845" s="134"/>
      <c r="M845" s="134"/>
      <c r="N845" s="134"/>
      <c r="O845" s="134"/>
      <c r="P845" s="353"/>
      <c r="Q845" s="381" t="str">
        <f>IFERROR(__xludf.DUMMYFUNCTION("TRANSPOSE(FILTER($P$6:$P$329,$O$6:$O$329='DATOS PERSONALES'!$E842))"),"#REF!")</f>
        <v>#REF!</v>
      </c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353"/>
      <c r="AZ845" s="392" t="str">
        <f>IFERROR(__xludf.DUMMYFUNCTION("TRANSPOSE( IFNA(FILTER($B:$B, MONTH(IF($A:$A&lt;&gt;"""",$A:$A,""null""))=MONTH(IF('DATOS PERSONALES'!$H843&lt;&gt;"""",'DATOS PERSONALES'!$H843,""null""))),""Ingrese mes contratacion primero""))"),"Ingrese mes contratacion primero")</f>
        <v>Ingrese mes contratacion primero</v>
      </c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</row>
    <row r="846" ht="15.75" customHeight="1">
      <c r="A846" s="134"/>
      <c r="B846" s="134"/>
      <c r="C846" s="134"/>
      <c r="D846" s="134"/>
      <c r="E846" s="134"/>
      <c r="F846" s="134"/>
      <c r="G846" s="353"/>
      <c r="H846" s="376"/>
      <c r="I846" s="376"/>
      <c r="J846" s="376"/>
      <c r="K846" s="377"/>
      <c r="L846" s="134"/>
      <c r="M846" s="134"/>
      <c r="N846" s="134"/>
      <c r="O846" s="134"/>
      <c r="P846" s="353"/>
      <c r="Q846" s="381" t="str">
        <f>IFERROR(__xludf.DUMMYFUNCTION("TRANSPOSE(FILTER($P$6:$P$329,$O$6:$O$329='DATOS PERSONALES'!$E843))"),"#REF!")</f>
        <v>#REF!</v>
      </c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353"/>
      <c r="AZ846" s="392" t="str">
        <f>IFERROR(__xludf.DUMMYFUNCTION("TRANSPOSE( IFNA(FILTER($B:$B, MONTH(IF($A:$A&lt;&gt;"""",$A:$A,""null""))=MONTH(IF('DATOS PERSONALES'!$H844&lt;&gt;"""",'DATOS PERSONALES'!$H844,""null""))),""Ingrese mes contratacion primero""))"),"Ingrese mes contratacion primero")</f>
        <v>Ingrese mes contratacion primero</v>
      </c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</row>
    <row r="847" ht="15.75" customHeight="1">
      <c r="A847" s="134"/>
      <c r="B847" s="134"/>
      <c r="C847" s="134"/>
      <c r="D847" s="134"/>
      <c r="E847" s="134"/>
      <c r="F847" s="134"/>
      <c r="G847" s="353"/>
      <c r="H847" s="376"/>
      <c r="I847" s="376"/>
      <c r="J847" s="376"/>
      <c r="K847" s="377"/>
      <c r="L847" s="134"/>
      <c r="M847" s="134"/>
      <c r="N847" s="134"/>
      <c r="O847" s="134"/>
      <c r="P847" s="353"/>
      <c r="Q847" s="381" t="str">
        <f>IFERROR(__xludf.DUMMYFUNCTION("TRANSPOSE(FILTER($P$6:$P$329,$O$6:$O$329='DATOS PERSONALES'!$E844))"),"#REF!")</f>
        <v>#REF!</v>
      </c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353"/>
      <c r="AZ847" s="392" t="str">
        <f>IFERROR(__xludf.DUMMYFUNCTION("TRANSPOSE( IFNA(FILTER($B:$B, MONTH(IF($A:$A&lt;&gt;"""",$A:$A,""null""))=MONTH(IF('DATOS PERSONALES'!$H845&lt;&gt;"""",'DATOS PERSONALES'!$H845,""null""))),""Ingrese mes contratacion primero""))"),"Ingrese mes contratacion primero")</f>
        <v>Ingrese mes contratacion primero</v>
      </c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</row>
    <row r="848" ht="15.75" customHeight="1">
      <c r="A848" s="134"/>
      <c r="B848" s="134"/>
      <c r="C848" s="134"/>
      <c r="D848" s="134"/>
      <c r="E848" s="134"/>
      <c r="F848" s="134"/>
      <c r="G848" s="353"/>
      <c r="H848" s="376"/>
      <c r="I848" s="376"/>
      <c r="J848" s="376"/>
      <c r="K848" s="377"/>
      <c r="L848" s="134"/>
      <c r="M848" s="134"/>
      <c r="N848" s="134"/>
      <c r="O848" s="134"/>
      <c r="P848" s="353"/>
      <c r="Q848" s="381" t="str">
        <f>IFERROR(__xludf.DUMMYFUNCTION("TRANSPOSE(FILTER($P$6:$P$329,$O$6:$O$329='DATOS PERSONALES'!$E845))"),"#REF!")</f>
        <v>#REF!</v>
      </c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353"/>
      <c r="AZ848" s="392" t="str">
        <f>IFERROR(__xludf.DUMMYFUNCTION("TRANSPOSE( IFNA(FILTER($B:$B, MONTH(IF($A:$A&lt;&gt;"""",$A:$A,""null""))=MONTH(IF('DATOS PERSONALES'!$H846&lt;&gt;"""",'DATOS PERSONALES'!$H846,""null""))),""Ingrese mes contratacion primero""))"),"Ingrese mes contratacion primero")</f>
        <v>Ingrese mes contratacion primero</v>
      </c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</row>
    <row r="849" ht="15.75" customHeight="1">
      <c r="A849" s="134"/>
      <c r="B849" s="134"/>
      <c r="C849" s="134"/>
      <c r="D849" s="134"/>
      <c r="E849" s="134"/>
      <c r="F849" s="134"/>
      <c r="G849" s="353"/>
      <c r="H849" s="376"/>
      <c r="I849" s="376"/>
      <c r="J849" s="376"/>
      <c r="K849" s="377"/>
      <c r="L849" s="134"/>
      <c r="M849" s="134"/>
      <c r="N849" s="134"/>
      <c r="O849" s="134"/>
      <c r="P849" s="353"/>
      <c r="Q849" s="381" t="str">
        <f>IFERROR(__xludf.DUMMYFUNCTION("TRANSPOSE(FILTER($P$6:$P$329,$O$6:$O$329='DATOS PERSONALES'!$E846))"),"#REF!")</f>
        <v>#REF!</v>
      </c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353"/>
      <c r="AZ849" s="392" t="str">
        <f>IFERROR(__xludf.DUMMYFUNCTION("TRANSPOSE( IFNA(FILTER($B:$B, MONTH(IF($A:$A&lt;&gt;"""",$A:$A,""null""))=MONTH(IF('DATOS PERSONALES'!$H847&lt;&gt;"""",'DATOS PERSONALES'!$H847,""null""))),""Ingrese mes contratacion primero""))"),"Ingrese mes contratacion primero")</f>
        <v>Ingrese mes contratacion primero</v>
      </c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</row>
    <row r="850" ht="15.75" customHeight="1">
      <c r="A850" s="134"/>
      <c r="B850" s="134"/>
      <c r="C850" s="134"/>
      <c r="D850" s="134"/>
      <c r="E850" s="134"/>
      <c r="F850" s="134"/>
      <c r="G850" s="353"/>
      <c r="H850" s="376"/>
      <c r="I850" s="376"/>
      <c r="J850" s="376"/>
      <c r="K850" s="377"/>
      <c r="L850" s="134"/>
      <c r="M850" s="134"/>
      <c r="N850" s="134"/>
      <c r="O850" s="134"/>
      <c r="P850" s="353"/>
      <c r="Q850" s="381" t="str">
        <f>IFERROR(__xludf.DUMMYFUNCTION("TRANSPOSE(FILTER($P$6:$P$329,$O$6:$O$329='DATOS PERSONALES'!$E847))"),"#REF!")</f>
        <v>#REF!</v>
      </c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353"/>
      <c r="AZ850" s="392" t="str">
        <f>IFERROR(__xludf.DUMMYFUNCTION("TRANSPOSE( IFNA(FILTER($B:$B, MONTH(IF($A:$A&lt;&gt;"""",$A:$A,""null""))=MONTH(IF('DATOS PERSONALES'!$H848&lt;&gt;"""",'DATOS PERSONALES'!$H848,""null""))),""Ingrese mes contratacion primero""))"),"Ingrese mes contratacion primero")</f>
        <v>Ingrese mes contratacion primero</v>
      </c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</row>
    <row r="851" ht="15.75" customHeight="1">
      <c r="A851" s="134"/>
      <c r="B851" s="134"/>
      <c r="C851" s="134"/>
      <c r="D851" s="134"/>
      <c r="E851" s="134"/>
      <c r="F851" s="134"/>
      <c r="G851" s="353"/>
      <c r="H851" s="376"/>
      <c r="I851" s="376"/>
      <c r="J851" s="376"/>
      <c r="K851" s="377"/>
      <c r="L851" s="134"/>
      <c r="M851" s="134"/>
      <c r="N851" s="134"/>
      <c r="O851" s="134"/>
      <c r="P851" s="353"/>
      <c r="Q851" s="381" t="str">
        <f>IFERROR(__xludf.DUMMYFUNCTION("TRANSPOSE(FILTER($P$6:$P$329,$O$6:$O$329='DATOS PERSONALES'!$E848))"),"#REF!")</f>
        <v>#REF!</v>
      </c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353"/>
      <c r="AZ851" s="392" t="str">
        <f>IFERROR(__xludf.DUMMYFUNCTION("TRANSPOSE( IFNA(FILTER($B:$B, MONTH(IF($A:$A&lt;&gt;"""",$A:$A,""null""))=MONTH(IF('DATOS PERSONALES'!$H849&lt;&gt;"""",'DATOS PERSONALES'!$H849,""null""))),""Ingrese mes contratacion primero""))"),"Ingrese mes contratacion primero")</f>
        <v>Ingrese mes contratacion primero</v>
      </c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</row>
    <row r="852" ht="15.75" customHeight="1">
      <c r="A852" s="134"/>
      <c r="B852" s="134"/>
      <c r="C852" s="134"/>
      <c r="D852" s="134"/>
      <c r="E852" s="134"/>
      <c r="F852" s="134"/>
      <c r="G852" s="353"/>
      <c r="H852" s="376"/>
      <c r="I852" s="376"/>
      <c r="J852" s="376"/>
      <c r="K852" s="377"/>
      <c r="L852" s="134"/>
      <c r="M852" s="134"/>
      <c r="N852" s="134"/>
      <c r="O852" s="134"/>
      <c r="P852" s="353"/>
      <c r="Q852" s="381" t="str">
        <f>IFERROR(__xludf.DUMMYFUNCTION("TRANSPOSE(FILTER($P$6:$P$329,$O$6:$O$329='DATOS PERSONALES'!$E849))"),"#REF!")</f>
        <v>#REF!</v>
      </c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353"/>
      <c r="AZ852" s="392" t="str">
        <f>IFERROR(__xludf.DUMMYFUNCTION("TRANSPOSE( IFNA(FILTER($B:$B, MONTH(IF($A:$A&lt;&gt;"""",$A:$A,""null""))=MONTH(IF('DATOS PERSONALES'!$H850&lt;&gt;"""",'DATOS PERSONALES'!$H850,""null""))),""Ingrese mes contratacion primero""))"),"Ingrese mes contratacion primero")</f>
        <v>Ingrese mes contratacion primero</v>
      </c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</row>
    <row r="853" ht="15.75" customHeight="1">
      <c r="A853" s="134"/>
      <c r="B853" s="134"/>
      <c r="C853" s="134"/>
      <c r="D853" s="134"/>
      <c r="E853" s="134"/>
      <c r="F853" s="134"/>
      <c r="G853" s="353"/>
      <c r="H853" s="376"/>
      <c r="I853" s="376"/>
      <c r="J853" s="376"/>
      <c r="K853" s="377"/>
      <c r="L853" s="134"/>
      <c r="M853" s="134"/>
      <c r="N853" s="134"/>
      <c r="O853" s="134"/>
      <c r="P853" s="353"/>
      <c r="Q853" s="381" t="str">
        <f>IFERROR(__xludf.DUMMYFUNCTION("TRANSPOSE(FILTER($P$6:$P$329,$O$6:$O$329='DATOS PERSONALES'!$E850))"),"#REF!")</f>
        <v>#REF!</v>
      </c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353"/>
      <c r="AZ853" s="392" t="str">
        <f>IFERROR(__xludf.DUMMYFUNCTION("TRANSPOSE( IFNA(FILTER($B:$B, MONTH(IF($A:$A&lt;&gt;"""",$A:$A,""null""))=MONTH(IF('DATOS PERSONALES'!$H851&lt;&gt;"""",'DATOS PERSONALES'!$H851,""null""))),""Ingrese mes contratacion primero""))"),"Ingrese mes contratacion primero")</f>
        <v>Ingrese mes contratacion primero</v>
      </c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</row>
    <row r="854" ht="15.75" customHeight="1">
      <c r="A854" s="134"/>
      <c r="B854" s="134"/>
      <c r="C854" s="134"/>
      <c r="D854" s="134"/>
      <c r="E854" s="134"/>
      <c r="F854" s="134"/>
      <c r="G854" s="353"/>
      <c r="H854" s="376"/>
      <c r="I854" s="376"/>
      <c r="J854" s="376"/>
      <c r="K854" s="377"/>
      <c r="L854" s="134"/>
      <c r="M854" s="134"/>
      <c r="N854" s="134"/>
      <c r="O854" s="134"/>
      <c r="P854" s="353"/>
      <c r="Q854" s="381" t="str">
        <f>IFERROR(__xludf.DUMMYFUNCTION("TRANSPOSE(FILTER($P$6:$P$329,$O$6:$O$329='DATOS PERSONALES'!$E851))"),"#REF!")</f>
        <v>#REF!</v>
      </c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353"/>
      <c r="AZ854" s="392" t="str">
        <f>IFERROR(__xludf.DUMMYFUNCTION("TRANSPOSE( IFNA(FILTER($B:$B, MONTH(IF($A:$A&lt;&gt;"""",$A:$A,""null""))=MONTH(IF('DATOS PERSONALES'!$H852&lt;&gt;"""",'DATOS PERSONALES'!$H852,""null""))),""Ingrese mes contratacion primero""))"),"Ingrese mes contratacion primero")</f>
        <v>Ingrese mes contratacion primero</v>
      </c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</row>
    <row r="855" ht="15.75" customHeight="1">
      <c r="A855" s="134"/>
      <c r="B855" s="134"/>
      <c r="C855" s="134"/>
      <c r="D855" s="134"/>
      <c r="E855" s="134"/>
      <c r="F855" s="134"/>
      <c r="G855" s="353"/>
      <c r="H855" s="376"/>
      <c r="I855" s="376"/>
      <c r="J855" s="376"/>
      <c r="K855" s="377"/>
      <c r="L855" s="134"/>
      <c r="M855" s="134"/>
      <c r="N855" s="134"/>
      <c r="O855" s="134"/>
      <c r="P855" s="353"/>
      <c r="Q855" s="381" t="str">
        <f>IFERROR(__xludf.DUMMYFUNCTION("TRANSPOSE(FILTER($P$6:$P$329,$O$6:$O$329='DATOS PERSONALES'!$E852))"),"#REF!")</f>
        <v>#REF!</v>
      </c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353"/>
      <c r="AZ855" s="392" t="str">
        <f>IFERROR(__xludf.DUMMYFUNCTION("TRANSPOSE( IFNA(FILTER($B:$B, MONTH(IF($A:$A&lt;&gt;"""",$A:$A,""null""))=MONTH(IF('DATOS PERSONALES'!$H853&lt;&gt;"""",'DATOS PERSONALES'!$H853,""null""))),""Ingrese mes contratacion primero""))"),"Ingrese mes contratacion primero")</f>
        <v>Ingrese mes contratacion primero</v>
      </c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</row>
    <row r="856" ht="15.75" customHeight="1">
      <c r="A856" s="134"/>
      <c r="B856" s="134"/>
      <c r="C856" s="134"/>
      <c r="D856" s="134"/>
      <c r="E856" s="134"/>
      <c r="F856" s="134"/>
      <c r="G856" s="353"/>
      <c r="H856" s="376"/>
      <c r="I856" s="376"/>
      <c r="J856" s="376"/>
      <c r="K856" s="377"/>
      <c r="L856" s="134"/>
      <c r="M856" s="134"/>
      <c r="N856" s="134"/>
      <c r="O856" s="134"/>
      <c r="P856" s="353"/>
      <c r="Q856" s="381" t="str">
        <f>IFERROR(__xludf.DUMMYFUNCTION("TRANSPOSE(FILTER($P$6:$P$329,$O$6:$O$329='DATOS PERSONALES'!$E853))"),"#REF!")</f>
        <v>#REF!</v>
      </c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353"/>
      <c r="AZ856" s="392" t="str">
        <f>IFERROR(__xludf.DUMMYFUNCTION("TRANSPOSE( IFNA(FILTER($B:$B, MONTH(IF($A:$A&lt;&gt;"""",$A:$A,""null""))=MONTH(IF('DATOS PERSONALES'!$H854&lt;&gt;"""",'DATOS PERSONALES'!$H854,""null""))),""Ingrese mes contratacion primero""))"),"Ingrese mes contratacion primero")</f>
        <v>Ingrese mes contratacion primero</v>
      </c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</row>
    <row r="857" ht="15.75" customHeight="1">
      <c r="A857" s="134"/>
      <c r="B857" s="134"/>
      <c r="C857" s="134"/>
      <c r="D857" s="134"/>
      <c r="E857" s="134"/>
      <c r="F857" s="134"/>
      <c r="G857" s="353"/>
      <c r="H857" s="376"/>
      <c r="I857" s="376"/>
      <c r="J857" s="376"/>
      <c r="K857" s="377"/>
      <c r="L857" s="134"/>
      <c r="M857" s="134"/>
      <c r="N857" s="134"/>
      <c r="O857" s="134"/>
      <c r="P857" s="353"/>
      <c r="Q857" s="381" t="str">
        <f>IFERROR(__xludf.DUMMYFUNCTION("TRANSPOSE(FILTER($P$6:$P$329,$O$6:$O$329='DATOS PERSONALES'!$E854))"),"#REF!")</f>
        <v>#REF!</v>
      </c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353"/>
      <c r="AZ857" s="392" t="str">
        <f>IFERROR(__xludf.DUMMYFUNCTION("TRANSPOSE( IFNA(FILTER($B:$B, MONTH(IF($A:$A&lt;&gt;"""",$A:$A,""null""))=MONTH(IF('DATOS PERSONALES'!$H855&lt;&gt;"""",'DATOS PERSONALES'!$H855,""null""))),""Ingrese mes contratacion primero""))"),"Ingrese mes contratacion primero")</f>
        <v>Ingrese mes contratacion primero</v>
      </c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</row>
    <row r="858" ht="15.75" customHeight="1">
      <c r="A858" s="134"/>
      <c r="B858" s="134"/>
      <c r="C858" s="134"/>
      <c r="D858" s="134"/>
      <c r="E858" s="134"/>
      <c r="F858" s="134"/>
      <c r="G858" s="353"/>
      <c r="H858" s="376"/>
      <c r="I858" s="376"/>
      <c r="J858" s="376"/>
      <c r="K858" s="377"/>
      <c r="L858" s="134"/>
      <c r="M858" s="134"/>
      <c r="N858" s="134"/>
      <c r="O858" s="134"/>
      <c r="P858" s="353"/>
      <c r="Q858" s="381" t="str">
        <f>IFERROR(__xludf.DUMMYFUNCTION("TRANSPOSE(FILTER($P$6:$P$329,$O$6:$O$329='DATOS PERSONALES'!$E855))"),"#REF!")</f>
        <v>#REF!</v>
      </c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353"/>
      <c r="AZ858" s="392" t="str">
        <f>IFERROR(__xludf.DUMMYFUNCTION("TRANSPOSE( IFNA(FILTER($B:$B, MONTH(IF($A:$A&lt;&gt;"""",$A:$A,""null""))=MONTH(IF('DATOS PERSONALES'!$H856&lt;&gt;"""",'DATOS PERSONALES'!$H856,""null""))),""Ingrese mes contratacion primero""))"),"Ingrese mes contratacion primero")</f>
        <v>Ingrese mes contratacion primero</v>
      </c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</row>
    <row r="859" ht="15.75" customHeight="1">
      <c r="A859" s="134"/>
      <c r="B859" s="134"/>
      <c r="C859" s="134"/>
      <c r="D859" s="134"/>
      <c r="E859" s="134"/>
      <c r="F859" s="134"/>
      <c r="G859" s="353"/>
      <c r="H859" s="376"/>
      <c r="I859" s="376"/>
      <c r="J859" s="376"/>
      <c r="K859" s="377"/>
      <c r="L859" s="134"/>
      <c r="M859" s="134"/>
      <c r="N859" s="134"/>
      <c r="O859" s="134"/>
      <c r="P859" s="353"/>
      <c r="Q859" s="381" t="str">
        <f>IFERROR(__xludf.DUMMYFUNCTION("TRANSPOSE(FILTER($P$6:$P$329,$O$6:$O$329='DATOS PERSONALES'!$E856))"),"#REF!")</f>
        <v>#REF!</v>
      </c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353"/>
      <c r="AZ859" s="392" t="str">
        <f>IFERROR(__xludf.DUMMYFUNCTION("TRANSPOSE( IFNA(FILTER($B:$B, MONTH(IF($A:$A&lt;&gt;"""",$A:$A,""null""))=MONTH(IF('DATOS PERSONALES'!$H857&lt;&gt;"""",'DATOS PERSONALES'!$H857,""null""))),""Ingrese mes contratacion primero""))"),"Ingrese mes contratacion primero")</f>
        <v>Ingrese mes contratacion primero</v>
      </c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</row>
    <row r="860" ht="15.75" customHeight="1">
      <c r="A860" s="134"/>
      <c r="B860" s="134"/>
      <c r="C860" s="134"/>
      <c r="D860" s="134"/>
      <c r="E860" s="134"/>
      <c r="F860" s="134"/>
      <c r="G860" s="353"/>
      <c r="H860" s="376"/>
      <c r="I860" s="376"/>
      <c r="J860" s="376"/>
      <c r="K860" s="377"/>
      <c r="L860" s="134"/>
      <c r="M860" s="134"/>
      <c r="N860" s="134"/>
      <c r="O860" s="134"/>
      <c r="P860" s="353"/>
      <c r="Q860" s="381" t="str">
        <f>IFERROR(__xludf.DUMMYFUNCTION("TRANSPOSE(FILTER($P$6:$P$329,$O$6:$O$329='DATOS PERSONALES'!$E857))"),"#REF!")</f>
        <v>#REF!</v>
      </c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353"/>
      <c r="AZ860" s="392" t="str">
        <f>IFERROR(__xludf.DUMMYFUNCTION("TRANSPOSE( IFNA(FILTER($B:$B, MONTH(IF($A:$A&lt;&gt;"""",$A:$A,""null""))=MONTH(IF('DATOS PERSONALES'!$H858&lt;&gt;"""",'DATOS PERSONALES'!$H858,""null""))),""Ingrese mes contratacion primero""))"),"Ingrese mes contratacion primero")</f>
        <v>Ingrese mes contratacion primero</v>
      </c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</row>
    <row r="861" ht="15.75" customHeight="1">
      <c r="A861" s="134"/>
      <c r="B861" s="134"/>
      <c r="C861" s="134"/>
      <c r="D861" s="134"/>
      <c r="E861" s="134"/>
      <c r="F861" s="134"/>
      <c r="G861" s="353"/>
      <c r="H861" s="376"/>
      <c r="I861" s="376"/>
      <c r="J861" s="376"/>
      <c r="K861" s="377"/>
      <c r="L861" s="134"/>
      <c r="M861" s="134"/>
      <c r="N861" s="134"/>
      <c r="O861" s="134"/>
      <c r="P861" s="353"/>
      <c r="Q861" s="381" t="str">
        <f>IFERROR(__xludf.DUMMYFUNCTION("TRANSPOSE(FILTER($P$6:$P$329,$O$6:$O$329='DATOS PERSONALES'!$E858))"),"#REF!")</f>
        <v>#REF!</v>
      </c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353"/>
      <c r="AZ861" s="392" t="str">
        <f>IFERROR(__xludf.DUMMYFUNCTION("TRANSPOSE( IFNA(FILTER($B:$B, MONTH(IF($A:$A&lt;&gt;"""",$A:$A,""null""))=MONTH(IF('DATOS PERSONALES'!$H859&lt;&gt;"""",'DATOS PERSONALES'!$H859,""null""))),""Ingrese mes contratacion primero""))"),"Ingrese mes contratacion primero")</f>
        <v>Ingrese mes contratacion primero</v>
      </c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</row>
    <row r="862" ht="15.75" customHeight="1">
      <c r="A862" s="134"/>
      <c r="B862" s="134"/>
      <c r="C862" s="134"/>
      <c r="D862" s="134"/>
      <c r="E862" s="134"/>
      <c r="F862" s="134"/>
      <c r="G862" s="353"/>
      <c r="H862" s="376"/>
      <c r="I862" s="376"/>
      <c r="J862" s="376"/>
      <c r="K862" s="377"/>
      <c r="L862" s="134"/>
      <c r="M862" s="134"/>
      <c r="N862" s="134"/>
      <c r="O862" s="134"/>
      <c r="P862" s="353"/>
      <c r="Q862" s="381" t="str">
        <f>IFERROR(__xludf.DUMMYFUNCTION("TRANSPOSE(FILTER($P$6:$P$329,$O$6:$O$329='DATOS PERSONALES'!$E859))"),"#REF!")</f>
        <v>#REF!</v>
      </c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353"/>
      <c r="AZ862" s="392" t="str">
        <f>IFERROR(__xludf.DUMMYFUNCTION("TRANSPOSE( IFNA(FILTER($B:$B, MONTH(IF($A:$A&lt;&gt;"""",$A:$A,""null""))=MONTH(IF('DATOS PERSONALES'!$H860&lt;&gt;"""",'DATOS PERSONALES'!$H860,""null""))),""Ingrese mes contratacion primero""))"),"Ingrese mes contratacion primero")</f>
        <v>Ingrese mes contratacion primero</v>
      </c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</row>
    <row r="863" ht="15.75" customHeight="1">
      <c r="A863" s="134"/>
      <c r="B863" s="134"/>
      <c r="C863" s="134"/>
      <c r="D863" s="134"/>
      <c r="E863" s="134"/>
      <c r="F863" s="134"/>
      <c r="G863" s="353"/>
      <c r="H863" s="376"/>
      <c r="I863" s="376"/>
      <c r="J863" s="376"/>
      <c r="K863" s="377"/>
      <c r="L863" s="134"/>
      <c r="M863" s="134"/>
      <c r="N863" s="134"/>
      <c r="O863" s="134"/>
      <c r="P863" s="353"/>
      <c r="Q863" s="381" t="str">
        <f>IFERROR(__xludf.DUMMYFUNCTION("TRANSPOSE(FILTER($P$6:$P$329,$O$6:$O$329='DATOS PERSONALES'!$E860))"),"#REF!")</f>
        <v>#REF!</v>
      </c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353"/>
      <c r="AZ863" s="392" t="str">
        <f>IFERROR(__xludf.DUMMYFUNCTION("TRANSPOSE( IFNA(FILTER($B:$B, MONTH(IF($A:$A&lt;&gt;"""",$A:$A,""null""))=MONTH(IF('DATOS PERSONALES'!$H861&lt;&gt;"""",'DATOS PERSONALES'!$H861,""null""))),""Ingrese mes contratacion primero""))"),"Ingrese mes contratacion primero")</f>
        <v>Ingrese mes contratacion primero</v>
      </c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</row>
    <row r="864" ht="15.75" customHeight="1">
      <c r="A864" s="134"/>
      <c r="B864" s="134"/>
      <c r="C864" s="134"/>
      <c r="D864" s="134"/>
      <c r="E864" s="134"/>
      <c r="F864" s="134"/>
      <c r="G864" s="353"/>
      <c r="H864" s="376"/>
      <c r="I864" s="376"/>
      <c r="J864" s="376"/>
      <c r="K864" s="377"/>
      <c r="L864" s="134"/>
      <c r="M864" s="134"/>
      <c r="N864" s="134"/>
      <c r="O864" s="134"/>
      <c r="P864" s="353"/>
      <c r="Q864" s="381" t="str">
        <f>IFERROR(__xludf.DUMMYFUNCTION("TRANSPOSE(FILTER($P$6:$P$329,$O$6:$O$329='DATOS PERSONALES'!$E861))"),"#REF!")</f>
        <v>#REF!</v>
      </c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353"/>
      <c r="AZ864" s="392" t="str">
        <f>IFERROR(__xludf.DUMMYFUNCTION("TRANSPOSE( IFNA(FILTER($B:$B, MONTH(IF($A:$A&lt;&gt;"""",$A:$A,""null""))=MONTH(IF('DATOS PERSONALES'!$H862&lt;&gt;"""",'DATOS PERSONALES'!$H862,""null""))),""Ingrese mes contratacion primero""))"),"Ingrese mes contratacion primero")</f>
        <v>Ingrese mes contratacion primero</v>
      </c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</row>
    <row r="865" ht="15.75" customHeight="1">
      <c r="A865" s="134"/>
      <c r="B865" s="134"/>
      <c r="C865" s="134"/>
      <c r="D865" s="134"/>
      <c r="E865" s="134"/>
      <c r="F865" s="134"/>
      <c r="G865" s="353"/>
      <c r="H865" s="376"/>
      <c r="I865" s="376"/>
      <c r="J865" s="376"/>
      <c r="K865" s="377"/>
      <c r="L865" s="134"/>
      <c r="M865" s="134"/>
      <c r="N865" s="134"/>
      <c r="O865" s="134"/>
      <c r="P865" s="353"/>
      <c r="Q865" s="381" t="str">
        <f>IFERROR(__xludf.DUMMYFUNCTION("TRANSPOSE(FILTER($P$6:$P$329,$O$6:$O$329='DATOS PERSONALES'!$E862))"),"#REF!")</f>
        <v>#REF!</v>
      </c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353"/>
      <c r="AZ865" s="392" t="str">
        <f>IFERROR(__xludf.DUMMYFUNCTION("TRANSPOSE( IFNA(FILTER($B:$B, MONTH(IF($A:$A&lt;&gt;"""",$A:$A,""null""))=MONTH(IF('DATOS PERSONALES'!$H863&lt;&gt;"""",'DATOS PERSONALES'!$H863,""null""))),""Ingrese mes contratacion primero""))"),"Ingrese mes contratacion primero")</f>
        <v>Ingrese mes contratacion primero</v>
      </c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</row>
    <row r="866" ht="15.75" customHeight="1">
      <c r="A866" s="134"/>
      <c r="B866" s="134"/>
      <c r="C866" s="134"/>
      <c r="D866" s="134"/>
      <c r="E866" s="134"/>
      <c r="F866" s="134"/>
      <c r="G866" s="353"/>
      <c r="H866" s="376"/>
      <c r="I866" s="376"/>
      <c r="J866" s="376"/>
      <c r="K866" s="377"/>
      <c r="L866" s="134"/>
      <c r="M866" s="134"/>
      <c r="N866" s="134"/>
      <c r="O866" s="134"/>
      <c r="P866" s="353"/>
      <c r="Q866" s="381" t="str">
        <f>IFERROR(__xludf.DUMMYFUNCTION("TRANSPOSE(FILTER($P$6:$P$329,$O$6:$O$329='DATOS PERSONALES'!$E863))"),"#REF!")</f>
        <v>#REF!</v>
      </c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353"/>
      <c r="AZ866" s="392" t="str">
        <f>IFERROR(__xludf.DUMMYFUNCTION("TRANSPOSE( IFNA(FILTER($B:$B, MONTH(IF($A:$A&lt;&gt;"""",$A:$A,""null""))=MONTH(IF('DATOS PERSONALES'!$H864&lt;&gt;"""",'DATOS PERSONALES'!$H864,""null""))),""Ingrese mes contratacion primero""))"),"Ingrese mes contratacion primero")</f>
        <v>Ingrese mes contratacion primero</v>
      </c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</row>
    <row r="867" ht="15.75" customHeight="1">
      <c r="A867" s="134"/>
      <c r="B867" s="134"/>
      <c r="C867" s="134"/>
      <c r="D867" s="134"/>
      <c r="E867" s="134"/>
      <c r="F867" s="134"/>
      <c r="G867" s="353"/>
      <c r="H867" s="376"/>
      <c r="I867" s="376"/>
      <c r="J867" s="376"/>
      <c r="K867" s="377"/>
      <c r="L867" s="134"/>
      <c r="M867" s="134"/>
      <c r="N867" s="134"/>
      <c r="O867" s="134"/>
      <c r="P867" s="353"/>
      <c r="Q867" s="381" t="str">
        <f>IFERROR(__xludf.DUMMYFUNCTION("TRANSPOSE(FILTER($P$6:$P$329,$O$6:$O$329='DATOS PERSONALES'!$E864))"),"#REF!")</f>
        <v>#REF!</v>
      </c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353"/>
      <c r="AZ867" s="392" t="str">
        <f>IFERROR(__xludf.DUMMYFUNCTION("TRANSPOSE( IFNA(FILTER($B:$B, MONTH(IF($A:$A&lt;&gt;"""",$A:$A,""null""))=MONTH(IF('DATOS PERSONALES'!$H865&lt;&gt;"""",'DATOS PERSONALES'!$H865,""null""))),""Ingrese mes contratacion primero""))"),"Ingrese mes contratacion primero")</f>
        <v>Ingrese mes contratacion primero</v>
      </c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</row>
    <row r="868" ht="15.75" customHeight="1">
      <c r="A868" s="134"/>
      <c r="B868" s="134"/>
      <c r="C868" s="134"/>
      <c r="D868" s="134"/>
      <c r="E868" s="134"/>
      <c r="F868" s="134"/>
      <c r="G868" s="353"/>
      <c r="H868" s="376"/>
      <c r="I868" s="376"/>
      <c r="J868" s="376"/>
      <c r="K868" s="377"/>
      <c r="L868" s="134"/>
      <c r="M868" s="134"/>
      <c r="N868" s="134"/>
      <c r="O868" s="134"/>
      <c r="P868" s="353"/>
      <c r="Q868" s="381" t="str">
        <f>IFERROR(__xludf.DUMMYFUNCTION("TRANSPOSE(FILTER($P$6:$P$329,$O$6:$O$329='DATOS PERSONALES'!$E865))"),"#REF!")</f>
        <v>#REF!</v>
      </c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353"/>
      <c r="AZ868" s="392" t="str">
        <f>IFERROR(__xludf.DUMMYFUNCTION("TRANSPOSE( IFNA(FILTER($B:$B, MONTH(IF($A:$A&lt;&gt;"""",$A:$A,""null""))=MONTH(IF('DATOS PERSONALES'!$H866&lt;&gt;"""",'DATOS PERSONALES'!$H866,""null""))),""Ingrese mes contratacion primero""))"),"Ingrese mes contratacion primero")</f>
        <v>Ingrese mes contratacion primero</v>
      </c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</row>
    <row r="869" ht="15.75" customHeight="1">
      <c r="A869" s="134"/>
      <c r="B869" s="134"/>
      <c r="C869" s="134"/>
      <c r="D869" s="134"/>
      <c r="E869" s="134"/>
      <c r="F869" s="134"/>
      <c r="G869" s="353"/>
      <c r="H869" s="376"/>
      <c r="I869" s="376"/>
      <c r="J869" s="376"/>
      <c r="K869" s="377"/>
      <c r="L869" s="134"/>
      <c r="M869" s="134"/>
      <c r="N869" s="134"/>
      <c r="O869" s="134"/>
      <c r="P869" s="353"/>
      <c r="Q869" s="381" t="str">
        <f>IFERROR(__xludf.DUMMYFUNCTION("TRANSPOSE(FILTER($P$6:$P$329,$O$6:$O$329='DATOS PERSONALES'!$E866))"),"#REF!")</f>
        <v>#REF!</v>
      </c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353"/>
      <c r="AZ869" s="392" t="str">
        <f>IFERROR(__xludf.DUMMYFUNCTION("TRANSPOSE( IFNA(FILTER($B:$B, MONTH(IF($A:$A&lt;&gt;"""",$A:$A,""null""))=MONTH(IF('DATOS PERSONALES'!$H867&lt;&gt;"""",'DATOS PERSONALES'!$H867,""null""))),""Ingrese mes contratacion primero""))"),"Ingrese mes contratacion primero")</f>
        <v>Ingrese mes contratacion primero</v>
      </c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</row>
    <row r="870" ht="15.75" customHeight="1">
      <c r="A870" s="134"/>
      <c r="B870" s="134"/>
      <c r="C870" s="134"/>
      <c r="D870" s="134"/>
      <c r="E870" s="134"/>
      <c r="F870" s="134"/>
      <c r="G870" s="353"/>
      <c r="H870" s="376"/>
      <c r="I870" s="376"/>
      <c r="J870" s="376"/>
      <c r="K870" s="377"/>
      <c r="L870" s="134"/>
      <c r="M870" s="134"/>
      <c r="N870" s="134"/>
      <c r="O870" s="134"/>
      <c r="P870" s="353"/>
      <c r="Q870" s="381" t="str">
        <f>IFERROR(__xludf.DUMMYFUNCTION("TRANSPOSE(FILTER($P$6:$P$329,$O$6:$O$329='DATOS PERSONALES'!$E867))"),"#REF!")</f>
        <v>#REF!</v>
      </c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353"/>
      <c r="AZ870" s="392" t="str">
        <f>IFERROR(__xludf.DUMMYFUNCTION("TRANSPOSE( IFNA(FILTER($B:$B, MONTH(IF($A:$A&lt;&gt;"""",$A:$A,""null""))=MONTH(IF('DATOS PERSONALES'!$H868&lt;&gt;"""",'DATOS PERSONALES'!$H868,""null""))),""Ingrese mes contratacion primero""))"),"Ingrese mes contratacion primero")</f>
        <v>Ingrese mes contratacion primero</v>
      </c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</row>
    <row r="871" ht="15.75" customHeight="1">
      <c r="A871" s="134"/>
      <c r="B871" s="134"/>
      <c r="C871" s="134"/>
      <c r="D871" s="134"/>
      <c r="E871" s="134"/>
      <c r="F871" s="134"/>
      <c r="G871" s="353"/>
      <c r="H871" s="376"/>
      <c r="I871" s="376"/>
      <c r="J871" s="376"/>
      <c r="K871" s="377"/>
      <c r="L871" s="134"/>
      <c r="M871" s="134"/>
      <c r="N871" s="134"/>
      <c r="O871" s="134"/>
      <c r="P871" s="353"/>
      <c r="Q871" s="381" t="str">
        <f>IFERROR(__xludf.DUMMYFUNCTION("TRANSPOSE(FILTER($P$6:$P$329,$O$6:$O$329='DATOS PERSONALES'!$E868))"),"#REF!")</f>
        <v>#REF!</v>
      </c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353"/>
      <c r="AZ871" s="392" t="str">
        <f>IFERROR(__xludf.DUMMYFUNCTION("TRANSPOSE( IFNA(FILTER($B:$B, MONTH(IF($A:$A&lt;&gt;"""",$A:$A,""null""))=MONTH(IF('DATOS PERSONALES'!$H869&lt;&gt;"""",'DATOS PERSONALES'!$H869,""null""))),""Ingrese mes contratacion primero""))"),"Ingrese mes contratacion primero")</f>
        <v>Ingrese mes contratacion primero</v>
      </c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</row>
    <row r="872" ht="15.75" customHeight="1">
      <c r="A872" s="134"/>
      <c r="B872" s="134"/>
      <c r="C872" s="134"/>
      <c r="D872" s="134"/>
      <c r="E872" s="134"/>
      <c r="F872" s="134"/>
      <c r="G872" s="353"/>
      <c r="H872" s="376"/>
      <c r="I872" s="376"/>
      <c r="J872" s="376"/>
      <c r="K872" s="377"/>
      <c r="L872" s="134"/>
      <c r="M872" s="134"/>
      <c r="N872" s="134"/>
      <c r="O872" s="134"/>
      <c r="P872" s="353"/>
      <c r="Q872" s="381" t="str">
        <f>IFERROR(__xludf.DUMMYFUNCTION("TRANSPOSE(FILTER($P$6:$P$329,$O$6:$O$329='DATOS PERSONALES'!$E869))"),"#REF!")</f>
        <v>#REF!</v>
      </c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353"/>
      <c r="AZ872" s="392" t="str">
        <f>IFERROR(__xludf.DUMMYFUNCTION("TRANSPOSE( IFNA(FILTER($B:$B, MONTH(IF($A:$A&lt;&gt;"""",$A:$A,""null""))=MONTH(IF('DATOS PERSONALES'!$H870&lt;&gt;"""",'DATOS PERSONALES'!$H870,""null""))),""Ingrese mes contratacion primero""))"),"Ingrese mes contratacion primero")</f>
        <v>Ingrese mes contratacion primero</v>
      </c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</row>
    <row r="873" ht="15.75" customHeight="1">
      <c r="A873" s="134"/>
      <c r="B873" s="134"/>
      <c r="C873" s="134"/>
      <c r="D873" s="134"/>
      <c r="E873" s="134"/>
      <c r="F873" s="134"/>
      <c r="G873" s="353"/>
      <c r="H873" s="376"/>
      <c r="I873" s="376"/>
      <c r="J873" s="376"/>
      <c r="K873" s="377"/>
      <c r="L873" s="134"/>
      <c r="M873" s="134"/>
      <c r="N873" s="134"/>
      <c r="O873" s="134"/>
      <c r="P873" s="353"/>
      <c r="Q873" s="381" t="str">
        <f>IFERROR(__xludf.DUMMYFUNCTION("TRANSPOSE(FILTER($P$6:$P$329,$O$6:$O$329='DATOS PERSONALES'!$E870))"),"#REF!")</f>
        <v>#REF!</v>
      </c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353"/>
      <c r="AZ873" s="392" t="str">
        <f>IFERROR(__xludf.DUMMYFUNCTION("TRANSPOSE( IFNA(FILTER($B:$B, MONTH(IF($A:$A&lt;&gt;"""",$A:$A,""null""))=MONTH(IF('DATOS PERSONALES'!$H871&lt;&gt;"""",'DATOS PERSONALES'!$H871,""null""))),""Ingrese mes contratacion primero""))"),"Ingrese mes contratacion primero")</f>
        <v>Ingrese mes contratacion primero</v>
      </c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</row>
    <row r="874" ht="15.75" customHeight="1">
      <c r="A874" s="134"/>
      <c r="B874" s="134"/>
      <c r="C874" s="134"/>
      <c r="D874" s="134"/>
      <c r="E874" s="134"/>
      <c r="F874" s="134"/>
      <c r="G874" s="353"/>
      <c r="H874" s="376"/>
      <c r="I874" s="376"/>
      <c r="J874" s="376"/>
      <c r="K874" s="377"/>
      <c r="L874" s="134"/>
      <c r="M874" s="134"/>
      <c r="N874" s="134"/>
      <c r="O874" s="134"/>
      <c r="P874" s="353"/>
      <c r="Q874" s="381" t="str">
        <f>IFERROR(__xludf.DUMMYFUNCTION("TRANSPOSE(FILTER($P$6:$P$329,$O$6:$O$329='DATOS PERSONALES'!$E871))"),"#REF!")</f>
        <v>#REF!</v>
      </c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353"/>
      <c r="AZ874" s="392" t="str">
        <f>IFERROR(__xludf.DUMMYFUNCTION("TRANSPOSE( IFNA(FILTER($B:$B, MONTH(IF($A:$A&lt;&gt;"""",$A:$A,""null""))=MONTH(IF('DATOS PERSONALES'!$H872&lt;&gt;"""",'DATOS PERSONALES'!$H872,""null""))),""Ingrese mes contratacion primero""))"),"Ingrese mes contratacion primero")</f>
        <v>Ingrese mes contratacion primero</v>
      </c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</row>
    <row r="875" ht="15.75" customHeight="1">
      <c r="A875" s="134"/>
      <c r="B875" s="134"/>
      <c r="C875" s="134"/>
      <c r="D875" s="134"/>
      <c r="E875" s="134"/>
      <c r="F875" s="134"/>
      <c r="G875" s="353"/>
      <c r="H875" s="376"/>
      <c r="I875" s="376"/>
      <c r="J875" s="376"/>
      <c r="K875" s="377"/>
      <c r="L875" s="134"/>
      <c r="M875" s="134"/>
      <c r="N875" s="134"/>
      <c r="O875" s="134"/>
      <c r="P875" s="353"/>
      <c r="Q875" s="381" t="str">
        <f>IFERROR(__xludf.DUMMYFUNCTION("TRANSPOSE(FILTER($P$6:$P$329,$O$6:$O$329='DATOS PERSONALES'!$E872))"),"#REF!")</f>
        <v>#REF!</v>
      </c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353"/>
      <c r="AZ875" s="392" t="str">
        <f>IFERROR(__xludf.DUMMYFUNCTION("TRANSPOSE( IFNA(FILTER($B:$B, MONTH(IF($A:$A&lt;&gt;"""",$A:$A,""null""))=MONTH(IF('DATOS PERSONALES'!$H873&lt;&gt;"""",'DATOS PERSONALES'!$H873,""null""))),""Ingrese mes contratacion primero""))"),"Ingrese mes contratacion primero")</f>
        <v>Ingrese mes contratacion primero</v>
      </c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</row>
    <row r="876" ht="15.75" customHeight="1">
      <c r="A876" s="134"/>
      <c r="B876" s="134"/>
      <c r="C876" s="134"/>
      <c r="D876" s="134"/>
      <c r="E876" s="134"/>
      <c r="F876" s="134"/>
      <c r="G876" s="353"/>
      <c r="H876" s="376"/>
      <c r="I876" s="376"/>
      <c r="J876" s="376"/>
      <c r="K876" s="377"/>
      <c r="L876" s="134"/>
      <c r="M876" s="134"/>
      <c r="N876" s="134"/>
      <c r="O876" s="134"/>
      <c r="P876" s="353"/>
      <c r="Q876" s="381" t="str">
        <f>IFERROR(__xludf.DUMMYFUNCTION("TRANSPOSE(FILTER($P$6:$P$329,$O$6:$O$329='DATOS PERSONALES'!$E873))"),"#REF!")</f>
        <v>#REF!</v>
      </c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353"/>
      <c r="AZ876" s="392" t="str">
        <f>IFERROR(__xludf.DUMMYFUNCTION("TRANSPOSE( IFNA(FILTER($B:$B, MONTH(IF($A:$A&lt;&gt;"""",$A:$A,""null""))=MONTH(IF('DATOS PERSONALES'!$H874&lt;&gt;"""",'DATOS PERSONALES'!$H874,""null""))),""Ingrese mes contratacion primero""))"),"Ingrese mes contratacion primero")</f>
        <v>Ingrese mes contratacion primero</v>
      </c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</row>
    <row r="877" ht="15.75" customHeight="1">
      <c r="A877" s="134"/>
      <c r="B877" s="134"/>
      <c r="C877" s="134"/>
      <c r="D877" s="134"/>
      <c r="E877" s="134"/>
      <c r="F877" s="134"/>
      <c r="G877" s="353"/>
      <c r="H877" s="376"/>
      <c r="I877" s="376"/>
      <c r="J877" s="376"/>
      <c r="K877" s="377"/>
      <c r="L877" s="134"/>
      <c r="M877" s="134"/>
      <c r="N877" s="134"/>
      <c r="O877" s="134"/>
      <c r="P877" s="353"/>
      <c r="Q877" s="381" t="str">
        <f>IFERROR(__xludf.DUMMYFUNCTION("TRANSPOSE(FILTER($P$6:$P$329,$O$6:$O$329='DATOS PERSONALES'!$E874))"),"#REF!")</f>
        <v>#REF!</v>
      </c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353"/>
      <c r="AZ877" s="392" t="str">
        <f>IFERROR(__xludf.DUMMYFUNCTION("TRANSPOSE( IFNA(FILTER($B:$B, MONTH(IF($A:$A&lt;&gt;"""",$A:$A,""null""))=MONTH(IF('DATOS PERSONALES'!$H875&lt;&gt;"""",'DATOS PERSONALES'!$H875,""null""))),""Ingrese mes contratacion primero""))"),"Ingrese mes contratacion primero")</f>
        <v>Ingrese mes contratacion primero</v>
      </c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</row>
    <row r="878" ht="15.75" customHeight="1">
      <c r="A878" s="134"/>
      <c r="B878" s="134"/>
      <c r="C878" s="134"/>
      <c r="D878" s="134"/>
      <c r="E878" s="134"/>
      <c r="F878" s="134"/>
      <c r="G878" s="353"/>
      <c r="H878" s="376"/>
      <c r="I878" s="376"/>
      <c r="J878" s="376"/>
      <c r="K878" s="377"/>
      <c r="L878" s="134"/>
      <c r="M878" s="134"/>
      <c r="N878" s="134"/>
      <c r="O878" s="134"/>
      <c r="P878" s="353"/>
      <c r="Q878" s="381" t="str">
        <f>IFERROR(__xludf.DUMMYFUNCTION("TRANSPOSE(FILTER($P$6:$P$329,$O$6:$O$329='DATOS PERSONALES'!$E875))"),"#REF!")</f>
        <v>#REF!</v>
      </c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353"/>
      <c r="AZ878" s="392" t="str">
        <f>IFERROR(__xludf.DUMMYFUNCTION("TRANSPOSE( IFNA(FILTER($B:$B, MONTH(IF($A:$A&lt;&gt;"""",$A:$A,""null""))=MONTH(IF('DATOS PERSONALES'!$H876&lt;&gt;"""",'DATOS PERSONALES'!$H876,""null""))),""Ingrese mes contratacion primero""))"),"Ingrese mes contratacion primero")</f>
        <v>Ingrese mes contratacion primero</v>
      </c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</row>
    <row r="879" ht="15.75" customHeight="1">
      <c r="A879" s="134"/>
      <c r="B879" s="134"/>
      <c r="C879" s="134"/>
      <c r="D879" s="134"/>
      <c r="E879" s="134"/>
      <c r="F879" s="134"/>
      <c r="G879" s="353"/>
      <c r="H879" s="376"/>
      <c r="I879" s="376"/>
      <c r="J879" s="376"/>
      <c r="K879" s="377"/>
      <c r="L879" s="134"/>
      <c r="M879" s="134"/>
      <c r="N879" s="134"/>
      <c r="O879" s="134"/>
      <c r="P879" s="353"/>
      <c r="Q879" s="381" t="str">
        <f>IFERROR(__xludf.DUMMYFUNCTION("TRANSPOSE(FILTER($P$6:$P$329,$O$6:$O$329='DATOS PERSONALES'!$E876))"),"#REF!")</f>
        <v>#REF!</v>
      </c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353"/>
      <c r="AZ879" s="392" t="str">
        <f>IFERROR(__xludf.DUMMYFUNCTION("TRANSPOSE( IFNA(FILTER($B:$B, MONTH(IF($A:$A&lt;&gt;"""",$A:$A,""null""))=MONTH(IF('DATOS PERSONALES'!$H877&lt;&gt;"""",'DATOS PERSONALES'!$H877,""null""))),""Ingrese mes contratacion primero""))"),"Ingrese mes contratacion primero")</f>
        <v>Ingrese mes contratacion primero</v>
      </c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</row>
    <row r="880" ht="15.75" customHeight="1">
      <c r="A880" s="134"/>
      <c r="B880" s="134"/>
      <c r="C880" s="134"/>
      <c r="D880" s="134"/>
      <c r="E880" s="134"/>
      <c r="F880" s="134"/>
      <c r="G880" s="353"/>
      <c r="H880" s="376"/>
      <c r="I880" s="376"/>
      <c r="J880" s="376"/>
      <c r="K880" s="377"/>
      <c r="L880" s="134"/>
      <c r="M880" s="134"/>
      <c r="N880" s="134"/>
      <c r="O880" s="134"/>
      <c r="P880" s="353"/>
      <c r="Q880" s="381" t="str">
        <f>IFERROR(__xludf.DUMMYFUNCTION("TRANSPOSE(FILTER($P$6:$P$329,$O$6:$O$329='DATOS PERSONALES'!$E877))"),"#REF!")</f>
        <v>#REF!</v>
      </c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353"/>
      <c r="AZ880" s="392" t="str">
        <f>IFERROR(__xludf.DUMMYFUNCTION("TRANSPOSE( IFNA(FILTER($B:$B, MONTH(IF($A:$A&lt;&gt;"""",$A:$A,""null""))=MONTH(IF('DATOS PERSONALES'!$H878&lt;&gt;"""",'DATOS PERSONALES'!$H878,""null""))),""Ingrese mes contratacion primero""))"),"Ingrese mes contratacion primero")</f>
        <v>Ingrese mes contratacion primero</v>
      </c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</row>
    <row r="881" ht="15.75" customHeight="1">
      <c r="A881" s="134"/>
      <c r="B881" s="134"/>
      <c r="C881" s="134"/>
      <c r="D881" s="134"/>
      <c r="E881" s="134"/>
      <c r="F881" s="134"/>
      <c r="G881" s="353"/>
      <c r="H881" s="376"/>
      <c r="I881" s="376"/>
      <c r="J881" s="376"/>
      <c r="K881" s="377"/>
      <c r="L881" s="134"/>
      <c r="M881" s="134"/>
      <c r="N881" s="134"/>
      <c r="O881" s="134"/>
      <c r="P881" s="353"/>
      <c r="Q881" s="381" t="str">
        <f>IFERROR(__xludf.DUMMYFUNCTION("TRANSPOSE(FILTER($P$6:$P$329,$O$6:$O$329='DATOS PERSONALES'!$E878))"),"#REF!")</f>
        <v>#REF!</v>
      </c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353"/>
      <c r="AZ881" s="392" t="str">
        <f>IFERROR(__xludf.DUMMYFUNCTION("TRANSPOSE( IFNA(FILTER($B:$B, MONTH(IF($A:$A&lt;&gt;"""",$A:$A,""null""))=MONTH(IF('DATOS PERSONALES'!$H879&lt;&gt;"""",'DATOS PERSONALES'!$H879,""null""))),""Ingrese mes contratacion primero""))"),"Ingrese mes contratacion primero")</f>
        <v>Ingrese mes contratacion primero</v>
      </c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</row>
    <row r="882" ht="15.75" customHeight="1">
      <c r="A882" s="134"/>
      <c r="B882" s="134"/>
      <c r="C882" s="134"/>
      <c r="D882" s="134"/>
      <c r="E882" s="134"/>
      <c r="F882" s="134"/>
      <c r="G882" s="353"/>
      <c r="H882" s="376"/>
      <c r="I882" s="376"/>
      <c r="J882" s="376"/>
      <c r="K882" s="377"/>
      <c r="L882" s="134"/>
      <c r="M882" s="134"/>
      <c r="N882" s="134"/>
      <c r="O882" s="134"/>
      <c r="P882" s="353"/>
      <c r="Q882" s="381" t="str">
        <f>IFERROR(__xludf.DUMMYFUNCTION("TRANSPOSE(FILTER($P$6:$P$329,$O$6:$O$329='DATOS PERSONALES'!$E879))"),"#REF!")</f>
        <v>#REF!</v>
      </c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353"/>
      <c r="AZ882" s="392" t="str">
        <f>IFERROR(__xludf.DUMMYFUNCTION("TRANSPOSE( IFNA(FILTER($B:$B, MONTH(IF($A:$A&lt;&gt;"""",$A:$A,""null""))=MONTH(IF('DATOS PERSONALES'!$H880&lt;&gt;"""",'DATOS PERSONALES'!$H880,""null""))),""Ingrese mes contratacion primero""))"),"Ingrese mes contratacion primero")</f>
        <v>Ingrese mes contratacion primero</v>
      </c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</row>
    <row r="883" ht="15.75" customHeight="1">
      <c r="A883" s="134"/>
      <c r="B883" s="134"/>
      <c r="C883" s="134"/>
      <c r="D883" s="134"/>
      <c r="E883" s="134"/>
      <c r="F883" s="134"/>
      <c r="G883" s="353"/>
      <c r="H883" s="376"/>
      <c r="I883" s="376"/>
      <c r="J883" s="376"/>
      <c r="K883" s="377"/>
      <c r="L883" s="134"/>
      <c r="M883" s="134"/>
      <c r="N883" s="134"/>
      <c r="O883" s="134"/>
      <c r="P883" s="353"/>
      <c r="Q883" s="381" t="str">
        <f>IFERROR(__xludf.DUMMYFUNCTION("TRANSPOSE(FILTER($P$6:$P$329,$O$6:$O$329='DATOS PERSONALES'!$E880))"),"#REF!")</f>
        <v>#REF!</v>
      </c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353"/>
      <c r="AZ883" s="392" t="str">
        <f>IFERROR(__xludf.DUMMYFUNCTION("TRANSPOSE( IFNA(FILTER($B:$B, MONTH(IF($A:$A&lt;&gt;"""",$A:$A,""null""))=MONTH(IF('DATOS PERSONALES'!$H881&lt;&gt;"""",'DATOS PERSONALES'!$H881,""null""))),""Ingrese mes contratacion primero""))"),"Ingrese mes contratacion primero")</f>
        <v>Ingrese mes contratacion primero</v>
      </c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</row>
    <row r="884" ht="15.75" customHeight="1">
      <c r="A884" s="134"/>
      <c r="B884" s="134"/>
      <c r="C884" s="134"/>
      <c r="D884" s="134"/>
      <c r="E884" s="134"/>
      <c r="F884" s="134"/>
      <c r="G884" s="353"/>
      <c r="H884" s="376"/>
      <c r="I884" s="376"/>
      <c r="J884" s="376"/>
      <c r="K884" s="377"/>
      <c r="L884" s="134"/>
      <c r="M884" s="134"/>
      <c r="N884" s="134"/>
      <c r="O884" s="134"/>
      <c r="P884" s="353"/>
      <c r="Q884" s="381" t="str">
        <f>IFERROR(__xludf.DUMMYFUNCTION("TRANSPOSE(FILTER($P$6:$P$329,$O$6:$O$329='DATOS PERSONALES'!$E881))"),"#REF!")</f>
        <v>#REF!</v>
      </c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353"/>
      <c r="AZ884" s="392" t="str">
        <f>IFERROR(__xludf.DUMMYFUNCTION("TRANSPOSE( IFNA(FILTER($B:$B, MONTH(IF($A:$A&lt;&gt;"""",$A:$A,""null""))=MONTH(IF('DATOS PERSONALES'!$H882&lt;&gt;"""",'DATOS PERSONALES'!$H882,""null""))),""Ingrese mes contratacion primero""))"),"Ingrese mes contratacion primero")</f>
        <v>Ingrese mes contratacion primero</v>
      </c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</row>
    <row r="885" ht="15.75" customHeight="1">
      <c r="A885" s="134"/>
      <c r="B885" s="134"/>
      <c r="C885" s="134"/>
      <c r="D885" s="134"/>
      <c r="E885" s="134"/>
      <c r="F885" s="134"/>
      <c r="G885" s="353"/>
      <c r="H885" s="376"/>
      <c r="I885" s="376"/>
      <c r="J885" s="376"/>
      <c r="K885" s="377"/>
      <c r="L885" s="134"/>
      <c r="M885" s="134"/>
      <c r="N885" s="134"/>
      <c r="O885" s="134"/>
      <c r="P885" s="353"/>
      <c r="Q885" s="381" t="str">
        <f>IFERROR(__xludf.DUMMYFUNCTION("TRANSPOSE(FILTER($P$6:$P$329,$O$6:$O$329='DATOS PERSONALES'!$E882))"),"#REF!")</f>
        <v>#REF!</v>
      </c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353"/>
      <c r="AZ885" s="392" t="str">
        <f>IFERROR(__xludf.DUMMYFUNCTION("TRANSPOSE( IFNA(FILTER($B:$B, MONTH(IF($A:$A&lt;&gt;"""",$A:$A,""null""))=MONTH(IF('DATOS PERSONALES'!$H883&lt;&gt;"""",'DATOS PERSONALES'!$H883,""null""))),""Ingrese mes contratacion primero""))"),"Ingrese mes contratacion primero")</f>
        <v>Ingrese mes contratacion primero</v>
      </c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</row>
    <row r="886" ht="15.75" customHeight="1">
      <c r="A886" s="134"/>
      <c r="B886" s="134"/>
      <c r="C886" s="134"/>
      <c r="D886" s="134"/>
      <c r="E886" s="134"/>
      <c r="F886" s="134"/>
      <c r="G886" s="353"/>
      <c r="H886" s="376"/>
      <c r="I886" s="376"/>
      <c r="J886" s="376"/>
      <c r="K886" s="377"/>
      <c r="L886" s="134"/>
      <c r="M886" s="134"/>
      <c r="N886" s="134"/>
      <c r="O886" s="134"/>
      <c r="P886" s="353"/>
      <c r="Q886" s="381" t="str">
        <f>IFERROR(__xludf.DUMMYFUNCTION("TRANSPOSE(FILTER($P$6:$P$329,$O$6:$O$329='DATOS PERSONALES'!$E883))"),"#REF!")</f>
        <v>#REF!</v>
      </c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353"/>
      <c r="AZ886" s="392" t="str">
        <f>IFERROR(__xludf.DUMMYFUNCTION("TRANSPOSE( IFNA(FILTER($B:$B, MONTH(IF($A:$A&lt;&gt;"""",$A:$A,""null""))=MONTH(IF('DATOS PERSONALES'!$H884&lt;&gt;"""",'DATOS PERSONALES'!$H884,""null""))),""Ingrese mes contratacion primero""))"),"Ingrese mes contratacion primero")</f>
        <v>Ingrese mes contratacion primero</v>
      </c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</row>
    <row r="887" ht="15.75" customHeight="1">
      <c r="A887" s="134"/>
      <c r="B887" s="134"/>
      <c r="C887" s="134"/>
      <c r="D887" s="134"/>
      <c r="E887" s="134"/>
      <c r="F887" s="134"/>
      <c r="G887" s="353"/>
      <c r="H887" s="376"/>
      <c r="I887" s="376"/>
      <c r="J887" s="376"/>
      <c r="K887" s="377"/>
      <c r="L887" s="134"/>
      <c r="M887" s="134"/>
      <c r="N887" s="134"/>
      <c r="O887" s="134"/>
      <c r="P887" s="353"/>
      <c r="Q887" s="381" t="str">
        <f>IFERROR(__xludf.DUMMYFUNCTION("TRANSPOSE(FILTER($P$6:$P$329,$O$6:$O$329='DATOS PERSONALES'!$E884))"),"#REF!")</f>
        <v>#REF!</v>
      </c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353"/>
      <c r="AZ887" s="392" t="str">
        <f>IFERROR(__xludf.DUMMYFUNCTION("TRANSPOSE( IFNA(FILTER($B:$B, MONTH(IF($A:$A&lt;&gt;"""",$A:$A,""null""))=MONTH(IF('DATOS PERSONALES'!$H885&lt;&gt;"""",'DATOS PERSONALES'!$H885,""null""))),""Ingrese mes contratacion primero""))"),"Ingrese mes contratacion primero")</f>
        <v>Ingrese mes contratacion primero</v>
      </c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</row>
    <row r="888" ht="15.75" customHeight="1">
      <c r="A888" s="134"/>
      <c r="B888" s="134"/>
      <c r="C888" s="134"/>
      <c r="D888" s="134"/>
      <c r="E888" s="134"/>
      <c r="F888" s="134"/>
      <c r="G888" s="353"/>
      <c r="H888" s="376"/>
      <c r="I888" s="376"/>
      <c r="J888" s="376"/>
      <c r="K888" s="377"/>
      <c r="L888" s="134"/>
      <c r="M888" s="134"/>
      <c r="N888" s="134"/>
      <c r="O888" s="134"/>
      <c r="P888" s="353"/>
      <c r="Q888" s="381" t="str">
        <f>IFERROR(__xludf.DUMMYFUNCTION("TRANSPOSE(FILTER($P$6:$P$329,$O$6:$O$329='DATOS PERSONALES'!$E885))"),"#REF!")</f>
        <v>#REF!</v>
      </c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353"/>
      <c r="AZ888" s="392" t="str">
        <f>IFERROR(__xludf.DUMMYFUNCTION("TRANSPOSE( IFNA(FILTER($B:$B, MONTH(IF($A:$A&lt;&gt;"""",$A:$A,""null""))=MONTH(IF('DATOS PERSONALES'!$H886&lt;&gt;"""",'DATOS PERSONALES'!$H886,""null""))),""Ingrese mes contratacion primero""))"),"Ingrese mes contratacion primero")</f>
        <v>Ingrese mes contratacion primero</v>
      </c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</row>
    <row r="889" ht="15.75" customHeight="1">
      <c r="A889" s="134"/>
      <c r="B889" s="134"/>
      <c r="C889" s="134"/>
      <c r="D889" s="134"/>
      <c r="E889" s="134"/>
      <c r="F889" s="134"/>
      <c r="G889" s="353"/>
      <c r="H889" s="376"/>
      <c r="I889" s="376"/>
      <c r="J889" s="376"/>
      <c r="K889" s="377"/>
      <c r="L889" s="134"/>
      <c r="M889" s="134"/>
      <c r="N889" s="134"/>
      <c r="O889" s="134"/>
      <c r="P889" s="353"/>
      <c r="Q889" s="381" t="str">
        <f>IFERROR(__xludf.DUMMYFUNCTION("TRANSPOSE(FILTER($P$6:$P$329,$O$6:$O$329='DATOS PERSONALES'!$E886))"),"#REF!")</f>
        <v>#REF!</v>
      </c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353"/>
      <c r="AZ889" s="392" t="str">
        <f>IFERROR(__xludf.DUMMYFUNCTION("TRANSPOSE( IFNA(FILTER($B:$B, MONTH(IF($A:$A&lt;&gt;"""",$A:$A,""null""))=MONTH(IF('DATOS PERSONALES'!$H887&lt;&gt;"""",'DATOS PERSONALES'!$H887,""null""))),""Ingrese mes contratacion primero""))"),"Ingrese mes contratacion primero")</f>
        <v>Ingrese mes contratacion primero</v>
      </c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</row>
    <row r="890" ht="15.75" customHeight="1">
      <c r="A890" s="134"/>
      <c r="B890" s="134"/>
      <c r="C890" s="134"/>
      <c r="D890" s="134"/>
      <c r="E890" s="134"/>
      <c r="F890" s="134"/>
      <c r="G890" s="353"/>
      <c r="H890" s="376"/>
      <c r="I890" s="376"/>
      <c r="J890" s="376"/>
      <c r="K890" s="377"/>
      <c r="L890" s="134"/>
      <c r="M890" s="134"/>
      <c r="N890" s="134"/>
      <c r="O890" s="134"/>
      <c r="P890" s="353"/>
      <c r="Q890" s="381" t="str">
        <f>IFERROR(__xludf.DUMMYFUNCTION("TRANSPOSE(FILTER($P$6:$P$329,$O$6:$O$329='DATOS PERSONALES'!$E887))"),"#REF!")</f>
        <v>#REF!</v>
      </c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353"/>
      <c r="AZ890" s="392" t="str">
        <f>IFERROR(__xludf.DUMMYFUNCTION("TRANSPOSE( IFNA(FILTER($B:$B, MONTH(IF($A:$A&lt;&gt;"""",$A:$A,""null""))=MONTH(IF('DATOS PERSONALES'!$H888&lt;&gt;"""",'DATOS PERSONALES'!$H888,""null""))),""Ingrese mes contratacion primero""))"),"Ingrese mes contratacion primero")</f>
        <v>Ingrese mes contratacion primero</v>
      </c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</row>
    <row r="891" ht="15.75" customHeight="1">
      <c r="A891" s="134"/>
      <c r="B891" s="134"/>
      <c r="C891" s="134"/>
      <c r="D891" s="134"/>
      <c r="E891" s="134"/>
      <c r="F891" s="134"/>
      <c r="G891" s="353"/>
      <c r="H891" s="376"/>
      <c r="I891" s="376"/>
      <c r="J891" s="376"/>
      <c r="K891" s="377"/>
      <c r="L891" s="134"/>
      <c r="M891" s="134"/>
      <c r="N891" s="134"/>
      <c r="O891" s="134"/>
      <c r="P891" s="353"/>
      <c r="Q891" s="381" t="str">
        <f>IFERROR(__xludf.DUMMYFUNCTION("TRANSPOSE(FILTER($P$6:$P$329,$O$6:$O$329='DATOS PERSONALES'!$E888))"),"#REF!")</f>
        <v>#REF!</v>
      </c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353"/>
      <c r="AZ891" s="392" t="str">
        <f>IFERROR(__xludf.DUMMYFUNCTION("TRANSPOSE( IFNA(FILTER($B:$B, MONTH(IF($A:$A&lt;&gt;"""",$A:$A,""null""))=MONTH(IF('DATOS PERSONALES'!$H889&lt;&gt;"""",'DATOS PERSONALES'!$H889,""null""))),""Ingrese mes contratacion primero""))"),"Ingrese mes contratacion primero")</f>
        <v>Ingrese mes contratacion primero</v>
      </c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</row>
    <row r="892" ht="15.75" customHeight="1">
      <c r="A892" s="134"/>
      <c r="B892" s="134"/>
      <c r="C892" s="134"/>
      <c r="D892" s="134"/>
      <c r="E892" s="134"/>
      <c r="F892" s="134"/>
      <c r="G892" s="353"/>
      <c r="H892" s="376"/>
      <c r="I892" s="376"/>
      <c r="J892" s="376"/>
      <c r="K892" s="377"/>
      <c r="L892" s="134"/>
      <c r="M892" s="134"/>
      <c r="N892" s="134"/>
      <c r="O892" s="134"/>
      <c r="P892" s="353"/>
      <c r="Q892" s="381" t="str">
        <f>IFERROR(__xludf.DUMMYFUNCTION("TRANSPOSE(FILTER($P$6:$P$329,$O$6:$O$329='DATOS PERSONALES'!$E889))"),"#REF!")</f>
        <v>#REF!</v>
      </c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353"/>
      <c r="AZ892" s="392" t="str">
        <f>IFERROR(__xludf.DUMMYFUNCTION("TRANSPOSE( IFNA(FILTER($B:$B, MONTH(IF($A:$A&lt;&gt;"""",$A:$A,""null""))=MONTH(IF('DATOS PERSONALES'!$H890&lt;&gt;"""",'DATOS PERSONALES'!$H890,""null""))),""Ingrese mes contratacion primero""))"),"Ingrese mes contratacion primero")</f>
        <v>Ingrese mes contratacion primero</v>
      </c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</row>
    <row r="893" ht="15.75" customHeight="1">
      <c r="A893" s="134"/>
      <c r="B893" s="134"/>
      <c r="C893" s="134"/>
      <c r="D893" s="134"/>
      <c r="E893" s="134"/>
      <c r="F893" s="134"/>
      <c r="G893" s="353"/>
      <c r="H893" s="376"/>
      <c r="I893" s="376"/>
      <c r="J893" s="376"/>
      <c r="K893" s="377"/>
      <c r="L893" s="134"/>
      <c r="M893" s="134"/>
      <c r="N893" s="134"/>
      <c r="O893" s="134"/>
      <c r="P893" s="353"/>
      <c r="Q893" s="381" t="str">
        <f>IFERROR(__xludf.DUMMYFUNCTION("TRANSPOSE(FILTER($P$6:$P$329,$O$6:$O$329='DATOS PERSONALES'!$E890))"),"#REF!")</f>
        <v>#REF!</v>
      </c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353"/>
      <c r="AZ893" s="392" t="str">
        <f>IFERROR(__xludf.DUMMYFUNCTION("TRANSPOSE( IFNA(FILTER($B:$B, MONTH(IF($A:$A&lt;&gt;"""",$A:$A,""null""))=MONTH(IF('DATOS PERSONALES'!$H891&lt;&gt;"""",'DATOS PERSONALES'!$H891,""null""))),""Ingrese mes contratacion primero""))"),"Ingrese mes contratacion primero")</f>
        <v>Ingrese mes contratacion primero</v>
      </c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</row>
    <row r="894" ht="15.75" customHeight="1">
      <c r="A894" s="134"/>
      <c r="B894" s="134"/>
      <c r="C894" s="134"/>
      <c r="D894" s="134"/>
      <c r="E894" s="134"/>
      <c r="F894" s="134"/>
      <c r="G894" s="353"/>
      <c r="H894" s="376"/>
      <c r="I894" s="376"/>
      <c r="J894" s="376"/>
      <c r="K894" s="377"/>
      <c r="L894" s="134"/>
      <c r="M894" s="134"/>
      <c r="N894" s="134"/>
      <c r="O894" s="134"/>
      <c r="P894" s="353"/>
      <c r="Q894" s="381" t="str">
        <f>IFERROR(__xludf.DUMMYFUNCTION("TRANSPOSE(FILTER($P$6:$P$329,$O$6:$O$329='DATOS PERSONALES'!$E891))"),"#REF!")</f>
        <v>#REF!</v>
      </c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353"/>
      <c r="AZ894" s="392" t="str">
        <f>IFERROR(__xludf.DUMMYFUNCTION("TRANSPOSE( IFNA(FILTER($B:$B, MONTH(IF($A:$A&lt;&gt;"""",$A:$A,""null""))=MONTH(IF('DATOS PERSONALES'!$H892&lt;&gt;"""",'DATOS PERSONALES'!$H892,""null""))),""Ingrese mes contratacion primero""))"),"Ingrese mes contratacion primero")</f>
        <v>Ingrese mes contratacion primero</v>
      </c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</row>
    <row r="895" ht="15.75" customHeight="1">
      <c r="A895" s="134"/>
      <c r="B895" s="134"/>
      <c r="C895" s="134"/>
      <c r="D895" s="134"/>
      <c r="E895" s="134"/>
      <c r="F895" s="134"/>
      <c r="G895" s="353"/>
      <c r="H895" s="376"/>
      <c r="I895" s="376"/>
      <c r="J895" s="376"/>
      <c r="K895" s="377"/>
      <c r="L895" s="134"/>
      <c r="M895" s="134"/>
      <c r="N895" s="134"/>
      <c r="O895" s="134"/>
      <c r="P895" s="353"/>
      <c r="Q895" s="381" t="str">
        <f>IFERROR(__xludf.DUMMYFUNCTION("TRANSPOSE(FILTER($P$6:$P$329,$O$6:$O$329='DATOS PERSONALES'!$E892))"),"#REF!")</f>
        <v>#REF!</v>
      </c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353"/>
      <c r="AZ895" s="392" t="str">
        <f>IFERROR(__xludf.DUMMYFUNCTION("TRANSPOSE( IFNA(FILTER($B:$B, MONTH(IF($A:$A&lt;&gt;"""",$A:$A,""null""))=MONTH(IF('DATOS PERSONALES'!$H893&lt;&gt;"""",'DATOS PERSONALES'!$H893,""null""))),""Ingrese mes contratacion primero""))"),"Ingrese mes contratacion primero")</f>
        <v>Ingrese mes contratacion primero</v>
      </c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</row>
    <row r="896" ht="15.75" customHeight="1">
      <c r="A896" s="134"/>
      <c r="B896" s="134"/>
      <c r="C896" s="134"/>
      <c r="D896" s="134"/>
      <c r="E896" s="134"/>
      <c r="F896" s="134"/>
      <c r="G896" s="353"/>
      <c r="H896" s="376"/>
      <c r="I896" s="376"/>
      <c r="J896" s="376"/>
      <c r="K896" s="377"/>
      <c r="L896" s="134"/>
      <c r="M896" s="134"/>
      <c r="N896" s="134"/>
      <c r="O896" s="134"/>
      <c r="P896" s="353"/>
      <c r="Q896" s="381" t="str">
        <f>IFERROR(__xludf.DUMMYFUNCTION("TRANSPOSE(FILTER($P$6:$P$329,$O$6:$O$329='DATOS PERSONALES'!$E893))"),"#REF!")</f>
        <v>#REF!</v>
      </c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353"/>
      <c r="AZ896" s="392" t="str">
        <f>IFERROR(__xludf.DUMMYFUNCTION("TRANSPOSE( IFNA(FILTER($B:$B, MONTH(IF($A:$A&lt;&gt;"""",$A:$A,""null""))=MONTH(IF('DATOS PERSONALES'!$H894&lt;&gt;"""",'DATOS PERSONALES'!$H894,""null""))),""Ingrese mes contratacion primero""))"),"Ingrese mes contratacion primero")</f>
        <v>Ingrese mes contratacion primero</v>
      </c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</row>
    <row r="897" ht="15.75" customHeight="1">
      <c r="A897" s="134"/>
      <c r="B897" s="134"/>
      <c r="C897" s="134"/>
      <c r="D897" s="134"/>
      <c r="E897" s="134"/>
      <c r="F897" s="134"/>
      <c r="G897" s="353"/>
      <c r="H897" s="376"/>
      <c r="I897" s="376"/>
      <c r="J897" s="376"/>
      <c r="K897" s="377"/>
      <c r="L897" s="134"/>
      <c r="M897" s="134"/>
      <c r="N897" s="134"/>
      <c r="O897" s="134"/>
      <c r="P897" s="353"/>
      <c r="Q897" s="381" t="str">
        <f>IFERROR(__xludf.DUMMYFUNCTION("TRANSPOSE(FILTER($P$6:$P$329,$O$6:$O$329='DATOS PERSONALES'!$E894))"),"#REF!")</f>
        <v>#REF!</v>
      </c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353"/>
      <c r="AZ897" s="392" t="str">
        <f>IFERROR(__xludf.DUMMYFUNCTION("TRANSPOSE( IFNA(FILTER($B:$B, MONTH(IF($A:$A&lt;&gt;"""",$A:$A,""null""))=MONTH(IF('DATOS PERSONALES'!$H895&lt;&gt;"""",'DATOS PERSONALES'!$H895,""null""))),""Ingrese mes contratacion primero""))"),"Ingrese mes contratacion primero")</f>
        <v>Ingrese mes contratacion primero</v>
      </c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</row>
    <row r="898" ht="15.75" customHeight="1">
      <c r="A898" s="134"/>
      <c r="B898" s="134"/>
      <c r="C898" s="134"/>
      <c r="D898" s="134"/>
      <c r="E898" s="134"/>
      <c r="F898" s="134"/>
      <c r="G898" s="353"/>
      <c r="H898" s="376"/>
      <c r="I898" s="376"/>
      <c r="J898" s="376"/>
      <c r="K898" s="377"/>
      <c r="L898" s="134"/>
      <c r="M898" s="134"/>
      <c r="N898" s="134"/>
      <c r="O898" s="134"/>
      <c r="P898" s="353"/>
      <c r="Q898" s="381" t="str">
        <f>IFERROR(__xludf.DUMMYFUNCTION("TRANSPOSE(FILTER($P$6:$P$329,$O$6:$O$329='DATOS PERSONALES'!$E895))"),"#REF!")</f>
        <v>#REF!</v>
      </c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353"/>
      <c r="AZ898" s="392" t="str">
        <f>IFERROR(__xludf.DUMMYFUNCTION("TRANSPOSE( IFNA(FILTER($B:$B, MONTH(IF($A:$A&lt;&gt;"""",$A:$A,""null""))=MONTH(IF('DATOS PERSONALES'!$H896&lt;&gt;"""",'DATOS PERSONALES'!$H896,""null""))),""Ingrese mes contratacion primero""))"),"Ingrese mes contratacion primero")</f>
        <v>Ingrese mes contratacion primero</v>
      </c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</row>
    <row r="899" ht="15.75" customHeight="1">
      <c r="A899" s="134"/>
      <c r="B899" s="134"/>
      <c r="C899" s="134"/>
      <c r="D899" s="134"/>
      <c r="E899" s="134"/>
      <c r="F899" s="134"/>
      <c r="G899" s="353"/>
      <c r="H899" s="376"/>
      <c r="I899" s="376"/>
      <c r="J899" s="376"/>
      <c r="K899" s="377"/>
      <c r="L899" s="134"/>
      <c r="M899" s="134"/>
      <c r="N899" s="134"/>
      <c r="O899" s="134"/>
      <c r="P899" s="353"/>
      <c r="Q899" s="381" t="str">
        <f>IFERROR(__xludf.DUMMYFUNCTION("TRANSPOSE(FILTER($P$6:$P$329,$O$6:$O$329='DATOS PERSONALES'!$E896))"),"#REF!")</f>
        <v>#REF!</v>
      </c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353"/>
      <c r="AZ899" s="392" t="str">
        <f>IFERROR(__xludf.DUMMYFUNCTION("TRANSPOSE( IFNA(FILTER($B:$B, MONTH(IF($A:$A&lt;&gt;"""",$A:$A,""null""))=MONTH(IF('DATOS PERSONALES'!$H897&lt;&gt;"""",'DATOS PERSONALES'!$H897,""null""))),""Ingrese mes contratacion primero""))"),"Ingrese mes contratacion primero")</f>
        <v>Ingrese mes contratacion primero</v>
      </c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</row>
    <row r="900" ht="15.75" customHeight="1">
      <c r="A900" s="134"/>
      <c r="B900" s="134"/>
      <c r="C900" s="134"/>
      <c r="D900" s="134"/>
      <c r="E900" s="134"/>
      <c r="F900" s="134"/>
      <c r="G900" s="353"/>
      <c r="H900" s="376"/>
      <c r="I900" s="376"/>
      <c r="J900" s="376"/>
      <c r="K900" s="377"/>
      <c r="L900" s="134"/>
      <c r="M900" s="134"/>
      <c r="N900" s="134"/>
      <c r="O900" s="134"/>
      <c r="P900" s="353"/>
      <c r="Q900" s="381" t="str">
        <f>IFERROR(__xludf.DUMMYFUNCTION("TRANSPOSE(FILTER($P$6:$P$329,$O$6:$O$329='DATOS PERSONALES'!$E897))"),"#REF!")</f>
        <v>#REF!</v>
      </c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353"/>
      <c r="AZ900" s="392" t="str">
        <f>IFERROR(__xludf.DUMMYFUNCTION("TRANSPOSE( IFNA(FILTER($B:$B, MONTH(IF($A:$A&lt;&gt;"""",$A:$A,""null""))=MONTH(IF('DATOS PERSONALES'!$H898&lt;&gt;"""",'DATOS PERSONALES'!$H898,""null""))),""Ingrese mes contratacion primero""))"),"Ingrese mes contratacion primero")</f>
        <v>Ingrese mes contratacion primero</v>
      </c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</row>
    <row r="901" ht="15.75" customHeight="1">
      <c r="A901" s="134"/>
      <c r="B901" s="134"/>
      <c r="C901" s="134"/>
      <c r="D901" s="134"/>
      <c r="E901" s="134"/>
      <c r="F901" s="134"/>
      <c r="G901" s="353"/>
      <c r="H901" s="376"/>
      <c r="I901" s="376"/>
      <c r="J901" s="376"/>
      <c r="K901" s="377"/>
      <c r="L901" s="134"/>
      <c r="M901" s="134"/>
      <c r="N901" s="134"/>
      <c r="O901" s="134"/>
      <c r="P901" s="353"/>
      <c r="Q901" s="381" t="str">
        <f>IFERROR(__xludf.DUMMYFUNCTION("TRANSPOSE(FILTER($P$6:$P$329,$O$6:$O$329='DATOS PERSONALES'!$E898))"),"#REF!")</f>
        <v>#REF!</v>
      </c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353"/>
      <c r="AZ901" s="392" t="str">
        <f>IFERROR(__xludf.DUMMYFUNCTION("TRANSPOSE( IFNA(FILTER($B:$B, MONTH(IF($A:$A&lt;&gt;"""",$A:$A,""null""))=MONTH(IF('DATOS PERSONALES'!$H899&lt;&gt;"""",'DATOS PERSONALES'!$H899,""null""))),""Ingrese mes contratacion primero""))"),"Ingrese mes contratacion primero")</f>
        <v>Ingrese mes contratacion primero</v>
      </c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</row>
    <row r="902" ht="15.75" customHeight="1">
      <c r="A902" s="134"/>
      <c r="B902" s="134"/>
      <c r="C902" s="134"/>
      <c r="D902" s="134"/>
      <c r="E902" s="134"/>
      <c r="F902" s="134"/>
      <c r="G902" s="353"/>
      <c r="H902" s="376"/>
      <c r="I902" s="376"/>
      <c r="J902" s="376"/>
      <c r="K902" s="377"/>
      <c r="L902" s="134"/>
      <c r="M902" s="134"/>
      <c r="N902" s="134"/>
      <c r="O902" s="134"/>
      <c r="P902" s="353"/>
      <c r="Q902" s="381" t="str">
        <f>IFERROR(__xludf.DUMMYFUNCTION("TRANSPOSE(FILTER($P$6:$P$329,$O$6:$O$329='DATOS PERSONALES'!$E899))"),"#REF!")</f>
        <v>#REF!</v>
      </c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353"/>
      <c r="AZ902" s="392" t="str">
        <f>IFERROR(__xludf.DUMMYFUNCTION("TRANSPOSE( IFNA(FILTER($B:$B, MONTH(IF($A:$A&lt;&gt;"""",$A:$A,""null""))=MONTH(IF('DATOS PERSONALES'!$H900&lt;&gt;"""",'DATOS PERSONALES'!$H900,""null""))),""Ingrese mes contratacion primero""))"),"Ingrese mes contratacion primero")</f>
        <v>Ingrese mes contratacion primero</v>
      </c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</row>
    <row r="903" ht="15.75" customHeight="1">
      <c r="A903" s="134"/>
      <c r="B903" s="134"/>
      <c r="C903" s="134"/>
      <c r="D903" s="134"/>
      <c r="E903" s="134"/>
      <c r="F903" s="134"/>
      <c r="G903" s="353"/>
      <c r="H903" s="376"/>
      <c r="I903" s="376"/>
      <c r="J903" s="376"/>
      <c r="K903" s="377"/>
      <c r="L903" s="134"/>
      <c r="M903" s="134"/>
      <c r="N903" s="134"/>
      <c r="O903" s="134"/>
      <c r="P903" s="353"/>
      <c r="Q903" s="381" t="str">
        <f>IFERROR(__xludf.DUMMYFUNCTION("TRANSPOSE(FILTER($P$6:$P$329,$O$6:$O$329='DATOS PERSONALES'!$E900))"),"#REF!")</f>
        <v>#REF!</v>
      </c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353"/>
      <c r="AZ903" s="392" t="str">
        <f>IFERROR(__xludf.DUMMYFUNCTION("TRANSPOSE( IFNA(FILTER($B:$B, MONTH(IF($A:$A&lt;&gt;"""",$A:$A,""null""))=MONTH(IF('DATOS PERSONALES'!$H901&lt;&gt;"""",'DATOS PERSONALES'!$H901,""null""))),""Ingrese mes contratacion primero""))"),"Ingrese mes contratacion primero")</f>
        <v>Ingrese mes contratacion primero</v>
      </c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</row>
    <row r="904" ht="15.75" customHeight="1">
      <c r="A904" s="134"/>
      <c r="B904" s="134"/>
      <c r="C904" s="134"/>
      <c r="D904" s="134"/>
      <c r="E904" s="134"/>
      <c r="F904" s="134"/>
      <c r="G904" s="353"/>
      <c r="H904" s="376"/>
      <c r="I904" s="376"/>
      <c r="J904" s="376"/>
      <c r="K904" s="377"/>
      <c r="L904" s="134"/>
      <c r="M904" s="134"/>
      <c r="N904" s="134"/>
      <c r="O904" s="134"/>
      <c r="P904" s="353"/>
      <c r="Q904" s="381" t="str">
        <f>IFERROR(__xludf.DUMMYFUNCTION("TRANSPOSE(FILTER($P$6:$P$329,$O$6:$O$329='DATOS PERSONALES'!$E901))"),"#REF!")</f>
        <v>#REF!</v>
      </c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353"/>
      <c r="AZ904" s="392" t="str">
        <f>IFERROR(__xludf.DUMMYFUNCTION("TRANSPOSE( IFNA(FILTER($B:$B, MONTH(IF($A:$A&lt;&gt;"""",$A:$A,""null""))=MONTH(IF('DATOS PERSONALES'!$H902&lt;&gt;"""",'DATOS PERSONALES'!$H902,""null""))),""Ingrese mes contratacion primero""))"),"Ingrese mes contratacion primero")</f>
        <v>Ingrese mes contratacion primero</v>
      </c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</row>
    <row r="905" ht="15.75" customHeight="1">
      <c r="A905" s="134"/>
      <c r="B905" s="134"/>
      <c r="C905" s="134"/>
      <c r="D905" s="134"/>
      <c r="E905" s="134"/>
      <c r="F905" s="134"/>
      <c r="G905" s="353"/>
      <c r="H905" s="376"/>
      <c r="I905" s="376"/>
      <c r="J905" s="376"/>
      <c r="K905" s="377"/>
      <c r="L905" s="134"/>
      <c r="M905" s="134"/>
      <c r="N905" s="134"/>
      <c r="O905" s="134"/>
      <c r="P905" s="353"/>
      <c r="Q905" s="381" t="str">
        <f>IFERROR(__xludf.DUMMYFUNCTION("TRANSPOSE(FILTER($P$6:$P$329,$O$6:$O$329='DATOS PERSONALES'!$E902))"),"#REF!")</f>
        <v>#REF!</v>
      </c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353"/>
      <c r="AZ905" s="392" t="str">
        <f>IFERROR(__xludf.DUMMYFUNCTION("TRANSPOSE( IFNA(FILTER($B:$B, MONTH(IF($A:$A&lt;&gt;"""",$A:$A,""null""))=MONTH(IF('DATOS PERSONALES'!$H903&lt;&gt;"""",'DATOS PERSONALES'!$H903,""null""))),""Ingrese mes contratacion primero""))"),"Ingrese mes contratacion primero")</f>
        <v>Ingrese mes contratacion primero</v>
      </c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</row>
    <row r="906" ht="15.75" customHeight="1">
      <c r="A906" s="134"/>
      <c r="B906" s="134"/>
      <c r="C906" s="134"/>
      <c r="D906" s="134"/>
      <c r="E906" s="134"/>
      <c r="F906" s="134"/>
      <c r="G906" s="353"/>
      <c r="H906" s="376"/>
      <c r="I906" s="376"/>
      <c r="J906" s="376"/>
      <c r="K906" s="377"/>
      <c r="L906" s="134"/>
      <c r="M906" s="134"/>
      <c r="N906" s="134"/>
      <c r="O906" s="134"/>
      <c r="P906" s="353"/>
      <c r="Q906" s="381" t="str">
        <f>IFERROR(__xludf.DUMMYFUNCTION("TRANSPOSE(FILTER($P$6:$P$329,$O$6:$O$329='DATOS PERSONALES'!$E903))"),"#REF!")</f>
        <v>#REF!</v>
      </c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353"/>
      <c r="AZ906" s="392" t="str">
        <f>IFERROR(__xludf.DUMMYFUNCTION("TRANSPOSE( IFNA(FILTER($B:$B, MONTH(IF($A:$A&lt;&gt;"""",$A:$A,""null""))=MONTH(IF('DATOS PERSONALES'!$H904&lt;&gt;"""",'DATOS PERSONALES'!$H904,""null""))),""Ingrese mes contratacion primero""))"),"Ingrese mes contratacion primero")</f>
        <v>Ingrese mes contratacion primero</v>
      </c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</row>
    <row r="907" ht="15.75" customHeight="1">
      <c r="A907" s="134"/>
      <c r="B907" s="134"/>
      <c r="C907" s="134"/>
      <c r="D907" s="134"/>
      <c r="E907" s="134"/>
      <c r="F907" s="134"/>
      <c r="G907" s="353"/>
      <c r="H907" s="376"/>
      <c r="I907" s="376"/>
      <c r="J907" s="376"/>
      <c r="K907" s="377"/>
      <c r="L907" s="134"/>
      <c r="M907" s="134"/>
      <c r="N907" s="134"/>
      <c r="O907" s="134"/>
      <c r="P907" s="353"/>
      <c r="Q907" s="381" t="str">
        <f>IFERROR(__xludf.DUMMYFUNCTION("TRANSPOSE(FILTER($P$6:$P$329,$O$6:$O$329='DATOS PERSONALES'!$E904))"),"#REF!")</f>
        <v>#REF!</v>
      </c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353"/>
      <c r="AZ907" s="392" t="str">
        <f>IFERROR(__xludf.DUMMYFUNCTION("TRANSPOSE( IFNA(FILTER($B:$B, MONTH(IF($A:$A&lt;&gt;"""",$A:$A,""null""))=MONTH(IF('DATOS PERSONALES'!$H905&lt;&gt;"""",'DATOS PERSONALES'!$H905,""null""))),""Ingrese mes contratacion primero""))"),"Ingrese mes contratacion primero")</f>
        <v>Ingrese mes contratacion primero</v>
      </c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</row>
    <row r="908" ht="15.75" customHeight="1">
      <c r="A908" s="134"/>
      <c r="B908" s="134"/>
      <c r="C908" s="134"/>
      <c r="D908" s="134"/>
      <c r="E908" s="134"/>
      <c r="F908" s="134"/>
      <c r="G908" s="353"/>
      <c r="H908" s="376"/>
      <c r="I908" s="376"/>
      <c r="J908" s="376"/>
      <c r="K908" s="377"/>
      <c r="L908" s="134"/>
      <c r="M908" s="134"/>
      <c r="N908" s="134"/>
      <c r="O908" s="134"/>
      <c r="P908" s="353"/>
      <c r="Q908" s="381" t="str">
        <f>IFERROR(__xludf.DUMMYFUNCTION("TRANSPOSE(FILTER($P$6:$P$329,$O$6:$O$329='DATOS PERSONALES'!$E905))"),"#REF!")</f>
        <v>#REF!</v>
      </c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353"/>
      <c r="AZ908" s="392" t="str">
        <f>IFERROR(__xludf.DUMMYFUNCTION("TRANSPOSE( IFNA(FILTER($B:$B, MONTH(IF($A:$A&lt;&gt;"""",$A:$A,""null""))=MONTH(IF('DATOS PERSONALES'!$H906&lt;&gt;"""",'DATOS PERSONALES'!$H906,""null""))),""Ingrese mes contratacion primero""))"),"Ingrese mes contratacion primero")</f>
        <v>Ingrese mes contratacion primero</v>
      </c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</row>
    <row r="909" ht="15.75" customHeight="1">
      <c r="A909" s="134"/>
      <c r="B909" s="134"/>
      <c r="C909" s="134"/>
      <c r="D909" s="134"/>
      <c r="E909" s="134"/>
      <c r="F909" s="134"/>
      <c r="G909" s="353"/>
      <c r="H909" s="376"/>
      <c r="I909" s="376"/>
      <c r="J909" s="376"/>
      <c r="K909" s="377"/>
      <c r="L909" s="134"/>
      <c r="M909" s="134"/>
      <c r="N909" s="134"/>
      <c r="O909" s="134"/>
      <c r="P909" s="353"/>
      <c r="Q909" s="381" t="str">
        <f>IFERROR(__xludf.DUMMYFUNCTION("TRANSPOSE(FILTER($P$6:$P$329,$O$6:$O$329='DATOS PERSONALES'!$E906))"),"#REF!")</f>
        <v>#REF!</v>
      </c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353"/>
      <c r="AZ909" s="392" t="str">
        <f>IFERROR(__xludf.DUMMYFUNCTION("TRANSPOSE( IFNA(FILTER($B:$B, MONTH(IF($A:$A&lt;&gt;"""",$A:$A,""null""))=MONTH(IF('DATOS PERSONALES'!$H907&lt;&gt;"""",'DATOS PERSONALES'!$H907,""null""))),""Ingrese mes contratacion primero""))"),"Ingrese mes contratacion primero")</f>
        <v>Ingrese mes contratacion primero</v>
      </c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</row>
    <row r="910" ht="15.75" customHeight="1">
      <c r="A910" s="134"/>
      <c r="B910" s="134"/>
      <c r="C910" s="134"/>
      <c r="D910" s="134"/>
      <c r="E910" s="134"/>
      <c r="F910" s="134"/>
      <c r="G910" s="353"/>
      <c r="H910" s="376"/>
      <c r="I910" s="376"/>
      <c r="J910" s="376"/>
      <c r="K910" s="377"/>
      <c r="L910" s="134"/>
      <c r="M910" s="134"/>
      <c r="N910" s="134"/>
      <c r="O910" s="134"/>
      <c r="P910" s="353"/>
      <c r="Q910" s="381" t="str">
        <f>IFERROR(__xludf.DUMMYFUNCTION("TRANSPOSE(FILTER($P$6:$P$329,$O$6:$O$329='DATOS PERSONALES'!$E907))"),"#REF!")</f>
        <v>#REF!</v>
      </c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353"/>
      <c r="AZ910" s="392" t="str">
        <f>IFERROR(__xludf.DUMMYFUNCTION("TRANSPOSE( IFNA(FILTER($B:$B, MONTH(IF($A:$A&lt;&gt;"""",$A:$A,""null""))=MONTH(IF('DATOS PERSONALES'!$H908&lt;&gt;"""",'DATOS PERSONALES'!$H908,""null""))),""Ingrese mes contratacion primero""))"),"Ingrese mes contratacion primero")</f>
        <v>Ingrese mes contratacion primero</v>
      </c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</row>
    <row r="911" ht="15.75" customHeight="1">
      <c r="A911" s="134"/>
      <c r="B911" s="134"/>
      <c r="C911" s="134"/>
      <c r="D911" s="134"/>
      <c r="E911" s="134"/>
      <c r="F911" s="134"/>
      <c r="G911" s="353"/>
      <c r="H911" s="376"/>
      <c r="I911" s="376"/>
      <c r="J911" s="376"/>
      <c r="K911" s="377"/>
      <c r="L911" s="134"/>
      <c r="M911" s="134"/>
      <c r="N911" s="134"/>
      <c r="O911" s="134"/>
      <c r="P911" s="353"/>
      <c r="Q911" s="381" t="str">
        <f>IFERROR(__xludf.DUMMYFUNCTION("TRANSPOSE(FILTER($P$6:$P$329,$O$6:$O$329='DATOS PERSONALES'!$E908))"),"#REF!")</f>
        <v>#REF!</v>
      </c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353"/>
      <c r="AZ911" s="392" t="str">
        <f>IFERROR(__xludf.DUMMYFUNCTION("TRANSPOSE( IFNA(FILTER($B:$B, MONTH(IF($A:$A&lt;&gt;"""",$A:$A,""null""))=MONTH(IF('DATOS PERSONALES'!$H909&lt;&gt;"""",'DATOS PERSONALES'!$H909,""null""))),""Ingrese mes contratacion primero""))"),"Ingrese mes contratacion primero")</f>
        <v>Ingrese mes contratacion primero</v>
      </c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</row>
    <row r="912" ht="15.75" customHeight="1">
      <c r="A912" s="134"/>
      <c r="B912" s="134"/>
      <c r="C912" s="134"/>
      <c r="D912" s="134"/>
      <c r="E912" s="134"/>
      <c r="F912" s="134"/>
      <c r="G912" s="353"/>
      <c r="H912" s="376"/>
      <c r="I912" s="376"/>
      <c r="J912" s="376"/>
      <c r="K912" s="377"/>
      <c r="L912" s="134"/>
      <c r="M912" s="134"/>
      <c r="N912" s="134"/>
      <c r="O912" s="134"/>
      <c r="P912" s="353"/>
      <c r="Q912" s="381" t="str">
        <f>IFERROR(__xludf.DUMMYFUNCTION("TRANSPOSE(FILTER($P$6:$P$329,$O$6:$O$329='DATOS PERSONALES'!$E909))"),"#REF!")</f>
        <v>#REF!</v>
      </c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353"/>
      <c r="AZ912" s="392" t="str">
        <f>IFERROR(__xludf.DUMMYFUNCTION("TRANSPOSE( IFNA(FILTER($B:$B, MONTH(IF($A:$A&lt;&gt;"""",$A:$A,""null""))=MONTH(IF('DATOS PERSONALES'!$H910&lt;&gt;"""",'DATOS PERSONALES'!$H910,""null""))),""Ingrese mes contratacion primero""))"),"Ingrese mes contratacion primero")</f>
        <v>Ingrese mes contratacion primero</v>
      </c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</row>
    <row r="913" ht="15.75" customHeight="1">
      <c r="A913" s="134"/>
      <c r="B913" s="134"/>
      <c r="C913" s="134"/>
      <c r="D913" s="134"/>
      <c r="E913" s="134"/>
      <c r="F913" s="134"/>
      <c r="G913" s="353"/>
      <c r="H913" s="376"/>
      <c r="I913" s="376"/>
      <c r="J913" s="376"/>
      <c r="K913" s="377"/>
      <c r="L913" s="134"/>
      <c r="M913" s="134"/>
      <c r="N913" s="134"/>
      <c r="O913" s="134"/>
      <c r="P913" s="353"/>
      <c r="Q913" s="381" t="str">
        <f>IFERROR(__xludf.DUMMYFUNCTION("TRANSPOSE(FILTER($P$6:$P$329,$O$6:$O$329='DATOS PERSONALES'!$E910))"),"#REF!")</f>
        <v>#REF!</v>
      </c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353"/>
      <c r="AZ913" s="392" t="str">
        <f>IFERROR(__xludf.DUMMYFUNCTION("TRANSPOSE( IFNA(FILTER($B:$B, MONTH(IF($A:$A&lt;&gt;"""",$A:$A,""null""))=MONTH(IF('DATOS PERSONALES'!$H911&lt;&gt;"""",'DATOS PERSONALES'!$H911,""null""))),""Ingrese mes contratacion primero""))"),"Ingrese mes contratacion primero")</f>
        <v>Ingrese mes contratacion primero</v>
      </c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</row>
    <row r="914" ht="15.75" customHeight="1">
      <c r="A914" s="134"/>
      <c r="B914" s="134"/>
      <c r="C914" s="134"/>
      <c r="D914" s="134"/>
      <c r="E914" s="134"/>
      <c r="F914" s="134"/>
      <c r="G914" s="353"/>
      <c r="H914" s="376"/>
      <c r="I914" s="376"/>
      <c r="J914" s="376"/>
      <c r="K914" s="377"/>
      <c r="L914" s="134"/>
      <c r="M914" s="134"/>
      <c r="N914" s="134"/>
      <c r="O914" s="134"/>
      <c r="P914" s="353"/>
      <c r="Q914" s="381" t="str">
        <f>IFERROR(__xludf.DUMMYFUNCTION("TRANSPOSE(FILTER($P$6:$P$329,$O$6:$O$329='DATOS PERSONALES'!$E911))"),"#REF!")</f>
        <v>#REF!</v>
      </c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353"/>
      <c r="AZ914" s="392" t="str">
        <f>IFERROR(__xludf.DUMMYFUNCTION("TRANSPOSE( IFNA(FILTER($B:$B, MONTH(IF($A:$A&lt;&gt;"""",$A:$A,""null""))=MONTH(IF('DATOS PERSONALES'!$H912&lt;&gt;"""",'DATOS PERSONALES'!$H912,""null""))),""Ingrese mes contratacion primero""))"),"Ingrese mes contratacion primero")</f>
        <v>Ingrese mes contratacion primero</v>
      </c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</row>
    <row r="915" ht="15.75" customHeight="1">
      <c r="A915" s="134"/>
      <c r="B915" s="134"/>
      <c r="C915" s="134"/>
      <c r="D915" s="134"/>
      <c r="E915" s="134"/>
      <c r="F915" s="134"/>
      <c r="G915" s="353"/>
      <c r="H915" s="376"/>
      <c r="I915" s="376"/>
      <c r="J915" s="376"/>
      <c r="K915" s="377"/>
      <c r="L915" s="134"/>
      <c r="M915" s="134"/>
      <c r="N915" s="134"/>
      <c r="O915" s="134"/>
      <c r="P915" s="353"/>
      <c r="Q915" s="381" t="str">
        <f>IFERROR(__xludf.DUMMYFUNCTION("TRANSPOSE(FILTER($P$6:$P$329,$O$6:$O$329='DATOS PERSONALES'!$E912))"),"#REF!")</f>
        <v>#REF!</v>
      </c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353"/>
      <c r="AZ915" s="392" t="str">
        <f>IFERROR(__xludf.DUMMYFUNCTION("TRANSPOSE( IFNA(FILTER($B:$B, MONTH(IF($A:$A&lt;&gt;"""",$A:$A,""null""))=MONTH(IF('DATOS PERSONALES'!$H913&lt;&gt;"""",'DATOS PERSONALES'!$H913,""null""))),""Ingrese mes contratacion primero""))"),"Ingrese mes contratacion primero")</f>
        <v>Ingrese mes contratacion primero</v>
      </c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</row>
    <row r="916" ht="15.75" customHeight="1">
      <c r="A916" s="134"/>
      <c r="B916" s="134"/>
      <c r="C916" s="134"/>
      <c r="D916" s="134"/>
      <c r="E916" s="134"/>
      <c r="F916" s="134"/>
      <c r="G916" s="353"/>
      <c r="H916" s="376"/>
      <c r="I916" s="376"/>
      <c r="J916" s="376"/>
      <c r="K916" s="377"/>
      <c r="L916" s="134"/>
      <c r="M916" s="134"/>
      <c r="N916" s="134"/>
      <c r="O916" s="134"/>
      <c r="P916" s="353"/>
      <c r="Q916" s="381" t="str">
        <f>IFERROR(__xludf.DUMMYFUNCTION("TRANSPOSE(FILTER($P$6:$P$329,$O$6:$O$329='DATOS PERSONALES'!$E913))"),"#REF!")</f>
        <v>#REF!</v>
      </c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353"/>
      <c r="AZ916" s="392" t="str">
        <f>IFERROR(__xludf.DUMMYFUNCTION("TRANSPOSE( IFNA(FILTER($B:$B, MONTH(IF($A:$A&lt;&gt;"""",$A:$A,""null""))=MONTH(IF('DATOS PERSONALES'!$H914&lt;&gt;"""",'DATOS PERSONALES'!$H914,""null""))),""Ingrese mes contratacion primero""))"),"Ingrese mes contratacion primero")</f>
        <v>Ingrese mes contratacion primero</v>
      </c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</row>
    <row r="917" ht="15.75" customHeight="1">
      <c r="A917" s="134"/>
      <c r="B917" s="134"/>
      <c r="C917" s="134"/>
      <c r="D917" s="134"/>
      <c r="E917" s="134"/>
      <c r="F917" s="134"/>
      <c r="G917" s="353"/>
      <c r="H917" s="376"/>
      <c r="I917" s="376"/>
      <c r="J917" s="376"/>
      <c r="K917" s="377"/>
      <c r="L917" s="134"/>
      <c r="M917" s="134"/>
      <c r="N917" s="134"/>
      <c r="O917" s="134"/>
      <c r="P917" s="353"/>
      <c r="Q917" s="381" t="str">
        <f>IFERROR(__xludf.DUMMYFUNCTION("TRANSPOSE(FILTER($P$6:$P$329,$O$6:$O$329='DATOS PERSONALES'!$E914))"),"#REF!")</f>
        <v>#REF!</v>
      </c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353"/>
      <c r="AZ917" s="392" t="str">
        <f>IFERROR(__xludf.DUMMYFUNCTION("TRANSPOSE( IFNA(FILTER($B:$B, MONTH(IF($A:$A&lt;&gt;"""",$A:$A,""null""))=MONTH(IF('DATOS PERSONALES'!$H915&lt;&gt;"""",'DATOS PERSONALES'!$H915,""null""))),""Ingrese mes contratacion primero""))"),"Ingrese mes contratacion primero")</f>
        <v>Ingrese mes contratacion primero</v>
      </c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</row>
    <row r="918" ht="15.75" customHeight="1">
      <c r="A918" s="134"/>
      <c r="B918" s="134"/>
      <c r="C918" s="134"/>
      <c r="D918" s="134"/>
      <c r="E918" s="134"/>
      <c r="F918" s="134"/>
      <c r="G918" s="353"/>
      <c r="H918" s="376"/>
      <c r="I918" s="376"/>
      <c r="J918" s="376"/>
      <c r="K918" s="377"/>
      <c r="L918" s="134"/>
      <c r="M918" s="134"/>
      <c r="N918" s="134"/>
      <c r="O918" s="134"/>
      <c r="P918" s="353"/>
      <c r="Q918" s="381" t="str">
        <f>IFERROR(__xludf.DUMMYFUNCTION("TRANSPOSE(FILTER($P$6:$P$329,$O$6:$O$329='DATOS PERSONALES'!$E915))"),"#REF!")</f>
        <v>#REF!</v>
      </c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353"/>
      <c r="AZ918" s="392" t="str">
        <f>IFERROR(__xludf.DUMMYFUNCTION("TRANSPOSE( IFNA(FILTER($B:$B, MONTH(IF($A:$A&lt;&gt;"""",$A:$A,""null""))=MONTH(IF('DATOS PERSONALES'!$H916&lt;&gt;"""",'DATOS PERSONALES'!$H916,""null""))),""Ingrese mes contratacion primero""))"),"Ingrese mes contratacion primero")</f>
        <v>Ingrese mes contratacion primero</v>
      </c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</row>
    <row r="919" ht="15.75" customHeight="1">
      <c r="A919" s="134"/>
      <c r="B919" s="134"/>
      <c r="C919" s="134"/>
      <c r="D919" s="134"/>
      <c r="E919" s="134"/>
      <c r="F919" s="134"/>
      <c r="G919" s="353"/>
      <c r="H919" s="376"/>
      <c r="I919" s="376"/>
      <c r="J919" s="376"/>
      <c r="K919" s="377"/>
      <c r="L919" s="134"/>
      <c r="M919" s="134"/>
      <c r="N919" s="134"/>
      <c r="O919" s="134"/>
      <c r="P919" s="353"/>
      <c r="Q919" s="381" t="str">
        <f>IFERROR(__xludf.DUMMYFUNCTION("TRANSPOSE(FILTER($P$6:$P$329,$O$6:$O$329='DATOS PERSONALES'!$E916))"),"#REF!")</f>
        <v>#REF!</v>
      </c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353"/>
      <c r="AZ919" s="392" t="str">
        <f>IFERROR(__xludf.DUMMYFUNCTION("TRANSPOSE( IFNA(FILTER($B:$B, MONTH(IF($A:$A&lt;&gt;"""",$A:$A,""null""))=MONTH(IF('DATOS PERSONALES'!$H917&lt;&gt;"""",'DATOS PERSONALES'!$H917,""null""))),""Ingrese mes contratacion primero""))"),"Ingrese mes contratacion primero")</f>
        <v>Ingrese mes contratacion primero</v>
      </c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</row>
    <row r="920" ht="15.75" customHeight="1">
      <c r="A920" s="134"/>
      <c r="B920" s="134"/>
      <c r="C920" s="134"/>
      <c r="D920" s="134"/>
      <c r="E920" s="134"/>
      <c r="F920" s="134"/>
      <c r="G920" s="353"/>
      <c r="H920" s="376"/>
      <c r="I920" s="376"/>
      <c r="J920" s="376"/>
      <c r="K920" s="377"/>
      <c r="L920" s="134"/>
      <c r="M920" s="134"/>
      <c r="N920" s="134"/>
      <c r="O920" s="134"/>
      <c r="P920" s="353"/>
      <c r="Q920" s="381" t="str">
        <f>IFERROR(__xludf.DUMMYFUNCTION("TRANSPOSE(FILTER($P$6:$P$329,$O$6:$O$329='DATOS PERSONALES'!$E917))"),"#REF!")</f>
        <v>#REF!</v>
      </c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353"/>
      <c r="AZ920" s="392" t="str">
        <f>IFERROR(__xludf.DUMMYFUNCTION("TRANSPOSE( IFNA(FILTER($B:$B, MONTH(IF($A:$A&lt;&gt;"""",$A:$A,""null""))=MONTH(IF('DATOS PERSONALES'!$H918&lt;&gt;"""",'DATOS PERSONALES'!$H918,""null""))),""Ingrese mes contratacion primero""))"),"Ingrese mes contratacion primero")</f>
        <v>Ingrese mes contratacion primero</v>
      </c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</row>
    <row r="921" ht="15.75" customHeight="1">
      <c r="A921" s="134"/>
      <c r="B921" s="134"/>
      <c r="C921" s="134"/>
      <c r="D921" s="134"/>
      <c r="E921" s="134"/>
      <c r="F921" s="134"/>
      <c r="G921" s="353"/>
      <c r="H921" s="376"/>
      <c r="I921" s="376"/>
      <c r="J921" s="376"/>
      <c r="K921" s="377"/>
      <c r="L921" s="134"/>
      <c r="M921" s="134"/>
      <c r="N921" s="134"/>
      <c r="O921" s="134"/>
      <c r="P921" s="353"/>
      <c r="Q921" s="381" t="str">
        <f>IFERROR(__xludf.DUMMYFUNCTION("TRANSPOSE(FILTER($P$6:$P$329,$O$6:$O$329='DATOS PERSONALES'!$E918))"),"#REF!")</f>
        <v>#REF!</v>
      </c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353"/>
      <c r="AZ921" s="392" t="str">
        <f>IFERROR(__xludf.DUMMYFUNCTION("TRANSPOSE( IFNA(FILTER($B:$B, MONTH(IF($A:$A&lt;&gt;"""",$A:$A,""null""))=MONTH(IF('DATOS PERSONALES'!$H919&lt;&gt;"""",'DATOS PERSONALES'!$H919,""null""))),""Ingrese mes contratacion primero""))"),"Ingrese mes contratacion primero")</f>
        <v>Ingrese mes contratacion primero</v>
      </c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</row>
    <row r="922" ht="15.75" customHeight="1">
      <c r="A922" s="134"/>
      <c r="B922" s="134"/>
      <c r="C922" s="134"/>
      <c r="D922" s="134"/>
      <c r="E922" s="134"/>
      <c r="F922" s="134"/>
      <c r="G922" s="353"/>
      <c r="H922" s="376"/>
      <c r="I922" s="376"/>
      <c r="J922" s="376"/>
      <c r="K922" s="377"/>
      <c r="L922" s="134"/>
      <c r="M922" s="134"/>
      <c r="N922" s="134"/>
      <c r="O922" s="134"/>
      <c r="P922" s="353"/>
      <c r="Q922" s="381" t="str">
        <f>IFERROR(__xludf.DUMMYFUNCTION("TRANSPOSE(FILTER($P$6:$P$329,$O$6:$O$329='DATOS PERSONALES'!$E919))"),"#REF!")</f>
        <v>#REF!</v>
      </c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353"/>
      <c r="AZ922" s="392" t="str">
        <f>IFERROR(__xludf.DUMMYFUNCTION("TRANSPOSE( IFNA(FILTER($B:$B, MONTH(IF($A:$A&lt;&gt;"""",$A:$A,""null""))=MONTH(IF('DATOS PERSONALES'!$H920&lt;&gt;"""",'DATOS PERSONALES'!$H920,""null""))),""Ingrese mes contratacion primero""))"),"Ingrese mes contratacion primero")</f>
        <v>Ingrese mes contratacion primero</v>
      </c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</row>
    <row r="923" ht="15.75" customHeight="1">
      <c r="A923" s="134"/>
      <c r="B923" s="134"/>
      <c r="C923" s="134"/>
      <c r="D923" s="134"/>
      <c r="E923" s="134"/>
      <c r="F923" s="134"/>
      <c r="G923" s="353"/>
      <c r="H923" s="376"/>
      <c r="I923" s="376"/>
      <c r="J923" s="376"/>
      <c r="K923" s="377"/>
      <c r="L923" s="134"/>
      <c r="M923" s="134"/>
      <c r="N923" s="134"/>
      <c r="O923" s="134"/>
      <c r="P923" s="353"/>
      <c r="Q923" s="381" t="str">
        <f>IFERROR(__xludf.DUMMYFUNCTION("TRANSPOSE(FILTER($P$6:$P$329,$O$6:$O$329='DATOS PERSONALES'!$E920))"),"#REF!")</f>
        <v>#REF!</v>
      </c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353"/>
      <c r="AZ923" s="392" t="str">
        <f>IFERROR(__xludf.DUMMYFUNCTION("TRANSPOSE( IFNA(FILTER($B:$B, MONTH(IF($A:$A&lt;&gt;"""",$A:$A,""null""))=MONTH(IF('DATOS PERSONALES'!$H921&lt;&gt;"""",'DATOS PERSONALES'!$H921,""null""))),""Ingrese mes contratacion primero""))"),"Ingrese mes contratacion primero")</f>
        <v>Ingrese mes contratacion primero</v>
      </c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</row>
    <row r="924" ht="15.75" customHeight="1">
      <c r="A924" s="134"/>
      <c r="B924" s="134"/>
      <c r="C924" s="134"/>
      <c r="D924" s="134"/>
      <c r="E924" s="134"/>
      <c r="F924" s="134"/>
      <c r="G924" s="353"/>
      <c r="H924" s="376"/>
      <c r="I924" s="376"/>
      <c r="J924" s="376"/>
      <c r="K924" s="377"/>
      <c r="L924" s="134"/>
      <c r="M924" s="134"/>
      <c r="N924" s="134"/>
      <c r="O924" s="134"/>
      <c r="P924" s="353"/>
      <c r="Q924" s="381" t="str">
        <f>IFERROR(__xludf.DUMMYFUNCTION("TRANSPOSE(FILTER($P$6:$P$329,$O$6:$O$329='DATOS PERSONALES'!$E921))"),"#REF!")</f>
        <v>#REF!</v>
      </c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353"/>
      <c r="AZ924" s="392" t="str">
        <f>IFERROR(__xludf.DUMMYFUNCTION("TRANSPOSE( IFNA(FILTER($B:$B, MONTH(IF($A:$A&lt;&gt;"""",$A:$A,""null""))=MONTH(IF('DATOS PERSONALES'!$H922&lt;&gt;"""",'DATOS PERSONALES'!$H922,""null""))),""Ingrese mes contratacion primero""))"),"Ingrese mes contratacion primero")</f>
        <v>Ingrese mes contratacion primero</v>
      </c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</row>
    <row r="925" ht="15.75" customHeight="1">
      <c r="A925" s="134"/>
      <c r="B925" s="134"/>
      <c r="C925" s="134"/>
      <c r="D925" s="134"/>
      <c r="E925" s="134"/>
      <c r="F925" s="134"/>
      <c r="G925" s="353"/>
      <c r="H925" s="376"/>
      <c r="I925" s="376"/>
      <c r="J925" s="376"/>
      <c r="K925" s="377"/>
      <c r="L925" s="134"/>
      <c r="M925" s="134"/>
      <c r="N925" s="134"/>
      <c r="O925" s="134"/>
      <c r="P925" s="353"/>
      <c r="Q925" s="381" t="str">
        <f>IFERROR(__xludf.DUMMYFUNCTION("TRANSPOSE(FILTER($P$6:$P$329,$O$6:$O$329='DATOS PERSONALES'!$E922))"),"#REF!")</f>
        <v>#REF!</v>
      </c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353"/>
      <c r="AZ925" s="392" t="str">
        <f>IFERROR(__xludf.DUMMYFUNCTION("TRANSPOSE( IFNA(FILTER($B:$B, MONTH(IF($A:$A&lt;&gt;"""",$A:$A,""null""))=MONTH(IF('DATOS PERSONALES'!$H923&lt;&gt;"""",'DATOS PERSONALES'!$H923,""null""))),""Ingrese mes contratacion primero""))"),"Ingrese mes contratacion primero")</f>
        <v>Ingrese mes contratacion primero</v>
      </c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</row>
    <row r="926" ht="15.75" customHeight="1">
      <c r="A926" s="134"/>
      <c r="B926" s="134"/>
      <c r="C926" s="134"/>
      <c r="D926" s="134"/>
      <c r="E926" s="134"/>
      <c r="F926" s="134"/>
      <c r="G926" s="353"/>
      <c r="H926" s="376"/>
      <c r="I926" s="376"/>
      <c r="J926" s="376"/>
      <c r="K926" s="377"/>
      <c r="L926" s="134"/>
      <c r="M926" s="134"/>
      <c r="N926" s="134"/>
      <c r="O926" s="134"/>
      <c r="P926" s="353"/>
      <c r="Q926" s="381" t="str">
        <f>IFERROR(__xludf.DUMMYFUNCTION("TRANSPOSE(FILTER($P$6:$P$329,$O$6:$O$329='DATOS PERSONALES'!$E923))"),"#REF!")</f>
        <v>#REF!</v>
      </c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353"/>
      <c r="AZ926" s="392" t="str">
        <f>IFERROR(__xludf.DUMMYFUNCTION("TRANSPOSE( IFNA(FILTER($B:$B, MONTH(IF($A:$A&lt;&gt;"""",$A:$A,""null""))=MONTH(IF('DATOS PERSONALES'!$H924&lt;&gt;"""",'DATOS PERSONALES'!$H924,""null""))),""Ingrese mes contratacion primero""))"),"Ingrese mes contratacion primero")</f>
        <v>Ingrese mes contratacion primero</v>
      </c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</row>
    <row r="927" ht="15.75" customHeight="1">
      <c r="A927" s="134"/>
      <c r="B927" s="134"/>
      <c r="C927" s="134"/>
      <c r="D927" s="134"/>
      <c r="E927" s="134"/>
      <c r="F927" s="134"/>
      <c r="G927" s="353"/>
      <c r="H927" s="376"/>
      <c r="I927" s="376"/>
      <c r="J927" s="376"/>
      <c r="K927" s="377"/>
      <c r="L927" s="134"/>
      <c r="M927" s="134"/>
      <c r="N927" s="134"/>
      <c r="O927" s="134"/>
      <c r="P927" s="353"/>
      <c r="Q927" s="381" t="str">
        <f>IFERROR(__xludf.DUMMYFUNCTION("TRANSPOSE(FILTER($P$6:$P$329,$O$6:$O$329='DATOS PERSONALES'!$E924))"),"#REF!")</f>
        <v>#REF!</v>
      </c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353"/>
      <c r="AZ927" s="392" t="str">
        <f>IFERROR(__xludf.DUMMYFUNCTION("TRANSPOSE( IFNA(FILTER($B:$B, MONTH(IF($A:$A&lt;&gt;"""",$A:$A,""null""))=MONTH(IF('DATOS PERSONALES'!$H925&lt;&gt;"""",'DATOS PERSONALES'!$H925,""null""))),""Ingrese mes contratacion primero""))"),"Ingrese mes contratacion primero")</f>
        <v>Ingrese mes contratacion primero</v>
      </c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</row>
    <row r="928" ht="15.75" customHeight="1">
      <c r="A928" s="134"/>
      <c r="B928" s="134"/>
      <c r="C928" s="134"/>
      <c r="D928" s="134"/>
      <c r="E928" s="134"/>
      <c r="F928" s="134"/>
      <c r="G928" s="353"/>
      <c r="H928" s="376"/>
      <c r="I928" s="376"/>
      <c r="J928" s="376"/>
      <c r="K928" s="377"/>
      <c r="L928" s="134"/>
      <c r="M928" s="134"/>
      <c r="N928" s="134"/>
      <c r="O928" s="134"/>
      <c r="P928" s="353"/>
      <c r="Q928" s="381" t="str">
        <f>IFERROR(__xludf.DUMMYFUNCTION("TRANSPOSE(FILTER($P$6:$P$329,$O$6:$O$329='DATOS PERSONALES'!$E925))"),"#REF!")</f>
        <v>#REF!</v>
      </c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353"/>
      <c r="AZ928" s="392" t="str">
        <f>IFERROR(__xludf.DUMMYFUNCTION("TRANSPOSE( IFNA(FILTER($B:$B, MONTH(IF($A:$A&lt;&gt;"""",$A:$A,""null""))=MONTH(IF('DATOS PERSONALES'!$H926&lt;&gt;"""",'DATOS PERSONALES'!$H926,""null""))),""Ingrese mes contratacion primero""))"),"Ingrese mes contratacion primero")</f>
        <v>Ingrese mes contratacion primero</v>
      </c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</row>
    <row r="929" ht="15.75" customHeight="1">
      <c r="A929" s="134"/>
      <c r="B929" s="134"/>
      <c r="C929" s="134"/>
      <c r="D929" s="134"/>
      <c r="E929" s="134"/>
      <c r="F929" s="134"/>
      <c r="G929" s="353"/>
      <c r="H929" s="376"/>
      <c r="I929" s="376"/>
      <c r="J929" s="376"/>
      <c r="K929" s="377"/>
      <c r="L929" s="134"/>
      <c r="M929" s="134"/>
      <c r="N929" s="134"/>
      <c r="O929" s="134"/>
      <c r="P929" s="353"/>
      <c r="Q929" s="381" t="str">
        <f>IFERROR(__xludf.DUMMYFUNCTION("TRANSPOSE(FILTER($P$6:$P$329,$O$6:$O$329='DATOS PERSONALES'!$E926))"),"#REF!")</f>
        <v>#REF!</v>
      </c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353"/>
      <c r="AZ929" s="392" t="str">
        <f>IFERROR(__xludf.DUMMYFUNCTION("TRANSPOSE( IFNA(FILTER($B:$B, MONTH(IF($A:$A&lt;&gt;"""",$A:$A,""null""))=MONTH(IF('DATOS PERSONALES'!$H927&lt;&gt;"""",'DATOS PERSONALES'!$H927,""null""))),""Ingrese mes contratacion primero""))"),"Ingrese mes contratacion primero")</f>
        <v>Ingrese mes contratacion primero</v>
      </c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</row>
    <row r="930" ht="15.75" customHeight="1">
      <c r="A930" s="134"/>
      <c r="B930" s="134"/>
      <c r="C930" s="134"/>
      <c r="D930" s="134"/>
      <c r="E930" s="134"/>
      <c r="F930" s="134"/>
      <c r="G930" s="353"/>
      <c r="H930" s="376"/>
      <c r="I930" s="376"/>
      <c r="J930" s="376"/>
      <c r="K930" s="377"/>
      <c r="L930" s="134"/>
      <c r="M930" s="134"/>
      <c r="N930" s="134"/>
      <c r="O930" s="134"/>
      <c r="P930" s="353"/>
      <c r="Q930" s="381" t="str">
        <f>IFERROR(__xludf.DUMMYFUNCTION("TRANSPOSE(FILTER($P$6:$P$329,$O$6:$O$329='DATOS PERSONALES'!$E927))"),"#REF!")</f>
        <v>#REF!</v>
      </c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353"/>
      <c r="AZ930" s="392" t="str">
        <f>IFERROR(__xludf.DUMMYFUNCTION("TRANSPOSE( IFNA(FILTER($B:$B, MONTH(IF($A:$A&lt;&gt;"""",$A:$A,""null""))=MONTH(IF('DATOS PERSONALES'!$H928&lt;&gt;"""",'DATOS PERSONALES'!$H928,""null""))),""Ingrese mes contratacion primero""))"),"Ingrese mes contratacion primero")</f>
        <v>Ingrese mes contratacion primero</v>
      </c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</row>
    <row r="931" ht="15.75" customHeight="1">
      <c r="A931" s="134"/>
      <c r="B931" s="134"/>
      <c r="C931" s="134"/>
      <c r="D931" s="134"/>
      <c r="E931" s="134"/>
      <c r="F931" s="134"/>
      <c r="G931" s="353"/>
      <c r="H931" s="376"/>
      <c r="I931" s="376"/>
      <c r="J931" s="376"/>
      <c r="K931" s="377"/>
      <c r="L931" s="134"/>
      <c r="M931" s="134"/>
      <c r="N931" s="134"/>
      <c r="O931" s="134"/>
      <c r="P931" s="353"/>
      <c r="Q931" s="381" t="str">
        <f>IFERROR(__xludf.DUMMYFUNCTION("TRANSPOSE(FILTER($P$6:$P$329,$O$6:$O$329='DATOS PERSONALES'!$E928))"),"#REF!")</f>
        <v>#REF!</v>
      </c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353"/>
      <c r="AZ931" s="392" t="str">
        <f>IFERROR(__xludf.DUMMYFUNCTION("TRANSPOSE( IFNA(FILTER($B:$B, MONTH(IF($A:$A&lt;&gt;"""",$A:$A,""null""))=MONTH(IF('DATOS PERSONALES'!$H929&lt;&gt;"""",'DATOS PERSONALES'!$H929,""null""))),""Ingrese mes contratacion primero""))"),"Ingrese mes contratacion primero")</f>
        <v>Ingrese mes contratacion primero</v>
      </c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</row>
    <row r="932" ht="15.75" customHeight="1">
      <c r="A932" s="134"/>
      <c r="B932" s="134"/>
      <c r="C932" s="134"/>
      <c r="D932" s="134"/>
      <c r="E932" s="134"/>
      <c r="F932" s="134"/>
      <c r="G932" s="353"/>
      <c r="H932" s="376"/>
      <c r="I932" s="376"/>
      <c r="J932" s="376"/>
      <c r="K932" s="377"/>
      <c r="L932" s="134"/>
      <c r="M932" s="134"/>
      <c r="N932" s="134"/>
      <c r="O932" s="134"/>
      <c r="P932" s="353"/>
      <c r="Q932" s="381" t="str">
        <f>IFERROR(__xludf.DUMMYFUNCTION("TRANSPOSE(FILTER($P$6:$P$329,$O$6:$O$329='DATOS PERSONALES'!$E929))"),"#REF!")</f>
        <v>#REF!</v>
      </c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353"/>
      <c r="AZ932" s="392" t="str">
        <f>IFERROR(__xludf.DUMMYFUNCTION("TRANSPOSE( IFNA(FILTER($B:$B, MONTH(IF($A:$A&lt;&gt;"""",$A:$A,""null""))=MONTH(IF('DATOS PERSONALES'!$H930&lt;&gt;"""",'DATOS PERSONALES'!$H930,""null""))),""Ingrese mes contratacion primero""))"),"Ingrese mes contratacion primero")</f>
        <v>Ingrese mes contratacion primero</v>
      </c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</row>
    <row r="933" ht="15.75" customHeight="1">
      <c r="A933" s="134"/>
      <c r="B933" s="134"/>
      <c r="C933" s="134"/>
      <c r="D933" s="134"/>
      <c r="E933" s="134"/>
      <c r="F933" s="134"/>
      <c r="G933" s="353"/>
      <c r="H933" s="376"/>
      <c r="I933" s="376"/>
      <c r="J933" s="376"/>
      <c r="K933" s="377"/>
      <c r="L933" s="134"/>
      <c r="M933" s="134"/>
      <c r="N933" s="134"/>
      <c r="O933" s="134"/>
      <c r="P933" s="353"/>
      <c r="Q933" s="381" t="str">
        <f>IFERROR(__xludf.DUMMYFUNCTION("TRANSPOSE(FILTER($P$6:$P$329,$O$6:$O$329='DATOS PERSONALES'!$E930))"),"#REF!")</f>
        <v>#REF!</v>
      </c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353"/>
      <c r="AZ933" s="392" t="str">
        <f>IFERROR(__xludf.DUMMYFUNCTION("TRANSPOSE( IFNA(FILTER($B:$B, MONTH(IF($A:$A&lt;&gt;"""",$A:$A,""null""))=MONTH(IF('DATOS PERSONALES'!$H931&lt;&gt;"""",'DATOS PERSONALES'!$H931,""null""))),""Ingrese mes contratacion primero""))"),"Ingrese mes contratacion primero")</f>
        <v>Ingrese mes contratacion primero</v>
      </c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</row>
    <row r="934" ht="15.75" customHeight="1">
      <c r="A934" s="134"/>
      <c r="B934" s="134"/>
      <c r="C934" s="134"/>
      <c r="D934" s="134"/>
      <c r="E934" s="134"/>
      <c r="F934" s="134"/>
      <c r="G934" s="353"/>
      <c r="H934" s="376"/>
      <c r="I934" s="376"/>
      <c r="J934" s="376"/>
      <c r="K934" s="377"/>
      <c r="L934" s="134"/>
      <c r="M934" s="134"/>
      <c r="N934" s="134"/>
      <c r="O934" s="134"/>
      <c r="P934" s="353"/>
      <c r="Q934" s="381" t="str">
        <f>IFERROR(__xludf.DUMMYFUNCTION("TRANSPOSE(FILTER($P$6:$P$329,$O$6:$O$329='DATOS PERSONALES'!$E931))"),"#REF!")</f>
        <v>#REF!</v>
      </c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353"/>
      <c r="AZ934" s="392" t="str">
        <f>IFERROR(__xludf.DUMMYFUNCTION("TRANSPOSE( IFNA(FILTER($B:$B, MONTH(IF($A:$A&lt;&gt;"""",$A:$A,""null""))=MONTH(IF('DATOS PERSONALES'!$H932&lt;&gt;"""",'DATOS PERSONALES'!$H932,""null""))),""Ingrese mes contratacion primero""))"),"Ingrese mes contratacion primero")</f>
        <v>Ingrese mes contratacion primero</v>
      </c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</row>
    <row r="935" ht="15.75" customHeight="1">
      <c r="A935" s="134"/>
      <c r="B935" s="134"/>
      <c r="C935" s="134"/>
      <c r="D935" s="134"/>
      <c r="E935" s="134"/>
      <c r="F935" s="134"/>
      <c r="G935" s="353"/>
      <c r="H935" s="376"/>
      <c r="I935" s="376"/>
      <c r="J935" s="376"/>
      <c r="K935" s="377"/>
      <c r="L935" s="134"/>
      <c r="M935" s="134"/>
      <c r="N935" s="134"/>
      <c r="O935" s="134"/>
      <c r="P935" s="353"/>
      <c r="Q935" s="381" t="str">
        <f>IFERROR(__xludf.DUMMYFUNCTION("TRANSPOSE(FILTER($P$6:$P$329,$O$6:$O$329='DATOS PERSONALES'!$E932))"),"#REF!")</f>
        <v>#REF!</v>
      </c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353"/>
      <c r="AZ935" s="392" t="str">
        <f>IFERROR(__xludf.DUMMYFUNCTION("TRANSPOSE( IFNA(FILTER($B:$B, MONTH(IF($A:$A&lt;&gt;"""",$A:$A,""null""))=MONTH(IF('DATOS PERSONALES'!$H933&lt;&gt;"""",'DATOS PERSONALES'!$H933,""null""))),""Ingrese mes contratacion primero""))"),"Ingrese mes contratacion primero")</f>
        <v>Ingrese mes contratacion primero</v>
      </c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</row>
    <row r="936" ht="15.75" customHeight="1">
      <c r="A936" s="134"/>
      <c r="B936" s="134"/>
      <c r="C936" s="134"/>
      <c r="D936" s="134"/>
      <c r="E936" s="134"/>
      <c r="F936" s="134"/>
      <c r="G936" s="353"/>
      <c r="H936" s="376"/>
      <c r="I936" s="376"/>
      <c r="J936" s="376"/>
      <c r="K936" s="377"/>
      <c r="L936" s="134"/>
      <c r="M936" s="134"/>
      <c r="N936" s="134"/>
      <c r="O936" s="134"/>
      <c r="P936" s="353"/>
      <c r="Q936" s="381" t="str">
        <f>IFERROR(__xludf.DUMMYFUNCTION("TRANSPOSE(FILTER($P$6:$P$329,$O$6:$O$329='DATOS PERSONALES'!$E933))"),"#REF!")</f>
        <v>#REF!</v>
      </c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353"/>
      <c r="AZ936" s="392" t="str">
        <f>IFERROR(__xludf.DUMMYFUNCTION("TRANSPOSE( IFNA(FILTER($B:$B, MONTH(IF($A:$A&lt;&gt;"""",$A:$A,""null""))=MONTH(IF('DATOS PERSONALES'!$H934&lt;&gt;"""",'DATOS PERSONALES'!$H934,""null""))),""Ingrese mes contratacion primero""))"),"Ingrese mes contratacion primero")</f>
        <v>Ingrese mes contratacion primero</v>
      </c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</row>
    <row r="937" ht="15.75" customHeight="1">
      <c r="A937" s="134"/>
      <c r="B937" s="134"/>
      <c r="C937" s="134"/>
      <c r="D937" s="134"/>
      <c r="E937" s="134"/>
      <c r="F937" s="134"/>
      <c r="G937" s="353"/>
      <c r="H937" s="376"/>
      <c r="I937" s="376"/>
      <c r="J937" s="376"/>
      <c r="K937" s="377"/>
      <c r="L937" s="134"/>
      <c r="M937" s="134"/>
      <c r="N937" s="134"/>
      <c r="O937" s="134"/>
      <c r="P937" s="353"/>
      <c r="Q937" s="381" t="str">
        <f>IFERROR(__xludf.DUMMYFUNCTION("TRANSPOSE(FILTER($P$6:$P$329,$O$6:$O$329='DATOS PERSONALES'!$E934))"),"#REF!")</f>
        <v>#REF!</v>
      </c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353"/>
      <c r="AZ937" s="392" t="str">
        <f>IFERROR(__xludf.DUMMYFUNCTION("TRANSPOSE( IFNA(FILTER($B:$B, MONTH(IF($A:$A&lt;&gt;"""",$A:$A,""null""))=MONTH(IF('DATOS PERSONALES'!$H935&lt;&gt;"""",'DATOS PERSONALES'!$H935,""null""))),""Ingrese mes contratacion primero""))"),"Ingrese mes contratacion primero")</f>
        <v>Ingrese mes contratacion primero</v>
      </c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</row>
    <row r="938" ht="15.75" customHeight="1">
      <c r="A938" s="134"/>
      <c r="B938" s="134"/>
      <c r="C938" s="134"/>
      <c r="D938" s="134"/>
      <c r="E938" s="134"/>
      <c r="F938" s="134"/>
      <c r="G938" s="353"/>
      <c r="H938" s="376"/>
      <c r="I938" s="376"/>
      <c r="J938" s="376"/>
      <c r="K938" s="377"/>
      <c r="L938" s="134"/>
      <c r="M938" s="134"/>
      <c r="N938" s="134"/>
      <c r="O938" s="134"/>
      <c r="P938" s="353"/>
      <c r="Q938" s="381" t="str">
        <f>IFERROR(__xludf.DUMMYFUNCTION("TRANSPOSE(FILTER($P$6:$P$329,$O$6:$O$329='DATOS PERSONALES'!$E935))"),"#REF!")</f>
        <v>#REF!</v>
      </c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353"/>
      <c r="AZ938" s="392" t="str">
        <f>IFERROR(__xludf.DUMMYFUNCTION("TRANSPOSE( IFNA(FILTER($B:$B, MONTH(IF($A:$A&lt;&gt;"""",$A:$A,""null""))=MONTH(IF('DATOS PERSONALES'!$H936&lt;&gt;"""",'DATOS PERSONALES'!$H936,""null""))),""Ingrese mes contratacion primero""))"),"Ingrese mes contratacion primero")</f>
        <v>Ingrese mes contratacion primero</v>
      </c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</row>
    <row r="939" ht="15.75" customHeight="1">
      <c r="A939" s="134"/>
      <c r="B939" s="134"/>
      <c r="C939" s="134"/>
      <c r="D939" s="134"/>
      <c r="E939" s="134"/>
      <c r="F939" s="134"/>
      <c r="G939" s="353"/>
      <c r="H939" s="376"/>
      <c r="I939" s="376"/>
      <c r="J939" s="376"/>
      <c r="K939" s="377"/>
      <c r="L939" s="134"/>
      <c r="M939" s="134"/>
      <c r="N939" s="134"/>
      <c r="O939" s="134"/>
      <c r="P939" s="353"/>
      <c r="Q939" s="381" t="str">
        <f>IFERROR(__xludf.DUMMYFUNCTION("TRANSPOSE(FILTER($P$6:$P$329,$O$6:$O$329='DATOS PERSONALES'!$E936))"),"#REF!")</f>
        <v>#REF!</v>
      </c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353"/>
      <c r="AZ939" s="392" t="str">
        <f>IFERROR(__xludf.DUMMYFUNCTION("TRANSPOSE( IFNA(FILTER($B:$B, MONTH(IF($A:$A&lt;&gt;"""",$A:$A,""null""))=MONTH(IF('DATOS PERSONALES'!$H937&lt;&gt;"""",'DATOS PERSONALES'!$H937,""null""))),""Ingrese mes contratacion primero""))"),"Ingrese mes contratacion primero")</f>
        <v>Ingrese mes contratacion primero</v>
      </c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</row>
    <row r="940" ht="15.75" customHeight="1">
      <c r="A940" s="134"/>
      <c r="B940" s="134"/>
      <c r="C940" s="134"/>
      <c r="D940" s="134"/>
      <c r="E940" s="134"/>
      <c r="F940" s="134"/>
      <c r="G940" s="353"/>
      <c r="H940" s="376"/>
      <c r="I940" s="376"/>
      <c r="J940" s="376"/>
      <c r="K940" s="377"/>
      <c r="L940" s="134"/>
      <c r="M940" s="134"/>
      <c r="N940" s="134"/>
      <c r="O940" s="134"/>
      <c r="P940" s="353"/>
      <c r="Q940" s="381" t="str">
        <f>IFERROR(__xludf.DUMMYFUNCTION("TRANSPOSE(FILTER($P$6:$P$329,$O$6:$O$329='DATOS PERSONALES'!$E937))"),"#REF!")</f>
        <v>#REF!</v>
      </c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353"/>
      <c r="AZ940" s="392" t="str">
        <f>IFERROR(__xludf.DUMMYFUNCTION("TRANSPOSE( IFNA(FILTER($B:$B, MONTH(IF($A:$A&lt;&gt;"""",$A:$A,""null""))=MONTH(IF('DATOS PERSONALES'!$H938&lt;&gt;"""",'DATOS PERSONALES'!$H938,""null""))),""Ingrese mes contratacion primero""))"),"Ingrese mes contratacion primero")</f>
        <v>Ingrese mes contratacion primero</v>
      </c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</row>
    <row r="941" ht="15.75" customHeight="1">
      <c r="A941" s="134"/>
      <c r="B941" s="134"/>
      <c r="C941" s="134"/>
      <c r="D941" s="134"/>
      <c r="E941" s="134"/>
      <c r="F941" s="134"/>
      <c r="G941" s="353"/>
      <c r="H941" s="376"/>
      <c r="I941" s="376"/>
      <c r="J941" s="376"/>
      <c r="K941" s="377"/>
      <c r="L941" s="134"/>
      <c r="M941" s="134"/>
      <c r="N941" s="134"/>
      <c r="O941" s="134"/>
      <c r="P941" s="353"/>
      <c r="Q941" s="381" t="str">
        <f>IFERROR(__xludf.DUMMYFUNCTION("TRANSPOSE(FILTER($P$6:$P$329,$O$6:$O$329='DATOS PERSONALES'!$E938))"),"#REF!")</f>
        <v>#REF!</v>
      </c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353"/>
      <c r="AZ941" s="392" t="str">
        <f>IFERROR(__xludf.DUMMYFUNCTION("TRANSPOSE( IFNA(FILTER($B:$B, MONTH(IF($A:$A&lt;&gt;"""",$A:$A,""null""))=MONTH(IF('DATOS PERSONALES'!$H939&lt;&gt;"""",'DATOS PERSONALES'!$H939,""null""))),""Ingrese mes contratacion primero""))"),"Ingrese mes contratacion primero")</f>
        <v>Ingrese mes contratacion primero</v>
      </c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</row>
    <row r="942" ht="15.75" customHeight="1">
      <c r="A942" s="134"/>
      <c r="B942" s="134"/>
      <c r="C942" s="134"/>
      <c r="D942" s="134"/>
      <c r="E942" s="134"/>
      <c r="F942" s="134"/>
      <c r="G942" s="353"/>
      <c r="H942" s="376"/>
      <c r="I942" s="376"/>
      <c r="J942" s="376"/>
      <c r="K942" s="377"/>
      <c r="L942" s="134"/>
      <c r="M942" s="134"/>
      <c r="N942" s="134"/>
      <c r="O942" s="134"/>
      <c r="P942" s="353"/>
      <c r="Q942" s="381" t="str">
        <f>IFERROR(__xludf.DUMMYFUNCTION("TRANSPOSE(FILTER($P$6:$P$329,$O$6:$O$329='DATOS PERSONALES'!$E939))"),"#REF!")</f>
        <v>#REF!</v>
      </c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353"/>
      <c r="AZ942" s="392" t="str">
        <f>IFERROR(__xludf.DUMMYFUNCTION("TRANSPOSE( IFNA(FILTER($B:$B, MONTH(IF($A:$A&lt;&gt;"""",$A:$A,""null""))=MONTH(IF('DATOS PERSONALES'!$H940&lt;&gt;"""",'DATOS PERSONALES'!$H940,""null""))),""Ingrese mes contratacion primero""))"),"Ingrese mes contratacion primero")</f>
        <v>Ingrese mes contratacion primero</v>
      </c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</row>
    <row r="943" ht="15.75" customHeight="1">
      <c r="A943" s="134"/>
      <c r="B943" s="134"/>
      <c r="C943" s="134"/>
      <c r="D943" s="134"/>
      <c r="E943" s="134"/>
      <c r="F943" s="134"/>
      <c r="G943" s="353"/>
      <c r="H943" s="376"/>
      <c r="I943" s="376"/>
      <c r="J943" s="376"/>
      <c r="K943" s="377"/>
      <c r="L943" s="134"/>
      <c r="M943" s="134"/>
      <c r="N943" s="134"/>
      <c r="O943" s="134"/>
      <c r="P943" s="353"/>
      <c r="Q943" s="381" t="str">
        <f>IFERROR(__xludf.DUMMYFUNCTION("TRANSPOSE(FILTER($P$6:$P$329,$O$6:$O$329='DATOS PERSONALES'!$E940))"),"#REF!")</f>
        <v>#REF!</v>
      </c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353"/>
      <c r="AZ943" s="392" t="str">
        <f>IFERROR(__xludf.DUMMYFUNCTION("TRANSPOSE( IFNA(FILTER($B:$B, MONTH(IF($A:$A&lt;&gt;"""",$A:$A,""null""))=MONTH(IF('DATOS PERSONALES'!$H941&lt;&gt;"""",'DATOS PERSONALES'!$H941,""null""))),""Ingrese mes contratacion primero""))"),"Ingrese mes contratacion primero")</f>
        <v>Ingrese mes contratacion primero</v>
      </c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</row>
    <row r="944" ht="15.75" customHeight="1">
      <c r="A944" s="134"/>
      <c r="B944" s="134"/>
      <c r="C944" s="134"/>
      <c r="D944" s="134"/>
      <c r="E944" s="134"/>
      <c r="F944" s="134"/>
      <c r="G944" s="353"/>
      <c r="H944" s="376"/>
      <c r="I944" s="376"/>
      <c r="J944" s="376"/>
      <c r="K944" s="377"/>
      <c r="L944" s="134"/>
      <c r="M944" s="134"/>
      <c r="N944" s="134"/>
      <c r="O944" s="134"/>
      <c r="P944" s="353"/>
      <c r="Q944" s="381" t="str">
        <f>IFERROR(__xludf.DUMMYFUNCTION("TRANSPOSE(FILTER($P$6:$P$329,$O$6:$O$329='DATOS PERSONALES'!$E941))"),"#REF!")</f>
        <v>#REF!</v>
      </c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353"/>
      <c r="AZ944" s="392" t="str">
        <f>IFERROR(__xludf.DUMMYFUNCTION("TRANSPOSE( IFNA(FILTER($B:$B, MONTH(IF($A:$A&lt;&gt;"""",$A:$A,""null""))=MONTH(IF('DATOS PERSONALES'!$H942&lt;&gt;"""",'DATOS PERSONALES'!$H942,""null""))),""Ingrese mes contratacion primero""))"),"Ingrese mes contratacion primero")</f>
        <v>Ingrese mes contratacion primero</v>
      </c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</row>
    <row r="945" ht="15.75" customHeight="1">
      <c r="A945" s="134"/>
      <c r="B945" s="134"/>
      <c r="C945" s="134"/>
      <c r="D945" s="134"/>
      <c r="E945" s="134"/>
      <c r="F945" s="134"/>
      <c r="G945" s="353"/>
      <c r="H945" s="376"/>
      <c r="I945" s="376"/>
      <c r="J945" s="376"/>
      <c r="K945" s="377"/>
      <c r="L945" s="134"/>
      <c r="M945" s="134"/>
      <c r="N945" s="134"/>
      <c r="O945" s="134"/>
      <c r="P945" s="353"/>
      <c r="Q945" s="381" t="str">
        <f>IFERROR(__xludf.DUMMYFUNCTION("TRANSPOSE(FILTER($P$6:$P$329,$O$6:$O$329='DATOS PERSONALES'!$E942))"),"#REF!")</f>
        <v>#REF!</v>
      </c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353"/>
      <c r="AZ945" s="392" t="str">
        <f>IFERROR(__xludf.DUMMYFUNCTION("TRANSPOSE( IFNA(FILTER($B:$B, MONTH(IF($A:$A&lt;&gt;"""",$A:$A,""null""))=MONTH(IF('DATOS PERSONALES'!$H943&lt;&gt;"""",'DATOS PERSONALES'!$H943,""null""))),""Ingrese mes contratacion primero""))"),"Ingrese mes contratacion primero")</f>
        <v>Ingrese mes contratacion primero</v>
      </c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</row>
    <row r="946" ht="15.75" customHeight="1">
      <c r="A946" s="134"/>
      <c r="B946" s="134"/>
      <c r="C946" s="134"/>
      <c r="D946" s="134"/>
      <c r="E946" s="134"/>
      <c r="F946" s="134"/>
      <c r="G946" s="353"/>
      <c r="H946" s="376"/>
      <c r="I946" s="376"/>
      <c r="J946" s="376"/>
      <c r="K946" s="377"/>
      <c r="L946" s="134"/>
      <c r="M946" s="134"/>
      <c r="N946" s="134"/>
      <c r="O946" s="134"/>
      <c r="P946" s="353"/>
      <c r="Q946" s="381" t="str">
        <f>IFERROR(__xludf.DUMMYFUNCTION("TRANSPOSE(FILTER($P$6:$P$329,$O$6:$O$329='DATOS PERSONALES'!$E943))"),"#REF!")</f>
        <v>#REF!</v>
      </c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353"/>
      <c r="AZ946" s="392" t="str">
        <f>IFERROR(__xludf.DUMMYFUNCTION("TRANSPOSE( IFNA(FILTER($B:$B, MONTH(IF($A:$A&lt;&gt;"""",$A:$A,""null""))=MONTH(IF('DATOS PERSONALES'!$H944&lt;&gt;"""",'DATOS PERSONALES'!$H944,""null""))),""Ingrese mes contratacion primero""))"),"Ingrese mes contratacion primero")</f>
        <v>Ingrese mes contratacion primero</v>
      </c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</row>
    <row r="947" ht="15.75" customHeight="1">
      <c r="A947" s="134"/>
      <c r="B947" s="134"/>
      <c r="C947" s="134"/>
      <c r="D947" s="134"/>
      <c r="E947" s="134"/>
      <c r="F947" s="134"/>
      <c r="G947" s="353"/>
      <c r="H947" s="376"/>
      <c r="I947" s="376"/>
      <c r="J947" s="376"/>
      <c r="K947" s="377"/>
      <c r="L947" s="134"/>
      <c r="M947" s="134"/>
      <c r="N947" s="134"/>
      <c r="O947" s="134"/>
      <c r="P947" s="353"/>
      <c r="Q947" s="381" t="str">
        <f>IFERROR(__xludf.DUMMYFUNCTION("TRANSPOSE(FILTER($P$6:$P$329,$O$6:$O$329='DATOS PERSONALES'!$E944))"),"#REF!")</f>
        <v>#REF!</v>
      </c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353"/>
      <c r="AZ947" s="392" t="str">
        <f>IFERROR(__xludf.DUMMYFUNCTION("TRANSPOSE( IFNA(FILTER($B:$B, MONTH(IF($A:$A&lt;&gt;"""",$A:$A,""null""))=MONTH(IF('DATOS PERSONALES'!$H945&lt;&gt;"""",'DATOS PERSONALES'!$H945,""null""))),""Ingrese mes contratacion primero""))"),"Ingrese mes contratacion primero")</f>
        <v>Ingrese mes contratacion primero</v>
      </c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</row>
    <row r="948" ht="15.75" customHeight="1">
      <c r="A948" s="134"/>
      <c r="B948" s="134"/>
      <c r="C948" s="134"/>
      <c r="D948" s="134"/>
      <c r="E948" s="134"/>
      <c r="F948" s="134"/>
      <c r="G948" s="353"/>
      <c r="H948" s="376"/>
      <c r="I948" s="376"/>
      <c r="J948" s="376"/>
      <c r="K948" s="377"/>
      <c r="L948" s="134"/>
      <c r="M948" s="134"/>
      <c r="N948" s="134"/>
      <c r="O948" s="134"/>
      <c r="P948" s="353"/>
      <c r="Q948" s="381" t="str">
        <f>IFERROR(__xludf.DUMMYFUNCTION("TRANSPOSE(FILTER($P$6:$P$329,$O$6:$O$329='DATOS PERSONALES'!$E945))"),"#REF!")</f>
        <v>#REF!</v>
      </c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353"/>
      <c r="AZ948" s="392" t="str">
        <f>IFERROR(__xludf.DUMMYFUNCTION("TRANSPOSE( IFNA(FILTER($B:$B, MONTH(IF($A:$A&lt;&gt;"""",$A:$A,""null""))=MONTH(IF('DATOS PERSONALES'!$H946&lt;&gt;"""",'DATOS PERSONALES'!$H946,""null""))),""Ingrese mes contratacion primero""))"),"Ingrese mes contratacion primero")</f>
        <v>Ingrese mes contratacion primero</v>
      </c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</row>
    <row r="949" ht="15.75" customHeight="1">
      <c r="A949" s="134"/>
      <c r="B949" s="134"/>
      <c r="C949" s="134"/>
      <c r="D949" s="134"/>
      <c r="E949" s="134"/>
      <c r="F949" s="134"/>
      <c r="G949" s="353"/>
      <c r="H949" s="376"/>
      <c r="I949" s="376"/>
      <c r="J949" s="376"/>
      <c r="K949" s="377"/>
      <c r="L949" s="134"/>
      <c r="M949" s="134"/>
      <c r="N949" s="134"/>
      <c r="O949" s="134"/>
      <c r="P949" s="353"/>
      <c r="Q949" s="381" t="str">
        <f>IFERROR(__xludf.DUMMYFUNCTION("TRANSPOSE(FILTER($P$6:$P$329,$O$6:$O$329='DATOS PERSONALES'!$E946))"),"#REF!")</f>
        <v>#REF!</v>
      </c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353"/>
      <c r="AZ949" s="392" t="str">
        <f>IFERROR(__xludf.DUMMYFUNCTION("TRANSPOSE( IFNA(FILTER($B:$B, MONTH(IF($A:$A&lt;&gt;"""",$A:$A,""null""))=MONTH(IF('DATOS PERSONALES'!$H947&lt;&gt;"""",'DATOS PERSONALES'!$H947,""null""))),""Ingrese mes contratacion primero""))"),"Ingrese mes contratacion primero")</f>
        <v>Ingrese mes contratacion primero</v>
      </c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</row>
    <row r="950" ht="15.75" customHeight="1">
      <c r="A950" s="134"/>
      <c r="B950" s="134"/>
      <c r="C950" s="134"/>
      <c r="D950" s="134"/>
      <c r="E950" s="134"/>
      <c r="F950" s="134"/>
      <c r="G950" s="353"/>
      <c r="H950" s="376"/>
      <c r="I950" s="376"/>
      <c r="J950" s="376"/>
      <c r="K950" s="377"/>
      <c r="L950" s="134"/>
      <c r="M950" s="134"/>
      <c r="N950" s="134"/>
      <c r="O950" s="134"/>
      <c r="P950" s="353"/>
      <c r="Q950" s="381" t="str">
        <f>IFERROR(__xludf.DUMMYFUNCTION("TRANSPOSE(FILTER($P$6:$P$329,$O$6:$O$329='DATOS PERSONALES'!$E947))"),"#REF!")</f>
        <v>#REF!</v>
      </c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353"/>
      <c r="AZ950" s="392" t="str">
        <f>IFERROR(__xludf.DUMMYFUNCTION("TRANSPOSE( IFNA(FILTER($B:$B, MONTH(IF($A:$A&lt;&gt;"""",$A:$A,""null""))=MONTH(IF('DATOS PERSONALES'!$H948&lt;&gt;"""",'DATOS PERSONALES'!$H948,""null""))),""Ingrese mes contratacion primero""))"),"Ingrese mes contratacion primero")</f>
        <v>Ingrese mes contratacion primero</v>
      </c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</row>
    <row r="951" ht="15.75" customHeight="1">
      <c r="A951" s="134"/>
      <c r="B951" s="134"/>
      <c r="C951" s="134"/>
      <c r="D951" s="134"/>
      <c r="E951" s="134"/>
      <c r="F951" s="134"/>
      <c r="G951" s="353"/>
      <c r="H951" s="376"/>
      <c r="I951" s="376"/>
      <c r="J951" s="376"/>
      <c r="K951" s="377"/>
      <c r="L951" s="134"/>
      <c r="M951" s="134"/>
      <c r="N951" s="134"/>
      <c r="O951" s="134"/>
      <c r="P951" s="353"/>
      <c r="Q951" s="381" t="str">
        <f>IFERROR(__xludf.DUMMYFUNCTION("TRANSPOSE(FILTER($P$6:$P$329,$O$6:$O$329='DATOS PERSONALES'!$E948))"),"#REF!")</f>
        <v>#REF!</v>
      </c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353"/>
      <c r="AZ951" s="392" t="str">
        <f>IFERROR(__xludf.DUMMYFUNCTION("TRANSPOSE( IFNA(FILTER($B:$B, MONTH(IF($A:$A&lt;&gt;"""",$A:$A,""null""))=MONTH(IF('DATOS PERSONALES'!$H949&lt;&gt;"""",'DATOS PERSONALES'!$H949,""null""))),""Ingrese mes contratacion primero""))"),"Ingrese mes contratacion primero")</f>
        <v>Ingrese mes contratacion primero</v>
      </c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</row>
    <row r="952" ht="15.75" customHeight="1">
      <c r="A952" s="134"/>
      <c r="B952" s="134"/>
      <c r="C952" s="134"/>
      <c r="D952" s="134"/>
      <c r="E952" s="134"/>
      <c r="F952" s="134"/>
      <c r="G952" s="353"/>
      <c r="H952" s="376"/>
      <c r="I952" s="376"/>
      <c r="J952" s="376"/>
      <c r="K952" s="377"/>
      <c r="L952" s="134"/>
      <c r="M952" s="134"/>
      <c r="N952" s="134"/>
      <c r="O952" s="134"/>
      <c r="P952" s="353"/>
      <c r="Q952" s="381" t="str">
        <f>IFERROR(__xludf.DUMMYFUNCTION("TRANSPOSE(FILTER($P$6:$P$329,$O$6:$O$329='DATOS PERSONALES'!$E949))"),"#REF!")</f>
        <v>#REF!</v>
      </c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353"/>
      <c r="AZ952" s="392" t="str">
        <f>IFERROR(__xludf.DUMMYFUNCTION("TRANSPOSE( IFNA(FILTER($B:$B, MONTH(IF($A:$A&lt;&gt;"""",$A:$A,""null""))=MONTH(IF('DATOS PERSONALES'!$H950&lt;&gt;"""",'DATOS PERSONALES'!$H950,""null""))),""Ingrese mes contratacion primero""))"),"Ingrese mes contratacion primero")</f>
        <v>Ingrese mes contratacion primero</v>
      </c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</row>
    <row r="953" ht="15.75" customHeight="1">
      <c r="A953" s="134"/>
      <c r="B953" s="134"/>
      <c r="C953" s="134"/>
      <c r="D953" s="134"/>
      <c r="E953" s="134"/>
      <c r="F953" s="134"/>
      <c r="G953" s="353"/>
      <c r="H953" s="376"/>
      <c r="I953" s="376"/>
      <c r="J953" s="376"/>
      <c r="K953" s="377"/>
      <c r="L953" s="134"/>
      <c r="M953" s="134"/>
      <c r="N953" s="134"/>
      <c r="O953" s="134"/>
      <c r="P953" s="353"/>
      <c r="Q953" s="381" t="str">
        <f>IFERROR(__xludf.DUMMYFUNCTION("TRANSPOSE(FILTER($P$6:$P$329,$O$6:$O$329='DATOS PERSONALES'!$E950))"),"#REF!")</f>
        <v>#REF!</v>
      </c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353"/>
      <c r="AZ953" s="392" t="str">
        <f>IFERROR(__xludf.DUMMYFUNCTION("TRANSPOSE( IFNA(FILTER($B:$B, MONTH(IF($A:$A&lt;&gt;"""",$A:$A,""null""))=MONTH(IF('DATOS PERSONALES'!$H951&lt;&gt;"""",'DATOS PERSONALES'!$H951,""null""))),""Ingrese mes contratacion primero""))"),"Ingrese mes contratacion primero")</f>
        <v>Ingrese mes contratacion primero</v>
      </c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</row>
    <row r="954" ht="15.75" customHeight="1">
      <c r="A954" s="134"/>
      <c r="B954" s="134"/>
      <c r="C954" s="134"/>
      <c r="D954" s="134"/>
      <c r="E954" s="134"/>
      <c r="F954" s="134"/>
      <c r="G954" s="353"/>
      <c r="H954" s="376"/>
      <c r="I954" s="376"/>
      <c r="J954" s="376"/>
      <c r="K954" s="377"/>
      <c r="L954" s="134"/>
      <c r="M954" s="134"/>
      <c r="N954" s="134"/>
      <c r="O954" s="134"/>
      <c r="P954" s="353"/>
      <c r="Q954" s="381" t="str">
        <f>IFERROR(__xludf.DUMMYFUNCTION("TRANSPOSE(FILTER($P$6:$P$329,$O$6:$O$329='DATOS PERSONALES'!$E951))"),"#REF!")</f>
        <v>#REF!</v>
      </c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353"/>
      <c r="AZ954" s="392" t="str">
        <f>IFERROR(__xludf.DUMMYFUNCTION("TRANSPOSE( IFNA(FILTER($B:$B, MONTH(IF($A:$A&lt;&gt;"""",$A:$A,""null""))=MONTH(IF('DATOS PERSONALES'!$H952&lt;&gt;"""",'DATOS PERSONALES'!$H952,""null""))),""Ingrese mes contratacion primero""))"),"Ingrese mes contratacion primero")</f>
        <v>Ingrese mes contratacion primero</v>
      </c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</row>
    <row r="955" ht="15.75" customHeight="1">
      <c r="A955" s="134"/>
      <c r="B955" s="134"/>
      <c r="C955" s="134"/>
      <c r="D955" s="134"/>
      <c r="E955" s="134"/>
      <c r="F955" s="134"/>
      <c r="G955" s="353"/>
      <c r="H955" s="376"/>
      <c r="I955" s="376"/>
      <c r="J955" s="376"/>
      <c r="K955" s="377"/>
      <c r="L955" s="134"/>
      <c r="M955" s="134"/>
      <c r="N955" s="134"/>
      <c r="O955" s="134"/>
      <c r="P955" s="353"/>
      <c r="Q955" s="381" t="str">
        <f>IFERROR(__xludf.DUMMYFUNCTION("TRANSPOSE(FILTER($P$6:$P$329,$O$6:$O$329='DATOS PERSONALES'!$E952))"),"#REF!")</f>
        <v>#REF!</v>
      </c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353"/>
      <c r="AZ955" s="392" t="str">
        <f>IFERROR(__xludf.DUMMYFUNCTION("TRANSPOSE( IFNA(FILTER($B:$B, MONTH(IF($A:$A&lt;&gt;"""",$A:$A,""null""))=MONTH(IF('DATOS PERSONALES'!$H953&lt;&gt;"""",'DATOS PERSONALES'!$H953,""null""))),""Ingrese mes contratacion primero""))"),"Ingrese mes contratacion primero")</f>
        <v>Ingrese mes contratacion primero</v>
      </c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</row>
    <row r="956" ht="15.75" customHeight="1">
      <c r="A956" s="134"/>
      <c r="B956" s="134"/>
      <c r="C956" s="134"/>
      <c r="D956" s="134"/>
      <c r="E956" s="134"/>
      <c r="F956" s="134"/>
      <c r="G956" s="353"/>
      <c r="H956" s="376"/>
      <c r="I956" s="376"/>
      <c r="J956" s="376"/>
      <c r="K956" s="377"/>
      <c r="L956" s="134"/>
      <c r="M956" s="134"/>
      <c r="N956" s="134"/>
      <c r="O956" s="134"/>
      <c r="P956" s="353"/>
      <c r="Q956" s="381" t="str">
        <f>IFERROR(__xludf.DUMMYFUNCTION("TRANSPOSE(FILTER($P$6:$P$329,$O$6:$O$329='DATOS PERSONALES'!$E953))"),"#REF!")</f>
        <v>#REF!</v>
      </c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353"/>
      <c r="AZ956" s="392" t="str">
        <f>IFERROR(__xludf.DUMMYFUNCTION("TRANSPOSE( IFNA(FILTER($B:$B, MONTH(IF($A:$A&lt;&gt;"""",$A:$A,""null""))=MONTH(IF('DATOS PERSONALES'!$H954&lt;&gt;"""",'DATOS PERSONALES'!$H954,""null""))),""Ingrese mes contratacion primero""))"),"Ingrese mes contratacion primero")</f>
        <v>Ingrese mes contratacion primero</v>
      </c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</row>
    <row r="957" ht="15.75" customHeight="1">
      <c r="A957" s="134"/>
      <c r="B957" s="134"/>
      <c r="C957" s="134"/>
      <c r="D957" s="134"/>
      <c r="E957" s="134"/>
      <c r="F957" s="134"/>
      <c r="G957" s="353"/>
      <c r="H957" s="376"/>
      <c r="I957" s="376"/>
      <c r="J957" s="376"/>
      <c r="K957" s="377"/>
      <c r="L957" s="134"/>
      <c r="M957" s="134"/>
      <c r="N957" s="134"/>
      <c r="O957" s="134"/>
      <c r="P957" s="353"/>
      <c r="Q957" s="381" t="str">
        <f>IFERROR(__xludf.DUMMYFUNCTION("TRANSPOSE(FILTER($P$6:$P$329,$O$6:$O$329='DATOS PERSONALES'!$E954))"),"#REF!")</f>
        <v>#REF!</v>
      </c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353"/>
      <c r="AZ957" s="392" t="str">
        <f>IFERROR(__xludf.DUMMYFUNCTION("TRANSPOSE( IFNA(FILTER($B:$B, MONTH(IF($A:$A&lt;&gt;"""",$A:$A,""null""))=MONTH(IF('DATOS PERSONALES'!$H955&lt;&gt;"""",'DATOS PERSONALES'!$H955,""null""))),""Ingrese mes contratacion primero""))"),"Ingrese mes contratacion primero")</f>
        <v>Ingrese mes contratacion primero</v>
      </c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</row>
    <row r="958" ht="15.75" customHeight="1">
      <c r="A958" s="134"/>
      <c r="B958" s="134"/>
      <c r="C958" s="134"/>
      <c r="D958" s="134"/>
      <c r="E958" s="134"/>
      <c r="F958" s="134"/>
      <c r="G958" s="353"/>
      <c r="H958" s="376"/>
      <c r="I958" s="376"/>
      <c r="J958" s="376"/>
      <c r="K958" s="377"/>
      <c r="L958" s="134"/>
      <c r="M958" s="134"/>
      <c r="N958" s="134"/>
      <c r="O958" s="134"/>
      <c r="P958" s="353"/>
      <c r="Q958" s="381" t="str">
        <f>IFERROR(__xludf.DUMMYFUNCTION("TRANSPOSE(FILTER($P$6:$P$329,$O$6:$O$329='DATOS PERSONALES'!$E955))"),"#REF!")</f>
        <v>#REF!</v>
      </c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353"/>
      <c r="AZ958" s="392" t="str">
        <f>IFERROR(__xludf.DUMMYFUNCTION("TRANSPOSE( IFNA(FILTER($B:$B, MONTH(IF($A:$A&lt;&gt;"""",$A:$A,""null""))=MONTH(IF('DATOS PERSONALES'!$H956&lt;&gt;"""",'DATOS PERSONALES'!$H956,""null""))),""Ingrese mes contratacion primero""))"),"Ingrese mes contratacion primero")</f>
        <v>Ingrese mes contratacion primero</v>
      </c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</row>
    <row r="959" ht="15.75" customHeight="1">
      <c r="A959" s="134"/>
      <c r="B959" s="134"/>
      <c r="C959" s="134"/>
      <c r="D959" s="134"/>
      <c r="E959" s="134"/>
      <c r="F959" s="134"/>
      <c r="G959" s="353"/>
      <c r="H959" s="376"/>
      <c r="I959" s="376"/>
      <c r="J959" s="376"/>
      <c r="K959" s="377"/>
      <c r="L959" s="134"/>
      <c r="M959" s="134"/>
      <c r="N959" s="134"/>
      <c r="O959" s="134"/>
      <c r="P959" s="353"/>
      <c r="Q959" s="381" t="str">
        <f>IFERROR(__xludf.DUMMYFUNCTION("TRANSPOSE(FILTER($P$6:$P$329,$O$6:$O$329='DATOS PERSONALES'!$E956))"),"#REF!")</f>
        <v>#REF!</v>
      </c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353"/>
      <c r="AZ959" s="392" t="str">
        <f>IFERROR(__xludf.DUMMYFUNCTION("TRANSPOSE( IFNA(FILTER($B:$B, MONTH(IF($A:$A&lt;&gt;"""",$A:$A,""null""))=MONTH(IF('DATOS PERSONALES'!$H957&lt;&gt;"""",'DATOS PERSONALES'!$H957,""null""))),""Ingrese mes contratacion primero""))"),"Ingrese mes contratacion primero")</f>
        <v>Ingrese mes contratacion primero</v>
      </c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</row>
    <row r="960" ht="15.75" customHeight="1">
      <c r="A960" s="134"/>
      <c r="B960" s="134"/>
      <c r="C960" s="134"/>
      <c r="D960" s="134"/>
      <c r="E960" s="134"/>
      <c r="F960" s="134"/>
      <c r="G960" s="353"/>
      <c r="H960" s="376"/>
      <c r="I960" s="376"/>
      <c r="J960" s="376"/>
      <c r="K960" s="377"/>
      <c r="L960" s="134"/>
      <c r="M960" s="134"/>
      <c r="N960" s="134"/>
      <c r="O960" s="134"/>
      <c r="P960" s="353"/>
      <c r="Q960" s="381" t="str">
        <f>IFERROR(__xludf.DUMMYFUNCTION("TRANSPOSE(FILTER($P$6:$P$329,$O$6:$O$329='DATOS PERSONALES'!$E957))"),"#REF!")</f>
        <v>#REF!</v>
      </c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353"/>
      <c r="AZ960" s="392" t="str">
        <f>IFERROR(__xludf.DUMMYFUNCTION("TRANSPOSE( IFNA(FILTER($B:$B, MONTH(IF($A:$A&lt;&gt;"""",$A:$A,""null""))=MONTH(IF('DATOS PERSONALES'!$H958&lt;&gt;"""",'DATOS PERSONALES'!$H958,""null""))),""Ingrese mes contratacion primero""))"),"Ingrese mes contratacion primero")</f>
        <v>Ingrese mes contratacion primero</v>
      </c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</row>
    <row r="961" ht="15.75" customHeight="1">
      <c r="A961" s="134"/>
      <c r="B961" s="134"/>
      <c r="C961" s="134"/>
      <c r="D961" s="134"/>
      <c r="E961" s="134"/>
      <c r="F961" s="134"/>
      <c r="G961" s="353"/>
      <c r="H961" s="376"/>
      <c r="I961" s="376"/>
      <c r="J961" s="376"/>
      <c r="K961" s="377"/>
      <c r="L961" s="134"/>
      <c r="M961" s="134"/>
      <c r="N961" s="134"/>
      <c r="O961" s="134"/>
      <c r="P961" s="353"/>
      <c r="Q961" s="381" t="str">
        <f>IFERROR(__xludf.DUMMYFUNCTION("TRANSPOSE(FILTER($P$6:$P$329,$O$6:$O$329='DATOS PERSONALES'!$E958))"),"#REF!")</f>
        <v>#REF!</v>
      </c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353"/>
      <c r="AZ961" s="392" t="str">
        <f>IFERROR(__xludf.DUMMYFUNCTION("TRANSPOSE( IFNA(FILTER($B:$B, MONTH(IF($A:$A&lt;&gt;"""",$A:$A,""null""))=MONTH(IF('DATOS PERSONALES'!$H959&lt;&gt;"""",'DATOS PERSONALES'!$H959,""null""))),""Ingrese mes contratacion primero""))"),"Ingrese mes contratacion primero")</f>
        <v>Ingrese mes contratacion primero</v>
      </c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</row>
    <row r="962" ht="15.75" customHeight="1">
      <c r="A962" s="134"/>
      <c r="B962" s="134"/>
      <c r="C962" s="134"/>
      <c r="D962" s="134"/>
      <c r="E962" s="134"/>
      <c r="F962" s="134"/>
      <c r="G962" s="353"/>
      <c r="H962" s="376"/>
      <c r="I962" s="376"/>
      <c r="J962" s="376"/>
      <c r="K962" s="377"/>
      <c r="L962" s="134"/>
      <c r="M962" s="134"/>
      <c r="N962" s="134"/>
      <c r="O962" s="134"/>
      <c r="P962" s="353"/>
      <c r="Q962" s="381" t="str">
        <f>IFERROR(__xludf.DUMMYFUNCTION("TRANSPOSE(FILTER($P$6:$P$329,$O$6:$O$329='DATOS PERSONALES'!$E959))"),"#REF!")</f>
        <v>#REF!</v>
      </c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353"/>
      <c r="AZ962" s="392" t="str">
        <f>IFERROR(__xludf.DUMMYFUNCTION("TRANSPOSE( IFNA(FILTER($B:$B, MONTH(IF($A:$A&lt;&gt;"""",$A:$A,""null""))=MONTH(IF('DATOS PERSONALES'!$H960&lt;&gt;"""",'DATOS PERSONALES'!$H960,""null""))),""Ingrese mes contratacion primero""))"),"Ingrese mes contratacion primero")</f>
        <v>Ingrese mes contratacion primero</v>
      </c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</row>
    <row r="963" ht="15.75" customHeight="1">
      <c r="A963" s="134"/>
      <c r="B963" s="134"/>
      <c r="C963" s="134"/>
      <c r="D963" s="134"/>
      <c r="E963" s="134"/>
      <c r="F963" s="134"/>
      <c r="G963" s="353"/>
      <c r="H963" s="376"/>
      <c r="I963" s="376"/>
      <c r="J963" s="376"/>
      <c r="K963" s="377"/>
      <c r="L963" s="134"/>
      <c r="M963" s="134"/>
      <c r="N963" s="134"/>
      <c r="O963" s="134"/>
      <c r="P963" s="353"/>
      <c r="Q963" s="381" t="str">
        <f>IFERROR(__xludf.DUMMYFUNCTION("TRANSPOSE(FILTER($P$6:$P$329,$O$6:$O$329='DATOS PERSONALES'!$E960))"),"#REF!")</f>
        <v>#REF!</v>
      </c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353"/>
      <c r="AZ963" s="392" t="str">
        <f>IFERROR(__xludf.DUMMYFUNCTION("TRANSPOSE( IFNA(FILTER($B:$B, MONTH(IF($A:$A&lt;&gt;"""",$A:$A,""null""))=MONTH(IF('DATOS PERSONALES'!$H961&lt;&gt;"""",'DATOS PERSONALES'!$H961,""null""))),""Ingrese mes contratacion primero""))"),"Ingrese mes contratacion primero")</f>
        <v>Ingrese mes contratacion primero</v>
      </c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</row>
    <row r="964" ht="15.75" customHeight="1">
      <c r="A964" s="134"/>
      <c r="B964" s="134"/>
      <c r="C964" s="134"/>
      <c r="D964" s="134"/>
      <c r="E964" s="134"/>
      <c r="F964" s="134"/>
      <c r="G964" s="353"/>
      <c r="H964" s="376"/>
      <c r="I964" s="376"/>
      <c r="J964" s="376"/>
      <c r="K964" s="377"/>
      <c r="L964" s="134"/>
      <c r="M964" s="134"/>
      <c r="N964" s="134"/>
      <c r="O964" s="134"/>
      <c r="P964" s="353"/>
      <c r="Q964" s="381" t="str">
        <f>IFERROR(__xludf.DUMMYFUNCTION("TRANSPOSE(FILTER($P$6:$P$329,$O$6:$O$329='DATOS PERSONALES'!$E961))"),"#REF!")</f>
        <v>#REF!</v>
      </c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353"/>
      <c r="AZ964" s="392" t="str">
        <f>IFERROR(__xludf.DUMMYFUNCTION("TRANSPOSE( IFNA(FILTER($B:$B, MONTH(IF($A:$A&lt;&gt;"""",$A:$A,""null""))=MONTH(IF('DATOS PERSONALES'!$H962&lt;&gt;"""",'DATOS PERSONALES'!$H962,""null""))),""Ingrese mes contratacion primero""))"),"Ingrese mes contratacion primero")</f>
        <v>Ingrese mes contratacion primero</v>
      </c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</row>
    <row r="965" ht="15.75" customHeight="1">
      <c r="A965" s="134"/>
      <c r="B965" s="134"/>
      <c r="C965" s="134"/>
      <c r="D965" s="134"/>
      <c r="E965" s="134"/>
      <c r="F965" s="134"/>
      <c r="G965" s="353"/>
      <c r="H965" s="376"/>
      <c r="I965" s="376"/>
      <c r="J965" s="376"/>
      <c r="K965" s="377"/>
      <c r="L965" s="134"/>
      <c r="M965" s="134"/>
      <c r="N965" s="134"/>
      <c r="O965" s="134"/>
      <c r="P965" s="353"/>
      <c r="Q965" s="381" t="str">
        <f>IFERROR(__xludf.DUMMYFUNCTION("TRANSPOSE(FILTER($P$6:$P$329,$O$6:$O$329='DATOS PERSONALES'!$E962))"),"#REF!")</f>
        <v>#REF!</v>
      </c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353"/>
      <c r="AZ965" s="392" t="str">
        <f>IFERROR(__xludf.DUMMYFUNCTION("TRANSPOSE( IFNA(FILTER($B:$B, MONTH(IF($A:$A&lt;&gt;"""",$A:$A,""null""))=MONTH(IF('DATOS PERSONALES'!$H963&lt;&gt;"""",'DATOS PERSONALES'!$H963,""null""))),""Ingrese mes contratacion primero""))"),"Ingrese mes contratacion primero")</f>
        <v>Ingrese mes contratacion primero</v>
      </c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</row>
    <row r="966" ht="15.75" customHeight="1">
      <c r="A966" s="134"/>
      <c r="B966" s="134"/>
      <c r="C966" s="134"/>
      <c r="D966" s="134"/>
      <c r="E966" s="134"/>
      <c r="F966" s="134"/>
      <c r="G966" s="353"/>
      <c r="H966" s="376"/>
      <c r="I966" s="376"/>
      <c r="J966" s="376"/>
      <c r="K966" s="377"/>
      <c r="L966" s="134"/>
      <c r="M966" s="134"/>
      <c r="N966" s="134"/>
      <c r="O966" s="134"/>
      <c r="P966" s="353"/>
      <c r="Q966" s="381" t="str">
        <f>IFERROR(__xludf.DUMMYFUNCTION("TRANSPOSE(FILTER($P$6:$P$329,$O$6:$O$329='DATOS PERSONALES'!$E963))"),"#REF!")</f>
        <v>#REF!</v>
      </c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353"/>
      <c r="AZ966" s="392" t="str">
        <f>IFERROR(__xludf.DUMMYFUNCTION("TRANSPOSE( IFNA(FILTER($B:$B, MONTH(IF($A:$A&lt;&gt;"""",$A:$A,""null""))=MONTH(IF('DATOS PERSONALES'!$H964&lt;&gt;"""",'DATOS PERSONALES'!$H964,""null""))),""Ingrese mes contratacion primero""))"),"Ingrese mes contratacion primero")</f>
        <v>Ingrese mes contratacion primero</v>
      </c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</row>
    <row r="967" ht="15.75" customHeight="1">
      <c r="A967" s="134"/>
      <c r="B967" s="134"/>
      <c r="C967" s="134"/>
      <c r="D967" s="134"/>
      <c r="E967" s="134"/>
      <c r="F967" s="134"/>
      <c r="G967" s="353"/>
      <c r="H967" s="376"/>
      <c r="I967" s="376"/>
      <c r="J967" s="376"/>
      <c r="K967" s="377"/>
      <c r="L967" s="134"/>
      <c r="M967" s="134"/>
      <c r="N967" s="134"/>
      <c r="O967" s="134"/>
      <c r="P967" s="353"/>
      <c r="Q967" s="381" t="str">
        <f>IFERROR(__xludf.DUMMYFUNCTION("TRANSPOSE(FILTER($P$6:$P$329,$O$6:$O$329='DATOS PERSONALES'!$E964))"),"#REF!")</f>
        <v>#REF!</v>
      </c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353"/>
      <c r="AZ967" s="392" t="str">
        <f>IFERROR(__xludf.DUMMYFUNCTION("TRANSPOSE( IFNA(FILTER($B:$B, MONTH(IF($A:$A&lt;&gt;"""",$A:$A,""null""))=MONTH(IF('DATOS PERSONALES'!$H965&lt;&gt;"""",'DATOS PERSONALES'!$H965,""null""))),""Ingrese mes contratacion primero""))"),"Ingrese mes contratacion primero")</f>
        <v>Ingrese mes contratacion primero</v>
      </c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</row>
    <row r="968" ht="15.75" customHeight="1">
      <c r="A968" s="134"/>
      <c r="B968" s="134"/>
      <c r="C968" s="134"/>
      <c r="D968" s="134"/>
      <c r="E968" s="134"/>
      <c r="F968" s="134"/>
      <c r="G968" s="353"/>
      <c r="H968" s="376"/>
      <c r="I968" s="376"/>
      <c r="J968" s="376"/>
      <c r="K968" s="377"/>
      <c r="L968" s="134"/>
      <c r="M968" s="134"/>
      <c r="N968" s="134"/>
      <c r="O968" s="134"/>
      <c r="P968" s="353"/>
      <c r="Q968" s="381" t="str">
        <f>IFERROR(__xludf.DUMMYFUNCTION("TRANSPOSE(FILTER($P$6:$P$329,$O$6:$O$329='DATOS PERSONALES'!$E965))"),"#REF!")</f>
        <v>#REF!</v>
      </c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353"/>
      <c r="AZ968" s="392" t="str">
        <f>IFERROR(__xludf.DUMMYFUNCTION("TRANSPOSE( IFNA(FILTER($B:$B, MONTH(IF($A:$A&lt;&gt;"""",$A:$A,""null""))=MONTH(IF('DATOS PERSONALES'!$H966&lt;&gt;"""",'DATOS PERSONALES'!$H966,""null""))),""Ingrese mes contratacion primero""))"),"Ingrese mes contratacion primero")</f>
        <v>Ingrese mes contratacion primero</v>
      </c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</row>
    <row r="969" ht="15.75" customHeight="1">
      <c r="A969" s="134"/>
      <c r="B969" s="134"/>
      <c r="C969" s="134"/>
      <c r="D969" s="134"/>
      <c r="E969" s="134"/>
      <c r="F969" s="134"/>
      <c r="G969" s="353"/>
      <c r="H969" s="376"/>
      <c r="I969" s="376"/>
      <c r="J969" s="376"/>
      <c r="K969" s="377"/>
      <c r="L969" s="134"/>
      <c r="M969" s="134"/>
      <c r="N969" s="134"/>
      <c r="O969" s="134"/>
      <c r="P969" s="353"/>
      <c r="Q969" s="381" t="str">
        <f>IFERROR(__xludf.DUMMYFUNCTION("TRANSPOSE(FILTER($P$6:$P$329,$O$6:$O$329='DATOS PERSONALES'!$E966))"),"#REF!")</f>
        <v>#REF!</v>
      </c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353"/>
      <c r="AZ969" s="392" t="str">
        <f>IFERROR(__xludf.DUMMYFUNCTION("TRANSPOSE( IFNA(FILTER($B:$B, MONTH(IF($A:$A&lt;&gt;"""",$A:$A,""null""))=MONTH(IF('DATOS PERSONALES'!$H967&lt;&gt;"""",'DATOS PERSONALES'!$H967,""null""))),""Ingrese mes contratacion primero""))"),"Ingrese mes contratacion primero")</f>
        <v>Ingrese mes contratacion primero</v>
      </c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</row>
    <row r="970" ht="15.75" customHeight="1">
      <c r="A970" s="134"/>
      <c r="B970" s="134"/>
      <c r="C970" s="134"/>
      <c r="D970" s="134"/>
      <c r="E970" s="134"/>
      <c r="F970" s="134"/>
      <c r="G970" s="353"/>
      <c r="H970" s="376"/>
      <c r="I970" s="376"/>
      <c r="J970" s="376"/>
      <c r="K970" s="377"/>
      <c r="L970" s="134"/>
      <c r="M970" s="134"/>
      <c r="N970" s="134"/>
      <c r="O970" s="134"/>
      <c r="P970" s="353"/>
      <c r="Q970" s="381" t="str">
        <f>IFERROR(__xludf.DUMMYFUNCTION("TRANSPOSE(FILTER($P$6:$P$329,$O$6:$O$329='DATOS PERSONALES'!$E967))"),"#REF!")</f>
        <v>#REF!</v>
      </c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353"/>
      <c r="AZ970" s="392" t="str">
        <f>IFERROR(__xludf.DUMMYFUNCTION("TRANSPOSE( IFNA(FILTER($B:$B, MONTH(IF($A:$A&lt;&gt;"""",$A:$A,""null""))=MONTH(IF('DATOS PERSONALES'!$H968&lt;&gt;"""",'DATOS PERSONALES'!$H968,""null""))),""Ingrese mes contratacion primero""))"),"Ingrese mes contratacion primero")</f>
        <v>Ingrese mes contratacion primero</v>
      </c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</row>
    <row r="971" ht="15.75" customHeight="1">
      <c r="A971" s="134"/>
      <c r="B971" s="134"/>
      <c r="C971" s="134"/>
      <c r="D971" s="134"/>
      <c r="E971" s="134"/>
      <c r="F971" s="134"/>
      <c r="G971" s="353"/>
      <c r="H971" s="376"/>
      <c r="I971" s="376"/>
      <c r="J971" s="376"/>
      <c r="K971" s="377"/>
      <c r="L971" s="134"/>
      <c r="M971" s="134"/>
      <c r="N971" s="134"/>
      <c r="O971" s="134"/>
      <c r="P971" s="353"/>
      <c r="Q971" s="381" t="str">
        <f>IFERROR(__xludf.DUMMYFUNCTION("TRANSPOSE(FILTER($P$6:$P$329,$O$6:$O$329='DATOS PERSONALES'!$E968))"),"#REF!")</f>
        <v>#REF!</v>
      </c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353"/>
      <c r="AZ971" s="392" t="str">
        <f>IFERROR(__xludf.DUMMYFUNCTION("TRANSPOSE( IFNA(FILTER($B:$B, MONTH(IF($A:$A&lt;&gt;"""",$A:$A,""null""))=MONTH(IF('DATOS PERSONALES'!$H969&lt;&gt;"""",'DATOS PERSONALES'!$H969,""null""))),""Ingrese mes contratacion primero""))"),"Ingrese mes contratacion primero")</f>
        <v>Ingrese mes contratacion primero</v>
      </c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</row>
    <row r="972" ht="15.75" customHeight="1">
      <c r="A972" s="134"/>
      <c r="B972" s="134"/>
      <c r="C972" s="134"/>
      <c r="D972" s="134"/>
      <c r="E972" s="134"/>
      <c r="F972" s="134"/>
      <c r="G972" s="353"/>
      <c r="H972" s="376"/>
      <c r="I972" s="376"/>
      <c r="J972" s="376"/>
      <c r="K972" s="377"/>
      <c r="L972" s="134"/>
      <c r="M972" s="134"/>
      <c r="N972" s="134"/>
      <c r="O972" s="134"/>
      <c r="P972" s="353"/>
      <c r="Q972" s="381" t="str">
        <f>IFERROR(__xludf.DUMMYFUNCTION("TRANSPOSE(FILTER($P$6:$P$329,$O$6:$O$329='DATOS PERSONALES'!$E969))"),"#REF!")</f>
        <v>#REF!</v>
      </c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353"/>
      <c r="AZ972" s="392" t="str">
        <f>IFERROR(__xludf.DUMMYFUNCTION("TRANSPOSE( IFNA(FILTER($B:$B, MONTH(IF($A:$A&lt;&gt;"""",$A:$A,""null""))=MONTH(IF('DATOS PERSONALES'!$H970&lt;&gt;"""",'DATOS PERSONALES'!$H970,""null""))),""Ingrese mes contratacion primero""))"),"Ingrese mes contratacion primero")</f>
        <v>Ingrese mes contratacion primero</v>
      </c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</row>
    <row r="973" ht="15.75" customHeight="1">
      <c r="A973" s="134"/>
      <c r="B973" s="134"/>
      <c r="C973" s="134"/>
      <c r="D973" s="134"/>
      <c r="E973" s="134"/>
      <c r="F973" s="134"/>
      <c r="G973" s="353"/>
      <c r="H973" s="376"/>
      <c r="I973" s="376"/>
      <c r="J973" s="376"/>
      <c r="K973" s="377"/>
      <c r="L973" s="134"/>
      <c r="M973" s="134"/>
      <c r="N973" s="134"/>
      <c r="O973" s="134"/>
      <c r="P973" s="353"/>
      <c r="Q973" s="381" t="str">
        <f>IFERROR(__xludf.DUMMYFUNCTION("TRANSPOSE(FILTER($P$6:$P$329,$O$6:$O$329='DATOS PERSONALES'!$E970))"),"#REF!")</f>
        <v>#REF!</v>
      </c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353"/>
      <c r="AZ973" s="392" t="str">
        <f>IFERROR(__xludf.DUMMYFUNCTION("TRANSPOSE( IFNA(FILTER($B:$B, MONTH(IF($A:$A&lt;&gt;"""",$A:$A,""null""))=MONTH(IF('DATOS PERSONALES'!$H971&lt;&gt;"""",'DATOS PERSONALES'!$H971,""null""))),""Ingrese mes contratacion primero""))"),"Ingrese mes contratacion primero")</f>
        <v>Ingrese mes contratacion primero</v>
      </c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</row>
    <row r="974" ht="15.75" customHeight="1">
      <c r="A974" s="134"/>
      <c r="B974" s="134"/>
      <c r="C974" s="134"/>
      <c r="D974" s="134"/>
      <c r="E974" s="134"/>
      <c r="F974" s="134"/>
      <c r="G974" s="353"/>
      <c r="H974" s="376"/>
      <c r="I974" s="376"/>
      <c r="J974" s="376"/>
      <c r="K974" s="377"/>
      <c r="L974" s="134"/>
      <c r="M974" s="134"/>
      <c r="N974" s="134"/>
      <c r="O974" s="134"/>
      <c r="P974" s="353"/>
      <c r="Q974" s="381" t="str">
        <f>IFERROR(__xludf.DUMMYFUNCTION("TRANSPOSE(FILTER($P$6:$P$329,$O$6:$O$329='DATOS PERSONALES'!$E971))"),"#REF!")</f>
        <v>#REF!</v>
      </c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353"/>
      <c r="AZ974" s="392" t="str">
        <f>IFERROR(__xludf.DUMMYFUNCTION("TRANSPOSE( IFNA(FILTER($B:$B, MONTH(IF($A:$A&lt;&gt;"""",$A:$A,""null""))=MONTH(IF('DATOS PERSONALES'!$H972&lt;&gt;"""",'DATOS PERSONALES'!$H972,""null""))),""Ingrese mes contratacion primero""))"),"Ingrese mes contratacion primero")</f>
        <v>Ingrese mes contratacion primero</v>
      </c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</row>
    <row r="975" ht="15.75" customHeight="1">
      <c r="A975" s="134"/>
      <c r="B975" s="134"/>
      <c r="C975" s="134"/>
      <c r="D975" s="134"/>
      <c r="E975" s="134"/>
      <c r="F975" s="134"/>
      <c r="G975" s="353"/>
      <c r="H975" s="376"/>
      <c r="I975" s="376"/>
      <c r="J975" s="376"/>
      <c r="K975" s="377"/>
      <c r="L975" s="134"/>
      <c r="M975" s="134"/>
      <c r="N975" s="134"/>
      <c r="O975" s="134"/>
      <c r="P975" s="353"/>
      <c r="Q975" s="381" t="str">
        <f>IFERROR(__xludf.DUMMYFUNCTION("TRANSPOSE(FILTER($P$6:$P$329,$O$6:$O$329='DATOS PERSONALES'!$E972))"),"#REF!")</f>
        <v>#REF!</v>
      </c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353"/>
      <c r="AZ975" s="392" t="str">
        <f>IFERROR(__xludf.DUMMYFUNCTION("TRANSPOSE( IFNA(FILTER($B:$B, MONTH(IF($A:$A&lt;&gt;"""",$A:$A,""null""))=MONTH(IF('DATOS PERSONALES'!$H973&lt;&gt;"""",'DATOS PERSONALES'!$H973,""null""))),""Ingrese mes contratacion primero""))"),"Ingrese mes contratacion primero")</f>
        <v>Ingrese mes contratacion primero</v>
      </c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</row>
    <row r="976" ht="15.75" customHeight="1">
      <c r="A976" s="134"/>
      <c r="B976" s="134"/>
      <c r="C976" s="134"/>
      <c r="D976" s="134"/>
      <c r="E976" s="134"/>
      <c r="F976" s="134"/>
      <c r="G976" s="353"/>
      <c r="H976" s="376"/>
      <c r="I976" s="376"/>
      <c r="J976" s="376"/>
      <c r="K976" s="377"/>
      <c r="L976" s="134"/>
      <c r="M976" s="134"/>
      <c r="N976" s="134"/>
      <c r="O976" s="134"/>
      <c r="P976" s="353"/>
      <c r="Q976" s="381" t="str">
        <f>IFERROR(__xludf.DUMMYFUNCTION("TRANSPOSE(FILTER($P$6:$P$329,$O$6:$O$329='DATOS PERSONALES'!$E973))"),"#REF!")</f>
        <v>#REF!</v>
      </c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353"/>
      <c r="AZ976" s="392" t="str">
        <f>IFERROR(__xludf.DUMMYFUNCTION("TRANSPOSE( IFNA(FILTER($B:$B, MONTH(IF($A:$A&lt;&gt;"""",$A:$A,""null""))=MONTH(IF('DATOS PERSONALES'!$H974&lt;&gt;"""",'DATOS PERSONALES'!$H974,""null""))),""Ingrese mes contratacion primero""))"),"Ingrese mes contratacion primero")</f>
        <v>Ingrese mes contratacion primero</v>
      </c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</row>
    <row r="977" ht="15.75" customHeight="1">
      <c r="A977" s="134"/>
      <c r="B977" s="134"/>
      <c r="C977" s="134"/>
      <c r="D977" s="134"/>
      <c r="E977" s="134"/>
      <c r="F977" s="134"/>
      <c r="G977" s="353"/>
      <c r="H977" s="376"/>
      <c r="I977" s="376"/>
      <c r="J977" s="376"/>
      <c r="K977" s="377"/>
      <c r="L977" s="134"/>
      <c r="M977" s="134"/>
      <c r="N977" s="134"/>
      <c r="O977" s="134"/>
      <c r="P977" s="353"/>
      <c r="Q977" s="381" t="str">
        <f>IFERROR(__xludf.DUMMYFUNCTION("TRANSPOSE(FILTER($P$6:$P$329,$O$6:$O$329='DATOS PERSONALES'!$E974))"),"#REF!")</f>
        <v>#REF!</v>
      </c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353"/>
      <c r="AZ977" s="392" t="str">
        <f>IFERROR(__xludf.DUMMYFUNCTION("TRANSPOSE( IFNA(FILTER($B:$B, MONTH(IF($A:$A&lt;&gt;"""",$A:$A,""null""))=MONTH(IF('DATOS PERSONALES'!$H975&lt;&gt;"""",'DATOS PERSONALES'!$H975,""null""))),""Ingrese mes contratacion primero""))"),"Ingrese mes contratacion primero")</f>
        <v>Ingrese mes contratacion primero</v>
      </c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</row>
    <row r="978" ht="15.75" customHeight="1">
      <c r="A978" s="134"/>
      <c r="B978" s="134"/>
      <c r="C978" s="134"/>
      <c r="D978" s="134"/>
      <c r="E978" s="134"/>
      <c r="F978" s="134"/>
      <c r="G978" s="353"/>
      <c r="H978" s="376"/>
      <c r="I978" s="376"/>
      <c r="J978" s="376"/>
      <c r="K978" s="377"/>
      <c r="L978" s="134"/>
      <c r="M978" s="134"/>
      <c r="N978" s="134"/>
      <c r="O978" s="134"/>
      <c r="P978" s="353"/>
      <c r="Q978" s="381" t="str">
        <f>IFERROR(__xludf.DUMMYFUNCTION("TRANSPOSE(FILTER($P$6:$P$329,$O$6:$O$329='DATOS PERSONALES'!$E975))"),"#REF!")</f>
        <v>#REF!</v>
      </c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353"/>
      <c r="AZ978" s="392" t="str">
        <f>IFERROR(__xludf.DUMMYFUNCTION("TRANSPOSE( IFNA(FILTER($B:$B, MONTH(IF($A:$A&lt;&gt;"""",$A:$A,""null""))=MONTH(IF('DATOS PERSONALES'!$H976&lt;&gt;"""",'DATOS PERSONALES'!$H976,""null""))),""Ingrese mes contratacion primero""))"),"Ingrese mes contratacion primero")</f>
        <v>Ingrese mes contratacion primero</v>
      </c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</row>
    <row r="979" ht="15.75" customHeight="1">
      <c r="A979" s="134"/>
      <c r="B979" s="134"/>
      <c r="C979" s="134"/>
      <c r="D979" s="134"/>
      <c r="E979" s="134"/>
      <c r="F979" s="134"/>
      <c r="G979" s="353"/>
      <c r="H979" s="376"/>
      <c r="I979" s="376"/>
      <c r="J979" s="376"/>
      <c r="K979" s="377"/>
      <c r="L979" s="134"/>
      <c r="M979" s="134"/>
      <c r="N979" s="134"/>
      <c r="O979" s="134"/>
      <c r="P979" s="353"/>
      <c r="Q979" s="381" t="str">
        <f>IFERROR(__xludf.DUMMYFUNCTION("TRANSPOSE(FILTER($P$6:$P$329,$O$6:$O$329='DATOS PERSONALES'!$E976))"),"#REF!")</f>
        <v>#REF!</v>
      </c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353"/>
      <c r="AZ979" s="392" t="str">
        <f>IFERROR(__xludf.DUMMYFUNCTION("TRANSPOSE( IFNA(FILTER($B:$B, MONTH(IF($A:$A&lt;&gt;"""",$A:$A,""null""))=MONTH(IF('DATOS PERSONALES'!$H977&lt;&gt;"""",'DATOS PERSONALES'!$H977,""null""))),""Ingrese mes contratacion primero""))"),"Ingrese mes contratacion primero")</f>
        <v>Ingrese mes contratacion primero</v>
      </c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</row>
    <row r="980" ht="15.75" customHeight="1">
      <c r="A980" s="134"/>
      <c r="B980" s="134"/>
      <c r="C980" s="134"/>
      <c r="D980" s="134"/>
      <c r="E980" s="134"/>
      <c r="F980" s="134"/>
      <c r="G980" s="353"/>
      <c r="H980" s="376"/>
      <c r="I980" s="376"/>
      <c r="J980" s="376"/>
      <c r="K980" s="377"/>
      <c r="L980" s="134"/>
      <c r="M980" s="134"/>
      <c r="N980" s="134"/>
      <c r="O980" s="134"/>
      <c r="P980" s="353"/>
      <c r="Q980" s="381" t="str">
        <f>IFERROR(__xludf.DUMMYFUNCTION("TRANSPOSE(FILTER($P$6:$P$329,$O$6:$O$329='DATOS PERSONALES'!$E977))"),"#REF!")</f>
        <v>#REF!</v>
      </c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353"/>
      <c r="AZ980" s="392" t="str">
        <f>IFERROR(__xludf.DUMMYFUNCTION("TRANSPOSE( IFNA(FILTER($B:$B, MONTH(IF($A:$A&lt;&gt;"""",$A:$A,""null""))=MONTH(IF('DATOS PERSONALES'!$H978&lt;&gt;"""",'DATOS PERSONALES'!$H978,""null""))),""Ingrese mes contratacion primero""))"),"Ingrese mes contratacion primero")</f>
        <v>Ingrese mes contratacion primero</v>
      </c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</row>
    <row r="981" ht="15.75" customHeight="1">
      <c r="A981" s="134"/>
      <c r="B981" s="134"/>
      <c r="C981" s="134"/>
      <c r="D981" s="134"/>
      <c r="E981" s="134"/>
      <c r="F981" s="134"/>
      <c r="G981" s="353"/>
      <c r="H981" s="376"/>
      <c r="I981" s="376"/>
      <c r="J981" s="376"/>
      <c r="K981" s="377"/>
      <c r="L981" s="134"/>
      <c r="M981" s="134"/>
      <c r="N981" s="134"/>
      <c r="O981" s="134"/>
      <c r="P981" s="353"/>
      <c r="Q981" s="381" t="str">
        <f>IFERROR(__xludf.DUMMYFUNCTION("TRANSPOSE(FILTER($P$6:$P$329,$O$6:$O$329='DATOS PERSONALES'!$E978))"),"#REF!")</f>
        <v>#REF!</v>
      </c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353"/>
      <c r="AZ981" s="392" t="str">
        <f>IFERROR(__xludf.DUMMYFUNCTION("TRANSPOSE( IFNA(FILTER($B:$B, MONTH(IF($A:$A&lt;&gt;"""",$A:$A,""null""))=MONTH(IF('DATOS PERSONALES'!$H979&lt;&gt;"""",'DATOS PERSONALES'!$H979,""null""))),""Ingrese mes contratacion primero""))"),"Ingrese mes contratacion primero")</f>
        <v>Ingrese mes contratacion primero</v>
      </c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</row>
    <row r="982" ht="15.75" customHeight="1">
      <c r="A982" s="134"/>
      <c r="B982" s="134"/>
      <c r="C982" s="134"/>
      <c r="D982" s="134"/>
      <c r="E982" s="134"/>
      <c r="F982" s="134"/>
      <c r="G982" s="353"/>
      <c r="H982" s="376"/>
      <c r="I982" s="376"/>
      <c r="J982" s="376"/>
      <c r="K982" s="377"/>
      <c r="L982" s="134"/>
      <c r="M982" s="134"/>
      <c r="N982" s="134"/>
      <c r="O982" s="134"/>
      <c r="P982" s="353"/>
      <c r="Q982" s="381" t="str">
        <f>IFERROR(__xludf.DUMMYFUNCTION("TRANSPOSE(FILTER($P$6:$P$329,$O$6:$O$329='DATOS PERSONALES'!$E979))"),"#REF!")</f>
        <v>#REF!</v>
      </c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353"/>
      <c r="AZ982" s="392" t="str">
        <f>IFERROR(__xludf.DUMMYFUNCTION("TRANSPOSE( IFNA(FILTER($B:$B, MONTH(IF($A:$A&lt;&gt;"""",$A:$A,""null""))=MONTH(IF('DATOS PERSONALES'!$H980&lt;&gt;"""",'DATOS PERSONALES'!$H980,""null""))),""Ingrese mes contratacion primero""))"),"Ingrese mes contratacion primero")</f>
        <v>Ingrese mes contratacion primero</v>
      </c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</row>
    <row r="983" ht="15.75" customHeight="1">
      <c r="A983" s="134"/>
      <c r="B983" s="134"/>
      <c r="C983" s="134"/>
      <c r="D983" s="134"/>
      <c r="E983" s="134"/>
      <c r="F983" s="134"/>
      <c r="G983" s="353"/>
      <c r="H983" s="376"/>
      <c r="I983" s="376"/>
      <c r="J983" s="376"/>
      <c r="K983" s="377"/>
      <c r="L983" s="134"/>
      <c r="M983" s="134"/>
      <c r="N983" s="134"/>
      <c r="O983" s="134"/>
      <c r="P983" s="353"/>
      <c r="Q983" s="381" t="str">
        <f>IFERROR(__xludf.DUMMYFUNCTION("TRANSPOSE(FILTER($P$6:$P$329,$O$6:$O$329='DATOS PERSONALES'!$E980))"),"#REF!")</f>
        <v>#REF!</v>
      </c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353"/>
      <c r="AZ983" s="392" t="str">
        <f>IFERROR(__xludf.DUMMYFUNCTION("TRANSPOSE( IFNA(FILTER($B:$B, MONTH(IF($A:$A&lt;&gt;"""",$A:$A,""null""))=MONTH(IF('DATOS PERSONALES'!$H981&lt;&gt;"""",'DATOS PERSONALES'!$H981,""null""))),""Ingrese mes contratacion primero""))"),"Ingrese mes contratacion primero")</f>
        <v>Ingrese mes contratacion primero</v>
      </c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</row>
    <row r="984" ht="15.75" customHeight="1">
      <c r="A984" s="134"/>
      <c r="B984" s="134"/>
      <c r="C984" s="134"/>
      <c r="D984" s="134"/>
      <c r="E984" s="134"/>
      <c r="F984" s="134"/>
      <c r="G984" s="353"/>
      <c r="H984" s="376"/>
      <c r="I984" s="376"/>
      <c r="J984" s="376"/>
      <c r="K984" s="377"/>
      <c r="L984" s="134"/>
      <c r="M984" s="134"/>
      <c r="N984" s="134"/>
      <c r="O984" s="134"/>
      <c r="P984" s="353"/>
      <c r="Q984" s="381" t="str">
        <f>IFERROR(__xludf.DUMMYFUNCTION("TRANSPOSE(FILTER($P$6:$P$329,$O$6:$O$329='DATOS PERSONALES'!$E981))"),"#REF!")</f>
        <v>#REF!</v>
      </c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353"/>
      <c r="AZ984" s="392" t="str">
        <f>IFERROR(__xludf.DUMMYFUNCTION("TRANSPOSE( IFNA(FILTER($B:$B, MONTH(IF($A:$A&lt;&gt;"""",$A:$A,""null""))=MONTH(IF('DATOS PERSONALES'!$H982&lt;&gt;"""",'DATOS PERSONALES'!$H982,""null""))),""Ingrese mes contratacion primero""))"),"Ingrese mes contratacion primero")</f>
        <v>Ingrese mes contratacion primero</v>
      </c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</row>
    <row r="985" ht="15.75" customHeight="1">
      <c r="A985" s="134"/>
      <c r="B985" s="134"/>
      <c r="C985" s="134"/>
      <c r="D985" s="134"/>
      <c r="E985" s="134"/>
      <c r="F985" s="134"/>
      <c r="G985" s="353"/>
      <c r="H985" s="376"/>
      <c r="I985" s="376"/>
      <c r="J985" s="376"/>
      <c r="K985" s="377"/>
      <c r="L985" s="134"/>
      <c r="M985" s="134"/>
      <c r="N985" s="134"/>
      <c r="O985" s="134"/>
      <c r="P985" s="353"/>
      <c r="Q985" s="381" t="str">
        <f>IFERROR(__xludf.DUMMYFUNCTION("TRANSPOSE(FILTER($P$6:$P$329,$O$6:$O$329='DATOS PERSONALES'!$E982))"),"#REF!")</f>
        <v>#REF!</v>
      </c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353"/>
      <c r="AZ985" s="392" t="str">
        <f>IFERROR(__xludf.DUMMYFUNCTION("TRANSPOSE( IFNA(FILTER($B:$B, MONTH(IF($A:$A&lt;&gt;"""",$A:$A,""null""))=MONTH(IF('DATOS PERSONALES'!$H983&lt;&gt;"""",'DATOS PERSONALES'!$H983,""null""))),""Ingrese mes contratacion primero""))"),"Ingrese mes contratacion primero")</f>
        <v>Ingrese mes contratacion primero</v>
      </c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</row>
    <row r="986" ht="15.75" customHeight="1">
      <c r="A986" s="134"/>
      <c r="B986" s="134"/>
      <c r="C986" s="134"/>
      <c r="D986" s="134"/>
      <c r="E986" s="134"/>
      <c r="F986" s="134"/>
      <c r="G986" s="353"/>
      <c r="H986" s="376"/>
      <c r="I986" s="376"/>
      <c r="J986" s="376"/>
      <c r="K986" s="377"/>
      <c r="L986" s="134"/>
      <c r="M986" s="134"/>
      <c r="N986" s="134"/>
      <c r="O986" s="134"/>
      <c r="P986" s="353"/>
      <c r="Q986" s="381" t="str">
        <f>IFERROR(__xludf.DUMMYFUNCTION("TRANSPOSE(FILTER($P$6:$P$329,$O$6:$O$329='DATOS PERSONALES'!$E983))"),"#REF!")</f>
        <v>#REF!</v>
      </c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353"/>
      <c r="AZ986" s="392" t="str">
        <f>IFERROR(__xludf.DUMMYFUNCTION("TRANSPOSE( IFNA(FILTER($B:$B, MONTH(IF($A:$A&lt;&gt;"""",$A:$A,""null""))=MONTH(IF('DATOS PERSONALES'!$H984&lt;&gt;"""",'DATOS PERSONALES'!$H984,""null""))),""Ingrese mes contratacion primero""))"),"Ingrese mes contratacion primero")</f>
        <v>Ingrese mes contratacion primero</v>
      </c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</row>
    <row r="987" ht="15.75" customHeight="1">
      <c r="A987" s="134"/>
      <c r="B987" s="134"/>
      <c r="C987" s="134"/>
      <c r="D987" s="134"/>
      <c r="E987" s="134"/>
      <c r="F987" s="134"/>
      <c r="G987" s="353"/>
      <c r="H987" s="376"/>
      <c r="I987" s="376"/>
      <c r="J987" s="376"/>
      <c r="K987" s="377"/>
      <c r="L987" s="134"/>
      <c r="M987" s="134"/>
      <c r="N987" s="134"/>
      <c r="O987" s="134"/>
      <c r="P987" s="353"/>
      <c r="Q987" s="381" t="str">
        <f>IFERROR(__xludf.DUMMYFUNCTION("TRANSPOSE(FILTER($P$6:$P$329,$O$6:$O$329='DATOS PERSONALES'!$E984))"),"#REF!")</f>
        <v>#REF!</v>
      </c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353"/>
      <c r="AZ987" s="392" t="str">
        <f>IFERROR(__xludf.DUMMYFUNCTION("TRANSPOSE( IFNA(FILTER($B:$B, MONTH(IF($A:$A&lt;&gt;"""",$A:$A,""null""))=MONTH(IF('DATOS PERSONALES'!$H985&lt;&gt;"""",'DATOS PERSONALES'!$H985,""null""))),""Ingrese mes contratacion primero""))"),"Ingrese mes contratacion primero")</f>
        <v>Ingrese mes contratacion primero</v>
      </c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</row>
    <row r="988" ht="15.75" customHeight="1">
      <c r="A988" s="134"/>
      <c r="B988" s="134"/>
      <c r="C988" s="134"/>
      <c r="D988" s="134"/>
      <c r="E988" s="134"/>
      <c r="F988" s="134"/>
      <c r="G988" s="353"/>
      <c r="H988" s="376"/>
      <c r="I988" s="376"/>
      <c r="J988" s="376"/>
      <c r="K988" s="377"/>
      <c r="L988" s="134"/>
      <c r="M988" s="134"/>
      <c r="N988" s="134"/>
      <c r="O988" s="134"/>
      <c r="P988" s="353"/>
      <c r="Q988" s="381" t="str">
        <f>IFERROR(__xludf.DUMMYFUNCTION("TRANSPOSE(FILTER($P$6:$P$329,$O$6:$O$329='DATOS PERSONALES'!$E985))"),"#REF!")</f>
        <v>#REF!</v>
      </c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353"/>
      <c r="AZ988" s="392" t="str">
        <f>IFERROR(__xludf.DUMMYFUNCTION("TRANSPOSE( IFNA(FILTER($B:$B, MONTH(IF($A:$A&lt;&gt;"""",$A:$A,""null""))=MONTH(IF('DATOS PERSONALES'!$H986&lt;&gt;"""",'DATOS PERSONALES'!$H986,""null""))),""Ingrese mes contratacion primero""))"),"Ingrese mes contratacion primero")</f>
        <v>Ingrese mes contratacion primero</v>
      </c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</row>
    <row r="989" ht="15.75" customHeight="1">
      <c r="A989" s="134"/>
      <c r="B989" s="134"/>
      <c r="C989" s="134"/>
      <c r="D989" s="134"/>
      <c r="E989" s="134"/>
      <c r="F989" s="134"/>
      <c r="G989" s="353"/>
      <c r="H989" s="376"/>
      <c r="I989" s="376"/>
      <c r="J989" s="376"/>
      <c r="K989" s="377"/>
      <c r="L989" s="134"/>
      <c r="M989" s="134"/>
      <c r="N989" s="134"/>
      <c r="O989" s="134"/>
      <c r="P989" s="353"/>
      <c r="Q989" s="381" t="str">
        <f>IFERROR(__xludf.DUMMYFUNCTION("TRANSPOSE(FILTER($P$6:$P$329,$O$6:$O$329='DATOS PERSONALES'!$E986))"),"#REF!")</f>
        <v>#REF!</v>
      </c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353"/>
      <c r="AZ989" s="392" t="str">
        <f>IFERROR(__xludf.DUMMYFUNCTION("TRANSPOSE( IFNA(FILTER($B:$B, MONTH(IF($A:$A&lt;&gt;"""",$A:$A,""null""))=MONTH(IF('DATOS PERSONALES'!$H987&lt;&gt;"""",'DATOS PERSONALES'!$H987,""null""))),""Ingrese mes contratacion primero""))"),"Ingrese mes contratacion primero")</f>
        <v>Ingrese mes contratacion primero</v>
      </c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</row>
    <row r="990" ht="15.75" customHeight="1">
      <c r="A990" s="134"/>
      <c r="B990" s="134"/>
      <c r="C990" s="134"/>
      <c r="D990" s="134"/>
      <c r="E990" s="134"/>
      <c r="F990" s="134"/>
      <c r="G990" s="353"/>
      <c r="H990" s="376"/>
      <c r="I990" s="376"/>
      <c r="J990" s="376"/>
      <c r="K990" s="377"/>
      <c r="L990" s="134"/>
      <c r="M990" s="134"/>
      <c r="N990" s="134"/>
      <c r="O990" s="134"/>
      <c r="P990" s="353"/>
      <c r="Q990" s="381" t="str">
        <f>IFERROR(__xludf.DUMMYFUNCTION("TRANSPOSE(FILTER($P$6:$P$329,$O$6:$O$329='DATOS PERSONALES'!$E987))"),"#REF!")</f>
        <v>#REF!</v>
      </c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353"/>
      <c r="AZ990" s="392" t="str">
        <f>IFERROR(__xludf.DUMMYFUNCTION("TRANSPOSE( IFNA(FILTER($B:$B, MONTH(IF($A:$A&lt;&gt;"""",$A:$A,""null""))=MONTH(IF('DATOS PERSONALES'!$H988&lt;&gt;"""",'DATOS PERSONALES'!$H988,""null""))),""Ingrese mes contratacion primero""))"),"Ingrese mes contratacion primero")</f>
        <v>Ingrese mes contratacion primero</v>
      </c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</row>
    <row r="991" ht="15.75" customHeight="1">
      <c r="A991" s="134"/>
      <c r="B991" s="134"/>
      <c r="C991" s="134"/>
      <c r="D991" s="134"/>
      <c r="E991" s="134"/>
      <c r="F991" s="134"/>
      <c r="G991" s="353"/>
      <c r="H991" s="376"/>
      <c r="I991" s="376"/>
      <c r="J991" s="376"/>
      <c r="K991" s="377"/>
      <c r="L991" s="134"/>
      <c r="M991" s="134"/>
      <c r="N991" s="134"/>
      <c r="O991" s="134"/>
      <c r="P991" s="353"/>
      <c r="Q991" s="381" t="str">
        <f>IFERROR(__xludf.DUMMYFUNCTION("TRANSPOSE(FILTER($P$6:$P$329,$O$6:$O$329='DATOS PERSONALES'!$E988))"),"#REF!")</f>
        <v>#REF!</v>
      </c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353"/>
      <c r="AZ991" s="392" t="str">
        <f>IFERROR(__xludf.DUMMYFUNCTION("TRANSPOSE( IFNA(FILTER($B:$B, MONTH(IF($A:$A&lt;&gt;"""",$A:$A,""null""))=MONTH(IF('DATOS PERSONALES'!$H989&lt;&gt;"""",'DATOS PERSONALES'!$H989,""null""))),""Ingrese mes contratacion primero""))"),"Ingrese mes contratacion primero")</f>
        <v>Ingrese mes contratacion primero</v>
      </c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</row>
    <row r="992" ht="15.75" customHeight="1">
      <c r="A992" s="134"/>
      <c r="B992" s="134"/>
      <c r="C992" s="134"/>
      <c r="D992" s="134"/>
      <c r="E992" s="134"/>
      <c r="F992" s="134"/>
      <c r="G992" s="353"/>
      <c r="H992" s="376"/>
      <c r="I992" s="376"/>
      <c r="J992" s="376"/>
      <c r="K992" s="377"/>
      <c r="L992" s="134"/>
      <c r="M992" s="134"/>
      <c r="N992" s="134"/>
      <c r="O992" s="134"/>
      <c r="P992" s="353"/>
      <c r="Q992" s="381" t="str">
        <f>IFERROR(__xludf.DUMMYFUNCTION("TRANSPOSE(FILTER($P$6:$P$329,$O$6:$O$329='DATOS PERSONALES'!$E989))"),"#REF!")</f>
        <v>#REF!</v>
      </c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353"/>
      <c r="AZ992" s="392" t="str">
        <f>IFERROR(__xludf.DUMMYFUNCTION("TRANSPOSE( IFNA(FILTER($B:$B, MONTH(IF($A:$A&lt;&gt;"""",$A:$A,""null""))=MONTH(IF('DATOS PERSONALES'!$H990&lt;&gt;"""",'DATOS PERSONALES'!$H990,""null""))),""Ingrese mes contratacion primero""))"),"Ingrese mes contratacion primero")</f>
        <v>Ingrese mes contratacion primero</v>
      </c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</row>
    <row r="993" ht="15.75" customHeight="1">
      <c r="A993" s="134"/>
      <c r="B993" s="134"/>
      <c r="C993" s="134"/>
      <c r="D993" s="134"/>
      <c r="E993" s="134"/>
      <c r="F993" s="134"/>
      <c r="G993" s="353"/>
      <c r="H993" s="376"/>
      <c r="I993" s="376"/>
      <c r="J993" s="376"/>
      <c r="K993" s="377"/>
      <c r="L993" s="134"/>
      <c r="M993" s="134"/>
      <c r="N993" s="134"/>
      <c r="O993" s="134"/>
      <c r="P993" s="353"/>
      <c r="Q993" s="381" t="str">
        <f>IFERROR(__xludf.DUMMYFUNCTION("TRANSPOSE(FILTER($P$6:$P$329,$O$6:$O$329='DATOS PERSONALES'!$E990))"),"#REF!")</f>
        <v>#REF!</v>
      </c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353"/>
      <c r="AZ993" s="392" t="str">
        <f>IFERROR(__xludf.DUMMYFUNCTION("TRANSPOSE( IFNA(FILTER($B:$B, MONTH(IF($A:$A&lt;&gt;"""",$A:$A,""null""))=MONTH(IF('DATOS PERSONALES'!$H991&lt;&gt;"""",'DATOS PERSONALES'!$H991,""null""))),""Ingrese mes contratacion primero""))"),"Ingrese mes contratacion primero")</f>
        <v>Ingrese mes contratacion primero</v>
      </c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</row>
    <row r="994" ht="15.75" customHeight="1">
      <c r="A994" s="134"/>
      <c r="B994" s="134"/>
      <c r="C994" s="134"/>
      <c r="D994" s="134"/>
      <c r="E994" s="134"/>
      <c r="F994" s="134"/>
      <c r="G994" s="353"/>
      <c r="H994" s="376"/>
      <c r="I994" s="376"/>
      <c r="J994" s="376"/>
      <c r="K994" s="377"/>
      <c r="L994" s="134"/>
      <c r="M994" s="134"/>
      <c r="N994" s="134"/>
      <c r="O994" s="134"/>
      <c r="P994" s="353"/>
      <c r="Q994" s="381" t="str">
        <f>IFERROR(__xludf.DUMMYFUNCTION("TRANSPOSE(FILTER($P$6:$P$329,$O$6:$O$329='DATOS PERSONALES'!$E991))"),"#REF!")</f>
        <v>#REF!</v>
      </c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353"/>
      <c r="AZ994" s="392" t="str">
        <f>IFERROR(__xludf.DUMMYFUNCTION("TRANSPOSE( IFNA(FILTER($B:$B, MONTH(IF($A:$A&lt;&gt;"""",$A:$A,""null""))=MONTH(IF('DATOS PERSONALES'!$H992&lt;&gt;"""",'DATOS PERSONALES'!$H992,""null""))),""Ingrese mes contratacion primero""))"),"Ingrese mes contratacion primero")</f>
        <v>Ingrese mes contratacion primero</v>
      </c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</row>
    <row r="995" ht="15.75" customHeight="1">
      <c r="A995" s="134"/>
      <c r="B995" s="134"/>
      <c r="C995" s="134"/>
      <c r="D995" s="134"/>
      <c r="E995" s="134"/>
      <c r="F995" s="134"/>
      <c r="G995" s="353"/>
      <c r="H995" s="376"/>
      <c r="I995" s="376"/>
      <c r="J995" s="376"/>
      <c r="K995" s="377"/>
      <c r="L995" s="134"/>
      <c r="M995" s="134"/>
      <c r="N995" s="134"/>
      <c r="O995" s="134"/>
      <c r="P995" s="353"/>
      <c r="Q995" s="381" t="str">
        <f>IFERROR(__xludf.DUMMYFUNCTION("TRANSPOSE(FILTER($P$6:$P$329,$O$6:$O$329='DATOS PERSONALES'!$E992))"),"#REF!")</f>
        <v>#REF!</v>
      </c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353"/>
      <c r="AZ995" s="392" t="str">
        <f>IFERROR(__xludf.DUMMYFUNCTION("TRANSPOSE( IFNA(FILTER($B:$B, MONTH(IF($A:$A&lt;&gt;"""",$A:$A,""null""))=MONTH(IF('DATOS PERSONALES'!$H993&lt;&gt;"""",'DATOS PERSONALES'!$H993,""null""))),""Ingrese mes contratacion primero""))"),"Ingrese mes contratacion primero")</f>
        <v>Ingrese mes contratacion primero</v>
      </c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</row>
    <row r="996" ht="15.75" customHeight="1">
      <c r="A996" s="134"/>
      <c r="B996" s="134"/>
      <c r="C996" s="134"/>
      <c r="D996" s="134"/>
      <c r="E996" s="134"/>
      <c r="F996" s="134"/>
      <c r="G996" s="353"/>
      <c r="H996" s="376"/>
      <c r="I996" s="376"/>
      <c r="J996" s="376"/>
      <c r="K996" s="377"/>
      <c r="L996" s="134"/>
      <c r="M996" s="134"/>
      <c r="N996" s="134"/>
      <c r="O996" s="134"/>
      <c r="P996" s="353"/>
      <c r="Q996" s="381" t="str">
        <f>IFERROR(__xludf.DUMMYFUNCTION("TRANSPOSE(FILTER($P$6:$P$329,$O$6:$O$329='DATOS PERSONALES'!$E993))"),"#REF!")</f>
        <v>#REF!</v>
      </c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353"/>
      <c r="AZ996" s="392" t="str">
        <f>IFERROR(__xludf.DUMMYFUNCTION("TRANSPOSE( IFNA(FILTER($B:$B, MONTH(IF($A:$A&lt;&gt;"""",$A:$A,""null""))=MONTH(IF('DATOS PERSONALES'!$H994&lt;&gt;"""",'DATOS PERSONALES'!$H994,""null""))),""Ingrese mes contratacion primero""))"),"Ingrese mes contratacion primero")</f>
        <v>Ingrese mes contratacion primero</v>
      </c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</row>
    <row r="997" ht="15.75" customHeight="1">
      <c r="A997" s="134"/>
      <c r="B997" s="134"/>
      <c r="C997" s="134"/>
      <c r="D997" s="134"/>
      <c r="E997" s="134"/>
      <c r="F997" s="134"/>
      <c r="G997" s="353"/>
      <c r="H997" s="376"/>
      <c r="I997" s="376"/>
      <c r="J997" s="376"/>
      <c r="K997" s="377"/>
      <c r="L997" s="134"/>
      <c r="M997" s="134"/>
      <c r="N997" s="134"/>
      <c r="O997" s="134"/>
      <c r="P997" s="353"/>
      <c r="Q997" s="381" t="str">
        <f>IFERROR(__xludf.DUMMYFUNCTION("TRANSPOSE(FILTER($P$6:$P$329,$O$6:$O$329='DATOS PERSONALES'!$E994))"),"#REF!")</f>
        <v>#REF!</v>
      </c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353"/>
      <c r="AZ997" s="392" t="str">
        <f>IFERROR(__xludf.DUMMYFUNCTION("TRANSPOSE( IFNA(FILTER($B:$B, MONTH(IF($A:$A&lt;&gt;"""",$A:$A,""null""))=MONTH(IF('DATOS PERSONALES'!$H995&lt;&gt;"""",'DATOS PERSONALES'!$H995,""null""))),""Ingrese mes contratacion primero""))"),"Ingrese mes contratacion primero")</f>
        <v>Ingrese mes contratacion primero</v>
      </c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</row>
    <row r="998" ht="15.75" customHeight="1">
      <c r="A998" s="134"/>
      <c r="B998" s="134"/>
      <c r="C998" s="134"/>
      <c r="D998" s="134"/>
      <c r="E998" s="134"/>
      <c r="F998" s="134"/>
      <c r="G998" s="353"/>
      <c r="H998" s="376"/>
      <c r="I998" s="376"/>
      <c r="J998" s="376"/>
      <c r="K998" s="377"/>
      <c r="L998" s="134"/>
      <c r="M998" s="134"/>
      <c r="N998" s="134"/>
      <c r="O998" s="134"/>
      <c r="P998" s="353"/>
      <c r="Q998" s="381" t="str">
        <f>IFERROR(__xludf.DUMMYFUNCTION("TRANSPOSE(FILTER($P$6:$P$329,$O$6:$O$329='DATOS PERSONALES'!$E995))"),"#REF!")</f>
        <v>#REF!</v>
      </c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353"/>
      <c r="AZ998" s="392" t="str">
        <f>IFERROR(__xludf.DUMMYFUNCTION("TRANSPOSE( IFNA(FILTER($B:$B, MONTH(IF($A:$A&lt;&gt;"""",$A:$A,""null""))=MONTH(IF('DATOS PERSONALES'!$H996&lt;&gt;"""",'DATOS PERSONALES'!$H996,""null""))),""Ingrese mes contratacion primero""))"),"Ingrese mes contratacion primero")</f>
        <v>Ingrese mes contratacion primero</v>
      </c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</row>
    <row r="999" ht="15.75" customHeight="1">
      <c r="A999" s="134"/>
      <c r="B999" s="134"/>
      <c r="C999" s="134"/>
      <c r="D999" s="134"/>
      <c r="E999" s="134"/>
      <c r="F999" s="134"/>
      <c r="G999" s="353"/>
      <c r="H999" s="376"/>
      <c r="I999" s="376"/>
      <c r="J999" s="376"/>
      <c r="K999" s="377"/>
      <c r="L999" s="134"/>
      <c r="M999" s="134"/>
      <c r="N999" s="134"/>
      <c r="O999" s="134"/>
      <c r="P999" s="353"/>
      <c r="Q999" s="381" t="str">
        <f>IFERROR(__xludf.DUMMYFUNCTION("TRANSPOSE(FILTER($P$6:$P$329,$O$6:$O$329='DATOS PERSONALES'!$E996))"),"#REF!")</f>
        <v>#REF!</v>
      </c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353"/>
      <c r="AZ999" s="392" t="str">
        <f>IFERROR(__xludf.DUMMYFUNCTION("TRANSPOSE( IFNA(FILTER($B:$B, MONTH(IF($A:$A&lt;&gt;"""",$A:$A,""null""))=MONTH(IF('DATOS PERSONALES'!$H997&lt;&gt;"""",'DATOS PERSONALES'!$H997,""null""))),""Ingrese mes contratacion primero""))"),"Ingrese mes contratacion primero")</f>
        <v>Ingrese mes contratacion primero</v>
      </c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</row>
    <row r="1000" ht="15.75" customHeight="1">
      <c r="A1000" s="134"/>
      <c r="B1000" s="134"/>
      <c r="C1000" s="134"/>
      <c r="D1000" s="134"/>
      <c r="E1000" s="134"/>
      <c r="F1000" s="134"/>
      <c r="G1000" s="353"/>
      <c r="H1000" s="376"/>
      <c r="I1000" s="376"/>
      <c r="J1000" s="376"/>
      <c r="K1000" s="377"/>
      <c r="L1000" s="134"/>
      <c r="M1000" s="134"/>
      <c r="N1000" s="134"/>
      <c r="O1000" s="134"/>
      <c r="P1000" s="353"/>
      <c r="Q1000" s="381" t="str">
        <f>IFERROR(__xludf.DUMMYFUNCTION("TRANSPOSE(FILTER($P$6:$P$329,$O$6:$O$329='DATOS PERSONALES'!$E997))"),"#REF!")</f>
        <v>#REF!</v>
      </c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353"/>
      <c r="AZ1000" s="392" t="str">
        <f>IFERROR(__xludf.DUMMYFUNCTION("TRANSPOSE( IFNA(FILTER($B:$B, MONTH(IF($A:$A&lt;&gt;"""",$A:$A,""null""))=MONTH(IF('DATOS PERSONALES'!$H998&lt;&gt;"""",'DATOS PERSONALES'!$H998,""null""))),""Ingrese mes contratacion primero""))"),"Ingrese mes contratacion primero")</f>
        <v>Ingrese mes contratacion primero</v>
      </c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</row>
    <row r="1001" ht="15.75" customHeight="1">
      <c r="A1001" s="134"/>
      <c r="B1001" s="134"/>
      <c r="C1001" s="134"/>
      <c r="D1001" s="134"/>
      <c r="E1001" s="134"/>
      <c r="F1001" s="134"/>
      <c r="G1001" s="353"/>
      <c r="H1001" s="376"/>
      <c r="I1001" s="376"/>
      <c r="J1001" s="376"/>
      <c r="K1001" s="377"/>
      <c r="L1001" s="134"/>
      <c r="M1001" s="134"/>
      <c r="N1001" s="134"/>
      <c r="O1001" s="134"/>
      <c r="P1001" s="353"/>
      <c r="Q1001" s="381" t="str">
        <f>IFERROR(__xludf.DUMMYFUNCTION("TRANSPOSE(FILTER($P$6:$P$329,$O$6:$O$329='DATOS PERSONALES'!$E998))"),"#REF!")</f>
        <v>#REF!</v>
      </c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353"/>
      <c r="AZ1001" s="392" t="str">
        <f>IFERROR(__xludf.DUMMYFUNCTION("TRANSPOSE( IFNA(FILTER($B:$B, MONTH(IF($A:$A&lt;&gt;"""",$A:$A,""null""))=MONTH(IF('DATOS PERSONALES'!$H999&lt;&gt;"""",'DATOS PERSONALES'!$H999,""null""))),""Ingrese mes contratacion primero""))"),"Ingrese mes contratacion primero")</f>
        <v>Ingrese mes contratacion primero</v>
      </c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</row>
    <row r="1002" ht="15.75" customHeight="1">
      <c r="A1002" s="134"/>
      <c r="B1002" s="134"/>
      <c r="C1002" s="134"/>
      <c r="D1002" s="134"/>
      <c r="E1002" s="134"/>
      <c r="F1002" s="134"/>
      <c r="G1002" s="353"/>
      <c r="H1002" s="376"/>
      <c r="I1002" s="376"/>
      <c r="J1002" s="376"/>
      <c r="K1002" s="377"/>
      <c r="L1002" s="134"/>
      <c r="M1002" s="134"/>
      <c r="N1002" s="134"/>
      <c r="O1002" s="134"/>
      <c r="P1002" s="353"/>
      <c r="Q1002" s="381" t="str">
        <f>IFERROR(__xludf.DUMMYFUNCTION("TRANSPOSE(FILTER($P$6:$P$329,$O$6:$O$329='DATOS PERSONALES'!$E999))"),"#REF!")</f>
        <v>#REF!</v>
      </c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353"/>
      <c r="AZ1002" s="392" t="str">
        <f>IFERROR(__xludf.DUMMYFUNCTION("TRANSPOSE( IFNA(FILTER($B:$B, MONTH(IF($A:$A&lt;&gt;"""",$A:$A,""null""))=MONTH(IF('DATOS PERSONALES'!$H1000&lt;&gt;"""",'DATOS PERSONALES'!$H1000,""null""))),""Ingrese mes contratacion primero""))"),"Ingrese mes contratacion primero")</f>
        <v>Ingrese mes contratacion primero</v>
      </c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</row>
    <row r="1003" ht="15.75" customHeight="1">
      <c r="A1003" s="134"/>
      <c r="B1003" s="134"/>
      <c r="C1003" s="134"/>
      <c r="D1003" s="134"/>
      <c r="E1003" s="134"/>
      <c r="F1003" s="134"/>
      <c r="G1003" s="353"/>
      <c r="H1003" s="376"/>
      <c r="I1003" s="376"/>
      <c r="J1003" s="376"/>
      <c r="K1003" s="377"/>
      <c r="L1003" s="134"/>
      <c r="M1003" s="134"/>
      <c r="N1003" s="134"/>
      <c r="O1003" s="134"/>
      <c r="P1003" s="353"/>
      <c r="Q1003" s="381" t="str">
        <f>IFERROR(__xludf.DUMMYFUNCTION("TRANSPOSE(FILTER($P$6:$P$329,$O$6:$O$329='DATOS PERSONALES'!$E1000))"),"#REF!")</f>
        <v>#REF!</v>
      </c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353"/>
      <c r="AZ1003" s="392" t="str">
        <f>IFERROR(__xludf.DUMMYFUNCTION("TRANSPOSE( IFNA(FILTER($B:$B, MONTH(IF($A:$A&lt;&gt;"""",$A:$A,""null""))=MONTH(IF('DATOS PERSONALES'!$H1001&lt;&gt;"""",'DATOS PERSONALES'!$H1001,""null""))),""Ingrese mes contratacion primero""))"),"Ingrese mes contratacion primero")</f>
        <v>Ingrese mes contratacion primero</v>
      </c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</row>
    <row r="1004" ht="15.75" customHeight="1">
      <c r="A1004" s="134"/>
      <c r="B1004" s="134"/>
      <c r="C1004" s="134"/>
      <c r="D1004" s="134"/>
      <c r="E1004" s="134"/>
      <c r="F1004" s="134"/>
      <c r="G1004" s="353"/>
      <c r="H1004" s="376"/>
      <c r="I1004" s="376"/>
      <c r="J1004" s="376"/>
      <c r="K1004" s="377"/>
      <c r="L1004" s="134"/>
      <c r="M1004" s="134"/>
      <c r="N1004" s="134"/>
      <c r="O1004" s="134"/>
      <c r="P1004" s="353"/>
      <c r="Q1004" s="381" t="str">
        <f>IFERROR(__xludf.DUMMYFUNCTION("TRANSPOSE(FILTER($P$6:$P$329,$O$6:$O$329='DATOS PERSONALES'!$E1001))"),"#REF!")</f>
        <v>#REF!</v>
      </c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353"/>
      <c r="AZ1004" s="392" t="str">
        <f>IFERROR(__xludf.DUMMYFUNCTION("TRANSPOSE( IFNA(FILTER($B:$B, MONTH(IF($A:$A&lt;&gt;"""",$A:$A,""null""))=MONTH(IF('DATOS PERSONALES'!$H1002&lt;&gt;"""",'DATOS PERSONALES'!$H1002,""null""))),""Ingrese mes contratacion primero""))"),"Ingrese mes contratacion primero")</f>
        <v>Ingrese mes contratacion primero</v>
      </c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</row>
    <row r="1005" ht="15.75" customHeight="1">
      <c r="A1005" s="134"/>
      <c r="B1005" s="134"/>
      <c r="C1005" s="134"/>
      <c r="D1005" s="134"/>
      <c r="E1005" s="134"/>
      <c r="F1005" s="134"/>
      <c r="G1005" s="353"/>
      <c r="H1005" s="376"/>
      <c r="I1005" s="376"/>
      <c r="J1005" s="376"/>
      <c r="K1005" s="377"/>
      <c r="L1005" s="134"/>
      <c r="M1005" s="134"/>
      <c r="N1005" s="134"/>
      <c r="O1005" s="134"/>
      <c r="P1005" s="353"/>
      <c r="Q1005" s="381" t="str">
        <f>IFERROR(__xludf.DUMMYFUNCTION("TRANSPOSE(FILTER($P$6:$P$329,$O$6:$O$329='DATOS PERSONALES'!$E1002))"),"#REF!")</f>
        <v>#REF!</v>
      </c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353"/>
      <c r="AZ1005" s="392" t="str">
        <f>IFERROR(__xludf.DUMMYFUNCTION("TRANSPOSE( IFNA(FILTER($B:$B, MONTH(IF($A:$A&lt;&gt;"""",$A:$A,""null""))=MONTH(IF('DATOS PERSONALES'!$H1003&lt;&gt;"""",'DATOS PERSONALES'!$H1003,""null""))),""Ingrese mes contratacion primero""))"),"Ingrese mes contratacion primero")</f>
        <v>Ingrese mes contratacion primero</v>
      </c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</row>
    <row r="1006" ht="15.75" customHeight="1">
      <c r="A1006" s="134"/>
      <c r="B1006" s="134"/>
      <c r="C1006" s="134"/>
      <c r="D1006" s="134"/>
      <c r="E1006" s="134"/>
      <c r="F1006" s="134"/>
      <c r="G1006" s="353"/>
      <c r="H1006" s="376"/>
      <c r="I1006" s="376"/>
      <c r="J1006" s="376"/>
      <c r="K1006" s="377"/>
      <c r="L1006" s="134"/>
      <c r="M1006" s="134"/>
      <c r="N1006" s="134"/>
      <c r="O1006" s="134"/>
      <c r="P1006" s="353"/>
      <c r="Q1006" s="381" t="str">
        <f>IFERROR(__xludf.DUMMYFUNCTION("TRANSPOSE(FILTER($P$6:$P$329,$O$6:$O$329='DATOS PERSONALES'!$E1003))"),"#REF!")</f>
        <v>#REF!</v>
      </c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353"/>
      <c r="AZ1006" s="392" t="str">
        <f>IFERROR(__xludf.DUMMYFUNCTION("TRANSPOSE( IFNA(FILTER($B:$B, MONTH(IF($A:$A&lt;&gt;"""",$A:$A,""null""))=MONTH(IF('DATOS PERSONALES'!$H1004&lt;&gt;"""",'DATOS PERSONALES'!$H1004,""null""))),""Ingrese mes contratacion primero""))"),"Ingrese mes contratacion primero")</f>
        <v>Ingrese mes contratacion primero</v>
      </c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</row>
    <row r="1007" ht="15.75" customHeight="1">
      <c r="A1007" s="134"/>
      <c r="B1007" s="134"/>
      <c r="C1007" s="134"/>
      <c r="D1007" s="134"/>
      <c r="E1007" s="134"/>
      <c r="F1007" s="134"/>
      <c r="G1007" s="353"/>
      <c r="H1007" s="376"/>
      <c r="I1007" s="376"/>
      <c r="J1007" s="376"/>
      <c r="K1007" s="377"/>
      <c r="L1007" s="134"/>
      <c r="M1007" s="134"/>
      <c r="N1007" s="134"/>
      <c r="O1007" s="134"/>
      <c r="P1007" s="353"/>
      <c r="Q1007" s="381" t="str">
        <f>IFERROR(__xludf.DUMMYFUNCTION("TRANSPOSE(FILTER($P$6:$P$329,$O$6:$O$329='DATOS PERSONALES'!$E1004))"),"#REF!")</f>
        <v>#REF!</v>
      </c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353"/>
      <c r="AZ1007" s="392" t="str">
        <f>IFERROR(__xludf.DUMMYFUNCTION("TRANSPOSE( IFNA(FILTER($B:$B, MONTH(IF($A:$A&lt;&gt;"""",$A:$A,""null""))=MONTH(IF('DATOS PERSONALES'!$H1005&lt;&gt;"""",'DATOS PERSONALES'!$H1005,""null""))),""Ingrese mes contratacion primero""))"),"Ingrese mes contratacion primero")</f>
        <v>Ingrese mes contratacion primero</v>
      </c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</row>
    <row r="1008" ht="15.75" customHeight="1">
      <c r="A1008" s="134"/>
      <c r="B1008" s="134"/>
      <c r="C1008" s="134"/>
      <c r="D1008" s="134"/>
      <c r="E1008" s="134"/>
      <c r="F1008" s="134"/>
      <c r="G1008" s="353"/>
      <c r="H1008" s="376"/>
      <c r="I1008" s="376"/>
      <c r="J1008" s="376"/>
      <c r="K1008" s="377"/>
      <c r="L1008" s="134"/>
      <c r="M1008" s="134"/>
      <c r="N1008" s="134"/>
      <c r="O1008" s="134"/>
      <c r="P1008" s="353"/>
      <c r="Q1008" s="381" t="str">
        <f>IFERROR(__xludf.DUMMYFUNCTION("TRANSPOSE(FILTER($P$6:$P$329,$O$6:$O$329='DATOS PERSONALES'!$E1005))"),"#REF!")</f>
        <v>#REF!</v>
      </c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353"/>
      <c r="AZ1008" s="392" t="str">
        <f>IFERROR(__xludf.DUMMYFUNCTION("TRANSPOSE( IFNA(FILTER($B:$B, MONTH(IF($A:$A&lt;&gt;"""",$A:$A,""null""))=MONTH(IF('DATOS PERSONALES'!$H1006&lt;&gt;"""",'DATOS PERSONALES'!$H1006,""null""))),""Ingrese mes contratacion primero""))"),"Ingrese mes contratacion primero")</f>
        <v>Ingrese mes contratacion primero</v>
      </c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</row>
    <row r="1009" ht="15.75" customHeight="1">
      <c r="A1009" s="134"/>
      <c r="B1009" s="134"/>
      <c r="C1009" s="134"/>
      <c r="D1009" s="134"/>
      <c r="E1009" s="134"/>
      <c r="F1009" s="134"/>
      <c r="G1009" s="353"/>
      <c r="H1009" s="376"/>
      <c r="I1009" s="376"/>
      <c r="J1009" s="376"/>
      <c r="K1009" s="377"/>
      <c r="L1009" s="134"/>
      <c r="M1009" s="134"/>
      <c r="N1009" s="134"/>
      <c r="O1009" s="134"/>
      <c r="P1009" s="353"/>
      <c r="Q1009" s="381" t="str">
        <f>IFERROR(__xludf.DUMMYFUNCTION("TRANSPOSE(FILTER($P$6:$P$329,$O$6:$O$329='DATOS PERSONALES'!$E1006))"),"#REF!")</f>
        <v>#REF!</v>
      </c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353"/>
      <c r="AZ1009" s="392" t="str">
        <f>IFERROR(__xludf.DUMMYFUNCTION("TRANSPOSE( IFNA(FILTER($B:$B, MONTH(IF($A:$A&lt;&gt;"""",$A:$A,""null""))=MONTH(IF('DATOS PERSONALES'!$H1007&lt;&gt;"""",'DATOS PERSONALES'!$H1007,""null""))),""Ingrese mes contratacion primero""))"),"Ingrese mes contratacion primero")</f>
        <v>Ingrese mes contratacion primero</v>
      </c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</row>
    <row r="1010" ht="15.75" customHeight="1">
      <c r="A1010" s="134"/>
      <c r="B1010" s="134"/>
      <c r="C1010" s="134"/>
      <c r="D1010" s="134"/>
      <c r="E1010" s="134"/>
      <c r="F1010" s="134"/>
      <c r="G1010" s="353"/>
      <c r="H1010" s="376"/>
      <c r="I1010" s="376"/>
      <c r="J1010" s="376"/>
      <c r="K1010" s="377"/>
      <c r="L1010" s="134"/>
      <c r="M1010" s="134"/>
      <c r="N1010" s="134"/>
      <c r="O1010" s="134"/>
      <c r="P1010" s="353"/>
      <c r="Q1010" s="381" t="str">
        <f>IFERROR(__xludf.DUMMYFUNCTION("TRANSPOSE(FILTER($P$6:$P$329,$O$6:$O$329='DATOS PERSONALES'!$E1007))"),"#REF!")</f>
        <v>#REF!</v>
      </c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353"/>
      <c r="AZ1010" s="392" t="str">
        <f>IFERROR(__xludf.DUMMYFUNCTION("TRANSPOSE( IFNA(FILTER($B:$B, MONTH(IF($A:$A&lt;&gt;"""",$A:$A,""null""))=MONTH(IF('DATOS PERSONALES'!$H1008&lt;&gt;"""",'DATOS PERSONALES'!$H1008,""null""))),""Ingrese mes contratacion primero""))"),"Ingrese mes contratacion primero")</f>
        <v>Ingrese mes contratacion primero</v>
      </c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</row>
    <row r="1011" ht="15.75" customHeight="1">
      <c r="A1011" s="134"/>
      <c r="B1011" s="134"/>
      <c r="C1011" s="134"/>
      <c r="D1011" s="134"/>
      <c r="E1011" s="134"/>
      <c r="F1011" s="134"/>
      <c r="G1011" s="353"/>
      <c r="H1011" s="376"/>
      <c r="I1011" s="376"/>
      <c r="J1011" s="376"/>
      <c r="K1011" s="377"/>
      <c r="L1011" s="134"/>
      <c r="M1011" s="134"/>
      <c r="N1011" s="134"/>
      <c r="O1011" s="134"/>
      <c r="P1011" s="353"/>
      <c r="Q1011" s="381" t="str">
        <f>IFERROR(__xludf.DUMMYFUNCTION("TRANSPOSE(FILTER($P$6:$P$329,$O$6:$O$329='DATOS PERSONALES'!$E1008))"),"#REF!")</f>
        <v>#REF!</v>
      </c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353"/>
      <c r="AZ1011" s="392" t="str">
        <f>IFERROR(__xludf.DUMMYFUNCTION("TRANSPOSE( IFNA(FILTER($B:$B, MONTH(IF($A:$A&lt;&gt;"""",$A:$A,""null""))=MONTH(IF('DATOS PERSONALES'!$H1009&lt;&gt;"""",'DATOS PERSONALES'!$H1009,""null""))),""Ingrese mes contratacion primero""))"),"Ingrese mes contratacion primero")</f>
        <v>Ingrese mes contratacion primero</v>
      </c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</row>
    <row r="1012" ht="15.75" customHeight="1">
      <c r="A1012" s="134"/>
      <c r="B1012" s="134"/>
      <c r="C1012" s="134"/>
      <c r="D1012" s="134"/>
      <c r="E1012" s="134"/>
      <c r="F1012" s="134"/>
      <c r="G1012" s="353"/>
      <c r="H1012" s="376"/>
      <c r="I1012" s="376"/>
      <c r="J1012" s="376"/>
      <c r="K1012" s="377"/>
      <c r="L1012" s="134"/>
      <c r="M1012" s="134"/>
      <c r="N1012" s="134"/>
      <c r="O1012" s="134"/>
      <c r="P1012" s="353"/>
      <c r="Q1012" s="381" t="str">
        <f>IFERROR(__xludf.DUMMYFUNCTION("TRANSPOSE(FILTER($P$6:$P$329,$O$6:$O$329='DATOS PERSONALES'!$E1009))"),"#REF!")</f>
        <v>#REF!</v>
      </c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353"/>
      <c r="AZ1012" s="392" t="str">
        <f>IFERROR(__xludf.DUMMYFUNCTION("TRANSPOSE( IFNA(FILTER($B:$B, MONTH(IF($A:$A&lt;&gt;"""",$A:$A,""null""))=MONTH(IF('DATOS PERSONALES'!$H1010&lt;&gt;"""",'DATOS PERSONALES'!$H1010,""null""))),""Ingrese mes contratacion primero""))"),"Ingrese mes contratacion primero")</f>
        <v>Ingrese mes contratacion primero</v>
      </c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</row>
    <row r="1013" ht="15.75" customHeight="1">
      <c r="A1013" s="134"/>
      <c r="B1013" s="134"/>
      <c r="C1013" s="134"/>
      <c r="D1013" s="134"/>
      <c r="E1013" s="134"/>
      <c r="F1013" s="134"/>
      <c r="G1013" s="353"/>
      <c r="H1013" s="376"/>
      <c r="I1013" s="376"/>
      <c r="J1013" s="376"/>
      <c r="K1013" s="377"/>
      <c r="L1013" s="134"/>
      <c r="M1013" s="134"/>
      <c r="N1013" s="134"/>
      <c r="O1013" s="134"/>
      <c r="P1013" s="353"/>
      <c r="Q1013" s="381" t="str">
        <f>IFERROR(__xludf.DUMMYFUNCTION("TRANSPOSE(FILTER($P$6:$P$329,$O$6:$O$329='DATOS PERSONALES'!$E1010))"),"#REF!")</f>
        <v>#REF!</v>
      </c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353"/>
      <c r="AZ1013" s="392" t="str">
        <f>IFERROR(__xludf.DUMMYFUNCTION("TRANSPOSE( IFNA(FILTER($B:$B, MONTH(IF($A:$A&lt;&gt;"""",$A:$A,""null""))=MONTH(IF('DATOS PERSONALES'!$H1011&lt;&gt;"""",'DATOS PERSONALES'!$H1011,""null""))),""Ingrese mes contratacion primero""))"),"Ingrese mes contratacion primero")</f>
        <v>Ingrese mes contratacion primero</v>
      </c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</row>
    <row r="1014" ht="15.75" customHeight="1">
      <c r="A1014" s="134"/>
      <c r="B1014" s="134"/>
      <c r="C1014" s="134"/>
      <c r="D1014" s="134"/>
      <c r="E1014" s="134"/>
      <c r="F1014" s="134"/>
      <c r="G1014" s="353"/>
      <c r="H1014" s="376"/>
      <c r="I1014" s="376"/>
      <c r="J1014" s="376"/>
      <c r="K1014" s="377"/>
      <c r="L1014" s="134"/>
      <c r="M1014" s="134"/>
      <c r="N1014" s="134"/>
      <c r="O1014" s="134"/>
      <c r="P1014" s="353"/>
      <c r="Q1014" s="381" t="str">
        <f>IFERROR(__xludf.DUMMYFUNCTION("TRANSPOSE(FILTER($P$6:$P$329,$O$6:$O$329='DATOS PERSONALES'!$E1011))"),"#REF!")</f>
        <v>#REF!</v>
      </c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353"/>
      <c r="AZ1014" s="392" t="str">
        <f>IFERROR(__xludf.DUMMYFUNCTION("TRANSPOSE( IFNA(FILTER($B:$B, MONTH(IF($A:$A&lt;&gt;"""",$A:$A,""null""))=MONTH(IF('DATOS PERSONALES'!$H1012&lt;&gt;"""",'DATOS PERSONALES'!$H1012,""null""))),""Ingrese mes contratacion primero""))"),"Ingrese mes contratacion primero")</f>
        <v>Ingrese mes contratacion primero</v>
      </c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</row>
    <row r="1015" ht="15.75" customHeight="1">
      <c r="A1015" s="134"/>
      <c r="B1015" s="134"/>
      <c r="C1015" s="134"/>
      <c r="D1015" s="134"/>
      <c r="E1015" s="134"/>
      <c r="F1015" s="134"/>
      <c r="G1015" s="353"/>
      <c r="H1015" s="376"/>
      <c r="I1015" s="376"/>
      <c r="J1015" s="376"/>
      <c r="K1015" s="377"/>
      <c r="L1015" s="134"/>
      <c r="M1015" s="134"/>
      <c r="N1015" s="134"/>
      <c r="O1015" s="134"/>
      <c r="P1015" s="353"/>
      <c r="Q1015" s="381" t="str">
        <f>IFERROR(__xludf.DUMMYFUNCTION("TRANSPOSE(FILTER($P$6:$P$329,$O$6:$O$329='DATOS PERSONALES'!$E1012))"),"#REF!")</f>
        <v>#REF!</v>
      </c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353"/>
      <c r="AZ1015" s="392" t="str">
        <f>IFERROR(__xludf.DUMMYFUNCTION("TRANSPOSE( IFNA(FILTER($B:$B, MONTH(IF($A:$A&lt;&gt;"""",$A:$A,""null""))=MONTH(IF('DATOS PERSONALES'!$H1013&lt;&gt;"""",'DATOS PERSONALES'!$H1013,""null""))),""Ingrese mes contratacion primero""))"),"Ingrese mes contratacion primero")</f>
        <v>Ingrese mes contratacion primero</v>
      </c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</row>
    <row r="1016" ht="15.75" customHeight="1">
      <c r="A1016" s="134"/>
      <c r="B1016" s="134"/>
      <c r="C1016" s="134"/>
      <c r="D1016" s="134"/>
      <c r="E1016" s="134"/>
      <c r="F1016" s="134"/>
      <c r="G1016" s="353"/>
      <c r="H1016" s="376"/>
      <c r="I1016" s="376"/>
      <c r="J1016" s="376"/>
      <c r="K1016" s="377"/>
      <c r="L1016" s="134"/>
      <c r="M1016" s="134"/>
      <c r="N1016" s="134"/>
      <c r="O1016" s="134"/>
      <c r="P1016" s="353"/>
      <c r="Q1016" s="381" t="str">
        <f>IFERROR(__xludf.DUMMYFUNCTION("TRANSPOSE(FILTER($P$6:$P$329,$O$6:$O$329='DATOS PERSONALES'!$E1013))"),"#REF!")</f>
        <v>#REF!</v>
      </c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353"/>
      <c r="AZ1016" s="392" t="str">
        <f>IFERROR(__xludf.DUMMYFUNCTION("TRANSPOSE( IFNA(FILTER($B:$B, MONTH(IF($A:$A&lt;&gt;"""",$A:$A,""null""))=MONTH(IF('DATOS PERSONALES'!$H1014&lt;&gt;"""",'DATOS PERSONALES'!$H1014,""null""))),""Ingrese mes contratacion primero""))"),"Ingrese mes contratacion primero")</f>
        <v>Ingrese mes contratacion primero</v>
      </c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</row>
    <row r="1017" ht="15.75" customHeight="1">
      <c r="A1017" s="134"/>
      <c r="B1017" s="134"/>
      <c r="C1017" s="134"/>
      <c r="D1017" s="134"/>
      <c r="E1017" s="134"/>
      <c r="F1017" s="134"/>
      <c r="G1017" s="353"/>
      <c r="H1017" s="376"/>
      <c r="I1017" s="376"/>
      <c r="J1017" s="376"/>
      <c r="K1017" s="377"/>
      <c r="L1017" s="134"/>
      <c r="M1017" s="134"/>
      <c r="N1017" s="134"/>
      <c r="O1017" s="134"/>
      <c r="P1017" s="353"/>
      <c r="Q1017" s="381" t="str">
        <f>IFERROR(__xludf.DUMMYFUNCTION("TRANSPOSE(FILTER($P$6:$P$329,$O$6:$O$329='DATOS PERSONALES'!$E1014))"),"#REF!")</f>
        <v>#REF!</v>
      </c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353"/>
      <c r="AZ1017" s="392" t="str">
        <f>IFERROR(__xludf.DUMMYFUNCTION("TRANSPOSE( IFNA(FILTER($B:$B, MONTH(IF($A:$A&lt;&gt;"""",$A:$A,""null""))=MONTH(IF('DATOS PERSONALES'!$H1015&lt;&gt;"""",'DATOS PERSONALES'!$H1015,""null""))),""Ingrese mes contratacion primero""))"),"Ingrese mes contratacion primero")</f>
        <v>Ingrese mes contratacion primero</v>
      </c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</row>
    <row r="1018" ht="15.75" customHeight="1">
      <c r="A1018" s="134"/>
      <c r="B1018" s="134"/>
      <c r="C1018" s="134"/>
      <c r="D1018" s="134"/>
      <c r="E1018" s="134"/>
      <c r="F1018" s="134"/>
      <c r="G1018" s="353"/>
      <c r="H1018" s="376"/>
      <c r="I1018" s="376"/>
      <c r="J1018" s="376"/>
      <c r="K1018" s="377"/>
      <c r="L1018" s="134"/>
      <c r="M1018" s="134"/>
      <c r="N1018" s="134"/>
      <c r="O1018" s="134"/>
      <c r="P1018" s="353"/>
      <c r="Q1018" s="381" t="str">
        <f>IFERROR(__xludf.DUMMYFUNCTION("TRANSPOSE(FILTER($P$6:$P$329,$O$6:$O$329='DATOS PERSONALES'!$E1015))"),"#REF!")</f>
        <v>#REF!</v>
      </c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353"/>
      <c r="AZ1018" s="392" t="str">
        <f>IFERROR(__xludf.DUMMYFUNCTION("TRANSPOSE( IFNA(FILTER($B:$B, MONTH(IF($A:$A&lt;&gt;"""",$A:$A,""null""))=MONTH(IF('DATOS PERSONALES'!$H1016&lt;&gt;"""",'DATOS PERSONALES'!$H1016,""null""))),""Ingrese mes contratacion primero""))"),"Ingrese mes contratacion primero")</f>
        <v>Ingrese mes contratacion primero</v>
      </c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</row>
    <row r="1019" ht="15.75" customHeight="1">
      <c r="A1019" s="134"/>
      <c r="B1019" s="134"/>
      <c r="C1019" s="134"/>
      <c r="D1019" s="134"/>
      <c r="E1019" s="134"/>
      <c r="F1019" s="134"/>
      <c r="G1019" s="353"/>
      <c r="H1019" s="376"/>
      <c r="I1019" s="376"/>
      <c r="J1019" s="376"/>
      <c r="K1019" s="377"/>
      <c r="L1019" s="134"/>
      <c r="M1019" s="134"/>
      <c r="N1019" s="134"/>
      <c r="O1019" s="134"/>
      <c r="P1019" s="353"/>
      <c r="Q1019" s="381" t="str">
        <f>IFERROR(__xludf.DUMMYFUNCTION("TRANSPOSE(FILTER($P$6:$P$329,$O$6:$O$329='DATOS PERSONALES'!$E1016))"),"#REF!")</f>
        <v>#REF!</v>
      </c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353"/>
      <c r="AZ1019" s="392" t="str">
        <f>IFERROR(__xludf.DUMMYFUNCTION("TRANSPOSE( IFNA(FILTER($B:$B, MONTH(IF($A:$A&lt;&gt;"""",$A:$A,""null""))=MONTH(IF('DATOS PERSONALES'!$H1017&lt;&gt;"""",'DATOS PERSONALES'!$H1017,""null""))),""Ingrese mes contratacion primero""))"),"Ingrese mes contratacion primero")</f>
        <v>Ingrese mes contratacion primero</v>
      </c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</row>
    <row r="1020" ht="15.75" customHeight="1">
      <c r="A1020" s="134"/>
      <c r="B1020" s="134"/>
      <c r="C1020" s="134"/>
      <c r="D1020" s="134"/>
      <c r="E1020" s="134"/>
      <c r="F1020" s="134"/>
      <c r="G1020" s="353"/>
      <c r="H1020" s="376"/>
      <c r="I1020" s="376"/>
      <c r="J1020" s="376"/>
      <c r="K1020" s="377"/>
      <c r="L1020" s="134"/>
      <c r="M1020" s="134"/>
      <c r="N1020" s="134"/>
      <c r="O1020" s="134"/>
      <c r="P1020" s="353"/>
      <c r="Q1020" s="381" t="str">
        <f>IFERROR(__xludf.DUMMYFUNCTION("TRANSPOSE(FILTER($P$6:$P$329,$O$6:$O$329='DATOS PERSONALES'!$E1017))"),"#REF!")</f>
        <v>#REF!</v>
      </c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353"/>
      <c r="AZ1020" s="392" t="str">
        <f>IFERROR(__xludf.DUMMYFUNCTION("TRANSPOSE( IFNA(FILTER($B:$B, MONTH(IF($A:$A&lt;&gt;"""",$A:$A,""null""))=MONTH(IF('DATOS PERSONALES'!$H1018&lt;&gt;"""",'DATOS PERSONALES'!$H1018,""null""))),""Ingrese mes contratacion primero""))"),"Ingrese mes contratacion primero")</f>
        <v>Ingrese mes contratacion primero</v>
      </c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</row>
    <row r="1021" ht="15.75" customHeight="1">
      <c r="A1021" s="134"/>
      <c r="B1021" s="134"/>
      <c r="C1021" s="134"/>
      <c r="D1021" s="134"/>
      <c r="E1021" s="134"/>
      <c r="F1021" s="134"/>
      <c r="G1021" s="353"/>
      <c r="H1021" s="376"/>
      <c r="I1021" s="376"/>
      <c r="J1021" s="376"/>
      <c r="K1021" s="377"/>
      <c r="L1021" s="134"/>
      <c r="M1021" s="134"/>
      <c r="N1021" s="134"/>
      <c r="O1021" s="134"/>
      <c r="P1021" s="353"/>
      <c r="Q1021" s="381" t="str">
        <f>IFERROR(__xludf.DUMMYFUNCTION("TRANSPOSE(FILTER($P$6:$P$329,$O$6:$O$329='DATOS PERSONALES'!$E1018))"),"#REF!")</f>
        <v>#REF!</v>
      </c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353"/>
      <c r="AZ1021" s="392" t="str">
        <f>IFERROR(__xludf.DUMMYFUNCTION("TRANSPOSE( IFNA(FILTER($B:$B, MONTH(IF($A:$A&lt;&gt;"""",$A:$A,""null""))=MONTH(IF('DATOS PERSONALES'!$H1019&lt;&gt;"""",'DATOS PERSONALES'!$H1019,""null""))),""Ingrese mes contratacion primero""))"),"Ingrese mes contratacion primero")</f>
        <v>Ingrese mes contratacion primero</v>
      </c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</row>
    <row r="1022" ht="15.75" customHeight="1">
      <c r="A1022" s="134"/>
      <c r="B1022" s="134"/>
      <c r="C1022" s="134"/>
      <c r="D1022" s="134"/>
      <c r="E1022" s="134"/>
      <c r="F1022" s="134"/>
      <c r="G1022" s="353"/>
      <c r="H1022" s="376"/>
      <c r="I1022" s="376"/>
      <c r="J1022" s="376"/>
      <c r="K1022" s="377"/>
      <c r="L1022" s="134"/>
      <c r="M1022" s="134"/>
      <c r="N1022" s="134"/>
      <c r="O1022" s="134"/>
      <c r="P1022" s="353"/>
      <c r="Q1022" s="381" t="str">
        <f>IFERROR(__xludf.DUMMYFUNCTION("TRANSPOSE(FILTER($P$6:$P$329,$O$6:$O$329='DATOS PERSONALES'!$E1019))"),"#REF!")</f>
        <v>#REF!</v>
      </c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353"/>
      <c r="AZ1022" s="392" t="str">
        <f>IFERROR(__xludf.DUMMYFUNCTION("TRANSPOSE( IFNA(FILTER($B:$B, MONTH(IF($A:$A&lt;&gt;"""",$A:$A,""null""))=MONTH(IF('DATOS PERSONALES'!$H1020&lt;&gt;"""",'DATOS PERSONALES'!$H1020,""null""))),""Ingrese mes contratacion primero""))"),"Ingrese mes contratacion primero")</f>
        <v>Ingrese mes contratacion primero</v>
      </c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</row>
    <row r="1023" ht="15.75" customHeight="1">
      <c r="A1023" s="134"/>
      <c r="B1023" s="134"/>
      <c r="C1023" s="134"/>
      <c r="D1023" s="134"/>
      <c r="E1023" s="134"/>
      <c r="F1023" s="134"/>
      <c r="G1023" s="353"/>
      <c r="H1023" s="376"/>
      <c r="I1023" s="376"/>
      <c r="J1023" s="376"/>
      <c r="K1023" s="377"/>
      <c r="L1023" s="134"/>
      <c r="M1023" s="134"/>
      <c r="N1023" s="134"/>
      <c r="O1023" s="134"/>
      <c r="P1023" s="353"/>
      <c r="Q1023" s="381" t="str">
        <f>IFERROR(__xludf.DUMMYFUNCTION("TRANSPOSE(FILTER($P$6:$P$329,$O$6:$O$329='DATOS PERSONALES'!$E1020))"),"#REF!")</f>
        <v>#REF!</v>
      </c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353"/>
      <c r="AZ1023" s="392" t="str">
        <f>IFERROR(__xludf.DUMMYFUNCTION("TRANSPOSE( IFNA(FILTER($B:$B, MONTH(IF($A:$A&lt;&gt;"""",$A:$A,""null""))=MONTH(IF('DATOS PERSONALES'!$H1021&lt;&gt;"""",'DATOS PERSONALES'!$H1021,""null""))),""Ingrese mes contratacion primero""))"),"Ingrese mes contratacion primero")</f>
        <v>Ingrese mes contratacion primero</v>
      </c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</row>
    <row r="1024" ht="15.75" customHeight="1">
      <c r="A1024" s="134"/>
      <c r="B1024" s="134"/>
      <c r="C1024" s="134"/>
      <c r="D1024" s="134"/>
      <c r="E1024" s="134"/>
      <c r="F1024" s="134"/>
      <c r="G1024" s="353"/>
      <c r="H1024" s="376"/>
      <c r="I1024" s="376"/>
      <c r="J1024" s="376"/>
      <c r="K1024" s="377"/>
      <c r="L1024" s="134"/>
      <c r="M1024" s="134"/>
      <c r="N1024" s="134"/>
      <c r="O1024" s="134"/>
      <c r="P1024" s="353"/>
      <c r="Q1024" s="381" t="str">
        <f>IFERROR(__xludf.DUMMYFUNCTION("TRANSPOSE(FILTER($P$6:$P$329,$O$6:$O$329='DATOS PERSONALES'!$E1021))"),"#REF!")</f>
        <v>#REF!</v>
      </c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353"/>
      <c r="AZ1024" s="392" t="str">
        <f>IFERROR(__xludf.DUMMYFUNCTION("TRANSPOSE( IFNA(FILTER($B:$B, MONTH(IF($A:$A&lt;&gt;"""",$A:$A,""null""))=MONTH(IF('DATOS PERSONALES'!$H1022&lt;&gt;"""",'DATOS PERSONALES'!$H1022,""null""))),""Ingrese mes contratacion primero""))"),"Ingrese mes contratacion primero")</f>
        <v>Ingrese mes contratacion primero</v>
      </c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</row>
    <row r="1025" ht="15.75" customHeight="1">
      <c r="A1025" s="134"/>
      <c r="B1025" s="134"/>
      <c r="C1025" s="134"/>
      <c r="D1025" s="134"/>
      <c r="E1025" s="134"/>
      <c r="F1025" s="134"/>
      <c r="G1025" s="353"/>
      <c r="H1025" s="376"/>
      <c r="I1025" s="376"/>
      <c r="J1025" s="376"/>
      <c r="K1025" s="377"/>
      <c r="L1025" s="134"/>
      <c r="M1025" s="134"/>
      <c r="N1025" s="134"/>
      <c r="O1025" s="134"/>
      <c r="P1025" s="353"/>
      <c r="Q1025" s="381" t="str">
        <f>IFERROR(__xludf.DUMMYFUNCTION("TRANSPOSE(FILTER($P$6:$P$329,$O$6:$O$329='DATOS PERSONALES'!$E1022))"),"#REF!")</f>
        <v>#REF!</v>
      </c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353"/>
      <c r="AZ1025" s="392" t="str">
        <f>IFERROR(__xludf.DUMMYFUNCTION("TRANSPOSE( IFNA(FILTER($B:$B, MONTH(IF($A:$A&lt;&gt;"""",$A:$A,""null""))=MONTH(IF('DATOS PERSONALES'!$H1023&lt;&gt;"""",'DATOS PERSONALES'!$H1023,""null""))),""Ingrese mes contratacion primero""))"),"Ingrese mes contratacion primero")</f>
        <v>Ingrese mes contratacion primero</v>
      </c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</row>
    <row r="1026" ht="15.75" customHeight="1">
      <c r="A1026" s="134"/>
      <c r="B1026" s="134"/>
      <c r="C1026" s="134"/>
      <c r="D1026" s="134"/>
      <c r="E1026" s="134"/>
      <c r="F1026" s="134"/>
      <c r="G1026" s="353"/>
      <c r="H1026" s="376"/>
      <c r="I1026" s="376"/>
      <c r="J1026" s="376"/>
      <c r="K1026" s="377"/>
      <c r="L1026" s="134"/>
      <c r="M1026" s="134"/>
      <c r="N1026" s="134"/>
      <c r="O1026" s="134"/>
      <c r="P1026" s="353"/>
      <c r="Q1026" s="381" t="str">
        <f>IFERROR(__xludf.DUMMYFUNCTION("TRANSPOSE(FILTER($P$6:$P$329,$O$6:$O$329='DATOS PERSONALES'!$E1023))"),"#REF!")</f>
        <v>#REF!</v>
      </c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353"/>
      <c r="AZ1026" s="392" t="str">
        <f>IFERROR(__xludf.DUMMYFUNCTION("TRANSPOSE( IFNA(FILTER($B:$B, MONTH(IF($A:$A&lt;&gt;"""",$A:$A,""null""))=MONTH(IF('DATOS PERSONALES'!$H1024&lt;&gt;"""",'DATOS PERSONALES'!$H1024,""null""))),""Ingrese mes contratacion primero""))"),"Ingrese mes contratacion primero")</f>
        <v>Ingrese mes contratacion primero</v>
      </c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</row>
    <row r="1027" ht="15.75" customHeight="1">
      <c r="A1027" s="134"/>
      <c r="B1027" s="134"/>
      <c r="C1027" s="134"/>
      <c r="D1027" s="134"/>
      <c r="E1027" s="134"/>
      <c r="F1027" s="134"/>
      <c r="G1027" s="353"/>
      <c r="H1027" s="376"/>
      <c r="I1027" s="376"/>
      <c r="J1027" s="376"/>
      <c r="K1027" s="377"/>
      <c r="L1027" s="134"/>
      <c r="M1027" s="134"/>
      <c r="N1027" s="134"/>
      <c r="O1027" s="134"/>
      <c r="P1027" s="353"/>
      <c r="Q1027" s="381" t="str">
        <f>IFERROR(__xludf.DUMMYFUNCTION("TRANSPOSE(FILTER($P$6:$P$329,$O$6:$O$329='DATOS PERSONALES'!$E1024))"),"#REF!")</f>
        <v>#REF!</v>
      </c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353"/>
      <c r="AZ1027" s="392" t="str">
        <f>IFERROR(__xludf.DUMMYFUNCTION("TRANSPOSE( IFNA(FILTER($B:$B, MONTH(IF($A:$A&lt;&gt;"""",$A:$A,""null""))=MONTH(IF('DATOS PERSONALES'!$H1025&lt;&gt;"""",'DATOS PERSONALES'!$H1025,""null""))),""Ingrese mes contratacion primero""))"),"Ingrese mes contratacion primero")</f>
        <v>Ingrese mes contratacion primero</v>
      </c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</row>
    <row r="1028" ht="15.75" customHeight="1">
      <c r="A1028" s="134"/>
      <c r="B1028" s="134"/>
      <c r="C1028" s="134"/>
      <c r="D1028" s="134"/>
      <c r="E1028" s="134"/>
      <c r="F1028" s="134"/>
      <c r="G1028" s="353"/>
      <c r="H1028" s="376"/>
      <c r="I1028" s="376"/>
      <c r="J1028" s="376"/>
      <c r="K1028" s="377"/>
      <c r="L1028" s="134"/>
      <c r="M1028" s="134"/>
      <c r="N1028" s="134"/>
      <c r="O1028" s="134"/>
      <c r="P1028" s="353"/>
      <c r="Q1028" s="381" t="str">
        <f>IFERROR(__xludf.DUMMYFUNCTION("TRANSPOSE(FILTER($P$6:$P$329,$O$6:$O$329='DATOS PERSONALES'!$E1025))"),"#REF!")</f>
        <v>#REF!</v>
      </c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353"/>
      <c r="AZ1028" s="392" t="str">
        <f>IFERROR(__xludf.DUMMYFUNCTION("TRANSPOSE( IFNA(FILTER($B:$B, MONTH(IF($A:$A&lt;&gt;"""",$A:$A,""null""))=MONTH(IF('DATOS PERSONALES'!$H1026&lt;&gt;"""",'DATOS PERSONALES'!$H1026,""null""))),""Ingrese mes contratacion primero""))"),"Ingrese mes contratacion primero")</f>
        <v>Ingrese mes contratacion primero</v>
      </c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</row>
    <row r="1029" ht="15.75" customHeight="1">
      <c r="A1029" s="134"/>
      <c r="B1029" s="134"/>
      <c r="C1029" s="134"/>
      <c r="D1029" s="134"/>
      <c r="E1029" s="134"/>
      <c r="F1029" s="134"/>
      <c r="G1029" s="353"/>
      <c r="H1029" s="376"/>
      <c r="I1029" s="376"/>
      <c r="J1029" s="376"/>
      <c r="K1029" s="377"/>
      <c r="L1029" s="134"/>
      <c r="M1029" s="134"/>
      <c r="N1029" s="134"/>
      <c r="O1029" s="134"/>
      <c r="P1029" s="353"/>
      <c r="Q1029" s="381" t="str">
        <f>IFERROR(__xludf.DUMMYFUNCTION("TRANSPOSE(FILTER($P$6:$P$329,$O$6:$O$329='DATOS PERSONALES'!$E1026))"),"#REF!")</f>
        <v>#REF!</v>
      </c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353"/>
      <c r="AZ1029" s="392" t="str">
        <f>IFERROR(__xludf.DUMMYFUNCTION("TRANSPOSE( IFNA(FILTER($B:$B, MONTH(IF($A:$A&lt;&gt;"""",$A:$A,""null""))=MONTH(IF('DATOS PERSONALES'!$H1027&lt;&gt;"""",'DATOS PERSONALES'!$H1027,""null""))),""Ingrese mes contratacion primero""))"),"Ingrese mes contratacion primero")</f>
        <v>Ingrese mes contratacion primero</v>
      </c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</row>
    <row r="1030" ht="15.75" customHeight="1">
      <c r="A1030" s="134"/>
      <c r="B1030" s="134"/>
      <c r="C1030" s="134"/>
      <c r="D1030" s="134"/>
      <c r="E1030" s="134"/>
      <c r="F1030" s="134"/>
      <c r="G1030" s="353"/>
      <c r="H1030" s="134"/>
      <c r="I1030" s="134"/>
      <c r="J1030" s="134"/>
      <c r="K1030" s="353"/>
      <c r="L1030" s="134"/>
      <c r="M1030" s="134"/>
      <c r="N1030" s="134"/>
      <c r="O1030" s="134"/>
      <c r="P1030" s="353"/>
      <c r="Q1030" s="381" t="str">
        <f>IFERROR(__xludf.DUMMYFUNCTION("TRANSPOSE(FILTER($P$6:$P$329,$O$6:$O$329='DATOS PERSONALES'!$E1027))"),"#REF!")</f>
        <v>#REF!</v>
      </c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353"/>
      <c r="AZ1030" s="392" t="str">
        <f>IFERROR(__xludf.DUMMYFUNCTION("TRANSPOSE( IFNA(FILTER($B:$B, MONTH(IF($A:$A&lt;&gt;"""",$A:$A,""null""))=MONTH(IF('DATOS PERSONALES'!$H1028&lt;&gt;"""",'DATOS PERSONALES'!$H1028,""null""))),""Ingrese mes contratacion primero""))"),"Ingrese mes contratacion primero")</f>
        <v>Ingrese mes contratacion primero</v>
      </c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</row>
    <row r="1031" ht="15.75" customHeight="1">
      <c r="A1031" s="134"/>
      <c r="B1031" s="134"/>
      <c r="C1031" s="134"/>
      <c r="D1031" s="134"/>
      <c r="E1031" s="134"/>
      <c r="F1031" s="134"/>
      <c r="G1031" s="353"/>
      <c r="H1031" s="257"/>
      <c r="I1031" s="257"/>
      <c r="J1031" s="257"/>
      <c r="K1031" s="401"/>
      <c r="L1031" s="134"/>
      <c r="M1031" s="134"/>
      <c r="N1031" s="134"/>
      <c r="O1031" s="134"/>
      <c r="P1031" s="353"/>
      <c r="Q1031" s="381" t="str">
        <f>IFERROR(__xludf.DUMMYFUNCTION("TRANSPOSE(FILTER($P$6:$P$329,$O$6:$O$329='DATOS PERSONALES'!$E1028))"),"#REF!")</f>
        <v>#REF!</v>
      </c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353"/>
      <c r="AZ1031" s="392" t="str">
        <f>IFERROR(__xludf.DUMMYFUNCTION("TRANSPOSE( IFNA(FILTER($B:$B, MONTH(IF($A:$A&lt;&gt;"""",$A:$A,""null""))=MONTH(IF('DATOS PERSONALES'!$H1029&lt;&gt;"""",'DATOS PERSONALES'!$H1029,""null""))),""Ingrese mes contratacion primero""))"),"Ingrese mes contratacion primero")</f>
        <v>Ingrese mes contratacion primero</v>
      </c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</row>
    <row r="1032" ht="15.75" customHeight="1">
      <c r="A1032" s="134"/>
      <c r="B1032" s="134"/>
      <c r="C1032" s="134"/>
      <c r="D1032" s="134"/>
      <c r="E1032" s="134"/>
      <c r="F1032" s="134"/>
      <c r="G1032" s="134"/>
      <c r="H1032" s="134"/>
      <c r="I1032" s="134"/>
      <c r="J1032" s="134"/>
      <c r="K1032" s="134"/>
      <c r="L1032" s="134"/>
      <c r="M1032" s="134"/>
      <c r="N1032" s="134"/>
      <c r="O1032" s="134"/>
      <c r="P1032" s="134"/>
      <c r="Q1032" s="59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353"/>
      <c r="AZ1032" s="392" t="str">
        <f>IFERROR(__xludf.DUMMYFUNCTION("TRANSPOSE( IFNA(FILTER($B:$B, MONTH(IF($A:$A&lt;&gt;"""",$A:$A,""null""))=MONTH(IF('DATOS PERSONALES'!$H1030&lt;&gt;"""",'DATOS PERSONALES'!$H1030,""null""))),""Ingrese mes contratacion primero""))"),"Ingrese mes contratacion primero")</f>
        <v>Ingrese mes contratacion primero</v>
      </c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</row>
    <row r="1033" ht="15.75" customHeight="1">
      <c r="A1033" s="134"/>
      <c r="B1033" s="134"/>
      <c r="C1033" s="134"/>
      <c r="D1033" s="134"/>
      <c r="E1033" s="134"/>
      <c r="F1033" s="134"/>
      <c r="G1033" s="134"/>
      <c r="H1033" s="134"/>
      <c r="I1033" s="134"/>
      <c r="J1033" s="134"/>
      <c r="K1033" s="134"/>
      <c r="L1033" s="134"/>
      <c r="M1033" s="134"/>
      <c r="N1033" s="134"/>
      <c r="O1033" s="134"/>
      <c r="P1033" s="134"/>
      <c r="Q1033" s="59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353"/>
      <c r="AZ1033" s="392" t="str">
        <f>IFERROR(__xludf.DUMMYFUNCTION("TRANSPOSE( IFNA(FILTER($B:$B, MONTH(IF($A:$A&lt;&gt;"""",$A:$A,""null""))=MONTH(IF('DATOS PERSONALES'!$H1031&lt;&gt;"""",'DATOS PERSONALES'!$H1031,""null""))),""Ingrese mes contratacion primero""))"),"Ingrese mes contratacion primero")</f>
        <v>Ingrese mes contratacion primero</v>
      </c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</row>
    <row r="1034" ht="15.75" customHeight="1">
      <c r="A1034" s="134"/>
      <c r="B1034" s="134"/>
      <c r="C1034" s="134"/>
      <c r="D1034" s="134"/>
      <c r="E1034" s="134"/>
      <c r="F1034" s="134"/>
      <c r="G1034" s="134"/>
      <c r="H1034" s="134"/>
      <c r="I1034" s="134"/>
      <c r="J1034" s="134"/>
      <c r="K1034" s="134"/>
      <c r="L1034" s="134"/>
      <c r="M1034" s="134"/>
      <c r="N1034" s="134"/>
      <c r="O1034" s="134"/>
      <c r="P1034" s="134"/>
      <c r="Q1034" s="59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353"/>
      <c r="AZ1034" s="392" t="str">
        <f>IFERROR(__xludf.DUMMYFUNCTION("TRANSPOSE( IFNA(FILTER($B:$B, MONTH(IF($A:$A&lt;&gt;"""",$A:$A,""null""))=MONTH(IF('DATOS PERSONALES'!$H1032&lt;&gt;"""",'DATOS PERSONALES'!$H1032,""null""))),""Ingrese mes contratacion primero""))"),"Ingrese mes contratacion primero")</f>
        <v>Ingrese mes contratacion primero</v>
      </c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</row>
    <row r="1035" ht="15.75" customHeight="1">
      <c r="A1035" s="134"/>
      <c r="B1035" s="134"/>
      <c r="C1035" s="134"/>
      <c r="D1035" s="134"/>
      <c r="E1035" s="134"/>
      <c r="F1035" s="134"/>
      <c r="G1035" s="134"/>
      <c r="H1035" s="134"/>
      <c r="I1035" s="134"/>
      <c r="J1035" s="134"/>
      <c r="K1035" s="134"/>
      <c r="L1035" s="134"/>
      <c r="M1035" s="134"/>
      <c r="N1035" s="134"/>
      <c r="O1035" s="134"/>
      <c r="P1035" s="134"/>
      <c r="Q1035" s="59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353"/>
      <c r="AZ1035" s="392" t="str">
        <f>IFERROR(__xludf.DUMMYFUNCTION("TRANSPOSE( IFNA(FILTER($B:$B, MONTH(IF($A:$A&lt;&gt;"""",$A:$A,""null""))=MONTH(IF('DATOS PERSONALES'!$H1033&lt;&gt;"""",'DATOS PERSONALES'!$H1033,""null""))),""Ingrese mes contratacion primero""))"),"Ingrese mes contratacion primero")</f>
        <v>Ingrese mes contratacion primero</v>
      </c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</row>
    <row r="1036" ht="15.75" customHeight="1">
      <c r="A1036" s="134"/>
      <c r="B1036" s="134"/>
      <c r="C1036" s="134"/>
      <c r="D1036" s="134"/>
      <c r="E1036" s="134"/>
      <c r="F1036" s="134"/>
      <c r="G1036" s="134"/>
      <c r="H1036" s="134"/>
      <c r="I1036" s="134"/>
      <c r="J1036" s="134"/>
      <c r="K1036" s="134"/>
      <c r="L1036" s="134"/>
      <c r="M1036" s="134"/>
      <c r="N1036" s="134"/>
      <c r="O1036" s="134"/>
      <c r="P1036" s="134"/>
      <c r="Q1036" s="59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353"/>
      <c r="AZ1036" s="392" t="str">
        <f>IFERROR(__xludf.DUMMYFUNCTION("TRANSPOSE( IFNA(FILTER($B:$B, MONTH(IF($A:$A&lt;&gt;"""",$A:$A,""null""))=MONTH(IF('DATOS PERSONALES'!$H1034&lt;&gt;"""",'DATOS PERSONALES'!$H1034,""null""))),""Ingrese mes contratacion primero""))"),"Ingrese mes contratacion primero")</f>
        <v>Ingrese mes contratacion primero</v>
      </c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</row>
    <row r="1037" ht="15.75" customHeight="1">
      <c r="A1037" s="134"/>
      <c r="B1037" s="134"/>
      <c r="C1037" s="134"/>
      <c r="D1037" s="134"/>
      <c r="E1037" s="134"/>
      <c r="F1037" s="134"/>
      <c r="G1037" s="134"/>
      <c r="H1037" s="134"/>
      <c r="I1037" s="134"/>
      <c r="J1037" s="134"/>
      <c r="K1037" s="134"/>
      <c r="L1037" s="134"/>
      <c r="M1037" s="134"/>
      <c r="N1037" s="134"/>
      <c r="O1037" s="134"/>
      <c r="P1037" s="134"/>
      <c r="Q1037" s="59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353"/>
      <c r="AZ1037" s="392" t="str">
        <f>IFERROR(__xludf.DUMMYFUNCTION("TRANSPOSE( IFNA(FILTER($B:$B, MONTH(IF($A:$A&lt;&gt;"""",$A:$A,""null""))=MONTH(IF('DATOS PERSONALES'!$H1035&lt;&gt;"""",'DATOS PERSONALES'!$H1035,""null""))),""Ingrese mes contratacion primero""))"),"Ingrese mes contratacion primero")</f>
        <v>Ingrese mes contratacion primero</v>
      </c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</row>
    <row r="1038" ht="15.75" customHeight="1">
      <c r="A1038" s="134"/>
      <c r="B1038" s="134"/>
      <c r="C1038" s="134"/>
      <c r="D1038" s="134"/>
      <c r="E1038" s="134"/>
      <c r="F1038" s="134"/>
      <c r="G1038" s="134"/>
      <c r="H1038" s="134"/>
      <c r="I1038" s="134"/>
      <c r="J1038" s="134"/>
      <c r="K1038" s="134"/>
      <c r="L1038" s="134"/>
      <c r="M1038" s="134"/>
      <c r="N1038" s="134"/>
      <c r="O1038" s="134"/>
      <c r="P1038" s="134"/>
      <c r="Q1038" s="59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353"/>
      <c r="AZ1038" s="392" t="str">
        <f>IFERROR(__xludf.DUMMYFUNCTION("TRANSPOSE( IFNA(FILTER($B:$B, MONTH(IF($A:$A&lt;&gt;"""",$A:$A,""null""))=MONTH(IF('DATOS PERSONALES'!$H1036&lt;&gt;"""",'DATOS PERSONALES'!$H1036,""null""))),""Ingrese mes contratacion primero""))"),"Ingrese mes contratacion primero")</f>
        <v>Ingrese mes contratacion primero</v>
      </c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</row>
    <row r="1039" ht="15.75" customHeight="1">
      <c r="A1039" s="134"/>
      <c r="B1039" s="134"/>
      <c r="C1039" s="134"/>
      <c r="D1039" s="134"/>
      <c r="E1039" s="134"/>
      <c r="F1039" s="134"/>
      <c r="G1039" s="134"/>
      <c r="H1039" s="134"/>
      <c r="I1039" s="134"/>
      <c r="J1039" s="134"/>
      <c r="K1039" s="134"/>
      <c r="L1039" s="134"/>
      <c r="M1039" s="134"/>
      <c r="N1039" s="134"/>
      <c r="O1039" s="134"/>
      <c r="P1039" s="134"/>
      <c r="Q1039" s="59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353"/>
      <c r="AZ1039" s="392" t="str">
        <f>IFERROR(__xludf.DUMMYFUNCTION("TRANSPOSE( IFNA(FILTER($B:$B, MONTH(IF($A:$A&lt;&gt;"""",$A:$A,""null""))=MONTH(IF('DATOS PERSONALES'!$H1037&lt;&gt;"""",'DATOS PERSONALES'!$H1037,""null""))),""Ingrese mes contratacion primero""))"),"Ingrese mes contratacion primero")</f>
        <v>Ingrese mes contratacion primero</v>
      </c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</row>
    <row r="1040" ht="15.75" customHeight="1">
      <c r="A1040" s="134"/>
      <c r="B1040" s="134"/>
      <c r="C1040" s="134"/>
      <c r="D1040" s="134"/>
      <c r="E1040" s="134"/>
      <c r="F1040" s="134"/>
      <c r="G1040" s="134"/>
      <c r="H1040" s="134"/>
      <c r="I1040" s="134"/>
      <c r="J1040" s="134"/>
      <c r="K1040" s="134"/>
      <c r="L1040" s="134"/>
      <c r="M1040" s="134"/>
      <c r="N1040" s="134"/>
      <c r="O1040" s="134"/>
      <c r="P1040" s="134"/>
      <c r="Q1040" s="59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353"/>
      <c r="AZ1040" s="392" t="str">
        <f>IFERROR(__xludf.DUMMYFUNCTION("TRANSPOSE( IFNA(FILTER($B:$B, MONTH(IF($A:$A&lt;&gt;"""",$A:$A,""null""))=MONTH(IF('DATOS PERSONALES'!$H1038&lt;&gt;"""",'DATOS PERSONALES'!$H1038,""null""))),""Ingrese mes contratacion primero""))"),"Ingrese mes contratacion primero")</f>
        <v>Ingrese mes contratacion primero</v>
      </c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</row>
    <row r="1041" ht="15.75" customHeight="1">
      <c r="A1041" s="134"/>
      <c r="B1041" s="134"/>
      <c r="C1041" s="134"/>
      <c r="D1041" s="134"/>
      <c r="E1041" s="134"/>
      <c r="F1041" s="134"/>
      <c r="G1041" s="134"/>
      <c r="H1041" s="134"/>
      <c r="I1041" s="134"/>
      <c r="J1041" s="134"/>
      <c r="K1041" s="134"/>
      <c r="L1041" s="134"/>
      <c r="M1041" s="134"/>
      <c r="N1041" s="134"/>
      <c r="O1041" s="134"/>
      <c r="P1041" s="134"/>
      <c r="Q1041" s="59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353"/>
      <c r="AZ1041" s="392" t="str">
        <f>IFERROR(__xludf.DUMMYFUNCTION("TRANSPOSE( IFNA(FILTER($B:$B, MONTH(IF($A:$A&lt;&gt;"""",$A:$A,""null""))=MONTH(IF('DATOS PERSONALES'!$H1039&lt;&gt;"""",'DATOS PERSONALES'!$H1039,""null""))),""Ingrese mes contratacion primero""))"),"Ingrese mes contratacion primero")</f>
        <v>Ingrese mes contratacion primero</v>
      </c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</row>
    <row r="1042" ht="15.75" customHeight="1">
      <c r="A1042" s="134"/>
      <c r="B1042" s="134"/>
      <c r="C1042" s="134"/>
      <c r="D1042" s="134"/>
      <c r="E1042" s="134"/>
      <c r="F1042" s="134"/>
      <c r="G1042" s="134"/>
      <c r="H1042" s="134"/>
      <c r="I1042" s="134"/>
      <c r="J1042" s="134"/>
      <c r="K1042" s="134"/>
      <c r="L1042" s="134"/>
      <c r="M1042" s="134"/>
      <c r="N1042" s="134"/>
      <c r="O1042" s="134"/>
      <c r="P1042" s="134"/>
      <c r="Q1042" s="59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353"/>
      <c r="AZ1042" s="392" t="str">
        <f>IFERROR(__xludf.DUMMYFUNCTION("TRANSPOSE( IFNA(FILTER($B:$B, MONTH(IF($A:$A&lt;&gt;"""",$A:$A,""null""))=MONTH(IF('DATOS PERSONALES'!$H1040&lt;&gt;"""",'DATOS PERSONALES'!$H1040,""null""))),""Ingrese mes contratacion primero""))"),"Ingrese mes contratacion primero")</f>
        <v>Ingrese mes contratacion primero</v>
      </c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</row>
    <row r="1043" ht="15.75" customHeight="1">
      <c r="A1043" s="134"/>
      <c r="B1043" s="134"/>
      <c r="C1043" s="134"/>
      <c r="D1043" s="134"/>
      <c r="E1043" s="134"/>
      <c r="F1043" s="134"/>
      <c r="G1043" s="134"/>
      <c r="H1043" s="134"/>
      <c r="I1043" s="134"/>
      <c r="J1043" s="134"/>
      <c r="K1043" s="134"/>
      <c r="L1043" s="134"/>
      <c r="M1043" s="134"/>
      <c r="N1043" s="134"/>
      <c r="O1043" s="134"/>
      <c r="P1043" s="134"/>
      <c r="Q1043" s="59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353"/>
      <c r="AZ1043" s="392" t="str">
        <f>IFERROR(__xludf.DUMMYFUNCTION("TRANSPOSE( IFNA(FILTER($B:$B, MONTH(IF($A:$A&lt;&gt;"""",$A:$A,""null""))=MONTH(IF('DATOS PERSONALES'!$H1041&lt;&gt;"""",'DATOS PERSONALES'!$H1041,""null""))),""Ingrese mes contratacion primero""))"),"Ingrese mes contratacion primero")</f>
        <v>Ingrese mes contratacion primero</v>
      </c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</row>
    <row r="1044" ht="15.75" customHeight="1">
      <c r="A1044" s="134"/>
      <c r="B1044" s="134"/>
      <c r="C1044" s="134"/>
      <c r="D1044" s="134"/>
      <c r="E1044" s="134"/>
      <c r="F1044" s="134"/>
      <c r="G1044" s="134"/>
      <c r="H1044" s="134"/>
      <c r="I1044" s="134"/>
      <c r="J1044" s="134"/>
      <c r="K1044" s="134"/>
      <c r="L1044" s="134"/>
      <c r="M1044" s="134"/>
      <c r="N1044" s="134"/>
      <c r="O1044" s="134"/>
      <c r="P1044" s="134"/>
      <c r="Q1044" s="59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353"/>
      <c r="AZ1044" s="392" t="str">
        <f>IFERROR(__xludf.DUMMYFUNCTION("TRANSPOSE( IFNA(FILTER($B:$B, MONTH(IF($A:$A&lt;&gt;"""",$A:$A,""null""))=MONTH(IF('DATOS PERSONALES'!$H1042&lt;&gt;"""",'DATOS PERSONALES'!$H1042,""null""))),""Ingrese mes contratacion primero""))"),"Ingrese mes contratacion primero")</f>
        <v>Ingrese mes contratacion primero</v>
      </c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</row>
    <row r="1045" ht="15.75" customHeight="1">
      <c r="A1045" s="134"/>
      <c r="B1045" s="134"/>
      <c r="C1045" s="134"/>
      <c r="D1045" s="134"/>
      <c r="E1045" s="134"/>
      <c r="F1045" s="134"/>
      <c r="G1045" s="134"/>
      <c r="H1045" s="134"/>
      <c r="I1045" s="134"/>
      <c r="J1045" s="134"/>
      <c r="K1045" s="134"/>
      <c r="L1045" s="134"/>
      <c r="M1045" s="134"/>
      <c r="N1045" s="134"/>
      <c r="O1045" s="134"/>
      <c r="P1045" s="134"/>
      <c r="Q1045" s="59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353"/>
      <c r="AZ1045" s="392" t="str">
        <f>IFERROR(__xludf.DUMMYFUNCTION("TRANSPOSE( IFNA(FILTER($B:$B, MONTH(IF($A:$A&lt;&gt;"""",$A:$A,""null""))=MONTH(IF('DATOS PERSONALES'!$H1043&lt;&gt;"""",'DATOS PERSONALES'!$H1043,""null""))),""Ingrese mes contratacion primero""))"),"Ingrese mes contratacion primero")</f>
        <v>Ingrese mes contratacion primero</v>
      </c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</row>
    <row r="1046" ht="15.75" customHeight="1">
      <c r="A1046" s="134"/>
      <c r="B1046" s="134"/>
      <c r="C1046" s="134"/>
      <c r="D1046" s="134"/>
      <c r="E1046" s="134"/>
      <c r="F1046" s="134"/>
      <c r="G1046" s="134"/>
      <c r="H1046" s="134"/>
      <c r="I1046" s="134"/>
      <c r="J1046" s="134"/>
      <c r="K1046" s="134"/>
      <c r="L1046" s="134"/>
      <c r="M1046" s="134"/>
      <c r="N1046" s="134"/>
      <c r="O1046" s="134"/>
      <c r="P1046" s="134"/>
      <c r="Q1046" s="59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353"/>
      <c r="AZ1046" s="392" t="str">
        <f>IFERROR(__xludf.DUMMYFUNCTION("TRANSPOSE( IFNA(FILTER($B:$B, MONTH(IF($A:$A&lt;&gt;"""",$A:$A,""null""))=MONTH(IF('DATOS PERSONALES'!$H1044&lt;&gt;"""",'DATOS PERSONALES'!$H1044,""null""))),""Ingrese mes contratacion primero""))"),"Ingrese mes contratacion primero")</f>
        <v>Ingrese mes contratacion primero</v>
      </c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</row>
    <row r="1047" ht="15.75" customHeight="1">
      <c r="A1047" s="134"/>
      <c r="B1047" s="134"/>
      <c r="C1047" s="134"/>
      <c r="D1047" s="134"/>
      <c r="E1047" s="134"/>
      <c r="F1047" s="134"/>
      <c r="G1047" s="134"/>
      <c r="H1047" s="134"/>
      <c r="I1047" s="134"/>
      <c r="J1047" s="134"/>
      <c r="K1047" s="134"/>
      <c r="L1047" s="134"/>
      <c r="M1047" s="134"/>
      <c r="N1047" s="134"/>
      <c r="O1047" s="134"/>
      <c r="P1047" s="134"/>
      <c r="Q1047" s="59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353"/>
      <c r="AZ1047" s="392" t="str">
        <f>IFERROR(__xludf.DUMMYFUNCTION("TRANSPOSE( IFNA(FILTER($B:$B, MONTH(IF($A:$A&lt;&gt;"""",$A:$A,""null""))=MONTH(IF('DATOS PERSONALES'!$H1045&lt;&gt;"""",'DATOS PERSONALES'!$H1045,""null""))),""Ingrese mes contratacion primero""))"),"Ingrese mes contratacion primero")</f>
        <v>Ingrese mes contratacion primero</v>
      </c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</row>
    <row r="1048" ht="15.75" customHeight="1">
      <c r="A1048" s="134"/>
      <c r="B1048" s="134"/>
      <c r="C1048" s="134"/>
      <c r="D1048" s="134"/>
      <c r="E1048" s="134"/>
      <c r="F1048" s="134"/>
      <c r="G1048" s="134"/>
      <c r="H1048" s="134"/>
      <c r="I1048" s="134"/>
      <c r="J1048" s="134"/>
      <c r="K1048" s="134"/>
      <c r="L1048" s="134"/>
      <c r="M1048" s="134"/>
      <c r="N1048" s="134"/>
      <c r="O1048" s="134"/>
      <c r="P1048" s="134"/>
      <c r="Q1048" s="59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353"/>
      <c r="AZ1048" s="392" t="str">
        <f>IFERROR(__xludf.DUMMYFUNCTION("TRANSPOSE( IFNA(FILTER($B:$B, MONTH(IF($A:$A&lt;&gt;"""",$A:$A,""null""))=MONTH(IF('DATOS PERSONALES'!$H1046&lt;&gt;"""",'DATOS PERSONALES'!$H1046,""null""))),""Ingrese mes contratacion primero""))"),"Ingrese mes contratacion primero")</f>
        <v>Ingrese mes contratacion primero</v>
      </c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</row>
    <row r="1049" ht="15.75" customHeight="1">
      <c r="A1049" s="134"/>
      <c r="B1049" s="134"/>
      <c r="C1049" s="134"/>
      <c r="D1049" s="134"/>
      <c r="E1049" s="134"/>
      <c r="F1049" s="134"/>
      <c r="G1049" s="134"/>
      <c r="H1049" s="134"/>
      <c r="I1049" s="134"/>
      <c r="J1049" s="134"/>
      <c r="K1049" s="134"/>
      <c r="L1049" s="134"/>
      <c r="M1049" s="134"/>
      <c r="N1049" s="134"/>
      <c r="O1049" s="134"/>
      <c r="P1049" s="134"/>
      <c r="Q1049" s="59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353"/>
      <c r="AZ1049" s="392" t="str">
        <f>IFERROR(__xludf.DUMMYFUNCTION("TRANSPOSE( IFNA(FILTER($B:$B, MONTH(IF($A:$A&lt;&gt;"""",$A:$A,""null""))=MONTH(IF('DATOS PERSONALES'!$H1047&lt;&gt;"""",'DATOS PERSONALES'!$H1047,""null""))),""Ingrese mes contratacion primero""))"),"Ingrese mes contratacion primero")</f>
        <v>Ingrese mes contratacion primero</v>
      </c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</row>
    <row r="1050" ht="15.75" customHeight="1">
      <c r="A1050" s="134"/>
      <c r="B1050" s="134"/>
      <c r="C1050" s="134"/>
      <c r="D1050" s="134"/>
      <c r="E1050" s="134"/>
      <c r="F1050" s="134"/>
      <c r="G1050" s="134"/>
      <c r="H1050" s="134"/>
      <c r="I1050" s="134"/>
      <c r="J1050" s="134"/>
      <c r="K1050" s="134"/>
      <c r="L1050" s="134"/>
      <c r="M1050" s="134"/>
      <c r="N1050" s="134"/>
      <c r="O1050" s="134"/>
      <c r="P1050" s="134"/>
      <c r="Q1050" s="59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353"/>
      <c r="AZ1050" s="392" t="str">
        <f>IFERROR(__xludf.DUMMYFUNCTION("TRANSPOSE( IFNA(FILTER($B:$B, MONTH(IF($A:$A&lt;&gt;"""",$A:$A,""null""))=MONTH(IF('DATOS PERSONALES'!$H1048&lt;&gt;"""",'DATOS PERSONALES'!$H1048,""null""))),""Ingrese mes contratacion primero""))"),"Ingrese mes contratacion primero")</f>
        <v>Ingrese mes contratacion primero</v>
      </c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</row>
    <row r="1051" ht="15.75" customHeight="1">
      <c r="A1051" s="134"/>
      <c r="B1051" s="134"/>
      <c r="C1051" s="134"/>
      <c r="D1051" s="134"/>
      <c r="E1051" s="134"/>
      <c r="F1051" s="134"/>
      <c r="G1051" s="134"/>
      <c r="H1051" s="134"/>
      <c r="I1051" s="134"/>
      <c r="J1051" s="134"/>
      <c r="K1051" s="134"/>
      <c r="L1051" s="134"/>
      <c r="M1051" s="134"/>
      <c r="N1051" s="134"/>
      <c r="O1051" s="134"/>
      <c r="P1051" s="134"/>
      <c r="Q1051" s="59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353"/>
      <c r="AZ1051" s="392" t="str">
        <f>IFERROR(__xludf.DUMMYFUNCTION("TRANSPOSE( IFNA(FILTER($B:$B, MONTH(IF($A:$A&lt;&gt;"""",$A:$A,""null""))=MONTH(IF('DATOS PERSONALES'!$H1049&lt;&gt;"""",'DATOS PERSONALES'!$H1049,""null""))),""Ingrese mes contratacion primero""))"),"Ingrese mes contratacion primero")</f>
        <v>Ingrese mes contratacion primero</v>
      </c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</row>
    <row r="1052" ht="15.75" customHeight="1">
      <c r="A1052" s="134"/>
      <c r="B1052" s="134"/>
      <c r="C1052" s="134"/>
      <c r="D1052" s="134"/>
      <c r="E1052" s="134"/>
      <c r="F1052" s="134"/>
      <c r="G1052" s="134"/>
      <c r="H1052" s="134"/>
      <c r="I1052" s="134"/>
      <c r="J1052" s="134"/>
      <c r="K1052" s="134"/>
      <c r="L1052" s="134"/>
      <c r="M1052" s="134"/>
      <c r="N1052" s="134"/>
      <c r="O1052" s="134"/>
      <c r="P1052" s="134"/>
      <c r="Q1052" s="59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353"/>
      <c r="AZ1052" s="392" t="str">
        <f>IFERROR(__xludf.DUMMYFUNCTION("TRANSPOSE( IFNA(FILTER($B:$B, MONTH(IF($A:$A&lt;&gt;"""",$A:$A,""null""))=MONTH(IF('DATOS PERSONALES'!$H1050&lt;&gt;"""",'DATOS PERSONALES'!$H1050,""null""))),""Ingrese mes contratacion primero""))"),"Ingrese mes contratacion primero")</f>
        <v>Ingrese mes contratacion primero</v>
      </c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</row>
    <row r="1053" ht="15.75" customHeight="1">
      <c r="A1053" s="134"/>
      <c r="B1053" s="134"/>
      <c r="C1053" s="134"/>
      <c r="D1053" s="134"/>
      <c r="E1053" s="134"/>
      <c r="F1053" s="134"/>
      <c r="G1053" s="134"/>
      <c r="H1053" s="134"/>
      <c r="I1053" s="134"/>
      <c r="J1053" s="134"/>
      <c r="K1053" s="134"/>
      <c r="L1053" s="134"/>
      <c r="M1053" s="134"/>
      <c r="N1053" s="134"/>
      <c r="O1053" s="134"/>
      <c r="P1053" s="134"/>
      <c r="Q1053" s="59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353"/>
      <c r="AZ1053" s="392" t="str">
        <f>IFERROR(__xludf.DUMMYFUNCTION("TRANSPOSE( IFNA(FILTER($B:$B, MONTH(IF($A:$A&lt;&gt;"""",$A:$A,""null""))=MONTH(IF('DATOS PERSONALES'!$H1051&lt;&gt;"""",'DATOS PERSONALES'!$H1051,""null""))),""Ingrese mes contratacion primero""))"),"Ingrese mes contratacion primero")</f>
        <v>Ingrese mes contratacion primero</v>
      </c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</row>
    <row r="1054" ht="15.75" customHeight="1">
      <c r="A1054" s="134"/>
      <c r="B1054" s="134"/>
      <c r="C1054" s="134"/>
      <c r="D1054" s="134"/>
      <c r="E1054" s="134"/>
      <c r="F1054" s="134"/>
      <c r="G1054" s="134"/>
      <c r="H1054" s="134"/>
      <c r="I1054" s="134"/>
      <c r="J1054" s="134"/>
      <c r="K1054" s="134"/>
      <c r="L1054" s="134"/>
      <c r="M1054" s="134"/>
      <c r="N1054" s="134"/>
      <c r="O1054" s="134"/>
      <c r="P1054" s="134"/>
      <c r="Q1054" s="59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353"/>
      <c r="AZ1054" s="392" t="str">
        <f>IFERROR(__xludf.DUMMYFUNCTION("TRANSPOSE( IFNA(FILTER($B:$B, MONTH(IF($A:$A&lt;&gt;"""",$A:$A,""null""))=MONTH(IF('DATOS PERSONALES'!$H1052&lt;&gt;"""",'DATOS PERSONALES'!$H1052,""null""))),""Ingrese mes contratacion primero""))"),"Ingrese mes contratacion primero")</f>
        <v>Ingrese mes contratacion primero</v>
      </c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</row>
    <row r="1055" ht="15.75" customHeight="1">
      <c r="A1055" s="134"/>
      <c r="B1055" s="134"/>
      <c r="C1055" s="134"/>
      <c r="D1055" s="134"/>
      <c r="E1055" s="134"/>
      <c r="F1055" s="134"/>
      <c r="G1055" s="134"/>
      <c r="H1055" s="134"/>
      <c r="I1055" s="134"/>
      <c r="J1055" s="134"/>
      <c r="K1055" s="134"/>
      <c r="L1055" s="134"/>
      <c r="M1055" s="134"/>
      <c r="N1055" s="134"/>
      <c r="O1055" s="134"/>
      <c r="P1055" s="134"/>
      <c r="Q1055" s="59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353"/>
      <c r="AZ1055" s="392" t="str">
        <f>IFERROR(__xludf.DUMMYFUNCTION("TRANSPOSE( IFNA(FILTER($B:$B, MONTH(IF($A:$A&lt;&gt;"""",$A:$A,""null""))=MONTH(IF('DATOS PERSONALES'!$H1053&lt;&gt;"""",'DATOS PERSONALES'!$H1053,""null""))),""Ingrese mes contratacion primero""))"),"Ingrese mes contratacion primero")</f>
        <v>Ingrese mes contratacion primero</v>
      </c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</row>
    <row r="1056" ht="15.75" customHeight="1">
      <c r="A1056" s="134"/>
      <c r="B1056" s="134"/>
      <c r="C1056" s="134"/>
      <c r="D1056" s="134"/>
      <c r="E1056" s="134"/>
      <c r="F1056" s="134"/>
      <c r="G1056" s="134"/>
      <c r="H1056" s="134"/>
      <c r="I1056" s="134"/>
      <c r="J1056" s="134"/>
      <c r="K1056" s="134"/>
      <c r="L1056" s="134"/>
      <c r="M1056" s="134"/>
      <c r="N1056" s="134"/>
      <c r="O1056" s="134"/>
      <c r="P1056" s="134"/>
      <c r="Q1056" s="59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353"/>
      <c r="AZ1056" s="392" t="str">
        <f>IFERROR(__xludf.DUMMYFUNCTION("TRANSPOSE( IFNA(FILTER($B:$B, MONTH(IF($A:$A&lt;&gt;"""",$A:$A,""null""))=MONTH(IF('DATOS PERSONALES'!$H1054&lt;&gt;"""",'DATOS PERSONALES'!$H1054,""null""))),""Ingrese mes contratacion primero""))"),"Ingrese mes contratacion primero")</f>
        <v>Ingrese mes contratacion primero</v>
      </c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</row>
    <row r="1057" ht="15.75" customHeight="1">
      <c r="A1057" s="134"/>
      <c r="B1057" s="134"/>
      <c r="C1057" s="134"/>
      <c r="D1057" s="134"/>
      <c r="E1057" s="134"/>
      <c r="F1057" s="134"/>
      <c r="G1057" s="134"/>
      <c r="H1057" s="134"/>
      <c r="I1057" s="134"/>
      <c r="J1057" s="134"/>
      <c r="K1057" s="134"/>
      <c r="L1057" s="134"/>
      <c r="M1057" s="134"/>
      <c r="N1057" s="134"/>
      <c r="O1057" s="134"/>
      <c r="P1057" s="134"/>
      <c r="Q1057" s="59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353"/>
      <c r="AZ1057" s="392" t="str">
        <f>IFERROR(__xludf.DUMMYFUNCTION("TRANSPOSE( IFNA(FILTER($B:$B, MONTH(IF($A:$A&lt;&gt;"""",$A:$A,""null""))=MONTH(IF('DATOS PERSONALES'!$H1055&lt;&gt;"""",'DATOS PERSONALES'!$H1055,""null""))),""Ingrese mes contratacion primero""))"),"Ingrese mes contratacion primero")</f>
        <v>Ingrese mes contratacion primero</v>
      </c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</row>
    <row r="1058" ht="15.75" customHeight="1">
      <c r="A1058" s="134"/>
      <c r="B1058" s="134"/>
      <c r="C1058" s="134"/>
      <c r="D1058" s="134"/>
      <c r="E1058" s="134"/>
      <c r="F1058" s="134"/>
      <c r="G1058" s="134"/>
      <c r="H1058" s="134"/>
      <c r="I1058" s="134"/>
      <c r="J1058" s="134"/>
      <c r="K1058" s="134"/>
      <c r="L1058" s="134"/>
      <c r="M1058" s="134"/>
      <c r="N1058" s="134"/>
      <c r="O1058" s="134"/>
      <c r="P1058" s="134"/>
      <c r="Q1058" s="59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353"/>
      <c r="AZ1058" s="392" t="str">
        <f>IFERROR(__xludf.DUMMYFUNCTION("TRANSPOSE( IFNA(FILTER($B:$B, MONTH(IF($A:$A&lt;&gt;"""",$A:$A,""null""))=MONTH(IF('DATOS PERSONALES'!$H1056&lt;&gt;"""",'DATOS PERSONALES'!$H1056,""null""))),""Ingrese mes contratacion primero""))"),"Ingrese mes contratacion primero")</f>
        <v>Ingrese mes contratacion primero</v>
      </c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</row>
    <row r="1059" ht="15.75" customHeight="1">
      <c r="A1059" s="134"/>
      <c r="B1059" s="134"/>
      <c r="C1059" s="134"/>
      <c r="D1059" s="134"/>
      <c r="E1059" s="134"/>
      <c r="F1059" s="134"/>
      <c r="G1059" s="134"/>
      <c r="H1059" s="134"/>
      <c r="I1059" s="134"/>
      <c r="J1059" s="134"/>
      <c r="K1059" s="134"/>
      <c r="L1059" s="134"/>
      <c r="M1059" s="134"/>
      <c r="N1059" s="134"/>
      <c r="O1059" s="134"/>
      <c r="P1059" s="134"/>
      <c r="Q1059" s="59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353"/>
      <c r="AZ1059" s="392" t="str">
        <f>IFERROR(__xludf.DUMMYFUNCTION("TRANSPOSE( IFNA(FILTER($B:$B, MONTH(IF($A:$A&lt;&gt;"""",$A:$A,""null""))=MONTH(IF('DATOS PERSONALES'!$H1057&lt;&gt;"""",'DATOS PERSONALES'!$H1057,""null""))),""Ingrese mes contratacion primero""))"),"Ingrese mes contratacion primero")</f>
        <v>Ingrese mes contratacion primero</v>
      </c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</row>
    <row r="1060" ht="15.75" customHeight="1">
      <c r="A1060" s="134"/>
      <c r="B1060" s="134"/>
      <c r="C1060" s="134"/>
      <c r="D1060" s="134"/>
      <c r="E1060" s="134"/>
      <c r="F1060" s="134"/>
      <c r="G1060" s="134"/>
      <c r="H1060" s="134"/>
      <c r="I1060" s="134"/>
      <c r="J1060" s="134"/>
      <c r="K1060" s="134"/>
      <c r="L1060" s="134"/>
      <c r="M1060" s="134"/>
      <c r="N1060" s="134"/>
      <c r="O1060" s="134"/>
      <c r="P1060" s="134"/>
      <c r="Q1060" s="59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353"/>
      <c r="AZ1060" s="392" t="str">
        <f>IFERROR(__xludf.DUMMYFUNCTION("TRANSPOSE( IFNA(FILTER($B:$B, MONTH(IF($A:$A&lt;&gt;"""",$A:$A,""null""))=MONTH(IF('DATOS PERSONALES'!$H1058&lt;&gt;"""",'DATOS PERSONALES'!$H1058,""null""))),""Ingrese mes contratacion primero""))"),"Ingrese mes contratacion primero")</f>
        <v>Ingrese mes contratacion primero</v>
      </c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</row>
    <row r="1061" ht="15.75" customHeight="1">
      <c r="A1061" s="134"/>
      <c r="B1061" s="134"/>
      <c r="C1061" s="134"/>
      <c r="D1061" s="134"/>
      <c r="E1061" s="134"/>
      <c r="F1061" s="134"/>
      <c r="G1061" s="134"/>
      <c r="H1061" s="134"/>
      <c r="I1061" s="134"/>
      <c r="J1061" s="134"/>
      <c r="K1061" s="134"/>
      <c r="L1061" s="134"/>
      <c r="M1061" s="134"/>
      <c r="N1061" s="134"/>
      <c r="O1061" s="134"/>
      <c r="P1061" s="134"/>
      <c r="Q1061" s="59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353"/>
      <c r="AZ1061" s="392" t="str">
        <f>IFERROR(__xludf.DUMMYFUNCTION("TRANSPOSE( IFNA(FILTER($B:$B, MONTH(IF($A:$A&lt;&gt;"""",$A:$A,""null""))=MONTH(IF('DATOS PERSONALES'!$H1059&lt;&gt;"""",'DATOS PERSONALES'!$H1059,""null""))),""Ingrese mes contratacion primero""))"),"Ingrese mes contratacion primero")</f>
        <v>Ingrese mes contratacion primero</v>
      </c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</row>
    <row r="1062" ht="15.75" customHeight="1">
      <c r="A1062" s="134"/>
      <c r="B1062" s="134"/>
      <c r="C1062" s="134"/>
      <c r="D1062" s="134"/>
      <c r="E1062" s="134"/>
      <c r="F1062" s="134"/>
      <c r="G1062" s="134"/>
      <c r="H1062" s="134"/>
      <c r="I1062" s="134"/>
      <c r="J1062" s="134"/>
      <c r="K1062" s="134"/>
      <c r="L1062" s="134"/>
      <c r="M1062" s="134"/>
      <c r="N1062" s="134"/>
      <c r="O1062" s="134"/>
      <c r="P1062" s="134"/>
      <c r="Q1062" s="59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353"/>
      <c r="AZ1062" s="392" t="str">
        <f>IFERROR(__xludf.DUMMYFUNCTION("TRANSPOSE( IFNA(FILTER($B:$B, MONTH(IF($A:$A&lt;&gt;"""",$A:$A,""null""))=MONTH(IF('DATOS PERSONALES'!$H1060&lt;&gt;"""",'DATOS PERSONALES'!$H1060,""null""))),""Ingrese mes contratacion primero""))"),"Ingrese mes contratacion primero")</f>
        <v>Ingrese mes contratacion primero</v>
      </c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</row>
    <row r="1063" ht="15.75" customHeight="1">
      <c r="A1063" s="134"/>
      <c r="B1063" s="134"/>
      <c r="C1063" s="134"/>
      <c r="D1063" s="134"/>
      <c r="E1063" s="134"/>
      <c r="F1063" s="134"/>
      <c r="G1063" s="134"/>
      <c r="H1063" s="134"/>
      <c r="I1063" s="134"/>
      <c r="J1063" s="134"/>
      <c r="K1063" s="134"/>
      <c r="L1063" s="134"/>
      <c r="M1063" s="134"/>
      <c r="N1063" s="134"/>
      <c r="O1063" s="134"/>
      <c r="P1063" s="134"/>
      <c r="Q1063" s="59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353"/>
      <c r="AZ1063" s="392" t="str">
        <f>IFERROR(__xludf.DUMMYFUNCTION("TRANSPOSE( IFNA(FILTER($B:$B, MONTH(IF($A:$A&lt;&gt;"""",$A:$A,""null""))=MONTH(IF('DATOS PERSONALES'!$H1061&lt;&gt;"""",'DATOS PERSONALES'!$H1061,""null""))),""Ingrese mes contratacion primero""))"),"Ingrese mes contratacion primero")</f>
        <v>Ingrese mes contratacion primero</v>
      </c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</row>
    <row r="1064" ht="15.75" customHeight="1">
      <c r="A1064" s="134"/>
      <c r="B1064" s="134"/>
      <c r="C1064" s="134"/>
      <c r="D1064" s="134"/>
      <c r="E1064" s="134"/>
      <c r="F1064" s="134"/>
      <c r="G1064" s="134"/>
      <c r="H1064" s="134"/>
      <c r="I1064" s="134"/>
      <c r="J1064" s="134"/>
      <c r="K1064" s="134"/>
      <c r="L1064" s="134"/>
      <c r="M1064" s="134"/>
      <c r="N1064" s="134"/>
      <c r="O1064" s="134"/>
      <c r="P1064" s="134"/>
      <c r="Q1064" s="59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353"/>
      <c r="AZ1064" s="392" t="str">
        <f>IFERROR(__xludf.DUMMYFUNCTION("TRANSPOSE( IFNA(FILTER($B:$B, MONTH(IF($A:$A&lt;&gt;"""",$A:$A,""null""))=MONTH(IF('DATOS PERSONALES'!$H1062&lt;&gt;"""",'DATOS PERSONALES'!$H1062,""null""))),""Ingrese mes contratacion primero""))"),"Ingrese mes contratacion primero")</f>
        <v>Ingrese mes contratacion primero</v>
      </c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</row>
    <row r="1065" ht="15.75" customHeight="1">
      <c r="A1065" s="134"/>
      <c r="B1065" s="134"/>
      <c r="C1065" s="134"/>
      <c r="D1065" s="134"/>
      <c r="E1065" s="134"/>
      <c r="F1065" s="134"/>
      <c r="G1065" s="134"/>
      <c r="H1065" s="134"/>
      <c r="I1065" s="134"/>
      <c r="J1065" s="134"/>
      <c r="K1065" s="134"/>
      <c r="L1065" s="134"/>
      <c r="M1065" s="134"/>
      <c r="N1065" s="134"/>
      <c r="O1065" s="134"/>
      <c r="P1065" s="134"/>
      <c r="Q1065" s="59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353"/>
      <c r="AZ1065" s="392" t="str">
        <f>IFERROR(__xludf.DUMMYFUNCTION("TRANSPOSE( IFNA(FILTER($B:$B, MONTH(IF($A:$A&lt;&gt;"""",$A:$A,""null""))=MONTH(IF('DATOS PERSONALES'!$H1063&lt;&gt;"""",'DATOS PERSONALES'!$H1063,""null""))),""Ingrese mes contratacion primero""))"),"Ingrese mes contratacion primero")</f>
        <v>Ingrese mes contratacion primero</v>
      </c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</row>
    <row r="1066" ht="15.75" customHeight="1">
      <c r="A1066" s="134"/>
      <c r="B1066" s="134"/>
      <c r="C1066" s="134"/>
      <c r="D1066" s="134"/>
      <c r="E1066" s="134"/>
      <c r="F1066" s="134"/>
      <c r="G1066" s="134"/>
      <c r="H1066" s="134"/>
      <c r="I1066" s="134"/>
      <c r="J1066" s="134"/>
      <c r="K1066" s="134"/>
      <c r="L1066" s="134"/>
      <c r="M1066" s="134"/>
      <c r="N1066" s="134"/>
      <c r="O1066" s="134"/>
      <c r="P1066" s="134"/>
      <c r="Q1066" s="59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353"/>
      <c r="AZ1066" s="392" t="str">
        <f>IFERROR(__xludf.DUMMYFUNCTION("TRANSPOSE( IFNA(FILTER($B:$B, MONTH(IF($A:$A&lt;&gt;"""",$A:$A,""null""))=MONTH(IF('DATOS PERSONALES'!$H1064&lt;&gt;"""",'DATOS PERSONALES'!$H1064,""null""))),""Ingrese mes contratacion primero""))"),"Ingrese mes contratacion primero")</f>
        <v>Ingrese mes contratacion primero</v>
      </c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</row>
    <row r="1067" ht="15.75" customHeight="1">
      <c r="A1067" s="134"/>
      <c r="B1067" s="134"/>
      <c r="C1067" s="134"/>
      <c r="D1067" s="134"/>
      <c r="E1067" s="134"/>
      <c r="F1067" s="134"/>
      <c r="G1067" s="134"/>
      <c r="H1067" s="134"/>
      <c r="I1067" s="134"/>
      <c r="J1067" s="134"/>
      <c r="K1067" s="134"/>
      <c r="L1067" s="134"/>
      <c r="M1067" s="134"/>
      <c r="N1067" s="134"/>
      <c r="O1067" s="134"/>
      <c r="P1067" s="134"/>
      <c r="Q1067" s="59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353"/>
      <c r="AZ1067" s="392" t="str">
        <f>IFERROR(__xludf.DUMMYFUNCTION("TRANSPOSE( IFNA(FILTER($B:$B, MONTH(IF($A:$A&lt;&gt;"""",$A:$A,""null""))=MONTH(IF('DATOS PERSONALES'!$H1065&lt;&gt;"""",'DATOS PERSONALES'!$H1065,""null""))),""Ingrese mes contratacion primero""))"),"Ingrese mes contratacion primero")</f>
        <v>Ingrese mes contratacion primero</v>
      </c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</row>
    <row r="1068" ht="15.75" customHeight="1">
      <c r="A1068" s="134"/>
      <c r="B1068" s="134"/>
      <c r="C1068" s="134"/>
      <c r="D1068" s="134"/>
      <c r="E1068" s="134"/>
      <c r="F1068" s="134"/>
      <c r="G1068" s="134"/>
      <c r="H1068" s="134"/>
      <c r="I1068" s="134"/>
      <c r="J1068" s="134"/>
      <c r="K1068" s="134"/>
      <c r="L1068" s="134"/>
      <c r="M1068" s="134"/>
      <c r="N1068" s="134"/>
      <c r="O1068" s="134"/>
      <c r="P1068" s="134"/>
      <c r="Q1068" s="59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353"/>
      <c r="AZ1068" s="392" t="str">
        <f>IFERROR(__xludf.DUMMYFUNCTION("TRANSPOSE( IFNA(FILTER($B:$B, MONTH(IF($A:$A&lt;&gt;"""",$A:$A,""null""))=MONTH(IF('DATOS PERSONALES'!$H1066&lt;&gt;"""",'DATOS PERSONALES'!$H1066,""null""))),""Ingrese mes contratacion primero""))"),"Ingrese mes contratacion primero")</f>
        <v>Ingrese mes contratacion primero</v>
      </c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</row>
    <row r="1069" ht="15.75" customHeight="1">
      <c r="A1069" s="134"/>
      <c r="B1069" s="134"/>
      <c r="C1069" s="134"/>
      <c r="D1069" s="134"/>
      <c r="E1069" s="134"/>
      <c r="F1069" s="134"/>
      <c r="G1069" s="134"/>
      <c r="H1069" s="134"/>
      <c r="I1069" s="134"/>
      <c r="J1069" s="134"/>
      <c r="K1069" s="134"/>
      <c r="L1069" s="134"/>
      <c r="M1069" s="134"/>
      <c r="N1069" s="134"/>
      <c r="O1069" s="134"/>
      <c r="P1069" s="134"/>
      <c r="Q1069" s="59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353"/>
      <c r="AZ1069" s="392" t="str">
        <f>IFERROR(__xludf.DUMMYFUNCTION("TRANSPOSE( IFNA(FILTER($B:$B, MONTH(IF($A:$A&lt;&gt;"""",$A:$A,""null""))=MONTH(IF('DATOS PERSONALES'!$H1067&lt;&gt;"""",'DATOS PERSONALES'!$H1067,""null""))),""Ingrese mes contratacion primero""))"),"Ingrese mes contratacion primero")</f>
        <v>Ingrese mes contratacion primero</v>
      </c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</row>
    <row r="1070" ht="15.75" customHeight="1">
      <c r="A1070" s="134"/>
      <c r="B1070" s="134"/>
      <c r="C1070" s="134"/>
      <c r="D1070" s="134"/>
      <c r="E1070" s="134"/>
      <c r="F1070" s="134"/>
      <c r="G1070" s="134"/>
      <c r="H1070" s="134"/>
      <c r="I1070" s="134"/>
      <c r="J1070" s="134"/>
      <c r="K1070" s="134"/>
      <c r="L1070" s="134"/>
      <c r="M1070" s="134"/>
      <c r="N1070" s="134"/>
      <c r="O1070" s="134"/>
      <c r="P1070" s="134"/>
      <c r="Q1070" s="59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353"/>
      <c r="AZ1070" s="392" t="str">
        <f>IFERROR(__xludf.DUMMYFUNCTION("TRANSPOSE( IFNA(FILTER($B:$B, MONTH(IF($A:$A&lt;&gt;"""",$A:$A,""null""))=MONTH(IF('DATOS PERSONALES'!$H1068&lt;&gt;"""",'DATOS PERSONALES'!$H1068,""null""))),""Ingrese mes contratacion primero""))"),"Ingrese mes contratacion primero")</f>
        <v>Ingrese mes contratacion primero</v>
      </c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</row>
    <row r="1071" ht="15.75" customHeight="1">
      <c r="A1071" s="134"/>
      <c r="B1071" s="134"/>
      <c r="C1071" s="134"/>
      <c r="D1071" s="134"/>
      <c r="E1071" s="134"/>
      <c r="F1071" s="134"/>
      <c r="G1071" s="134"/>
      <c r="H1071" s="134"/>
      <c r="I1071" s="134"/>
      <c r="J1071" s="134"/>
      <c r="K1071" s="134"/>
      <c r="L1071" s="134"/>
      <c r="M1071" s="134"/>
      <c r="N1071" s="134"/>
      <c r="O1071" s="134"/>
      <c r="P1071" s="134"/>
      <c r="Q1071" s="59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353"/>
      <c r="AZ1071" s="392" t="str">
        <f>IFERROR(__xludf.DUMMYFUNCTION("TRANSPOSE( IFNA(FILTER($B:$B, MONTH(IF($A:$A&lt;&gt;"""",$A:$A,""null""))=MONTH(IF('DATOS PERSONALES'!$H1069&lt;&gt;"""",'DATOS PERSONALES'!$H1069,""null""))),""Ingrese mes contratacion primero""))"),"Ingrese mes contratacion primero")</f>
        <v>Ingrese mes contratacion primero</v>
      </c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</row>
    <row r="1072" ht="15.75" customHeight="1">
      <c r="A1072" s="134"/>
      <c r="B1072" s="134"/>
      <c r="C1072" s="134"/>
      <c r="D1072" s="134"/>
      <c r="E1072" s="134"/>
      <c r="F1072" s="134"/>
      <c r="G1072" s="134"/>
      <c r="H1072" s="134"/>
      <c r="I1072" s="134"/>
      <c r="J1072" s="134"/>
      <c r="K1072" s="134"/>
      <c r="L1072" s="134"/>
      <c r="M1072" s="134"/>
      <c r="N1072" s="134"/>
      <c r="O1072" s="134"/>
      <c r="P1072" s="134"/>
      <c r="Q1072" s="59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353"/>
      <c r="AZ1072" s="392" t="str">
        <f>IFERROR(__xludf.DUMMYFUNCTION("TRANSPOSE( IFNA(FILTER($B:$B, MONTH(IF($A:$A&lt;&gt;"""",$A:$A,""null""))=MONTH(IF('DATOS PERSONALES'!$H1070&lt;&gt;"""",'DATOS PERSONALES'!$H1070,""null""))),""Ingrese mes contratacion primero""))"),"Ingrese mes contratacion primero")</f>
        <v>Ingrese mes contratacion primero</v>
      </c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</row>
    <row r="1073" ht="15.75" customHeight="1">
      <c r="A1073" s="134"/>
      <c r="B1073" s="134"/>
      <c r="C1073" s="134"/>
      <c r="D1073" s="134"/>
      <c r="E1073" s="134"/>
      <c r="F1073" s="134"/>
      <c r="G1073" s="134"/>
      <c r="H1073" s="134"/>
      <c r="I1073" s="134"/>
      <c r="J1073" s="134"/>
      <c r="K1073" s="134"/>
      <c r="L1073" s="134"/>
      <c r="M1073" s="134"/>
      <c r="N1073" s="134"/>
      <c r="O1073" s="134"/>
      <c r="P1073" s="134"/>
      <c r="Q1073" s="59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353"/>
      <c r="AZ1073" s="392" t="str">
        <f>IFERROR(__xludf.DUMMYFUNCTION("TRANSPOSE( IFNA(FILTER($B:$B, MONTH(IF($A:$A&lt;&gt;"""",$A:$A,""null""))=MONTH(IF('DATOS PERSONALES'!$H1071&lt;&gt;"""",'DATOS PERSONALES'!$H1071,""null""))),""Ingrese mes contratacion primero""))"),"Ingrese mes contratacion primero")</f>
        <v>Ingrese mes contratacion primero</v>
      </c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</row>
    <row r="1074" ht="15.75" customHeight="1">
      <c r="A1074" s="134"/>
      <c r="B1074" s="134"/>
      <c r="C1074" s="134"/>
      <c r="D1074" s="134"/>
      <c r="E1074" s="134"/>
      <c r="F1074" s="134"/>
      <c r="G1074" s="134"/>
      <c r="H1074" s="134"/>
      <c r="I1074" s="134"/>
      <c r="J1074" s="134"/>
      <c r="K1074" s="134"/>
      <c r="L1074" s="134"/>
      <c r="M1074" s="134"/>
      <c r="N1074" s="134"/>
      <c r="O1074" s="134"/>
      <c r="P1074" s="134"/>
      <c r="Q1074" s="59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353"/>
      <c r="AZ1074" s="392" t="str">
        <f>IFERROR(__xludf.DUMMYFUNCTION("TRANSPOSE( IFNA(FILTER($B:$B, MONTH(IF($A:$A&lt;&gt;"""",$A:$A,""null""))=MONTH(IF('DATOS PERSONALES'!$H1072&lt;&gt;"""",'DATOS PERSONALES'!$H1072,""null""))),""Ingrese mes contratacion primero""))"),"Ingrese mes contratacion primero")</f>
        <v>Ingrese mes contratacion primero</v>
      </c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</row>
    <row r="1075" ht="15.75" customHeight="1">
      <c r="A1075" s="134"/>
      <c r="B1075" s="134"/>
      <c r="C1075" s="134"/>
      <c r="D1075" s="134"/>
      <c r="E1075" s="134"/>
      <c r="F1075" s="134"/>
      <c r="G1075" s="134"/>
      <c r="H1075" s="134"/>
      <c r="I1075" s="134"/>
      <c r="J1075" s="134"/>
      <c r="K1075" s="134"/>
      <c r="L1075" s="134"/>
      <c r="M1075" s="134"/>
      <c r="N1075" s="134"/>
      <c r="O1075" s="134"/>
      <c r="P1075" s="134"/>
      <c r="Q1075" s="59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353"/>
      <c r="AZ1075" s="392" t="str">
        <f>IFERROR(__xludf.DUMMYFUNCTION("TRANSPOSE( IFNA(FILTER($B:$B, MONTH(IF($A:$A&lt;&gt;"""",$A:$A,""null""))=MONTH(IF('DATOS PERSONALES'!$H1073&lt;&gt;"""",'DATOS PERSONALES'!$H1073,""null""))),""Ingrese mes contratacion primero""))"),"Ingrese mes contratacion primero")</f>
        <v>Ingrese mes contratacion primero</v>
      </c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</row>
    <row r="1076" ht="15.75" customHeight="1">
      <c r="A1076" s="134"/>
      <c r="B1076" s="134"/>
      <c r="C1076" s="134"/>
      <c r="D1076" s="134"/>
      <c r="E1076" s="134"/>
      <c r="F1076" s="134"/>
      <c r="G1076" s="134"/>
      <c r="H1076" s="134"/>
      <c r="I1076" s="134"/>
      <c r="J1076" s="134"/>
      <c r="K1076" s="134"/>
      <c r="L1076" s="134"/>
      <c r="M1076" s="134"/>
      <c r="N1076" s="134"/>
      <c r="O1076" s="134"/>
      <c r="P1076" s="134"/>
      <c r="Q1076" s="59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353"/>
      <c r="AZ1076" s="392" t="str">
        <f>IFERROR(__xludf.DUMMYFUNCTION("TRANSPOSE( IFNA(FILTER($B:$B, MONTH(IF($A:$A&lt;&gt;"""",$A:$A,""null""))=MONTH(IF('DATOS PERSONALES'!$H1074&lt;&gt;"""",'DATOS PERSONALES'!$H1074,""null""))),""Ingrese mes contratacion primero""))"),"Ingrese mes contratacion primero")</f>
        <v>Ingrese mes contratacion primero</v>
      </c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</row>
    <row r="1077" ht="15.75" customHeight="1">
      <c r="A1077" s="134"/>
      <c r="B1077" s="134"/>
      <c r="C1077" s="134"/>
      <c r="D1077" s="134"/>
      <c r="E1077" s="134"/>
      <c r="F1077" s="134"/>
      <c r="G1077" s="134"/>
      <c r="H1077" s="134"/>
      <c r="I1077" s="134"/>
      <c r="J1077" s="134"/>
      <c r="K1077" s="134"/>
      <c r="L1077" s="134"/>
      <c r="M1077" s="134"/>
      <c r="N1077" s="134"/>
      <c r="O1077" s="134"/>
      <c r="P1077" s="134"/>
      <c r="Q1077" s="59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353"/>
      <c r="AZ1077" s="392" t="str">
        <f>IFERROR(__xludf.DUMMYFUNCTION("TRANSPOSE( IFNA(FILTER($B:$B, MONTH(IF($A:$A&lt;&gt;"""",$A:$A,""null""))=MONTH(IF('DATOS PERSONALES'!$H1075&lt;&gt;"""",'DATOS PERSONALES'!$H1075,""null""))),""Ingrese mes contratacion primero""))"),"Ingrese mes contratacion primero")</f>
        <v>Ingrese mes contratacion primero</v>
      </c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</row>
    <row r="1078" ht="15.75" customHeight="1">
      <c r="A1078" s="134"/>
      <c r="B1078" s="134"/>
      <c r="C1078" s="134"/>
      <c r="D1078" s="134"/>
      <c r="E1078" s="134"/>
      <c r="F1078" s="134"/>
      <c r="G1078" s="134"/>
      <c r="H1078" s="134"/>
      <c r="I1078" s="134"/>
      <c r="J1078" s="134"/>
      <c r="K1078" s="134"/>
      <c r="L1078" s="134"/>
      <c r="M1078" s="134"/>
      <c r="N1078" s="134"/>
      <c r="O1078" s="134"/>
      <c r="P1078" s="134"/>
      <c r="Q1078" s="59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353"/>
      <c r="AZ1078" s="392" t="str">
        <f>IFERROR(__xludf.DUMMYFUNCTION("TRANSPOSE( IFNA(FILTER($B:$B, MONTH(IF($A:$A&lt;&gt;"""",$A:$A,""null""))=MONTH(IF('DATOS PERSONALES'!$H1076&lt;&gt;"""",'DATOS PERSONALES'!$H1076,""null""))),""Ingrese mes contratacion primero""))"),"Ingrese mes contratacion primero")</f>
        <v>Ingrese mes contratacion primero</v>
      </c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</row>
    <row r="1079" ht="15.75" customHeight="1">
      <c r="A1079" s="134"/>
      <c r="B1079" s="134"/>
      <c r="C1079" s="134"/>
      <c r="D1079" s="134"/>
      <c r="E1079" s="134"/>
      <c r="F1079" s="134"/>
      <c r="G1079" s="134"/>
      <c r="H1079" s="134"/>
      <c r="I1079" s="134"/>
      <c r="J1079" s="134"/>
      <c r="K1079" s="134"/>
      <c r="L1079" s="134"/>
      <c r="M1079" s="134"/>
      <c r="N1079" s="134"/>
      <c r="O1079" s="134"/>
      <c r="P1079" s="134"/>
      <c r="Q1079" s="59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353"/>
      <c r="AZ1079" s="392" t="str">
        <f>IFERROR(__xludf.DUMMYFUNCTION("TRANSPOSE( IFNA(FILTER($B:$B, MONTH(IF($A:$A&lt;&gt;"""",$A:$A,""null""))=MONTH(IF('DATOS PERSONALES'!$H1077&lt;&gt;"""",'DATOS PERSONALES'!$H1077,""null""))),""Ingrese mes contratacion primero""))"),"Ingrese mes contratacion primero")</f>
        <v>Ingrese mes contratacion primero</v>
      </c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</row>
    <row r="1080" ht="15.75" customHeight="1">
      <c r="A1080" s="134"/>
      <c r="B1080" s="134"/>
      <c r="C1080" s="134"/>
      <c r="D1080" s="134"/>
      <c r="E1080" s="134"/>
      <c r="F1080" s="134"/>
      <c r="G1080" s="134"/>
      <c r="H1080" s="134"/>
      <c r="I1080" s="134"/>
      <c r="J1080" s="134"/>
      <c r="K1080" s="134"/>
      <c r="L1080" s="134"/>
      <c r="M1080" s="134"/>
      <c r="N1080" s="134"/>
      <c r="O1080" s="134"/>
      <c r="P1080" s="134"/>
      <c r="Q1080" s="59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353"/>
      <c r="AZ1080" s="392" t="str">
        <f>IFERROR(__xludf.DUMMYFUNCTION("TRANSPOSE( IFNA(FILTER($B:$B, MONTH(IF($A:$A&lt;&gt;"""",$A:$A,""null""))=MONTH(IF('DATOS PERSONALES'!$H1078&lt;&gt;"""",'DATOS PERSONALES'!$H1078,""null""))),""Ingrese mes contratacion primero""))"),"Ingrese mes contratacion primero")</f>
        <v>Ingrese mes contratacion primero</v>
      </c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</row>
    <row r="1081" ht="15.75" customHeight="1">
      <c r="A1081" s="134"/>
      <c r="B1081" s="134"/>
      <c r="C1081" s="134"/>
      <c r="D1081" s="134"/>
      <c r="E1081" s="134"/>
      <c r="F1081" s="134"/>
      <c r="G1081" s="134"/>
      <c r="H1081" s="134"/>
      <c r="I1081" s="134"/>
      <c r="J1081" s="134"/>
      <c r="K1081" s="134"/>
      <c r="L1081" s="134"/>
      <c r="M1081" s="134"/>
      <c r="N1081" s="134"/>
      <c r="O1081" s="134"/>
      <c r="P1081" s="134"/>
      <c r="Q1081" s="59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353"/>
      <c r="AZ1081" s="392" t="str">
        <f>IFERROR(__xludf.DUMMYFUNCTION("TRANSPOSE( IFNA(FILTER($B:$B, MONTH(IF($A:$A&lt;&gt;"""",$A:$A,""null""))=MONTH(IF('DATOS PERSONALES'!$H1079&lt;&gt;"""",'DATOS PERSONALES'!$H1079,""null""))),""Ingrese mes contratacion primero""))"),"Ingrese mes contratacion primero")</f>
        <v>Ingrese mes contratacion primero</v>
      </c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</row>
    <row r="1082" ht="15.75" customHeight="1">
      <c r="A1082" s="134"/>
      <c r="B1082" s="134"/>
      <c r="C1082" s="134"/>
      <c r="D1082" s="134"/>
      <c r="E1082" s="134"/>
      <c r="F1082" s="134"/>
      <c r="G1082" s="134"/>
      <c r="H1082" s="134"/>
      <c r="I1082" s="134"/>
      <c r="J1082" s="134"/>
      <c r="K1082" s="134"/>
      <c r="L1082" s="134"/>
      <c r="M1082" s="134"/>
      <c r="N1082" s="134"/>
      <c r="O1082" s="134"/>
      <c r="P1082" s="134"/>
      <c r="Q1082" s="59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353"/>
      <c r="AZ1082" s="392" t="str">
        <f>IFERROR(__xludf.DUMMYFUNCTION("TRANSPOSE( IFNA(FILTER($B:$B, MONTH(IF($A:$A&lt;&gt;"""",$A:$A,""null""))=MONTH(IF('DATOS PERSONALES'!$H1080&lt;&gt;"""",'DATOS PERSONALES'!$H1080,""null""))),""Ingrese mes contratacion primero""))"),"Ingrese mes contratacion primero")</f>
        <v>Ingrese mes contratacion primero</v>
      </c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</row>
    <row r="1083" ht="15.75" customHeight="1">
      <c r="A1083" s="134"/>
      <c r="B1083" s="134"/>
      <c r="C1083" s="134"/>
      <c r="D1083" s="134"/>
      <c r="E1083" s="134"/>
      <c r="F1083" s="134"/>
      <c r="G1083" s="134"/>
      <c r="H1083" s="134"/>
      <c r="I1083" s="134"/>
      <c r="J1083" s="134"/>
      <c r="K1083" s="134"/>
      <c r="L1083" s="134"/>
      <c r="M1083" s="134"/>
      <c r="N1083" s="134"/>
      <c r="O1083" s="134"/>
      <c r="P1083" s="134"/>
      <c r="Q1083" s="59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353"/>
      <c r="AZ1083" s="392" t="str">
        <f>IFERROR(__xludf.DUMMYFUNCTION("TRANSPOSE( IFNA(FILTER($B:$B, MONTH(IF($A:$A&lt;&gt;"""",$A:$A,""null""))=MONTH(IF('DATOS PERSONALES'!$H1081&lt;&gt;"""",'DATOS PERSONALES'!$H1081,""null""))),""Ingrese mes contratacion primero""))"),"Ingrese mes contratacion primero")</f>
        <v>Ingrese mes contratacion primero</v>
      </c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</row>
    <row r="1084" ht="15.75" customHeight="1">
      <c r="A1084" s="134"/>
      <c r="B1084" s="134"/>
      <c r="C1084" s="134"/>
      <c r="D1084" s="134"/>
      <c r="E1084" s="134"/>
      <c r="F1084" s="134"/>
      <c r="G1084" s="134"/>
      <c r="H1084" s="134"/>
      <c r="I1084" s="134"/>
      <c r="J1084" s="134"/>
      <c r="K1084" s="134"/>
      <c r="L1084" s="134"/>
      <c r="M1084" s="134"/>
      <c r="N1084" s="134"/>
      <c r="O1084" s="134"/>
      <c r="P1084" s="134"/>
      <c r="Q1084" s="59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353"/>
      <c r="AZ1084" s="392" t="str">
        <f>IFERROR(__xludf.DUMMYFUNCTION("TRANSPOSE( IFNA(FILTER($B:$B, MONTH(IF($A:$A&lt;&gt;"""",$A:$A,""null""))=MONTH(IF('DATOS PERSONALES'!$H1082&lt;&gt;"""",'DATOS PERSONALES'!$H1082,""null""))),""Ingrese mes contratacion primero""))"),"Ingrese mes contratacion primero")</f>
        <v>Ingrese mes contratacion primero</v>
      </c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</row>
    <row r="1085" ht="15.75" customHeight="1">
      <c r="A1085" s="134"/>
      <c r="B1085" s="134"/>
      <c r="C1085" s="134"/>
      <c r="D1085" s="134"/>
      <c r="E1085" s="134"/>
      <c r="F1085" s="134"/>
      <c r="G1085" s="134"/>
      <c r="H1085" s="134"/>
      <c r="I1085" s="134"/>
      <c r="J1085" s="134"/>
      <c r="K1085" s="134"/>
      <c r="L1085" s="134"/>
      <c r="M1085" s="134"/>
      <c r="N1085" s="134"/>
      <c r="O1085" s="134"/>
      <c r="P1085" s="134"/>
      <c r="Q1085" s="59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353"/>
      <c r="AZ1085" s="392" t="str">
        <f>IFERROR(__xludf.DUMMYFUNCTION("TRANSPOSE( IFNA(FILTER($B:$B, MONTH(IF($A:$A&lt;&gt;"""",$A:$A,""null""))=MONTH(IF('DATOS PERSONALES'!$H1083&lt;&gt;"""",'DATOS PERSONALES'!$H1083,""null""))),""Ingrese mes contratacion primero""))"),"Ingrese mes contratacion primero")</f>
        <v>Ingrese mes contratacion primero</v>
      </c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</row>
    <row r="1086" ht="15.75" customHeight="1">
      <c r="A1086" s="134"/>
      <c r="B1086" s="134"/>
      <c r="C1086" s="134"/>
      <c r="D1086" s="134"/>
      <c r="E1086" s="134"/>
      <c r="F1086" s="134"/>
      <c r="G1086" s="134"/>
      <c r="H1086" s="134"/>
      <c r="I1086" s="134"/>
      <c r="J1086" s="134"/>
      <c r="K1086" s="134"/>
      <c r="L1086" s="134"/>
      <c r="M1086" s="134"/>
      <c r="N1086" s="134"/>
      <c r="O1086" s="134"/>
      <c r="P1086" s="134"/>
      <c r="Q1086" s="59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353"/>
      <c r="AZ1086" s="392" t="str">
        <f>IFERROR(__xludf.DUMMYFUNCTION("TRANSPOSE( IFNA(FILTER($B:$B, MONTH(IF($A:$A&lt;&gt;"""",$A:$A,""null""))=MONTH(IF('DATOS PERSONALES'!$H1084&lt;&gt;"""",'DATOS PERSONALES'!$H1084,""null""))),""Ingrese mes contratacion primero""))"),"Ingrese mes contratacion primero")</f>
        <v>Ingrese mes contratacion primero</v>
      </c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</row>
    <row r="1087" ht="15.75" customHeight="1">
      <c r="A1087" s="134"/>
      <c r="B1087" s="134"/>
      <c r="C1087" s="134"/>
      <c r="D1087" s="134"/>
      <c r="E1087" s="134"/>
      <c r="F1087" s="134"/>
      <c r="G1087" s="134"/>
      <c r="H1087" s="134"/>
      <c r="I1087" s="134"/>
      <c r="J1087" s="134"/>
      <c r="K1087" s="134"/>
      <c r="L1087" s="134"/>
      <c r="M1087" s="134"/>
      <c r="N1087" s="134"/>
      <c r="O1087" s="134"/>
      <c r="P1087" s="134"/>
      <c r="Q1087" s="59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353"/>
      <c r="AZ1087" s="392" t="str">
        <f>IFERROR(__xludf.DUMMYFUNCTION("TRANSPOSE( IFNA(FILTER($B:$B, MONTH(IF($A:$A&lt;&gt;"""",$A:$A,""null""))=MONTH(IF('DATOS PERSONALES'!$H1085&lt;&gt;"""",'DATOS PERSONALES'!$H1085,""null""))),""Ingrese mes contratacion primero""))"),"Ingrese mes contratacion primero")</f>
        <v>Ingrese mes contratacion primero</v>
      </c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</row>
    <row r="1088" ht="15.75" customHeight="1">
      <c r="A1088" s="134"/>
      <c r="B1088" s="134"/>
      <c r="C1088" s="134"/>
      <c r="D1088" s="134"/>
      <c r="E1088" s="134"/>
      <c r="F1088" s="134"/>
      <c r="G1088" s="134"/>
      <c r="H1088" s="134"/>
      <c r="I1088" s="134"/>
      <c r="J1088" s="134"/>
      <c r="K1088" s="134"/>
      <c r="L1088" s="134"/>
      <c r="M1088" s="134"/>
      <c r="N1088" s="134"/>
      <c r="O1088" s="134"/>
      <c r="P1088" s="134"/>
      <c r="Q1088" s="59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353"/>
      <c r="AZ1088" s="392" t="str">
        <f>IFERROR(__xludf.DUMMYFUNCTION("TRANSPOSE( IFNA(FILTER($B:$B, MONTH(IF($A:$A&lt;&gt;"""",$A:$A,""null""))=MONTH(IF('DATOS PERSONALES'!$H1086&lt;&gt;"""",'DATOS PERSONALES'!$H1086,""null""))),""Ingrese mes contratacion primero""))"),"Ingrese mes contratacion primero")</f>
        <v>Ingrese mes contratacion primero</v>
      </c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</row>
    <row r="1089" ht="15.75" customHeight="1">
      <c r="A1089" s="134"/>
      <c r="B1089" s="134"/>
      <c r="C1089" s="134"/>
      <c r="D1089" s="134"/>
      <c r="E1089" s="134"/>
      <c r="F1089" s="134"/>
      <c r="G1089" s="134"/>
      <c r="H1089" s="134"/>
      <c r="I1089" s="134"/>
      <c r="J1089" s="134"/>
      <c r="K1089" s="134"/>
      <c r="L1089" s="134"/>
      <c r="M1089" s="134"/>
      <c r="N1089" s="134"/>
      <c r="O1089" s="134"/>
      <c r="P1089" s="134"/>
      <c r="Q1089" s="59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353"/>
      <c r="AZ1089" s="392" t="str">
        <f>IFERROR(__xludf.DUMMYFUNCTION("TRANSPOSE( IFNA(FILTER($B:$B, MONTH(IF($A:$A&lt;&gt;"""",$A:$A,""null""))=MONTH(IF('DATOS PERSONALES'!$H1087&lt;&gt;"""",'DATOS PERSONALES'!$H1087,""null""))),""Ingrese mes contratacion primero""))"),"Ingrese mes contratacion primero")</f>
        <v>Ingrese mes contratacion primero</v>
      </c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</row>
    <row r="1090" ht="15.75" customHeight="1">
      <c r="A1090" s="134"/>
      <c r="B1090" s="134"/>
      <c r="C1090" s="134"/>
      <c r="D1090" s="134"/>
      <c r="E1090" s="134"/>
      <c r="F1090" s="134"/>
      <c r="G1090" s="134"/>
      <c r="H1090" s="134"/>
      <c r="I1090" s="134"/>
      <c r="J1090" s="134"/>
      <c r="K1090" s="134"/>
      <c r="L1090" s="134"/>
      <c r="M1090" s="134"/>
      <c r="N1090" s="134"/>
      <c r="O1090" s="134"/>
      <c r="P1090" s="134"/>
      <c r="Q1090" s="59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353"/>
      <c r="AZ1090" s="392" t="str">
        <f>IFERROR(__xludf.DUMMYFUNCTION("TRANSPOSE( IFNA(FILTER($B:$B, MONTH(IF($A:$A&lt;&gt;"""",$A:$A,""null""))=MONTH(IF('DATOS PERSONALES'!$H1088&lt;&gt;"""",'DATOS PERSONALES'!$H1088,""null""))),""Ingrese mes contratacion primero""))"),"Ingrese mes contratacion primero")</f>
        <v>Ingrese mes contratacion primero</v>
      </c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</row>
    <row r="1091" ht="15.75" customHeight="1">
      <c r="A1091" s="134"/>
      <c r="B1091" s="134"/>
      <c r="C1091" s="134"/>
      <c r="D1091" s="134"/>
      <c r="E1091" s="134"/>
      <c r="F1091" s="134"/>
      <c r="G1091" s="134"/>
      <c r="H1091" s="134"/>
      <c r="I1091" s="134"/>
      <c r="J1091" s="134"/>
      <c r="K1091" s="134"/>
      <c r="L1091" s="134"/>
      <c r="M1091" s="134"/>
      <c r="N1091" s="134"/>
      <c r="O1091" s="134"/>
      <c r="P1091" s="134"/>
      <c r="Q1091" s="59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353"/>
      <c r="AZ1091" s="392" t="str">
        <f>IFERROR(__xludf.DUMMYFUNCTION("TRANSPOSE( IFNA(FILTER($B:$B, MONTH(IF($A:$A&lt;&gt;"""",$A:$A,""null""))=MONTH(IF('DATOS PERSONALES'!$H1089&lt;&gt;"""",'DATOS PERSONALES'!$H1089,""null""))),""Ingrese mes contratacion primero""))"),"Ingrese mes contratacion primero")</f>
        <v>Ingrese mes contratacion primero</v>
      </c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</row>
    <row r="1092" ht="15.75" customHeight="1">
      <c r="A1092" s="134"/>
      <c r="B1092" s="134"/>
      <c r="C1092" s="134"/>
      <c r="D1092" s="134"/>
      <c r="E1092" s="134"/>
      <c r="F1092" s="134"/>
      <c r="G1092" s="134"/>
      <c r="H1092" s="134"/>
      <c r="I1092" s="134"/>
      <c r="J1092" s="134"/>
      <c r="K1092" s="134"/>
      <c r="L1092" s="134"/>
      <c r="M1092" s="134"/>
      <c r="N1092" s="134"/>
      <c r="O1092" s="134"/>
      <c r="P1092" s="134"/>
      <c r="Q1092" s="59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353"/>
      <c r="AZ1092" s="392" t="str">
        <f>IFERROR(__xludf.DUMMYFUNCTION("TRANSPOSE( IFNA(FILTER($B:$B, MONTH(IF($A:$A&lt;&gt;"""",$A:$A,""null""))=MONTH(IF('DATOS PERSONALES'!$H1090&lt;&gt;"""",'DATOS PERSONALES'!$H1090,""null""))),""Ingrese mes contratacion primero""))"),"Ingrese mes contratacion primero")</f>
        <v>Ingrese mes contratacion primero</v>
      </c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</row>
    <row r="1093" ht="15.75" customHeight="1">
      <c r="A1093" s="134"/>
      <c r="B1093" s="134"/>
      <c r="C1093" s="134"/>
      <c r="D1093" s="134"/>
      <c r="E1093" s="134"/>
      <c r="F1093" s="134"/>
      <c r="G1093" s="134"/>
      <c r="H1093" s="134"/>
      <c r="I1093" s="134"/>
      <c r="J1093" s="134"/>
      <c r="K1093" s="134"/>
      <c r="L1093" s="134"/>
      <c r="M1093" s="134"/>
      <c r="N1093" s="134"/>
      <c r="O1093" s="134"/>
      <c r="P1093" s="134"/>
      <c r="Q1093" s="59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353"/>
      <c r="AZ1093" s="392" t="str">
        <f>IFERROR(__xludf.DUMMYFUNCTION("TRANSPOSE( IFNA(FILTER($B:$B, MONTH(IF($A:$A&lt;&gt;"""",$A:$A,""null""))=MONTH(IF('DATOS PERSONALES'!$H1091&lt;&gt;"""",'DATOS PERSONALES'!$H1091,""null""))),""Ingrese mes contratacion primero""))"),"Ingrese mes contratacion primero")</f>
        <v>Ingrese mes contratacion primero</v>
      </c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</row>
    <row r="1094" ht="15.75" customHeight="1">
      <c r="A1094" s="134"/>
      <c r="B1094" s="134"/>
      <c r="C1094" s="134"/>
      <c r="D1094" s="134"/>
      <c r="E1094" s="134"/>
      <c r="F1094" s="134"/>
      <c r="G1094" s="134"/>
      <c r="H1094" s="134"/>
      <c r="I1094" s="134"/>
      <c r="J1094" s="134"/>
      <c r="K1094" s="134"/>
      <c r="L1094" s="134"/>
      <c r="M1094" s="134"/>
      <c r="N1094" s="134"/>
      <c r="O1094" s="134"/>
      <c r="P1094" s="134"/>
      <c r="Q1094" s="59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353"/>
      <c r="AZ1094" s="392" t="str">
        <f>IFERROR(__xludf.DUMMYFUNCTION("TRANSPOSE( IFNA(FILTER($B:$B, MONTH(IF($A:$A&lt;&gt;"""",$A:$A,""null""))=MONTH(IF('DATOS PERSONALES'!$H1092&lt;&gt;"""",'DATOS PERSONALES'!$H1092,""null""))),""Ingrese mes contratacion primero""))"),"Ingrese mes contratacion primero")</f>
        <v>Ingrese mes contratacion primero</v>
      </c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</row>
    <row r="1095" ht="15.75" customHeight="1">
      <c r="A1095" s="134"/>
      <c r="B1095" s="134"/>
      <c r="C1095" s="134"/>
      <c r="D1095" s="134"/>
      <c r="E1095" s="134"/>
      <c r="F1095" s="134"/>
      <c r="G1095" s="134"/>
      <c r="H1095" s="134"/>
      <c r="I1095" s="134"/>
      <c r="J1095" s="134"/>
      <c r="K1095" s="134"/>
      <c r="L1095" s="134"/>
      <c r="M1095" s="134"/>
      <c r="N1095" s="134"/>
      <c r="O1095" s="134"/>
      <c r="P1095" s="134"/>
      <c r="Q1095" s="59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353"/>
      <c r="AZ1095" s="392" t="str">
        <f>IFERROR(__xludf.DUMMYFUNCTION("TRANSPOSE( IFNA(FILTER($B:$B, MONTH(IF($A:$A&lt;&gt;"""",$A:$A,""null""))=MONTH(IF('DATOS PERSONALES'!$H1093&lt;&gt;"""",'DATOS PERSONALES'!$H1093,""null""))),""Ingrese mes contratacion primero""))"),"Ingrese mes contratacion primero")</f>
        <v>Ingrese mes contratacion primero</v>
      </c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</row>
    <row r="1096" ht="15.75" customHeight="1">
      <c r="A1096" s="134"/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59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353"/>
      <c r="AZ1096" s="392" t="str">
        <f>IFERROR(__xludf.DUMMYFUNCTION("TRANSPOSE( IFNA(FILTER($B:$B, MONTH(IF($A:$A&lt;&gt;"""",$A:$A,""null""))=MONTH(IF('DATOS PERSONALES'!$H1094&lt;&gt;"""",'DATOS PERSONALES'!$H1094,""null""))),""Ingrese mes contratacion primero""))"),"Ingrese mes contratacion primero")</f>
        <v>Ingrese mes contratacion primero</v>
      </c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</row>
    <row r="1097" ht="15.75" customHeight="1">
      <c r="A1097" s="134"/>
      <c r="B1097" s="134"/>
      <c r="C1097" s="134"/>
      <c r="D1097" s="134"/>
      <c r="E1097" s="134"/>
      <c r="F1097" s="134"/>
      <c r="G1097" s="134"/>
      <c r="H1097" s="134"/>
      <c r="I1097" s="134"/>
      <c r="J1097" s="134"/>
      <c r="K1097" s="134"/>
      <c r="L1097" s="134"/>
      <c r="M1097" s="134"/>
      <c r="N1097" s="134"/>
      <c r="O1097" s="134"/>
      <c r="P1097" s="134"/>
      <c r="Q1097" s="59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353"/>
      <c r="AZ1097" s="392" t="str">
        <f>IFERROR(__xludf.DUMMYFUNCTION("TRANSPOSE( IFNA(FILTER($B:$B, MONTH(IF($A:$A&lt;&gt;"""",$A:$A,""null""))=MONTH(IF('DATOS PERSONALES'!$H1095&lt;&gt;"""",'DATOS PERSONALES'!$H1095,""null""))),""Ingrese mes contratacion primero""))"),"Ingrese mes contratacion primero")</f>
        <v>Ingrese mes contratacion primero</v>
      </c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</row>
    <row r="1098" ht="15.75" customHeight="1">
      <c r="A1098" s="134"/>
      <c r="B1098" s="134"/>
      <c r="C1098" s="134"/>
      <c r="D1098" s="134"/>
      <c r="E1098" s="134"/>
      <c r="F1098" s="134"/>
      <c r="G1098" s="134"/>
      <c r="H1098" s="134"/>
      <c r="I1098" s="134"/>
      <c r="J1098" s="134"/>
      <c r="K1098" s="134"/>
      <c r="L1098" s="134"/>
      <c r="M1098" s="134"/>
      <c r="N1098" s="134"/>
      <c r="O1098" s="134"/>
      <c r="P1098" s="134"/>
      <c r="Q1098" s="59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353"/>
      <c r="AZ1098" s="392" t="str">
        <f>IFERROR(__xludf.DUMMYFUNCTION("TRANSPOSE( IFNA(FILTER($B:$B, MONTH(IF($A:$A&lt;&gt;"""",$A:$A,""null""))=MONTH(IF('DATOS PERSONALES'!$H1096&lt;&gt;"""",'DATOS PERSONALES'!$H1096,""null""))),""Ingrese mes contratacion primero""))"),"Ingrese mes contratacion primero")</f>
        <v>Ingrese mes contratacion primero</v>
      </c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</row>
    <row r="1099" ht="15.75" customHeight="1">
      <c r="A1099" s="134"/>
      <c r="B1099" s="134"/>
      <c r="C1099" s="134"/>
      <c r="D1099" s="134"/>
      <c r="E1099" s="134"/>
      <c r="F1099" s="134"/>
      <c r="G1099" s="134"/>
      <c r="H1099" s="134"/>
      <c r="I1099" s="134"/>
      <c r="J1099" s="134"/>
      <c r="K1099" s="134"/>
      <c r="L1099" s="134"/>
      <c r="M1099" s="134"/>
      <c r="N1099" s="134"/>
      <c r="O1099" s="134"/>
      <c r="P1099" s="134"/>
      <c r="Q1099" s="59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353"/>
      <c r="AZ1099" s="392" t="str">
        <f>IFERROR(__xludf.DUMMYFUNCTION("TRANSPOSE( IFNA(FILTER($B:$B, MONTH(IF($A:$A&lt;&gt;"""",$A:$A,""null""))=MONTH(IF('DATOS PERSONALES'!$H1097&lt;&gt;"""",'DATOS PERSONALES'!$H1097,""null""))),""Ingrese mes contratacion primero""))"),"Ingrese mes contratacion primero")</f>
        <v>Ingrese mes contratacion primero</v>
      </c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</row>
    <row r="1100" ht="15.75" customHeight="1">
      <c r="A1100" s="134"/>
      <c r="B1100" s="134"/>
      <c r="C1100" s="134"/>
      <c r="D1100" s="134"/>
      <c r="E1100" s="134"/>
      <c r="F1100" s="134"/>
      <c r="G1100" s="134"/>
      <c r="H1100" s="134"/>
      <c r="I1100" s="134"/>
      <c r="J1100" s="134"/>
      <c r="K1100" s="134"/>
      <c r="L1100" s="134"/>
      <c r="M1100" s="134"/>
      <c r="N1100" s="134"/>
      <c r="O1100" s="134"/>
      <c r="P1100" s="134"/>
      <c r="Q1100" s="59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353"/>
      <c r="AZ1100" s="392" t="str">
        <f>IFERROR(__xludf.DUMMYFUNCTION("TRANSPOSE( IFNA(FILTER($B:$B, MONTH(IF($A:$A&lt;&gt;"""",$A:$A,""null""))=MONTH(IF('DATOS PERSONALES'!$H1098&lt;&gt;"""",'DATOS PERSONALES'!$H1098,""null""))),""Ingrese mes contratacion primero""))"),"Ingrese mes contratacion primero")</f>
        <v>Ingrese mes contratacion primero</v>
      </c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</row>
    <row r="1101" ht="15.75" customHeight="1">
      <c r="A1101" s="134"/>
      <c r="B1101" s="134"/>
      <c r="C1101" s="134"/>
      <c r="D1101" s="134"/>
      <c r="E1101" s="134"/>
      <c r="F1101" s="134"/>
      <c r="G1101" s="134"/>
      <c r="H1101" s="134"/>
      <c r="I1101" s="134"/>
      <c r="J1101" s="134"/>
      <c r="K1101" s="134"/>
      <c r="L1101" s="134"/>
      <c r="M1101" s="134"/>
      <c r="N1101" s="134"/>
      <c r="O1101" s="134"/>
      <c r="P1101" s="134"/>
      <c r="Q1101" s="59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353"/>
      <c r="AZ1101" s="392" t="str">
        <f>IFERROR(__xludf.DUMMYFUNCTION("TRANSPOSE( IFNA(FILTER($B:$B, MONTH(IF($A:$A&lt;&gt;"""",$A:$A,""null""))=MONTH(IF('DATOS PERSONALES'!$H1099&lt;&gt;"""",'DATOS PERSONALES'!$H1099,""null""))),""Ingrese mes contratacion primero""))"),"Ingrese mes contratacion primero")</f>
        <v>Ingrese mes contratacion primero</v>
      </c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</row>
    <row r="1102" ht="15.75" customHeight="1">
      <c r="A1102" s="134"/>
      <c r="B1102" s="134"/>
      <c r="C1102" s="134"/>
      <c r="D1102" s="134"/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134"/>
      <c r="P1102" s="134"/>
      <c r="Q1102" s="59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353"/>
      <c r="AZ1102" s="392" t="str">
        <f>IFERROR(__xludf.DUMMYFUNCTION("TRANSPOSE( IFNA(FILTER($B:$B, MONTH(IF($A:$A&lt;&gt;"""",$A:$A,""null""))=MONTH(IF('DATOS PERSONALES'!$H1100&lt;&gt;"""",'DATOS PERSONALES'!$H1100,""null""))),""Ingrese mes contratacion primero""))"),"Ingrese mes contratacion primero")</f>
        <v>Ingrese mes contratacion primero</v>
      </c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</row>
    <row r="1103" ht="15.75" customHeight="1">
      <c r="A1103" s="134"/>
      <c r="B1103" s="134"/>
      <c r="C1103" s="134"/>
      <c r="D1103" s="134"/>
      <c r="E1103" s="134"/>
      <c r="F1103" s="134"/>
      <c r="G1103" s="134"/>
      <c r="H1103" s="134"/>
      <c r="I1103" s="134"/>
      <c r="J1103" s="134"/>
      <c r="K1103" s="134"/>
      <c r="L1103" s="134"/>
      <c r="M1103" s="134"/>
      <c r="N1103" s="134"/>
      <c r="O1103" s="134"/>
      <c r="P1103" s="134"/>
      <c r="Q1103" s="59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353"/>
      <c r="AZ1103" s="392" t="str">
        <f>IFERROR(__xludf.DUMMYFUNCTION("TRANSPOSE( IFNA(FILTER($B:$B, MONTH(IF($A:$A&lt;&gt;"""",$A:$A,""null""))=MONTH(IF('DATOS PERSONALES'!$H1101&lt;&gt;"""",'DATOS PERSONALES'!$H1101,""null""))),""Ingrese mes contratacion primero""))"),"Ingrese mes contratacion primero")</f>
        <v>Ingrese mes contratacion primero</v>
      </c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</row>
    <row r="1104" ht="15.75" customHeight="1">
      <c r="A1104" s="134"/>
      <c r="B1104" s="134"/>
      <c r="C1104" s="134"/>
      <c r="D1104" s="134"/>
      <c r="E1104" s="134"/>
      <c r="F1104" s="134"/>
      <c r="G1104" s="134"/>
      <c r="H1104" s="134"/>
      <c r="I1104" s="134"/>
      <c r="J1104" s="134"/>
      <c r="K1104" s="134"/>
      <c r="L1104" s="134"/>
      <c r="M1104" s="134"/>
      <c r="N1104" s="134"/>
      <c r="O1104" s="134"/>
      <c r="P1104" s="134"/>
      <c r="Q1104" s="59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353"/>
      <c r="AZ1104" s="392" t="str">
        <f>IFERROR(__xludf.DUMMYFUNCTION("TRANSPOSE( IFNA(FILTER($B:$B, MONTH(IF($A:$A&lt;&gt;"""",$A:$A,""null""))=MONTH(IF('DATOS PERSONALES'!$H1102&lt;&gt;"""",'DATOS PERSONALES'!$H1102,""null""))),""Ingrese mes contratacion primero""))"),"Ingrese mes contratacion primero")</f>
        <v>Ingrese mes contratacion primero</v>
      </c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</row>
    <row r="1105" ht="15.75" customHeight="1">
      <c r="A1105" s="134"/>
      <c r="B1105" s="134"/>
      <c r="C1105" s="134"/>
      <c r="D1105" s="134"/>
      <c r="E1105" s="134"/>
      <c r="F1105" s="134"/>
      <c r="G1105" s="134"/>
      <c r="H1105" s="134"/>
      <c r="I1105" s="134"/>
      <c r="J1105" s="134"/>
      <c r="K1105" s="134"/>
      <c r="L1105" s="134"/>
      <c r="M1105" s="134"/>
      <c r="N1105" s="134"/>
      <c r="O1105" s="134"/>
      <c r="P1105" s="134"/>
      <c r="Q1105" s="59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353"/>
      <c r="AZ1105" s="392" t="str">
        <f>IFERROR(__xludf.DUMMYFUNCTION("TRANSPOSE( IFNA(FILTER($B:$B, MONTH(IF($A:$A&lt;&gt;"""",$A:$A,""null""))=MONTH(IF('DATOS PERSONALES'!$H1103&lt;&gt;"""",'DATOS PERSONALES'!$H1103,""null""))),""Ingrese mes contratacion primero""))"),"Ingrese mes contratacion primero")</f>
        <v>Ingrese mes contratacion primero</v>
      </c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</row>
    <row r="1106" ht="15.75" customHeight="1">
      <c r="A1106" s="134"/>
      <c r="B1106" s="134"/>
      <c r="C1106" s="134"/>
      <c r="D1106" s="134"/>
      <c r="E1106" s="134"/>
      <c r="F1106" s="134"/>
      <c r="G1106" s="134"/>
      <c r="H1106" s="134"/>
      <c r="I1106" s="134"/>
      <c r="J1106" s="134"/>
      <c r="K1106" s="134"/>
      <c r="L1106" s="134"/>
      <c r="M1106" s="134"/>
      <c r="N1106" s="134"/>
      <c r="O1106" s="134"/>
      <c r="P1106" s="134"/>
      <c r="Q1106" s="59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353"/>
      <c r="AZ1106" s="392" t="str">
        <f>IFERROR(__xludf.DUMMYFUNCTION("TRANSPOSE( IFNA(FILTER($B:$B, MONTH(IF($A:$A&lt;&gt;"""",$A:$A,""null""))=MONTH(IF('DATOS PERSONALES'!$H1104&lt;&gt;"""",'DATOS PERSONALES'!$H1104,""null""))),""Ingrese mes contratacion primero""))"),"Ingrese mes contratacion primero")</f>
        <v>Ingrese mes contratacion primero</v>
      </c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</row>
    <row r="1107" ht="15.75" customHeight="1">
      <c r="A1107" s="134"/>
      <c r="B1107" s="134"/>
      <c r="C1107" s="134"/>
      <c r="D1107" s="134"/>
      <c r="E1107" s="134"/>
      <c r="F1107" s="134"/>
      <c r="G1107" s="134"/>
      <c r="H1107" s="134"/>
      <c r="I1107" s="134"/>
      <c r="J1107" s="134"/>
      <c r="K1107" s="134"/>
      <c r="L1107" s="134"/>
      <c r="M1107" s="134"/>
      <c r="N1107" s="134"/>
      <c r="O1107" s="134"/>
      <c r="P1107" s="134"/>
      <c r="Q1107" s="59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353"/>
      <c r="AZ1107" s="392" t="str">
        <f>IFERROR(__xludf.DUMMYFUNCTION("TRANSPOSE( IFNA(FILTER($B:$B, MONTH(IF($A:$A&lt;&gt;"""",$A:$A,""null""))=MONTH(IF('DATOS PERSONALES'!$H1105&lt;&gt;"""",'DATOS PERSONALES'!$H1105,""null""))),""Ingrese mes contratacion primero""))"),"Ingrese mes contratacion primero")</f>
        <v>Ingrese mes contratacion primero</v>
      </c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</row>
    <row r="1108" ht="15.75" customHeight="1">
      <c r="A1108" s="134"/>
      <c r="B1108" s="134"/>
      <c r="C1108" s="134"/>
      <c r="D1108" s="134"/>
      <c r="E1108" s="134"/>
      <c r="F1108" s="134"/>
      <c r="G1108" s="134"/>
      <c r="H1108" s="134"/>
      <c r="I1108" s="134"/>
      <c r="J1108" s="134"/>
      <c r="K1108" s="134"/>
      <c r="L1108" s="134"/>
      <c r="M1108" s="134"/>
      <c r="N1108" s="134"/>
      <c r="O1108" s="134"/>
      <c r="P1108" s="134"/>
      <c r="Q1108" s="59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353"/>
      <c r="AZ1108" s="392" t="str">
        <f>IFERROR(__xludf.DUMMYFUNCTION("TRANSPOSE( IFNA(FILTER($B:$B, MONTH(IF($A:$A&lt;&gt;"""",$A:$A,""null""))=MONTH(IF('DATOS PERSONALES'!$H1106&lt;&gt;"""",'DATOS PERSONALES'!$H1106,""null""))),""Ingrese mes contratacion primero""))"),"Ingrese mes contratacion primero")</f>
        <v>Ingrese mes contratacion primero</v>
      </c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</row>
    <row r="1109" ht="15.75" customHeight="1">
      <c r="A1109" s="134"/>
      <c r="B1109" s="134"/>
      <c r="C1109" s="134"/>
      <c r="D1109" s="134"/>
      <c r="E1109" s="134"/>
      <c r="F1109" s="134"/>
      <c r="G1109" s="134"/>
      <c r="H1109" s="134"/>
      <c r="I1109" s="134"/>
      <c r="J1109" s="134"/>
      <c r="K1109" s="134"/>
      <c r="L1109" s="134"/>
      <c r="M1109" s="134"/>
      <c r="N1109" s="134"/>
      <c r="O1109" s="134"/>
      <c r="P1109" s="134"/>
      <c r="Q1109" s="59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353"/>
      <c r="AZ1109" s="392" t="str">
        <f>IFERROR(__xludf.DUMMYFUNCTION("TRANSPOSE( IFNA(FILTER($B:$B, MONTH(IF($A:$A&lt;&gt;"""",$A:$A,""null""))=MONTH(IF('DATOS PERSONALES'!$H1107&lt;&gt;"""",'DATOS PERSONALES'!$H1107,""null""))),""Ingrese mes contratacion primero""))"),"Ingrese mes contratacion primero")</f>
        <v>Ingrese mes contratacion primero</v>
      </c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</row>
    <row r="1110" ht="15.75" customHeight="1">
      <c r="A1110" s="134"/>
      <c r="B1110" s="134"/>
      <c r="C1110" s="134"/>
      <c r="D1110" s="134"/>
      <c r="E1110" s="134"/>
      <c r="F1110" s="134"/>
      <c r="G1110" s="134"/>
      <c r="H1110" s="134"/>
      <c r="I1110" s="134"/>
      <c r="J1110" s="134"/>
      <c r="K1110" s="134"/>
      <c r="L1110" s="134"/>
      <c r="M1110" s="134"/>
      <c r="N1110" s="134"/>
      <c r="O1110" s="134"/>
      <c r="P1110" s="134"/>
      <c r="Q1110" s="59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353"/>
      <c r="AZ1110" s="392" t="str">
        <f>IFERROR(__xludf.DUMMYFUNCTION("TRANSPOSE( IFNA(FILTER($B:$B, MONTH(IF($A:$A&lt;&gt;"""",$A:$A,""null""))=MONTH(IF('DATOS PERSONALES'!$H1108&lt;&gt;"""",'DATOS PERSONALES'!$H1108,""null""))),""Ingrese mes contratacion primero""))"),"Ingrese mes contratacion primero")</f>
        <v>Ingrese mes contratacion primero</v>
      </c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</row>
    <row r="1111" ht="15.75" customHeight="1">
      <c r="A1111" s="134"/>
      <c r="B1111" s="134"/>
      <c r="C1111" s="134"/>
      <c r="D1111" s="134"/>
      <c r="E1111" s="134"/>
      <c r="F1111" s="134"/>
      <c r="G1111" s="134"/>
      <c r="H1111" s="134"/>
      <c r="I1111" s="134"/>
      <c r="J1111" s="134"/>
      <c r="K1111" s="134"/>
      <c r="L1111" s="134"/>
      <c r="M1111" s="134"/>
      <c r="N1111" s="134"/>
      <c r="O1111" s="134"/>
      <c r="P1111" s="134"/>
      <c r="Q1111" s="59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353"/>
      <c r="AZ1111" s="392" t="str">
        <f>IFERROR(__xludf.DUMMYFUNCTION("TRANSPOSE( IFNA(FILTER($B:$B, MONTH(IF($A:$A&lt;&gt;"""",$A:$A,""null""))=MONTH(IF('DATOS PERSONALES'!$H1109&lt;&gt;"""",'DATOS PERSONALES'!$H1109,""null""))),""Ingrese mes contratacion primero""))"),"Ingrese mes contratacion primero")</f>
        <v>Ingrese mes contratacion primero</v>
      </c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</row>
    <row r="1112" ht="15.75" customHeight="1">
      <c r="A1112" s="134"/>
      <c r="B1112" s="134"/>
      <c r="C1112" s="134"/>
      <c r="D1112" s="134"/>
      <c r="E1112" s="134"/>
      <c r="F1112" s="134"/>
      <c r="G1112" s="134"/>
      <c r="H1112" s="134"/>
      <c r="I1112" s="134"/>
      <c r="J1112" s="134"/>
      <c r="K1112" s="134"/>
      <c r="L1112" s="134"/>
      <c r="M1112" s="134"/>
      <c r="N1112" s="134"/>
      <c r="O1112" s="134"/>
      <c r="P1112" s="134"/>
      <c r="Q1112" s="59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353"/>
      <c r="AZ1112" s="392" t="str">
        <f>IFERROR(__xludf.DUMMYFUNCTION("TRANSPOSE( IFNA(FILTER($B:$B, MONTH(IF($A:$A&lt;&gt;"""",$A:$A,""null""))=MONTH(IF('DATOS PERSONALES'!$H1110&lt;&gt;"""",'DATOS PERSONALES'!$H1110,""null""))),""Ingrese mes contratacion primero""))"),"Ingrese mes contratacion primero")</f>
        <v>Ingrese mes contratacion primero</v>
      </c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</row>
    <row r="1113" ht="15.75" customHeight="1">
      <c r="A1113" s="134"/>
      <c r="B1113" s="134"/>
      <c r="C1113" s="134"/>
      <c r="D1113" s="134"/>
      <c r="E1113" s="134"/>
      <c r="F1113" s="134"/>
      <c r="G1113" s="134"/>
      <c r="H1113" s="134"/>
      <c r="I1113" s="134"/>
      <c r="J1113" s="134"/>
      <c r="K1113" s="134"/>
      <c r="L1113" s="134"/>
      <c r="M1113" s="134"/>
      <c r="N1113" s="134"/>
      <c r="O1113" s="134"/>
      <c r="P1113" s="134"/>
      <c r="Q1113" s="59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353"/>
      <c r="AZ1113" s="392" t="str">
        <f>IFERROR(__xludf.DUMMYFUNCTION("TRANSPOSE( IFNA(FILTER($B:$B, MONTH(IF($A:$A&lt;&gt;"""",$A:$A,""null""))=MONTH(IF('DATOS PERSONALES'!$H1111&lt;&gt;"""",'DATOS PERSONALES'!$H1111,""null""))),""Ingrese mes contratacion primero""))"),"Ingrese mes contratacion primero")</f>
        <v>Ingrese mes contratacion primero</v>
      </c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</row>
    <row r="1114" ht="15.75" customHeight="1">
      <c r="A1114" s="134"/>
      <c r="B1114" s="134"/>
      <c r="C1114" s="134"/>
      <c r="D1114" s="134"/>
      <c r="E1114" s="134"/>
      <c r="F1114" s="134"/>
      <c r="G1114" s="134"/>
      <c r="H1114" s="134"/>
      <c r="I1114" s="134"/>
      <c r="J1114" s="134"/>
      <c r="K1114" s="134"/>
      <c r="L1114" s="134"/>
      <c r="M1114" s="134"/>
      <c r="N1114" s="134"/>
      <c r="O1114" s="134"/>
      <c r="P1114" s="134"/>
      <c r="Q1114" s="59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353"/>
      <c r="AZ1114" s="392" t="str">
        <f>IFERROR(__xludf.DUMMYFUNCTION("TRANSPOSE( IFNA(FILTER($B:$B, MONTH(IF($A:$A&lt;&gt;"""",$A:$A,""null""))=MONTH(IF('DATOS PERSONALES'!$H1112&lt;&gt;"""",'DATOS PERSONALES'!$H1112,""null""))),""Ingrese mes contratacion primero""))"),"Ingrese mes contratacion primero")</f>
        <v>Ingrese mes contratacion primero</v>
      </c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</row>
    <row r="1115" ht="15.75" customHeight="1">
      <c r="A1115" s="134"/>
      <c r="B1115" s="134"/>
      <c r="C1115" s="134"/>
      <c r="D1115" s="134"/>
      <c r="E1115" s="134"/>
      <c r="F1115" s="134"/>
      <c r="G1115" s="134"/>
      <c r="H1115" s="134"/>
      <c r="I1115" s="134"/>
      <c r="J1115" s="134"/>
      <c r="K1115" s="134"/>
      <c r="L1115" s="134"/>
      <c r="M1115" s="134"/>
      <c r="N1115" s="134"/>
      <c r="O1115" s="134"/>
      <c r="P1115" s="134"/>
      <c r="Q1115" s="59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353"/>
      <c r="AZ1115" s="392" t="str">
        <f>IFERROR(__xludf.DUMMYFUNCTION("TRANSPOSE( IFNA(FILTER($B:$B, MONTH(IF($A:$A&lt;&gt;"""",$A:$A,""null""))=MONTH(IF('DATOS PERSONALES'!$H1113&lt;&gt;"""",'DATOS PERSONALES'!$H1113,""null""))),""Ingrese mes contratacion primero""))"),"Ingrese mes contratacion primero")</f>
        <v>Ingrese mes contratacion primero</v>
      </c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</row>
    <row r="1116" ht="15.75" customHeight="1">
      <c r="A1116" s="134"/>
      <c r="B1116" s="134"/>
      <c r="C1116" s="134"/>
      <c r="D1116" s="134"/>
      <c r="E1116" s="134"/>
      <c r="F1116" s="134"/>
      <c r="G1116" s="134"/>
      <c r="H1116" s="134"/>
      <c r="I1116" s="134"/>
      <c r="J1116" s="134"/>
      <c r="K1116" s="134"/>
      <c r="L1116" s="134"/>
      <c r="M1116" s="134"/>
      <c r="N1116" s="134"/>
      <c r="O1116" s="134"/>
      <c r="P1116" s="134"/>
      <c r="Q1116" s="59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353"/>
      <c r="AZ1116" s="392" t="str">
        <f>IFERROR(__xludf.DUMMYFUNCTION("TRANSPOSE( IFNA(FILTER($B:$B, MONTH(IF($A:$A&lt;&gt;"""",$A:$A,""null""))=MONTH(IF('DATOS PERSONALES'!$H1114&lt;&gt;"""",'DATOS PERSONALES'!$H1114,""null""))),""Ingrese mes contratacion primero""))"),"Ingrese mes contratacion primero")</f>
        <v>Ingrese mes contratacion primero</v>
      </c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</row>
    <row r="1117" ht="15.75" customHeight="1">
      <c r="A1117" s="134"/>
      <c r="B1117" s="134"/>
      <c r="C1117" s="134"/>
      <c r="D1117" s="134"/>
      <c r="E1117" s="134"/>
      <c r="F1117" s="134"/>
      <c r="G1117" s="134"/>
      <c r="H1117" s="134"/>
      <c r="I1117" s="134"/>
      <c r="J1117" s="134"/>
      <c r="K1117" s="134"/>
      <c r="L1117" s="134"/>
      <c r="M1117" s="134"/>
      <c r="N1117" s="134"/>
      <c r="O1117" s="134"/>
      <c r="P1117" s="134"/>
      <c r="Q1117" s="59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353"/>
      <c r="AZ1117" s="392" t="str">
        <f>IFERROR(__xludf.DUMMYFUNCTION("TRANSPOSE( IFNA(FILTER($B:$B, MONTH(IF($A:$A&lt;&gt;"""",$A:$A,""null""))=MONTH(IF('DATOS PERSONALES'!$H1115&lt;&gt;"""",'DATOS PERSONALES'!$H1115,""null""))),""Ingrese mes contratacion primero""))"),"Ingrese mes contratacion primero")</f>
        <v>Ingrese mes contratacion primero</v>
      </c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</row>
    <row r="1118" ht="15.75" customHeight="1">
      <c r="A1118" s="134"/>
      <c r="B1118" s="134"/>
      <c r="C1118" s="134"/>
      <c r="D1118" s="134"/>
      <c r="E1118" s="134"/>
      <c r="F1118" s="134"/>
      <c r="G1118" s="134"/>
      <c r="H1118" s="134"/>
      <c r="I1118" s="134"/>
      <c r="J1118" s="134"/>
      <c r="K1118" s="134"/>
      <c r="L1118" s="134"/>
      <c r="M1118" s="134"/>
      <c r="N1118" s="134"/>
      <c r="O1118" s="134"/>
      <c r="P1118" s="134"/>
      <c r="Q1118" s="59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353"/>
      <c r="AZ1118" s="392" t="str">
        <f>IFERROR(__xludf.DUMMYFUNCTION("TRANSPOSE( IFNA(FILTER($B:$B, MONTH(IF($A:$A&lt;&gt;"""",$A:$A,""null""))=MONTH(IF('DATOS PERSONALES'!$H1116&lt;&gt;"""",'DATOS PERSONALES'!$H1116,""null""))),""Ingrese mes contratacion primero""))"),"Ingrese mes contratacion primero")</f>
        <v>Ingrese mes contratacion primero</v>
      </c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</row>
    <row r="1119" ht="15.75" customHeight="1">
      <c r="A1119" s="134"/>
      <c r="B1119" s="134"/>
      <c r="C1119" s="134"/>
      <c r="D1119" s="134"/>
      <c r="E1119" s="134"/>
      <c r="F1119" s="134"/>
      <c r="G1119" s="134"/>
      <c r="H1119" s="134"/>
      <c r="I1119" s="134"/>
      <c r="J1119" s="134"/>
      <c r="K1119" s="134"/>
      <c r="L1119" s="134"/>
      <c r="M1119" s="134"/>
      <c r="N1119" s="134"/>
      <c r="O1119" s="134"/>
      <c r="P1119" s="134"/>
      <c r="Q1119" s="59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353"/>
      <c r="AZ1119" s="392" t="str">
        <f>IFERROR(__xludf.DUMMYFUNCTION("TRANSPOSE( IFNA(FILTER($B:$B, MONTH(IF($A:$A&lt;&gt;"""",$A:$A,""null""))=MONTH(IF('DATOS PERSONALES'!$H1117&lt;&gt;"""",'DATOS PERSONALES'!$H1117,""null""))),""Ingrese mes contratacion primero""))"),"Ingrese mes contratacion primero")</f>
        <v>Ingrese mes contratacion primero</v>
      </c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</row>
    <row r="1120" ht="15.75" customHeight="1">
      <c r="A1120" s="134"/>
      <c r="B1120" s="134"/>
      <c r="C1120" s="134"/>
      <c r="D1120" s="134"/>
      <c r="E1120" s="134"/>
      <c r="F1120" s="134"/>
      <c r="G1120" s="134"/>
      <c r="H1120" s="134"/>
      <c r="I1120" s="134"/>
      <c r="J1120" s="134"/>
      <c r="K1120" s="134"/>
      <c r="L1120" s="134"/>
      <c r="M1120" s="134"/>
      <c r="N1120" s="134"/>
      <c r="O1120" s="134"/>
      <c r="P1120" s="134"/>
      <c r="Q1120" s="59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353"/>
      <c r="AZ1120" s="392" t="str">
        <f>IFERROR(__xludf.DUMMYFUNCTION("TRANSPOSE( IFNA(FILTER($B:$B, MONTH(IF($A:$A&lt;&gt;"""",$A:$A,""null""))=MONTH(IF('DATOS PERSONALES'!$H1118&lt;&gt;"""",'DATOS PERSONALES'!$H1118,""null""))),""Ingrese mes contratacion primero""))"),"Ingrese mes contratacion primero")</f>
        <v>Ingrese mes contratacion primero</v>
      </c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</row>
    <row r="1121" ht="15.75" customHeight="1">
      <c r="A1121" s="134"/>
      <c r="B1121" s="134"/>
      <c r="C1121" s="134"/>
      <c r="D1121" s="134"/>
      <c r="E1121" s="134"/>
      <c r="F1121" s="134"/>
      <c r="G1121" s="134"/>
      <c r="H1121" s="134"/>
      <c r="I1121" s="134"/>
      <c r="J1121" s="134"/>
      <c r="K1121" s="134"/>
      <c r="L1121" s="134"/>
      <c r="M1121" s="134"/>
      <c r="N1121" s="134"/>
      <c r="O1121" s="134"/>
      <c r="P1121" s="134"/>
      <c r="Q1121" s="59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353"/>
      <c r="AZ1121" s="392" t="str">
        <f>IFERROR(__xludf.DUMMYFUNCTION("TRANSPOSE( IFNA(FILTER($B:$B, MONTH(IF($A:$A&lt;&gt;"""",$A:$A,""null""))=MONTH(IF('DATOS PERSONALES'!$H1119&lt;&gt;"""",'DATOS PERSONALES'!$H1119,""null""))),""Ingrese mes contratacion primero""))"),"Ingrese mes contratacion primero")</f>
        <v>Ingrese mes contratacion primero</v>
      </c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</row>
    <row r="1122" ht="15.75" customHeight="1">
      <c r="A1122" s="134"/>
      <c r="B1122" s="134"/>
      <c r="C1122" s="134"/>
      <c r="D1122" s="134"/>
      <c r="E1122" s="134"/>
      <c r="F1122" s="134"/>
      <c r="G1122" s="134"/>
      <c r="H1122" s="134"/>
      <c r="I1122" s="134"/>
      <c r="J1122" s="134"/>
      <c r="K1122" s="134"/>
      <c r="L1122" s="134"/>
      <c r="M1122" s="134"/>
      <c r="N1122" s="134"/>
      <c r="O1122" s="134"/>
      <c r="P1122" s="134"/>
      <c r="Q1122" s="59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353"/>
      <c r="AZ1122" s="392" t="str">
        <f>IFERROR(__xludf.DUMMYFUNCTION("TRANSPOSE( IFNA(FILTER($B:$B, MONTH(IF($A:$A&lt;&gt;"""",$A:$A,""null""))=MONTH(IF('DATOS PERSONALES'!$H1120&lt;&gt;"""",'DATOS PERSONALES'!$H1120,""null""))),""Ingrese mes contratacion primero""))"),"Ingrese mes contratacion primero")</f>
        <v>Ingrese mes contratacion primero</v>
      </c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</row>
    <row r="1123" ht="15.75" customHeight="1">
      <c r="A1123" s="134"/>
      <c r="B1123" s="134"/>
      <c r="C1123" s="134"/>
      <c r="D1123" s="134"/>
      <c r="E1123" s="134"/>
      <c r="F1123" s="134"/>
      <c r="G1123" s="134"/>
      <c r="H1123" s="134"/>
      <c r="I1123" s="134"/>
      <c r="J1123" s="134"/>
      <c r="K1123" s="134"/>
      <c r="L1123" s="134"/>
      <c r="M1123" s="134"/>
      <c r="N1123" s="134"/>
      <c r="O1123" s="134"/>
      <c r="P1123" s="134"/>
      <c r="Q1123" s="59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353"/>
      <c r="AZ1123" s="392" t="str">
        <f>IFERROR(__xludf.DUMMYFUNCTION("TRANSPOSE( IFNA(FILTER($B:$B, MONTH(IF($A:$A&lt;&gt;"""",$A:$A,""null""))=MONTH(IF('DATOS PERSONALES'!$H1121&lt;&gt;"""",'DATOS PERSONALES'!$H1121,""null""))),""Ingrese mes contratacion primero""))"),"Ingrese mes contratacion primero")</f>
        <v>Ingrese mes contratacion primero</v>
      </c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</row>
    <row r="1124" ht="15.75" customHeight="1">
      <c r="A1124" s="134"/>
      <c r="B1124" s="134"/>
      <c r="C1124" s="134"/>
      <c r="D1124" s="134"/>
      <c r="E1124" s="134"/>
      <c r="F1124" s="134"/>
      <c r="G1124" s="134"/>
      <c r="H1124" s="134"/>
      <c r="I1124" s="134"/>
      <c r="J1124" s="134"/>
      <c r="K1124" s="134"/>
      <c r="L1124" s="134"/>
      <c r="M1124" s="134"/>
      <c r="N1124" s="134"/>
      <c r="O1124" s="134"/>
      <c r="P1124" s="134"/>
      <c r="Q1124" s="59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353"/>
      <c r="AZ1124" s="392" t="str">
        <f>IFERROR(__xludf.DUMMYFUNCTION("TRANSPOSE( IFNA(FILTER($B:$B, MONTH(IF($A:$A&lt;&gt;"""",$A:$A,""null""))=MONTH(IF('DATOS PERSONALES'!$H1122&lt;&gt;"""",'DATOS PERSONALES'!$H1122,""null""))),""Ingrese mes contratacion primero""))"),"Ingrese mes contratacion primero")</f>
        <v>Ingrese mes contratacion primero</v>
      </c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</row>
    <row r="1125" ht="15.75" customHeight="1">
      <c r="A1125" s="134"/>
      <c r="B1125" s="134"/>
      <c r="C1125" s="134"/>
      <c r="D1125" s="134"/>
      <c r="E1125" s="134"/>
      <c r="F1125" s="134"/>
      <c r="G1125" s="134"/>
      <c r="H1125" s="134"/>
      <c r="I1125" s="134"/>
      <c r="J1125" s="134"/>
      <c r="K1125" s="134"/>
      <c r="L1125" s="134"/>
      <c r="M1125" s="134"/>
      <c r="N1125" s="134"/>
      <c r="O1125" s="134"/>
      <c r="P1125" s="134"/>
      <c r="Q1125" s="59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353"/>
      <c r="AZ1125" s="392" t="str">
        <f>IFERROR(__xludf.DUMMYFUNCTION("TRANSPOSE( IFNA(FILTER($B:$B, MONTH(IF($A:$A&lt;&gt;"""",$A:$A,""null""))=MONTH(IF('DATOS PERSONALES'!$H1123&lt;&gt;"""",'DATOS PERSONALES'!$H1123,""null""))),""Ingrese mes contratacion primero""))"),"Ingrese mes contratacion primero")</f>
        <v>Ingrese mes contratacion primero</v>
      </c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</row>
    <row r="1126" ht="15.75" customHeight="1">
      <c r="A1126" s="134"/>
      <c r="B1126" s="134"/>
      <c r="C1126" s="134"/>
      <c r="D1126" s="134"/>
      <c r="E1126" s="134"/>
      <c r="F1126" s="134"/>
      <c r="G1126" s="134"/>
      <c r="H1126" s="134"/>
      <c r="I1126" s="134"/>
      <c r="J1126" s="134"/>
      <c r="K1126" s="134"/>
      <c r="L1126" s="134"/>
      <c r="M1126" s="134"/>
      <c r="N1126" s="134"/>
      <c r="O1126" s="134"/>
      <c r="P1126" s="134"/>
      <c r="Q1126" s="59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353"/>
      <c r="AZ1126" s="392" t="str">
        <f>IFERROR(__xludf.DUMMYFUNCTION("TRANSPOSE( IFNA(FILTER($B:$B, MONTH(IF($A:$A&lt;&gt;"""",$A:$A,""null""))=MONTH(IF('DATOS PERSONALES'!$H1124&lt;&gt;"""",'DATOS PERSONALES'!$H1124,""null""))),""Ingrese mes contratacion primero""))"),"Ingrese mes contratacion primero")</f>
        <v>Ingrese mes contratacion primero</v>
      </c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</row>
    <row r="1127" ht="15.75" customHeight="1">
      <c r="A1127" s="134"/>
      <c r="B1127" s="134"/>
      <c r="C1127" s="134"/>
      <c r="D1127" s="134"/>
      <c r="E1127" s="134"/>
      <c r="F1127" s="134"/>
      <c r="G1127" s="134"/>
      <c r="H1127" s="134"/>
      <c r="I1127" s="134"/>
      <c r="J1127" s="134"/>
      <c r="K1127" s="134"/>
      <c r="L1127" s="134"/>
      <c r="M1127" s="134"/>
      <c r="N1127" s="134"/>
      <c r="O1127" s="134"/>
      <c r="P1127" s="134"/>
      <c r="Q1127" s="59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353"/>
      <c r="AZ1127" s="392" t="str">
        <f>IFERROR(__xludf.DUMMYFUNCTION("TRANSPOSE( IFNA(FILTER($B:$B, MONTH(IF($A:$A&lt;&gt;"""",$A:$A,""null""))=MONTH(IF('DATOS PERSONALES'!$H1125&lt;&gt;"""",'DATOS PERSONALES'!$H1125,""null""))),""Ingrese mes contratacion primero""))"),"Ingrese mes contratacion primero")</f>
        <v>Ingrese mes contratacion primero</v>
      </c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</row>
    <row r="1128" ht="15.75" customHeight="1">
      <c r="A1128" s="134"/>
      <c r="B1128" s="134"/>
      <c r="C1128" s="134"/>
      <c r="D1128" s="134"/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134"/>
      <c r="P1128" s="134"/>
      <c r="Q1128" s="59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353"/>
      <c r="AZ1128" s="392" t="str">
        <f>IFERROR(__xludf.DUMMYFUNCTION("TRANSPOSE( IFNA(FILTER($B:$B, MONTH(IF($A:$A&lt;&gt;"""",$A:$A,""null""))=MONTH(IF('DATOS PERSONALES'!$H1126&lt;&gt;"""",'DATOS PERSONALES'!$H1126,""null""))),""Ingrese mes contratacion primero""))"),"Ingrese mes contratacion primero")</f>
        <v>Ingrese mes contratacion primero</v>
      </c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</row>
    <row r="1129" ht="15.75" customHeight="1">
      <c r="A1129" s="134"/>
      <c r="B1129" s="134"/>
      <c r="C1129" s="134"/>
      <c r="D1129" s="134"/>
      <c r="E1129" s="134"/>
      <c r="F1129" s="134"/>
      <c r="G1129" s="134"/>
      <c r="H1129" s="134"/>
      <c r="I1129" s="134"/>
      <c r="J1129" s="134"/>
      <c r="K1129" s="134"/>
      <c r="L1129" s="134"/>
      <c r="M1129" s="134"/>
      <c r="N1129" s="134"/>
      <c r="O1129" s="134"/>
      <c r="P1129" s="134"/>
      <c r="Q1129" s="59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353"/>
      <c r="AZ1129" s="392" t="str">
        <f>IFERROR(__xludf.DUMMYFUNCTION("TRANSPOSE( IFNA(FILTER($B:$B, MONTH(IF($A:$A&lt;&gt;"""",$A:$A,""null""))=MONTH(IF('DATOS PERSONALES'!$H1127&lt;&gt;"""",'DATOS PERSONALES'!$H1127,""null""))),""Ingrese mes contratacion primero""))"),"Ingrese mes contratacion primero")</f>
        <v>Ingrese mes contratacion primero</v>
      </c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</row>
    <row r="1130" ht="15.75" customHeight="1">
      <c r="A1130" s="134"/>
      <c r="B1130" s="134"/>
      <c r="C1130" s="134"/>
      <c r="D1130" s="134"/>
      <c r="E1130" s="134"/>
      <c r="F1130" s="134"/>
      <c r="G1130" s="134"/>
      <c r="H1130" s="134"/>
      <c r="I1130" s="134"/>
      <c r="J1130" s="134"/>
      <c r="K1130" s="134"/>
      <c r="L1130" s="134"/>
      <c r="M1130" s="134"/>
      <c r="N1130" s="134"/>
      <c r="O1130" s="134"/>
      <c r="P1130" s="134"/>
      <c r="Q1130" s="59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353"/>
      <c r="AZ1130" s="392" t="str">
        <f>IFERROR(__xludf.DUMMYFUNCTION("TRANSPOSE( IFNA(FILTER($B:$B, MONTH(IF($A:$A&lt;&gt;"""",$A:$A,""null""))=MONTH(IF('DATOS PERSONALES'!$H1128&lt;&gt;"""",'DATOS PERSONALES'!$H1128,""null""))),""Ingrese mes contratacion primero""))"),"Ingrese mes contratacion primero")</f>
        <v>Ingrese mes contratacion primero</v>
      </c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</row>
    <row r="1131" ht="15.75" customHeight="1">
      <c r="A1131" s="134"/>
      <c r="B1131" s="134"/>
      <c r="C1131" s="134"/>
      <c r="D1131" s="134"/>
      <c r="E1131" s="134"/>
      <c r="F1131" s="134"/>
      <c r="G1131" s="134"/>
      <c r="H1131" s="134"/>
      <c r="I1131" s="134"/>
      <c r="J1131" s="134"/>
      <c r="K1131" s="134"/>
      <c r="L1131" s="134"/>
      <c r="M1131" s="134"/>
      <c r="N1131" s="134"/>
      <c r="O1131" s="134"/>
      <c r="P1131" s="134"/>
      <c r="Q1131" s="59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353"/>
      <c r="AZ1131" s="392" t="str">
        <f>IFERROR(__xludf.DUMMYFUNCTION("TRANSPOSE( IFNA(FILTER($B:$B, MONTH(IF($A:$A&lt;&gt;"""",$A:$A,""null""))=MONTH(IF('DATOS PERSONALES'!$H1129&lt;&gt;"""",'DATOS PERSONALES'!$H1129,""null""))),""Ingrese mes contratacion primero""))"),"Ingrese mes contratacion primero")</f>
        <v>Ingrese mes contratacion primero</v>
      </c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</row>
    <row r="1132" ht="15.75" customHeight="1">
      <c r="A1132" s="134"/>
      <c r="B1132" s="134"/>
      <c r="C1132" s="134"/>
      <c r="D1132" s="134"/>
      <c r="E1132" s="134"/>
      <c r="F1132" s="134"/>
      <c r="G1132" s="134"/>
      <c r="H1132" s="134"/>
      <c r="I1132" s="134"/>
      <c r="J1132" s="134"/>
      <c r="K1132" s="134"/>
      <c r="L1132" s="134"/>
      <c r="M1132" s="134"/>
      <c r="N1132" s="134"/>
      <c r="O1132" s="134"/>
      <c r="P1132" s="134"/>
      <c r="Q1132" s="59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353"/>
      <c r="AZ1132" s="392" t="str">
        <f>IFERROR(__xludf.DUMMYFUNCTION("TRANSPOSE( IFNA(FILTER($B:$B, MONTH(IF($A:$A&lt;&gt;"""",$A:$A,""null""))=MONTH(IF('DATOS PERSONALES'!$H1130&lt;&gt;"""",'DATOS PERSONALES'!$H1130,""null""))),""Ingrese mes contratacion primero""))"),"Ingrese mes contratacion primero")</f>
        <v>Ingrese mes contratacion primero</v>
      </c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</row>
    <row r="1133" ht="15.75" customHeight="1">
      <c r="A1133" s="134"/>
      <c r="B1133" s="134"/>
      <c r="C1133" s="134"/>
      <c r="D1133" s="134"/>
      <c r="E1133" s="134"/>
      <c r="F1133" s="134"/>
      <c r="G1133" s="134"/>
      <c r="H1133" s="134"/>
      <c r="I1133" s="134"/>
      <c r="J1133" s="134"/>
      <c r="K1133" s="134"/>
      <c r="L1133" s="134"/>
      <c r="M1133" s="134"/>
      <c r="N1133" s="134"/>
      <c r="O1133" s="134"/>
      <c r="P1133" s="134"/>
      <c r="Q1133" s="59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353"/>
      <c r="AZ1133" s="392" t="str">
        <f>IFERROR(__xludf.DUMMYFUNCTION("TRANSPOSE( IFNA(FILTER($B:$B, MONTH(IF($A:$A&lt;&gt;"""",$A:$A,""null""))=MONTH(IF('DATOS PERSONALES'!$H1131&lt;&gt;"""",'DATOS PERSONALES'!$H1131,""null""))),""Ingrese mes contratacion primero""))"),"Ingrese mes contratacion primero")</f>
        <v>Ingrese mes contratacion primero</v>
      </c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</row>
    <row r="1134" ht="15.75" customHeight="1">
      <c r="A1134" s="134"/>
      <c r="B1134" s="134"/>
      <c r="C1134" s="134"/>
      <c r="D1134" s="134"/>
      <c r="E1134" s="134"/>
      <c r="F1134" s="134"/>
      <c r="G1134" s="134"/>
      <c r="H1134" s="134"/>
      <c r="I1134" s="134"/>
      <c r="J1134" s="134"/>
      <c r="K1134" s="134"/>
      <c r="L1134" s="134"/>
      <c r="M1134" s="134"/>
      <c r="N1134" s="134"/>
      <c r="O1134" s="134"/>
      <c r="P1134" s="134"/>
      <c r="Q1134" s="59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353"/>
      <c r="AZ1134" s="392" t="str">
        <f>IFERROR(__xludf.DUMMYFUNCTION("TRANSPOSE( IFNA(FILTER($B:$B, MONTH(IF($A:$A&lt;&gt;"""",$A:$A,""null""))=MONTH(IF('DATOS PERSONALES'!$H1132&lt;&gt;"""",'DATOS PERSONALES'!$H1132,""null""))),""Ingrese mes contratacion primero""))"),"Ingrese mes contratacion primero")</f>
        <v>Ingrese mes contratacion primero</v>
      </c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</row>
    <row r="1135" ht="15.75" customHeight="1">
      <c r="A1135" s="134"/>
      <c r="B1135" s="134"/>
      <c r="C1135" s="134"/>
      <c r="D1135" s="134"/>
      <c r="E1135" s="134"/>
      <c r="F1135" s="134"/>
      <c r="G1135" s="134"/>
      <c r="H1135" s="134"/>
      <c r="I1135" s="134"/>
      <c r="J1135" s="134"/>
      <c r="K1135" s="134"/>
      <c r="L1135" s="134"/>
      <c r="M1135" s="134"/>
      <c r="N1135" s="134"/>
      <c r="O1135" s="134"/>
      <c r="P1135" s="134"/>
      <c r="Q1135" s="59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353"/>
      <c r="AZ1135" s="392" t="str">
        <f>IFERROR(__xludf.DUMMYFUNCTION("TRANSPOSE( IFNA(FILTER($B:$B, MONTH(IF($A:$A&lt;&gt;"""",$A:$A,""null""))=MONTH(IF('DATOS PERSONALES'!$H1133&lt;&gt;"""",'DATOS PERSONALES'!$H1133,""null""))),""Ingrese mes contratacion primero""))"),"Ingrese mes contratacion primero")</f>
        <v>Ingrese mes contratacion primero</v>
      </c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</row>
    <row r="1136" ht="15.75" customHeight="1">
      <c r="A1136" s="134"/>
      <c r="B1136" s="134"/>
      <c r="C1136" s="134"/>
      <c r="D1136" s="134"/>
      <c r="E1136" s="134"/>
      <c r="F1136" s="134"/>
      <c r="G1136" s="134"/>
      <c r="H1136" s="134"/>
      <c r="I1136" s="134"/>
      <c r="J1136" s="134"/>
      <c r="K1136" s="134"/>
      <c r="L1136" s="134"/>
      <c r="M1136" s="134"/>
      <c r="N1136" s="134"/>
      <c r="O1136" s="134"/>
      <c r="P1136" s="134"/>
      <c r="Q1136" s="59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353"/>
      <c r="AZ1136" s="392" t="str">
        <f>IFERROR(__xludf.DUMMYFUNCTION("TRANSPOSE( IFNA(FILTER($B:$B, MONTH(IF($A:$A&lt;&gt;"""",$A:$A,""null""))=MONTH(IF('DATOS PERSONALES'!$H1134&lt;&gt;"""",'DATOS PERSONALES'!$H1134,""null""))),""Ingrese mes contratacion primero""))"),"Ingrese mes contratacion primero")</f>
        <v>Ingrese mes contratacion primero</v>
      </c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</row>
    <row r="1137" ht="15.75" customHeight="1">
      <c r="A1137" s="134"/>
      <c r="B1137" s="134"/>
      <c r="C1137" s="134"/>
      <c r="D1137" s="134"/>
      <c r="E1137" s="134"/>
      <c r="F1137" s="134"/>
      <c r="G1137" s="134"/>
      <c r="H1137" s="134"/>
      <c r="I1137" s="134"/>
      <c r="J1137" s="134"/>
      <c r="K1137" s="134"/>
      <c r="L1137" s="134"/>
      <c r="M1137" s="134"/>
      <c r="N1137" s="134"/>
      <c r="O1137" s="134"/>
      <c r="P1137" s="134"/>
      <c r="Q1137" s="59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353"/>
      <c r="AZ1137" s="392" t="str">
        <f>IFERROR(__xludf.DUMMYFUNCTION("TRANSPOSE( IFNA(FILTER($B:$B, MONTH(IF($A:$A&lt;&gt;"""",$A:$A,""null""))=MONTH(IF('DATOS PERSONALES'!$H1135&lt;&gt;"""",'DATOS PERSONALES'!$H1135,""null""))),""Ingrese mes contratacion primero""))"),"Ingrese mes contratacion primero")</f>
        <v>Ingrese mes contratacion primero</v>
      </c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</row>
    <row r="1138" ht="15.75" customHeight="1">
      <c r="A1138" s="134"/>
      <c r="B1138" s="134"/>
      <c r="C1138" s="134"/>
      <c r="D1138" s="134"/>
      <c r="E1138" s="134"/>
      <c r="F1138" s="134"/>
      <c r="G1138" s="134"/>
      <c r="H1138" s="134"/>
      <c r="I1138" s="134"/>
      <c r="J1138" s="134"/>
      <c r="K1138" s="134"/>
      <c r="L1138" s="134"/>
      <c r="M1138" s="134"/>
      <c r="N1138" s="134"/>
      <c r="O1138" s="134"/>
      <c r="P1138" s="134"/>
      <c r="Q1138" s="59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353"/>
      <c r="AZ1138" s="392" t="str">
        <f>IFERROR(__xludf.DUMMYFUNCTION("TRANSPOSE( IFNA(FILTER($B:$B, MONTH(IF($A:$A&lt;&gt;"""",$A:$A,""null""))=MONTH(IF('DATOS PERSONALES'!$H1136&lt;&gt;"""",'DATOS PERSONALES'!$H1136,""null""))),""Ingrese mes contratacion primero""))"),"Ingrese mes contratacion primero")</f>
        <v>Ingrese mes contratacion primero</v>
      </c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</row>
    <row r="1139" ht="15.75" customHeight="1">
      <c r="A1139" s="134"/>
      <c r="B1139" s="134"/>
      <c r="C1139" s="134"/>
      <c r="D1139" s="134"/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134"/>
      <c r="P1139" s="134"/>
      <c r="Q1139" s="59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353"/>
      <c r="AZ1139" s="392" t="str">
        <f>IFERROR(__xludf.DUMMYFUNCTION("TRANSPOSE( IFNA(FILTER($B:$B, MONTH(IF($A:$A&lt;&gt;"""",$A:$A,""null""))=MONTH(IF('DATOS PERSONALES'!$H1137&lt;&gt;"""",'DATOS PERSONALES'!$H1137,""null""))),""Ingrese mes contratacion primero""))"),"Ingrese mes contratacion primero")</f>
        <v>Ingrese mes contratacion primero</v>
      </c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</row>
    <row r="1140" ht="15.75" customHeight="1">
      <c r="A1140" s="134"/>
      <c r="B1140" s="134"/>
      <c r="C1140" s="134"/>
      <c r="D1140" s="134"/>
      <c r="E1140" s="134"/>
      <c r="F1140" s="134"/>
      <c r="G1140" s="134"/>
      <c r="H1140" s="134"/>
      <c r="I1140" s="134"/>
      <c r="J1140" s="134"/>
      <c r="K1140" s="134"/>
      <c r="L1140" s="134"/>
      <c r="M1140" s="134"/>
      <c r="N1140" s="134"/>
      <c r="O1140" s="134"/>
      <c r="P1140" s="134"/>
      <c r="Q1140" s="59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353"/>
      <c r="AZ1140" s="392" t="str">
        <f>IFERROR(__xludf.DUMMYFUNCTION("TRANSPOSE( IFNA(FILTER($B:$B, MONTH(IF($A:$A&lt;&gt;"""",$A:$A,""null""))=MONTH(IF('DATOS PERSONALES'!$H1138&lt;&gt;"""",'DATOS PERSONALES'!$H1138,""null""))),""Ingrese mes contratacion primero""))"),"Ingrese mes contratacion primero")</f>
        <v>Ingrese mes contratacion primero</v>
      </c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</row>
    <row r="1141" ht="15.75" customHeight="1">
      <c r="A1141" s="134"/>
      <c r="B1141" s="134"/>
      <c r="C1141" s="134"/>
      <c r="D1141" s="134"/>
      <c r="E1141" s="134"/>
      <c r="F1141" s="134"/>
      <c r="G1141" s="134"/>
      <c r="H1141" s="134"/>
      <c r="I1141" s="134"/>
      <c r="J1141" s="134"/>
      <c r="K1141" s="134"/>
      <c r="L1141" s="134"/>
      <c r="M1141" s="134"/>
      <c r="N1141" s="134"/>
      <c r="O1141" s="134"/>
      <c r="P1141" s="134"/>
      <c r="Q1141" s="59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353"/>
      <c r="AZ1141" s="392" t="str">
        <f>IFERROR(__xludf.DUMMYFUNCTION("TRANSPOSE( IFNA(FILTER($B:$B, MONTH(IF($A:$A&lt;&gt;"""",$A:$A,""null""))=MONTH(IF('DATOS PERSONALES'!$H1139&lt;&gt;"""",'DATOS PERSONALES'!$H1139,""null""))),""Ingrese mes contratacion primero""))"),"Ingrese mes contratacion primero")</f>
        <v>Ingrese mes contratacion primero</v>
      </c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</row>
    <row r="1142" ht="15.75" customHeight="1">
      <c r="A1142" s="134"/>
      <c r="B1142" s="134"/>
      <c r="C1142" s="134"/>
      <c r="D1142" s="134"/>
      <c r="E1142" s="134"/>
      <c r="F1142" s="134"/>
      <c r="G1142" s="134"/>
      <c r="H1142" s="134"/>
      <c r="I1142" s="134"/>
      <c r="J1142" s="134"/>
      <c r="K1142" s="134"/>
      <c r="L1142" s="134"/>
      <c r="M1142" s="134"/>
      <c r="N1142" s="134"/>
      <c r="O1142" s="134"/>
      <c r="P1142" s="134"/>
      <c r="Q1142" s="59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353"/>
      <c r="AZ1142" s="392" t="str">
        <f>IFERROR(__xludf.DUMMYFUNCTION("TRANSPOSE( IFNA(FILTER($B:$B, MONTH(IF($A:$A&lt;&gt;"""",$A:$A,""null""))=MONTH(IF('DATOS PERSONALES'!$H1140&lt;&gt;"""",'DATOS PERSONALES'!$H1140,""null""))),""Ingrese mes contratacion primero""))"),"Ingrese mes contratacion primero")</f>
        <v>Ingrese mes contratacion primero</v>
      </c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</row>
    <row r="1143" ht="15.75" customHeight="1">
      <c r="A1143" s="134"/>
      <c r="B1143" s="134"/>
      <c r="C1143" s="134"/>
      <c r="D1143" s="134"/>
      <c r="E1143" s="134"/>
      <c r="F1143" s="134"/>
      <c r="G1143" s="134"/>
      <c r="H1143" s="134"/>
      <c r="I1143" s="134"/>
      <c r="J1143" s="134"/>
      <c r="K1143" s="134"/>
      <c r="L1143" s="134"/>
      <c r="M1143" s="134"/>
      <c r="N1143" s="134"/>
      <c r="O1143" s="134"/>
      <c r="P1143" s="134"/>
      <c r="Q1143" s="59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353"/>
      <c r="AZ1143" s="392" t="str">
        <f>IFERROR(__xludf.DUMMYFUNCTION("TRANSPOSE( IFNA(FILTER($B:$B, MONTH(IF($A:$A&lt;&gt;"""",$A:$A,""null""))=MONTH(IF('DATOS PERSONALES'!$H1141&lt;&gt;"""",'DATOS PERSONALES'!$H1141,""null""))),""Ingrese mes contratacion primero""))"),"Ingrese mes contratacion primero")</f>
        <v>Ingrese mes contratacion primero</v>
      </c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</row>
    <row r="1144" ht="15.75" customHeight="1">
      <c r="A1144" s="134"/>
      <c r="B1144" s="134"/>
      <c r="C1144" s="134"/>
      <c r="D1144" s="134"/>
      <c r="E1144" s="134"/>
      <c r="F1144" s="134"/>
      <c r="G1144" s="134"/>
      <c r="H1144" s="134"/>
      <c r="I1144" s="134"/>
      <c r="J1144" s="134"/>
      <c r="K1144" s="134"/>
      <c r="L1144" s="134"/>
      <c r="M1144" s="134"/>
      <c r="N1144" s="134"/>
      <c r="O1144" s="134"/>
      <c r="P1144" s="134"/>
      <c r="Q1144" s="59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353"/>
      <c r="AZ1144" s="392" t="str">
        <f>IFERROR(__xludf.DUMMYFUNCTION("TRANSPOSE( IFNA(FILTER($B:$B, MONTH(IF($A:$A&lt;&gt;"""",$A:$A,""null""))=MONTH(IF('DATOS PERSONALES'!$H1142&lt;&gt;"""",'DATOS PERSONALES'!$H1142,""null""))),""Ingrese mes contratacion primero""))"),"Ingrese mes contratacion primero")</f>
        <v>Ingrese mes contratacion primero</v>
      </c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</row>
    <row r="1145" ht="15.75" customHeight="1">
      <c r="A1145" s="134"/>
      <c r="B1145" s="134"/>
      <c r="C1145" s="134"/>
      <c r="D1145" s="134"/>
      <c r="E1145" s="134"/>
      <c r="F1145" s="134"/>
      <c r="G1145" s="134"/>
      <c r="H1145" s="134"/>
      <c r="I1145" s="134"/>
      <c r="J1145" s="134"/>
      <c r="K1145" s="134"/>
      <c r="L1145" s="134"/>
      <c r="M1145" s="134"/>
      <c r="N1145" s="134"/>
      <c r="O1145" s="134"/>
      <c r="P1145" s="134"/>
      <c r="Q1145" s="59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353"/>
      <c r="AZ1145" s="392" t="str">
        <f>IFERROR(__xludf.DUMMYFUNCTION("TRANSPOSE( IFNA(FILTER($B:$B, MONTH(IF($A:$A&lt;&gt;"""",$A:$A,""null""))=MONTH(IF('DATOS PERSONALES'!$H1143&lt;&gt;"""",'DATOS PERSONALES'!$H1143,""null""))),""Ingrese mes contratacion primero""))"),"Ingrese mes contratacion primero")</f>
        <v>Ingrese mes contratacion primero</v>
      </c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</row>
    <row r="1146" ht="15.75" customHeight="1">
      <c r="A1146" s="134"/>
      <c r="B1146" s="134"/>
      <c r="C1146" s="134"/>
      <c r="D1146" s="134"/>
      <c r="E1146" s="134"/>
      <c r="F1146" s="134"/>
      <c r="G1146" s="134"/>
      <c r="H1146" s="134"/>
      <c r="I1146" s="134"/>
      <c r="J1146" s="134"/>
      <c r="K1146" s="134"/>
      <c r="L1146" s="134"/>
      <c r="M1146" s="134"/>
      <c r="N1146" s="134"/>
      <c r="O1146" s="134"/>
      <c r="P1146" s="134"/>
      <c r="Q1146" s="59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353"/>
      <c r="AZ1146" s="392" t="str">
        <f>IFERROR(__xludf.DUMMYFUNCTION("TRANSPOSE( IFNA(FILTER($B:$B, MONTH(IF($A:$A&lt;&gt;"""",$A:$A,""null""))=MONTH(IF('DATOS PERSONALES'!$H1144&lt;&gt;"""",'DATOS PERSONALES'!$H1144,""null""))),""Ingrese mes contratacion primero""))"),"Ingrese mes contratacion primero")</f>
        <v>Ingrese mes contratacion primero</v>
      </c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</row>
    <row r="1147" ht="15.75" customHeight="1">
      <c r="A1147" s="134"/>
      <c r="B1147" s="134"/>
      <c r="C1147" s="134"/>
      <c r="D1147" s="134"/>
      <c r="E1147" s="134"/>
      <c r="F1147" s="134"/>
      <c r="G1147" s="134"/>
      <c r="H1147" s="134"/>
      <c r="I1147" s="134"/>
      <c r="J1147" s="134"/>
      <c r="K1147" s="134"/>
      <c r="L1147" s="134"/>
      <c r="M1147" s="134"/>
      <c r="N1147" s="134"/>
      <c r="O1147" s="134"/>
      <c r="P1147" s="134"/>
      <c r="Q1147" s="59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353"/>
      <c r="AZ1147" s="392" t="str">
        <f>IFERROR(__xludf.DUMMYFUNCTION("TRANSPOSE( IFNA(FILTER($B:$B, MONTH(IF($A:$A&lt;&gt;"""",$A:$A,""null""))=MONTH(IF('DATOS PERSONALES'!$H1145&lt;&gt;"""",'DATOS PERSONALES'!$H1145,""null""))),""Ingrese mes contratacion primero""))"),"Ingrese mes contratacion primero")</f>
        <v>Ingrese mes contratacion primero</v>
      </c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</row>
    <row r="1148" ht="15.75" customHeight="1">
      <c r="A1148" s="134"/>
      <c r="B1148" s="134"/>
      <c r="C1148" s="134"/>
      <c r="D1148" s="134"/>
      <c r="E1148" s="134"/>
      <c r="F1148" s="134"/>
      <c r="G1148" s="134"/>
      <c r="H1148" s="134"/>
      <c r="I1148" s="134"/>
      <c r="J1148" s="134"/>
      <c r="K1148" s="134"/>
      <c r="L1148" s="134"/>
      <c r="M1148" s="134"/>
      <c r="N1148" s="134"/>
      <c r="O1148" s="134"/>
      <c r="P1148" s="134"/>
      <c r="Q1148" s="59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353"/>
      <c r="AZ1148" s="392" t="str">
        <f>IFERROR(__xludf.DUMMYFUNCTION("TRANSPOSE( IFNA(FILTER($B:$B, MONTH(IF($A:$A&lt;&gt;"""",$A:$A,""null""))=MONTH(IF('DATOS PERSONALES'!$H1146&lt;&gt;"""",'DATOS PERSONALES'!$H1146,""null""))),""Ingrese mes contratacion primero""))"),"Ingrese mes contratacion primero")</f>
        <v>Ingrese mes contratacion primero</v>
      </c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</row>
    <row r="1149" ht="15.75" customHeight="1">
      <c r="A1149" s="134"/>
      <c r="B1149" s="134"/>
      <c r="C1149" s="134"/>
      <c r="D1149" s="134"/>
      <c r="E1149" s="134"/>
      <c r="F1149" s="134"/>
      <c r="G1149" s="134"/>
      <c r="H1149" s="134"/>
      <c r="I1149" s="134"/>
      <c r="J1149" s="134"/>
      <c r="K1149" s="134"/>
      <c r="L1149" s="134"/>
      <c r="M1149" s="134"/>
      <c r="N1149" s="134"/>
      <c r="O1149" s="134"/>
      <c r="P1149" s="134"/>
      <c r="Q1149" s="59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353"/>
      <c r="AZ1149" s="392" t="str">
        <f>IFERROR(__xludf.DUMMYFUNCTION("TRANSPOSE( IFNA(FILTER($B:$B, MONTH(IF($A:$A&lt;&gt;"""",$A:$A,""null""))=MONTH(IF('DATOS PERSONALES'!$H1147&lt;&gt;"""",'DATOS PERSONALES'!$H1147,""null""))),""Ingrese mes contratacion primero""))"),"Ingrese mes contratacion primero")</f>
        <v>Ingrese mes contratacion primero</v>
      </c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</row>
    <row r="1150" ht="15.75" customHeight="1">
      <c r="A1150" s="134"/>
      <c r="B1150" s="134"/>
      <c r="C1150" s="134"/>
      <c r="D1150" s="134"/>
      <c r="E1150" s="134"/>
      <c r="F1150" s="134"/>
      <c r="G1150" s="134"/>
      <c r="H1150" s="134"/>
      <c r="I1150" s="134"/>
      <c r="J1150" s="134"/>
      <c r="K1150" s="134"/>
      <c r="L1150" s="134"/>
      <c r="M1150" s="134"/>
      <c r="N1150" s="134"/>
      <c r="O1150" s="134"/>
      <c r="P1150" s="134"/>
      <c r="Q1150" s="59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353"/>
      <c r="AZ1150" s="392" t="str">
        <f>IFERROR(__xludf.DUMMYFUNCTION("TRANSPOSE( IFNA(FILTER($B:$B, MONTH(IF($A:$A&lt;&gt;"""",$A:$A,""null""))=MONTH(IF('DATOS PERSONALES'!$H1148&lt;&gt;"""",'DATOS PERSONALES'!$H1148,""null""))),""Ingrese mes contratacion primero""))"),"Ingrese mes contratacion primero")</f>
        <v>Ingrese mes contratacion primero</v>
      </c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</row>
    <row r="1151" ht="15.75" customHeight="1">
      <c r="A1151" s="134"/>
      <c r="B1151" s="134"/>
      <c r="C1151" s="134"/>
      <c r="D1151" s="134"/>
      <c r="E1151" s="134"/>
      <c r="F1151" s="134"/>
      <c r="G1151" s="134"/>
      <c r="H1151" s="134"/>
      <c r="I1151" s="134"/>
      <c r="J1151" s="134"/>
      <c r="K1151" s="134"/>
      <c r="L1151" s="134"/>
      <c r="M1151" s="134"/>
      <c r="N1151" s="134"/>
      <c r="O1151" s="134"/>
      <c r="P1151" s="134"/>
      <c r="Q1151" s="59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353"/>
      <c r="AZ1151" s="392" t="str">
        <f>IFERROR(__xludf.DUMMYFUNCTION("TRANSPOSE( IFNA(FILTER($B:$B, MONTH(IF($A:$A&lt;&gt;"""",$A:$A,""null""))=MONTH(IF('DATOS PERSONALES'!$H1149&lt;&gt;"""",'DATOS PERSONALES'!$H1149,""null""))),""Ingrese mes contratacion primero""))"),"Ingrese mes contratacion primero")</f>
        <v>Ingrese mes contratacion primero</v>
      </c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</row>
    <row r="1152" ht="15.75" customHeight="1">
      <c r="A1152" s="134"/>
      <c r="B1152" s="134"/>
      <c r="C1152" s="134"/>
      <c r="D1152" s="134"/>
      <c r="E1152" s="134"/>
      <c r="F1152" s="134"/>
      <c r="G1152" s="134"/>
      <c r="H1152" s="134"/>
      <c r="I1152" s="134"/>
      <c r="J1152" s="134"/>
      <c r="K1152" s="134"/>
      <c r="L1152" s="134"/>
      <c r="M1152" s="134"/>
      <c r="N1152" s="134"/>
      <c r="O1152" s="134"/>
      <c r="P1152" s="134"/>
      <c r="Q1152" s="59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353"/>
      <c r="AZ1152" s="392" t="str">
        <f>IFERROR(__xludf.DUMMYFUNCTION("TRANSPOSE( IFNA(FILTER($B:$B, MONTH(IF($A:$A&lt;&gt;"""",$A:$A,""null""))=MONTH(IF('DATOS PERSONALES'!$H1150&lt;&gt;"""",'DATOS PERSONALES'!$H1150,""null""))),""Ingrese mes contratacion primero""))"),"Ingrese mes contratacion primero")</f>
        <v>Ingrese mes contratacion primero</v>
      </c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</row>
    <row r="1153" ht="15.75" customHeight="1">
      <c r="A1153" s="134"/>
      <c r="B1153" s="134"/>
      <c r="C1153" s="134"/>
      <c r="D1153" s="134"/>
      <c r="E1153" s="134"/>
      <c r="F1153" s="134"/>
      <c r="G1153" s="134"/>
      <c r="H1153" s="134"/>
      <c r="I1153" s="134"/>
      <c r="J1153" s="134"/>
      <c r="K1153" s="134"/>
      <c r="L1153" s="134"/>
      <c r="M1153" s="134"/>
      <c r="N1153" s="134"/>
      <c r="O1153" s="134"/>
      <c r="P1153" s="134"/>
      <c r="Q1153" s="59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353"/>
      <c r="AZ1153" s="392" t="str">
        <f>IFERROR(__xludf.DUMMYFUNCTION("TRANSPOSE( IFNA(FILTER($B:$B, MONTH(IF($A:$A&lt;&gt;"""",$A:$A,""null""))=MONTH(IF('DATOS PERSONALES'!$H1151&lt;&gt;"""",'DATOS PERSONALES'!$H1151,""null""))),""Ingrese mes contratacion primero""))"),"Ingrese mes contratacion primero")</f>
        <v>Ingrese mes contratacion primero</v>
      </c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</row>
    <row r="1154" ht="15.75" customHeight="1">
      <c r="A1154" s="134"/>
      <c r="B1154" s="134"/>
      <c r="C1154" s="134"/>
      <c r="D1154" s="134"/>
      <c r="E1154" s="134"/>
      <c r="F1154" s="134"/>
      <c r="G1154" s="134"/>
      <c r="H1154" s="134"/>
      <c r="I1154" s="134"/>
      <c r="J1154" s="134"/>
      <c r="K1154" s="134"/>
      <c r="L1154" s="134"/>
      <c r="M1154" s="134"/>
      <c r="N1154" s="134"/>
      <c r="O1154" s="134"/>
      <c r="P1154" s="134"/>
      <c r="Q1154" s="59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353"/>
      <c r="AZ1154" s="392" t="str">
        <f>IFERROR(__xludf.DUMMYFUNCTION("TRANSPOSE( IFNA(FILTER($B:$B, MONTH(IF($A:$A&lt;&gt;"""",$A:$A,""null""))=MONTH(IF('DATOS PERSONALES'!$H1152&lt;&gt;"""",'DATOS PERSONALES'!$H1152,""null""))),""Ingrese mes contratacion primero""))"),"Ingrese mes contratacion primero")</f>
        <v>Ingrese mes contratacion primero</v>
      </c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</row>
    <row r="1155" ht="15.75" customHeight="1">
      <c r="A1155" s="134"/>
      <c r="B1155" s="134"/>
      <c r="C1155" s="134"/>
      <c r="D1155" s="134"/>
      <c r="E1155" s="134"/>
      <c r="F1155" s="134"/>
      <c r="G1155" s="134"/>
      <c r="H1155" s="134"/>
      <c r="I1155" s="134"/>
      <c r="J1155" s="134"/>
      <c r="K1155" s="134"/>
      <c r="L1155" s="134"/>
      <c r="M1155" s="134"/>
      <c r="N1155" s="134"/>
      <c r="O1155" s="134"/>
      <c r="P1155" s="134"/>
      <c r="Q1155" s="59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353"/>
      <c r="AZ1155" s="392" t="str">
        <f>IFERROR(__xludf.DUMMYFUNCTION("TRANSPOSE( IFNA(FILTER($B:$B, MONTH(IF($A:$A&lt;&gt;"""",$A:$A,""null""))=MONTH(IF('DATOS PERSONALES'!$H1153&lt;&gt;"""",'DATOS PERSONALES'!$H1153,""null""))),""Ingrese mes contratacion primero""))"),"Ingrese mes contratacion primero")</f>
        <v>Ingrese mes contratacion primero</v>
      </c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</row>
    <row r="1156" ht="15.75" customHeight="1">
      <c r="A1156" s="134"/>
      <c r="B1156" s="134"/>
      <c r="C1156" s="134"/>
      <c r="D1156" s="134"/>
      <c r="E1156" s="134"/>
      <c r="F1156" s="134"/>
      <c r="G1156" s="134"/>
      <c r="H1156" s="134"/>
      <c r="I1156" s="134"/>
      <c r="J1156" s="134"/>
      <c r="K1156" s="134"/>
      <c r="L1156" s="134"/>
      <c r="M1156" s="134"/>
      <c r="N1156" s="134"/>
      <c r="O1156" s="134"/>
      <c r="P1156" s="134"/>
      <c r="Q1156" s="59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353"/>
      <c r="AZ1156" s="392" t="str">
        <f>IFERROR(__xludf.DUMMYFUNCTION("TRANSPOSE( IFNA(FILTER($B:$B, MONTH(IF($A:$A&lt;&gt;"""",$A:$A,""null""))=MONTH(IF('DATOS PERSONALES'!$H1154&lt;&gt;"""",'DATOS PERSONALES'!$H1154,""null""))),""Ingrese mes contratacion primero""))"),"Ingrese mes contratacion primero")</f>
        <v>Ingrese mes contratacion primero</v>
      </c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</row>
    <row r="1157" ht="15.75" customHeight="1">
      <c r="A1157" s="134"/>
      <c r="B1157" s="134"/>
      <c r="C1157" s="134"/>
      <c r="D1157" s="134"/>
      <c r="E1157" s="134"/>
      <c r="F1157" s="134"/>
      <c r="G1157" s="134"/>
      <c r="H1157" s="134"/>
      <c r="I1157" s="134"/>
      <c r="J1157" s="134"/>
      <c r="K1157" s="134"/>
      <c r="L1157" s="134"/>
      <c r="M1157" s="134"/>
      <c r="N1157" s="134"/>
      <c r="O1157" s="134"/>
      <c r="P1157" s="134"/>
      <c r="Q1157" s="59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353"/>
      <c r="AZ1157" s="392" t="str">
        <f>IFERROR(__xludf.DUMMYFUNCTION("TRANSPOSE( IFNA(FILTER($B:$B, MONTH(IF($A:$A&lt;&gt;"""",$A:$A,""null""))=MONTH(IF('DATOS PERSONALES'!$H1155&lt;&gt;"""",'DATOS PERSONALES'!$H1155,""null""))),""Ingrese mes contratacion primero""))"),"Ingrese mes contratacion primero")</f>
        <v>Ingrese mes contratacion primero</v>
      </c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</row>
    <row r="1158" ht="15.75" customHeight="1">
      <c r="A1158" s="134"/>
      <c r="B1158" s="134"/>
      <c r="C1158" s="134"/>
      <c r="D1158" s="134"/>
      <c r="E1158" s="134"/>
      <c r="F1158" s="134"/>
      <c r="G1158" s="134"/>
      <c r="H1158" s="134"/>
      <c r="I1158" s="134"/>
      <c r="J1158" s="134"/>
      <c r="K1158" s="134"/>
      <c r="L1158" s="134"/>
      <c r="M1158" s="134"/>
      <c r="N1158" s="134"/>
      <c r="O1158" s="134"/>
      <c r="P1158" s="134"/>
      <c r="Q1158" s="59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353"/>
      <c r="AZ1158" s="392" t="str">
        <f>IFERROR(__xludf.DUMMYFUNCTION("TRANSPOSE( IFNA(FILTER($B:$B, MONTH(IF($A:$A&lt;&gt;"""",$A:$A,""null""))=MONTH(IF('DATOS PERSONALES'!$H1156&lt;&gt;"""",'DATOS PERSONALES'!$H1156,""null""))),""Ingrese mes contratacion primero""))"),"Ingrese mes contratacion primero")</f>
        <v>Ingrese mes contratacion primero</v>
      </c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</row>
    <row r="1159" ht="15.75" customHeight="1">
      <c r="A1159" s="134"/>
      <c r="B1159" s="134"/>
      <c r="C1159" s="134"/>
      <c r="D1159" s="134"/>
      <c r="E1159" s="134"/>
      <c r="F1159" s="134"/>
      <c r="G1159" s="134"/>
      <c r="H1159" s="134"/>
      <c r="I1159" s="134"/>
      <c r="J1159" s="134"/>
      <c r="K1159" s="134"/>
      <c r="L1159" s="134"/>
      <c r="M1159" s="134"/>
      <c r="N1159" s="134"/>
      <c r="O1159" s="134"/>
      <c r="P1159" s="134"/>
      <c r="Q1159" s="59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353"/>
      <c r="AZ1159" s="392" t="str">
        <f>IFERROR(__xludf.DUMMYFUNCTION("TRANSPOSE( IFNA(FILTER($B:$B, MONTH(IF($A:$A&lt;&gt;"""",$A:$A,""null""))=MONTH(IF('DATOS PERSONALES'!$H1157&lt;&gt;"""",'DATOS PERSONALES'!$H1157,""null""))),""Ingrese mes contratacion primero""))"),"Ingrese mes contratacion primero")</f>
        <v>Ingrese mes contratacion primero</v>
      </c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</row>
    <row r="1160" ht="15.75" customHeight="1">
      <c r="A1160" s="134"/>
      <c r="B1160" s="134"/>
      <c r="C1160" s="134"/>
      <c r="D1160" s="134"/>
      <c r="E1160" s="134"/>
      <c r="F1160" s="134"/>
      <c r="G1160" s="134"/>
      <c r="H1160" s="134"/>
      <c r="I1160" s="134"/>
      <c r="J1160" s="134"/>
      <c r="K1160" s="134"/>
      <c r="L1160" s="134"/>
      <c r="M1160" s="134"/>
      <c r="N1160" s="134"/>
      <c r="O1160" s="134"/>
      <c r="P1160" s="134"/>
      <c r="Q1160" s="59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353"/>
      <c r="AZ1160" s="392" t="str">
        <f>IFERROR(__xludf.DUMMYFUNCTION("TRANSPOSE( IFNA(FILTER($B:$B, MONTH(IF($A:$A&lt;&gt;"""",$A:$A,""null""))=MONTH(IF('DATOS PERSONALES'!$H1158&lt;&gt;"""",'DATOS PERSONALES'!$H1158,""null""))),""Ingrese mes contratacion primero""))"),"Ingrese mes contratacion primero")</f>
        <v>Ingrese mes contratacion primero</v>
      </c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</row>
    <row r="1161" ht="15.75" customHeight="1">
      <c r="A1161" s="134"/>
      <c r="B1161" s="134"/>
      <c r="C1161" s="134"/>
      <c r="D1161" s="134"/>
      <c r="E1161" s="134"/>
      <c r="F1161" s="134"/>
      <c r="G1161" s="134"/>
      <c r="H1161" s="134"/>
      <c r="I1161" s="134"/>
      <c r="J1161" s="134"/>
      <c r="K1161" s="134"/>
      <c r="L1161" s="134"/>
      <c r="M1161" s="134"/>
      <c r="N1161" s="134"/>
      <c r="O1161" s="134"/>
      <c r="P1161" s="134"/>
      <c r="Q1161" s="59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353"/>
      <c r="AZ1161" s="392" t="str">
        <f>IFERROR(__xludf.DUMMYFUNCTION("TRANSPOSE( IFNA(FILTER($B:$B, MONTH(IF($A:$A&lt;&gt;"""",$A:$A,""null""))=MONTH(IF('DATOS PERSONALES'!$H1159&lt;&gt;"""",'DATOS PERSONALES'!$H1159,""null""))),""Ingrese mes contratacion primero""))"),"Ingrese mes contratacion primero")</f>
        <v>Ingrese mes contratacion primero</v>
      </c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</row>
    <row r="1162" ht="15.75" customHeight="1">
      <c r="A1162" s="134"/>
      <c r="B1162" s="134"/>
      <c r="C1162" s="134"/>
      <c r="D1162" s="134"/>
      <c r="E1162" s="134"/>
      <c r="F1162" s="134"/>
      <c r="G1162" s="134"/>
      <c r="H1162" s="134"/>
      <c r="I1162" s="134"/>
      <c r="J1162" s="134"/>
      <c r="K1162" s="134"/>
      <c r="L1162" s="134"/>
      <c r="M1162" s="134"/>
      <c r="N1162" s="134"/>
      <c r="O1162" s="134"/>
      <c r="P1162" s="134"/>
      <c r="Q1162" s="59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353"/>
      <c r="AZ1162" s="392" t="str">
        <f>IFERROR(__xludf.DUMMYFUNCTION("TRANSPOSE( IFNA(FILTER($B:$B, MONTH(IF($A:$A&lt;&gt;"""",$A:$A,""null""))=MONTH(IF('DATOS PERSONALES'!$H1160&lt;&gt;"""",'DATOS PERSONALES'!$H1160,""null""))),""Ingrese mes contratacion primero""))"),"Ingrese mes contratacion primero")</f>
        <v>Ingrese mes contratacion primero</v>
      </c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</row>
    <row r="1163" ht="15.75" customHeight="1">
      <c r="A1163" s="134"/>
      <c r="B1163" s="134"/>
      <c r="C1163" s="134"/>
      <c r="D1163" s="134"/>
      <c r="E1163" s="134"/>
      <c r="F1163" s="134"/>
      <c r="G1163" s="134"/>
      <c r="H1163" s="134"/>
      <c r="I1163" s="134"/>
      <c r="J1163" s="134"/>
      <c r="K1163" s="134"/>
      <c r="L1163" s="134"/>
      <c r="M1163" s="134"/>
      <c r="N1163" s="134"/>
      <c r="O1163" s="134"/>
      <c r="P1163" s="134"/>
      <c r="Q1163" s="59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353"/>
      <c r="AZ1163" s="392" t="str">
        <f>IFERROR(__xludf.DUMMYFUNCTION("TRANSPOSE( IFNA(FILTER($B:$B, MONTH(IF($A:$A&lt;&gt;"""",$A:$A,""null""))=MONTH(IF('DATOS PERSONALES'!$H1161&lt;&gt;"""",'DATOS PERSONALES'!$H1161,""null""))),""Ingrese mes contratacion primero""))"),"Ingrese mes contratacion primero")</f>
        <v>Ingrese mes contratacion primero</v>
      </c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</row>
    <row r="1164" ht="15.75" customHeight="1">
      <c r="A1164" s="134"/>
      <c r="B1164" s="134"/>
      <c r="C1164" s="134"/>
      <c r="D1164" s="134"/>
      <c r="E1164" s="134"/>
      <c r="F1164" s="134"/>
      <c r="G1164" s="134"/>
      <c r="H1164" s="134"/>
      <c r="I1164" s="134"/>
      <c r="J1164" s="134"/>
      <c r="K1164" s="134"/>
      <c r="L1164" s="134"/>
      <c r="M1164" s="134"/>
      <c r="N1164" s="134"/>
      <c r="O1164" s="134"/>
      <c r="P1164" s="134"/>
      <c r="Q1164" s="59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353"/>
      <c r="AZ1164" s="392" t="str">
        <f>IFERROR(__xludf.DUMMYFUNCTION("TRANSPOSE( IFNA(FILTER($B:$B, MONTH(IF($A:$A&lt;&gt;"""",$A:$A,""null""))=MONTH(IF('DATOS PERSONALES'!$H1162&lt;&gt;"""",'DATOS PERSONALES'!$H1162,""null""))),""Ingrese mes contratacion primero""))"),"Ingrese mes contratacion primero")</f>
        <v>Ingrese mes contratacion primero</v>
      </c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</row>
    <row r="1165" ht="15.75" customHeight="1">
      <c r="A1165" s="134"/>
      <c r="B1165" s="134"/>
      <c r="C1165" s="134"/>
      <c r="D1165" s="134"/>
      <c r="E1165" s="134"/>
      <c r="F1165" s="134"/>
      <c r="G1165" s="134"/>
      <c r="H1165" s="134"/>
      <c r="I1165" s="134"/>
      <c r="J1165" s="134"/>
      <c r="K1165" s="134"/>
      <c r="L1165" s="134"/>
      <c r="M1165" s="134"/>
      <c r="N1165" s="134"/>
      <c r="O1165" s="134"/>
      <c r="P1165" s="134"/>
      <c r="Q1165" s="59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353"/>
      <c r="AZ1165" s="392" t="str">
        <f>IFERROR(__xludf.DUMMYFUNCTION("TRANSPOSE( IFNA(FILTER($B:$B, MONTH(IF($A:$A&lt;&gt;"""",$A:$A,""null""))=MONTH(IF('DATOS PERSONALES'!$H1163&lt;&gt;"""",'DATOS PERSONALES'!$H1163,""null""))),""Ingrese mes contratacion primero""))"),"Ingrese mes contratacion primero")</f>
        <v>Ingrese mes contratacion primero</v>
      </c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</row>
    <row r="1166" ht="15.75" customHeight="1">
      <c r="A1166" s="134"/>
      <c r="B1166" s="134"/>
      <c r="C1166" s="134"/>
      <c r="D1166" s="134"/>
      <c r="E1166" s="134"/>
      <c r="F1166" s="134"/>
      <c r="G1166" s="134"/>
      <c r="H1166" s="134"/>
      <c r="I1166" s="134"/>
      <c r="J1166" s="134"/>
      <c r="K1166" s="134"/>
      <c r="L1166" s="134"/>
      <c r="M1166" s="134"/>
      <c r="N1166" s="134"/>
      <c r="O1166" s="134"/>
      <c r="P1166" s="134"/>
      <c r="Q1166" s="59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353"/>
      <c r="AZ1166" s="392" t="str">
        <f>IFERROR(__xludf.DUMMYFUNCTION("TRANSPOSE( IFNA(FILTER($B:$B, MONTH(IF($A:$A&lt;&gt;"""",$A:$A,""null""))=MONTH(IF('DATOS PERSONALES'!$H1164&lt;&gt;"""",'DATOS PERSONALES'!$H1164,""null""))),""Ingrese mes contratacion primero""))"),"Ingrese mes contratacion primero")</f>
        <v>Ingrese mes contratacion primero</v>
      </c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</row>
    <row r="1167" ht="15.75" customHeight="1">
      <c r="A1167" s="134"/>
      <c r="B1167" s="134"/>
      <c r="C1167" s="134"/>
      <c r="D1167" s="134"/>
      <c r="E1167" s="134"/>
      <c r="F1167" s="134"/>
      <c r="G1167" s="134"/>
      <c r="H1167" s="134"/>
      <c r="I1167" s="134"/>
      <c r="J1167" s="134"/>
      <c r="K1167" s="134"/>
      <c r="L1167" s="134"/>
      <c r="M1167" s="134"/>
      <c r="N1167" s="134"/>
      <c r="O1167" s="134"/>
      <c r="P1167" s="134"/>
      <c r="Q1167" s="59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353"/>
      <c r="AZ1167" s="392" t="str">
        <f>IFERROR(__xludf.DUMMYFUNCTION("TRANSPOSE( IFNA(FILTER($B:$B, MONTH(IF($A:$A&lt;&gt;"""",$A:$A,""null""))=MONTH(IF('DATOS PERSONALES'!$H1165&lt;&gt;"""",'DATOS PERSONALES'!$H1165,""null""))),""Ingrese mes contratacion primero""))"),"Ingrese mes contratacion primero")</f>
        <v>Ingrese mes contratacion primero</v>
      </c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</row>
    <row r="1168" ht="15.75" customHeight="1">
      <c r="A1168" s="134"/>
      <c r="B1168" s="134"/>
      <c r="C1168" s="134"/>
      <c r="D1168" s="134"/>
      <c r="E1168" s="134"/>
      <c r="F1168" s="134"/>
      <c r="G1168" s="134"/>
      <c r="H1168" s="134"/>
      <c r="I1168" s="134"/>
      <c r="J1168" s="134"/>
      <c r="K1168" s="134"/>
      <c r="L1168" s="134"/>
      <c r="M1168" s="134"/>
      <c r="N1168" s="134"/>
      <c r="O1168" s="134"/>
      <c r="P1168" s="134"/>
      <c r="Q1168" s="59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353"/>
      <c r="AZ1168" s="392" t="str">
        <f>IFERROR(__xludf.DUMMYFUNCTION("TRANSPOSE( IFNA(FILTER($B:$B, MONTH(IF($A:$A&lt;&gt;"""",$A:$A,""null""))=MONTH(IF('DATOS PERSONALES'!$H1166&lt;&gt;"""",'DATOS PERSONALES'!$H1166,""null""))),""Ingrese mes contratacion primero""))"),"Ingrese mes contratacion primero")</f>
        <v>Ingrese mes contratacion primero</v>
      </c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</row>
    <row r="1169" ht="15.75" customHeight="1">
      <c r="A1169" s="134"/>
      <c r="B1169" s="134"/>
      <c r="C1169" s="134"/>
      <c r="D1169" s="134"/>
      <c r="E1169" s="134"/>
      <c r="F1169" s="134"/>
      <c r="G1169" s="134"/>
      <c r="H1169" s="134"/>
      <c r="I1169" s="134"/>
      <c r="J1169" s="134"/>
      <c r="K1169" s="134"/>
      <c r="L1169" s="134"/>
      <c r="M1169" s="134"/>
      <c r="N1169" s="134"/>
      <c r="O1169" s="134"/>
      <c r="P1169" s="134"/>
      <c r="Q1169" s="59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353"/>
      <c r="AZ1169" s="392" t="str">
        <f>IFERROR(__xludf.DUMMYFUNCTION("TRANSPOSE( IFNA(FILTER($B:$B, MONTH(IF($A:$A&lt;&gt;"""",$A:$A,""null""))=MONTH(IF('DATOS PERSONALES'!$H1167&lt;&gt;"""",'DATOS PERSONALES'!$H1167,""null""))),""Ingrese mes contratacion primero""))"),"Ingrese mes contratacion primero")</f>
        <v>Ingrese mes contratacion primero</v>
      </c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</row>
    <row r="1170" ht="15.75" customHeight="1">
      <c r="A1170" s="134"/>
      <c r="B1170" s="134"/>
      <c r="C1170" s="134"/>
      <c r="D1170" s="134"/>
      <c r="E1170" s="134"/>
      <c r="F1170" s="134"/>
      <c r="G1170" s="134"/>
      <c r="H1170" s="134"/>
      <c r="I1170" s="134"/>
      <c r="J1170" s="134"/>
      <c r="K1170" s="134"/>
      <c r="L1170" s="134"/>
      <c r="M1170" s="134"/>
      <c r="N1170" s="134"/>
      <c r="O1170" s="134"/>
      <c r="P1170" s="134"/>
      <c r="Q1170" s="59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353"/>
      <c r="AZ1170" s="392" t="str">
        <f>IFERROR(__xludf.DUMMYFUNCTION("TRANSPOSE( IFNA(FILTER($B:$B, MONTH(IF($A:$A&lt;&gt;"""",$A:$A,""null""))=MONTH(IF('DATOS PERSONALES'!$H1168&lt;&gt;"""",'DATOS PERSONALES'!$H1168,""null""))),""Ingrese mes contratacion primero""))"),"Ingrese mes contratacion primero")</f>
        <v>Ingrese mes contratacion primero</v>
      </c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</row>
    <row r="1171" ht="15.75" customHeight="1">
      <c r="A1171" s="134"/>
      <c r="B1171" s="134"/>
      <c r="C1171" s="134"/>
      <c r="D1171" s="134"/>
      <c r="E1171" s="134"/>
      <c r="F1171" s="134"/>
      <c r="G1171" s="134"/>
      <c r="H1171" s="134"/>
      <c r="I1171" s="134"/>
      <c r="J1171" s="134"/>
      <c r="K1171" s="134"/>
      <c r="L1171" s="134"/>
      <c r="M1171" s="134"/>
      <c r="N1171" s="134"/>
      <c r="O1171" s="134"/>
      <c r="P1171" s="134"/>
      <c r="Q1171" s="59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353"/>
      <c r="AZ1171" s="392" t="str">
        <f>IFERROR(__xludf.DUMMYFUNCTION("TRANSPOSE( IFNA(FILTER($B:$B, MONTH(IF($A:$A&lt;&gt;"""",$A:$A,""null""))=MONTH(IF('DATOS PERSONALES'!$H1169&lt;&gt;"""",'DATOS PERSONALES'!$H1169,""null""))),""Ingrese mes contratacion primero""))"),"Ingrese mes contratacion primero")</f>
        <v>Ingrese mes contratacion primero</v>
      </c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</row>
    <row r="1172" ht="15.75" customHeight="1">
      <c r="A1172" s="134"/>
      <c r="B1172" s="134"/>
      <c r="C1172" s="134"/>
      <c r="D1172" s="134"/>
      <c r="E1172" s="134"/>
      <c r="F1172" s="134"/>
      <c r="G1172" s="134"/>
      <c r="H1172" s="134"/>
      <c r="I1172" s="134"/>
      <c r="J1172" s="134"/>
      <c r="K1172" s="134"/>
      <c r="L1172" s="134"/>
      <c r="M1172" s="134"/>
      <c r="N1172" s="134"/>
      <c r="O1172" s="134"/>
      <c r="P1172" s="134"/>
      <c r="Q1172" s="59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353"/>
      <c r="AZ1172" s="392" t="str">
        <f>IFERROR(__xludf.DUMMYFUNCTION("TRANSPOSE( IFNA(FILTER($B:$B, MONTH(IF($A:$A&lt;&gt;"""",$A:$A,""null""))=MONTH(IF('DATOS PERSONALES'!$H1170&lt;&gt;"""",'DATOS PERSONALES'!$H1170,""null""))),""Ingrese mes contratacion primero""))"),"Ingrese mes contratacion primero")</f>
        <v>Ingrese mes contratacion primero</v>
      </c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</row>
    <row r="1173" ht="15.75" customHeight="1">
      <c r="A1173" s="134"/>
      <c r="B1173" s="134"/>
      <c r="C1173" s="134"/>
      <c r="D1173" s="134"/>
      <c r="E1173" s="134"/>
      <c r="F1173" s="134"/>
      <c r="G1173" s="134"/>
      <c r="H1173" s="134"/>
      <c r="I1173" s="134"/>
      <c r="J1173" s="134"/>
      <c r="K1173" s="134"/>
      <c r="L1173" s="134"/>
      <c r="M1173" s="134"/>
      <c r="N1173" s="134"/>
      <c r="O1173" s="134"/>
      <c r="P1173" s="134"/>
      <c r="Q1173" s="59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353"/>
      <c r="AZ1173" s="392" t="str">
        <f>IFERROR(__xludf.DUMMYFUNCTION("TRANSPOSE( IFNA(FILTER($B:$B, MONTH(IF($A:$A&lt;&gt;"""",$A:$A,""null""))=MONTH(IF('DATOS PERSONALES'!$H1171&lt;&gt;"""",'DATOS PERSONALES'!$H1171,""null""))),""Ingrese mes contratacion primero""))"),"Ingrese mes contratacion primero")</f>
        <v>Ingrese mes contratacion primero</v>
      </c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</row>
    <row r="1174" ht="15.75" customHeight="1">
      <c r="A1174" s="134"/>
      <c r="B1174" s="134"/>
      <c r="C1174" s="134"/>
      <c r="D1174" s="134"/>
      <c r="E1174" s="134"/>
      <c r="F1174" s="134"/>
      <c r="G1174" s="134"/>
      <c r="H1174" s="134"/>
      <c r="I1174" s="134"/>
      <c r="J1174" s="134"/>
      <c r="K1174" s="134"/>
      <c r="L1174" s="134"/>
      <c r="M1174" s="134"/>
      <c r="N1174" s="134"/>
      <c r="O1174" s="134"/>
      <c r="P1174" s="134"/>
      <c r="Q1174" s="59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353"/>
      <c r="AZ1174" s="392" t="str">
        <f>IFERROR(__xludf.DUMMYFUNCTION("TRANSPOSE( IFNA(FILTER($B:$B, MONTH(IF($A:$A&lt;&gt;"""",$A:$A,""null""))=MONTH(IF('DATOS PERSONALES'!$H1172&lt;&gt;"""",'DATOS PERSONALES'!$H1172,""null""))),""Ingrese mes contratacion primero""))"),"Ingrese mes contratacion primero")</f>
        <v>Ingrese mes contratacion primero</v>
      </c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</row>
    <row r="1175" ht="15.75" customHeight="1">
      <c r="A1175" s="134"/>
      <c r="B1175" s="134"/>
      <c r="C1175" s="134"/>
      <c r="D1175" s="134"/>
      <c r="E1175" s="134"/>
      <c r="F1175" s="134"/>
      <c r="G1175" s="134"/>
      <c r="H1175" s="134"/>
      <c r="I1175" s="134"/>
      <c r="J1175" s="134"/>
      <c r="K1175" s="134"/>
      <c r="L1175" s="134"/>
      <c r="M1175" s="134"/>
      <c r="N1175" s="134"/>
      <c r="O1175" s="134"/>
      <c r="P1175" s="134"/>
      <c r="Q1175" s="59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353"/>
      <c r="AZ1175" s="392" t="str">
        <f>IFERROR(__xludf.DUMMYFUNCTION("TRANSPOSE( IFNA(FILTER($B:$B, MONTH(IF($A:$A&lt;&gt;"""",$A:$A,""null""))=MONTH(IF('DATOS PERSONALES'!$H1173&lt;&gt;"""",'DATOS PERSONALES'!$H1173,""null""))),""Ingrese mes contratacion primero""))"),"Ingrese mes contratacion primero")</f>
        <v>Ingrese mes contratacion primero</v>
      </c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</row>
    <row r="1176" ht="15.75" customHeight="1">
      <c r="A1176" s="134"/>
      <c r="B1176" s="134"/>
      <c r="C1176" s="134"/>
      <c r="D1176" s="134"/>
      <c r="E1176" s="134"/>
      <c r="F1176" s="134"/>
      <c r="G1176" s="134"/>
      <c r="H1176" s="134"/>
      <c r="I1176" s="134"/>
      <c r="J1176" s="134"/>
      <c r="K1176" s="134"/>
      <c r="L1176" s="134"/>
      <c r="M1176" s="134"/>
      <c r="N1176" s="134"/>
      <c r="O1176" s="134"/>
      <c r="P1176" s="134"/>
      <c r="Q1176" s="59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353"/>
      <c r="AZ1176" s="392" t="str">
        <f>IFERROR(__xludf.DUMMYFUNCTION("TRANSPOSE( IFNA(FILTER($B:$B, MONTH(IF($A:$A&lt;&gt;"""",$A:$A,""null""))=MONTH(IF('DATOS PERSONALES'!$H1174&lt;&gt;"""",'DATOS PERSONALES'!$H1174,""null""))),""Ingrese mes contratacion primero""))"),"Ingrese mes contratacion primero")</f>
        <v>Ingrese mes contratacion primero</v>
      </c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</row>
    <row r="1177" ht="15.75" customHeight="1">
      <c r="A1177" s="134"/>
      <c r="B1177" s="134"/>
      <c r="C1177" s="134"/>
      <c r="D1177" s="134"/>
      <c r="E1177" s="134"/>
      <c r="F1177" s="134"/>
      <c r="G1177" s="134"/>
      <c r="H1177" s="134"/>
      <c r="I1177" s="134"/>
      <c r="J1177" s="134"/>
      <c r="K1177" s="134"/>
      <c r="L1177" s="134"/>
      <c r="M1177" s="134"/>
      <c r="N1177" s="134"/>
      <c r="O1177" s="134"/>
      <c r="P1177" s="134"/>
      <c r="Q1177" s="59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353"/>
      <c r="AZ1177" s="392" t="str">
        <f>IFERROR(__xludf.DUMMYFUNCTION("TRANSPOSE( IFNA(FILTER($B:$B, MONTH(IF($A:$A&lt;&gt;"""",$A:$A,""null""))=MONTH(IF('DATOS PERSONALES'!$H1175&lt;&gt;"""",'DATOS PERSONALES'!$H1175,""null""))),""Ingrese mes contratacion primero""))"),"Ingrese mes contratacion primero")</f>
        <v>Ingrese mes contratacion primero</v>
      </c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</row>
    <row r="1178" ht="15.75" customHeight="1">
      <c r="A1178" s="134"/>
      <c r="B1178" s="134"/>
      <c r="C1178" s="134"/>
      <c r="D1178" s="134"/>
      <c r="E1178" s="134"/>
      <c r="F1178" s="134"/>
      <c r="G1178" s="134"/>
      <c r="H1178" s="134"/>
      <c r="I1178" s="134"/>
      <c r="J1178" s="134"/>
      <c r="K1178" s="134"/>
      <c r="L1178" s="134"/>
      <c r="M1178" s="134"/>
      <c r="N1178" s="134"/>
      <c r="O1178" s="134"/>
      <c r="P1178" s="134"/>
      <c r="Q1178" s="59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353"/>
      <c r="AZ1178" s="392" t="str">
        <f>IFERROR(__xludf.DUMMYFUNCTION("TRANSPOSE( IFNA(FILTER($B:$B, MONTH(IF($A:$A&lt;&gt;"""",$A:$A,""null""))=MONTH(IF('DATOS PERSONALES'!$H1176&lt;&gt;"""",'DATOS PERSONALES'!$H1176,""null""))),""Ingrese mes contratacion primero""))"),"Ingrese mes contratacion primero")</f>
        <v>Ingrese mes contratacion primero</v>
      </c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</row>
    <row r="1179" ht="15.75" customHeight="1">
      <c r="A1179" s="134"/>
      <c r="B1179" s="134"/>
      <c r="C1179" s="134"/>
      <c r="D1179" s="134"/>
      <c r="E1179" s="134"/>
      <c r="F1179" s="134"/>
      <c r="G1179" s="134"/>
      <c r="H1179" s="134"/>
      <c r="I1179" s="134"/>
      <c r="J1179" s="134"/>
      <c r="K1179" s="134"/>
      <c r="L1179" s="134"/>
      <c r="M1179" s="134"/>
      <c r="N1179" s="134"/>
      <c r="O1179" s="134"/>
      <c r="P1179" s="134"/>
      <c r="Q1179" s="59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353"/>
      <c r="AZ1179" s="392" t="str">
        <f>IFERROR(__xludf.DUMMYFUNCTION("TRANSPOSE( IFNA(FILTER($B:$B, MONTH(IF($A:$A&lt;&gt;"""",$A:$A,""null""))=MONTH(IF('DATOS PERSONALES'!$H1177&lt;&gt;"""",'DATOS PERSONALES'!$H1177,""null""))),""Ingrese mes contratacion primero""))"),"Ingrese mes contratacion primero")</f>
        <v>Ingrese mes contratacion primero</v>
      </c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</row>
    <row r="1180" ht="15.75" customHeight="1">
      <c r="A1180" s="134"/>
      <c r="B1180" s="134"/>
      <c r="C1180" s="134"/>
      <c r="D1180" s="134"/>
      <c r="E1180" s="134"/>
      <c r="F1180" s="134"/>
      <c r="G1180" s="134"/>
      <c r="H1180" s="134"/>
      <c r="I1180" s="134"/>
      <c r="J1180" s="134"/>
      <c r="K1180" s="134"/>
      <c r="L1180" s="134"/>
      <c r="M1180" s="134"/>
      <c r="N1180" s="134"/>
      <c r="O1180" s="134"/>
      <c r="P1180" s="134"/>
      <c r="Q1180" s="59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353"/>
      <c r="AZ1180" s="392" t="str">
        <f>IFERROR(__xludf.DUMMYFUNCTION("TRANSPOSE( IFNA(FILTER($B:$B, MONTH(IF($A:$A&lt;&gt;"""",$A:$A,""null""))=MONTH(IF('DATOS PERSONALES'!$H1178&lt;&gt;"""",'DATOS PERSONALES'!$H1178,""null""))),""Ingrese mes contratacion primero""))"),"Ingrese mes contratacion primero")</f>
        <v>Ingrese mes contratacion primero</v>
      </c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</row>
    <row r="1181" ht="15.75" customHeight="1">
      <c r="A1181" s="134"/>
      <c r="B1181" s="134"/>
      <c r="C1181" s="134"/>
      <c r="D1181" s="134"/>
      <c r="E1181" s="134"/>
      <c r="F1181" s="134"/>
      <c r="G1181" s="134"/>
      <c r="H1181" s="134"/>
      <c r="I1181" s="134"/>
      <c r="J1181" s="134"/>
      <c r="K1181" s="134"/>
      <c r="L1181" s="134"/>
      <c r="M1181" s="134"/>
      <c r="N1181" s="134"/>
      <c r="O1181" s="134"/>
      <c r="P1181" s="134"/>
      <c r="Q1181" s="59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353"/>
      <c r="AZ1181" s="392" t="str">
        <f>IFERROR(__xludf.DUMMYFUNCTION("TRANSPOSE( IFNA(FILTER($B:$B, MONTH(IF($A:$A&lt;&gt;"""",$A:$A,""null""))=MONTH(IF('DATOS PERSONALES'!$H1179&lt;&gt;"""",'DATOS PERSONALES'!$H1179,""null""))),""Ingrese mes contratacion primero""))"),"Ingrese mes contratacion primero")</f>
        <v>Ingrese mes contratacion primero</v>
      </c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</row>
    <row r="1182" ht="15.75" customHeight="1">
      <c r="A1182" s="134"/>
      <c r="B1182" s="134"/>
      <c r="C1182" s="134"/>
      <c r="D1182" s="134"/>
      <c r="E1182" s="134"/>
      <c r="F1182" s="134"/>
      <c r="G1182" s="134"/>
      <c r="H1182" s="134"/>
      <c r="I1182" s="134"/>
      <c r="J1182" s="134"/>
      <c r="K1182" s="134"/>
      <c r="L1182" s="134"/>
      <c r="M1182" s="134"/>
      <c r="N1182" s="134"/>
      <c r="O1182" s="134"/>
      <c r="P1182" s="134"/>
      <c r="Q1182" s="59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353"/>
      <c r="AZ1182" s="392" t="str">
        <f>IFERROR(__xludf.DUMMYFUNCTION("TRANSPOSE( IFNA(FILTER($B:$B, MONTH(IF($A:$A&lt;&gt;"""",$A:$A,""null""))=MONTH(IF('DATOS PERSONALES'!$H1180&lt;&gt;"""",'DATOS PERSONALES'!$H1180,""null""))),""Ingrese mes contratacion primero""))"),"Ingrese mes contratacion primero")</f>
        <v>Ingrese mes contratacion primero</v>
      </c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</row>
    <row r="1183" ht="15.75" customHeight="1">
      <c r="A1183" s="134"/>
      <c r="B1183" s="134"/>
      <c r="C1183" s="134"/>
      <c r="D1183" s="134"/>
      <c r="E1183" s="134"/>
      <c r="F1183" s="134"/>
      <c r="G1183" s="134"/>
      <c r="H1183" s="134"/>
      <c r="I1183" s="134"/>
      <c r="J1183" s="134"/>
      <c r="K1183" s="134"/>
      <c r="L1183" s="134"/>
      <c r="M1183" s="134"/>
      <c r="N1183" s="134"/>
      <c r="O1183" s="134"/>
      <c r="P1183" s="134"/>
      <c r="Q1183" s="59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353"/>
      <c r="AZ1183" s="392" t="str">
        <f>IFERROR(__xludf.DUMMYFUNCTION("TRANSPOSE( IFNA(FILTER($B:$B, MONTH(IF($A:$A&lt;&gt;"""",$A:$A,""null""))=MONTH(IF('DATOS PERSONALES'!$H1181&lt;&gt;"""",'DATOS PERSONALES'!$H1181,""null""))),""Ingrese mes contratacion primero""))"),"Ingrese mes contratacion primero")</f>
        <v>Ingrese mes contratacion primero</v>
      </c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</row>
    <row r="1184" ht="15.75" customHeight="1">
      <c r="A1184" s="134"/>
      <c r="B1184" s="134"/>
      <c r="C1184" s="134"/>
      <c r="D1184" s="134"/>
      <c r="E1184" s="134"/>
      <c r="F1184" s="134"/>
      <c r="G1184" s="134"/>
      <c r="H1184" s="134"/>
      <c r="I1184" s="134"/>
      <c r="J1184" s="134"/>
      <c r="K1184" s="134"/>
      <c r="L1184" s="134"/>
      <c r="M1184" s="134"/>
      <c r="N1184" s="134"/>
      <c r="O1184" s="134"/>
      <c r="P1184" s="134"/>
      <c r="Q1184" s="59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353"/>
      <c r="AZ1184" s="392" t="str">
        <f>IFERROR(__xludf.DUMMYFUNCTION("TRANSPOSE( IFNA(FILTER($B:$B, MONTH(IF($A:$A&lt;&gt;"""",$A:$A,""null""))=MONTH(IF('DATOS PERSONALES'!$H1182&lt;&gt;"""",'DATOS PERSONALES'!$H1182,""null""))),""Ingrese mes contratacion primero""))"),"Ingrese mes contratacion primero")</f>
        <v>Ingrese mes contratacion primero</v>
      </c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</row>
    <row r="1185" ht="15.75" customHeight="1">
      <c r="A1185" s="134"/>
      <c r="B1185" s="134"/>
      <c r="C1185" s="134"/>
      <c r="D1185" s="134"/>
      <c r="E1185" s="134"/>
      <c r="F1185" s="134"/>
      <c r="G1185" s="134"/>
      <c r="H1185" s="134"/>
      <c r="I1185" s="134"/>
      <c r="J1185" s="134"/>
      <c r="K1185" s="134"/>
      <c r="L1185" s="134"/>
      <c r="M1185" s="134"/>
      <c r="N1185" s="134"/>
      <c r="O1185" s="134"/>
      <c r="P1185" s="134"/>
      <c r="Q1185" s="59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353"/>
      <c r="AZ1185" s="392" t="str">
        <f>IFERROR(__xludf.DUMMYFUNCTION("TRANSPOSE( IFNA(FILTER($B:$B, MONTH(IF($A:$A&lt;&gt;"""",$A:$A,""null""))=MONTH(IF('DATOS PERSONALES'!$H1183&lt;&gt;"""",'DATOS PERSONALES'!$H1183,""null""))),""Ingrese mes contratacion primero""))"),"Ingrese mes contratacion primero")</f>
        <v>Ingrese mes contratacion primero</v>
      </c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</row>
    <row r="1186" ht="15.75" customHeight="1">
      <c r="A1186" s="134"/>
      <c r="B1186" s="134"/>
      <c r="C1186" s="134"/>
      <c r="D1186" s="134"/>
      <c r="E1186" s="134"/>
      <c r="F1186" s="134"/>
      <c r="G1186" s="134"/>
      <c r="H1186" s="134"/>
      <c r="I1186" s="134"/>
      <c r="J1186" s="134"/>
      <c r="K1186" s="134"/>
      <c r="L1186" s="134"/>
      <c r="M1186" s="134"/>
      <c r="N1186" s="134"/>
      <c r="O1186" s="134"/>
      <c r="P1186" s="134"/>
      <c r="Q1186" s="59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353"/>
      <c r="AZ1186" s="392" t="str">
        <f>IFERROR(__xludf.DUMMYFUNCTION("TRANSPOSE( IFNA(FILTER($B:$B, MONTH(IF($A:$A&lt;&gt;"""",$A:$A,""null""))=MONTH(IF('DATOS PERSONALES'!$H1184&lt;&gt;"""",'DATOS PERSONALES'!$H1184,""null""))),""Ingrese mes contratacion primero""))"),"Ingrese mes contratacion primero")</f>
        <v>Ingrese mes contratacion primero</v>
      </c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</row>
    <row r="1187" ht="15.75" customHeight="1">
      <c r="A1187" s="134"/>
      <c r="B1187" s="134"/>
      <c r="C1187" s="134"/>
      <c r="D1187" s="134"/>
      <c r="E1187" s="134"/>
      <c r="F1187" s="134"/>
      <c r="G1187" s="134"/>
      <c r="H1187" s="134"/>
      <c r="I1187" s="134"/>
      <c r="J1187" s="134"/>
      <c r="K1187" s="134"/>
      <c r="L1187" s="134"/>
      <c r="M1187" s="134"/>
      <c r="N1187" s="134"/>
      <c r="O1187" s="134"/>
      <c r="P1187" s="134"/>
      <c r="Q1187" s="59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353"/>
      <c r="AZ1187" s="392" t="str">
        <f>IFERROR(__xludf.DUMMYFUNCTION("TRANSPOSE( IFNA(FILTER($B:$B, MONTH(IF($A:$A&lt;&gt;"""",$A:$A,""null""))=MONTH(IF('DATOS PERSONALES'!$H1185&lt;&gt;"""",'DATOS PERSONALES'!$H1185,""null""))),""Ingrese mes contratacion primero""))"),"Ingrese mes contratacion primero")</f>
        <v>Ingrese mes contratacion primero</v>
      </c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</row>
    <row r="1188" ht="15.75" customHeight="1">
      <c r="A1188" s="134"/>
      <c r="B1188" s="134"/>
      <c r="C1188" s="134"/>
      <c r="D1188" s="134"/>
      <c r="E1188" s="134"/>
      <c r="F1188" s="134"/>
      <c r="G1188" s="134"/>
      <c r="H1188" s="134"/>
      <c r="I1188" s="134"/>
      <c r="J1188" s="134"/>
      <c r="K1188" s="134"/>
      <c r="L1188" s="134"/>
      <c r="M1188" s="134"/>
      <c r="N1188" s="134"/>
      <c r="O1188" s="134"/>
      <c r="P1188" s="134"/>
      <c r="Q1188" s="59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353"/>
      <c r="AZ1188" s="392" t="str">
        <f>IFERROR(__xludf.DUMMYFUNCTION("TRANSPOSE( IFNA(FILTER($B:$B, MONTH(IF($A:$A&lt;&gt;"""",$A:$A,""null""))=MONTH(IF('DATOS PERSONALES'!$H1186&lt;&gt;"""",'DATOS PERSONALES'!$H1186,""null""))),""Ingrese mes contratacion primero""))"),"Ingrese mes contratacion primero")</f>
        <v>Ingrese mes contratacion primero</v>
      </c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</row>
    <row r="1189" ht="15.75" customHeight="1">
      <c r="A1189" s="134"/>
      <c r="B1189" s="134"/>
      <c r="C1189" s="134"/>
      <c r="D1189" s="134"/>
      <c r="E1189" s="134"/>
      <c r="F1189" s="134"/>
      <c r="G1189" s="134"/>
      <c r="H1189" s="134"/>
      <c r="I1189" s="134"/>
      <c r="J1189" s="134"/>
      <c r="K1189" s="134"/>
      <c r="L1189" s="134"/>
      <c r="M1189" s="134"/>
      <c r="N1189" s="134"/>
      <c r="O1189" s="134"/>
      <c r="P1189" s="134"/>
      <c r="Q1189" s="59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353"/>
      <c r="AZ1189" s="392" t="str">
        <f>IFERROR(__xludf.DUMMYFUNCTION("TRANSPOSE( IFNA(FILTER($B:$B, MONTH(IF($A:$A&lt;&gt;"""",$A:$A,""null""))=MONTH(IF('DATOS PERSONALES'!$H1187&lt;&gt;"""",'DATOS PERSONALES'!$H1187,""null""))),""Ingrese mes contratacion primero""))"),"Ingrese mes contratacion primero")</f>
        <v>Ingrese mes contratacion primero</v>
      </c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</row>
    <row r="1190" ht="15.75" customHeight="1">
      <c r="A1190" s="134"/>
      <c r="B1190" s="134"/>
      <c r="C1190" s="134"/>
      <c r="D1190" s="134"/>
      <c r="E1190" s="134"/>
      <c r="F1190" s="134"/>
      <c r="G1190" s="134"/>
      <c r="H1190" s="134"/>
      <c r="I1190" s="134"/>
      <c r="J1190" s="134"/>
      <c r="K1190" s="134"/>
      <c r="L1190" s="134"/>
      <c r="M1190" s="134"/>
      <c r="N1190" s="134"/>
      <c r="O1190" s="134"/>
      <c r="P1190" s="134"/>
      <c r="Q1190" s="59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353"/>
      <c r="AZ1190" s="392" t="str">
        <f>IFERROR(__xludf.DUMMYFUNCTION("TRANSPOSE( IFNA(FILTER($B:$B, MONTH(IF($A:$A&lt;&gt;"""",$A:$A,""null""))=MONTH(IF('DATOS PERSONALES'!$H1188&lt;&gt;"""",'DATOS PERSONALES'!$H1188,""null""))),""Ingrese mes contratacion primero""))"),"Ingrese mes contratacion primero")</f>
        <v>Ingrese mes contratacion primero</v>
      </c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</row>
    <row r="1191" ht="15.75" customHeight="1">
      <c r="A1191" s="134"/>
      <c r="B1191" s="134"/>
      <c r="C1191" s="134"/>
      <c r="D1191" s="134"/>
      <c r="E1191" s="134"/>
      <c r="F1191" s="134"/>
      <c r="G1191" s="134"/>
      <c r="H1191" s="134"/>
      <c r="I1191" s="134"/>
      <c r="J1191" s="134"/>
      <c r="K1191" s="134"/>
      <c r="L1191" s="134"/>
      <c r="M1191" s="134"/>
      <c r="N1191" s="134"/>
      <c r="O1191" s="134"/>
      <c r="P1191" s="134"/>
      <c r="Q1191" s="59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353"/>
      <c r="AZ1191" s="392" t="str">
        <f>IFERROR(__xludf.DUMMYFUNCTION("TRANSPOSE( IFNA(FILTER($B:$B, MONTH(IF($A:$A&lt;&gt;"""",$A:$A,""null""))=MONTH(IF('DATOS PERSONALES'!$H1189&lt;&gt;"""",'DATOS PERSONALES'!$H1189,""null""))),""Ingrese mes contratacion primero""))"),"Ingrese mes contratacion primero")</f>
        <v>Ingrese mes contratacion primero</v>
      </c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</row>
    <row r="1192" ht="15.75" customHeight="1">
      <c r="A1192" s="134"/>
      <c r="B1192" s="134"/>
      <c r="C1192" s="134"/>
      <c r="D1192" s="134"/>
      <c r="E1192" s="134"/>
      <c r="F1192" s="134"/>
      <c r="G1192" s="134"/>
      <c r="H1192" s="134"/>
      <c r="I1192" s="134"/>
      <c r="J1192" s="134"/>
      <c r="K1192" s="134"/>
      <c r="L1192" s="134"/>
      <c r="M1192" s="134"/>
      <c r="N1192" s="134"/>
      <c r="O1192" s="134"/>
      <c r="P1192" s="134"/>
      <c r="Q1192" s="59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353"/>
      <c r="AZ1192" s="392" t="str">
        <f>IFERROR(__xludf.DUMMYFUNCTION("TRANSPOSE( IFNA(FILTER($B:$B, MONTH(IF($A:$A&lt;&gt;"""",$A:$A,""null""))=MONTH(IF('DATOS PERSONALES'!$H1190&lt;&gt;"""",'DATOS PERSONALES'!$H1190,""null""))),""Ingrese mes contratacion primero""))"),"Ingrese mes contratacion primero")</f>
        <v>Ingrese mes contratacion primero</v>
      </c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</row>
    <row r="1193" ht="15.75" customHeight="1">
      <c r="A1193" s="134"/>
      <c r="B1193" s="134"/>
      <c r="C1193" s="134"/>
      <c r="D1193" s="134"/>
      <c r="E1193" s="134"/>
      <c r="F1193" s="134"/>
      <c r="G1193" s="134"/>
      <c r="H1193" s="134"/>
      <c r="I1193" s="134"/>
      <c r="J1193" s="134"/>
      <c r="K1193" s="134"/>
      <c r="L1193" s="134"/>
      <c r="M1193" s="134"/>
      <c r="N1193" s="134"/>
      <c r="O1193" s="134"/>
      <c r="P1193" s="134"/>
      <c r="Q1193" s="59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353"/>
      <c r="AZ1193" s="392" t="str">
        <f>IFERROR(__xludf.DUMMYFUNCTION("TRANSPOSE( IFNA(FILTER($B:$B, MONTH(IF($A:$A&lt;&gt;"""",$A:$A,""null""))=MONTH(IF('DATOS PERSONALES'!$H1191&lt;&gt;"""",'DATOS PERSONALES'!$H1191,""null""))),""Ingrese mes contratacion primero""))"),"Ingrese mes contratacion primero")</f>
        <v>Ingrese mes contratacion primero</v>
      </c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</row>
    <row r="1194" ht="15.75" customHeight="1">
      <c r="A1194" s="134"/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59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353"/>
      <c r="AZ1194" s="392" t="str">
        <f>IFERROR(__xludf.DUMMYFUNCTION("TRANSPOSE( IFNA(FILTER($B:$B, MONTH(IF($A:$A&lt;&gt;"""",$A:$A,""null""))=MONTH(IF('DATOS PERSONALES'!$H1192&lt;&gt;"""",'DATOS PERSONALES'!$H1192,""null""))),""Ingrese mes contratacion primero""))"),"Ingrese mes contratacion primero")</f>
        <v>Ingrese mes contratacion primero</v>
      </c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</row>
    <row r="1195" ht="15.75" customHeight="1">
      <c r="A1195" s="134"/>
      <c r="B1195" s="134"/>
      <c r="C1195" s="134"/>
      <c r="D1195" s="134"/>
      <c r="E1195" s="134"/>
      <c r="F1195" s="134"/>
      <c r="G1195" s="134"/>
      <c r="H1195" s="134"/>
      <c r="I1195" s="134"/>
      <c r="J1195" s="134"/>
      <c r="K1195" s="134"/>
      <c r="L1195" s="134"/>
      <c r="M1195" s="134"/>
      <c r="N1195" s="134"/>
      <c r="O1195" s="134"/>
      <c r="P1195" s="134"/>
      <c r="Q1195" s="59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353"/>
      <c r="AZ1195" s="392" t="str">
        <f>IFERROR(__xludf.DUMMYFUNCTION("TRANSPOSE( IFNA(FILTER($B:$B, MONTH(IF($A:$A&lt;&gt;"""",$A:$A,""null""))=MONTH(IF('DATOS PERSONALES'!$H1193&lt;&gt;"""",'DATOS PERSONALES'!$H1193,""null""))),""Ingrese mes contratacion primero""))"),"Ingrese mes contratacion primero")</f>
        <v>Ingrese mes contratacion primero</v>
      </c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</row>
    <row r="1196" ht="15.75" customHeight="1">
      <c r="A1196" s="134"/>
      <c r="B1196" s="134"/>
      <c r="C1196" s="134"/>
      <c r="D1196" s="134"/>
      <c r="E1196" s="134"/>
      <c r="F1196" s="134"/>
      <c r="G1196" s="134"/>
      <c r="H1196" s="134"/>
      <c r="I1196" s="134"/>
      <c r="J1196" s="134"/>
      <c r="K1196" s="134"/>
      <c r="L1196" s="134"/>
      <c r="M1196" s="134"/>
      <c r="N1196" s="134"/>
      <c r="O1196" s="134"/>
      <c r="P1196" s="134"/>
      <c r="Q1196" s="59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353"/>
      <c r="AZ1196" s="392" t="str">
        <f>IFERROR(__xludf.DUMMYFUNCTION("TRANSPOSE( IFNA(FILTER($B:$B, MONTH(IF($A:$A&lt;&gt;"""",$A:$A,""null""))=MONTH(IF('DATOS PERSONALES'!$H1194&lt;&gt;"""",'DATOS PERSONALES'!$H1194,""null""))),""Ingrese mes contratacion primero""))"),"Ingrese mes contratacion primero")</f>
        <v>Ingrese mes contratacion primero</v>
      </c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</row>
    <row r="1197" ht="15.75" customHeight="1">
      <c r="A1197" s="134"/>
      <c r="B1197" s="134"/>
      <c r="C1197" s="134"/>
      <c r="D1197" s="134"/>
      <c r="E1197" s="134"/>
      <c r="F1197" s="134"/>
      <c r="G1197" s="134"/>
      <c r="H1197" s="134"/>
      <c r="I1197" s="134"/>
      <c r="J1197" s="134"/>
      <c r="K1197" s="134"/>
      <c r="L1197" s="134"/>
      <c r="M1197" s="134"/>
      <c r="N1197" s="134"/>
      <c r="O1197" s="134"/>
      <c r="P1197" s="134"/>
      <c r="Q1197" s="59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353"/>
      <c r="AZ1197" s="392" t="str">
        <f>IFERROR(__xludf.DUMMYFUNCTION("TRANSPOSE( IFNA(FILTER($B:$B, MONTH(IF($A:$A&lt;&gt;"""",$A:$A,""null""))=MONTH(IF('DATOS PERSONALES'!$H1195&lt;&gt;"""",'DATOS PERSONALES'!$H1195,""null""))),""Ingrese mes contratacion primero""))"),"Ingrese mes contratacion primero")</f>
        <v>Ingrese mes contratacion primero</v>
      </c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</row>
    <row r="1198" ht="15.75" customHeight="1">
      <c r="A1198" s="134"/>
      <c r="B1198" s="134"/>
      <c r="C1198" s="134"/>
      <c r="D1198" s="134"/>
      <c r="E1198" s="134"/>
      <c r="F1198" s="134"/>
      <c r="G1198" s="134"/>
      <c r="H1198" s="134"/>
      <c r="I1198" s="134"/>
      <c r="J1198" s="134"/>
      <c r="K1198" s="134"/>
      <c r="L1198" s="134"/>
      <c r="M1198" s="134"/>
      <c r="N1198" s="134"/>
      <c r="O1198" s="134"/>
      <c r="P1198" s="134"/>
      <c r="Q1198" s="59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353"/>
      <c r="AZ1198" s="392" t="str">
        <f>IFERROR(__xludf.DUMMYFUNCTION("TRANSPOSE( IFNA(FILTER($B:$B, MONTH(IF($A:$A&lt;&gt;"""",$A:$A,""null""))=MONTH(IF('DATOS PERSONALES'!$H1196&lt;&gt;"""",'DATOS PERSONALES'!$H1196,""null""))),""Ingrese mes contratacion primero""))"),"Ingrese mes contratacion primero")</f>
        <v>Ingrese mes contratacion primero</v>
      </c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</row>
    <row r="1199" ht="15.75" customHeight="1">
      <c r="A1199" s="134"/>
      <c r="B1199" s="134"/>
      <c r="C1199" s="134"/>
      <c r="D1199" s="134"/>
      <c r="E1199" s="134"/>
      <c r="F1199" s="134"/>
      <c r="G1199" s="134"/>
      <c r="H1199" s="134"/>
      <c r="I1199" s="134"/>
      <c r="J1199" s="134"/>
      <c r="K1199" s="134"/>
      <c r="L1199" s="134"/>
      <c r="M1199" s="134"/>
      <c r="N1199" s="134"/>
      <c r="O1199" s="134"/>
      <c r="P1199" s="134"/>
      <c r="Q1199" s="59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353"/>
      <c r="AZ1199" s="392" t="str">
        <f>IFERROR(__xludf.DUMMYFUNCTION("TRANSPOSE( IFNA(FILTER($B:$B, MONTH(IF($A:$A&lt;&gt;"""",$A:$A,""null""))=MONTH(IF('DATOS PERSONALES'!$H1197&lt;&gt;"""",'DATOS PERSONALES'!$H1197,""null""))),""Ingrese mes contratacion primero""))"),"Ingrese mes contratacion primero")</f>
        <v>Ingrese mes contratacion primero</v>
      </c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</row>
    <row r="1200" ht="15.75" customHeight="1">
      <c r="A1200" s="134"/>
      <c r="B1200" s="134"/>
      <c r="C1200" s="134"/>
      <c r="D1200" s="134"/>
      <c r="E1200" s="134"/>
      <c r="F1200" s="134"/>
      <c r="G1200" s="134"/>
      <c r="H1200" s="134"/>
      <c r="I1200" s="134"/>
      <c r="J1200" s="134"/>
      <c r="K1200" s="134"/>
      <c r="L1200" s="134"/>
      <c r="M1200" s="134"/>
      <c r="N1200" s="134"/>
      <c r="O1200" s="134"/>
      <c r="P1200" s="134"/>
      <c r="Q1200" s="59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353"/>
      <c r="AZ1200" s="392" t="str">
        <f>IFERROR(__xludf.DUMMYFUNCTION("TRANSPOSE( IFNA(FILTER($B:$B, MONTH(IF($A:$A&lt;&gt;"""",$A:$A,""null""))=MONTH(IF('DATOS PERSONALES'!$H1198&lt;&gt;"""",'DATOS PERSONALES'!$H1198,""null""))),""Ingrese mes contratacion primero""))"),"Ingrese mes contratacion primero")</f>
        <v>Ingrese mes contratacion primero</v>
      </c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</row>
    <row r="1201" ht="15.75" customHeight="1">
      <c r="A1201" s="134"/>
      <c r="B1201" s="134"/>
      <c r="C1201" s="134"/>
      <c r="D1201" s="134"/>
      <c r="E1201" s="134"/>
      <c r="F1201" s="134"/>
      <c r="G1201" s="134"/>
      <c r="H1201" s="134"/>
      <c r="I1201" s="134"/>
      <c r="J1201" s="134"/>
      <c r="K1201" s="134"/>
      <c r="L1201" s="134"/>
      <c r="M1201" s="134"/>
      <c r="N1201" s="134"/>
      <c r="O1201" s="134"/>
      <c r="P1201" s="134"/>
      <c r="Q1201" s="59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353"/>
      <c r="AZ1201" s="392" t="str">
        <f>IFERROR(__xludf.DUMMYFUNCTION("TRANSPOSE( IFNA(FILTER($B:$B, MONTH(IF($A:$A&lt;&gt;"""",$A:$A,""null""))=MONTH(IF('DATOS PERSONALES'!$H1199&lt;&gt;"""",'DATOS PERSONALES'!$H1199,""null""))),""Ingrese mes contratacion primero""))"),"Ingrese mes contratacion primero")</f>
        <v>Ingrese mes contratacion primero</v>
      </c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</row>
    <row r="1202" ht="15.75" customHeight="1">
      <c r="A1202" s="134"/>
      <c r="B1202" s="134"/>
      <c r="C1202" s="134"/>
      <c r="D1202" s="134"/>
      <c r="E1202" s="134"/>
      <c r="F1202" s="134"/>
      <c r="G1202" s="134"/>
      <c r="H1202" s="134"/>
      <c r="I1202" s="134"/>
      <c r="J1202" s="134"/>
      <c r="K1202" s="134"/>
      <c r="L1202" s="134"/>
      <c r="M1202" s="134"/>
      <c r="N1202" s="134"/>
      <c r="O1202" s="134"/>
      <c r="P1202" s="134"/>
      <c r="Q1202" s="59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353"/>
      <c r="AZ1202" s="392" t="str">
        <f>IFERROR(__xludf.DUMMYFUNCTION("TRANSPOSE( IFNA(FILTER($B:$B, MONTH(IF($A:$A&lt;&gt;"""",$A:$A,""null""))=MONTH(IF('DATOS PERSONALES'!$H1200&lt;&gt;"""",'DATOS PERSONALES'!$H1200,""null""))),""Ingrese mes contratacion primero""))"),"Ingrese mes contratacion primero")</f>
        <v>Ingrese mes contratacion primero</v>
      </c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</row>
    <row r="1203" ht="15.75" customHeight="1">
      <c r="A1203" s="134"/>
      <c r="B1203" s="134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59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353"/>
      <c r="AZ1203" s="392" t="str">
        <f>IFERROR(__xludf.DUMMYFUNCTION("TRANSPOSE( IFNA(FILTER($B:$B, MONTH(IF($A:$A&lt;&gt;"""",$A:$A,""null""))=MONTH(IF('DATOS PERSONALES'!$H1201&lt;&gt;"""",'DATOS PERSONALES'!$H1201,""null""))),""Ingrese mes contratacion primero""))"),"Ingrese mes contratacion primero")</f>
        <v>Ingrese mes contratacion primero</v>
      </c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</row>
    <row r="1204" ht="15.75" customHeight="1">
      <c r="A1204" s="134"/>
      <c r="B1204" s="134"/>
      <c r="C1204" s="134"/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59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353"/>
      <c r="AZ1204" s="392" t="str">
        <f>IFERROR(__xludf.DUMMYFUNCTION("TRANSPOSE( IFNA(FILTER($B:$B, MONTH(IF($A:$A&lt;&gt;"""",$A:$A,""null""))=MONTH(IF('DATOS PERSONALES'!$H1202&lt;&gt;"""",'DATOS PERSONALES'!$H1202,""null""))),""Ingrese mes contratacion primero""))"),"Ingrese mes contratacion primero")</f>
        <v>Ingrese mes contratacion primero</v>
      </c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</row>
    <row r="1205" ht="15.75" customHeight="1">
      <c r="A1205" s="134"/>
      <c r="B1205" s="134"/>
      <c r="C1205" s="134"/>
      <c r="D1205" s="134"/>
      <c r="E1205" s="134"/>
      <c r="F1205" s="134"/>
      <c r="G1205" s="134"/>
      <c r="H1205" s="134"/>
      <c r="I1205" s="134"/>
      <c r="J1205" s="134"/>
      <c r="K1205" s="134"/>
      <c r="L1205" s="134"/>
      <c r="M1205" s="134"/>
      <c r="N1205" s="134"/>
      <c r="O1205" s="134"/>
      <c r="P1205" s="134"/>
      <c r="Q1205" s="59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353"/>
      <c r="AZ1205" s="392" t="str">
        <f>IFERROR(__xludf.DUMMYFUNCTION("TRANSPOSE( IFNA(FILTER($B:$B, MONTH(IF($A:$A&lt;&gt;"""",$A:$A,""null""))=MONTH(IF('DATOS PERSONALES'!$H1203&lt;&gt;"""",'DATOS PERSONALES'!$H1203,""null""))),""Ingrese mes contratacion primero""))"),"Ingrese mes contratacion primero")</f>
        <v>Ingrese mes contratacion primero</v>
      </c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</row>
    <row r="1206" ht="15.75" customHeight="1">
      <c r="A1206" s="134"/>
      <c r="B1206" s="134"/>
      <c r="C1206" s="134"/>
      <c r="D1206" s="134"/>
      <c r="E1206" s="134"/>
      <c r="F1206" s="134"/>
      <c r="G1206" s="134"/>
      <c r="H1206" s="134"/>
      <c r="I1206" s="134"/>
      <c r="J1206" s="134"/>
      <c r="K1206" s="134"/>
      <c r="L1206" s="134"/>
      <c r="M1206" s="134"/>
      <c r="N1206" s="134"/>
      <c r="O1206" s="134"/>
      <c r="P1206" s="134"/>
      <c r="Q1206" s="59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353"/>
      <c r="AZ1206" s="392" t="str">
        <f>IFERROR(__xludf.DUMMYFUNCTION("TRANSPOSE( IFNA(FILTER($B:$B, MONTH(IF($A:$A&lt;&gt;"""",$A:$A,""null""))=MONTH(IF('DATOS PERSONALES'!$H1204&lt;&gt;"""",'DATOS PERSONALES'!$H1204,""null""))),""Ingrese mes contratacion primero""))"),"Ingrese mes contratacion primero")</f>
        <v>Ingrese mes contratacion primero</v>
      </c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</row>
    <row r="1207" ht="15.75" customHeight="1">
      <c r="A1207" s="134"/>
      <c r="B1207" s="134"/>
      <c r="C1207" s="134"/>
      <c r="D1207" s="134"/>
      <c r="E1207" s="134"/>
      <c r="F1207" s="134"/>
      <c r="G1207" s="134"/>
      <c r="H1207" s="134"/>
      <c r="I1207" s="134"/>
      <c r="J1207" s="134"/>
      <c r="K1207" s="134"/>
      <c r="L1207" s="134"/>
      <c r="M1207" s="134"/>
      <c r="N1207" s="134"/>
      <c r="O1207" s="134"/>
      <c r="P1207" s="134"/>
      <c r="Q1207" s="59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353"/>
      <c r="AZ1207" s="392" t="str">
        <f>IFERROR(__xludf.DUMMYFUNCTION("TRANSPOSE( IFNA(FILTER($B:$B, MONTH(IF($A:$A&lt;&gt;"""",$A:$A,""null""))=MONTH(IF('DATOS PERSONALES'!$H1205&lt;&gt;"""",'DATOS PERSONALES'!$H1205,""null""))),""Ingrese mes contratacion primero""))"),"Ingrese mes contratacion primero")</f>
        <v>Ingrese mes contratacion primero</v>
      </c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</row>
    <row r="1208" ht="15.75" customHeight="1">
      <c r="A1208" s="134"/>
      <c r="B1208" s="134"/>
      <c r="C1208" s="134"/>
      <c r="D1208" s="134"/>
      <c r="E1208" s="134"/>
      <c r="F1208" s="134"/>
      <c r="G1208" s="134"/>
      <c r="H1208" s="134"/>
      <c r="I1208" s="134"/>
      <c r="J1208" s="134"/>
      <c r="K1208" s="134"/>
      <c r="L1208" s="134"/>
      <c r="M1208" s="134"/>
      <c r="N1208" s="134"/>
      <c r="O1208" s="134"/>
      <c r="P1208" s="134"/>
      <c r="Q1208" s="59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353"/>
      <c r="AZ1208" s="392" t="str">
        <f>IFERROR(__xludf.DUMMYFUNCTION("TRANSPOSE( IFNA(FILTER($B:$B, MONTH(IF($A:$A&lt;&gt;"""",$A:$A,""null""))=MONTH(IF('DATOS PERSONALES'!$H1206&lt;&gt;"""",'DATOS PERSONALES'!$H1206,""null""))),""Ingrese mes contratacion primero""))"),"Ingrese mes contratacion primero")</f>
        <v>Ingrese mes contratacion primero</v>
      </c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</row>
    <row r="1209" ht="15.75" customHeight="1">
      <c r="A1209" s="134"/>
      <c r="B1209" s="134"/>
      <c r="C1209" s="134"/>
      <c r="D1209" s="134"/>
      <c r="E1209" s="134"/>
      <c r="F1209" s="134"/>
      <c r="G1209" s="134"/>
      <c r="H1209" s="134"/>
      <c r="I1209" s="134"/>
      <c r="J1209" s="134"/>
      <c r="K1209" s="134"/>
      <c r="L1209" s="134"/>
      <c r="M1209" s="134"/>
      <c r="N1209" s="134"/>
      <c r="O1209" s="134"/>
      <c r="P1209" s="134"/>
      <c r="Q1209" s="59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353"/>
      <c r="AZ1209" s="392" t="str">
        <f>IFERROR(__xludf.DUMMYFUNCTION("TRANSPOSE( IFNA(FILTER($B:$B, MONTH(IF($A:$A&lt;&gt;"""",$A:$A,""null""))=MONTH(IF('DATOS PERSONALES'!$H1207&lt;&gt;"""",'DATOS PERSONALES'!$H1207,""null""))),""Ingrese mes contratacion primero""))"),"Ingrese mes contratacion primero")</f>
        <v>Ingrese mes contratacion primero</v>
      </c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</row>
    <row r="1210" ht="15.75" customHeight="1">
      <c r="A1210" s="134"/>
      <c r="B1210" s="134"/>
      <c r="C1210" s="134"/>
      <c r="D1210" s="134"/>
      <c r="E1210" s="134"/>
      <c r="F1210" s="134"/>
      <c r="G1210" s="134"/>
      <c r="H1210" s="134"/>
      <c r="I1210" s="134"/>
      <c r="J1210" s="134"/>
      <c r="K1210" s="134"/>
      <c r="L1210" s="134"/>
      <c r="M1210" s="134"/>
      <c r="N1210" s="134"/>
      <c r="O1210" s="134"/>
      <c r="P1210" s="134"/>
      <c r="Q1210" s="59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353"/>
      <c r="AZ1210" s="392" t="str">
        <f>IFERROR(__xludf.DUMMYFUNCTION("TRANSPOSE( IFNA(FILTER($B:$B, MONTH(IF($A:$A&lt;&gt;"""",$A:$A,""null""))=MONTH(IF('DATOS PERSONALES'!$H1208&lt;&gt;"""",'DATOS PERSONALES'!$H1208,""null""))),""Ingrese mes contratacion primero""))"),"Ingrese mes contratacion primero")</f>
        <v>Ingrese mes contratacion primero</v>
      </c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</row>
    <row r="1211" ht="15.75" customHeight="1">
      <c r="A1211" s="134"/>
      <c r="B1211" s="134"/>
      <c r="C1211" s="134"/>
      <c r="D1211" s="134"/>
      <c r="E1211" s="134"/>
      <c r="F1211" s="134"/>
      <c r="G1211" s="134"/>
      <c r="H1211" s="134"/>
      <c r="I1211" s="134"/>
      <c r="J1211" s="134"/>
      <c r="K1211" s="134"/>
      <c r="L1211" s="134"/>
      <c r="M1211" s="134"/>
      <c r="N1211" s="134"/>
      <c r="O1211" s="134"/>
      <c r="P1211" s="134"/>
      <c r="Q1211" s="59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353"/>
      <c r="AZ1211" s="392" t="str">
        <f>IFERROR(__xludf.DUMMYFUNCTION("TRANSPOSE( IFNA(FILTER($B:$B, MONTH(IF($A:$A&lt;&gt;"""",$A:$A,""null""))=MONTH(IF('DATOS PERSONALES'!$H1209&lt;&gt;"""",'DATOS PERSONALES'!$H1209,""null""))),""Ingrese mes contratacion primero""))"),"Ingrese mes contratacion primero")</f>
        <v>Ingrese mes contratacion primero</v>
      </c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</row>
    <row r="1212" ht="15.75" customHeight="1">
      <c r="A1212" s="134"/>
      <c r="B1212" s="134"/>
      <c r="C1212" s="134"/>
      <c r="D1212" s="134"/>
      <c r="E1212" s="134"/>
      <c r="F1212" s="134"/>
      <c r="G1212" s="134"/>
      <c r="H1212" s="134"/>
      <c r="I1212" s="134"/>
      <c r="J1212" s="134"/>
      <c r="K1212" s="134"/>
      <c r="L1212" s="134"/>
      <c r="M1212" s="134"/>
      <c r="N1212" s="134"/>
      <c r="O1212" s="134"/>
      <c r="P1212" s="134"/>
      <c r="Q1212" s="59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353"/>
      <c r="AZ1212" s="392" t="str">
        <f>IFERROR(__xludf.DUMMYFUNCTION("TRANSPOSE( IFNA(FILTER($B:$B, MONTH(IF($A:$A&lt;&gt;"""",$A:$A,""null""))=MONTH(IF('DATOS PERSONALES'!$H1210&lt;&gt;"""",'DATOS PERSONALES'!$H1210,""null""))),""Ingrese mes contratacion primero""))"),"Ingrese mes contratacion primero")</f>
        <v>Ingrese mes contratacion primero</v>
      </c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</row>
    <row r="1213" ht="15.75" customHeight="1">
      <c r="A1213" s="134"/>
      <c r="B1213" s="134"/>
      <c r="C1213" s="134"/>
      <c r="D1213" s="134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59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353"/>
      <c r="AZ1213" s="392" t="str">
        <f>IFERROR(__xludf.DUMMYFUNCTION("TRANSPOSE( IFNA(FILTER($B:$B, MONTH(IF($A:$A&lt;&gt;"""",$A:$A,""null""))=MONTH(IF('DATOS PERSONALES'!$H1211&lt;&gt;"""",'DATOS PERSONALES'!$H1211,""null""))),""Ingrese mes contratacion primero""))"),"Ingrese mes contratacion primero")</f>
        <v>Ingrese mes contratacion primero</v>
      </c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</row>
    <row r="1214" ht="15.75" customHeight="1">
      <c r="A1214" s="134"/>
      <c r="B1214" s="134"/>
      <c r="C1214" s="134"/>
      <c r="D1214" s="134"/>
      <c r="E1214" s="134"/>
      <c r="F1214" s="134"/>
      <c r="G1214" s="134"/>
      <c r="H1214" s="134"/>
      <c r="I1214" s="134"/>
      <c r="J1214" s="134"/>
      <c r="K1214" s="134"/>
      <c r="L1214" s="134"/>
      <c r="M1214" s="134"/>
      <c r="N1214" s="134"/>
      <c r="O1214" s="134"/>
      <c r="P1214" s="134"/>
      <c r="Q1214" s="59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353"/>
      <c r="AZ1214" s="392" t="str">
        <f>IFERROR(__xludf.DUMMYFUNCTION("TRANSPOSE( IFNA(FILTER($B:$B, MONTH(IF($A:$A&lt;&gt;"""",$A:$A,""null""))=MONTH(IF('DATOS PERSONALES'!$H1212&lt;&gt;"""",'DATOS PERSONALES'!$H1212,""null""))),""Ingrese mes contratacion primero""))"),"Ingrese mes contratacion primero")</f>
        <v>Ingrese mes contratacion primero</v>
      </c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</row>
    <row r="1215" ht="15.75" customHeight="1">
      <c r="A1215" s="134"/>
      <c r="B1215" s="134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59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353"/>
      <c r="AZ1215" s="392" t="str">
        <f>IFERROR(__xludf.DUMMYFUNCTION("TRANSPOSE( IFNA(FILTER($B:$B, MONTH(IF($A:$A&lt;&gt;"""",$A:$A,""null""))=MONTH(IF('DATOS PERSONALES'!$H1213&lt;&gt;"""",'DATOS PERSONALES'!$H1213,""null""))),""Ingrese mes contratacion primero""))"),"Ingrese mes contratacion primero")</f>
        <v>Ingrese mes contratacion primero</v>
      </c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</row>
    <row r="1216" ht="15.75" customHeight="1">
      <c r="A1216" s="134"/>
      <c r="B1216" s="134"/>
      <c r="C1216" s="134"/>
      <c r="D1216" s="134"/>
      <c r="E1216" s="134"/>
      <c r="F1216" s="134"/>
      <c r="G1216" s="134"/>
      <c r="H1216" s="134"/>
      <c r="I1216" s="134"/>
      <c r="J1216" s="134"/>
      <c r="K1216" s="134"/>
      <c r="L1216" s="134"/>
      <c r="M1216" s="134"/>
      <c r="N1216" s="134"/>
      <c r="O1216" s="134"/>
      <c r="P1216" s="134"/>
      <c r="Q1216" s="59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353"/>
      <c r="AZ1216" s="392" t="str">
        <f>IFERROR(__xludf.DUMMYFUNCTION("TRANSPOSE( IFNA(FILTER($B:$B, MONTH(IF($A:$A&lt;&gt;"""",$A:$A,""null""))=MONTH(IF('DATOS PERSONALES'!$H1214&lt;&gt;"""",'DATOS PERSONALES'!$H1214,""null""))),""Ingrese mes contratacion primero""))"),"Ingrese mes contratacion primero")</f>
        <v>Ingrese mes contratacion primero</v>
      </c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</row>
    <row r="1217" ht="15.75" customHeight="1">
      <c r="A1217" s="134"/>
      <c r="B1217" s="134"/>
      <c r="C1217" s="134"/>
      <c r="D1217" s="134"/>
      <c r="E1217" s="134"/>
      <c r="F1217" s="134"/>
      <c r="G1217" s="134"/>
      <c r="H1217" s="134"/>
      <c r="I1217" s="134"/>
      <c r="J1217" s="134"/>
      <c r="K1217" s="134"/>
      <c r="L1217" s="134"/>
      <c r="M1217" s="134"/>
      <c r="N1217" s="134"/>
      <c r="O1217" s="134"/>
      <c r="P1217" s="134"/>
      <c r="Q1217" s="59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353"/>
      <c r="AZ1217" s="392" t="str">
        <f>IFERROR(__xludf.DUMMYFUNCTION("TRANSPOSE( IFNA(FILTER($B:$B, MONTH(IF($A:$A&lt;&gt;"""",$A:$A,""null""))=MONTH(IF('DATOS PERSONALES'!$H1215&lt;&gt;"""",'DATOS PERSONALES'!$H1215,""null""))),""Ingrese mes contratacion primero""))"),"Ingrese mes contratacion primero")</f>
        <v>Ingrese mes contratacion primero</v>
      </c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</row>
    <row r="1218" ht="15.75" customHeight="1">
      <c r="A1218" s="134"/>
      <c r="B1218" s="134"/>
      <c r="C1218" s="134"/>
      <c r="D1218" s="134"/>
      <c r="E1218" s="134"/>
      <c r="F1218" s="134"/>
      <c r="G1218" s="134"/>
      <c r="H1218" s="134"/>
      <c r="I1218" s="134"/>
      <c r="J1218" s="134"/>
      <c r="K1218" s="134"/>
      <c r="L1218" s="134"/>
      <c r="M1218" s="134"/>
      <c r="N1218" s="134"/>
      <c r="O1218" s="134"/>
      <c r="P1218" s="134"/>
      <c r="Q1218" s="59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353"/>
      <c r="AZ1218" s="392" t="str">
        <f>IFERROR(__xludf.DUMMYFUNCTION("TRANSPOSE( IFNA(FILTER($B:$B, MONTH(IF($A:$A&lt;&gt;"""",$A:$A,""null""))=MONTH(IF('DATOS PERSONALES'!$H1216&lt;&gt;"""",'DATOS PERSONALES'!$H1216,""null""))),""Ingrese mes contratacion primero""))"),"Ingrese mes contratacion primero")</f>
        <v>Ingrese mes contratacion primero</v>
      </c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</row>
    <row r="1219" ht="15.75" customHeight="1">
      <c r="A1219" s="134"/>
      <c r="B1219" s="134"/>
      <c r="C1219" s="134"/>
      <c r="D1219" s="134"/>
      <c r="E1219" s="134"/>
      <c r="F1219" s="134"/>
      <c r="G1219" s="134"/>
      <c r="H1219" s="134"/>
      <c r="I1219" s="134"/>
      <c r="J1219" s="134"/>
      <c r="K1219" s="134"/>
      <c r="L1219" s="134"/>
      <c r="M1219" s="134"/>
      <c r="N1219" s="134"/>
      <c r="O1219" s="134"/>
      <c r="P1219" s="134"/>
      <c r="Q1219" s="59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353"/>
      <c r="AZ1219" s="392" t="str">
        <f>IFERROR(__xludf.DUMMYFUNCTION("TRANSPOSE( IFNA(FILTER($B:$B, MONTH(IF($A:$A&lt;&gt;"""",$A:$A,""null""))=MONTH(IF('DATOS PERSONALES'!$H1217&lt;&gt;"""",'DATOS PERSONALES'!$H1217,""null""))),""Ingrese mes contratacion primero""))"),"Ingrese mes contratacion primero")</f>
        <v>Ingrese mes contratacion primero</v>
      </c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</row>
    <row r="1220" ht="15.75" customHeight="1">
      <c r="A1220" s="134"/>
      <c r="B1220" s="134"/>
      <c r="C1220" s="134"/>
      <c r="D1220" s="134"/>
      <c r="E1220" s="134"/>
      <c r="F1220" s="134"/>
      <c r="G1220" s="134"/>
      <c r="H1220" s="134"/>
      <c r="I1220" s="134"/>
      <c r="J1220" s="134"/>
      <c r="K1220" s="134"/>
      <c r="L1220" s="134"/>
      <c r="M1220" s="134"/>
      <c r="N1220" s="134"/>
      <c r="O1220" s="134"/>
      <c r="P1220" s="134"/>
      <c r="Q1220" s="59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353"/>
      <c r="AZ1220" s="392" t="str">
        <f>IFERROR(__xludf.DUMMYFUNCTION("TRANSPOSE( IFNA(FILTER($B:$B, MONTH(IF($A:$A&lt;&gt;"""",$A:$A,""null""))=MONTH(IF('DATOS PERSONALES'!$H1218&lt;&gt;"""",'DATOS PERSONALES'!$H1218,""null""))),""Ingrese mes contratacion primero""))"),"Ingrese mes contratacion primero")</f>
        <v>Ingrese mes contratacion primero</v>
      </c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</row>
    <row r="1221" ht="15.75" customHeight="1">
      <c r="A1221" s="134"/>
      <c r="B1221" s="134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59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353"/>
      <c r="AZ1221" s="392" t="str">
        <f>IFERROR(__xludf.DUMMYFUNCTION("TRANSPOSE( IFNA(FILTER($B:$B, MONTH(IF($A:$A&lt;&gt;"""",$A:$A,""null""))=MONTH(IF('DATOS PERSONALES'!$H1219&lt;&gt;"""",'DATOS PERSONALES'!$H1219,""null""))),""Ingrese mes contratacion primero""))"),"Ingrese mes contratacion primero")</f>
        <v>Ingrese mes contratacion primero</v>
      </c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</row>
    <row r="1222" ht="15.75" customHeight="1">
      <c r="A1222" s="134"/>
      <c r="B1222" s="134"/>
      <c r="C1222" s="134"/>
      <c r="D1222" s="134"/>
      <c r="E1222" s="134"/>
      <c r="F1222" s="134"/>
      <c r="G1222" s="134"/>
      <c r="H1222" s="134"/>
      <c r="I1222" s="134"/>
      <c r="J1222" s="134"/>
      <c r="K1222" s="134"/>
      <c r="L1222" s="134"/>
      <c r="M1222" s="134"/>
      <c r="N1222" s="134"/>
      <c r="O1222" s="134"/>
      <c r="P1222" s="134"/>
      <c r="Q1222" s="59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353"/>
      <c r="AZ1222" s="392" t="str">
        <f>IFERROR(__xludf.DUMMYFUNCTION("TRANSPOSE( IFNA(FILTER($B:$B, MONTH(IF($A:$A&lt;&gt;"""",$A:$A,""null""))=MONTH(IF('DATOS PERSONALES'!$H1220&lt;&gt;"""",'DATOS PERSONALES'!$H1220,""null""))),""Ingrese mes contratacion primero""))"),"Ingrese mes contratacion primero")</f>
        <v>Ingrese mes contratacion primero</v>
      </c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</row>
    <row r="1223" ht="15.75" customHeight="1">
      <c r="A1223" s="134"/>
      <c r="B1223" s="134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59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353"/>
      <c r="AZ1223" s="392" t="str">
        <f>IFERROR(__xludf.DUMMYFUNCTION("TRANSPOSE( IFNA(FILTER($B:$B, MONTH(IF($A:$A&lt;&gt;"""",$A:$A,""null""))=MONTH(IF('DATOS PERSONALES'!$H1221&lt;&gt;"""",'DATOS PERSONALES'!$H1221,""null""))),""Ingrese mes contratacion primero""))"),"Ingrese mes contratacion primero")</f>
        <v>Ingrese mes contratacion primero</v>
      </c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</row>
    <row r="1224" ht="15.75" customHeight="1">
      <c r="A1224" s="134"/>
      <c r="B1224" s="134"/>
      <c r="C1224" s="134"/>
      <c r="D1224" s="134"/>
      <c r="E1224" s="134"/>
      <c r="F1224" s="134"/>
      <c r="G1224" s="134"/>
      <c r="H1224" s="134"/>
      <c r="I1224" s="134"/>
      <c r="J1224" s="134"/>
      <c r="K1224" s="134"/>
      <c r="L1224" s="134"/>
      <c r="M1224" s="134"/>
      <c r="N1224" s="134"/>
      <c r="O1224" s="134"/>
      <c r="P1224" s="134"/>
      <c r="Q1224" s="59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353"/>
      <c r="AZ1224" s="392" t="str">
        <f>IFERROR(__xludf.DUMMYFUNCTION("TRANSPOSE( IFNA(FILTER($B:$B, MONTH(IF($A:$A&lt;&gt;"""",$A:$A,""null""))=MONTH(IF('DATOS PERSONALES'!$H1222&lt;&gt;"""",'DATOS PERSONALES'!$H1222,""null""))),""Ingrese mes contratacion primero""))"),"Ingrese mes contratacion primero")</f>
        <v>Ingrese mes contratacion primero</v>
      </c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</row>
    <row r="1225" ht="15.75" customHeight="1">
      <c r="A1225" s="134"/>
      <c r="B1225" s="134"/>
      <c r="C1225" s="134"/>
      <c r="D1225" s="134"/>
      <c r="E1225" s="134"/>
      <c r="F1225" s="134"/>
      <c r="G1225" s="134"/>
      <c r="H1225" s="134"/>
      <c r="I1225" s="134"/>
      <c r="J1225" s="134"/>
      <c r="K1225" s="134"/>
      <c r="L1225" s="134"/>
      <c r="M1225" s="134"/>
      <c r="N1225" s="134"/>
      <c r="O1225" s="134"/>
      <c r="P1225" s="134"/>
      <c r="Q1225" s="59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353"/>
      <c r="AZ1225" s="392" t="str">
        <f>IFERROR(__xludf.DUMMYFUNCTION("TRANSPOSE( IFNA(FILTER($B:$B, MONTH(IF($A:$A&lt;&gt;"""",$A:$A,""null""))=MONTH(IF('DATOS PERSONALES'!$H1223&lt;&gt;"""",'DATOS PERSONALES'!$H1223,""null""))),""Ingrese mes contratacion primero""))"),"Ingrese mes contratacion primero")</f>
        <v>Ingrese mes contratacion primero</v>
      </c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</row>
    <row r="1226" ht="15.75" customHeight="1">
      <c r="A1226" s="134"/>
      <c r="B1226" s="134"/>
      <c r="C1226" s="134"/>
      <c r="D1226" s="134"/>
      <c r="E1226" s="134"/>
      <c r="F1226" s="134"/>
      <c r="G1226" s="134"/>
      <c r="H1226" s="134"/>
      <c r="I1226" s="134"/>
      <c r="J1226" s="134"/>
      <c r="K1226" s="134"/>
      <c r="L1226" s="134"/>
      <c r="M1226" s="134"/>
      <c r="N1226" s="134"/>
      <c r="O1226" s="134"/>
      <c r="P1226" s="134"/>
      <c r="Q1226" s="59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353"/>
      <c r="AZ1226" s="392" t="str">
        <f>IFERROR(__xludf.DUMMYFUNCTION("TRANSPOSE( IFNA(FILTER($B:$B, MONTH(IF($A:$A&lt;&gt;"""",$A:$A,""null""))=MONTH(IF('DATOS PERSONALES'!$H1224&lt;&gt;"""",'DATOS PERSONALES'!$H1224,""null""))),""Ingrese mes contratacion primero""))"),"Ingrese mes contratacion primero")</f>
        <v>Ingrese mes contratacion primero</v>
      </c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</row>
    <row r="1227" ht="15.75" customHeight="1">
      <c r="A1227" s="134"/>
      <c r="B1227" s="134"/>
      <c r="C1227" s="134"/>
      <c r="D1227" s="134"/>
      <c r="E1227" s="134"/>
      <c r="F1227" s="134"/>
      <c r="G1227" s="134"/>
      <c r="H1227" s="134"/>
      <c r="I1227" s="134"/>
      <c r="J1227" s="134"/>
      <c r="K1227" s="134"/>
      <c r="L1227" s="134"/>
      <c r="M1227" s="134"/>
      <c r="N1227" s="134"/>
      <c r="O1227" s="134"/>
      <c r="P1227" s="134"/>
      <c r="Q1227" s="59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353"/>
      <c r="AZ1227" s="392" t="str">
        <f>IFERROR(__xludf.DUMMYFUNCTION("TRANSPOSE( IFNA(FILTER($B:$B, MONTH(IF($A:$A&lt;&gt;"""",$A:$A,""null""))=MONTH(IF('DATOS PERSONALES'!$H1225&lt;&gt;"""",'DATOS PERSONALES'!$H1225,""null""))),""Ingrese mes contratacion primero""))"),"Ingrese mes contratacion primero")</f>
        <v>Ingrese mes contratacion primero</v>
      </c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</row>
    <row r="1228" ht="15.75" customHeight="1">
      <c r="A1228" s="134"/>
      <c r="B1228" s="134"/>
      <c r="C1228" s="134"/>
      <c r="D1228" s="134"/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134"/>
      <c r="P1228" s="134"/>
      <c r="Q1228" s="59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353"/>
      <c r="AZ1228" s="392" t="str">
        <f>IFERROR(__xludf.DUMMYFUNCTION("TRANSPOSE( IFNA(FILTER($B:$B, MONTH(IF($A:$A&lt;&gt;"""",$A:$A,""null""))=MONTH(IF('DATOS PERSONALES'!$H1226&lt;&gt;"""",'DATOS PERSONALES'!$H1226,""null""))),""Ingrese mes contratacion primero""))"),"Ingrese mes contratacion primero")</f>
        <v>Ingrese mes contratacion primero</v>
      </c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</row>
    <row r="1229" ht="15.75" customHeight="1">
      <c r="A1229" s="134"/>
      <c r="B1229" s="134"/>
      <c r="C1229" s="134"/>
      <c r="D1229" s="134"/>
      <c r="E1229" s="134"/>
      <c r="F1229" s="134"/>
      <c r="G1229" s="134"/>
      <c r="H1229" s="134"/>
      <c r="I1229" s="134"/>
      <c r="J1229" s="134"/>
      <c r="K1229" s="134"/>
      <c r="L1229" s="134"/>
      <c r="M1229" s="134"/>
      <c r="N1229" s="134"/>
      <c r="O1229" s="134"/>
      <c r="P1229" s="134"/>
      <c r="Q1229" s="59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353"/>
      <c r="AZ1229" s="392" t="str">
        <f>IFERROR(__xludf.DUMMYFUNCTION("TRANSPOSE( IFNA(FILTER($B:$B, MONTH(IF($A:$A&lt;&gt;"""",$A:$A,""null""))=MONTH(IF('DATOS PERSONALES'!$H1227&lt;&gt;"""",'DATOS PERSONALES'!$H1227,""null""))),""Ingrese mes contratacion primero""))"),"Ingrese mes contratacion primero")</f>
        <v>Ingrese mes contratacion primero</v>
      </c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</row>
    <row r="1230" ht="15.75" customHeight="1">
      <c r="A1230" s="134"/>
      <c r="B1230" s="134"/>
      <c r="C1230" s="134"/>
      <c r="D1230" s="134"/>
      <c r="E1230" s="134"/>
      <c r="F1230" s="134"/>
      <c r="G1230" s="134"/>
      <c r="H1230" s="134"/>
      <c r="I1230" s="134"/>
      <c r="J1230" s="134"/>
      <c r="K1230" s="134"/>
      <c r="L1230" s="134"/>
      <c r="M1230" s="134"/>
      <c r="N1230" s="134"/>
      <c r="O1230" s="134"/>
      <c r="P1230" s="134"/>
      <c r="Q1230" s="59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353"/>
      <c r="AZ1230" s="392" t="str">
        <f>IFERROR(__xludf.DUMMYFUNCTION("TRANSPOSE( IFNA(FILTER($B:$B, MONTH(IF($A:$A&lt;&gt;"""",$A:$A,""null""))=MONTH(IF('DATOS PERSONALES'!$H1228&lt;&gt;"""",'DATOS PERSONALES'!$H1228,""null""))),""Ingrese mes contratacion primero""))"),"Ingrese mes contratacion primero")</f>
        <v>Ingrese mes contratacion primero</v>
      </c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</row>
    <row r="1231" ht="15.75" customHeight="1">
      <c r="A1231" s="134"/>
      <c r="B1231" s="134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59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353"/>
      <c r="AZ1231" s="392" t="str">
        <f>IFERROR(__xludf.DUMMYFUNCTION("TRANSPOSE( IFNA(FILTER($B:$B, MONTH(IF($A:$A&lt;&gt;"""",$A:$A,""null""))=MONTH(IF('DATOS PERSONALES'!$H1229&lt;&gt;"""",'DATOS PERSONALES'!$H1229,""null""))),""Ingrese mes contratacion primero""))"),"Ingrese mes contratacion primero")</f>
        <v>Ingrese mes contratacion primero</v>
      </c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</row>
    <row r="1232" ht="15.75" customHeight="1">
      <c r="A1232" s="134"/>
      <c r="B1232" s="134"/>
      <c r="C1232" s="134"/>
      <c r="D1232" s="134"/>
      <c r="E1232" s="134"/>
      <c r="F1232" s="134"/>
      <c r="G1232" s="134"/>
      <c r="H1232" s="134"/>
      <c r="I1232" s="134"/>
      <c r="J1232" s="134"/>
      <c r="K1232" s="134"/>
      <c r="L1232" s="134"/>
      <c r="M1232" s="134"/>
      <c r="N1232" s="134"/>
      <c r="O1232" s="134"/>
      <c r="P1232" s="134"/>
      <c r="Q1232" s="59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353"/>
      <c r="AZ1232" s="392" t="str">
        <f>IFERROR(__xludf.DUMMYFUNCTION("TRANSPOSE( IFNA(FILTER($B:$B, MONTH(IF($A:$A&lt;&gt;"""",$A:$A,""null""))=MONTH(IF('DATOS PERSONALES'!$H1230&lt;&gt;"""",'DATOS PERSONALES'!$H1230,""null""))),""Ingrese mes contratacion primero""))"),"Ingrese mes contratacion primero")</f>
        <v>Ingrese mes contratacion primero</v>
      </c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</row>
    <row r="1233" ht="15.75" customHeight="1">
      <c r="A1233" s="134"/>
      <c r="B1233" s="134"/>
      <c r="C1233" s="134"/>
      <c r="D1233" s="134"/>
      <c r="E1233" s="134"/>
      <c r="F1233" s="134"/>
      <c r="G1233" s="134"/>
      <c r="H1233" s="134"/>
      <c r="I1233" s="134"/>
      <c r="J1233" s="134"/>
      <c r="K1233" s="134"/>
      <c r="L1233" s="134"/>
      <c r="M1233" s="134"/>
      <c r="N1233" s="134"/>
      <c r="O1233" s="134"/>
      <c r="P1233" s="134"/>
      <c r="Q1233" s="59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353"/>
      <c r="AZ1233" s="392" t="str">
        <f>IFERROR(__xludf.DUMMYFUNCTION("TRANSPOSE( IFNA(FILTER($B:$B, MONTH(IF($A:$A&lt;&gt;"""",$A:$A,""null""))=MONTH(IF('DATOS PERSONALES'!$H1231&lt;&gt;"""",'DATOS PERSONALES'!$H1231,""null""))),""Ingrese mes contratacion primero""))"),"Ingrese mes contratacion primero")</f>
        <v>Ingrese mes contratacion primero</v>
      </c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</row>
    <row r="1234" ht="15.75" customHeight="1">
      <c r="A1234" s="134"/>
      <c r="B1234" s="134"/>
      <c r="C1234" s="134"/>
      <c r="D1234" s="134"/>
      <c r="E1234" s="134"/>
      <c r="F1234" s="134"/>
      <c r="G1234" s="134"/>
      <c r="H1234" s="134"/>
      <c r="I1234" s="134"/>
      <c r="J1234" s="134"/>
      <c r="K1234" s="134"/>
      <c r="L1234" s="134"/>
      <c r="M1234" s="134"/>
      <c r="N1234" s="134"/>
      <c r="O1234" s="134"/>
      <c r="P1234" s="134"/>
      <c r="Q1234" s="59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353"/>
      <c r="AZ1234" s="392" t="str">
        <f>IFERROR(__xludf.DUMMYFUNCTION("TRANSPOSE( IFNA(FILTER($B:$B, MONTH(IF($A:$A&lt;&gt;"""",$A:$A,""null""))=MONTH(IF('DATOS PERSONALES'!$H1232&lt;&gt;"""",'DATOS PERSONALES'!$H1232,""null""))),""Ingrese mes contratacion primero""))"),"Ingrese mes contratacion primero")</f>
        <v>Ingrese mes contratacion primero</v>
      </c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</row>
    <row r="1235" ht="15.75" customHeight="1">
      <c r="A1235" s="134"/>
      <c r="B1235" s="134"/>
      <c r="C1235" s="134"/>
      <c r="D1235" s="134"/>
      <c r="E1235" s="134"/>
      <c r="F1235" s="134"/>
      <c r="G1235" s="134"/>
      <c r="H1235" s="134"/>
      <c r="I1235" s="134"/>
      <c r="J1235" s="134"/>
      <c r="K1235" s="134"/>
      <c r="L1235" s="134"/>
      <c r="M1235" s="134"/>
      <c r="N1235" s="134"/>
      <c r="O1235" s="134"/>
      <c r="P1235" s="134"/>
      <c r="Q1235" s="59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353"/>
      <c r="AZ1235" s="392" t="str">
        <f>IFERROR(__xludf.DUMMYFUNCTION("TRANSPOSE( IFNA(FILTER($B:$B, MONTH(IF($A:$A&lt;&gt;"""",$A:$A,""null""))=MONTH(IF('DATOS PERSONALES'!$H1233&lt;&gt;"""",'DATOS PERSONALES'!$H1233,""null""))),""Ingrese mes contratacion primero""))"),"Ingrese mes contratacion primero")</f>
        <v>Ingrese mes contratacion primero</v>
      </c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</row>
    <row r="1236" ht="15.75" customHeight="1">
      <c r="A1236" s="134"/>
      <c r="B1236" s="134"/>
      <c r="C1236" s="134"/>
      <c r="D1236" s="134"/>
      <c r="E1236" s="134"/>
      <c r="F1236" s="134"/>
      <c r="G1236" s="134"/>
      <c r="H1236" s="134"/>
      <c r="I1236" s="134"/>
      <c r="J1236" s="134"/>
      <c r="K1236" s="134"/>
      <c r="L1236" s="134"/>
      <c r="M1236" s="134"/>
      <c r="N1236" s="134"/>
      <c r="O1236" s="134"/>
      <c r="P1236" s="134"/>
      <c r="Q1236" s="59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353"/>
      <c r="AZ1236" s="392" t="str">
        <f>IFERROR(__xludf.DUMMYFUNCTION("TRANSPOSE( IFNA(FILTER($B:$B, MONTH(IF($A:$A&lt;&gt;"""",$A:$A,""null""))=MONTH(IF('DATOS PERSONALES'!$H1234&lt;&gt;"""",'DATOS PERSONALES'!$H1234,""null""))),""Ingrese mes contratacion primero""))"),"Ingrese mes contratacion primero")</f>
        <v>Ingrese mes contratacion primero</v>
      </c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</row>
    <row r="1237" ht="15.75" customHeight="1">
      <c r="A1237" s="134"/>
      <c r="B1237" s="134"/>
      <c r="C1237" s="134"/>
      <c r="D1237" s="134"/>
      <c r="E1237" s="134"/>
      <c r="F1237" s="134"/>
      <c r="G1237" s="134"/>
      <c r="H1237" s="134"/>
      <c r="I1237" s="134"/>
      <c r="J1237" s="134"/>
      <c r="K1237" s="134"/>
      <c r="L1237" s="134"/>
      <c r="M1237" s="134"/>
      <c r="N1237" s="134"/>
      <c r="O1237" s="134"/>
      <c r="P1237" s="134"/>
      <c r="Q1237" s="59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353"/>
      <c r="AZ1237" s="392" t="str">
        <f>IFERROR(__xludf.DUMMYFUNCTION("TRANSPOSE( IFNA(FILTER($B:$B, MONTH(IF($A:$A&lt;&gt;"""",$A:$A,""null""))=MONTH(IF('DATOS PERSONALES'!$H1235&lt;&gt;"""",'DATOS PERSONALES'!$H1235,""null""))),""Ingrese mes contratacion primero""))"),"Ingrese mes contratacion primero")</f>
        <v>Ingrese mes contratacion primero</v>
      </c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</row>
    <row r="1238" ht="15.75" customHeight="1">
      <c r="A1238" s="134"/>
      <c r="B1238" s="134"/>
      <c r="C1238" s="134"/>
      <c r="D1238" s="134"/>
      <c r="E1238" s="134"/>
      <c r="F1238" s="134"/>
      <c r="G1238" s="134"/>
      <c r="H1238" s="134"/>
      <c r="I1238" s="134"/>
      <c r="J1238" s="134"/>
      <c r="K1238" s="134"/>
      <c r="L1238" s="134"/>
      <c r="M1238" s="134"/>
      <c r="N1238" s="134"/>
      <c r="O1238" s="134"/>
      <c r="P1238" s="134"/>
      <c r="Q1238" s="59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353"/>
      <c r="AZ1238" s="392" t="str">
        <f>IFERROR(__xludf.DUMMYFUNCTION("TRANSPOSE( IFNA(FILTER($B:$B, MONTH(IF($A:$A&lt;&gt;"""",$A:$A,""null""))=MONTH(IF('DATOS PERSONALES'!$H1236&lt;&gt;"""",'DATOS PERSONALES'!$H1236,""null""))),""Ingrese mes contratacion primero""))"),"Ingrese mes contratacion primero")</f>
        <v>Ingrese mes contratacion primero</v>
      </c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</row>
    <row r="1239" ht="15.75" customHeight="1">
      <c r="A1239" s="134"/>
      <c r="B1239" s="134"/>
      <c r="C1239" s="134"/>
      <c r="D1239" s="134"/>
      <c r="E1239" s="134"/>
      <c r="F1239" s="134"/>
      <c r="G1239" s="134"/>
      <c r="H1239" s="134"/>
      <c r="I1239" s="134"/>
      <c r="J1239" s="134"/>
      <c r="K1239" s="134"/>
      <c r="L1239" s="134"/>
      <c r="M1239" s="134"/>
      <c r="N1239" s="134"/>
      <c r="O1239" s="134"/>
      <c r="P1239" s="134"/>
      <c r="Q1239" s="59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353"/>
      <c r="AZ1239" s="392" t="str">
        <f>IFERROR(__xludf.DUMMYFUNCTION("TRANSPOSE( IFNA(FILTER($B:$B, MONTH(IF($A:$A&lt;&gt;"""",$A:$A,""null""))=MONTH(IF('DATOS PERSONALES'!$H1237&lt;&gt;"""",'DATOS PERSONALES'!$H1237,""null""))),""Ingrese mes contratacion primero""))"),"Ingrese mes contratacion primero")</f>
        <v>Ingrese mes contratacion primero</v>
      </c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</row>
    <row r="1240" ht="15.75" customHeight="1">
      <c r="A1240" s="134"/>
      <c r="B1240" s="134"/>
      <c r="C1240" s="134"/>
      <c r="D1240" s="134"/>
      <c r="E1240" s="134"/>
      <c r="F1240" s="134"/>
      <c r="G1240" s="134"/>
      <c r="H1240" s="134"/>
      <c r="I1240" s="134"/>
      <c r="J1240" s="134"/>
      <c r="K1240" s="134"/>
      <c r="L1240" s="134"/>
      <c r="M1240" s="134"/>
      <c r="N1240" s="134"/>
      <c r="O1240" s="134"/>
      <c r="P1240" s="134"/>
      <c r="Q1240" s="59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353"/>
      <c r="AZ1240" s="392" t="str">
        <f>IFERROR(__xludf.DUMMYFUNCTION("TRANSPOSE( IFNA(FILTER($B:$B, MONTH(IF($A:$A&lt;&gt;"""",$A:$A,""null""))=MONTH(IF('DATOS PERSONALES'!$H1238&lt;&gt;"""",'DATOS PERSONALES'!$H1238,""null""))),""Ingrese mes contratacion primero""))"),"Ingrese mes contratacion primero")</f>
        <v>Ingrese mes contratacion primero</v>
      </c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</row>
    <row r="1241" ht="15.75" customHeight="1">
      <c r="A1241" s="134"/>
      <c r="B1241" s="134"/>
      <c r="C1241" s="134"/>
      <c r="D1241" s="134"/>
      <c r="E1241" s="134"/>
      <c r="F1241" s="134"/>
      <c r="G1241" s="134"/>
      <c r="H1241" s="134"/>
      <c r="I1241" s="134"/>
      <c r="J1241" s="134"/>
      <c r="K1241" s="134"/>
      <c r="L1241" s="134"/>
      <c r="M1241" s="134"/>
      <c r="N1241" s="134"/>
      <c r="O1241" s="134"/>
      <c r="P1241" s="134"/>
      <c r="Q1241" s="59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353"/>
      <c r="AZ1241" s="392" t="str">
        <f>IFERROR(__xludf.DUMMYFUNCTION("TRANSPOSE( IFNA(FILTER($B:$B, MONTH(IF($A:$A&lt;&gt;"""",$A:$A,""null""))=MONTH(IF('DATOS PERSONALES'!$H1239&lt;&gt;"""",'DATOS PERSONALES'!$H1239,""null""))),""Ingrese mes contratacion primero""))"),"Ingrese mes contratacion primero")</f>
        <v>Ingrese mes contratacion primero</v>
      </c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</row>
    <row r="1242" ht="15.75" customHeight="1">
      <c r="A1242" s="134"/>
      <c r="B1242" s="134"/>
      <c r="C1242" s="134"/>
      <c r="D1242" s="134"/>
      <c r="E1242" s="134"/>
      <c r="F1242" s="134"/>
      <c r="G1242" s="134"/>
      <c r="H1242" s="134"/>
      <c r="I1242" s="134"/>
      <c r="J1242" s="134"/>
      <c r="K1242" s="134"/>
      <c r="L1242" s="134"/>
      <c r="M1242" s="134"/>
      <c r="N1242" s="134"/>
      <c r="O1242" s="134"/>
      <c r="P1242" s="134"/>
      <c r="Q1242" s="59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353"/>
      <c r="AZ1242" s="392" t="str">
        <f>IFERROR(__xludf.DUMMYFUNCTION("TRANSPOSE( IFNA(FILTER($B:$B, MONTH(IF($A:$A&lt;&gt;"""",$A:$A,""null""))=MONTH(IF('DATOS PERSONALES'!$H1240&lt;&gt;"""",'DATOS PERSONALES'!$H1240,""null""))),""Ingrese mes contratacion primero""))"),"Ingrese mes contratacion primero")</f>
        <v>Ingrese mes contratacion primero</v>
      </c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</row>
    <row r="1243" ht="15.75" customHeight="1">
      <c r="A1243" s="134"/>
      <c r="B1243" s="134"/>
      <c r="C1243" s="134"/>
      <c r="D1243" s="134"/>
      <c r="E1243" s="134"/>
      <c r="F1243" s="134"/>
      <c r="G1243" s="134"/>
      <c r="H1243" s="134"/>
      <c r="I1243" s="134"/>
      <c r="J1243" s="134"/>
      <c r="K1243" s="134"/>
      <c r="L1243" s="134"/>
      <c r="M1243" s="134"/>
      <c r="N1243" s="134"/>
      <c r="O1243" s="134"/>
      <c r="P1243" s="134"/>
      <c r="Q1243" s="59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353"/>
      <c r="AZ1243" s="392" t="str">
        <f>IFERROR(__xludf.DUMMYFUNCTION("TRANSPOSE( IFNA(FILTER($B:$B, MONTH(IF($A:$A&lt;&gt;"""",$A:$A,""null""))=MONTH(IF('DATOS PERSONALES'!$H1241&lt;&gt;"""",'DATOS PERSONALES'!$H1241,""null""))),""Ingrese mes contratacion primero""))"),"Ingrese mes contratacion primero")</f>
        <v>Ingrese mes contratacion primero</v>
      </c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</row>
    <row r="1244" ht="15.75" customHeight="1">
      <c r="A1244" s="134"/>
      <c r="B1244" s="134"/>
      <c r="C1244" s="134"/>
      <c r="D1244" s="134"/>
      <c r="E1244" s="134"/>
      <c r="F1244" s="134"/>
      <c r="G1244" s="134"/>
      <c r="H1244" s="134"/>
      <c r="I1244" s="134"/>
      <c r="J1244" s="134"/>
      <c r="K1244" s="134"/>
      <c r="L1244" s="134"/>
      <c r="M1244" s="134"/>
      <c r="N1244" s="134"/>
      <c r="O1244" s="134"/>
      <c r="P1244" s="134"/>
      <c r="Q1244" s="59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353"/>
      <c r="AZ1244" s="392" t="str">
        <f>IFERROR(__xludf.DUMMYFUNCTION("TRANSPOSE( IFNA(FILTER($B:$B, MONTH(IF($A:$A&lt;&gt;"""",$A:$A,""null""))=MONTH(IF('DATOS PERSONALES'!$H1242&lt;&gt;"""",'DATOS PERSONALES'!$H1242,""null""))),""Ingrese mes contratacion primero""))"),"Ingrese mes contratacion primero")</f>
        <v>Ingrese mes contratacion primero</v>
      </c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</row>
    <row r="1245" ht="15.75" customHeight="1">
      <c r="A1245" s="134"/>
      <c r="B1245" s="134"/>
      <c r="C1245" s="134"/>
      <c r="D1245" s="134"/>
      <c r="E1245" s="134"/>
      <c r="F1245" s="134"/>
      <c r="G1245" s="134"/>
      <c r="H1245" s="134"/>
      <c r="I1245" s="134"/>
      <c r="J1245" s="134"/>
      <c r="K1245" s="134"/>
      <c r="L1245" s="134"/>
      <c r="M1245" s="134"/>
      <c r="N1245" s="134"/>
      <c r="O1245" s="134"/>
      <c r="P1245" s="134"/>
      <c r="Q1245" s="59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353"/>
      <c r="AZ1245" s="392" t="str">
        <f>IFERROR(__xludf.DUMMYFUNCTION("TRANSPOSE( IFNA(FILTER($B:$B, MONTH(IF($A:$A&lt;&gt;"""",$A:$A,""null""))=MONTH(IF('DATOS PERSONALES'!$H1243&lt;&gt;"""",'DATOS PERSONALES'!$H1243,""null""))),""Ingrese mes contratacion primero""))"),"Ingrese mes contratacion primero")</f>
        <v>Ingrese mes contratacion primero</v>
      </c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</row>
    <row r="1246" ht="15.75" customHeight="1">
      <c r="A1246" s="134"/>
      <c r="B1246" s="134"/>
      <c r="C1246" s="134"/>
      <c r="D1246" s="134"/>
      <c r="E1246" s="134"/>
      <c r="F1246" s="134"/>
      <c r="G1246" s="134"/>
      <c r="H1246" s="134"/>
      <c r="I1246" s="134"/>
      <c r="J1246" s="134"/>
      <c r="K1246" s="134"/>
      <c r="L1246" s="134"/>
      <c r="M1246" s="134"/>
      <c r="N1246" s="134"/>
      <c r="O1246" s="134"/>
      <c r="P1246" s="134"/>
      <c r="Q1246" s="59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353"/>
      <c r="AZ1246" s="392" t="str">
        <f>IFERROR(__xludf.DUMMYFUNCTION("TRANSPOSE( IFNA(FILTER($B:$B, MONTH(IF($A:$A&lt;&gt;"""",$A:$A,""null""))=MONTH(IF('DATOS PERSONALES'!$H1244&lt;&gt;"""",'DATOS PERSONALES'!$H1244,""null""))),""Ingrese mes contratacion primero""))"),"Ingrese mes contratacion primero")</f>
        <v>Ingrese mes contratacion primero</v>
      </c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</row>
    <row r="1247" ht="15.75" customHeight="1">
      <c r="A1247" s="134"/>
      <c r="B1247" s="134"/>
      <c r="C1247" s="134"/>
      <c r="D1247" s="134"/>
      <c r="E1247" s="134"/>
      <c r="F1247" s="134"/>
      <c r="G1247" s="134"/>
      <c r="H1247" s="134"/>
      <c r="I1247" s="134"/>
      <c r="J1247" s="134"/>
      <c r="K1247" s="134"/>
      <c r="L1247" s="134"/>
      <c r="M1247" s="134"/>
      <c r="N1247" s="134"/>
      <c r="O1247" s="134"/>
      <c r="P1247" s="134"/>
      <c r="Q1247" s="59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353"/>
      <c r="AZ1247" s="392" t="str">
        <f>IFERROR(__xludf.DUMMYFUNCTION("TRANSPOSE( IFNA(FILTER($B:$B, MONTH(IF($A:$A&lt;&gt;"""",$A:$A,""null""))=MONTH(IF('DATOS PERSONALES'!$H1245&lt;&gt;"""",'DATOS PERSONALES'!$H1245,""null""))),""Ingrese mes contratacion primero""))"),"Ingrese mes contratacion primero")</f>
        <v>Ingrese mes contratacion primero</v>
      </c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</row>
    <row r="1248" ht="15.75" customHeight="1">
      <c r="A1248" s="134"/>
      <c r="B1248" s="134"/>
      <c r="C1248" s="134"/>
      <c r="D1248" s="134"/>
      <c r="E1248" s="134"/>
      <c r="F1248" s="134"/>
      <c r="G1248" s="134"/>
      <c r="H1248" s="134"/>
      <c r="I1248" s="134"/>
      <c r="J1248" s="134"/>
      <c r="K1248" s="134"/>
      <c r="L1248" s="134"/>
      <c r="M1248" s="134"/>
      <c r="N1248" s="134"/>
      <c r="O1248" s="134"/>
      <c r="P1248" s="134"/>
      <c r="Q1248" s="59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353"/>
      <c r="AZ1248" s="392" t="str">
        <f>IFERROR(__xludf.DUMMYFUNCTION("TRANSPOSE( IFNA(FILTER($B:$B, MONTH(IF($A:$A&lt;&gt;"""",$A:$A,""null""))=MONTH(IF('DATOS PERSONALES'!$H1246&lt;&gt;"""",'DATOS PERSONALES'!$H1246,""null""))),""Ingrese mes contratacion primero""))"),"Ingrese mes contratacion primero")</f>
        <v>Ingrese mes contratacion primero</v>
      </c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</row>
    <row r="1249" ht="15.75" customHeight="1">
      <c r="A1249" s="134"/>
      <c r="B1249" s="134"/>
      <c r="C1249" s="134"/>
      <c r="D1249" s="134"/>
      <c r="E1249" s="134"/>
      <c r="F1249" s="134"/>
      <c r="G1249" s="134"/>
      <c r="H1249" s="134"/>
      <c r="I1249" s="134"/>
      <c r="J1249" s="134"/>
      <c r="K1249" s="134"/>
      <c r="L1249" s="134"/>
      <c r="M1249" s="134"/>
      <c r="N1249" s="134"/>
      <c r="O1249" s="134"/>
      <c r="P1249" s="134"/>
      <c r="Q1249" s="59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353"/>
      <c r="AZ1249" s="392" t="str">
        <f>IFERROR(__xludf.DUMMYFUNCTION("TRANSPOSE( IFNA(FILTER($B:$B, MONTH(IF($A:$A&lt;&gt;"""",$A:$A,""null""))=MONTH(IF('DATOS PERSONALES'!$H1247&lt;&gt;"""",'DATOS PERSONALES'!$H1247,""null""))),""Ingrese mes contratacion primero""))"),"Ingrese mes contratacion primero")</f>
        <v>Ingrese mes contratacion primero</v>
      </c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</row>
    <row r="1250" ht="15.75" customHeight="1">
      <c r="A1250" s="134"/>
      <c r="B1250" s="134"/>
      <c r="C1250" s="134"/>
      <c r="D1250" s="134"/>
      <c r="E1250" s="134"/>
      <c r="F1250" s="134"/>
      <c r="G1250" s="134"/>
      <c r="H1250" s="134"/>
      <c r="I1250" s="134"/>
      <c r="J1250" s="134"/>
      <c r="K1250" s="134"/>
      <c r="L1250" s="134"/>
      <c r="M1250" s="134"/>
      <c r="N1250" s="134"/>
      <c r="O1250" s="134"/>
      <c r="P1250" s="134"/>
      <c r="Q1250" s="59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353"/>
      <c r="AZ1250" s="392" t="str">
        <f>IFERROR(__xludf.DUMMYFUNCTION("TRANSPOSE( IFNA(FILTER($B:$B, MONTH(IF($A:$A&lt;&gt;"""",$A:$A,""null""))=MONTH(IF('DATOS PERSONALES'!$H1248&lt;&gt;"""",'DATOS PERSONALES'!$H1248,""null""))),""Ingrese mes contratacion primero""))"),"Ingrese mes contratacion primero")</f>
        <v>Ingrese mes contratacion primero</v>
      </c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</row>
    <row r="1251" ht="15.75" customHeight="1">
      <c r="A1251" s="134"/>
      <c r="B1251" s="134"/>
      <c r="C1251" s="134"/>
      <c r="D1251" s="134"/>
      <c r="E1251" s="134"/>
      <c r="F1251" s="134"/>
      <c r="G1251" s="134"/>
      <c r="H1251" s="134"/>
      <c r="I1251" s="134"/>
      <c r="J1251" s="134"/>
      <c r="K1251" s="134"/>
      <c r="L1251" s="134"/>
      <c r="M1251" s="134"/>
      <c r="N1251" s="134"/>
      <c r="O1251" s="134"/>
      <c r="P1251" s="134"/>
      <c r="Q1251" s="59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353"/>
      <c r="AZ1251" s="392" t="str">
        <f>IFERROR(__xludf.DUMMYFUNCTION("TRANSPOSE( IFNA(FILTER($B:$B, MONTH(IF($A:$A&lt;&gt;"""",$A:$A,""null""))=MONTH(IF('DATOS PERSONALES'!$H1249&lt;&gt;"""",'DATOS PERSONALES'!$H1249,""null""))),""Ingrese mes contratacion primero""))"),"Ingrese mes contratacion primero")</f>
        <v>Ingrese mes contratacion primero</v>
      </c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</row>
    <row r="1252" ht="15.75" customHeight="1">
      <c r="A1252" s="134"/>
      <c r="B1252" s="134"/>
      <c r="C1252" s="134"/>
      <c r="D1252" s="134"/>
      <c r="E1252" s="134"/>
      <c r="F1252" s="134"/>
      <c r="G1252" s="134"/>
      <c r="H1252" s="134"/>
      <c r="I1252" s="134"/>
      <c r="J1252" s="134"/>
      <c r="K1252" s="134"/>
      <c r="L1252" s="134"/>
      <c r="M1252" s="134"/>
      <c r="N1252" s="134"/>
      <c r="O1252" s="134"/>
      <c r="P1252" s="134"/>
      <c r="Q1252" s="59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353"/>
      <c r="AZ1252" s="392" t="str">
        <f>IFERROR(__xludf.DUMMYFUNCTION("TRANSPOSE( IFNA(FILTER($B:$B, MONTH(IF($A:$A&lt;&gt;"""",$A:$A,""null""))=MONTH(IF('DATOS PERSONALES'!$H1250&lt;&gt;"""",'DATOS PERSONALES'!$H1250,""null""))),""Ingrese mes contratacion primero""))"),"Ingrese mes contratacion primero")</f>
        <v>Ingrese mes contratacion primero</v>
      </c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</row>
    <row r="1253" ht="15.75" customHeight="1">
      <c r="A1253" s="134"/>
      <c r="B1253" s="134"/>
      <c r="C1253" s="134"/>
      <c r="D1253" s="134"/>
      <c r="E1253" s="134"/>
      <c r="F1253" s="134"/>
      <c r="G1253" s="134"/>
      <c r="H1253" s="134"/>
      <c r="I1253" s="134"/>
      <c r="J1253" s="134"/>
      <c r="K1253" s="134"/>
      <c r="L1253" s="134"/>
      <c r="M1253" s="134"/>
      <c r="N1253" s="134"/>
      <c r="O1253" s="134"/>
      <c r="P1253" s="134"/>
      <c r="Q1253" s="59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353"/>
      <c r="AZ1253" s="392" t="str">
        <f>IFERROR(__xludf.DUMMYFUNCTION("TRANSPOSE( IFNA(FILTER($B:$B, MONTH(IF($A:$A&lt;&gt;"""",$A:$A,""null""))=MONTH(IF('DATOS PERSONALES'!$H1251&lt;&gt;"""",'DATOS PERSONALES'!$H1251,""null""))),""Ingrese mes contratacion primero""))"),"Ingrese mes contratacion primero")</f>
        <v>Ingrese mes contratacion primero</v>
      </c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</row>
    <row r="1254" ht="15.75" customHeight="1">
      <c r="A1254" s="134"/>
      <c r="B1254" s="134"/>
      <c r="C1254" s="134"/>
      <c r="D1254" s="134"/>
      <c r="E1254" s="134"/>
      <c r="F1254" s="134"/>
      <c r="G1254" s="134"/>
      <c r="H1254" s="134"/>
      <c r="I1254" s="134"/>
      <c r="J1254" s="134"/>
      <c r="K1254" s="134"/>
      <c r="L1254" s="134"/>
      <c r="M1254" s="134"/>
      <c r="N1254" s="134"/>
      <c r="O1254" s="134"/>
      <c r="P1254" s="134"/>
      <c r="Q1254" s="59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353"/>
      <c r="AZ1254" s="392" t="str">
        <f>IFERROR(__xludf.DUMMYFUNCTION("TRANSPOSE( IFNA(FILTER($B:$B, MONTH(IF($A:$A&lt;&gt;"""",$A:$A,""null""))=MONTH(IF('DATOS PERSONALES'!$H1252&lt;&gt;"""",'DATOS PERSONALES'!$H1252,""null""))),""Ingrese mes contratacion primero""))"),"Ingrese mes contratacion primero")</f>
        <v>Ingrese mes contratacion primero</v>
      </c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</row>
    <row r="1255" ht="15.75" customHeight="1">
      <c r="A1255" s="134"/>
      <c r="B1255" s="134"/>
      <c r="C1255" s="134"/>
      <c r="D1255" s="134"/>
      <c r="E1255" s="134"/>
      <c r="F1255" s="134"/>
      <c r="G1255" s="134"/>
      <c r="H1255" s="134"/>
      <c r="I1255" s="134"/>
      <c r="J1255" s="134"/>
      <c r="K1255" s="134"/>
      <c r="L1255" s="134"/>
      <c r="M1255" s="134"/>
      <c r="N1255" s="134"/>
      <c r="O1255" s="134"/>
      <c r="P1255" s="134"/>
      <c r="Q1255" s="59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353"/>
      <c r="AZ1255" s="392" t="str">
        <f>IFERROR(__xludf.DUMMYFUNCTION("TRANSPOSE( IFNA(FILTER($B:$B, MONTH(IF($A:$A&lt;&gt;"""",$A:$A,""null""))=MONTH(IF('DATOS PERSONALES'!$H1253&lt;&gt;"""",'DATOS PERSONALES'!$H1253,""null""))),""Ingrese mes contratacion primero""))"),"Ingrese mes contratacion primero")</f>
        <v>Ingrese mes contratacion primero</v>
      </c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</row>
    <row r="1256" ht="15.75" customHeight="1">
      <c r="A1256" s="134"/>
      <c r="B1256" s="134"/>
      <c r="C1256" s="134"/>
      <c r="D1256" s="134"/>
      <c r="E1256" s="134"/>
      <c r="F1256" s="134"/>
      <c r="G1256" s="134"/>
      <c r="H1256" s="134"/>
      <c r="I1256" s="134"/>
      <c r="J1256" s="134"/>
      <c r="K1256" s="134"/>
      <c r="L1256" s="134"/>
      <c r="M1256" s="134"/>
      <c r="N1256" s="134"/>
      <c r="O1256" s="134"/>
      <c r="P1256" s="134"/>
      <c r="Q1256" s="59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353"/>
      <c r="AZ1256" s="392" t="str">
        <f>IFERROR(__xludf.DUMMYFUNCTION("TRANSPOSE( IFNA(FILTER($B:$B, MONTH(IF($A:$A&lt;&gt;"""",$A:$A,""null""))=MONTH(IF('DATOS PERSONALES'!$H1254&lt;&gt;"""",'DATOS PERSONALES'!$H1254,""null""))),""Ingrese mes contratacion primero""))"),"Ingrese mes contratacion primero")</f>
        <v>Ingrese mes contratacion primero</v>
      </c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</row>
    <row r="1257" ht="15.75" customHeight="1">
      <c r="A1257" s="134"/>
      <c r="B1257" s="134"/>
      <c r="C1257" s="134"/>
      <c r="D1257" s="134"/>
      <c r="E1257" s="134"/>
      <c r="F1257" s="134"/>
      <c r="G1257" s="134"/>
      <c r="H1257" s="134"/>
      <c r="I1257" s="134"/>
      <c r="J1257" s="134"/>
      <c r="K1257" s="134"/>
      <c r="L1257" s="134"/>
      <c r="M1257" s="134"/>
      <c r="N1257" s="134"/>
      <c r="O1257" s="134"/>
      <c r="P1257" s="134"/>
      <c r="Q1257" s="59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353"/>
      <c r="AZ1257" s="392" t="str">
        <f>IFERROR(__xludf.DUMMYFUNCTION("TRANSPOSE( IFNA(FILTER($B:$B, MONTH(IF($A:$A&lt;&gt;"""",$A:$A,""null""))=MONTH(IF('DATOS PERSONALES'!$H1255&lt;&gt;"""",'DATOS PERSONALES'!$H1255,""null""))),""Ingrese mes contratacion primero""))"),"Ingrese mes contratacion primero")</f>
        <v>Ingrese mes contratacion primero</v>
      </c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</row>
    <row r="1258" ht="15.75" customHeight="1">
      <c r="A1258" s="134"/>
      <c r="B1258" s="134"/>
      <c r="C1258" s="134"/>
      <c r="D1258" s="134"/>
      <c r="E1258" s="134"/>
      <c r="F1258" s="134"/>
      <c r="G1258" s="134"/>
      <c r="H1258" s="134"/>
      <c r="I1258" s="134"/>
      <c r="J1258" s="134"/>
      <c r="K1258" s="134"/>
      <c r="L1258" s="134"/>
      <c r="M1258" s="134"/>
      <c r="N1258" s="134"/>
      <c r="O1258" s="134"/>
      <c r="P1258" s="134"/>
      <c r="Q1258" s="59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353"/>
      <c r="AZ1258" s="392" t="str">
        <f>IFERROR(__xludf.DUMMYFUNCTION("TRANSPOSE( IFNA(FILTER($B:$B, MONTH(IF($A:$A&lt;&gt;"""",$A:$A,""null""))=MONTH(IF('DATOS PERSONALES'!$H1256&lt;&gt;"""",'DATOS PERSONALES'!$H1256,""null""))),""Ingrese mes contratacion primero""))"),"Ingrese mes contratacion primero")</f>
        <v>Ingrese mes contratacion primero</v>
      </c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</row>
    <row r="1259" ht="15.75" customHeight="1">
      <c r="A1259" s="134"/>
      <c r="B1259" s="134"/>
      <c r="C1259" s="134"/>
      <c r="D1259" s="134"/>
      <c r="E1259" s="134"/>
      <c r="F1259" s="134"/>
      <c r="G1259" s="134"/>
      <c r="H1259" s="134"/>
      <c r="I1259" s="134"/>
      <c r="J1259" s="134"/>
      <c r="K1259" s="134"/>
      <c r="L1259" s="134"/>
      <c r="M1259" s="134"/>
      <c r="N1259" s="134"/>
      <c r="O1259" s="134"/>
      <c r="P1259" s="134"/>
      <c r="Q1259" s="59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353"/>
      <c r="AZ1259" s="392" t="str">
        <f>IFERROR(__xludf.DUMMYFUNCTION("TRANSPOSE( IFNA(FILTER($B:$B, MONTH(IF($A:$A&lt;&gt;"""",$A:$A,""null""))=MONTH(IF('DATOS PERSONALES'!$H1257&lt;&gt;"""",'DATOS PERSONALES'!$H1257,""null""))),""Ingrese mes contratacion primero""))"),"Ingrese mes contratacion primero")</f>
        <v>Ingrese mes contratacion primero</v>
      </c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</row>
    <row r="1260" ht="15.75" customHeight="1">
      <c r="A1260" s="134"/>
      <c r="B1260" s="134"/>
      <c r="C1260" s="134"/>
      <c r="D1260" s="134"/>
      <c r="E1260" s="134"/>
      <c r="F1260" s="134"/>
      <c r="G1260" s="134"/>
      <c r="H1260" s="134"/>
      <c r="I1260" s="134"/>
      <c r="J1260" s="134"/>
      <c r="K1260" s="134"/>
      <c r="L1260" s="134"/>
      <c r="M1260" s="134"/>
      <c r="N1260" s="134"/>
      <c r="O1260" s="134"/>
      <c r="P1260" s="134"/>
      <c r="Q1260" s="59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353"/>
      <c r="AZ1260" s="392" t="str">
        <f>IFERROR(__xludf.DUMMYFUNCTION("TRANSPOSE( IFNA(FILTER($B:$B, MONTH(IF($A:$A&lt;&gt;"""",$A:$A,""null""))=MONTH(IF('DATOS PERSONALES'!$H1258&lt;&gt;"""",'DATOS PERSONALES'!$H1258,""null""))),""Ingrese mes contratacion primero""))"),"Ingrese mes contratacion primero")</f>
        <v>Ingrese mes contratacion primero</v>
      </c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</row>
    <row r="1261" ht="15.75" customHeight="1">
      <c r="A1261" s="134"/>
      <c r="B1261" s="134"/>
      <c r="C1261" s="134"/>
      <c r="D1261" s="134"/>
      <c r="E1261" s="134"/>
      <c r="F1261" s="134"/>
      <c r="G1261" s="134"/>
      <c r="H1261" s="134"/>
      <c r="I1261" s="134"/>
      <c r="J1261" s="134"/>
      <c r="K1261" s="134"/>
      <c r="L1261" s="134"/>
      <c r="M1261" s="134"/>
      <c r="N1261" s="134"/>
      <c r="O1261" s="134"/>
      <c r="P1261" s="134"/>
      <c r="Q1261" s="59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353"/>
      <c r="AZ1261" s="392" t="str">
        <f>IFERROR(__xludf.DUMMYFUNCTION("TRANSPOSE( IFNA(FILTER($B:$B, MONTH(IF($A:$A&lt;&gt;"""",$A:$A,""null""))=MONTH(IF('DATOS PERSONALES'!$H1259&lt;&gt;"""",'DATOS PERSONALES'!$H1259,""null""))),""Ingrese mes contratacion primero""))"),"Ingrese mes contratacion primero")</f>
        <v>Ingrese mes contratacion primero</v>
      </c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</row>
    <row r="1262" ht="15.75" customHeight="1">
      <c r="A1262" s="134"/>
      <c r="B1262" s="134"/>
      <c r="C1262" s="134"/>
      <c r="D1262" s="134"/>
      <c r="E1262" s="134"/>
      <c r="F1262" s="134"/>
      <c r="G1262" s="134"/>
      <c r="H1262" s="134"/>
      <c r="I1262" s="134"/>
      <c r="J1262" s="134"/>
      <c r="K1262" s="134"/>
      <c r="L1262" s="134"/>
      <c r="M1262" s="134"/>
      <c r="N1262" s="134"/>
      <c r="O1262" s="134"/>
      <c r="P1262" s="134"/>
      <c r="Q1262" s="59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353"/>
      <c r="AZ1262" s="392" t="str">
        <f>IFERROR(__xludf.DUMMYFUNCTION("TRANSPOSE( IFNA(FILTER($B:$B, MONTH(IF($A:$A&lt;&gt;"""",$A:$A,""null""))=MONTH(IF('DATOS PERSONALES'!$H1260&lt;&gt;"""",'DATOS PERSONALES'!$H1260,""null""))),""Ingrese mes contratacion primero""))"),"Ingrese mes contratacion primero")</f>
        <v>Ingrese mes contratacion primero</v>
      </c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</row>
    <row r="1263" ht="15.75" customHeight="1">
      <c r="A1263" s="134"/>
      <c r="B1263" s="134"/>
      <c r="C1263" s="134"/>
      <c r="D1263" s="134"/>
      <c r="E1263" s="134"/>
      <c r="F1263" s="134"/>
      <c r="G1263" s="134"/>
      <c r="H1263" s="134"/>
      <c r="I1263" s="134"/>
      <c r="J1263" s="134"/>
      <c r="K1263" s="134"/>
      <c r="L1263" s="134"/>
      <c r="M1263" s="134"/>
      <c r="N1263" s="134"/>
      <c r="O1263" s="134"/>
      <c r="P1263" s="134"/>
      <c r="Q1263" s="59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353"/>
      <c r="AZ1263" s="392" t="str">
        <f>IFERROR(__xludf.DUMMYFUNCTION("TRANSPOSE( IFNA(FILTER($B:$B, MONTH(IF($A:$A&lt;&gt;"""",$A:$A,""null""))=MONTH(IF('DATOS PERSONALES'!$H1261&lt;&gt;"""",'DATOS PERSONALES'!$H1261,""null""))),""Ingrese mes contratacion primero""))"),"Ingrese mes contratacion primero")</f>
        <v>Ingrese mes contratacion primero</v>
      </c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</row>
    <row r="1264" ht="15.75" customHeight="1">
      <c r="A1264" s="134"/>
      <c r="B1264" s="134"/>
      <c r="C1264" s="134"/>
      <c r="D1264" s="134"/>
      <c r="E1264" s="134"/>
      <c r="F1264" s="134"/>
      <c r="G1264" s="134"/>
      <c r="H1264" s="134"/>
      <c r="I1264" s="134"/>
      <c r="J1264" s="134"/>
      <c r="K1264" s="134"/>
      <c r="L1264" s="134"/>
      <c r="M1264" s="134"/>
      <c r="N1264" s="134"/>
      <c r="O1264" s="134"/>
      <c r="P1264" s="134"/>
      <c r="Q1264" s="59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353"/>
      <c r="AZ1264" s="392" t="str">
        <f>IFERROR(__xludf.DUMMYFUNCTION("TRANSPOSE( IFNA(FILTER($B:$B, MONTH(IF($A:$A&lt;&gt;"""",$A:$A,""null""))=MONTH(IF('DATOS PERSONALES'!$H1262&lt;&gt;"""",'DATOS PERSONALES'!$H1262,""null""))),""Ingrese mes contratacion primero""))"),"Ingrese mes contratacion primero")</f>
        <v>Ingrese mes contratacion primero</v>
      </c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</row>
    <row r="1265" ht="15.75" customHeight="1">
      <c r="A1265" s="134"/>
      <c r="B1265" s="134"/>
      <c r="C1265" s="134"/>
      <c r="D1265" s="134"/>
      <c r="E1265" s="134"/>
      <c r="F1265" s="134"/>
      <c r="G1265" s="134"/>
      <c r="H1265" s="134"/>
      <c r="I1265" s="134"/>
      <c r="J1265" s="134"/>
      <c r="K1265" s="134"/>
      <c r="L1265" s="134"/>
      <c r="M1265" s="134"/>
      <c r="N1265" s="134"/>
      <c r="O1265" s="134"/>
      <c r="P1265" s="134"/>
      <c r="Q1265" s="59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353"/>
      <c r="AZ1265" s="392" t="str">
        <f>IFERROR(__xludf.DUMMYFUNCTION("TRANSPOSE( IFNA(FILTER($B:$B, MONTH(IF($A:$A&lt;&gt;"""",$A:$A,""null""))=MONTH(IF('DATOS PERSONALES'!$H1263&lt;&gt;"""",'DATOS PERSONALES'!$H1263,""null""))),""Ingrese mes contratacion primero""))"),"Ingrese mes contratacion primero")</f>
        <v>Ingrese mes contratacion primero</v>
      </c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</row>
    <row r="1266" ht="15.75" customHeight="1">
      <c r="A1266" s="134"/>
      <c r="B1266" s="134"/>
      <c r="C1266" s="134"/>
      <c r="D1266" s="134"/>
      <c r="E1266" s="134"/>
      <c r="F1266" s="134"/>
      <c r="G1266" s="134"/>
      <c r="H1266" s="134"/>
      <c r="I1266" s="134"/>
      <c r="J1266" s="134"/>
      <c r="K1266" s="134"/>
      <c r="L1266" s="134"/>
      <c r="M1266" s="134"/>
      <c r="N1266" s="134"/>
      <c r="O1266" s="134"/>
      <c r="P1266" s="134"/>
      <c r="Q1266" s="59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353"/>
      <c r="AZ1266" s="392" t="str">
        <f>IFERROR(__xludf.DUMMYFUNCTION("TRANSPOSE( IFNA(FILTER($B:$B, MONTH(IF($A:$A&lt;&gt;"""",$A:$A,""null""))=MONTH(IF('DATOS PERSONALES'!$H1264&lt;&gt;"""",'DATOS PERSONALES'!$H1264,""null""))),""Ingrese mes contratacion primero""))"),"Ingrese mes contratacion primero")</f>
        <v>Ingrese mes contratacion primero</v>
      </c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</row>
    <row r="1267" ht="15.75" customHeight="1">
      <c r="A1267" s="134"/>
      <c r="B1267" s="134"/>
      <c r="C1267" s="134"/>
      <c r="D1267" s="134"/>
      <c r="E1267" s="134"/>
      <c r="F1267" s="134"/>
      <c r="G1267" s="134"/>
      <c r="H1267" s="134"/>
      <c r="I1267" s="134"/>
      <c r="J1267" s="134"/>
      <c r="K1267" s="134"/>
      <c r="L1267" s="134"/>
      <c r="M1267" s="134"/>
      <c r="N1267" s="134"/>
      <c r="O1267" s="134"/>
      <c r="P1267" s="134"/>
      <c r="Q1267" s="59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353"/>
      <c r="AZ1267" s="392" t="str">
        <f>IFERROR(__xludf.DUMMYFUNCTION("TRANSPOSE( IFNA(FILTER($B:$B, MONTH(IF($A:$A&lt;&gt;"""",$A:$A,""null""))=MONTH(IF('DATOS PERSONALES'!$H1265&lt;&gt;"""",'DATOS PERSONALES'!$H1265,""null""))),""Ingrese mes contratacion primero""))"),"Ingrese mes contratacion primero")</f>
        <v>Ingrese mes contratacion primero</v>
      </c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</row>
    <row r="1268" ht="15.75" customHeight="1">
      <c r="A1268" s="134"/>
      <c r="B1268" s="134"/>
      <c r="C1268" s="134"/>
      <c r="D1268" s="134"/>
      <c r="E1268" s="134"/>
      <c r="F1268" s="134"/>
      <c r="G1268" s="134"/>
      <c r="H1268" s="134"/>
      <c r="I1268" s="134"/>
      <c r="J1268" s="134"/>
      <c r="K1268" s="134"/>
      <c r="L1268" s="134"/>
      <c r="M1268" s="134"/>
      <c r="N1268" s="134"/>
      <c r="O1268" s="134"/>
      <c r="P1268" s="134"/>
      <c r="Q1268" s="59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353"/>
      <c r="AZ1268" s="392" t="str">
        <f>IFERROR(__xludf.DUMMYFUNCTION("TRANSPOSE( IFNA(FILTER($B:$B, MONTH(IF($A:$A&lt;&gt;"""",$A:$A,""null""))=MONTH(IF('DATOS PERSONALES'!$H1266&lt;&gt;"""",'DATOS PERSONALES'!$H1266,""null""))),""Ingrese mes contratacion primero""))"),"Ingrese mes contratacion primero")</f>
        <v>Ingrese mes contratacion primero</v>
      </c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</row>
    <row r="1269" ht="15.75" customHeight="1">
      <c r="A1269" s="134"/>
      <c r="B1269" s="134"/>
      <c r="C1269" s="134"/>
      <c r="D1269" s="134"/>
      <c r="E1269" s="134"/>
      <c r="F1269" s="134"/>
      <c r="G1269" s="134"/>
      <c r="H1269" s="134"/>
      <c r="I1269" s="134"/>
      <c r="J1269" s="134"/>
      <c r="K1269" s="134"/>
      <c r="L1269" s="134"/>
      <c r="M1269" s="134"/>
      <c r="N1269" s="134"/>
      <c r="O1269" s="134"/>
      <c r="P1269" s="134"/>
      <c r="Q1269" s="59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353"/>
      <c r="AZ1269" s="392" t="str">
        <f>IFERROR(__xludf.DUMMYFUNCTION("TRANSPOSE( IFNA(FILTER($B:$B, MONTH(IF($A:$A&lt;&gt;"""",$A:$A,""null""))=MONTH(IF('DATOS PERSONALES'!$H1267&lt;&gt;"""",'DATOS PERSONALES'!$H1267,""null""))),""Ingrese mes contratacion primero""))"),"Ingrese mes contratacion primero")</f>
        <v>Ingrese mes contratacion primero</v>
      </c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</row>
    <row r="1270" ht="15.75" customHeight="1">
      <c r="A1270" s="134"/>
      <c r="B1270" s="134"/>
      <c r="C1270" s="134"/>
      <c r="D1270" s="134"/>
      <c r="E1270" s="134"/>
      <c r="F1270" s="134"/>
      <c r="G1270" s="134"/>
      <c r="H1270" s="134"/>
      <c r="I1270" s="134"/>
      <c r="J1270" s="134"/>
      <c r="K1270" s="134"/>
      <c r="L1270" s="134"/>
      <c r="M1270" s="134"/>
      <c r="N1270" s="134"/>
      <c r="O1270" s="134"/>
      <c r="P1270" s="134"/>
      <c r="Q1270" s="59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353"/>
      <c r="AZ1270" s="392" t="str">
        <f>IFERROR(__xludf.DUMMYFUNCTION("TRANSPOSE( IFNA(FILTER($B:$B, MONTH(IF($A:$A&lt;&gt;"""",$A:$A,""null""))=MONTH(IF('DATOS PERSONALES'!$H1268&lt;&gt;"""",'DATOS PERSONALES'!$H1268,""null""))),""Ingrese mes contratacion primero""))"),"Ingrese mes contratacion primero")</f>
        <v>Ingrese mes contratacion primero</v>
      </c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</row>
    <row r="1271" ht="15.75" customHeight="1">
      <c r="A1271" s="134"/>
      <c r="B1271" s="134"/>
      <c r="C1271" s="134"/>
      <c r="D1271" s="134"/>
      <c r="E1271" s="134"/>
      <c r="F1271" s="134"/>
      <c r="G1271" s="134"/>
      <c r="H1271" s="134"/>
      <c r="I1271" s="134"/>
      <c r="J1271" s="134"/>
      <c r="K1271" s="134"/>
      <c r="L1271" s="134"/>
      <c r="M1271" s="134"/>
      <c r="N1271" s="134"/>
      <c r="O1271" s="134"/>
      <c r="P1271" s="134"/>
      <c r="Q1271" s="59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353"/>
      <c r="AZ1271" s="392" t="str">
        <f>IFERROR(__xludf.DUMMYFUNCTION("TRANSPOSE( IFNA(FILTER($B:$B, MONTH(IF($A:$A&lt;&gt;"""",$A:$A,""null""))=MONTH(IF('DATOS PERSONALES'!$H1269&lt;&gt;"""",'DATOS PERSONALES'!$H1269,""null""))),""Ingrese mes contratacion primero""))"),"Ingrese mes contratacion primero")</f>
        <v>Ingrese mes contratacion primero</v>
      </c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</row>
    <row r="1272" ht="15.75" customHeight="1">
      <c r="A1272" s="134"/>
      <c r="B1272" s="134"/>
      <c r="C1272" s="134"/>
      <c r="D1272" s="134"/>
      <c r="E1272" s="134"/>
      <c r="F1272" s="134"/>
      <c r="G1272" s="134"/>
      <c r="H1272" s="134"/>
      <c r="I1272" s="134"/>
      <c r="J1272" s="134"/>
      <c r="K1272" s="134"/>
      <c r="L1272" s="134"/>
      <c r="M1272" s="134"/>
      <c r="N1272" s="134"/>
      <c r="O1272" s="134"/>
      <c r="P1272" s="134"/>
      <c r="Q1272" s="59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353"/>
      <c r="AZ1272" s="392" t="str">
        <f>IFERROR(__xludf.DUMMYFUNCTION("TRANSPOSE( IFNA(FILTER($B:$B, MONTH(IF($A:$A&lt;&gt;"""",$A:$A,""null""))=MONTH(IF('DATOS PERSONALES'!$H1270&lt;&gt;"""",'DATOS PERSONALES'!$H1270,""null""))),""Ingrese mes contratacion primero""))"),"Ingrese mes contratacion primero")</f>
        <v>Ingrese mes contratacion primero</v>
      </c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</row>
    <row r="1273" ht="15.75" customHeight="1">
      <c r="A1273" s="134"/>
      <c r="B1273" s="134"/>
      <c r="C1273" s="134"/>
      <c r="D1273" s="134"/>
      <c r="E1273" s="134"/>
      <c r="F1273" s="134"/>
      <c r="G1273" s="134"/>
      <c r="H1273" s="134"/>
      <c r="I1273" s="134"/>
      <c r="J1273" s="134"/>
      <c r="K1273" s="134"/>
      <c r="L1273" s="134"/>
      <c r="M1273" s="134"/>
      <c r="N1273" s="134"/>
      <c r="O1273" s="134"/>
      <c r="P1273" s="134"/>
      <c r="Q1273" s="59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353"/>
      <c r="AZ1273" s="392" t="str">
        <f>IFERROR(__xludf.DUMMYFUNCTION("TRANSPOSE( IFNA(FILTER($B:$B, MONTH(IF($A:$A&lt;&gt;"""",$A:$A,""null""))=MONTH(IF('DATOS PERSONALES'!$H1271&lt;&gt;"""",'DATOS PERSONALES'!$H1271,""null""))),""Ingrese mes contratacion primero""))"),"Ingrese mes contratacion primero")</f>
        <v>Ingrese mes contratacion primero</v>
      </c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</row>
    <row r="1274" ht="15.75" customHeight="1">
      <c r="A1274" s="134"/>
      <c r="B1274" s="134"/>
      <c r="C1274" s="134"/>
      <c r="D1274" s="134"/>
      <c r="E1274" s="134"/>
      <c r="F1274" s="134"/>
      <c r="G1274" s="134"/>
      <c r="H1274" s="134"/>
      <c r="I1274" s="134"/>
      <c r="J1274" s="134"/>
      <c r="K1274" s="134"/>
      <c r="L1274" s="134"/>
      <c r="M1274" s="134"/>
      <c r="N1274" s="134"/>
      <c r="O1274" s="134"/>
      <c r="P1274" s="134"/>
      <c r="Q1274" s="59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353"/>
      <c r="AZ1274" s="392" t="str">
        <f>IFERROR(__xludf.DUMMYFUNCTION("TRANSPOSE( IFNA(FILTER($B:$B, MONTH(IF($A:$A&lt;&gt;"""",$A:$A,""null""))=MONTH(IF('DATOS PERSONALES'!$H1272&lt;&gt;"""",'DATOS PERSONALES'!$H1272,""null""))),""Ingrese mes contratacion primero""))"),"Ingrese mes contratacion primero")</f>
        <v>Ingrese mes contratacion primero</v>
      </c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</row>
    <row r="1275" ht="15.75" customHeight="1">
      <c r="A1275" s="134"/>
      <c r="B1275" s="134"/>
      <c r="C1275" s="134"/>
      <c r="D1275" s="134"/>
      <c r="E1275" s="134"/>
      <c r="F1275" s="134"/>
      <c r="G1275" s="134"/>
      <c r="H1275" s="134"/>
      <c r="I1275" s="134"/>
      <c r="J1275" s="134"/>
      <c r="K1275" s="134"/>
      <c r="L1275" s="134"/>
      <c r="M1275" s="134"/>
      <c r="N1275" s="134"/>
      <c r="O1275" s="134"/>
      <c r="P1275" s="134"/>
      <c r="Q1275" s="59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353"/>
      <c r="AZ1275" s="392" t="str">
        <f>IFERROR(__xludf.DUMMYFUNCTION("TRANSPOSE( IFNA(FILTER($B:$B, MONTH(IF($A:$A&lt;&gt;"""",$A:$A,""null""))=MONTH(IF('DATOS PERSONALES'!$H1273&lt;&gt;"""",'DATOS PERSONALES'!$H1273,""null""))),""Ingrese mes contratacion primero""))"),"Ingrese mes contratacion primero")</f>
        <v>Ingrese mes contratacion primero</v>
      </c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</row>
    <row r="1276" ht="15.75" customHeight="1">
      <c r="A1276" s="134"/>
      <c r="B1276" s="134"/>
      <c r="C1276" s="134"/>
      <c r="D1276" s="134"/>
      <c r="E1276" s="134"/>
      <c r="F1276" s="134"/>
      <c r="G1276" s="134"/>
      <c r="H1276" s="134"/>
      <c r="I1276" s="134"/>
      <c r="J1276" s="134"/>
      <c r="K1276" s="134"/>
      <c r="L1276" s="134"/>
      <c r="M1276" s="134"/>
      <c r="N1276" s="134"/>
      <c r="O1276" s="134"/>
      <c r="P1276" s="134"/>
      <c r="Q1276" s="59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353"/>
      <c r="AZ1276" s="392" t="str">
        <f>IFERROR(__xludf.DUMMYFUNCTION("TRANSPOSE( IFNA(FILTER($B:$B, MONTH(IF($A:$A&lt;&gt;"""",$A:$A,""null""))=MONTH(IF('DATOS PERSONALES'!$H1274&lt;&gt;"""",'DATOS PERSONALES'!$H1274,""null""))),""Ingrese mes contratacion primero""))"),"Ingrese mes contratacion primero")</f>
        <v>Ingrese mes contratacion primero</v>
      </c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</row>
    <row r="1277" ht="15.75" customHeight="1">
      <c r="A1277" s="134"/>
      <c r="B1277" s="134"/>
      <c r="C1277" s="134"/>
      <c r="D1277" s="134"/>
      <c r="E1277" s="134"/>
      <c r="F1277" s="134"/>
      <c r="G1277" s="134"/>
      <c r="H1277" s="134"/>
      <c r="I1277" s="134"/>
      <c r="J1277" s="134"/>
      <c r="K1277" s="134"/>
      <c r="L1277" s="134"/>
      <c r="M1277" s="134"/>
      <c r="N1277" s="134"/>
      <c r="O1277" s="134"/>
      <c r="P1277" s="134"/>
      <c r="Q1277" s="59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353"/>
      <c r="AZ1277" s="392" t="str">
        <f>IFERROR(__xludf.DUMMYFUNCTION("TRANSPOSE( IFNA(FILTER($B:$B, MONTH(IF($A:$A&lt;&gt;"""",$A:$A,""null""))=MONTH(IF('DATOS PERSONALES'!$H1275&lt;&gt;"""",'DATOS PERSONALES'!$H1275,""null""))),""Ingrese mes contratacion primero""))"),"Ingrese mes contratacion primero")</f>
        <v>Ingrese mes contratacion primero</v>
      </c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</row>
    <row r="1278" ht="15.75" customHeight="1">
      <c r="A1278" s="134"/>
      <c r="B1278" s="134"/>
      <c r="C1278" s="134"/>
      <c r="D1278" s="134"/>
      <c r="E1278" s="134"/>
      <c r="F1278" s="134"/>
      <c r="G1278" s="134"/>
      <c r="H1278" s="134"/>
      <c r="I1278" s="134"/>
      <c r="J1278" s="134"/>
      <c r="K1278" s="134"/>
      <c r="L1278" s="134"/>
      <c r="M1278" s="134"/>
      <c r="N1278" s="134"/>
      <c r="O1278" s="134"/>
      <c r="P1278" s="134"/>
      <c r="Q1278" s="59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353"/>
      <c r="AZ1278" s="392" t="str">
        <f>IFERROR(__xludf.DUMMYFUNCTION("TRANSPOSE( IFNA(FILTER($B:$B, MONTH(IF($A:$A&lt;&gt;"""",$A:$A,""null""))=MONTH(IF('DATOS PERSONALES'!$H1276&lt;&gt;"""",'DATOS PERSONALES'!$H1276,""null""))),""Ingrese mes contratacion primero""))"),"Ingrese mes contratacion primero")</f>
        <v>Ingrese mes contratacion primero</v>
      </c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</row>
    <row r="1279" ht="15.75" customHeight="1">
      <c r="A1279" s="134"/>
      <c r="B1279" s="134"/>
      <c r="C1279" s="134"/>
      <c r="D1279" s="134"/>
      <c r="E1279" s="134"/>
      <c r="F1279" s="134"/>
      <c r="G1279" s="134"/>
      <c r="H1279" s="134"/>
      <c r="I1279" s="134"/>
      <c r="J1279" s="134"/>
      <c r="K1279" s="134"/>
      <c r="L1279" s="134"/>
      <c r="M1279" s="134"/>
      <c r="N1279" s="134"/>
      <c r="O1279" s="134"/>
      <c r="P1279" s="134"/>
      <c r="Q1279" s="59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353"/>
      <c r="AZ1279" s="392" t="str">
        <f>IFERROR(__xludf.DUMMYFUNCTION("TRANSPOSE( IFNA(FILTER($B:$B, MONTH(IF($A:$A&lt;&gt;"""",$A:$A,""null""))=MONTH(IF('DATOS PERSONALES'!$H1277&lt;&gt;"""",'DATOS PERSONALES'!$H1277,""null""))),""Ingrese mes contratacion primero""))"),"Ingrese mes contratacion primero")</f>
        <v>Ingrese mes contratacion primero</v>
      </c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</row>
    <row r="1280" ht="15.75" customHeight="1">
      <c r="A1280" s="134"/>
      <c r="B1280" s="134"/>
      <c r="C1280" s="134"/>
      <c r="D1280" s="134"/>
      <c r="E1280" s="134"/>
      <c r="F1280" s="134"/>
      <c r="G1280" s="134"/>
      <c r="H1280" s="134"/>
      <c r="I1280" s="134"/>
      <c r="J1280" s="134"/>
      <c r="K1280" s="134"/>
      <c r="L1280" s="134"/>
      <c r="M1280" s="134"/>
      <c r="N1280" s="134"/>
      <c r="O1280" s="134"/>
      <c r="P1280" s="134"/>
      <c r="Q1280" s="59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353"/>
      <c r="AZ1280" s="392" t="str">
        <f>IFERROR(__xludf.DUMMYFUNCTION("TRANSPOSE( IFNA(FILTER($B:$B, MONTH(IF($A:$A&lt;&gt;"""",$A:$A,""null""))=MONTH(IF('DATOS PERSONALES'!$H1278&lt;&gt;"""",'DATOS PERSONALES'!$H1278,""null""))),""Ingrese mes contratacion primero""))"),"Ingrese mes contratacion primero")</f>
        <v>Ingrese mes contratacion primero</v>
      </c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</row>
    <row r="1281" ht="15.75" customHeight="1">
      <c r="A1281" s="134"/>
      <c r="B1281" s="134"/>
      <c r="C1281" s="134"/>
      <c r="D1281" s="134"/>
      <c r="E1281" s="134"/>
      <c r="F1281" s="134"/>
      <c r="G1281" s="134"/>
      <c r="H1281" s="134"/>
      <c r="I1281" s="134"/>
      <c r="J1281" s="134"/>
      <c r="K1281" s="134"/>
      <c r="L1281" s="134"/>
      <c r="M1281" s="134"/>
      <c r="N1281" s="134"/>
      <c r="O1281" s="134"/>
      <c r="P1281" s="134"/>
      <c r="Q1281" s="59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353"/>
      <c r="AZ1281" s="392" t="str">
        <f>IFERROR(__xludf.DUMMYFUNCTION("TRANSPOSE( IFNA(FILTER($B:$B, MONTH(IF($A:$A&lt;&gt;"""",$A:$A,""null""))=MONTH(IF('DATOS PERSONALES'!$H1279&lt;&gt;"""",'DATOS PERSONALES'!$H1279,""null""))),""Ingrese mes contratacion primero""))"),"Ingrese mes contratacion primero")</f>
        <v>Ingrese mes contratacion primero</v>
      </c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</row>
    <row r="1282" ht="15.75" customHeight="1">
      <c r="A1282" s="134"/>
      <c r="B1282" s="134"/>
      <c r="C1282" s="134"/>
      <c r="D1282" s="134"/>
      <c r="E1282" s="134"/>
      <c r="F1282" s="134"/>
      <c r="G1282" s="134"/>
      <c r="H1282" s="134"/>
      <c r="I1282" s="134"/>
      <c r="J1282" s="134"/>
      <c r="K1282" s="134"/>
      <c r="L1282" s="134"/>
      <c r="M1282" s="134"/>
      <c r="N1282" s="134"/>
      <c r="O1282" s="134"/>
      <c r="P1282" s="134"/>
      <c r="Q1282" s="59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353"/>
      <c r="AZ1282" s="392" t="str">
        <f>IFERROR(__xludf.DUMMYFUNCTION("TRANSPOSE( IFNA(FILTER($B:$B, MONTH(IF($A:$A&lt;&gt;"""",$A:$A,""null""))=MONTH(IF('DATOS PERSONALES'!$H1280&lt;&gt;"""",'DATOS PERSONALES'!$H1280,""null""))),""Ingrese mes contratacion primero""))"),"Ingrese mes contratacion primero")</f>
        <v>Ingrese mes contratacion primero</v>
      </c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</row>
    <row r="1283" ht="15.75" customHeight="1">
      <c r="A1283" s="134"/>
      <c r="B1283" s="134"/>
      <c r="C1283" s="134"/>
      <c r="D1283" s="134"/>
      <c r="E1283" s="134"/>
      <c r="F1283" s="134"/>
      <c r="G1283" s="134"/>
      <c r="H1283" s="134"/>
      <c r="I1283" s="134"/>
      <c r="J1283" s="134"/>
      <c r="K1283" s="134"/>
      <c r="L1283" s="134"/>
      <c r="M1283" s="134"/>
      <c r="N1283" s="134"/>
      <c r="O1283" s="134"/>
      <c r="P1283" s="134"/>
      <c r="Q1283" s="59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353"/>
      <c r="AZ1283" s="392" t="str">
        <f>IFERROR(__xludf.DUMMYFUNCTION("TRANSPOSE( IFNA(FILTER($B:$B, MONTH(IF($A:$A&lt;&gt;"""",$A:$A,""null""))=MONTH(IF('DATOS PERSONALES'!$H1281&lt;&gt;"""",'DATOS PERSONALES'!$H1281,""null""))),""Ingrese mes contratacion primero""))"),"Ingrese mes contratacion primero")</f>
        <v>Ingrese mes contratacion primero</v>
      </c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</row>
    <row r="1284" ht="15.75" customHeight="1">
      <c r="A1284" s="134"/>
      <c r="B1284" s="134"/>
      <c r="C1284" s="134"/>
      <c r="D1284" s="134"/>
      <c r="E1284" s="134"/>
      <c r="F1284" s="134"/>
      <c r="G1284" s="134"/>
      <c r="H1284" s="134"/>
      <c r="I1284" s="134"/>
      <c r="J1284" s="134"/>
      <c r="K1284" s="134"/>
      <c r="L1284" s="134"/>
      <c r="M1284" s="134"/>
      <c r="N1284" s="134"/>
      <c r="O1284" s="134"/>
      <c r="P1284" s="134"/>
      <c r="Q1284" s="59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353"/>
      <c r="AZ1284" s="392" t="str">
        <f>IFERROR(__xludf.DUMMYFUNCTION("TRANSPOSE( IFNA(FILTER($B:$B, MONTH(IF($A:$A&lt;&gt;"""",$A:$A,""null""))=MONTH(IF('DATOS PERSONALES'!$H1282&lt;&gt;"""",'DATOS PERSONALES'!$H1282,""null""))),""Ingrese mes contratacion primero""))"),"Ingrese mes contratacion primero")</f>
        <v>Ingrese mes contratacion primero</v>
      </c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</row>
    <row r="1285" ht="15.75" customHeight="1">
      <c r="A1285" s="134"/>
      <c r="B1285" s="134"/>
      <c r="C1285" s="134"/>
      <c r="D1285" s="134"/>
      <c r="E1285" s="134"/>
      <c r="F1285" s="134"/>
      <c r="G1285" s="134"/>
      <c r="H1285" s="134"/>
      <c r="I1285" s="134"/>
      <c r="J1285" s="134"/>
      <c r="K1285" s="134"/>
      <c r="L1285" s="134"/>
      <c r="M1285" s="134"/>
      <c r="N1285" s="134"/>
      <c r="O1285" s="134"/>
      <c r="P1285" s="134"/>
      <c r="Q1285" s="59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353"/>
      <c r="AZ1285" s="392" t="str">
        <f>IFERROR(__xludf.DUMMYFUNCTION("TRANSPOSE( IFNA(FILTER($B:$B, MONTH(IF($A:$A&lt;&gt;"""",$A:$A,""null""))=MONTH(IF('DATOS PERSONALES'!$H1283&lt;&gt;"""",'DATOS PERSONALES'!$H1283,""null""))),""Ingrese mes contratacion primero""))"),"Ingrese mes contratacion primero")</f>
        <v>Ingrese mes contratacion primero</v>
      </c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</row>
    <row r="1286" ht="15.75" customHeight="1">
      <c r="A1286" s="134"/>
      <c r="B1286" s="134"/>
      <c r="C1286" s="134"/>
      <c r="D1286" s="134"/>
      <c r="E1286" s="134"/>
      <c r="F1286" s="134"/>
      <c r="G1286" s="134"/>
      <c r="H1286" s="134"/>
      <c r="I1286" s="134"/>
      <c r="J1286" s="134"/>
      <c r="K1286" s="134"/>
      <c r="L1286" s="134"/>
      <c r="M1286" s="134"/>
      <c r="N1286" s="134"/>
      <c r="O1286" s="134"/>
      <c r="P1286" s="134"/>
      <c r="Q1286" s="59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353"/>
      <c r="AZ1286" s="392" t="str">
        <f>IFERROR(__xludf.DUMMYFUNCTION("TRANSPOSE( IFNA(FILTER($B:$B, MONTH(IF($A:$A&lt;&gt;"""",$A:$A,""null""))=MONTH(IF('DATOS PERSONALES'!$H1284&lt;&gt;"""",'DATOS PERSONALES'!$H1284,""null""))),""Ingrese mes contratacion primero""))"),"Ingrese mes contratacion primero")</f>
        <v>Ingrese mes contratacion primero</v>
      </c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</row>
    <row r="1287" ht="15.75" customHeight="1">
      <c r="A1287" s="134"/>
      <c r="B1287" s="134"/>
      <c r="C1287" s="134"/>
      <c r="D1287" s="134"/>
      <c r="E1287" s="134"/>
      <c r="F1287" s="134"/>
      <c r="G1287" s="134"/>
      <c r="H1287" s="134"/>
      <c r="I1287" s="134"/>
      <c r="J1287" s="134"/>
      <c r="K1287" s="134"/>
      <c r="L1287" s="134"/>
      <c r="M1287" s="134"/>
      <c r="N1287" s="134"/>
      <c r="O1287" s="134"/>
      <c r="P1287" s="134"/>
      <c r="Q1287" s="59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353"/>
      <c r="AZ1287" s="392" t="str">
        <f>IFERROR(__xludf.DUMMYFUNCTION("TRANSPOSE( IFNA(FILTER($B:$B, MONTH(IF($A:$A&lt;&gt;"""",$A:$A,""null""))=MONTH(IF('DATOS PERSONALES'!$H1285&lt;&gt;"""",'DATOS PERSONALES'!$H1285,""null""))),""Ingrese mes contratacion primero""))"),"Ingrese mes contratacion primero")</f>
        <v>Ingrese mes contratacion primero</v>
      </c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</row>
    <row r="1288" ht="15.75" customHeight="1">
      <c r="A1288" s="134"/>
      <c r="B1288" s="134"/>
      <c r="C1288" s="134"/>
      <c r="D1288" s="134"/>
      <c r="E1288" s="134"/>
      <c r="F1288" s="134"/>
      <c r="G1288" s="134"/>
      <c r="H1288" s="134"/>
      <c r="I1288" s="134"/>
      <c r="J1288" s="134"/>
      <c r="K1288" s="134"/>
      <c r="L1288" s="134"/>
      <c r="M1288" s="134"/>
      <c r="N1288" s="134"/>
      <c r="O1288" s="134"/>
      <c r="P1288" s="134"/>
      <c r="Q1288" s="59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353"/>
      <c r="AZ1288" s="392" t="str">
        <f>IFERROR(__xludf.DUMMYFUNCTION("TRANSPOSE( IFNA(FILTER($B:$B, MONTH(IF($A:$A&lt;&gt;"""",$A:$A,""null""))=MONTH(IF('DATOS PERSONALES'!$H1286&lt;&gt;"""",'DATOS PERSONALES'!$H1286,""null""))),""Ingrese mes contratacion primero""))"),"Ingrese mes contratacion primero")</f>
        <v>Ingrese mes contratacion primero</v>
      </c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</row>
    <row r="1289" ht="15.75" customHeight="1">
      <c r="A1289" s="134"/>
      <c r="B1289" s="134"/>
      <c r="C1289" s="134"/>
      <c r="D1289" s="134"/>
      <c r="E1289" s="134"/>
      <c r="F1289" s="134"/>
      <c r="G1289" s="134"/>
      <c r="H1289" s="134"/>
      <c r="I1289" s="134"/>
      <c r="J1289" s="134"/>
      <c r="K1289" s="134"/>
      <c r="L1289" s="134"/>
      <c r="M1289" s="134"/>
      <c r="N1289" s="134"/>
      <c r="O1289" s="134"/>
      <c r="P1289" s="134"/>
      <c r="Q1289" s="59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353"/>
      <c r="AZ1289" s="392" t="str">
        <f>IFERROR(__xludf.DUMMYFUNCTION("TRANSPOSE( IFNA(FILTER($B:$B, MONTH(IF($A:$A&lt;&gt;"""",$A:$A,""null""))=MONTH(IF('DATOS PERSONALES'!$H1287&lt;&gt;"""",'DATOS PERSONALES'!$H1287,""null""))),""Ingrese mes contratacion primero""))"),"Ingrese mes contratacion primero")</f>
        <v>Ingrese mes contratacion primero</v>
      </c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</row>
    <row r="1290" ht="15.75" customHeight="1">
      <c r="A1290" s="134"/>
      <c r="B1290" s="134"/>
      <c r="C1290" s="134"/>
      <c r="D1290" s="134"/>
      <c r="E1290" s="134"/>
      <c r="F1290" s="134"/>
      <c r="G1290" s="134"/>
      <c r="H1290" s="134"/>
      <c r="I1290" s="134"/>
      <c r="J1290" s="134"/>
      <c r="K1290" s="134"/>
      <c r="L1290" s="134"/>
      <c r="M1290" s="134"/>
      <c r="N1290" s="134"/>
      <c r="O1290" s="134"/>
      <c r="P1290" s="134"/>
      <c r="Q1290" s="59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353"/>
      <c r="AZ1290" s="392" t="str">
        <f>IFERROR(__xludf.DUMMYFUNCTION("TRANSPOSE( IFNA(FILTER($B:$B, MONTH(IF($A:$A&lt;&gt;"""",$A:$A,""null""))=MONTH(IF('DATOS PERSONALES'!$H1288&lt;&gt;"""",'DATOS PERSONALES'!$H1288,""null""))),""Ingrese mes contratacion primero""))"),"Ingrese mes contratacion primero")</f>
        <v>Ingrese mes contratacion primero</v>
      </c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</row>
    <row r="1291" ht="15.75" customHeight="1">
      <c r="A1291" s="134"/>
      <c r="B1291" s="134"/>
      <c r="C1291" s="134"/>
      <c r="D1291" s="134"/>
      <c r="E1291" s="134"/>
      <c r="F1291" s="134"/>
      <c r="G1291" s="134"/>
      <c r="H1291" s="134"/>
      <c r="I1291" s="134"/>
      <c r="J1291" s="134"/>
      <c r="K1291" s="134"/>
      <c r="L1291" s="134"/>
      <c r="M1291" s="134"/>
      <c r="N1291" s="134"/>
      <c r="O1291" s="134"/>
      <c r="P1291" s="134"/>
      <c r="Q1291" s="59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353"/>
      <c r="AZ1291" s="392" t="str">
        <f>IFERROR(__xludf.DUMMYFUNCTION("TRANSPOSE( IFNA(FILTER($B:$B, MONTH(IF($A:$A&lt;&gt;"""",$A:$A,""null""))=MONTH(IF('DATOS PERSONALES'!$H1289&lt;&gt;"""",'DATOS PERSONALES'!$H1289,""null""))),""Ingrese mes contratacion primero""))"),"Ingrese mes contratacion primero")</f>
        <v>Ingrese mes contratacion primero</v>
      </c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</row>
    <row r="1292" ht="15.75" customHeight="1">
      <c r="A1292" s="134"/>
      <c r="B1292" s="134"/>
      <c r="C1292" s="134"/>
      <c r="D1292" s="134"/>
      <c r="E1292" s="134"/>
      <c r="F1292" s="134"/>
      <c r="G1292" s="134"/>
      <c r="H1292" s="134"/>
      <c r="I1292" s="134"/>
      <c r="J1292" s="134"/>
      <c r="K1292" s="134"/>
      <c r="L1292" s="134"/>
      <c r="M1292" s="134"/>
      <c r="N1292" s="134"/>
      <c r="O1292" s="134"/>
      <c r="P1292" s="134"/>
      <c r="Q1292" s="59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353"/>
      <c r="AZ1292" s="392" t="str">
        <f>IFERROR(__xludf.DUMMYFUNCTION("TRANSPOSE( IFNA(FILTER($B:$B, MONTH(IF($A:$A&lt;&gt;"""",$A:$A,""null""))=MONTH(IF('DATOS PERSONALES'!$H1290&lt;&gt;"""",'DATOS PERSONALES'!$H1290,""null""))),""Ingrese mes contratacion primero""))"),"Ingrese mes contratacion primero")</f>
        <v>Ingrese mes contratacion primero</v>
      </c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</row>
    <row r="1293" ht="15.75" customHeight="1">
      <c r="A1293" s="134"/>
      <c r="B1293" s="134"/>
      <c r="C1293" s="134"/>
      <c r="D1293" s="134"/>
      <c r="E1293" s="134"/>
      <c r="F1293" s="134"/>
      <c r="G1293" s="134"/>
      <c r="H1293" s="134"/>
      <c r="I1293" s="134"/>
      <c r="J1293" s="134"/>
      <c r="K1293" s="134"/>
      <c r="L1293" s="134"/>
      <c r="M1293" s="134"/>
      <c r="N1293" s="134"/>
      <c r="O1293" s="134"/>
      <c r="P1293" s="134"/>
      <c r="Q1293" s="59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353"/>
      <c r="AZ1293" s="392" t="str">
        <f>IFERROR(__xludf.DUMMYFUNCTION("TRANSPOSE( IFNA(FILTER($B:$B, MONTH(IF($A:$A&lt;&gt;"""",$A:$A,""null""))=MONTH(IF('DATOS PERSONALES'!$H1291&lt;&gt;"""",'DATOS PERSONALES'!$H1291,""null""))),""Ingrese mes contratacion primero""))"),"Ingrese mes contratacion primero")</f>
        <v>Ingrese mes contratacion primero</v>
      </c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</row>
    <row r="1294" ht="15.75" customHeight="1">
      <c r="A1294" s="134"/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59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353"/>
      <c r="AZ1294" s="392" t="str">
        <f>IFERROR(__xludf.DUMMYFUNCTION("TRANSPOSE( IFNA(FILTER($B:$B, MONTH(IF($A:$A&lt;&gt;"""",$A:$A,""null""))=MONTH(IF('DATOS PERSONALES'!$H1292&lt;&gt;"""",'DATOS PERSONALES'!$H1292,""null""))),""Ingrese mes contratacion primero""))"),"Ingrese mes contratacion primero")</f>
        <v>Ingrese mes contratacion primero</v>
      </c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</row>
    <row r="1295" ht="15.75" customHeight="1">
      <c r="A1295" s="134"/>
      <c r="B1295" s="134"/>
      <c r="C1295" s="134"/>
      <c r="D1295" s="134"/>
      <c r="E1295" s="134"/>
      <c r="F1295" s="134"/>
      <c r="G1295" s="134"/>
      <c r="H1295" s="134"/>
      <c r="I1295" s="134"/>
      <c r="J1295" s="134"/>
      <c r="K1295" s="134"/>
      <c r="L1295" s="134"/>
      <c r="M1295" s="134"/>
      <c r="N1295" s="134"/>
      <c r="O1295" s="134"/>
      <c r="P1295" s="134"/>
      <c r="Q1295" s="59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353"/>
      <c r="AZ1295" s="392" t="str">
        <f>IFERROR(__xludf.DUMMYFUNCTION("TRANSPOSE( IFNA(FILTER($B:$B, MONTH(IF($A:$A&lt;&gt;"""",$A:$A,""null""))=MONTH(IF('DATOS PERSONALES'!$H1293&lt;&gt;"""",'DATOS PERSONALES'!$H1293,""null""))),""Ingrese mes contratacion primero""))"),"Ingrese mes contratacion primero")</f>
        <v>Ingrese mes contratacion primero</v>
      </c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</row>
    <row r="1296" ht="15.75" customHeight="1">
      <c r="A1296" s="134"/>
      <c r="B1296" s="134"/>
      <c r="C1296" s="134"/>
      <c r="D1296" s="134"/>
      <c r="E1296" s="134"/>
      <c r="F1296" s="134"/>
      <c r="G1296" s="134"/>
      <c r="H1296" s="134"/>
      <c r="I1296" s="134"/>
      <c r="J1296" s="134"/>
      <c r="K1296" s="134"/>
      <c r="L1296" s="134"/>
      <c r="M1296" s="134"/>
      <c r="N1296" s="134"/>
      <c r="O1296" s="134"/>
      <c r="P1296" s="134"/>
      <c r="Q1296" s="59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353"/>
      <c r="AZ1296" s="392" t="str">
        <f>IFERROR(__xludf.DUMMYFUNCTION("TRANSPOSE( IFNA(FILTER($B:$B, MONTH(IF($A:$A&lt;&gt;"""",$A:$A,""null""))=MONTH(IF('DATOS PERSONALES'!$H1294&lt;&gt;"""",'DATOS PERSONALES'!$H1294,""null""))),""Ingrese mes contratacion primero""))"),"Ingrese mes contratacion primero")</f>
        <v>Ingrese mes contratacion primero</v>
      </c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</row>
    <row r="1297" ht="15.75" customHeight="1">
      <c r="A1297" s="134"/>
      <c r="B1297" s="134"/>
      <c r="C1297" s="134"/>
      <c r="D1297" s="134"/>
      <c r="E1297" s="134"/>
      <c r="F1297" s="134"/>
      <c r="G1297" s="134"/>
      <c r="H1297" s="134"/>
      <c r="I1297" s="134"/>
      <c r="J1297" s="134"/>
      <c r="K1297" s="134"/>
      <c r="L1297" s="134"/>
      <c r="M1297" s="134"/>
      <c r="N1297" s="134"/>
      <c r="O1297" s="134"/>
      <c r="P1297" s="134"/>
      <c r="Q1297" s="59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353"/>
      <c r="AZ1297" s="392" t="str">
        <f>IFERROR(__xludf.DUMMYFUNCTION("TRANSPOSE( IFNA(FILTER($B:$B, MONTH(IF($A:$A&lt;&gt;"""",$A:$A,""null""))=MONTH(IF('DATOS PERSONALES'!$H1295&lt;&gt;"""",'DATOS PERSONALES'!$H1295,""null""))),""Ingrese mes contratacion primero""))"),"Ingrese mes contratacion primero")</f>
        <v>Ingrese mes contratacion primero</v>
      </c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</row>
    <row r="1298" ht="15.75" customHeight="1">
      <c r="A1298" s="134"/>
      <c r="B1298" s="134"/>
      <c r="C1298" s="134"/>
      <c r="D1298" s="134"/>
      <c r="E1298" s="134"/>
      <c r="F1298" s="134"/>
      <c r="G1298" s="134"/>
      <c r="H1298" s="134"/>
      <c r="I1298" s="134"/>
      <c r="J1298" s="134"/>
      <c r="K1298" s="134"/>
      <c r="L1298" s="134"/>
      <c r="M1298" s="134"/>
      <c r="N1298" s="134"/>
      <c r="O1298" s="134"/>
      <c r="P1298" s="134"/>
      <c r="Q1298" s="59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353"/>
      <c r="AZ1298" s="392" t="str">
        <f>IFERROR(__xludf.DUMMYFUNCTION("TRANSPOSE( IFNA(FILTER($B:$B, MONTH(IF($A:$A&lt;&gt;"""",$A:$A,""null""))=MONTH(IF('DATOS PERSONALES'!$H1296&lt;&gt;"""",'DATOS PERSONALES'!$H1296,""null""))),""Ingrese mes contratacion primero""))"),"Ingrese mes contratacion primero")</f>
        <v>Ingrese mes contratacion primero</v>
      </c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</row>
    <row r="1299" ht="15.75" customHeight="1">
      <c r="A1299" s="134"/>
      <c r="B1299" s="134"/>
      <c r="C1299" s="134"/>
      <c r="D1299" s="134"/>
      <c r="E1299" s="134"/>
      <c r="F1299" s="134"/>
      <c r="G1299" s="134"/>
      <c r="H1299" s="134"/>
      <c r="I1299" s="134"/>
      <c r="J1299" s="134"/>
      <c r="K1299" s="134"/>
      <c r="L1299" s="134"/>
      <c r="M1299" s="134"/>
      <c r="N1299" s="134"/>
      <c r="O1299" s="134"/>
      <c r="P1299" s="134"/>
      <c r="Q1299" s="59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353"/>
      <c r="AZ1299" s="392" t="str">
        <f>IFERROR(__xludf.DUMMYFUNCTION("TRANSPOSE( IFNA(FILTER($B:$B, MONTH(IF($A:$A&lt;&gt;"""",$A:$A,""null""))=MONTH(IF('DATOS PERSONALES'!$H1297&lt;&gt;"""",'DATOS PERSONALES'!$H1297,""null""))),""Ingrese mes contratacion primero""))"),"Ingrese mes contratacion primero")</f>
        <v>Ingrese mes contratacion primero</v>
      </c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</row>
    <row r="1300" ht="15.75" customHeight="1">
      <c r="A1300" s="134"/>
      <c r="B1300" s="134"/>
      <c r="C1300" s="134"/>
      <c r="D1300" s="134"/>
      <c r="E1300" s="134"/>
      <c r="F1300" s="134"/>
      <c r="G1300" s="134"/>
      <c r="H1300" s="134"/>
      <c r="I1300" s="134"/>
      <c r="J1300" s="134"/>
      <c r="K1300" s="134"/>
      <c r="L1300" s="134"/>
      <c r="M1300" s="134"/>
      <c r="N1300" s="134"/>
      <c r="O1300" s="134"/>
      <c r="P1300" s="134"/>
      <c r="Q1300" s="59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353"/>
      <c r="AZ1300" s="392" t="str">
        <f>IFERROR(__xludf.DUMMYFUNCTION("TRANSPOSE( IFNA(FILTER($B:$B, MONTH(IF($A:$A&lt;&gt;"""",$A:$A,""null""))=MONTH(IF('DATOS PERSONALES'!$H1298&lt;&gt;"""",'DATOS PERSONALES'!$H1298,""null""))),""Ingrese mes contratacion primero""))"),"Ingrese mes contratacion primero")</f>
        <v>Ingrese mes contratacion primero</v>
      </c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</row>
    <row r="1301" ht="15.75" customHeight="1">
      <c r="A1301" s="134"/>
      <c r="B1301" s="134"/>
      <c r="C1301" s="134"/>
      <c r="D1301" s="134"/>
      <c r="E1301" s="134"/>
      <c r="F1301" s="134"/>
      <c r="G1301" s="134"/>
      <c r="H1301" s="134"/>
      <c r="I1301" s="134"/>
      <c r="J1301" s="134"/>
      <c r="K1301" s="134"/>
      <c r="L1301" s="134"/>
      <c r="M1301" s="134"/>
      <c r="N1301" s="134"/>
      <c r="O1301" s="134"/>
      <c r="P1301" s="134"/>
      <c r="Q1301" s="59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353"/>
      <c r="AZ1301" s="392" t="str">
        <f>IFERROR(__xludf.DUMMYFUNCTION("TRANSPOSE( IFNA(FILTER($B:$B, MONTH(IF($A:$A&lt;&gt;"""",$A:$A,""null""))=MONTH(IF('DATOS PERSONALES'!$H1299&lt;&gt;"""",'DATOS PERSONALES'!$H1299,""null""))),""Ingrese mes contratacion primero""))"),"Ingrese mes contratacion primero")</f>
        <v>Ingrese mes contratacion primero</v>
      </c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</row>
    <row r="1302" ht="15.75" customHeight="1">
      <c r="A1302" s="134"/>
      <c r="B1302" s="134"/>
      <c r="C1302" s="134"/>
      <c r="D1302" s="134"/>
      <c r="E1302" s="134"/>
      <c r="F1302" s="134"/>
      <c r="G1302" s="134"/>
      <c r="H1302" s="134"/>
      <c r="I1302" s="134"/>
      <c r="J1302" s="134"/>
      <c r="K1302" s="134"/>
      <c r="L1302" s="134"/>
      <c r="M1302" s="134"/>
      <c r="N1302" s="134"/>
      <c r="O1302" s="134"/>
      <c r="P1302" s="134"/>
      <c r="Q1302" s="59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353"/>
      <c r="AZ1302" s="392" t="str">
        <f>IFERROR(__xludf.DUMMYFUNCTION("TRANSPOSE( IFNA(FILTER($B:$B, MONTH(IF($A:$A&lt;&gt;"""",$A:$A,""null""))=MONTH(IF('DATOS PERSONALES'!$H1300&lt;&gt;"""",'DATOS PERSONALES'!$H1300,""null""))),""Ingrese mes contratacion primero""))"),"Ingrese mes contratacion primero")</f>
        <v>Ingrese mes contratacion primero</v>
      </c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</row>
    <row r="1303" ht="15.75" customHeight="1">
      <c r="A1303" s="134"/>
      <c r="B1303" s="134"/>
      <c r="C1303" s="134"/>
      <c r="D1303" s="134"/>
      <c r="E1303" s="134"/>
      <c r="F1303" s="134"/>
      <c r="G1303" s="134"/>
      <c r="H1303" s="134"/>
      <c r="I1303" s="134"/>
      <c r="J1303" s="134"/>
      <c r="K1303" s="134"/>
      <c r="L1303" s="134"/>
      <c r="M1303" s="134"/>
      <c r="N1303" s="134"/>
      <c r="O1303" s="134"/>
      <c r="P1303" s="134"/>
      <c r="Q1303" s="59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353"/>
      <c r="AZ1303" s="392" t="str">
        <f>IFERROR(__xludf.DUMMYFUNCTION("TRANSPOSE( IFNA(FILTER($B:$B, MONTH(IF($A:$A&lt;&gt;"""",$A:$A,""null""))=MONTH(IF('DATOS PERSONALES'!$H1301&lt;&gt;"""",'DATOS PERSONALES'!$H1301,""null""))),""Ingrese mes contratacion primero""))"),"Ingrese mes contratacion primero")</f>
        <v>Ingrese mes contratacion primero</v>
      </c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</row>
    <row r="1304" ht="15.75" customHeight="1">
      <c r="A1304" s="134"/>
      <c r="B1304" s="134"/>
      <c r="C1304" s="134"/>
      <c r="D1304" s="134"/>
      <c r="E1304" s="134"/>
      <c r="F1304" s="134"/>
      <c r="G1304" s="134"/>
      <c r="H1304" s="134"/>
      <c r="I1304" s="134"/>
      <c r="J1304" s="134"/>
      <c r="K1304" s="134"/>
      <c r="L1304" s="134"/>
      <c r="M1304" s="134"/>
      <c r="N1304" s="134"/>
      <c r="O1304" s="134"/>
      <c r="P1304" s="134"/>
      <c r="Q1304" s="59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353"/>
      <c r="AZ1304" s="392" t="str">
        <f>IFERROR(__xludf.DUMMYFUNCTION("TRANSPOSE( IFNA(FILTER($B:$B, MONTH(IF($A:$A&lt;&gt;"""",$A:$A,""null""))=MONTH(IF('DATOS PERSONALES'!$H1302&lt;&gt;"""",'DATOS PERSONALES'!$H1302,""null""))),""Ingrese mes contratacion primero""))"),"Ingrese mes contratacion primero")</f>
        <v>Ingrese mes contratacion primero</v>
      </c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</row>
    <row r="1305" ht="15.75" customHeight="1">
      <c r="A1305" s="134"/>
      <c r="B1305" s="134"/>
      <c r="C1305" s="134"/>
      <c r="D1305" s="134"/>
      <c r="E1305" s="134"/>
      <c r="F1305" s="134"/>
      <c r="G1305" s="134"/>
      <c r="H1305" s="134"/>
      <c r="I1305" s="134"/>
      <c r="J1305" s="134"/>
      <c r="K1305" s="134"/>
      <c r="L1305" s="134"/>
      <c r="M1305" s="134"/>
      <c r="N1305" s="134"/>
      <c r="O1305" s="134"/>
      <c r="P1305" s="134"/>
      <c r="Q1305" s="59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353"/>
      <c r="AZ1305" s="392" t="str">
        <f>IFERROR(__xludf.DUMMYFUNCTION("TRANSPOSE( IFNA(FILTER($B:$B, MONTH(IF($A:$A&lt;&gt;"""",$A:$A,""null""))=MONTH(IF('DATOS PERSONALES'!$H1303&lt;&gt;"""",'DATOS PERSONALES'!$H1303,""null""))),""Ingrese mes contratacion primero""))"),"Ingrese mes contratacion primero")</f>
        <v>Ingrese mes contratacion primero</v>
      </c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</row>
    <row r="1306" ht="15.75" customHeight="1">
      <c r="A1306" s="134"/>
      <c r="B1306" s="134"/>
      <c r="C1306" s="134"/>
      <c r="D1306" s="134"/>
      <c r="E1306" s="134"/>
      <c r="F1306" s="134"/>
      <c r="G1306" s="134"/>
      <c r="H1306" s="134"/>
      <c r="I1306" s="134"/>
      <c r="J1306" s="134"/>
      <c r="K1306" s="134"/>
      <c r="L1306" s="134"/>
      <c r="M1306" s="134"/>
      <c r="N1306" s="134"/>
      <c r="O1306" s="134"/>
      <c r="P1306" s="134"/>
      <c r="Q1306" s="59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353"/>
      <c r="AZ1306" s="392" t="str">
        <f>IFERROR(__xludf.DUMMYFUNCTION("TRANSPOSE( IFNA(FILTER($B:$B, MONTH(IF($A:$A&lt;&gt;"""",$A:$A,""null""))=MONTH(IF('DATOS PERSONALES'!$H1304&lt;&gt;"""",'DATOS PERSONALES'!$H1304,""null""))),""Ingrese mes contratacion primero""))"),"Ingrese mes contratacion primero")</f>
        <v>Ingrese mes contratacion primero</v>
      </c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</row>
    <row r="1307" ht="15.75" customHeight="1">
      <c r="A1307" s="134"/>
      <c r="B1307" s="134"/>
      <c r="C1307" s="134"/>
      <c r="D1307" s="134"/>
      <c r="E1307" s="134"/>
      <c r="F1307" s="134"/>
      <c r="G1307" s="134"/>
      <c r="H1307" s="134"/>
      <c r="I1307" s="134"/>
      <c r="J1307" s="134"/>
      <c r="K1307" s="134"/>
      <c r="L1307" s="134"/>
      <c r="M1307" s="134"/>
      <c r="N1307" s="134"/>
      <c r="O1307" s="134"/>
      <c r="P1307" s="134"/>
      <c r="Q1307" s="59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353"/>
      <c r="AZ1307" s="392" t="str">
        <f>IFERROR(__xludf.DUMMYFUNCTION("TRANSPOSE( IFNA(FILTER($B:$B, MONTH(IF($A:$A&lt;&gt;"""",$A:$A,""null""))=MONTH(IF('DATOS PERSONALES'!$H1305&lt;&gt;"""",'DATOS PERSONALES'!$H1305,""null""))),""Ingrese mes contratacion primero""))"),"Ingrese mes contratacion primero")</f>
        <v>Ingrese mes contratacion primero</v>
      </c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</row>
    <row r="1308" ht="15.75" customHeight="1">
      <c r="A1308" s="134"/>
      <c r="B1308" s="134"/>
      <c r="C1308" s="134"/>
      <c r="D1308" s="134"/>
      <c r="E1308" s="134"/>
      <c r="F1308" s="134"/>
      <c r="G1308" s="134"/>
      <c r="H1308" s="134"/>
      <c r="I1308" s="134"/>
      <c r="J1308" s="134"/>
      <c r="K1308" s="134"/>
      <c r="L1308" s="134"/>
      <c r="M1308" s="134"/>
      <c r="N1308" s="134"/>
      <c r="O1308" s="134"/>
      <c r="P1308" s="134"/>
      <c r="Q1308" s="59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353"/>
      <c r="AZ1308" s="392" t="str">
        <f>IFERROR(__xludf.DUMMYFUNCTION("TRANSPOSE( IFNA(FILTER($B:$B, MONTH(IF($A:$A&lt;&gt;"""",$A:$A,""null""))=MONTH(IF('DATOS PERSONALES'!$H1306&lt;&gt;"""",'DATOS PERSONALES'!$H1306,""null""))),""Ingrese mes contratacion primero""))"),"Ingrese mes contratacion primero")</f>
        <v>Ingrese mes contratacion primero</v>
      </c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</row>
    <row r="1309" ht="15.75" customHeight="1">
      <c r="A1309" s="134"/>
      <c r="B1309" s="134"/>
      <c r="C1309" s="134"/>
      <c r="D1309" s="134"/>
      <c r="E1309" s="134"/>
      <c r="F1309" s="134"/>
      <c r="G1309" s="134"/>
      <c r="H1309" s="134"/>
      <c r="I1309" s="134"/>
      <c r="J1309" s="134"/>
      <c r="K1309" s="134"/>
      <c r="L1309" s="134"/>
      <c r="M1309" s="134"/>
      <c r="N1309" s="134"/>
      <c r="O1309" s="134"/>
      <c r="P1309" s="134"/>
      <c r="Q1309" s="59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353"/>
      <c r="AZ1309" s="392" t="str">
        <f>IFERROR(__xludf.DUMMYFUNCTION("TRANSPOSE( IFNA(FILTER($B:$B, MONTH(IF($A:$A&lt;&gt;"""",$A:$A,""null""))=MONTH(IF('DATOS PERSONALES'!$H1307&lt;&gt;"""",'DATOS PERSONALES'!$H1307,""null""))),""Ingrese mes contratacion primero""))"),"Ingrese mes contratacion primero")</f>
        <v>Ingrese mes contratacion primero</v>
      </c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</row>
    <row r="1310" ht="15.75" customHeight="1">
      <c r="A1310" s="134"/>
      <c r="B1310" s="134"/>
      <c r="C1310" s="134"/>
      <c r="D1310" s="134"/>
      <c r="E1310" s="134"/>
      <c r="F1310" s="134"/>
      <c r="G1310" s="134"/>
      <c r="H1310" s="134"/>
      <c r="I1310" s="134"/>
      <c r="J1310" s="134"/>
      <c r="K1310" s="134"/>
      <c r="L1310" s="134"/>
      <c r="M1310" s="134"/>
      <c r="N1310" s="134"/>
      <c r="O1310" s="134"/>
      <c r="P1310" s="134"/>
      <c r="Q1310" s="59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353"/>
      <c r="AZ1310" s="392" t="str">
        <f>IFERROR(__xludf.DUMMYFUNCTION("TRANSPOSE( IFNA(FILTER($B:$B, MONTH(IF($A:$A&lt;&gt;"""",$A:$A,""null""))=MONTH(IF('DATOS PERSONALES'!$H1308&lt;&gt;"""",'DATOS PERSONALES'!$H1308,""null""))),""Ingrese mes contratacion primero""))"),"Ingrese mes contratacion primero")</f>
        <v>Ingrese mes contratacion primero</v>
      </c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</row>
    <row r="1311" ht="15.75" customHeight="1">
      <c r="A1311" s="134"/>
      <c r="B1311" s="134"/>
      <c r="C1311" s="134"/>
      <c r="D1311" s="134"/>
      <c r="E1311" s="134"/>
      <c r="F1311" s="134"/>
      <c r="G1311" s="134"/>
      <c r="H1311" s="134"/>
      <c r="I1311" s="134"/>
      <c r="J1311" s="134"/>
      <c r="K1311" s="134"/>
      <c r="L1311" s="134"/>
      <c r="M1311" s="134"/>
      <c r="N1311" s="134"/>
      <c r="O1311" s="134"/>
      <c r="P1311" s="134"/>
      <c r="Q1311" s="59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353"/>
      <c r="AZ1311" s="392" t="str">
        <f>IFERROR(__xludf.DUMMYFUNCTION("TRANSPOSE( IFNA(FILTER($B:$B, MONTH(IF($A:$A&lt;&gt;"""",$A:$A,""null""))=MONTH(IF('DATOS PERSONALES'!$H1309&lt;&gt;"""",'DATOS PERSONALES'!$H1309,""null""))),""Ingrese mes contratacion primero""))"),"Ingrese mes contratacion primero")</f>
        <v>Ingrese mes contratacion primero</v>
      </c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</row>
    <row r="1312" ht="15.75" customHeight="1">
      <c r="A1312" s="134"/>
      <c r="B1312" s="134"/>
      <c r="C1312" s="134"/>
      <c r="D1312" s="134"/>
      <c r="E1312" s="134"/>
      <c r="F1312" s="134"/>
      <c r="G1312" s="134"/>
      <c r="H1312" s="134"/>
      <c r="I1312" s="134"/>
      <c r="J1312" s="134"/>
      <c r="K1312" s="134"/>
      <c r="L1312" s="134"/>
      <c r="M1312" s="134"/>
      <c r="N1312" s="134"/>
      <c r="O1312" s="134"/>
      <c r="P1312" s="134"/>
      <c r="Q1312" s="59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353"/>
      <c r="AZ1312" s="392" t="str">
        <f>IFERROR(__xludf.DUMMYFUNCTION("TRANSPOSE( IFNA(FILTER($B:$B, MONTH(IF($A:$A&lt;&gt;"""",$A:$A,""null""))=MONTH(IF('DATOS PERSONALES'!$H1310&lt;&gt;"""",'DATOS PERSONALES'!$H1310,""null""))),""Ingrese mes contratacion primero""))"),"Ingrese mes contratacion primero")</f>
        <v>Ingrese mes contratacion primero</v>
      </c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</row>
    <row r="1313" ht="15.75" customHeight="1">
      <c r="A1313" s="134"/>
      <c r="B1313" s="134"/>
      <c r="C1313" s="134"/>
      <c r="D1313" s="134"/>
      <c r="E1313" s="134"/>
      <c r="F1313" s="134"/>
      <c r="G1313" s="134"/>
      <c r="H1313" s="134"/>
      <c r="I1313" s="134"/>
      <c r="J1313" s="134"/>
      <c r="K1313" s="134"/>
      <c r="L1313" s="134"/>
      <c r="M1313" s="134"/>
      <c r="N1313" s="134"/>
      <c r="O1313" s="134"/>
      <c r="P1313" s="134"/>
      <c r="Q1313" s="59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353"/>
      <c r="AZ1313" s="392" t="str">
        <f>IFERROR(__xludf.DUMMYFUNCTION("TRANSPOSE( IFNA(FILTER($B:$B, MONTH(IF($A:$A&lt;&gt;"""",$A:$A,""null""))=MONTH(IF('DATOS PERSONALES'!$H1311&lt;&gt;"""",'DATOS PERSONALES'!$H1311,""null""))),""Ingrese mes contratacion primero""))"),"Ingrese mes contratacion primero")</f>
        <v>Ingrese mes contratacion primero</v>
      </c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</row>
    <row r="1314" ht="15.75" customHeight="1">
      <c r="A1314" s="134"/>
      <c r="B1314" s="134"/>
      <c r="C1314" s="134"/>
      <c r="D1314" s="134"/>
      <c r="E1314" s="134"/>
      <c r="F1314" s="134"/>
      <c r="G1314" s="134"/>
      <c r="H1314" s="134"/>
      <c r="I1314" s="134"/>
      <c r="J1314" s="134"/>
      <c r="K1314" s="134"/>
      <c r="L1314" s="134"/>
      <c r="M1314" s="134"/>
      <c r="N1314" s="134"/>
      <c r="O1314" s="134"/>
      <c r="P1314" s="134"/>
      <c r="Q1314" s="59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353"/>
      <c r="AZ1314" s="392" t="str">
        <f>IFERROR(__xludf.DUMMYFUNCTION("TRANSPOSE( IFNA(FILTER($B:$B, MONTH(IF($A:$A&lt;&gt;"""",$A:$A,""null""))=MONTH(IF('DATOS PERSONALES'!$H1312&lt;&gt;"""",'DATOS PERSONALES'!$H1312,""null""))),""Ingrese mes contratacion primero""))"),"Ingrese mes contratacion primero")</f>
        <v>Ingrese mes contratacion primero</v>
      </c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</row>
    <row r="1315" ht="15.75" customHeight="1">
      <c r="A1315" s="134"/>
      <c r="B1315" s="134"/>
      <c r="C1315" s="134"/>
      <c r="D1315" s="134"/>
      <c r="E1315" s="134"/>
      <c r="F1315" s="134"/>
      <c r="G1315" s="134"/>
      <c r="H1315" s="134"/>
      <c r="I1315" s="134"/>
      <c r="J1315" s="134"/>
      <c r="K1315" s="134"/>
      <c r="L1315" s="134"/>
      <c r="M1315" s="134"/>
      <c r="N1315" s="134"/>
      <c r="O1315" s="134"/>
      <c r="P1315" s="134"/>
      <c r="Q1315" s="59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353"/>
      <c r="AZ1315" s="392" t="str">
        <f>IFERROR(__xludf.DUMMYFUNCTION("TRANSPOSE( IFNA(FILTER($B:$B, MONTH(IF($A:$A&lt;&gt;"""",$A:$A,""null""))=MONTH(IF('DATOS PERSONALES'!$H1313&lt;&gt;"""",'DATOS PERSONALES'!$H1313,""null""))),""Ingrese mes contratacion primero""))"),"Ingrese mes contratacion primero")</f>
        <v>Ingrese mes contratacion primero</v>
      </c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</row>
    <row r="1316" ht="15.75" customHeight="1">
      <c r="A1316" s="134"/>
      <c r="B1316" s="134"/>
      <c r="C1316" s="134"/>
      <c r="D1316" s="134"/>
      <c r="E1316" s="134"/>
      <c r="F1316" s="134"/>
      <c r="G1316" s="134"/>
      <c r="H1316" s="134"/>
      <c r="I1316" s="134"/>
      <c r="J1316" s="134"/>
      <c r="K1316" s="134"/>
      <c r="L1316" s="134"/>
      <c r="M1316" s="134"/>
      <c r="N1316" s="134"/>
      <c r="O1316" s="134"/>
      <c r="P1316" s="134"/>
      <c r="Q1316" s="59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353"/>
      <c r="AZ1316" s="392" t="str">
        <f>IFERROR(__xludf.DUMMYFUNCTION("TRANSPOSE( IFNA(FILTER($B:$B, MONTH(IF($A:$A&lt;&gt;"""",$A:$A,""null""))=MONTH(IF('DATOS PERSONALES'!$H1314&lt;&gt;"""",'DATOS PERSONALES'!$H1314,""null""))),""Ingrese mes contratacion primero""))"),"Ingrese mes contratacion primero")</f>
        <v>Ingrese mes contratacion primero</v>
      </c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</row>
    <row r="1317" ht="15.75" customHeight="1">
      <c r="A1317" s="134"/>
      <c r="B1317" s="134"/>
      <c r="C1317" s="134"/>
      <c r="D1317" s="134"/>
      <c r="E1317" s="134"/>
      <c r="F1317" s="134"/>
      <c r="G1317" s="134"/>
      <c r="H1317" s="134"/>
      <c r="I1317" s="134"/>
      <c r="J1317" s="134"/>
      <c r="K1317" s="134"/>
      <c r="L1317" s="134"/>
      <c r="M1317" s="134"/>
      <c r="N1317" s="134"/>
      <c r="O1317" s="134"/>
      <c r="P1317" s="134"/>
      <c r="Q1317" s="59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353"/>
      <c r="AZ1317" s="392" t="str">
        <f>IFERROR(__xludf.DUMMYFUNCTION("TRANSPOSE( IFNA(FILTER($B:$B, MONTH(IF($A:$A&lt;&gt;"""",$A:$A,""null""))=MONTH(IF('DATOS PERSONALES'!$H1315&lt;&gt;"""",'DATOS PERSONALES'!$H1315,""null""))),""Ingrese mes contratacion primero""))"),"Ingrese mes contratacion primero")</f>
        <v>Ingrese mes contratacion primero</v>
      </c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</row>
    <row r="1318" ht="15.75" customHeight="1">
      <c r="A1318" s="134"/>
      <c r="B1318" s="134"/>
      <c r="C1318" s="134"/>
      <c r="D1318" s="134"/>
      <c r="E1318" s="134"/>
      <c r="F1318" s="134"/>
      <c r="G1318" s="134"/>
      <c r="H1318" s="134"/>
      <c r="I1318" s="134"/>
      <c r="J1318" s="134"/>
      <c r="K1318" s="134"/>
      <c r="L1318" s="134"/>
      <c r="M1318" s="134"/>
      <c r="N1318" s="134"/>
      <c r="O1318" s="134"/>
      <c r="P1318" s="134"/>
      <c r="Q1318" s="59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353"/>
      <c r="AZ1318" s="392" t="str">
        <f>IFERROR(__xludf.DUMMYFUNCTION("TRANSPOSE( IFNA(FILTER($B:$B, MONTH(IF($A:$A&lt;&gt;"""",$A:$A,""null""))=MONTH(IF('DATOS PERSONALES'!$H1316&lt;&gt;"""",'DATOS PERSONALES'!$H1316,""null""))),""Ingrese mes contratacion primero""))"),"Ingrese mes contratacion primero")</f>
        <v>Ingrese mes contratacion primero</v>
      </c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</row>
    <row r="1319" ht="15.75" customHeight="1">
      <c r="A1319" s="134"/>
      <c r="B1319" s="134"/>
      <c r="C1319" s="134"/>
      <c r="D1319" s="134"/>
      <c r="E1319" s="134"/>
      <c r="F1319" s="134"/>
      <c r="G1319" s="134"/>
      <c r="H1319" s="134"/>
      <c r="I1319" s="134"/>
      <c r="J1319" s="134"/>
      <c r="K1319" s="134"/>
      <c r="L1319" s="134"/>
      <c r="M1319" s="134"/>
      <c r="N1319" s="134"/>
      <c r="O1319" s="134"/>
      <c r="P1319" s="134"/>
      <c r="Q1319" s="59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353"/>
      <c r="AZ1319" s="392" t="str">
        <f>IFERROR(__xludf.DUMMYFUNCTION("TRANSPOSE( IFNA(FILTER($B:$B, MONTH(IF($A:$A&lt;&gt;"""",$A:$A,""null""))=MONTH(IF('DATOS PERSONALES'!$H1317&lt;&gt;"""",'DATOS PERSONALES'!$H1317,""null""))),""Ingrese mes contratacion primero""))"),"Ingrese mes contratacion primero")</f>
        <v>Ingrese mes contratacion primero</v>
      </c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</row>
    <row r="1320" ht="15.75" customHeight="1">
      <c r="A1320" s="134"/>
      <c r="B1320" s="134"/>
      <c r="C1320" s="134"/>
      <c r="D1320" s="134"/>
      <c r="E1320" s="134"/>
      <c r="F1320" s="134"/>
      <c r="G1320" s="134"/>
      <c r="H1320" s="134"/>
      <c r="I1320" s="134"/>
      <c r="J1320" s="134"/>
      <c r="K1320" s="134"/>
      <c r="L1320" s="134"/>
      <c r="M1320" s="134"/>
      <c r="N1320" s="134"/>
      <c r="O1320" s="134"/>
      <c r="P1320" s="134"/>
      <c r="Q1320" s="59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353"/>
      <c r="AZ1320" s="392" t="str">
        <f>IFERROR(__xludf.DUMMYFUNCTION("TRANSPOSE( IFNA(FILTER($B:$B, MONTH(IF($A:$A&lt;&gt;"""",$A:$A,""null""))=MONTH(IF('DATOS PERSONALES'!$H1318&lt;&gt;"""",'DATOS PERSONALES'!$H1318,""null""))),""Ingrese mes contratacion primero""))"),"Ingrese mes contratacion primero")</f>
        <v>Ingrese mes contratacion primero</v>
      </c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</row>
    <row r="1321" ht="15.75" customHeight="1">
      <c r="A1321" s="134"/>
      <c r="B1321" s="134"/>
      <c r="C1321" s="134"/>
      <c r="D1321" s="134"/>
      <c r="E1321" s="134"/>
      <c r="F1321" s="134"/>
      <c r="G1321" s="134"/>
      <c r="H1321" s="134"/>
      <c r="I1321" s="134"/>
      <c r="J1321" s="134"/>
      <c r="K1321" s="134"/>
      <c r="L1321" s="134"/>
      <c r="M1321" s="134"/>
      <c r="N1321" s="134"/>
      <c r="O1321" s="134"/>
      <c r="P1321" s="134"/>
      <c r="Q1321" s="59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353"/>
      <c r="AZ1321" s="392" t="str">
        <f>IFERROR(__xludf.DUMMYFUNCTION("TRANSPOSE( IFNA(FILTER($B:$B, MONTH(IF($A:$A&lt;&gt;"""",$A:$A,""null""))=MONTH(IF('DATOS PERSONALES'!$H1319&lt;&gt;"""",'DATOS PERSONALES'!$H1319,""null""))),""Ingrese mes contratacion primero""))"),"Ingrese mes contratacion primero")</f>
        <v>Ingrese mes contratacion primero</v>
      </c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</row>
    <row r="1322" ht="15.75" customHeight="1">
      <c r="A1322" s="134"/>
      <c r="B1322" s="134"/>
      <c r="C1322" s="134"/>
      <c r="D1322" s="134"/>
      <c r="E1322" s="134"/>
      <c r="F1322" s="134"/>
      <c r="G1322" s="134"/>
      <c r="H1322" s="134"/>
      <c r="I1322" s="134"/>
      <c r="J1322" s="134"/>
      <c r="K1322" s="134"/>
      <c r="L1322" s="134"/>
      <c r="M1322" s="134"/>
      <c r="N1322" s="134"/>
      <c r="O1322" s="134"/>
      <c r="P1322" s="134"/>
      <c r="Q1322" s="59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353"/>
      <c r="AZ1322" s="392" t="str">
        <f>IFERROR(__xludf.DUMMYFUNCTION("TRANSPOSE( IFNA(FILTER($B:$B, MONTH(IF($A:$A&lt;&gt;"""",$A:$A,""null""))=MONTH(IF('DATOS PERSONALES'!$H1320&lt;&gt;"""",'DATOS PERSONALES'!$H1320,""null""))),""Ingrese mes contratacion primero""))"),"Ingrese mes contratacion primero")</f>
        <v>Ingrese mes contratacion primero</v>
      </c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</row>
    <row r="1323" ht="15.75" customHeight="1">
      <c r="A1323" s="134"/>
      <c r="B1323" s="134"/>
      <c r="C1323" s="134"/>
      <c r="D1323" s="134"/>
      <c r="E1323" s="134"/>
      <c r="F1323" s="134"/>
      <c r="G1323" s="134"/>
      <c r="H1323" s="134"/>
      <c r="I1323" s="134"/>
      <c r="J1323" s="134"/>
      <c r="K1323" s="134"/>
      <c r="L1323" s="134"/>
      <c r="M1323" s="134"/>
      <c r="N1323" s="134"/>
      <c r="O1323" s="134"/>
      <c r="P1323" s="134"/>
      <c r="Q1323" s="59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353"/>
      <c r="AZ1323" s="392" t="str">
        <f>IFERROR(__xludf.DUMMYFUNCTION("TRANSPOSE( IFNA(FILTER($B:$B, MONTH(IF($A:$A&lt;&gt;"""",$A:$A,""null""))=MONTH(IF('DATOS PERSONALES'!$H1321&lt;&gt;"""",'DATOS PERSONALES'!$H1321,""null""))),""Ingrese mes contratacion primero""))"),"Ingrese mes contratacion primero")</f>
        <v>Ingrese mes contratacion primero</v>
      </c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</row>
    <row r="1324" ht="15.75" customHeight="1">
      <c r="A1324" s="134"/>
      <c r="B1324" s="134"/>
      <c r="C1324" s="134"/>
      <c r="D1324" s="134"/>
      <c r="E1324" s="134"/>
      <c r="F1324" s="134"/>
      <c r="G1324" s="134"/>
      <c r="H1324" s="134"/>
      <c r="I1324" s="134"/>
      <c r="J1324" s="134"/>
      <c r="K1324" s="134"/>
      <c r="L1324" s="134"/>
      <c r="M1324" s="134"/>
      <c r="N1324" s="134"/>
      <c r="O1324" s="134"/>
      <c r="P1324" s="134"/>
      <c r="Q1324" s="59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353"/>
      <c r="AZ1324" s="392" t="str">
        <f>IFERROR(__xludf.DUMMYFUNCTION("TRANSPOSE( IFNA(FILTER($B:$B, MONTH(IF($A:$A&lt;&gt;"""",$A:$A,""null""))=MONTH(IF('DATOS PERSONALES'!$H1322&lt;&gt;"""",'DATOS PERSONALES'!$H1322,""null""))),""Ingrese mes contratacion primero""))"),"Ingrese mes contratacion primero")</f>
        <v>Ingrese mes contratacion primero</v>
      </c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</row>
    <row r="1325" ht="15.75" customHeight="1">
      <c r="A1325" s="134"/>
      <c r="B1325" s="134"/>
      <c r="C1325" s="134"/>
      <c r="D1325" s="134"/>
      <c r="E1325" s="134"/>
      <c r="F1325" s="134"/>
      <c r="G1325" s="134"/>
      <c r="H1325" s="134"/>
      <c r="I1325" s="134"/>
      <c r="J1325" s="134"/>
      <c r="K1325" s="134"/>
      <c r="L1325" s="134"/>
      <c r="M1325" s="134"/>
      <c r="N1325" s="134"/>
      <c r="O1325" s="134"/>
      <c r="P1325" s="134"/>
      <c r="Q1325" s="59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353"/>
      <c r="AZ1325" s="392" t="str">
        <f>IFERROR(__xludf.DUMMYFUNCTION("TRANSPOSE( IFNA(FILTER($B:$B, MONTH(IF($A:$A&lt;&gt;"""",$A:$A,""null""))=MONTH(IF('DATOS PERSONALES'!$H1323&lt;&gt;"""",'DATOS PERSONALES'!$H1323,""null""))),""Ingrese mes contratacion primero""))"),"Ingrese mes contratacion primero")</f>
        <v>Ingrese mes contratacion primero</v>
      </c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</row>
    <row r="1326" ht="15.75" customHeight="1">
      <c r="A1326" s="134"/>
      <c r="B1326" s="134"/>
      <c r="C1326" s="134"/>
      <c r="D1326" s="134"/>
      <c r="E1326" s="134"/>
      <c r="F1326" s="134"/>
      <c r="G1326" s="134"/>
      <c r="H1326" s="134"/>
      <c r="I1326" s="134"/>
      <c r="J1326" s="134"/>
      <c r="K1326" s="134"/>
      <c r="L1326" s="134"/>
      <c r="M1326" s="134"/>
      <c r="N1326" s="134"/>
      <c r="O1326" s="134"/>
      <c r="P1326" s="134"/>
      <c r="Q1326" s="59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353"/>
      <c r="AZ1326" s="392" t="str">
        <f>IFERROR(__xludf.DUMMYFUNCTION("TRANSPOSE( IFNA(FILTER($B:$B, MONTH(IF($A:$A&lt;&gt;"""",$A:$A,""null""))=MONTH(IF('DATOS PERSONALES'!$H1324&lt;&gt;"""",'DATOS PERSONALES'!$H1324,""null""))),""Ingrese mes contratacion primero""))"),"Ingrese mes contratacion primero")</f>
        <v>Ingrese mes contratacion primero</v>
      </c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</row>
    <row r="1327" ht="15.75" customHeight="1">
      <c r="A1327" s="134"/>
      <c r="B1327" s="134"/>
      <c r="C1327" s="134"/>
      <c r="D1327" s="134"/>
      <c r="E1327" s="134"/>
      <c r="F1327" s="134"/>
      <c r="G1327" s="134"/>
      <c r="H1327" s="134"/>
      <c r="I1327" s="134"/>
      <c r="J1327" s="134"/>
      <c r="K1327" s="134"/>
      <c r="L1327" s="134"/>
      <c r="M1327" s="134"/>
      <c r="N1327" s="134"/>
      <c r="O1327" s="134"/>
      <c r="P1327" s="134"/>
      <c r="Q1327" s="59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353"/>
      <c r="AZ1327" s="392" t="str">
        <f>IFERROR(__xludf.DUMMYFUNCTION("TRANSPOSE( IFNA(FILTER($B:$B, MONTH(IF($A:$A&lt;&gt;"""",$A:$A,""null""))=MONTH(IF('DATOS PERSONALES'!$H1325&lt;&gt;"""",'DATOS PERSONALES'!$H1325,""null""))),""Ingrese mes contratacion primero""))"),"Ingrese mes contratacion primero")</f>
        <v>Ingrese mes contratacion primero</v>
      </c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</row>
    <row r="1328" ht="15.75" customHeight="1">
      <c r="A1328" s="134"/>
      <c r="B1328" s="134"/>
      <c r="C1328" s="134"/>
      <c r="D1328" s="134"/>
      <c r="E1328" s="134"/>
      <c r="F1328" s="134"/>
      <c r="G1328" s="134"/>
      <c r="H1328" s="134"/>
      <c r="I1328" s="134"/>
      <c r="J1328" s="134"/>
      <c r="K1328" s="134"/>
      <c r="L1328" s="134"/>
      <c r="M1328" s="134"/>
      <c r="N1328" s="134"/>
      <c r="O1328" s="134"/>
      <c r="P1328" s="134"/>
      <c r="Q1328" s="59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353"/>
      <c r="AZ1328" s="392" t="str">
        <f>IFERROR(__xludf.DUMMYFUNCTION("TRANSPOSE( IFNA(FILTER($B:$B, MONTH(IF($A:$A&lt;&gt;"""",$A:$A,""null""))=MONTH(IF('DATOS PERSONALES'!$H1326&lt;&gt;"""",'DATOS PERSONALES'!$H1326,""null""))),""Ingrese mes contratacion primero""))"),"Ingrese mes contratacion primero")</f>
        <v>Ingrese mes contratacion primero</v>
      </c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</row>
    <row r="1329" ht="15.75" customHeight="1">
      <c r="A1329" s="134"/>
      <c r="B1329" s="134"/>
      <c r="C1329" s="134"/>
      <c r="D1329" s="134"/>
      <c r="E1329" s="134"/>
      <c r="F1329" s="134"/>
      <c r="G1329" s="134"/>
      <c r="H1329" s="134"/>
      <c r="I1329" s="134"/>
      <c r="J1329" s="134"/>
      <c r="K1329" s="134"/>
      <c r="L1329" s="134"/>
      <c r="M1329" s="134"/>
      <c r="N1329" s="134"/>
      <c r="O1329" s="134"/>
      <c r="P1329" s="134"/>
      <c r="Q1329" s="59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353"/>
      <c r="AZ1329" s="392" t="str">
        <f>IFERROR(__xludf.DUMMYFUNCTION("TRANSPOSE( IFNA(FILTER($B:$B, MONTH(IF($A:$A&lt;&gt;"""",$A:$A,""null""))=MONTH(IF('DATOS PERSONALES'!$H1327&lt;&gt;"""",'DATOS PERSONALES'!$H1327,""null""))),""Ingrese mes contratacion primero""))"),"Ingrese mes contratacion primero")</f>
        <v>Ingrese mes contratacion primero</v>
      </c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</row>
    <row r="1330" ht="15.75" customHeight="1">
      <c r="A1330" s="134"/>
      <c r="B1330" s="134"/>
      <c r="C1330" s="134"/>
      <c r="D1330" s="134"/>
      <c r="E1330" s="134"/>
      <c r="F1330" s="134"/>
      <c r="G1330" s="134"/>
      <c r="H1330" s="134"/>
      <c r="I1330" s="134"/>
      <c r="J1330" s="134"/>
      <c r="K1330" s="134"/>
      <c r="L1330" s="134"/>
      <c r="M1330" s="134"/>
      <c r="N1330" s="134"/>
      <c r="O1330" s="134"/>
      <c r="P1330" s="134"/>
      <c r="Q1330" s="59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353"/>
      <c r="AZ1330" s="392" t="str">
        <f>IFERROR(__xludf.DUMMYFUNCTION("TRANSPOSE( IFNA(FILTER($B:$B, MONTH(IF($A:$A&lt;&gt;"""",$A:$A,""null""))=MONTH(IF('DATOS PERSONALES'!$H1328&lt;&gt;"""",'DATOS PERSONALES'!$H1328,""null""))),""Ingrese mes contratacion primero""))"),"Ingrese mes contratacion primero")</f>
        <v>Ingrese mes contratacion primero</v>
      </c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</row>
    <row r="1331" ht="15.75" customHeight="1">
      <c r="A1331" s="134"/>
      <c r="B1331" s="134"/>
      <c r="C1331" s="134"/>
      <c r="D1331" s="134"/>
      <c r="E1331" s="134"/>
      <c r="F1331" s="134"/>
      <c r="G1331" s="134"/>
      <c r="H1331" s="134"/>
      <c r="I1331" s="134"/>
      <c r="J1331" s="134"/>
      <c r="K1331" s="134"/>
      <c r="L1331" s="134"/>
      <c r="M1331" s="134"/>
      <c r="N1331" s="134"/>
      <c r="O1331" s="134"/>
      <c r="P1331" s="134"/>
      <c r="Q1331" s="59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353"/>
      <c r="AZ1331" s="392" t="str">
        <f>IFERROR(__xludf.DUMMYFUNCTION("TRANSPOSE( IFNA(FILTER($B:$B, MONTH(IF($A:$A&lt;&gt;"""",$A:$A,""null""))=MONTH(IF('DATOS PERSONALES'!$H1329&lt;&gt;"""",'DATOS PERSONALES'!$H1329,""null""))),""Ingrese mes contratacion primero""))"),"Ingrese mes contratacion primero")</f>
        <v>Ingrese mes contratacion primero</v>
      </c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</row>
    <row r="1332" ht="15.75" customHeight="1">
      <c r="A1332" s="134"/>
      <c r="B1332" s="134"/>
      <c r="C1332" s="134"/>
      <c r="D1332" s="134"/>
      <c r="E1332" s="134"/>
      <c r="F1332" s="134"/>
      <c r="G1332" s="134"/>
      <c r="H1332" s="134"/>
      <c r="I1332" s="134"/>
      <c r="J1332" s="134"/>
      <c r="K1332" s="134"/>
      <c r="L1332" s="134"/>
      <c r="M1332" s="134"/>
      <c r="N1332" s="134"/>
      <c r="O1332" s="134"/>
      <c r="P1332" s="134"/>
      <c r="Q1332" s="59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353"/>
      <c r="AZ1332" s="392" t="str">
        <f>IFERROR(__xludf.DUMMYFUNCTION("TRANSPOSE( IFNA(FILTER($B:$B, MONTH(IF($A:$A&lt;&gt;"""",$A:$A,""null""))=MONTH(IF('DATOS PERSONALES'!$H1330&lt;&gt;"""",'DATOS PERSONALES'!$H1330,""null""))),""Ingrese mes contratacion primero""))"),"Ingrese mes contratacion primero")</f>
        <v>Ingrese mes contratacion primero</v>
      </c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</row>
    <row r="1333" ht="15.75" customHeight="1">
      <c r="A1333" s="134"/>
      <c r="B1333" s="134"/>
      <c r="C1333" s="134"/>
      <c r="D1333" s="134"/>
      <c r="E1333" s="134"/>
      <c r="F1333" s="134"/>
      <c r="G1333" s="134"/>
      <c r="H1333" s="134"/>
      <c r="I1333" s="134"/>
      <c r="J1333" s="134"/>
      <c r="K1333" s="134"/>
      <c r="L1333" s="134"/>
      <c r="M1333" s="134"/>
      <c r="N1333" s="134"/>
      <c r="O1333" s="134"/>
      <c r="P1333" s="134"/>
      <c r="Q1333" s="59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353"/>
      <c r="AZ1333" s="392" t="str">
        <f>IFERROR(__xludf.DUMMYFUNCTION("TRANSPOSE( IFNA(FILTER($B:$B, MONTH(IF($A:$A&lt;&gt;"""",$A:$A,""null""))=MONTH(IF('DATOS PERSONALES'!$H1331&lt;&gt;"""",'DATOS PERSONALES'!$H1331,""null""))),""Ingrese mes contratacion primero""))"),"Ingrese mes contratacion primero")</f>
        <v>Ingrese mes contratacion primero</v>
      </c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</row>
    <row r="1334" ht="15.75" customHeight="1">
      <c r="A1334" s="134"/>
      <c r="B1334" s="134"/>
      <c r="C1334" s="134"/>
      <c r="D1334" s="134"/>
      <c r="E1334" s="134"/>
      <c r="F1334" s="134"/>
      <c r="G1334" s="134"/>
      <c r="H1334" s="134"/>
      <c r="I1334" s="134"/>
      <c r="J1334" s="134"/>
      <c r="K1334" s="134"/>
      <c r="L1334" s="134"/>
      <c r="M1334" s="134"/>
      <c r="N1334" s="134"/>
      <c r="O1334" s="134"/>
      <c r="P1334" s="134"/>
      <c r="Q1334" s="59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353"/>
      <c r="AZ1334" s="392" t="str">
        <f>IFERROR(__xludf.DUMMYFUNCTION("TRANSPOSE( IFNA(FILTER($B:$B, MONTH(IF($A:$A&lt;&gt;"""",$A:$A,""null""))=MONTH(IF('DATOS PERSONALES'!$H1332&lt;&gt;"""",'DATOS PERSONALES'!$H1332,""null""))),""Ingrese mes contratacion primero""))"),"Ingrese mes contratacion primero")</f>
        <v>Ingrese mes contratacion primero</v>
      </c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</row>
    <row r="1335" ht="15.75" customHeight="1">
      <c r="A1335" s="134"/>
      <c r="B1335" s="134"/>
      <c r="C1335" s="134"/>
      <c r="D1335" s="134"/>
      <c r="E1335" s="134"/>
      <c r="F1335" s="134"/>
      <c r="G1335" s="134"/>
      <c r="H1335" s="134"/>
      <c r="I1335" s="134"/>
      <c r="J1335" s="134"/>
      <c r="K1335" s="134"/>
      <c r="L1335" s="134"/>
      <c r="M1335" s="134"/>
      <c r="N1335" s="134"/>
      <c r="O1335" s="134"/>
      <c r="P1335" s="134"/>
      <c r="Q1335" s="59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353"/>
      <c r="AZ1335" s="392" t="str">
        <f>IFERROR(__xludf.DUMMYFUNCTION("TRANSPOSE( IFNA(FILTER($B:$B, MONTH(IF($A:$A&lt;&gt;"""",$A:$A,""null""))=MONTH(IF('DATOS PERSONALES'!$H1333&lt;&gt;"""",'DATOS PERSONALES'!$H1333,""null""))),""Ingrese mes contratacion primero""))"),"Ingrese mes contratacion primero")</f>
        <v>Ingrese mes contratacion primero</v>
      </c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</row>
    <row r="1336" ht="15.75" customHeight="1">
      <c r="A1336" s="134"/>
      <c r="B1336" s="134"/>
      <c r="C1336" s="134"/>
      <c r="D1336" s="134"/>
      <c r="E1336" s="134"/>
      <c r="F1336" s="134"/>
      <c r="G1336" s="134"/>
      <c r="H1336" s="134"/>
      <c r="I1336" s="134"/>
      <c r="J1336" s="134"/>
      <c r="K1336" s="134"/>
      <c r="L1336" s="134"/>
      <c r="M1336" s="134"/>
      <c r="N1336" s="134"/>
      <c r="O1336" s="134"/>
      <c r="P1336" s="134"/>
      <c r="Q1336" s="59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353"/>
      <c r="AZ1336" s="392" t="str">
        <f>IFERROR(__xludf.DUMMYFUNCTION("TRANSPOSE( IFNA(FILTER($B:$B, MONTH(IF($A:$A&lt;&gt;"""",$A:$A,""null""))=MONTH(IF('DATOS PERSONALES'!$H1334&lt;&gt;"""",'DATOS PERSONALES'!$H1334,""null""))),""Ingrese mes contratacion primero""))"),"Ingrese mes contratacion primero")</f>
        <v>Ingrese mes contratacion primero</v>
      </c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</row>
    <row r="1337" ht="15.75" customHeight="1">
      <c r="A1337" s="134"/>
      <c r="B1337" s="134"/>
      <c r="C1337" s="134"/>
      <c r="D1337" s="134"/>
      <c r="E1337" s="134"/>
      <c r="F1337" s="134"/>
      <c r="G1337" s="134"/>
      <c r="H1337" s="134"/>
      <c r="I1337" s="134"/>
      <c r="J1337" s="134"/>
      <c r="K1337" s="134"/>
      <c r="L1337" s="134"/>
      <c r="M1337" s="134"/>
      <c r="N1337" s="134"/>
      <c r="O1337" s="134"/>
      <c r="P1337" s="134"/>
      <c r="Q1337" s="59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353"/>
      <c r="AZ1337" s="392" t="str">
        <f>IFERROR(__xludf.DUMMYFUNCTION("TRANSPOSE( IFNA(FILTER($B:$B, MONTH(IF($A:$A&lt;&gt;"""",$A:$A,""null""))=MONTH(IF('DATOS PERSONALES'!$H1335&lt;&gt;"""",'DATOS PERSONALES'!$H1335,""null""))),""Ingrese mes contratacion primero""))"),"Ingrese mes contratacion primero")</f>
        <v>Ingrese mes contratacion primero</v>
      </c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</row>
    <row r="1338" ht="15.75" customHeight="1">
      <c r="A1338" s="134"/>
      <c r="B1338" s="134"/>
      <c r="C1338" s="134"/>
      <c r="D1338" s="134"/>
      <c r="E1338" s="134"/>
      <c r="F1338" s="134"/>
      <c r="G1338" s="134"/>
      <c r="H1338" s="134"/>
      <c r="I1338" s="134"/>
      <c r="J1338" s="134"/>
      <c r="K1338" s="134"/>
      <c r="L1338" s="134"/>
      <c r="M1338" s="134"/>
      <c r="N1338" s="134"/>
      <c r="O1338" s="134"/>
      <c r="P1338" s="134"/>
      <c r="Q1338" s="59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353"/>
      <c r="AZ1338" s="392" t="str">
        <f>IFERROR(__xludf.DUMMYFUNCTION("TRANSPOSE( IFNA(FILTER($B:$B, MONTH(IF($A:$A&lt;&gt;"""",$A:$A,""null""))=MONTH(IF('DATOS PERSONALES'!$H1336&lt;&gt;"""",'DATOS PERSONALES'!$H1336,""null""))),""Ingrese mes contratacion primero""))"),"Ingrese mes contratacion primero")</f>
        <v>Ingrese mes contratacion primero</v>
      </c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</row>
    <row r="1339" ht="15.75" customHeight="1">
      <c r="A1339" s="134"/>
      <c r="B1339" s="134"/>
      <c r="C1339" s="134"/>
      <c r="D1339" s="134"/>
      <c r="E1339" s="134"/>
      <c r="F1339" s="134"/>
      <c r="G1339" s="134"/>
      <c r="H1339" s="134"/>
      <c r="I1339" s="134"/>
      <c r="J1339" s="134"/>
      <c r="K1339" s="134"/>
      <c r="L1339" s="134"/>
      <c r="M1339" s="134"/>
      <c r="N1339" s="134"/>
      <c r="O1339" s="134"/>
      <c r="P1339" s="134"/>
      <c r="Q1339" s="59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353"/>
      <c r="AZ1339" s="392" t="str">
        <f>IFERROR(__xludf.DUMMYFUNCTION("TRANSPOSE( IFNA(FILTER($B:$B, MONTH(IF($A:$A&lt;&gt;"""",$A:$A,""null""))=MONTH(IF('DATOS PERSONALES'!$H1337&lt;&gt;"""",'DATOS PERSONALES'!$H1337,""null""))),""Ingrese mes contratacion primero""))"),"Ingrese mes contratacion primero")</f>
        <v>Ingrese mes contratacion primero</v>
      </c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</row>
    <row r="1340" ht="15.75" customHeight="1">
      <c r="A1340" s="134"/>
      <c r="B1340" s="134"/>
      <c r="C1340" s="134"/>
      <c r="D1340" s="134"/>
      <c r="E1340" s="134"/>
      <c r="F1340" s="134"/>
      <c r="G1340" s="134"/>
      <c r="H1340" s="134"/>
      <c r="I1340" s="134"/>
      <c r="J1340" s="134"/>
      <c r="K1340" s="134"/>
      <c r="L1340" s="134"/>
      <c r="M1340" s="134"/>
      <c r="N1340" s="134"/>
      <c r="O1340" s="134"/>
      <c r="P1340" s="134"/>
      <c r="Q1340" s="59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353"/>
      <c r="AZ1340" s="392" t="str">
        <f>IFERROR(__xludf.DUMMYFUNCTION("TRANSPOSE( IFNA(FILTER($B:$B, MONTH(IF($A:$A&lt;&gt;"""",$A:$A,""null""))=MONTH(IF('DATOS PERSONALES'!$H1338&lt;&gt;"""",'DATOS PERSONALES'!$H1338,""null""))),""Ingrese mes contratacion primero""))"),"Ingrese mes contratacion primero")</f>
        <v>Ingrese mes contratacion primero</v>
      </c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</row>
    <row r="1341" ht="15.75" customHeight="1">
      <c r="A1341" s="134"/>
      <c r="B1341" s="134"/>
      <c r="C1341" s="134"/>
      <c r="D1341" s="134"/>
      <c r="E1341" s="134"/>
      <c r="F1341" s="134"/>
      <c r="G1341" s="134"/>
      <c r="H1341" s="134"/>
      <c r="I1341" s="134"/>
      <c r="J1341" s="134"/>
      <c r="K1341" s="134"/>
      <c r="L1341" s="134"/>
      <c r="M1341" s="134"/>
      <c r="N1341" s="134"/>
      <c r="O1341" s="134"/>
      <c r="P1341" s="134"/>
      <c r="Q1341" s="59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353"/>
      <c r="AZ1341" s="392" t="str">
        <f>IFERROR(__xludf.DUMMYFUNCTION("TRANSPOSE( IFNA(FILTER($B:$B, MONTH(IF($A:$A&lt;&gt;"""",$A:$A,""null""))=MONTH(IF('DATOS PERSONALES'!$H1339&lt;&gt;"""",'DATOS PERSONALES'!$H1339,""null""))),""Ingrese mes contratacion primero""))"),"Ingrese mes contratacion primero")</f>
        <v>Ingrese mes contratacion primero</v>
      </c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</row>
    <row r="1342" ht="15.75" customHeight="1">
      <c r="A1342" s="134"/>
      <c r="B1342" s="134"/>
      <c r="C1342" s="134"/>
      <c r="D1342" s="134"/>
      <c r="E1342" s="134"/>
      <c r="F1342" s="134"/>
      <c r="G1342" s="134"/>
      <c r="H1342" s="134"/>
      <c r="I1342" s="134"/>
      <c r="J1342" s="134"/>
      <c r="K1342" s="134"/>
      <c r="L1342" s="134"/>
      <c r="M1342" s="134"/>
      <c r="N1342" s="134"/>
      <c r="O1342" s="134"/>
      <c r="P1342" s="134"/>
      <c r="Q1342" s="59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353"/>
      <c r="AZ1342" s="392" t="str">
        <f>IFERROR(__xludf.DUMMYFUNCTION("TRANSPOSE( IFNA(FILTER($B:$B, MONTH(IF($A:$A&lt;&gt;"""",$A:$A,""null""))=MONTH(IF('DATOS PERSONALES'!$H1340&lt;&gt;"""",'DATOS PERSONALES'!$H1340,""null""))),""Ingrese mes contratacion primero""))"),"Ingrese mes contratacion primero")</f>
        <v>Ingrese mes contratacion primero</v>
      </c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</row>
    <row r="1343" ht="15.75" customHeight="1">
      <c r="A1343" s="134"/>
      <c r="B1343" s="134"/>
      <c r="C1343" s="134"/>
      <c r="D1343" s="134"/>
      <c r="E1343" s="134"/>
      <c r="F1343" s="134"/>
      <c r="G1343" s="134"/>
      <c r="H1343" s="134"/>
      <c r="I1343" s="134"/>
      <c r="J1343" s="134"/>
      <c r="K1343" s="134"/>
      <c r="L1343" s="134"/>
      <c r="M1343" s="134"/>
      <c r="N1343" s="134"/>
      <c r="O1343" s="134"/>
      <c r="P1343" s="134"/>
      <c r="Q1343" s="59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353"/>
      <c r="AZ1343" s="392" t="str">
        <f>IFERROR(__xludf.DUMMYFUNCTION("TRANSPOSE( IFNA(FILTER($B:$B, MONTH(IF($A:$A&lt;&gt;"""",$A:$A,""null""))=MONTH(IF('DATOS PERSONALES'!$H1341&lt;&gt;"""",'DATOS PERSONALES'!$H1341,""null""))),""Ingrese mes contratacion primero""))"),"Ingrese mes contratacion primero")</f>
        <v>Ingrese mes contratacion primero</v>
      </c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</row>
    <row r="1344" ht="15.75" customHeight="1">
      <c r="A1344" s="134"/>
      <c r="B1344" s="134"/>
      <c r="C1344" s="134"/>
      <c r="D1344" s="134"/>
      <c r="E1344" s="134"/>
      <c r="F1344" s="134"/>
      <c r="G1344" s="134"/>
      <c r="H1344" s="134"/>
      <c r="I1344" s="134"/>
      <c r="J1344" s="134"/>
      <c r="K1344" s="134"/>
      <c r="L1344" s="134"/>
      <c r="M1344" s="134"/>
      <c r="N1344" s="134"/>
      <c r="O1344" s="134"/>
      <c r="P1344" s="134"/>
      <c r="Q1344" s="59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353"/>
      <c r="AZ1344" s="392" t="str">
        <f>IFERROR(__xludf.DUMMYFUNCTION("TRANSPOSE( IFNA(FILTER($B:$B, MONTH(IF($A:$A&lt;&gt;"""",$A:$A,""null""))=MONTH(IF('DATOS PERSONALES'!$H1342&lt;&gt;"""",'DATOS PERSONALES'!$H1342,""null""))),""Ingrese mes contratacion primero""))"),"Ingrese mes contratacion primero")</f>
        <v>Ingrese mes contratacion primero</v>
      </c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</row>
    <row r="1345" ht="15.75" customHeight="1">
      <c r="A1345" s="134"/>
      <c r="B1345" s="134"/>
      <c r="C1345" s="134"/>
      <c r="D1345" s="134"/>
      <c r="E1345" s="134"/>
      <c r="F1345" s="134"/>
      <c r="G1345" s="134"/>
      <c r="H1345" s="134"/>
      <c r="I1345" s="134"/>
      <c r="J1345" s="134"/>
      <c r="K1345" s="134"/>
      <c r="L1345" s="134"/>
      <c r="M1345" s="134"/>
      <c r="N1345" s="134"/>
      <c r="O1345" s="134"/>
      <c r="P1345" s="134"/>
      <c r="Q1345" s="59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353"/>
      <c r="AZ1345" s="392" t="str">
        <f>IFERROR(__xludf.DUMMYFUNCTION("TRANSPOSE( IFNA(FILTER($B:$B, MONTH(IF($A:$A&lt;&gt;"""",$A:$A,""null""))=MONTH(IF('DATOS PERSONALES'!$H1343&lt;&gt;"""",'DATOS PERSONALES'!$H1343,""null""))),""Ingrese mes contratacion primero""))"),"Ingrese mes contratacion primero")</f>
        <v>Ingrese mes contratacion primero</v>
      </c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</row>
    <row r="1346" ht="15.75" customHeight="1">
      <c r="A1346" s="134"/>
      <c r="B1346" s="134"/>
      <c r="C1346" s="134"/>
      <c r="D1346" s="134"/>
      <c r="E1346" s="134"/>
      <c r="F1346" s="134"/>
      <c r="G1346" s="134"/>
      <c r="H1346" s="134"/>
      <c r="I1346" s="134"/>
      <c r="J1346" s="134"/>
      <c r="K1346" s="134"/>
      <c r="L1346" s="134"/>
      <c r="M1346" s="134"/>
      <c r="N1346" s="134"/>
      <c r="O1346" s="134"/>
      <c r="P1346" s="134"/>
      <c r="Q1346" s="59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353"/>
      <c r="AZ1346" s="392" t="str">
        <f>IFERROR(__xludf.DUMMYFUNCTION("TRANSPOSE( IFNA(FILTER($B:$B, MONTH(IF($A:$A&lt;&gt;"""",$A:$A,""null""))=MONTH(IF('DATOS PERSONALES'!$H1344&lt;&gt;"""",'DATOS PERSONALES'!$H1344,""null""))),""Ingrese mes contratacion primero""))"),"Ingrese mes contratacion primero")</f>
        <v>Ingrese mes contratacion primero</v>
      </c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</row>
    <row r="1347" ht="15.75" customHeight="1">
      <c r="A1347" s="134"/>
      <c r="B1347" s="134"/>
      <c r="C1347" s="134"/>
      <c r="D1347" s="134"/>
      <c r="E1347" s="134"/>
      <c r="F1347" s="134"/>
      <c r="G1347" s="134"/>
      <c r="H1347" s="134"/>
      <c r="I1347" s="134"/>
      <c r="J1347" s="134"/>
      <c r="K1347" s="134"/>
      <c r="L1347" s="134"/>
      <c r="M1347" s="134"/>
      <c r="N1347" s="134"/>
      <c r="O1347" s="134"/>
      <c r="P1347" s="134"/>
      <c r="Q1347" s="59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353"/>
      <c r="AZ1347" s="392" t="str">
        <f>IFERROR(__xludf.DUMMYFUNCTION("TRANSPOSE( IFNA(FILTER($B:$B, MONTH(IF($A:$A&lt;&gt;"""",$A:$A,""null""))=MONTH(IF('DATOS PERSONALES'!$H1345&lt;&gt;"""",'DATOS PERSONALES'!$H1345,""null""))),""Ingrese mes contratacion primero""))"),"Ingrese mes contratacion primero")</f>
        <v>Ingrese mes contratacion primero</v>
      </c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</row>
    <row r="1348" ht="15.75" customHeight="1">
      <c r="A1348" s="134"/>
      <c r="B1348" s="134"/>
      <c r="C1348" s="134"/>
      <c r="D1348" s="134"/>
      <c r="E1348" s="134"/>
      <c r="F1348" s="134"/>
      <c r="G1348" s="134"/>
      <c r="H1348" s="134"/>
      <c r="I1348" s="134"/>
      <c r="J1348" s="134"/>
      <c r="K1348" s="134"/>
      <c r="L1348" s="134"/>
      <c r="M1348" s="134"/>
      <c r="N1348" s="134"/>
      <c r="O1348" s="134"/>
      <c r="P1348" s="134"/>
      <c r="Q1348" s="59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353"/>
      <c r="AZ1348" s="392" t="str">
        <f>IFERROR(__xludf.DUMMYFUNCTION("TRANSPOSE( IFNA(FILTER($B:$B, MONTH(IF($A:$A&lt;&gt;"""",$A:$A,""null""))=MONTH(IF('DATOS PERSONALES'!$H1346&lt;&gt;"""",'DATOS PERSONALES'!$H1346,""null""))),""Ingrese mes contratacion primero""))"),"Ingrese mes contratacion primero")</f>
        <v>Ingrese mes contratacion primero</v>
      </c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</row>
    <row r="1349" ht="15.75" customHeight="1">
      <c r="A1349" s="134"/>
      <c r="B1349" s="134"/>
      <c r="C1349" s="134"/>
      <c r="D1349" s="134"/>
      <c r="E1349" s="134"/>
      <c r="F1349" s="134"/>
      <c r="G1349" s="134"/>
      <c r="H1349" s="134"/>
      <c r="I1349" s="134"/>
      <c r="J1349" s="134"/>
      <c r="K1349" s="134"/>
      <c r="L1349" s="134"/>
      <c r="M1349" s="134"/>
      <c r="N1349" s="134"/>
      <c r="O1349" s="134"/>
      <c r="P1349" s="134"/>
      <c r="Q1349" s="59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353"/>
      <c r="AZ1349" s="392" t="str">
        <f>IFERROR(__xludf.DUMMYFUNCTION("TRANSPOSE( IFNA(FILTER($B:$B, MONTH(IF($A:$A&lt;&gt;"""",$A:$A,""null""))=MONTH(IF('DATOS PERSONALES'!$H1347&lt;&gt;"""",'DATOS PERSONALES'!$H1347,""null""))),""Ingrese mes contratacion primero""))"),"Ingrese mes contratacion primero")</f>
        <v>Ingrese mes contratacion primero</v>
      </c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</row>
    <row r="1350" ht="15.75" customHeight="1">
      <c r="A1350" s="134"/>
      <c r="B1350" s="134"/>
      <c r="C1350" s="134"/>
      <c r="D1350" s="134"/>
      <c r="E1350" s="134"/>
      <c r="F1350" s="134"/>
      <c r="G1350" s="134"/>
      <c r="H1350" s="134"/>
      <c r="I1350" s="134"/>
      <c r="J1350" s="134"/>
      <c r="K1350" s="134"/>
      <c r="L1350" s="134"/>
      <c r="M1350" s="134"/>
      <c r="N1350" s="134"/>
      <c r="O1350" s="134"/>
      <c r="P1350" s="134"/>
      <c r="Q1350" s="59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353"/>
      <c r="AZ1350" s="392" t="str">
        <f>IFERROR(__xludf.DUMMYFUNCTION("TRANSPOSE( IFNA(FILTER($B:$B, MONTH(IF($A:$A&lt;&gt;"""",$A:$A,""null""))=MONTH(IF('DATOS PERSONALES'!$H1348&lt;&gt;"""",'DATOS PERSONALES'!$H1348,""null""))),""Ingrese mes contratacion primero""))"),"Ingrese mes contratacion primero")</f>
        <v>Ingrese mes contratacion primero</v>
      </c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</row>
    <row r="1351" ht="15.75" customHeight="1">
      <c r="A1351" s="134"/>
      <c r="B1351" s="134"/>
      <c r="C1351" s="134"/>
      <c r="D1351" s="134"/>
      <c r="E1351" s="134"/>
      <c r="F1351" s="134"/>
      <c r="G1351" s="134"/>
      <c r="H1351" s="134"/>
      <c r="I1351" s="134"/>
      <c r="J1351" s="134"/>
      <c r="K1351" s="134"/>
      <c r="L1351" s="134"/>
      <c r="M1351" s="134"/>
      <c r="N1351" s="134"/>
      <c r="O1351" s="134"/>
      <c r="P1351" s="134"/>
      <c r="Q1351" s="59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353"/>
      <c r="AZ1351" s="392" t="str">
        <f>IFERROR(__xludf.DUMMYFUNCTION("TRANSPOSE( IFNA(FILTER($B:$B, MONTH(IF($A:$A&lt;&gt;"""",$A:$A,""null""))=MONTH(IF('DATOS PERSONALES'!$H1349&lt;&gt;"""",'DATOS PERSONALES'!$H1349,""null""))),""Ingrese mes contratacion primero""))"),"Ingrese mes contratacion primero")</f>
        <v>Ingrese mes contratacion primero</v>
      </c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</row>
    <row r="1352" ht="15.75" customHeight="1">
      <c r="A1352" s="134"/>
      <c r="B1352" s="134"/>
      <c r="C1352" s="134"/>
      <c r="D1352" s="134"/>
      <c r="E1352" s="134"/>
      <c r="F1352" s="134"/>
      <c r="G1352" s="134"/>
      <c r="H1352" s="134"/>
      <c r="I1352" s="134"/>
      <c r="J1352" s="134"/>
      <c r="K1352" s="134"/>
      <c r="L1352" s="134"/>
      <c r="M1352" s="134"/>
      <c r="N1352" s="134"/>
      <c r="O1352" s="134"/>
      <c r="P1352" s="134"/>
      <c r="Q1352" s="59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353"/>
      <c r="AZ1352" s="392" t="str">
        <f>IFERROR(__xludf.DUMMYFUNCTION("TRANSPOSE( IFNA(FILTER($B:$B, MONTH(IF($A:$A&lt;&gt;"""",$A:$A,""null""))=MONTH(IF('DATOS PERSONALES'!$H1350&lt;&gt;"""",'DATOS PERSONALES'!$H1350,""null""))),""Ingrese mes contratacion primero""))"),"Ingrese mes contratacion primero")</f>
        <v>Ingrese mes contratacion primero</v>
      </c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</row>
    <row r="1353" ht="15.75" customHeight="1">
      <c r="A1353" s="134"/>
      <c r="B1353" s="134"/>
      <c r="C1353" s="134"/>
      <c r="D1353" s="134"/>
      <c r="E1353" s="134"/>
      <c r="F1353" s="134"/>
      <c r="G1353" s="134"/>
      <c r="H1353" s="134"/>
      <c r="I1353" s="134"/>
      <c r="J1353" s="134"/>
      <c r="K1353" s="134"/>
      <c r="L1353" s="134"/>
      <c r="M1353" s="134"/>
      <c r="N1353" s="134"/>
      <c r="O1353" s="134"/>
      <c r="P1353" s="134"/>
      <c r="Q1353" s="59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353"/>
      <c r="AZ1353" s="392" t="str">
        <f>IFERROR(__xludf.DUMMYFUNCTION("TRANSPOSE( IFNA(FILTER($B:$B, MONTH(IF($A:$A&lt;&gt;"""",$A:$A,""null""))=MONTH(IF('DATOS PERSONALES'!$H1351&lt;&gt;"""",'DATOS PERSONALES'!$H1351,""null""))),""Ingrese mes contratacion primero""))"),"Ingrese mes contratacion primero")</f>
        <v>Ingrese mes contratacion primero</v>
      </c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</row>
    <row r="1354" ht="15.75" customHeight="1">
      <c r="A1354" s="134"/>
      <c r="B1354" s="134"/>
      <c r="C1354" s="134"/>
      <c r="D1354" s="134"/>
      <c r="E1354" s="134"/>
      <c r="F1354" s="134"/>
      <c r="G1354" s="134"/>
      <c r="H1354" s="134"/>
      <c r="I1354" s="134"/>
      <c r="J1354" s="134"/>
      <c r="K1354" s="134"/>
      <c r="L1354" s="134"/>
      <c r="M1354" s="134"/>
      <c r="N1354" s="134"/>
      <c r="O1354" s="134"/>
      <c r="P1354" s="134"/>
      <c r="Q1354" s="59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353"/>
      <c r="AZ1354" s="392" t="str">
        <f>IFERROR(__xludf.DUMMYFUNCTION("TRANSPOSE( IFNA(FILTER($B:$B, MONTH(IF($A:$A&lt;&gt;"""",$A:$A,""null""))=MONTH(IF('DATOS PERSONALES'!$H1352&lt;&gt;"""",'DATOS PERSONALES'!$H1352,""null""))),""Ingrese mes contratacion primero""))"),"Ingrese mes contratacion primero")</f>
        <v>Ingrese mes contratacion primero</v>
      </c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</row>
    <row r="1355" ht="15.75" customHeight="1">
      <c r="A1355" s="134"/>
      <c r="B1355" s="134"/>
      <c r="C1355" s="134"/>
      <c r="D1355" s="134"/>
      <c r="E1355" s="134"/>
      <c r="F1355" s="134"/>
      <c r="G1355" s="134"/>
      <c r="H1355" s="134"/>
      <c r="I1355" s="134"/>
      <c r="J1355" s="134"/>
      <c r="K1355" s="134"/>
      <c r="L1355" s="134"/>
      <c r="M1355" s="134"/>
      <c r="N1355" s="134"/>
      <c r="O1355" s="134"/>
      <c r="P1355" s="134"/>
      <c r="Q1355" s="59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353"/>
      <c r="AZ1355" s="392" t="str">
        <f>IFERROR(__xludf.DUMMYFUNCTION("TRANSPOSE( IFNA(FILTER($B:$B, MONTH(IF($A:$A&lt;&gt;"""",$A:$A,""null""))=MONTH(IF('DATOS PERSONALES'!$H1353&lt;&gt;"""",'DATOS PERSONALES'!$H1353,""null""))),""Ingrese mes contratacion primero""))"),"Ingrese mes contratacion primero")</f>
        <v>Ingrese mes contratacion primero</v>
      </c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</row>
    <row r="1356" ht="15.75" customHeight="1">
      <c r="A1356" s="134"/>
      <c r="B1356" s="134"/>
      <c r="C1356" s="134"/>
      <c r="D1356" s="134"/>
      <c r="E1356" s="134"/>
      <c r="F1356" s="134"/>
      <c r="G1356" s="134"/>
      <c r="H1356" s="134"/>
      <c r="I1356" s="134"/>
      <c r="J1356" s="134"/>
      <c r="K1356" s="134"/>
      <c r="L1356" s="134"/>
      <c r="M1356" s="134"/>
      <c r="N1356" s="134"/>
      <c r="O1356" s="134"/>
      <c r="P1356" s="134"/>
      <c r="Q1356" s="59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353"/>
      <c r="AZ1356" s="392" t="str">
        <f>IFERROR(__xludf.DUMMYFUNCTION("TRANSPOSE( IFNA(FILTER($B:$B, MONTH(IF($A:$A&lt;&gt;"""",$A:$A,""null""))=MONTH(IF('DATOS PERSONALES'!$H1354&lt;&gt;"""",'DATOS PERSONALES'!$H1354,""null""))),""Ingrese mes contratacion primero""))"),"Ingrese mes contratacion primero")</f>
        <v>Ingrese mes contratacion primero</v>
      </c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</row>
    <row r="1357" ht="15.75" customHeight="1">
      <c r="A1357" s="134"/>
      <c r="B1357" s="134"/>
      <c r="C1357" s="134"/>
      <c r="D1357" s="134"/>
      <c r="E1357" s="134"/>
      <c r="F1357" s="134"/>
      <c r="G1357" s="134"/>
      <c r="H1357" s="134"/>
      <c r="I1357" s="134"/>
      <c r="J1357" s="134"/>
      <c r="K1357" s="134"/>
      <c r="L1357" s="134"/>
      <c r="M1357" s="134"/>
      <c r="N1357" s="134"/>
      <c r="O1357" s="134"/>
      <c r="P1357" s="134"/>
      <c r="Q1357" s="59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353"/>
      <c r="AZ1357" s="392" t="str">
        <f>IFERROR(__xludf.DUMMYFUNCTION("TRANSPOSE( IFNA(FILTER($B:$B, MONTH(IF($A:$A&lt;&gt;"""",$A:$A,""null""))=MONTH(IF('DATOS PERSONALES'!$H1355&lt;&gt;"""",'DATOS PERSONALES'!$H1355,""null""))),""Ingrese mes contratacion primero""))"),"Ingrese mes contratacion primero")</f>
        <v>Ingrese mes contratacion primero</v>
      </c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</row>
    <row r="1358" ht="15.75" customHeight="1">
      <c r="A1358" s="134"/>
      <c r="B1358" s="134"/>
      <c r="C1358" s="134"/>
      <c r="D1358" s="134"/>
      <c r="E1358" s="134"/>
      <c r="F1358" s="134"/>
      <c r="G1358" s="134"/>
      <c r="H1358" s="134"/>
      <c r="I1358" s="134"/>
      <c r="J1358" s="134"/>
      <c r="K1358" s="134"/>
      <c r="L1358" s="134"/>
      <c r="M1358" s="134"/>
      <c r="N1358" s="134"/>
      <c r="O1358" s="134"/>
      <c r="P1358" s="134"/>
      <c r="Q1358" s="59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353"/>
      <c r="AZ1358" s="392" t="str">
        <f>IFERROR(__xludf.DUMMYFUNCTION("TRANSPOSE( IFNA(FILTER($B:$B, MONTH(IF($A:$A&lt;&gt;"""",$A:$A,""null""))=MONTH(IF('DATOS PERSONALES'!$H1356&lt;&gt;"""",'DATOS PERSONALES'!$H1356,""null""))),""Ingrese mes contratacion primero""))"),"Ingrese mes contratacion primero")</f>
        <v>Ingrese mes contratacion primero</v>
      </c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</row>
    <row r="1359" ht="15.75" customHeight="1">
      <c r="A1359" s="134"/>
      <c r="B1359" s="134"/>
      <c r="C1359" s="134"/>
      <c r="D1359" s="134"/>
      <c r="E1359" s="134"/>
      <c r="F1359" s="134"/>
      <c r="G1359" s="134"/>
      <c r="H1359" s="134"/>
      <c r="I1359" s="134"/>
      <c r="J1359" s="134"/>
      <c r="K1359" s="134"/>
      <c r="L1359" s="134"/>
      <c r="M1359" s="134"/>
      <c r="N1359" s="134"/>
      <c r="O1359" s="134"/>
      <c r="P1359" s="134"/>
      <c r="Q1359" s="59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353"/>
      <c r="AZ1359" s="392" t="str">
        <f>IFERROR(__xludf.DUMMYFUNCTION("TRANSPOSE( IFNA(FILTER($B:$B, MONTH(IF($A:$A&lt;&gt;"""",$A:$A,""null""))=MONTH(IF('DATOS PERSONALES'!$H1357&lt;&gt;"""",'DATOS PERSONALES'!$H1357,""null""))),""Ingrese mes contratacion primero""))"),"Ingrese mes contratacion primero")</f>
        <v>Ingrese mes contratacion primero</v>
      </c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</row>
    <row r="1360" ht="15.75" customHeight="1">
      <c r="A1360" s="134"/>
      <c r="B1360" s="134"/>
      <c r="C1360" s="134"/>
      <c r="D1360" s="134"/>
      <c r="E1360" s="134"/>
      <c r="F1360" s="134"/>
      <c r="G1360" s="134"/>
      <c r="H1360" s="134"/>
      <c r="I1360" s="134"/>
      <c r="J1360" s="134"/>
      <c r="K1360" s="134"/>
      <c r="L1360" s="134"/>
      <c r="M1360" s="134"/>
      <c r="N1360" s="134"/>
      <c r="O1360" s="134"/>
      <c r="P1360" s="134"/>
      <c r="Q1360" s="59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353"/>
      <c r="AZ1360" s="392" t="str">
        <f>IFERROR(__xludf.DUMMYFUNCTION("TRANSPOSE( IFNA(FILTER($B:$B, MONTH(IF($A:$A&lt;&gt;"""",$A:$A,""null""))=MONTH(IF('DATOS PERSONALES'!$H1358&lt;&gt;"""",'DATOS PERSONALES'!$H1358,""null""))),""Ingrese mes contratacion primero""))"),"Ingrese mes contratacion primero")</f>
        <v>Ingrese mes contratacion primero</v>
      </c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</row>
    <row r="1361" ht="15.75" customHeight="1">
      <c r="A1361" s="134"/>
      <c r="B1361" s="134"/>
      <c r="C1361" s="134"/>
      <c r="D1361" s="134"/>
      <c r="E1361" s="134"/>
      <c r="F1361" s="134"/>
      <c r="G1361" s="134"/>
      <c r="H1361" s="134"/>
      <c r="I1361" s="134"/>
      <c r="J1361" s="134"/>
      <c r="K1361" s="134"/>
      <c r="L1361" s="134"/>
      <c r="M1361" s="134"/>
      <c r="N1361" s="134"/>
      <c r="O1361" s="134"/>
      <c r="P1361" s="134"/>
      <c r="Q1361" s="59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353"/>
      <c r="AZ1361" s="392" t="str">
        <f>IFERROR(__xludf.DUMMYFUNCTION("TRANSPOSE( IFNA(FILTER($B:$B, MONTH(IF($A:$A&lt;&gt;"""",$A:$A,""null""))=MONTH(IF('DATOS PERSONALES'!$H1359&lt;&gt;"""",'DATOS PERSONALES'!$H1359,""null""))),""Ingrese mes contratacion primero""))"),"Ingrese mes contratacion primero")</f>
        <v>Ingrese mes contratacion primero</v>
      </c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</row>
    <row r="1362" ht="15.75" customHeight="1">
      <c r="A1362" s="134"/>
      <c r="B1362" s="134"/>
      <c r="C1362" s="134"/>
      <c r="D1362" s="134"/>
      <c r="E1362" s="134"/>
      <c r="F1362" s="134"/>
      <c r="G1362" s="134"/>
      <c r="H1362" s="134"/>
      <c r="I1362" s="134"/>
      <c r="J1362" s="134"/>
      <c r="K1362" s="134"/>
      <c r="L1362" s="134"/>
      <c r="M1362" s="134"/>
      <c r="N1362" s="134"/>
      <c r="O1362" s="134"/>
      <c r="P1362" s="134"/>
      <c r="Q1362" s="59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353"/>
      <c r="AZ1362" s="392" t="str">
        <f>IFERROR(__xludf.DUMMYFUNCTION("TRANSPOSE( IFNA(FILTER($B:$B, MONTH(IF($A:$A&lt;&gt;"""",$A:$A,""null""))=MONTH(IF('DATOS PERSONALES'!$H1360&lt;&gt;"""",'DATOS PERSONALES'!$H1360,""null""))),""Ingrese mes contratacion primero""))"),"Ingrese mes contratacion primero")</f>
        <v>Ingrese mes contratacion primero</v>
      </c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</row>
    <row r="1363" ht="15.75" customHeight="1">
      <c r="A1363" s="134"/>
      <c r="B1363" s="134"/>
      <c r="C1363" s="134"/>
      <c r="D1363" s="134"/>
      <c r="E1363" s="134"/>
      <c r="F1363" s="134"/>
      <c r="G1363" s="134"/>
      <c r="H1363" s="134"/>
      <c r="I1363" s="134"/>
      <c r="J1363" s="134"/>
      <c r="K1363" s="134"/>
      <c r="L1363" s="134"/>
      <c r="M1363" s="134"/>
      <c r="N1363" s="134"/>
      <c r="O1363" s="134"/>
      <c r="P1363" s="134"/>
      <c r="Q1363" s="59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353"/>
      <c r="AZ1363" s="392" t="str">
        <f>IFERROR(__xludf.DUMMYFUNCTION("TRANSPOSE( IFNA(FILTER($B:$B, MONTH(IF($A:$A&lt;&gt;"""",$A:$A,""null""))=MONTH(IF('DATOS PERSONALES'!$H1361&lt;&gt;"""",'DATOS PERSONALES'!$H1361,""null""))),""Ingrese mes contratacion primero""))"),"Ingrese mes contratacion primero")</f>
        <v>Ingrese mes contratacion primero</v>
      </c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</row>
    <row r="1364" ht="15.75" customHeight="1">
      <c r="A1364" s="134"/>
      <c r="B1364" s="134"/>
      <c r="C1364" s="134"/>
      <c r="D1364" s="134"/>
      <c r="E1364" s="134"/>
      <c r="F1364" s="134"/>
      <c r="G1364" s="134"/>
      <c r="H1364" s="134"/>
      <c r="I1364" s="134"/>
      <c r="J1364" s="134"/>
      <c r="K1364" s="134"/>
      <c r="L1364" s="134"/>
      <c r="M1364" s="134"/>
      <c r="N1364" s="134"/>
      <c r="O1364" s="134"/>
      <c r="P1364" s="134"/>
      <c r="Q1364" s="59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353"/>
      <c r="AZ1364" s="392" t="str">
        <f>IFERROR(__xludf.DUMMYFUNCTION("TRANSPOSE( IFNA(FILTER($B:$B, MONTH(IF($A:$A&lt;&gt;"""",$A:$A,""null""))=MONTH(IF('DATOS PERSONALES'!$H1362&lt;&gt;"""",'DATOS PERSONALES'!$H1362,""null""))),""Ingrese mes contratacion primero""))"),"Ingrese mes contratacion primero")</f>
        <v>Ingrese mes contratacion primero</v>
      </c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</row>
    <row r="1365" ht="15.75" customHeight="1">
      <c r="A1365" s="134"/>
      <c r="B1365" s="134"/>
      <c r="C1365" s="134"/>
      <c r="D1365" s="134"/>
      <c r="E1365" s="134"/>
      <c r="F1365" s="134"/>
      <c r="G1365" s="134"/>
      <c r="H1365" s="134"/>
      <c r="I1365" s="134"/>
      <c r="J1365" s="134"/>
      <c r="K1365" s="134"/>
      <c r="L1365" s="134"/>
      <c r="M1365" s="134"/>
      <c r="N1365" s="134"/>
      <c r="O1365" s="134"/>
      <c r="P1365" s="134"/>
      <c r="Q1365" s="59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353"/>
      <c r="AZ1365" s="392" t="str">
        <f>IFERROR(__xludf.DUMMYFUNCTION("TRANSPOSE( IFNA(FILTER($B:$B, MONTH(IF($A:$A&lt;&gt;"""",$A:$A,""null""))=MONTH(IF('DATOS PERSONALES'!$H1363&lt;&gt;"""",'DATOS PERSONALES'!$H1363,""null""))),""Ingrese mes contratacion primero""))"),"Ingrese mes contratacion primero")</f>
        <v>Ingrese mes contratacion primero</v>
      </c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</row>
    <row r="1366" ht="15.75" customHeight="1">
      <c r="A1366" s="134"/>
      <c r="B1366" s="134"/>
      <c r="C1366" s="134"/>
      <c r="D1366" s="134"/>
      <c r="E1366" s="134"/>
      <c r="F1366" s="134"/>
      <c r="G1366" s="134"/>
      <c r="H1366" s="134"/>
      <c r="I1366" s="134"/>
      <c r="J1366" s="134"/>
      <c r="K1366" s="134"/>
      <c r="L1366" s="134"/>
      <c r="M1366" s="134"/>
      <c r="N1366" s="134"/>
      <c r="O1366" s="134"/>
      <c r="P1366" s="134"/>
      <c r="Q1366" s="59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353"/>
      <c r="AZ1366" s="392" t="str">
        <f>IFERROR(__xludf.DUMMYFUNCTION("TRANSPOSE( IFNA(FILTER($B:$B, MONTH(IF($A:$A&lt;&gt;"""",$A:$A,""null""))=MONTH(IF('DATOS PERSONALES'!$H1364&lt;&gt;"""",'DATOS PERSONALES'!$H1364,""null""))),""Ingrese mes contratacion primero""))"),"Ingrese mes contratacion primero")</f>
        <v>Ingrese mes contratacion primero</v>
      </c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</row>
    <row r="1367" ht="15.75" customHeight="1">
      <c r="A1367" s="134"/>
      <c r="B1367" s="134"/>
      <c r="C1367" s="134"/>
      <c r="D1367" s="134"/>
      <c r="E1367" s="134"/>
      <c r="F1367" s="134"/>
      <c r="G1367" s="134"/>
      <c r="H1367" s="134"/>
      <c r="I1367" s="134"/>
      <c r="J1367" s="134"/>
      <c r="K1367" s="134"/>
      <c r="L1367" s="134"/>
      <c r="M1367" s="134"/>
      <c r="N1367" s="134"/>
      <c r="O1367" s="134"/>
      <c r="P1367" s="134"/>
      <c r="Q1367" s="59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353"/>
      <c r="AZ1367" s="392" t="str">
        <f>IFERROR(__xludf.DUMMYFUNCTION("TRANSPOSE( IFNA(FILTER($B:$B, MONTH(IF($A:$A&lt;&gt;"""",$A:$A,""null""))=MONTH(IF('DATOS PERSONALES'!$H1365&lt;&gt;"""",'DATOS PERSONALES'!$H1365,""null""))),""Ingrese mes contratacion primero""))"),"Ingrese mes contratacion primero")</f>
        <v>Ingrese mes contratacion primero</v>
      </c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</row>
    <row r="1368" ht="15.75" customHeight="1">
      <c r="A1368" s="134"/>
      <c r="B1368" s="134"/>
      <c r="C1368" s="134"/>
      <c r="D1368" s="134"/>
      <c r="E1368" s="134"/>
      <c r="F1368" s="134"/>
      <c r="G1368" s="134"/>
      <c r="H1368" s="134"/>
      <c r="I1368" s="134"/>
      <c r="J1368" s="134"/>
      <c r="K1368" s="134"/>
      <c r="L1368" s="134"/>
      <c r="M1368" s="134"/>
      <c r="N1368" s="134"/>
      <c r="O1368" s="134"/>
      <c r="P1368" s="134"/>
      <c r="Q1368" s="59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353"/>
      <c r="AZ1368" s="392" t="str">
        <f>IFERROR(__xludf.DUMMYFUNCTION("TRANSPOSE( IFNA(FILTER($B:$B, MONTH(IF($A:$A&lt;&gt;"""",$A:$A,""null""))=MONTH(IF('DATOS PERSONALES'!$H1366&lt;&gt;"""",'DATOS PERSONALES'!$H1366,""null""))),""Ingrese mes contratacion primero""))"),"Ingrese mes contratacion primero")</f>
        <v>Ingrese mes contratacion primero</v>
      </c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</row>
    <row r="1369" ht="15.75" customHeight="1">
      <c r="A1369" s="134"/>
      <c r="B1369" s="134"/>
      <c r="C1369" s="134"/>
      <c r="D1369" s="134"/>
      <c r="E1369" s="134"/>
      <c r="F1369" s="134"/>
      <c r="G1369" s="134"/>
      <c r="H1369" s="134"/>
      <c r="I1369" s="134"/>
      <c r="J1369" s="134"/>
      <c r="K1369" s="134"/>
      <c r="L1369" s="134"/>
      <c r="M1369" s="134"/>
      <c r="N1369" s="134"/>
      <c r="O1369" s="134"/>
      <c r="P1369" s="134"/>
      <c r="Q1369" s="59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353"/>
      <c r="AZ1369" s="392" t="str">
        <f>IFERROR(__xludf.DUMMYFUNCTION("TRANSPOSE( IFNA(FILTER($B:$B, MONTH(IF($A:$A&lt;&gt;"""",$A:$A,""null""))=MONTH(IF('DATOS PERSONALES'!$H1367&lt;&gt;"""",'DATOS PERSONALES'!$H1367,""null""))),""Ingrese mes contratacion primero""))"),"Ingrese mes contratacion primero")</f>
        <v>Ingrese mes contratacion primero</v>
      </c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</row>
    <row r="1370" ht="15.75" customHeight="1">
      <c r="A1370" s="134"/>
      <c r="B1370" s="134"/>
      <c r="C1370" s="134"/>
      <c r="D1370" s="134"/>
      <c r="E1370" s="134"/>
      <c r="F1370" s="134"/>
      <c r="G1370" s="134"/>
      <c r="H1370" s="134"/>
      <c r="I1370" s="134"/>
      <c r="J1370" s="134"/>
      <c r="K1370" s="134"/>
      <c r="L1370" s="134"/>
      <c r="M1370" s="134"/>
      <c r="N1370" s="134"/>
      <c r="O1370" s="134"/>
      <c r="P1370" s="134"/>
      <c r="Q1370" s="59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353"/>
      <c r="AZ1370" s="392" t="str">
        <f>IFERROR(__xludf.DUMMYFUNCTION("TRANSPOSE( IFNA(FILTER($B:$B, MONTH(IF($A:$A&lt;&gt;"""",$A:$A,""null""))=MONTH(IF('DATOS PERSONALES'!$H1368&lt;&gt;"""",'DATOS PERSONALES'!$H1368,""null""))),""Ingrese mes contratacion primero""))"),"Ingrese mes contratacion primero")</f>
        <v>Ingrese mes contratacion primero</v>
      </c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</row>
    <row r="1371" ht="15.75" customHeight="1">
      <c r="A1371" s="134"/>
      <c r="B1371" s="134"/>
      <c r="C1371" s="134"/>
      <c r="D1371" s="134"/>
      <c r="E1371" s="134"/>
      <c r="F1371" s="134"/>
      <c r="G1371" s="134"/>
      <c r="H1371" s="134"/>
      <c r="I1371" s="134"/>
      <c r="J1371" s="134"/>
      <c r="K1371" s="134"/>
      <c r="L1371" s="134"/>
      <c r="M1371" s="134"/>
      <c r="N1371" s="134"/>
      <c r="O1371" s="134"/>
      <c r="P1371" s="134"/>
      <c r="Q1371" s="59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353"/>
      <c r="AZ1371" s="392" t="str">
        <f>IFERROR(__xludf.DUMMYFUNCTION("TRANSPOSE( IFNA(FILTER($B:$B, MONTH(IF($A:$A&lt;&gt;"""",$A:$A,""null""))=MONTH(IF('DATOS PERSONALES'!$H1369&lt;&gt;"""",'DATOS PERSONALES'!$H1369,""null""))),""Ingrese mes contratacion primero""))"),"Ingrese mes contratacion primero")</f>
        <v>Ingrese mes contratacion primero</v>
      </c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</row>
    <row r="1372" ht="15.75" customHeight="1">
      <c r="A1372" s="134"/>
      <c r="B1372" s="134"/>
      <c r="C1372" s="134"/>
      <c r="D1372" s="134"/>
      <c r="E1372" s="134"/>
      <c r="F1372" s="134"/>
      <c r="G1372" s="134"/>
      <c r="H1372" s="134"/>
      <c r="I1372" s="134"/>
      <c r="J1372" s="134"/>
      <c r="K1372" s="134"/>
      <c r="L1372" s="134"/>
      <c r="M1372" s="134"/>
      <c r="N1372" s="134"/>
      <c r="O1372" s="134"/>
      <c r="P1372" s="134"/>
      <c r="Q1372" s="59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353"/>
      <c r="AZ1372" s="392" t="str">
        <f>IFERROR(__xludf.DUMMYFUNCTION("TRANSPOSE( IFNA(FILTER($B:$B, MONTH(IF($A:$A&lt;&gt;"""",$A:$A,""null""))=MONTH(IF('DATOS PERSONALES'!$H1370&lt;&gt;"""",'DATOS PERSONALES'!$H1370,""null""))),""Ingrese mes contratacion primero""))"),"Ingrese mes contratacion primero")</f>
        <v>Ingrese mes contratacion primero</v>
      </c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</row>
    <row r="1373" ht="15.75" customHeight="1">
      <c r="A1373" s="134"/>
      <c r="B1373" s="134"/>
      <c r="C1373" s="134"/>
      <c r="D1373" s="134"/>
      <c r="E1373" s="134"/>
      <c r="F1373" s="134"/>
      <c r="G1373" s="134"/>
      <c r="H1373" s="134"/>
      <c r="I1373" s="134"/>
      <c r="J1373" s="134"/>
      <c r="K1373" s="134"/>
      <c r="L1373" s="134"/>
      <c r="M1373" s="134"/>
      <c r="N1373" s="134"/>
      <c r="O1373" s="134"/>
      <c r="P1373" s="134"/>
      <c r="Q1373" s="59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353"/>
      <c r="AZ1373" s="392" t="str">
        <f>IFERROR(__xludf.DUMMYFUNCTION("TRANSPOSE( IFNA(FILTER($B:$B, MONTH(IF($A:$A&lt;&gt;"""",$A:$A,""null""))=MONTH(IF('DATOS PERSONALES'!$H1371&lt;&gt;"""",'DATOS PERSONALES'!$H1371,""null""))),""Ingrese mes contratacion primero""))"),"Ingrese mes contratacion primero")</f>
        <v>Ingrese mes contratacion primero</v>
      </c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</row>
    <row r="1374" ht="15.75" customHeight="1">
      <c r="A1374" s="134"/>
      <c r="B1374" s="134"/>
      <c r="C1374" s="134"/>
      <c r="D1374" s="134"/>
      <c r="E1374" s="134"/>
      <c r="F1374" s="134"/>
      <c r="G1374" s="134"/>
      <c r="H1374" s="134"/>
      <c r="I1374" s="134"/>
      <c r="J1374" s="134"/>
      <c r="K1374" s="134"/>
      <c r="L1374" s="134"/>
      <c r="M1374" s="134"/>
      <c r="N1374" s="134"/>
      <c r="O1374" s="134"/>
      <c r="P1374" s="134"/>
      <c r="Q1374" s="59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353"/>
      <c r="AZ1374" s="392" t="str">
        <f>IFERROR(__xludf.DUMMYFUNCTION("TRANSPOSE( IFNA(FILTER($B:$B, MONTH(IF($A:$A&lt;&gt;"""",$A:$A,""null""))=MONTH(IF('DATOS PERSONALES'!$H1372&lt;&gt;"""",'DATOS PERSONALES'!$H1372,""null""))),""Ingrese mes contratacion primero""))"),"Ingrese mes contratacion primero")</f>
        <v>Ingrese mes contratacion primero</v>
      </c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</row>
    <row r="1375" ht="15.75" customHeight="1">
      <c r="A1375" s="134"/>
      <c r="B1375" s="134"/>
      <c r="C1375" s="134"/>
      <c r="D1375" s="134"/>
      <c r="E1375" s="134"/>
      <c r="F1375" s="134"/>
      <c r="G1375" s="134"/>
      <c r="H1375" s="134"/>
      <c r="I1375" s="134"/>
      <c r="J1375" s="134"/>
      <c r="K1375" s="134"/>
      <c r="L1375" s="134"/>
      <c r="M1375" s="134"/>
      <c r="N1375" s="134"/>
      <c r="O1375" s="134"/>
      <c r="P1375" s="134"/>
      <c r="Q1375" s="59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353"/>
      <c r="AZ1375" s="392" t="str">
        <f>IFERROR(__xludf.DUMMYFUNCTION("TRANSPOSE( IFNA(FILTER($B:$B, MONTH(IF($A:$A&lt;&gt;"""",$A:$A,""null""))=MONTH(IF('DATOS PERSONALES'!$H1373&lt;&gt;"""",'DATOS PERSONALES'!$H1373,""null""))),""Ingrese mes contratacion primero""))"),"Ingrese mes contratacion primero")</f>
        <v>Ingrese mes contratacion primero</v>
      </c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</row>
    <row r="1376" ht="15.75" customHeight="1">
      <c r="A1376" s="134"/>
      <c r="B1376" s="134"/>
      <c r="C1376" s="134"/>
      <c r="D1376" s="134"/>
      <c r="E1376" s="134"/>
      <c r="F1376" s="134"/>
      <c r="G1376" s="134"/>
      <c r="H1376" s="134"/>
      <c r="I1376" s="134"/>
      <c r="J1376" s="134"/>
      <c r="K1376" s="134"/>
      <c r="L1376" s="134"/>
      <c r="M1376" s="134"/>
      <c r="N1376" s="134"/>
      <c r="O1376" s="134"/>
      <c r="P1376" s="134"/>
      <c r="Q1376" s="59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353"/>
      <c r="AZ1376" s="392" t="str">
        <f>IFERROR(__xludf.DUMMYFUNCTION("TRANSPOSE( IFNA(FILTER($B:$B, MONTH(IF($A:$A&lt;&gt;"""",$A:$A,""null""))=MONTH(IF('DATOS PERSONALES'!$H1374&lt;&gt;"""",'DATOS PERSONALES'!$H1374,""null""))),""Ingrese mes contratacion primero""))"),"Ingrese mes contratacion primero")</f>
        <v>Ingrese mes contratacion primero</v>
      </c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</row>
    <row r="1377" ht="15.75" customHeight="1">
      <c r="A1377" s="134"/>
      <c r="B1377" s="134"/>
      <c r="C1377" s="134"/>
      <c r="D1377" s="134"/>
      <c r="E1377" s="134"/>
      <c r="F1377" s="134"/>
      <c r="G1377" s="134"/>
      <c r="H1377" s="134"/>
      <c r="I1377" s="134"/>
      <c r="J1377" s="134"/>
      <c r="K1377" s="134"/>
      <c r="L1377" s="134"/>
      <c r="M1377" s="134"/>
      <c r="N1377" s="134"/>
      <c r="O1377" s="134"/>
      <c r="P1377" s="134"/>
      <c r="Q1377" s="59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353"/>
      <c r="AZ1377" s="392" t="str">
        <f>IFERROR(__xludf.DUMMYFUNCTION("TRANSPOSE( IFNA(FILTER($B:$B, MONTH(IF($A:$A&lt;&gt;"""",$A:$A,""null""))=MONTH(IF('DATOS PERSONALES'!$H1375&lt;&gt;"""",'DATOS PERSONALES'!$H1375,""null""))),""Ingrese mes contratacion primero""))"),"Ingrese mes contratacion primero")</f>
        <v>Ingrese mes contratacion primero</v>
      </c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</row>
    <row r="1378" ht="15.75" customHeight="1">
      <c r="A1378" s="134"/>
      <c r="B1378" s="134"/>
      <c r="C1378" s="134"/>
      <c r="D1378" s="134"/>
      <c r="E1378" s="134"/>
      <c r="F1378" s="134"/>
      <c r="G1378" s="134"/>
      <c r="H1378" s="134"/>
      <c r="I1378" s="134"/>
      <c r="J1378" s="134"/>
      <c r="K1378" s="134"/>
      <c r="L1378" s="134"/>
      <c r="M1378" s="134"/>
      <c r="N1378" s="134"/>
      <c r="O1378" s="134"/>
      <c r="P1378" s="134"/>
      <c r="Q1378" s="59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353"/>
      <c r="AZ1378" s="392" t="str">
        <f>IFERROR(__xludf.DUMMYFUNCTION("TRANSPOSE( IFNA(FILTER($B:$B, MONTH(IF($A:$A&lt;&gt;"""",$A:$A,""null""))=MONTH(IF('DATOS PERSONALES'!$H1376&lt;&gt;"""",'DATOS PERSONALES'!$H1376,""null""))),""Ingrese mes contratacion primero""))"),"Ingrese mes contratacion primero")</f>
        <v>Ingrese mes contratacion primero</v>
      </c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</row>
    <row r="1379" ht="15.75" customHeight="1">
      <c r="A1379" s="134"/>
      <c r="B1379" s="134"/>
      <c r="C1379" s="134"/>
      <c r="D1379" s="134"/>
      <c r="E1379" s="134"/>
      <c r="F1379" s="134"/>
      <c r="G1379" s="134"/>
      <c r="H1379" s="134"/>
      <c r="I1379" s="134"/>
      <c r="J1379" s="134"/>
      <c r="K1379" s="134"/>
      <c r="L1379" s="134"/>
      <c r="M1379" s="134"/>
      <c r="N1379" s="134"/>
      <c r="O1379" s="134"/>
      <c r="P1379" s="134"/>
      <c r="Q1379" s="59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353"/>
      <c r="AZ1379" s="392" t="str">
        <f>IFERROR(__xludf.DUMMYFUNCTION("TRANSPOSE( IFNA(FILTER($B:$B, MONTH(IF($A:$A&lt;&gt;"""",$A:$A,""null""))=MONTH(IF('DATOS PERSONALES'!$H1377&lt;&gt;"""",'DATOS PERSONALES'!$H1377,""null""))),""Ingrese mes contratacion primero""))"),"Ingrese mes contratacion primero")</f>
        <v>Ingrese mes contratacion primero</v>
      </c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</row>
    <row r="1380" ht="15.75" customHeight="1">
      <c r="A1380" s="134"/>
      <c r="B1380" s="134"/>
      <c r="C1380" s="134"/>
      <c r="D1380" s="134"/>
      <c r="E1380" s="134"/>
      <c r="F1380" s="134"/>
      <c r="G1380" s="134"/>
      <c r="H1380" s="134"/>
      <c r="I1380" s="134"/>
      <c r="J1380" s="134"/>
      <c r="K1380" s="134"/>
      <c r="L1380" s="134"/>
      <c r="M1380" s="134"/>
      <c r="N1380" s="134"/>
      <c r="O1380" s="134"/>
      <c r="P1380" s="134"/>
      <c r="Q1380" s="59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353"/>
      <c r="AZ1380" s="392" t="str">
        <f>IFERROR(__xludf.DUMMYFUNCTION("TRANSPOSE( IFNA(FILTER($B:$B, MONTH(IF($A:$A&lt;&gt;"""",$A:$A,""null""))=MONTH(IF('DATOS PERSONALES'!$H1378&lt;&gt;"""",'DATOS PERSONALES'!$H1378,""null""))),""Ingrese mes contratacion primero""))"),"Ingrese mes contratacion primero")</f>
        <v>Ingrese mes contratacion primero</v>
      </c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</row>
    <row r="1381" ht="15.75" customHeight="1">
      <c r="A1381" s="134"/>
      <c r="B1381" s="134"/>
      <c r="C1381" s="134"/>
      <c r="D1381" s="134"/>
      <c r="E1381" s="134"/>
      <c r="F1381" s="134"/>
      <c r="G1381" s="134"/>
      <c r="H1381" s="134"/>
      <c r="I1381" s="134"/>
      <c r="J1381" s="134"/>
      <c r="K1381" s="134"/>
      <c r="L1381" s="134"/>
      <c r="M1381" s="134"/>
      <c r="N1381" s="134"/>
      <c r="O1381" s="134"/>
      <c r="P1381" s="134"/>
      <c r="Q1381" s="59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353"/>
      <c r="AZ1381" s="392" t="str">
        <f>IFERROR(__xludf.DUMMYFUNCTION("TRANSPOSE( IFNA(FILTER($B:$B, MONTH(IF($A:$A&lt;&gt;"""",$A:$A,""null""))=MONTH(IF('DATOS PERSONALES'!$H1379&lt;&gt;"""",'DATOS PERSONALES'!$H1379,""null""))),""Ingrese mes contratacion primero""))"),"Ingrese mes contratacion primero")</f>
        <v>Ingrese mes contratacion primero</v>
      </c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</row>
    <row r="1382" ht="15.75" customHeight="1">
      <c r="A1382" s="134"/>
      <c r="B1382" s="134"/>
      <c r="C1382" s="134"/>
      <c r="D1382" s="134"/>
      <c r="E1382" s="134"/>
      <c r="F1382" s="134"/>
      <c r="G1382" s="134"/>
      <c r="H1382" s="134"/>
      <c r="I1382" s="134"/>
      <c r="J1382" s="134"/>
      <c r="K1382" s="134"/>
      <c r="L1382" s="134"/>
      <c r="M1382" s="134"/>
      <c r="N1382" s="134"/>
      <c r="O1382" s="134"/>
      <c r="P1382" s="134"/>
      <c r="Q1382" s="59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353"/>
      <c r="AZ1382" s="392" t="str">
        <f>IFERROR(__xludf.DUMMYFUNCTION("TRANSPOSE( IFNA(FILTER($B:$B, MONTH(IF($A:$A&lt;&gt;"""",$A:$A,""null""))=MONTH(IF('DATOS PERSONALES'!$H1380&lt;&gt;"""",'DATOS PERSONALES'!$H1380,""null""))),""Ingrese mes contratacion primero""))"),"Ingrese mes contratacion primero")</f>
        <v>Ingrese mes contratacion primero</v>
      </c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</row>
    <row r="1383" ht="15.75" customHeight="1">
      <c r="A1383" s="134"/>
      <c r="B1383" s="134"/>
      <c r="C1383" s="134"/>
      <c r="D1383" s="134"/>
      <c r="E1383" s="134"/>
      <c r="F1383" s="134"/>
      <c r="G1383" s="134"/>
      <c r="H1383" s="134"/>
      <c r="I1383" s="134"/>
      <c r="J1383" s="134"/>
      <c r="K1383" s="134"/>
      <c r="L1383" s="134"/>
      <c r="M1383" s="134"/>
      <c r="N1383" s="134"/>
      <c r="O1383" s="134"/>
      <c r="P1383" s="134"/>
      <c r="Q1383" s="59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353"/>
      <c r="AZ1383" s="392" t="str">
        <f>IFERROR(__xludf.DUMMYFUNCTION("TRANSPOSE( IFNA(FILTER($B:$B, MONTH(IF($A:$A&lt;&gt;"""",$A:$A,""null""))=MONTH(IF('DATOS PERSONALES'!$H1381&lt;&gt;"""",'DATOS PERSONALES'!$H1381,""null""))),""Ingrese mes contratacion primero""))"),"Ingrese mes contratacion primero")</f>
        <v>Ingrese mes contratacion primero</v>
      </c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</row>
    <row r="1384" ht="15.75" customHeight="1">
      <c r="A1384" s="134"/>
      <c r="B1384" s="134"/>
      <c r="C1384" s="134"/>
      <c r="D1384" s="134"/>
      <c r="E1384" s="134"/>
      <c r="F1384" s="134"/>
      <c r="G1384" s="134"/>
      <c r="H1384" s="134"/>
      <c r="I1384" s="134"/>
      <c r="J1384" s="134"/>
      <c r="K1384" s="134"/>
      <c r="L1384" s="134"/>
      <c r="M1384" s="134"/>
      <c r="N1384" s="134"/>
      <c r="O1384" s="134"/>
      <c r="P1384" s="134"/>
      <c r="Q1384" s="59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353"/>
      <c r="AZ1384" s="392" t="str">
        <f>IFERROR(__xludf.DUMMYFUNCTION("TRANSPOSE( IFNA(FILTER($B:$B, MONTH(IF($A:$A&lt;&gt;"""",$A:$A,""null""))=MONTH(IF('DATOS PERSONALES'!$H1382&lt;&gt;"""",'DATOS PERSONALES'!$H1382,""null""))),""Ingrese mes contratacion primero""))"),"Ingrese mes contratacion primero")</f>
        <v>Ingrese mes contratacion primero</v>
      </c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</row>
    <row r="1385" ht="15.75" customHeight="1">
      <c r="A1385" s="134"/>
      <c r="B1385" s="134"/>
      <c r="C1385" s="134"/>
      <c r="D1385" s="134"/>
      <c r="E1385" s="134"/>
      <c r="F1385" s="134"/>
      <c r="G1385" s="134"/>
      <c r="H1385" s="134"/>
      <c r="I1385" s="134"/>
      <c r="J1385" s="134"/>
      <c r="K1385" s="134"/>
      <c r="L1385" s="134"/>
      <c r="M1385" s="134"/>
      <c r="N1385" s="134"/>
      <c r="O1385" s="134"/>
      <c r="P1385" s="134"/>
      <c r="Q1385" s="59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353"/>
      <c r="AZ1385" s="392" t="str">
        <f>IFERROR(__xludf.DUMMYFUNCTION("TRANSPOSE( IFNA(FILTER($B:$B, MONTH(IF($A:$A&lt;&gt;"""",$A:$A,""null""))=MONTH(IF('DATOS PERSONALES'!$H1383&lt;&gt;"""",'DATOS PERSONALES'!$H1383,""null""))),""Ingrese mes contratacion primero""))"),"Ingrese mes contratacion primero")</f>
        <v>Ingrese mes contratacion primero</v>
      </c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</row>
    <row r="1386" ht="15.75" customHeight="1">
      <c r="A1386" s="134"/>
      <c r="B1386" s="134"/>
      <c r="C1386" s="134"/>
      <c r="D1386" s="134"/>
      <c r="E1386" s="134"/>
      <c r="F1386" s="134"/>
      <c r="G1386" s="134"/>
      <c r="H1386" s="134"/>
      <c r="I1386" s="134"/>
      <c r="J1386" s="134"/>
      <c r="K1386" s="134"/>
      <c r="L1386" s="134"/>
      <c r="M1386" s="134"/>
      <c r="N1386" s="134"/>
      <c r="O1386" s="134"/>
      <c r="P1386" s="134"/>
      <c r="Q1386" s="59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353"/>
      <c r="AZ1386" s="392" t="str">
        <f>IFERROR(__xludf.DUMMYFUNCTION("TRANSPOSE( IFNA(FILTER($B:$B, MONTH(IF($A:$A&lt;&gt;"""",$A:$A,""null""))=MONTH(IF('DATOS PERSONALES'!$H1384&lt;&gt;"""",'DATOS PERSONALES'!$H1384,""null""))),""Ingrese mes contratacion primero""))"),"Ingrese mes contratacion primero")</f>
        <v>Ingrese mes contratacion primero</v>
      </c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</row>
    <row r="1387" ht="15.75" customHeight="1">
      <c r="A1387" s="134"/>
      <c r="B1387" s="134"/>
      <c r="C1387" s="134"/>
      <c r="D1387" s="134"/>
      <c r="E1387" s="134"/>
      <c r="F1387" s="134"/>
      <c r="G1387" s="134"/>
      <c r="H1387" s="134"/>
      <c r="I1387" s="134"/>
      <c r="J1387" s="134"/>
      <c r="K1387" s="134"/>
      <c r="L1387" s="134"/>
      <c r="M1387" s="134"/>
      <c r="N1387" s="134"/>
      <c r="O1387" s="134"/>
      <c r="P1387" s="134"/>
      <c r="Q1387" s="59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353"/>
      <c r="AZ1387" s="392" t="str">
        <f>IFERROR(__xludf.DUMMYFUNCTION("TRANSPOSE( IFNA(FILTER($B:$B, MONTH(IF($A:$A&lt;&gt;"""",$A:$A,""null""))=MONTH(IF('DATOS PERSONALES'!$H1385&lt;&gt;"""",'DATOS PERSONALES'!$H1385,""null""))),""Ingrese mes contratacion primero""))"),"Ingrese mes contratacion primero")</f>
        <v>Ingrese mes contratacion primero</v>
      </c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</row>
    <row r="1388" ht="15.75" customHeight="1">
      <c r="A1388" s="134"/>
      <c r="B1388" s="134"/>
      <c r="C1388" s="134"/>
      <c r="D1388" s="134"/>
      <c r="E1388" s="134"/>
      <c r="F1388" s="134"/>
      <c r="G1388" s="134"/>
      <c r="H1388" s="134"/>
      <c r="I1388" s="134"/>
      <c r="J1388" s="134"/>
      <c r="K1388" s="134"/>
      <c r="L1388" s="134"/>
      <c r="M1388" s="134"/>
      <c r="N1388" s="134"/>
      <c r="O1388" s="134"/>
      <c r="P1388" s="134"/>
      <c r="Q1388" s="59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353"/>
      <c r="AZ1388" s="392" t="str">
        <f>IFERROR(__xludf.DUMMYFUNCTION("TRANSPOSE( IFNA(FILTER($B:$B, MONTH(IF($A:$A&lt;&gt;"""",$A:$A,""null""))=MONTH(IF('DATOS PERSONALES'!$H1386&lt;&gt;"""",'DATOS PERSONALES'!$H1386,""null""))),""Ingrese mes contratacion primero""))"),"Ingrese mes contratacion primero")</f>
        <v>Ingrese mes contratacion primero</v>
      </c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</row>
    <row r="1389" ht="15.75" customHeight="1">
      <c r="A1389" s="134"/>
      <c r="B1389" s="134"/>
      <c r="C1389" s="134"/>
      <c r="D1389" s="134"/>
      <c r="E1389" s="134"/>
      <c r="F1389" s="134"/>
      <c r="G1389" s="134"/>
      <c r="H1389" s="134"/>
      <c r="I1389" s="134"/>
      <c r="J1389" s="134"/>
      <c r="K1389" s="134"/>
      <c r="L1389" s="134"/>
      <c r="M1389" s="134"/>
      <c r="N1389" s="134"/>
      <c r="O1389" s="134"/>
      <c r="P1389" s="134"/>
      <c r="Q1389" s="59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353"/>
      <c r="AZ1389" s="392" t="str">
        <f>IFERROR(__xludf.DUMMYFUNCTION("TRANSPOSE( IFNA(FILTER($B:$B, MONTH(IF($A:$A&lt;&gt;"""",$A:$A,""null""))=MONTH(IF('DATOS PERSONALES'!$H1387&lt;&gt;"""",'DATOS PERSONALES'!$H1387,""null""))),""Ingrese mes contratacion primero""))"),"Ingrese mes contratacion primero")</f>
        <v>Ingrese mes contratacion primero</v>
      </c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</row>
    <row r="1390" ht="15.75" customHeight="1">
      <c r="A1390" s="134"/>
      <c r="B1390" s="134"/>
      <c r="C1390" s="134"/>
      <c r="D1390" s="134"/>
      <c r="E1390" s="134"/>
      <c r="F1390" s="134"/>
      <c r="G1390" s="134"/>
      <c r="H1390" s="134"/>
      <c r="I1390" s="134"/>
      <c r="J1390" s="134"/>
      <c r="K1390" s="134"/>
      <c r="L1390" s="134"/>
      <c r="M1390" s="134"/>
      <c r="N1390" s="134"/>
      <c r="O1390" s="134"/>
      <c r="P1390" s="134"/>
      <c r="Q1390" s="59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353"/>
      <c r="AZ1390" s="392" t="str">
        <f>IFERROR(__xludf.DUMMYFUNCTION("TRANSPOSE( IFNA(FILTER($B:$B, MONTH(IF($A:$A&lt;&gt;"""",$A:$A,""null""))=MONTH(IF('DATOS PERSONALES'!$H1388&lt;&gt;"""",'DATOS PERSONALES'!$H1388,""null""))),""Ingrese mes contratacion primero""))"),"Ingrese mes contratacion primero")</f>
        <v>Ingrese mes contratacion primero</v>
      </c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</row>
    <row r="1391" ht="15.75" customHeight="1">
      <c r="A1391" s="134"/>
      <c r="B1391" s="134"/>
      <c r="C1391" s="134"/>
      <c r="D1391" s="134"/>
      <c r="E1391" s="134"/>
      <c r="F1391" s="134"/>
      <c r="G1391" s="134"/>
      <c r="H1391" s="134"/>
      <c r="I1391" s="134"/>
      <c r="J1391" s="134"/>
      <c r="K1391" s="134"/>
      <c r="L1391" s="134"/>
      <c r="M1391" s="134"/>
      <c r="N1391" s="134"/>
      <c r="O1391" s="134"/>
      <c r="P1391" s="134"/>
      <c r="Q1391" s="59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353"/>
      <c r="AZ1391" s="392" t="str">
        <f>IFERROR(__xludf.DUMMYFUNCTION("TRANSPOSE( IFNA(FILTER($B:$B, MONTH(IF($A:$A&lt;&gt;"""",$A:$A,""null""))=MONTH(IF('DATOS PERSONALES'!$H1389&lt;&gt;"""",'DATOS PERSONALES'!$H1389,""null""))),""Ingrese mes contratacion primero""))"),"Ingrese mes contratacion primero")</f>
        <v>Ingrese mes contratacion primero</v>
      </c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</row>
    <row r="1392" ht="15.75" customHeight="1">
      <c r="A1392" s="134"/>
      <c r="B1392" s="134"/>
      <c r="C1392" s="134"/>
      <c r="D1392" s="134"/>
      <c r="E1392" s="134"/>
      <c r="F1392" s="134"/>
      <c r="G1392" s="134"/>
      <c r="H1392" s="134"/>
      <c r="I1392" s="134"/>
      <c r="J1392" s="134"/>
      <c r="K1392" s="134"/>
      <c r="L1392" s="134"/>
      <c r="M1392" s="134"/>
      <c r="N1392" s="134"/>
      <c r="O1392" s="134"/>
      <c r="P1392" s="134"/>
      <c r="Q1392" s="59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353"/>
      <c r="AZ1392" s="392" t="str">
        <f>IFERROR(__xludf.DUMMYFUNCTION("TRANSPOSE( IFNA(FILTER($B:$B, MONTH(IF($A:$A&lt;&gt;"""",$A:$A,""null""))=MONTH(IF('DATOS PERSONALES'!$H1390&lt;&gt;"""",'DATOS PERSONALES'!$H1390,""null""))),""Ingrese mes contratacion primero""))"),"Ingrese mes contratacion primero")</f>
        <v>Ingrese mes contratacion primero</v>
      </c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</row>
    <row r="1393" ht="15.75" customHeight="1">
      <c r="A1393" s="134"/>
      <c r="B1393" s="134"/>
      <c r="C1393" s="134"/>
      <c r="D1393" s="134"/>
      <c r="E1393" s="134"/>
      <c r="F1393" s="134"/>
      <c r="G1393" s="134"/>
      <c r="H1393" s="134"/>
      <c r="I1393" s="134"/>
      <c r="J1393" s="134"/>
      <c r="K1393" s="134"/>
      <c r="L1393" s="134"/>
      <c r="M1393" s="134"/>
      <c r="N1393" s="134"/>
      <c r="O1393" s="134"/>
      <c r="P1393" s="134"/>
      <c r="Q1393" s="59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353"/>
      <c r="AZ1393" s="392" t="str">
        <f>IFERROR(__xludf.DUMMYFUNCTION("TRANSPOSE( IFNA(FILTER($B:$B, MONTH(IF($A:$A&lt;&gt;"""",$A:$A,""null""))=MONTH(IF('DATOS PERSONALES'!$H1391&lt;&gt;"""",'DATOS PERSONALES'!$H1391,""null""))),""Ingrese mes contratacion primero""))"),"Ingrese mes contratacion primero")</f>
        <v>Ingrese mes contratacion primero</v>
      </c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</row>
    <row r="1394" ht="15.75" customHeight="1">
      <c r="A1394" s="134"/>
      <c r="B1394" s="134"/>
      <c r="C1394" s="134"/>
      <c r="D1394" s="134"/>
      <c r="E1394" s="134"/>
      <c r="F1394" s="134"/>
      <c r="G1394" s="134"/>
      <c r="H1394" s="134"/>
      <c r="I1394" s="134"/>
      <c r="J1394" s="134"/>
      <c r="K1394" s="134"/>
      <c r="L1394" s="134"/>
      <c r="M1394" s="134"/>
      <c r="N1394" s="134"/>
      <c r="O1394" s="134"/>
      <c r="P1394" s="134"/>
      <c r="Q1394" s="59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353"/>
      <c r="AZ1394" s="392" t="str">
        <f>IFERROR(__xludf.DUMMYFUNCTION("TRANSPOSE( IFNA(FILTER($B:$B, MONTH(IF($A:$A&lt;&gt;"""",$A:$A,""null""))=MONTH(IF('DATOS PERSONALES'!$H1392&lt;&gt;"""",'DATOS PERSONALES'!$H1392,""null""))),""Ingrese mes contratacion primero""))"),"Ingrese mes contratacion primero")</f>
        <v>Ingrese mes contratacion primero</v>
      </c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</row>
    <row r="1395" ht="15.75" customHeight="1">
      <c r="A1395" s="134"/>
      <c r="B1395" s="134"/>
      <c r="C1395" s="134"/>
      <c r="D1395" s="134"/>
      <c r="E1395" s="134"/>
      <c r="F1395" s="134"/>
      <c r="G1395" s="134"/>
      <c r="H1395" s="134"/>
      <c r="I1395" s="134"/>
      <c r="J1395" s="134"/>
      <c r="K1395" s="134"/>
      <c r="L1395" s="134"/>
      <c r="M1395" s="134"/>
      <c r="N1395" s="134"/>
      <c r="O1395" s="134"/>
      <c r="P1395" s="134"/>
      <c r="Q1395" s="59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353"/>
      <c r="AZ1395" s="392" t="str">
        <f>IFERROR(__xludf.DUMMYFUNCTION("TRANSPOSE( IFNA(FILTER($B:$B, MONTH(IF($A:$A&lt;&gt;"""",$A:$A,""null""))=MONTH(IF('DATOS PERSONALES'!$H1393&lt;&gt;"""",'DATOS PERSONALES'!$H1393,""null""))),""Ingrese mes contratacion primero""))"),"Ingrese mes contratacion primero")</f>
        <v>Ingrese mes contratacion primero</v>
      </c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</row>
    <row r="1396" ht="15.75" customHeight="1">
      <c r="A1396" s="134"/>
      <c r="B1396" s="134"/>
      <c r="C1396" s="134"/>
      <c r="D1396" s="134"/>
      <c r="E1396" s="134"/>
      <c r="F1396" s="134"/>
      <c r="G1396" s="134"/>
      <c r="H1396" s="134"/>
      <c r="I1396" s="134"/>
      <c r="J1396" s="134"/>
      <c r="K1396" s="134"/>
      <c r="L1396" s="134"/>
      <c r="M1396" s="134"/>
      <c r="N1396" s="134"/>
      <c r="O1396" s="134"/>
      <c r="P1396" s="134"/>
      <c r="Q1396" s="59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353"/>
      <c r="AZ1396" s="392" t="str">
        <f>IFERROR(__xludf.DUMMYFUNCTION("TRANSPOSE( IFNA(FILTER($B:$B, MONTH(IF($A:$A&lt;&gt;"""",$A:$A,""null""))=MONTH(IF('DATOS PERSONALES'!$H1394&lt;&gt;"""",'DATOS PERSONALES'!$H1394,""null""))),""Ingrese mes contratacion primero""))"),"Ingrese mes contratacion primero")</f>
        <v>Ingrese mes contratacion primero</v>
      </c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</row>
    <row r="1397" ht="15.75" customHeight="1">
      <c r="A1397" s="134"/>
      <c r="B1397" s="134"/>
      <c r="C1397" s="134"/>
      <c r="D1397" s="134"/>
      <c r="E1397" s="134"/>
      <c r="F1397" s="134"/>
      <c r="G1397" s="134"/>
      <c r="H1397" s="134"/>
      <c r="I1397" s="134"/>
      <c r="J1397" s="134"/>
      <c r="K1397" s="134"/>
      <c r="L1397" s="134"/>
      <c r="M1397" s="134"/>
      <c r="N1397" s="134"/>
      <c r="O1397" s="134"/>
      <c r="P1397" s="134"/>
      <c r="Q1397" s="59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353"/>
      <c r="AZ1397" s="392" t="str">
        <f>IFERROR(__xludf.DUMMYFUNCTION("TRANSPOSE( IFNA(FILTER($B:$B, MONTH(IF($A:$A&lt;&gt;"""",$A:$A,""null""))=MONTH(IF('DATOS PERSONALES'!$H1395&lt;&gt;"""",'DATOS PERSONALES'!$H1395,""null""))),""Ingrese mes contratacion primero""))"),"Ingrese mes contratacion primero")</f>
        <v>Ingrese mes contratacion primero</v>
      </c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</row>
    <row r="1398" ht="15.75" customHeight="1">
      <c r="A1398" s="134"/>
      <c r="B1398" s="134"/>
      <c r="C1398" s="134"/>
      <c r="D1398" s="134"/>
      <c r="E1398" s="134"/>
      <c r="F1398" s="134"/>
      <c r="G1398" s="134"/>
      <c r="H1398" s="134"/>
      <c r="I1398" s="134"/>
      <c r="J1398" s="134"/>
      <c r="K1398" s="134"/>
      <c r="L1398" s="134"/>
      <c r="M1398" s="134"/>
      <c r="N1398" s="134"/>
      <c r="O1398" s="134"/>
      <c r="P1398" s="134"/>
      <c r="Q1398" s="59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353"/>
      <c r="AZ1398" s="392" t="str">
        <f>IFERROR(__xludf.DUMMYFUNCTION("TRANSPOSE( IFNA(FILTER($B:$B, MONTH(IF($A:$A&lt;&gt;"""",$A:$A,""null""))=MONTH(IF('DATOS PERSONALES'!$H1396&lt;&gt;"""",'DATOS PERSONALES'!$H1396,""null""))),""Ingrese mes contratacion primero""))"),"Ingrese mes contratacion primero")</f>
        <v>Ingrese mes contratacion primero</v>
      </c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</row>
    <row r="1399" ht="15.75" customHeight="1">
      <c r="A1399" s="134"/>
      <c r="B1399" s="134"/>
      <c r="C1399" s="134"/>
      <c r="D1399" s="134"/>
      <c r="E1399" s="134"/>
      <c r="F1399" s="134"/>
      <c r="G1399" s="134"/>
      <c r="H1399" s="134"/>
      <c r="I1399" s="134"/>
      <c r="J1399" s="134"/>
      <c r="K1399" s="134"/>
      <c r="L1399" s="134"/>
      <c r="M1399" s="134"/>
      <c r="N1399" s="134"/>
      <c r="O1399" s="134"/>
      <c r="P1399" s="134"/>
      <c r="Q1399" s="59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353"/>
      <c r="AZ1399" s="392" t="str">
        <f>IFERROR(__xludf.DUMMYFUNCTION("TRANSPOSE( IFNA(FILTER($B:$B, MONTH(IF($A:$A&lt;&gt;"""",$A:$A,""null""))=MONTH(IF('DATOS PERSONALES'!$H1397&lt;&gt;"""",'DATOS PERSONALES'!$H1397,""null""))),""Ingrese mes contratacion primero""))"),"Ingrese mes contratacion primero")</f>
        <v>Ingrese mes contratacion primero</v>
      </c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</row>
    <row r="1400" ht="15.75" customHeight="1">
      <c r="A1400" s="134"/>
      <c r="B1400" s="134"/>
      <c r="C1400" s="134"/>
      <c r="D1400" s="134"/>
      <c r="E1400" s="134"/>
      <c r="F1400" s="134"/>
      <c r="G1400" s="134"/>
      <c r="H1400" s="134"/>
      <c r="I1400" s="134"/>
      <c r="J1400" s="134"/>
      <c r="K1400" s="134"/>
      <c r="L1400" s="134"/>
      <c r="M1400" s="134"/>
      <c r="N1400" s="134"/>
      <c r="O1400" s="134"/>
      <c r="P1400" s="134"/>
      <c r="Q1400" s="59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353"/>
      <c r="AZ1400" s="392" t="str">
        <f>IFERROR(__xludf.DUMMYFUNCTION("TRANSPOSE( IFNA(FILTER($B:$B, MONTH(IF($A:$A&lt;&gt;"""",$A:$A,""null""))=MONTH(IF('DATOS PERSONALES'!$H1398&lt;&gt;"""",'DATOS PERSONALES'!$H1398,""null""))),""Ingrese mes contratacion primero""))"),"Ingrese mes contratacion primero")</f>
        <v>Ingrese mes contratacion primero</v>
      </c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</row>
    <row r="1401" ht="15.75" customHeight="1">
      <c r="A1401" s="134"/>
      <c r="B1401" s="134"/>
      <c r="C1401" s="134"/>
      <c r="D1401" s="134"/>
      <c r="E1401" s="134"/>
      <c r="F1401" s="134"/>
      <c r="G1401" s="134"/>
      <c r="H1401" s="134"/>
      <c r="I1401" s="134"/>
      <c r="J1401" s="134"/>
      <c r="K1401" s="134"/>
      <c r="L1401" s="134"/>
      <c r="M1401" s="134"/>
      <c r="N1401" s="134"/>
      <c r="O1401" s="134"/>
      <c r="P1401" s="134"/>
      <c r="Q1401" s="59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353"/>
      <c r="AZ1401" s="392" t="str">
        <f>IFERROR(__xludf.DUMMYFUNCTION("TRANSPOSE( IFNA(FILTER($B:$B, MONTH(IF($A:$A&lt;&gt;"""",$A:$A,""null""))=MONTH(IF('DATOS PERSONALES'!$H1399&lt;&gt;"""",'DATOS PERSONALES'!$H1399,""null""))),""Ingrese mes contratacion primero""))"),"Ingrese mes contratacion primero")</f>
        <v>Ingrese mes contratacion primero</v>
      </c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</row>
    <row r="1402" ht="15.75" customHeight="1">
      <c r="A1402" s="134"/>
      <c r="B1402" s="134"/>
      <c r="C1402" s="134"/>
      <c r="D1402" s="134"/>
      <c r="E1402" s="134"/>
      <c r="F1402" s="134"/>
      <c r="G1402" s="134"/>
      <c r="H1402" s="134"/>
      <c r="I1402" s="134"/>
      <c r="J1402" s="134"/>
      <c r="K1402" s="134"/>
      <c r="L1402" s="134"/>
      <c r="M1402" s="134"/>
      <c r="N1402" s="134"/>
      <c r="O1402" s="134"/>
      <c r="P1402" s="134"/>
      <c r="Q1402" s="59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353"/>
      <c r="AZ1402" s="392" t="str">
        <f>IFERROR(__xludf.DUMMYFUNCTION("TRANSPOSE( IFNA(FILTER($B:$B, MONTH(IF($A:$A&lt;&gt;"""",$A:$A,""null""))=MONTH(IF('DATOS PERSONALES'!$H1400&lt;&gt;"""",'DATOS PERSONALES'!$H1400,""null""))),""Ingrese mes contratacion primero""))"),"Ingrese mes contratacion primero")</f>
        <v>Ingrese mes contratacion primero</v>
      </c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</row>
    <row r="1403" ht="15.75" customHeight="1">
      <c r="A1403" s="134"/>
      <c r="B1403" s="134"/>
      <c r="C1403" s="134"/>
      <c r="D1403" s="134"/>
      <c r="E1403" s="134"/>
      <c r="F1403" s="134"/>
      <c r="G1403" s="134"/>
      <c r="H1403" s="134"/>
      <c r="I1403" s="134"/>
      <c r="J1403" s="134"/>
      <c r="K1403" s="134"/>
      <c r="L1403" s="134"/>
      <c r="M1403" s="134"/>
      <c r="N1403" s="134"/>
      <c r="O1403" s="134"/>
      <c r="P1403" s="134"/>
      <c r="Q1403" s="59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353"/>
      <c r="AZ1403" s="392" t="str">
        <f>IFERROR(__xludf.DUMMYFUNCTION("TRANSPOSE( IFNA(FILTER($B:$B, MONTH(IF($A:$A&lt;&gt;"""",$A:$A,""null""))=MONTH(IF('DATOS PERSONALES'!$H1401&lt;&gt;"""",'DATOS PERSONALES'!$H1401,""null""))),""Ingrese mes contratacion primero""))"),"Ingrese mes contratacion primero")</f>
        <v>Ingrese mes contratacion primero</v>
      </c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</row>
    <row r="1404" ht="15.75" customHeight="1">
      <c r="A1404" s="134"/>
      <c r="B1404" s="134"/>
      <c r="C1404" s="134"/>
      <c r="D1404" s="134"/>
      <c r="E1404" s="134"/>
      <c r="F1404" s="134"/>
      <c r="G1404" s="134"/>
      <c r="H1404" s="134"/>
      <c r="I1404" s="134"/>
      <c r="J1404" s="134"/>
      <c r="K1404" s="134"/>
      <c r="L1404" s="134"/>
      <c r="M1404" s="134"/>
      <c r="N1404" s="134"/>
      <c r="O1404" s="134"/>
      <c r="P1404" s="134"/>
      <c r="Q1404" s="59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353"/>
      <c r="AZ1404" s="392" t="str">
        <f>IFERROR(__xludf.DUMMYFUNCTION("TRANSPOSE( IFNA(FILTER($B:$B, MONTH(IF($A:$A&lt;&gt;"""",$A:$A,""null""))=MONTH(IF('DATOS PERSONALES'!$H1402&lt;&gt;"""",'DATOS PERSONALES'!$H1402,""null""))),""Ingrese mes contratacion primero""))"),"Ingrese mes contratacion primero")</f>
        <v>Ingrese mes contratacion primero</v>
      </c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</row>
    <row r="1405" ht="15.75" customHeight="1">
      <c r="A1405" s="134"/>
      <c r="B1405" s="134"/>
      <c r="C1405" s="134"/>
      <c r="D1405" s="134"/>
      <c r="E1405" s="134"/>
      <c r="F1405" s="134"/>
      <c r="G1405" s="134"/>
      <c r="H1405" s="134"/>
      <c r="I1405" s="134"/>
      <c r="J1405" s="134"/>
      <c r="K1405" s="134"/>
      <c r="L1405" s="134"/>
      <c r="M1405" s="134"/>
      <c r="N1405" s="134"/>
      <c r="O1405" s="134"/>
      <c r="P1405" s="134"/>
      <c r="Q1405" s="59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353"/>
      <c r="AZ1405" s="392" t="str">
        <f>IFERROR(__xludf.DUMMYFUNCTION("TRANSPOSE( IFNA(FILTER($B:$B, MONTH(IF($A:$A&lt;&gt;"""",$A:$A,""null""))=MONTH(IF('DATOS PERSONALES'!$H1403&lt;&gt;"""",'DATOS PERSONALES'!$H1403,""null""))),""Ingrese mes contratacion primero""))"),"Ingrese mes contratacion primero")</f>
        <v>Ingrese mes contratacion primero</v>
      </c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</row>
    <row r="1406" ht="15.75" customHeight="1">
      <c r="A1406" s="134"/>
      <c r="B1406" s="134"/>
      <c r="C1406" s="134"/>
      <c r="D1406" s="134"/>
      <c r="E1406" s="134"/>
      <c r="F1406" s="134"/>
      <c r="G1406" s="134"/>
      <c r="H1406" s="134"/>
      <c r="I1406" s="134"/>
      <c r="J1406" s="134"/>
      <c r="K1406" s="134"/>
      <c r="L1406" s="134"/>
      <c r="M1406" s="134"/>
      <c r="N1406" s="134"/>
      <c r="O1406" s="134"/>
      <c r="P1406" s="134"/>
      <c r="Q1406" s="59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353"/>
      <c r="AZ1406" s="392" t="str">
        <f>IFERROR(__xludf.DUMMYFUNCTION("TRANSPOSE( IFNA(FILTER($B:$B, MONTH(IF($A:$A&lt;&gt;"""",$A:$A,""null""))=MONTH(IF('DATOS PERSONALES'!$H1404&lt;&gt;"""",'DATOS PERSONALES'!$H1404,""null""))),""Ingrese mes contratacion primero""))"),"Ingrese mes contratacion primero")</f>
        <v>Ingrese mes contratacion primero</v>
      </c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</row>
    <row r="1407" ht="15.75" customHeight="1">
      <c r="A1407" s="134"/>
      <c r="B1407" s="134"/>
      <c r="C1407" s="134"/>
      <c r="D1407" s="134"/>
      <c r="E1407" s="134"/>
      <c r="F1407" s="134"/>
      <c r="G1407" s="134"/>
      <c r="H1407" s="134"/>
      <c r="I1407" s="134"/>
      <c r="J1407" s="134"/>
      <c r="K1407" s="134"/>
      <c r="L1407" s="134"/>
      <c r="M1407" s="134"/>
      <c r="N1407" s="134"/>
      <c r="O1407" s="134"/>
      <c r="P1407" s="134"/>
      <c r="Q1407" s="59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353"/>
      <c r="AZ1407" s="392" t="str">
        <f>IFERROR(__xludf.DUMMYFUNCTION("TRANSPOSE( IFNA(FILTER($B:$B, MONTH(IF($A:$A&lt;&gt;"""",$A:$A,""null""))=MONTH(IF('DATOS PERSONALES'!$H1405&lt;&gt;"""",'DATOS PERSONALES'!$H1405,""null""))),""Ingrese mes contratacion primero""))"),"Ingrese mes contratacion primero")</f>
        <v>Ingrese mes contratacion primero</v>
      </c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</row>
    <row r="1408" ht="15.75" customHeight="1">
      <c r="A1408" s="134"/>
      <c r="B1408" s="134"/>
      <c r="C1408" s="134"/>
      <c r="D1408" s="134"/>
      <c r="E1408" s="134"/>
      <c r="F1408" s="134"/>
      <c r="G1408" s="134"/>
      <c r="H1408" s="134"/>
      <c r="I1408" s="134"/>
      <c r="J1408" s="134"/>
      <c r="K1408" s="134"/>
      <c r="L1408" s="134"/>
      <c r="M1408" s="134"/>
      <c r="N1408" s="134"/>
      <c r="O1408" s="134"/>
      <c r="P1408" s="134"/>
      <c r="Q1408" s="59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353"/>
      <c r="AZ1408" s="392" t="str">
        <f>IFERROR(__xludf.DUMMYFUNCTION("TRANSPOSE( IFNA(FILTER($B:$B, MONTH(IF($A:$A&lt;&gt;"""",$A:$A,""null""))=MONTH(IF('DATOS PERSONALES'!$H1406&lt;&gt;"""",'DATOS PERSONALES'!$H1406,""null""))),""Ingrese mes contratacion primero""))"),"Ingrese mes contratacion primero")</f>
        <v>Ingrese mes contratacion primero</v>
      </c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</row>
    <row r="1409" ht="15.75" customHeight="1">
      <c r="A1409" s="134"/>
      <c r="B1409" s="134"/>
      <c r="C1409" s="134"/>
      <c r="D1409" s="134"/>
      <c r="E1409" s="134"/>
      <c r="F1409" s="134"/>
      <c r="G1409" s="134"/>
      <c r="H1409" s="134"/>
      <c r="I1409" s="134"/>
      <c r="J1409" s="134"/>
      <c r="K1409" s="134"/>
      <c r="L1409" s="134"/>
      <c r="M1409" s="134"/>
      <c r="N1409" s="134"/>
      <c r="O1409" s="134"/>
      <c r="P1409" s="134"/>
      <c r="Q1409" s="59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353"/>
      <c r="AZ1409" s="392" t="str">
        <f>IFERROR(__xludf.DUMMYFUNCTION("TRANSPOSE( IFNA(FILTER($B:$B, MONTH(IF($A:$A&lt;&gt;"""",$A:$A,""null""))=MONTH(IF('DATOS PERSONALES'!$H1407&lt;&gt;"""",'DATOS PERSONALES'!$H1407,""null""))),""Ingrese mes contratacion primero""))"),"Ingrese mes contratacion primero")</f>
        <v>Ingrese mes contratacion primero</v>
      </c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</row>
    <row r="1410" ht="15.75" customHeight="1">
      <c r="A1410" s="134"/>
      <c r="B1410" s="134"/>
      <c r="C1410" s="134"/>
      <c r="D1410" s="134"/>
      <c r="E1410" s="134"/>
      <c r="F1410" s="134"/>
      <c r="G1410" s="134"/>
      <c r="H1410" s="134"/>
      <c r="I1410" s="134"/>
      <c r="J1410" s="134"/>
      <c r="K1410" s="134"/>
      <c r="L1410" s="134"/>
      <c r="M1410" s="134"/>
      <c r="N1410" s="134"/>
      <c r="O1410" s="134"/>
      <c r="P1410" s="134"/>
      <c r="Q1410" s="59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353"/>
      <c r="AZ1410" s="392" t="str">
        <f>IFERROR(__xludf.DUMMYFUNCTION("TRANSPOSE( IFNA(FILTER($B:$B, MONTH(IF($A:$A&lt;&gt;"""",$A:$A,""null""))=MONTH(IF('DATOS PERSONALES'!$H1408&lt;&gt;"""",'DATOS PERSONALES'!$H1408,""null""))),""Ingrese mes contratacion primero""))"),"Ingrese mes contratacion primero")</f>
        <v>Ingrese mes contratacion primero</v>
      </c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</row>
    <row r="1411" ht="15.75" customHeight="1">
      <c r="A1411" s="134"/>
      <c r="B1411" s="134"/>
      <c r="C1411" s="134"/>
      <c r="D1411" s="134"/>
      <c r="E1411" s="134"/>
      <c r="F1411" s="134"/>
      <c r="G1411" s="134"/>
      <c r="H1411" s="134"/>
      <c r="I1411" s="134"/>
      <c r="J1411" s="134"/>
      <c r="K1411" s="134"/>
      <c r="L1411" s="134"/>
      <c r="M1411" s="134"/>
      <c r="N1411" s="134"/>
      <c r="O1411" s="134"/>
      <c r="P1411" s="134"/>
      <c r="Q1411" s="59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353"/>
      <c r="AZ1411" s="392" t="str">
        <f>IFERROR(__xludf.DUMMYFUNCTION("TRANSPOSE( IFNA(FILTER($B:$B, MONTH(IF($A:$A&lt;&gt;"""",$A:$A,""null""))=MONTH(IF('DATOS PERSONALES'!$H1409&lt;&gt;"""",'DATOS PERSONALES'!$H1409,""null""))),""Ingrese mes contratacion primero""))"),"Ingrese mes contratacion primero")</f>
        <v>Ingrese mes contratacion primero</v>
      </c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</row>
    <row r="1412" ht="15.75" customHeight="1">
      <c r="A1412" s="134"/>
      <c r="B1412" s="134"/>
      <c r="C1412" s="134"/>
      <c r="D1412" s="134"/>
      <c r="E1412" s="134"/>
      <c r="F1412" s="134"/>
      <c r="G1412" s="134"/>
      <c r="H1412" s="134"/>
      <c r="I1412" s="134"/>
      <c r="J1412" s="134"/>
      <c r="K1412" s="134"/>
      <c r="L1412" s="134"/>
      <c r="M1412" s="134"/>
      <c r="N1412" s="134"/>
      <c r="O1412" s="134"/>
      <c r="P1412" s="134"/>
      <c r="Q1412" s="59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353"/>
      <c r="AZ1412" s="392" t="str">
        <f>IFERROR(__xludf.DUMMYFUNCTION("TRANSPOSE( IFNA(FILTER($B:$B, MONTH(IF($A:$A&lt;&gt;"""",$A:$A,""null""))=MONTH(IF('DATOS PERSONALES'!$H1410&lt;&gt;"""",'DATOS PERSONALES'!$H1410,""null""))),""Ingrese mes contratacion primero""))"),"Ingrese mes contratacion primero")</f>
        <v>Ingrese mes contratacion primero</v>
      </c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</row>
    <row r="1413" ht="15.75" customHeight="1">
      <c r="A1413" s="134"/>
      <c r="B1413" s="134"/>
      <c r="C1413" s="134"/>
      <c r="D1413" s="134"/>
      <c r="E1413" s="134"/>
      <c r="F1413" s="134"/>
      <c r="G1413" s="134"/>
      <c r="H1413" s="134"/>
      <c r="I1413" s="134"/>
      <c r="J1413" s="134"/>
      <c r="K1413" s="134"/>
      <c r="L1413" s="134"/>
      <c r="M1413" s="134"/>
      <c r="N1413" s="134"/>
      <c r="O1413" s="134"/>
      <c r="P1413" s="134"/>
      <c r="Q1413" s="59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353"/>
      <c r="AZ1413" s="392" t="str">
        <f>IFERROR(__xludf.DUMMYFUNCTION("TRANSPOSE( IFNA(FILTER($B:$B, MONTH(IF($A:$A&lt;&gt;"""",$A:$A,""null""))=MONTH(IF('DATOS PERSONALES'!$H1411&lt;&gt;"""",'DATOS PERSONALES'!$H1411,""null""))),""Ingrese mes contratacion primero""))"),"Ingrese mes contratacion primero")</f>
        <v>Ingrese mes contratacion primero</v>
      </c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</row>
    <row r="1414" ht="15.75" customHeight="1">
      <c r="A1414" s="134"/>
      <c r="B1414" s="134"/>
      <c r="C1414" s="134"/>
      <c r="D1414" s="134"/>
      <c r="E1414" s="134"/>
      <c r="F1414" s="134"/>
      <c r="G1414" s="134"/>
      <c r="H1414" s="134"/>
      <c r="I1414" s="134"/>
      <c r="J1414" s="134"/>
      <c r="K1414" s="134"/>
      <c r="L1414" s="134"/>
      <c r="M1414" s="134"/>
      <c r="N1414" s="134"/>
      <c r="O1414" s="134"/>
      <c r="P1414" s="134"/>
      <c r="Q1414" s="59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353"/>
      <c r="AZ1414" s="392" t="str">
        <f>IFERROR(__xludf.DUMMYFUNCTION("TRANSPOSE( IFNA(FILTER($B:$B, MONTH(IF($A:$A&lt;&gt;"""",$A:$A,""null""))=MONTH(IF('DATOS PERSONALES'!$H1412&lt;&gt;"""",'DATOS PERSONALES'!$H1412,""null""))),""Ingrese mes contratacion primero""))"),"Ingrese mes contratacion primero")</f>
        <v>Ingrese mes contratacion primero</v>
      </c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</row>
    <row r="1415" ht="15.75" customHeight="1">
      <c r="A1415" s="134"/>
      <c r="B1415" s="134"/>
      <c r="C1415" s="134"/>
      <c r="D1415" s="134"/>
      <c r="E1415" s="134"/>
      <c r="F1415" s="134"/>
      <c r="G1415" s="134"/>
      <c r="H1415" s="134"/>
      <c r="I1415" s="134"/>
      <c r="J1415" s="134"/>
      <c r="K1415" s="134"/>
      <c r="L1415" s="134"/>
      <c r="M1415" s="134"/>
      <c r="N1415" s="134"/>
      <c r="O1415" s="134"/>
      <c r="P1415" s="134"/>
      <c r="Q1415" s="59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353"/>
      <c r="AZ1415" s="392" t="str">
        <f>IFERROR(__xludf.DUMMYFUNCTION("TRANSPOSE( IFNA(FILTER($B:$B, MONTH(IF($A:$A&lt;&gt;"""",$A:$A,""null""))=MONTH(IF('DATOS PERSONALES'!$H1413&lt;&gt;"""",'DATOS PERSONALES'!$H1413,""null""))),""Ingrese mes contratacion primero""))"),"Ingrese mes contratacion primero")</f>
        <v>Ingrese mes contratacion primero</v>
      </c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</row>
    <row r="1416" ht="15.75" customHeight="1">
      <c r="A1416" s="134"/>
      <c r="B1416" s="134"/>
      <c r="C1416" s="134"/>
      <c r="D1416" s="134"/>
      <c r="E1416" s="134"/>
      <c r="F1416" s="134"/>
      <c r="G1416" s="134"/>
      <c r="H1416" s="134"/>
      <c r="I1416" s="134"/>
      <c r="J1416" s="134"/>
      <c r="K1416" s="134"/>
      <c r="L1416" s="134"/>
      <c r="M1416" s="134"/>
      <c r="N1416" s="134"/>
      <c r="O1416" s="134"/>
      <c r="P1416" s="134"/>
      <c r="Q1416" s="59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353"/>
      <c r="AZ1416" s="392" t="str">
        <f>IFERROR(__xludf.DUMMYFUNCTION("TRANSPOSE( IFNA(FILTER($B:$B, MONTH(IF($A:$A&lt;&gt;"""",$A:$A,""null""))=MONTH(IF('DATOS PERSONALES'!$H1414&lt;&gt;"""",'DATOS PERSONALES'!$H1414,""null""))),""Ingrese mes contratacion primero""))"),"Ingrese mes contratacion primero")</f>
        <v>Ingrese mes contratacion primero</v>
      </c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</row>
    <row r="1417" ht="15.75" customHeight="1">
      <c r="A1417" s="134"/>
      <c r="B1417" s="134"/>
      <c r="C1417" s="134"/>
      <c r="D1417" s="134"/>
      <c r="E1417" s="134"/>
      <c r="F1417" s="134"/>
      <c r="G1417" s="134"/>
      <c r="H1417" s="134"/>
      <c r="I1417" s="134"/>
      <c r="J1417" s="134"/>
      <c r="K1417" s="134"/>
      <c r="L1417" s="134"/>
      <c r="M1417" s="134"/>
      <c r="N1417" s="134"/>
      <c r="O1417" s="134"/>
      <c r="P1417" s="134"/>
      <c r="Q1417" s="59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353"/>
      <c r="AZ1417" s="392" t="str">
        <f>IFERROR(__xludf.DUMMYFUNCTION("TRANSPOSE( IFNA(FILTER($B:$B, MONTH(IF($A:$A&lt;&gt;"""",$A:$A,""null""))=MONTH(IF('DATOS PERSONALES'!$H1415&lt;&gt;"""",'DATOS PERSONALES'!$H1415,""null""))),""Ingrese mes contratacion primero""))"),"Ingrese mes contratacion primero")</f>
        <v>Ingrese mes contratacion primero</v>
      </c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</row>
    <row r="1418" ht="15.75" customHeight="1">
      <c r="A1418" s="134"/>
      <c r="B1418" s="134"/>
      <c r="C1418" s="134"/>
      <c r="D1418" s="134"/>
      <c r="E1418" s="134"/>
      <c r="F1418" s="134"/>
      <c r="G1418" s="134"/>
      <c r="H1418" s="134"/>
      <c r="I1418" s="134"/>
      <c r="J1418" s="134"/>
      <c r="K1418" s="134"/>
      <c r="L1418" s="134"/>
      <c r="M1418" s="134"/>
      <c r="N1418" s="134"/>
      <c r="O1418" s="134"/>
      <c r="P1418" s="134"/>
      <c r="Q1418" s="59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353"/>
      <c r="AZ1418" s="392" t="str">
        <f>IFERROR(__xludf.DUMMYFUNCTION("TRANSPOSE( IFNA(FILTER($B:$B, MONTH(IF($A:$A&lt;&gt;"""",$A:$A,""null""))=MONTH(IF('DATOS PERSONALES'!$H1416&lt;&gt;"""",'DATOS PERSONALES'!$H1416,""null""))),""Ingrese mes contratacion primero""))"),"Ingrese mes contratacion primero")</f>
        <v>Ingrese mes contratacion primero</v>
      </c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</row>
    <row r="1419" ht="15.75" customHeight="1">
      <c r="A1419" s="134"/>
      <c r="B1419" s="134"/>
      <c r="C1419" s="134"/>
      <c r="D1419" s="134"/>
      <c r="E1419" s="134"/>
      <c r="F1419" s="134"/>
      <c r="G1419" s="134"/>
      <c r="H1419" s="134"/>
      <c r="I1419" s="134"/>
      <c r="J1419" s="134"/>
      <c r="K1419" s="134"/>
      <c r="L1419" s="134"/>
      <c r="M1419" s="134"/>
      <c r="N1419" s="134"/>
      <c r="O1419" s="134"/>
      <c r="P1419" s="134"/>
      <c r="Q1419" s="59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353"/>
      <c r="AZ1419" s="392" t="str">
        <f>IFERROR(__xludf.DUMMYFUNCTION("TRANSPOSE( IFNA(FILTER($B:$B, MONTH(IF($A:$A&lt;&gt;"""",$A:$A,""null""))=MONTH(IF('DATOS PERSONALES'!$H1417&lt;&gt;"""",'DATOS PERSONALES'!$H1417,""null""))),""Ingrese mes contratacion primero""))"),"Ingrese mes contratacion primero")</f>
        <v>Ingrese mes contratacion primero</v>
      </c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</row>
    <row r="1420" ht="15.75" customHeight="1">
      <c r="A1420" s="134"/>
      <c r="B1420" s="134"/>
      <c r="C1420" s="134"/>
      <c r="D1420" s="134"/>
      <c r="E1420" s="134"/>
      <c r="F1420" s="134"/>
      <c r="G1420" s="134"/>
      <c r="H1420" s="134"/>
      <c r="I1420" s="134"/>
      <c r="J1420" s="134"/>
      <c r="K1420" s="134"/>
      <c r="L1420" s="134"/>
      <c r="M1420" s="134"/>
      <c r="N1420" s="134"/>
      <c r="O1420" s="134"/>
      <c r="P1420" s="134"/>
      <c r="Q1420" s="59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353"/>
      <c r="AZ1420" s="392" t="str">
        <f>IFERROR(__xludf.DUMMYFUNCTION("TRANSPOSE( IFNA(FILTER($B:$B, MONTH(IF($A:$A&lt;&gt;"""",$A:$A,""null""))=MONTH(IF('DATOS PERSONALES'!$H1418&lt;&gt;"""",'DATOS PERSONALES'!$H1418,""null""))),""Ingrese mes contratacion primero""))"),"Ingrese mes contratacion primero")</f>
        <v>Ingrese mes contratacion primero</v>
      </c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</row>
    <row r="1421" ht="15.75" customHeight="1">
      <c r="A1421" s="134"/>
      <c r="B1421" s="134"/>
      <c r="C1421" s="134"/>
      <c r="D1421" s="134"/>
      <c r="E1421" s="134"/>
      <c r="F1421" s="134"/>
      <c r="G1421" s="134"/>
      <c r="H1421" s="134"/>
      <c r="I1421" s="134"/>
      <c r="J1421" s="134"/>
      <c r="K1421" s="134"/>
      <c r="L1421" s="134"/>
      <c r="M1421" s="134"/>
      <c r="N1421" s="134"/>
      <c r="O1421" s="134"/>
      <c r="P1421" s="134"/>
      <c r="Q1421" s="59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353"/>
      <c r="AZ1421" s="392" t="str">
        <f>IFERROR(__xludf.DUMMYFUNCTION("TRANSPOSE( IFNA(FILTER($B:$B, MONTH(IF($A:$A&lt;&gt;"""",$A:$A,""null""))=MONTH(IF('DATOS PERSONALES'!$H1419&lt;&gt;"""",'DATOS PERSONALES'!$H1419,""null""))),""Ingrese mes contratacion primero""))"),"Ingrese mes contratacion primero")</f>
        <v>Ingrese mes contratacion primero</v>
      </c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</row>
    <row r="1422" ht="15.75" customHeight="1">
      <c r="A1422" s="134"/>
      <c r="B1422" s="134"/>
      <c r="C1422" s="134"/>
      <c r="D1422" s="134"/>
      <c r="E1422" s="134"/>
      <c r="F1422" s="134"/>
      <c r="G1422" s="134"/>
      <c r="H1422" s="134"/>
      <c r="I1422" s="134"/>
      <c r="J1422" s="134"/>
      <c r="K1422" s="134"/>
      <c r="L1422" s="134"/>
      <c r="M1422" s="134"/>
      <c r="N1422" s="134"/>
      <c r="O1422" s="134"/>
      <c r="P1422" s="134"/>
      <c r="Q1422" s="59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353"/>
      <c r="AZ1422" s="392" t="str">
        <f>IFERROR(__xludf.DUMMYFUNCTION("TRANSPOSE( IFNA(FILTER($B:$B, MONTH(IF($A:$A&lt;&gt;"""",$A:$A,""null""))=MONTH(IF('DATOS PERSONALES'!$H1420&lt;&gt;"""",'DATOS PERSONALES'!$H1420,""null""))),""Ingrese mes contratacion primero""))"),"Ingrese mes contratacion primero")</f>
        <v>Ingrese mes contratacion primero</v>
      </c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</row>
    <row r="1423" ht="15.75" customHeight="1">
      <c r="A1423" s="134"/>
      <c r="B1423" s="134"/>
      <c r="C1423" s="134"/>
      <c r="D1423" s="134"/>
      <c r="E1423" s="134"/>
      <c r="F1423" s="134"/>
      <c r="G1423" s="134"/>
      <c r="H1423" s="134"/>
      <c r="I1423" s="134"/>
      <c r="J1423" s="134"/>
      <c r="K1423" s="134"/>
      <c r="L1423" s="134"/>
      <c r="M1423" s="134"/>
      <c r="N1423" s="134"/>
      <c r="O1423" s="134"/>
      <c r="P1423" s="134"/>
      <c r="Q1423" s="59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353"/>
      <c r="AZ1423" s="392" t="str">
        <f>IFERROR(__xludf.DUMMYFUNCTION("TRANSPOSE( IFNA(FILTER($B:$B, MONTH(IF($A:$A&lt;&gt;"""",$A:$A,""null""))=MONTH(IF('DATOS PERSONALES'!$H1421&lt;&gt;"""",'DATOS PERSONALES'!$H1421,""null""))),""Ingrese mes contratacion primero""))"),"Ingrese mes contratacion primero")</f>
        <v>Ingrese mes contratacion primero</v>
      </c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</row>
    <row r="1424" ht="15.75" customHeight="1">
      <c r="A1424" s="134"/>
      <c r="B1424" s="134"/>
      <c r="C1424" s="134"/>
      <c r="D1424" s="134"/>
      <c r="E1424" s="134"/>
      <c r="F1424" s="134"/>
      <c r="G1424" s="134"/>
      <c r="H1424" s="134"/>
      <c r="I1424" s="134"/>
      <c r="J1424" s="134"/>
      <c r="K1424" s="134"/>
      <c r="L1424" s="134"/>
      <c r="M1424" s="134"/>
      <c r="N1424" s="134"/>
      <c r="O1424" s="134"/>
      <c r="P1424" s="134"/>
      <c r="Q1424" s="59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353"/>
      <c r="AZ1424" s="392" t="str">
        <f>IFERROR(__xludf.DUMMYFUNCTION("TRANSPOSE( IFNA(FILTER($B:$B, MONTH(IF($A:$A&lt;&gt;"""",$A:$A,""null""))=MONTH(IF('DATOS PERSONALES'!$H1422&lt;&gt;"""",'DATOS PERSONALES'!$H1422,""null""))),""Ingrese mes contratacion primero""))"),"Ingrese mes contratacion primero")</f>
        <v>Ingrese mes contratacion primero</v>
      </c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</row>
    <row r="1425" ht="15.75" customHeight="1">
      <c r="A1425" s="134"/>
      <c r="B1425" s="134"/>
      <c r="C1425" s="134"/>
      <c r="D1425" s="134"/>
      <c r="E1425" s="134"/>
      <c r="F1425" s="134"/>
      <c r="G1425" s="134"/>
      <c r="H1425" s="134"/>
      <c r="I1425" s="134"/>
      <c r="J1425" s="134"/>
      <c r="K1425" s="134"/>
      <c r="L1425" s="134"/>
      <c r="M1425" s="134"/>
      <c r="N1425" s="134"/>
      <c r="O1425" s="134"/>
      <c r="P1425" s="134"/>
      <c r="Q1425" s="59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353"/>
      <c r="AZ1425" s="392" t="str">
        <f>IFERROR(__xludf.DUMMYFUNCTION("TRANSPOSE( IFNA(FILTER($B:$B, MONTH(IF($A:$A&lt;&gt;"""",$A:$A,""null""))=MONTH(IF('DATOS PERSONALES'!$H1423&lt;&gt;"""",'DATOS PERSONALES'!$H1423,""null""))),""Ingrese mes contratacion primero""))"),"Ingrese mes contratacion primero")</f>
        <v>Ingrese mes contratacion primero</v>
      </c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</row>
    <row r="1426" ht="15.75" customHeight="1">
      <c r="A1426" s="134"/>
      <c r="B1426" s="134"/>
      <c r="C1426" s="134"/>
      <c r="D1426" s="134"/>
      <c r="E1426" s="134"/>
      <c r="F1426" s="134"/>
      <c r="G1426" s="134"/>
      <c r="H1426" s="134"/>
      <c r="I1426" s="134"/>
      <c r="J1426" s="134"/>
      <c r="K1426" s="134"/>
      <c r="L1426" s="134"/>
      <c r="M1426" s="134"/>
      <c r="N1426" s="134"/>
      <c r="O1426" s="134"/>
      <c r="P1426" s="134"/>
      <c r="Q1426" s="59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353"/>
      <c r="AZ1426" s="392" t="str">
        <f>IFERROR(__xludf.DUMMYFUNCTION("TRANSPOSE( IFNA(FILTER($B:$B, MONTH(IF($A:$A&lt;&gt;"""",$A:$A,""null""))=MONTH(IF('DATOS PERSONALES'!$H1424&lt;&gt;"""",'DATOS PERSONALES'!$H1424,""null""))),""Ingrese mes contratacion primero""))"),"Ingrese mes contratacion primero")</f>
        <v>Ingrese mes contratacion primero</v>
      </c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</row>
    <row r="1427" ht="15.75" customHeight="1">
      <c r="A1427" s="134"/>
      <c r="B1427" s="134"/>
      <c r="C1427" s="134"/>
      <c r="D1427" s="134"/>
      <c r="E1427" s="134"/>
      <c r="F1427" s="134"/>
      <c r="G1427" s="134"/>
      <c r="H1427" s="134"/>
      <c r="I1427" s="134"/>
      <c r="J1427" s="134"/>
      <c r="K1427" s="134"/>
      <c r="L1427" s="134"/>
      <c r="M1427" s="134"/>
      <c r="N1427" s="134"/>
      <c r="O1427" s="134"/>
      <c r="P1427" s="134"/>
      <c r="Q1427" s="59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353"/>
      <c r="AZ1427" s="392" t="str">
        <f>IFERROR(__xludf.DUMMYFUNCTION("TRANSPOSE( IFNA(FILTER($B:$B, MONTH(IF($A:$A&lt;&gt;"""",$A:$A,""null""))=MONTH(IF('DATOS PERSONALES'!$H1425&lt;&gt;"""",'DATOS PERSONALES'!$H1425,""null""))),""Ingrese mes contratacion primero""))"),"Ingrese mes contratacion primero")</f>
        <v>Ingrese mes contratacion primero</v>
      </c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</row>
    <row r="1428" ht="15.75" customHeight="1">
      <c r="A1428" s="134"/>
      <c r="B1428" s="134"/>
      <c r="C1428" s="134"/>
      <c r="D1428" s="134"/>
      <c r="E1428" s="134"/>
      <c r="F1428" s="134"/>
      <c r="G1428" s="134"/>
      <c r="H1428" s="134"/>
      <c r="I1428" s="134"/>
      <c r="J1428" s="134"/>
      <c r="K1428" s="134"/>
      <c r="L1428" s="134"/>
      <c r="M1428" s="134"/>
      <c r="N1428" s="134"/>
      <c r="O1428" s="134"/>
      <c r="P1428" s="134"/>
      <c r="Q1428" s="59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353"/>
      <c r="AZ1428" s="392" t="str">
        <f>IFERROR(__xludf.DUMMYFUNCTION("TRANSPOSE( IFNA(FILTER($B:$B, MONTH(IF($A:$A&lt;&gt;"""",$A:$A,""null""))=MONTH(IF('DATOS PERSONALES'!$H1426&lt;&gt;"""",'DATOS PERSONALES'!$H1426,""null""))),""Ingrese mes contratacion primero""))"),"Ingrese mes contratacion primero")</f>
        <v>Ingrese mes contratacion primero</v>
      </c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</row>
    <row r="1429" ht="15.75" customHeight="1">
      <c r="A1429" s="134"/>
      <c r="B1429" s="134"/>
      <c r="C1429" s="134"/>
      <c r="D1429" s="134"/>
      <c r="E1429" s="134"/>
      <c r="F1429" s="134"/>
      <c r="G1429" s="134"/>
      <c r="H1429" s="134"/>
      <c r="I1429" s="134"/>
      <c r="J1429" s="134"/>
      <c r="K1429" s="134"/>
      <c r="L1429" s="134"/>
      <c r="M1429" s="134"/>
      <c r="N1429" s="134"/>
      <c r="O1429" s="134"/>
      <c r="P1429" s="134"/>
      <c r="Q1429" s="59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353"/>
      <c r="AZ1429" s="392" t="str">
        <f>IFERROR(__xludf.DUMMYFUNCTION("TRANSPOSE( IFNA(FILTER($B:$B, MONTH(IF($A:$A&lt;&gt;"""",$A:$A,""null""))=MONTH(IF('DATOS PERSONALES'!$H1427&lt;&gt;"""",'DATOS PERSONALES'!$H1427,""null""))),""Ingrese mes contratacion primero""))"),"Ingrese mes contratacion primero")</f>
        <v>Ingrese mes contratacion primero</v>
      </c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</row>
    <row r="1430" ht="15.75" customHeight="1">
      <c r="A1430" s="134"/>
      <c r="B1430" s="134"/>
      <c r="C1430" s="134"/>
      <c r="D1430" s="134"/>
      <c r="E1430" s="134"/>
      <c r="F1430" s="134"/>
      <c r="G1430" s="134"/>
      <c r="H1430" s="134"/>
      <c r="I1430" s="134"/>
      <c r="J1430" s="134"/>
      <c r="K1430" s="134"/>
      <c r="L1430" s="134"/>
      <c r="M1430" s="134"/>
      <c r="N1430" s="134"/>
      <c r="O1430" s="134"/>
      <c r="P1430" s="134"/>
      <c r="Q1430" s="59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353"/>
      <c r="AZ1430" s="392" t="str">
        <f>IFERROR(__xludf.DUMMYFUNCTION("TRANSPOSE( IFNA(FILTER($B:$B, MONTH(IF($A:$A&lt;&gt;"""",$A:$A,""null""))=MONTH(IF('DATOS PERSONALES'!$H1428&lt;&gt;"""",'DATOS PERSONALES'!$H1428,""null""))),""Ingrese mes contratacion primero""))"),"Ingrese mes contratacion primero")</f>
        <v>Ingrese mes contratacion primero</v>
      </c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</row>
    <row r="1431" ht="15.75" customHeight="1">
      <c r="A1431" s="134"/>
      <c r="B1431" s="134"/>
      <c r="C1431" s="134"/>
      <c r="D1431" s="134"/>
      <c r="E1431" s="134"/>
      <c r="F1431" s="134"/>
      <c r="G1431" s="134"/>
      <c r="H1431" s="134"/>
      <c r="I1431" s="134"/>
      <c r="J1431" s="134"/>
      <c r="K1431" s="134"/>
      <c r="L1431" s="134"/>
      <c r="M1431" s="134"/>
      <c r="N1431" s="134"/>
      <c r="O1431" s="134"/>
      <c r="P1431" s="134"/>
      <c r="Q1431" s="59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353"/>
      <c r="AZ1431" s="392" t="str">
        <f>IFERROR(__xludf.DUMMYFUNCTION("TRANSPOSE( IFNA(FILTER($B:$B, MONTH(IF($A:$A&lt;&gt;"""",$A:$A,""null""))=MONTH(IF('DATOS PERSONALES'!$H1429&lt;&gt;"""",'DATOS PERSONALES'!$H1429,""null""))),""Ingrese mes contratacion primero""))"),"Ingrese mes contratacion primero")</f>
        <v>Ingrese mes contratacion primero</v>
      </c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</row>
    <row r="1432" ht="15.75" customHeight="1">
      <c r="A1432" s="134"/>
      <c r="B1432" s="134"/>
      <c r="C1432" s="134"/>
      <c r="D1432" s="134"/>
      <c r="E1432" s="134"/>
      <c r="F1432" s="134"/>
      <c r="G1432" s="134"/>
      <c r="H1432" s="134"/>
      <c r="I1432" s="134"/>
      <c r="J1432" s="134"/>
      <c r="K1432" s="134"/>
      <c r="L1432" s="134"/>
      <c r="M1432" s="134"/>
      <c r="N1432" s="134"/>
      <c r="O1432" s="134"/>
      <c r="P1432" s="134"/>
      <c r="Q1432" s="59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353"/>
      <c r="AZ1432" s="392" t="str">
        <f>IFERROR(__xludf.DUMMYFUNCTION("TRANSPOSE( IFNA(FILTER($B:$B, MONTH(IF($A:$A&lt;&gt;"""",$A:$A,""null""))=MONTH(IF('DATOS PERSONALES'!$H1430&lt;&gt;"""",'DATOS PERSONALES'!$H1430,""null""))),""Ingrese mes contratacion primero""))"),"Ingrese mes contratacion primero")</f>
        <v>Ingrese mes contratacion primero</v>
      </c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</row>
    <row r="1433" ht="15.75" customHeight="1">
      <c r="A1433" s="134"/>
      <c r="B1433" s="134"/>
      <c r="C1433" s="134"/>
      <c r="D1433" s="134"/>
      <c r="E1433" s="134"/>
      <c r="F1433" s="134"/>
      <c r="G1433" s="134"/>
      <c r="H1433" s="134"/>
      <c r="I1433" s="134"/>
      <c r="J1433" s="134"/>
      <c r="K1433" s="134"/>
      <c r="L1433" s="134"/>
      <c r="M1433" s="134"/>
      <c r="N1433" s="134"/>
      <c r="O1433" s="134"/>
      <c r="P1433" s="134"/>
      <c r="Q1433" s="59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353"/>
      <c r="AZ1433" s="392" t="str">
        <f>IFERROR(__xludf.DUMMYFUNCTION("TRANSPOSE( IFNA(FILTER($B:$B, MONTH(IF($A:$A&lt;&gt;"""",$A:$A,""null""))=MONTH(IF('DATOS PERSONALES'!$H1431&lt;&gt;"""",'DATOS PERSONALES'!$H1431,""null""))),""Ingrese mes contratacion primero""))"),"Ingrese mes contratacion primero")</f>
        <v>Ingrese mes contratacion primero</v>
      </c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</row>
    <row r="1434" ht="15.75" customHeight="1">
      <c r="A1434" s="134"/>
      <c r="B1434" s="134"/>
      <c r="C1434" s="134"/>
      <c r="D1434" s="134"/>
      <c r="E1434" s="134"/>
      <c r="F1434" s="134"/>
      <c r="G1434" s="134"/>
      <c r="H1434" s="134"/>
      <c r="I1434" s="134"/>
      <c r="J1434" s="134"/>
      <c r="K1434" s="134"/>
      <c r="L1434" s="134"/>
      <c r="M1434" s="134"/>
      <c r="N1434" s="134"/>
      <c r="O1434" s="134"/>
      <c r="P1434" s="134"/>
      <c r="Q1434" s="59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353"/>
      <c r="AZ1434" s="392" t="str">
        <f>IFERROR(__xludf.DUMMYFUNCTION("TRANSPOSE( IFNA(FILTER($B:$B, MONTH(IF($A:$A&lt;&gt;"""",$A:$A,""null""))=MONTH(IF('DATOS PERSONALES'!$H1432&lt;&gt;"""",'DATOS PERSONALES'!$H1432,""null""))),""Ingrese mes contratacion primero""))"),"Ingrese mes contratacion primero")</f>
        <v>Ingrese mes contratacion primero</v>
      </c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</row>
    <row r="1435" ht="15.75" customHeight="1">
      <c r="A1435" s="134"/>
      <c r="B1435" s="134"/>
      <c r="C1435" s="134"/>
      <c r="D1435" s="134"/>
      <c r="E1435" s="134"/>
      <c r="F1435" s="134"/>
      <c r="G1435" s="134"/>
      <c r="H1435" s="134"/>
      <c r="I1435" s="134"/>
      <c r="J1435" s="134"/>
      <c r="K1435" s="134"/>
      <c r="L1435" s="134"/>
      <c r="M1435" s="134"/>
      <c r="N1435" s="134"/>
      <c r="O1435" s="134"/>
      <c r="P1435" s="134"/>
      <c r="Q1435" s="59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353"/>
      <c r="AZ1435" s="392" t="str">
        <f>IFERROR(__xludf.DUMMYFUNCTION("TRANSPOSE( IFNA(FILTER($B:$B, MONTH(IF($A:$A&lt;&gt;"""",$A:$A,""null""))=MONTH(IF('DATOS PERSONALES'!$H1433&lt;&gt;"""",'DATOS PERSONALES'!$H1433,""null""))),""Ingrese mes contratacion primero""))"),"Ingrese mes contratacion primero")</f>
        <v>Ingrese mes contratacion primero</v>
      </c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</row>
    <row r="1436" ht="15.75" customHeight="1">
      <c r="A1436" s="134"/>
      <c r="B1436" s="134"/>
      <c r="C1436" s="134"/>
      <c r="D1436" s="134"/>
      <c r="E1436" s="134"/>
      <c r="F1436" s="134"/>
      <c r="G1436" s="134"/>
      <c r="H1436" s="134"/>
      <c r="I1436" s="134"/>
      <c r="J1436" s="134"/>
      <c r="K1436" s="134"/>
      <c r="L1436" s="134"/>
      <c r="M1436" s="134"/>
      <c r="N1436" s="134"/>
      <c r="O1436" s="134"/>
      <c r="P1436" s="134"/>
      <c r="Q1436" s="59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353"/>
      <c r="AZ1436" s="392" t="str">
        <f>IFERROR(__xludf.DUMMYFUNCTION("TRANSPOSE( IFNA(FILTER($B:$B, MONTH(IF($A:$A&lt;&gt;"""",$A:$A,""null""))=MONTH(IF('DATOS PERSONALES'!$H1434&lt;&gt;"""",'DATOS PERSONALES'!$H1434,""null""))),""Ingrese mes contratacion primero""))"),"Ingrese mes contratacion primero")</f>
        <v>Ingrese mes contratacion primero</v>
      </c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</row>
    <row r="1437" ht="15.75" customHeight="1">
      <c r="A1437" s="134"/>
      <c r="B1437" s="134"/>
      <c r="C1437" s="134"/>
      <c r="D1437" s="134"/>
      <c r="E1437" s="134"/>
      <c r="F1437" s="134"/>
      <c r="G1437" s="134"/>
      <c r="H1437" s="134"/>
      <c r="I1437" s="134"/>
      <c r="J1437" s="134"/>
      <c r="K1437" s="134"/>
      <c r="L1437" s="134"/>
      <c r="M1437" s="134"/>
      <c r="N1437" s="134"/>
      <c r="O1437" s="134"/>
      <c r="P1437" s="134"/>
      <c r="Q1437" s="59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353"/>
      <c r="AZ1437" s="392" t="str">
        <f>IFERROR(__xludf.DUMMYFUNCTION("TRANSPOSE( IFNA(FILTER($B:$B, MONTH(IF($A:$A&lt;&gt;"""",$A:$A,""null""))=MONTH(IF('DATOS PERSONALES'!$H1435&lt;&gt;"""",'DATOS PERSONALES'!$H1435,""null""))),""Ingrese mes contratacion primero""))"),"Ingrese mes contratacion primero")</f>
        <v>Ingrese mes contratacion primero</v>
      </c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</row>
    <row r="1438" ht="15.75" customHeight="1">
      <c r="A1438" s="134"/>
      <c r="B1438" s="134"/>
      <c r="C1438" s="134"/>
      <c r="D1438" s="134"/>
      <c r="E1438" s="134"/>
      <c r="F1438" s="134"/>
      <c r="G1438" s="134"/>
      <c r="H1438" s="134"/>
      <c r="I1438" s="134"/>
      <c r="J1438" s="134"/>
      <c r="K1438" s="134"/>
      <c r="L1438" s="134"/>
      <c r="M1438" s="134"/>
      <c r="N1438" s="134"/>
      <c r="O1438" s="134"/>
      <c r="P1438" s="134"/>
      <c r="Q1438" s="59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353"/>
      <c r="AZ1438" s="392" t="str">
        <f>IFERROR(__xludf.DUMMYFUNCTION("TRANSPOSE( IFNA(FILTER($B:$B, MONTH(IF($A:$A&lt;&gt;"""",$A:$A,""null""))=MONTH(IF('DATOS PERSONALES'!$H1436&lt;&gt;"""",'DATOS PERSONALES'!$H1436,""null""))),""Ingrese mes contratacion primero""))"),"Ingrese mes contratacion primero")</f>
        <v>Ingrese mes contratacion primero</v>
      </c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</row>
    <row r="1439" ht="15.75" customHeight="1">
      <c r="A1439" s="134"/>
      <c r="B1439" s="134"/>
      <c r="C1439" s="134"/>
      <c r="D1439" s="134"/>
      <c r="E1439" s="134"/>
      <c r="F1439" s="134"/>
      <c r="G1439" s="134"/>
      <c r="H1439" s="134"/>
      <c r="I1439" s="134"/>
      <c r="J1439" s="134"/>
      <c r="K1439" s="134"/>
      <c r="L1439" s="134"/>
      <c r="M1439" s="134"/>
      <c r="N1439" s="134"/>
      <c r="O1439" s="134"/>
      <c r="P1439" s="134"/>
      <c r="Q1439" s="59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353"/>
      <c r="AZ1439" s="392" t="str">
        <f>IFERROR(__xludf.DUMMYFUNCTION("TRANSPOSE( IFNA(FILTER($B:$B, MONTH(IF($A:$A&lt;&gt;"""",$A:$A,""null""))=MONTH(IF('DATOS PERSONALES'!$H1437&lt;&gt;"""",'DATOS PERSONALES'!$H1437,""null""))),""Ingrese mes contratacion primero""))"),"Ingrese mes contratacion primero")</f>
        <v>Ingrese mes contratacion primero</v>
      </c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</row>
    <row r="1440" ht="15.75" customHeight="1">
      <c r="A1440" s="134"/>
      <c r="B1440" s="134"/>
      <c r="C1440" s="134"/>
      <c r="D1440" s="134"/>
      <c r="E1440" s="134"/>
      <c r="F1440" s="134"/>
      <c r="G1440" s="134"/>
      <c r="H1440" s="134"/>
      <c r="I1440" s="134"/>
      <c r="J1440" s="134"/>
      <c r="K1440" s="134"/>
      <c r="L1440" s="134"/>
      <c r="M1440" s="134"/>
      <c r="N1440" s="134"/>
      <c r="O1440" s="134"/>
      <c r="P1440" s="134"/>
      <c r="Q1440" s="59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353"/>
      <c r="AZ1440" s="392" t="str">
        <f>IFERROR(__xludf.DUMMYFUNCTION("TRANSPOSE( IFNA(FILTER($B:$B, MONTH(IF($A:$A&lt;&gt;"""",$A:$A,""null""))=MONTH(IF('DATOS PERSONALES'!$H1438&lt;&gt;"""",'DATOS PERSONALES'!$H1438,""null""))),""Ingrese mes contratacion primero""))"),"Ingrese mes contratacion primero")</f>
        <v>Ingrese mes contratacion primero</v>
      </c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</row>
    <row r="1441" ht="15.75" customHeight="1">
      <c r="A1441" s="134"/>
      <c r="B1441" s="134"/>
      <c r="C1441" s="134"/>
      <c r="D1441" s="134"/>
      <c r="E1441" s="134"/>
      <c r="F1441" s="134"/>
      <c r="G1441" s="134"/>
      <c r="H1441" s="134"/>
      <c r="I1441" s="134"/>
      <c r="J1441" s="134"/>
      <c r="K1441" s="134"/>
      <c r="L1441" s="134"/>
      <c r="M1441" s="134"/>
      <c r="N1441" s="134"/>
      <c r="O1441" s="134"/>
      <c r="P1441" s="134"/>
      <c r="Q1441" s="59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353"/>
      <c r="AZ1441" s="392" t="str">
        <f>IFERROR(__xludf.DUMMYFUNCTION("TRANSPOSE( IFNA(FILTER($B:$B, MONTH(IF($A:$A&lt;&gt;"""",$A:$A,""null""))=MONTH(IF('DATOS PERSONALES'!$H1439&lt;&gt;"""",'DATOS PERSONALES'!$H1439,""null""))),""Ingrese mes contratacion primero""))"),"Ingrese mes contratacion primero")</f>
        <v>Ingrese mes contratacion primero</v>
      </c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</row>
    <row r="1442" ht="15.75" customHeight="1">
      <c r="A1442" s="134"/>
      <c r="B1442" s="134"/>
      <c r="C1442" s="134"/>
      <c r="D1442" s="134"/>
      <c r="E1442" s="134"/>
      <c r="F1442" s="134"/>
      <c r="G1442" s="134"/>
      <c r="H1442" s="134"/>
      <c r="I1442" s="134"/>
      <c r="J1442" s="134"/>
      <c r="K1442" s="134"/>
      <c r="L1442" s="134"/>
      <c r="M1442" s="134"/>
      <c r="N1442" s="134"/>
      <c r="O1442" s="134"/>
      <c r="P1442" s="134"/>
      <c r="Q1442" s="59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353"/>
      <c r="AZ1442" s="392" t="str">
        <f>IFERROR(__xludf.DUMMYFUNCTION("TRANSPOSE( IFNA(FILTER($B:$B, MONTH(IF($A:$A&lt;&gt;"""",$A:$A,""null""))=MONTH(IF('DATOS PERSONALES'!$H1440&lt;&gt;"""",'DATOS PERSONALES'!$H1440,""null""))),""Ingrese mes contratacion primero""))"),"Ingrese mes contratacion primero")</f>
        <v>Ingrese mes contratacion primero</v>
      </c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</row>
    <row r="1443" ht="15.75" customHeight="1">
      <c r="A1443" s="134"/>
      <c r="B1443" s="134"/>
      <c r="C1443" s="134"/>
      <c r="D1443" s="134"/>
      <c r="E1443" s="134"/>
      <c r="F1443" s="134"/>
      <c r="G1443" s="134"/>
      <c r="H1443" s="134"/>
      <c r="I1443" s="134"/>
      <c r="J1443" s="134"/>
      <c r="K1443" s="134"/>
      <c r="L1443" s="134"/>
      <c r="M1443" s="134"/>
      <c r="N1443" s="134"/>
      <c r="O1443" s="134"/>
      <c r="P1443" s="134"/>
      <c r="Q1443" s="59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353"/>
      <c r="AZ1443" s="392" t="str">
        <f>IFERROR(__xludf.DUMMYFUNCTION("TRANSPOSE( IFNA(FILTER($B:$B, MONTH(IF($A:$A&lt;&gt;"""",$A:$A,""null""))=MONTH(IF('DATOS PERSONALES'!$H1441&lt;&gt;"""",'DATOS PERSONALES'!$H1441,""null""))),""Ingrese mes contratacion primero""))"),"Ingrese mes contratacion primero")</f>
        <v>Ingrese mes contratacion primero</v>
      </c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</row>
    <row r="1444" ht="15.75" customHeight="1">
      <c r="A1444" s="134"/>
      <c r="B1444" s="134"/>
      <c r="C1444" s="134"/>
      <c r="D1444" s="134"/>
      <c r="E1444" s="134"/>
      <c r="F1444" s="134"/>
      <c r="G1444" s="134"/>
      <c r="H1444" s="134"/>
      <c r="I1444" s="134"/>
      <c r="J1444" s="134"/>
      <c r="K1444" s="134"/>
      <c r="L1444" s="134"/>
      <c r="M1444" s="134"/>
      <c r="N1444" s="134"/>
      <c r="O1444" s="134"/>
      <c r="P1444" s="134"/>
      <c r="Q1444" s="59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353"/>
      <c r="AZ1444" s="392" t="str">
        <f>IFERROR(__xludf.DUMMYFUNCTION("TRANSPOSE( IFNA(FILTER($B:$B, MONTH(IF($A:$A&lt;&gt;"""",$A:$A,""null""))=MONTH(IF('DATOS PERSONALES'!$H1442&lt;&gt;"""",'DATOS PERSONALES'!$H1442,""null""))),""Ingrese mes contratacion primero""))"),"Ingrese mes contratacion primero")</f>
        <v>Ingrese mes contratacion primero</v>
      </c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</row>
    <row r="1445" ht="15.75" customHeight="1">
      <c r="A1445" s="134"/>
      <c r="B1445" s="134"/>
      <c r="C1445" s="134"/>
      <c r="D1445" s="134"/>
      <c r="E1445" s="134"/>
      <c r="F1445" s="134"/>
      <c r="G1445" s="134"/>
      <c r="H1445" s="134"/>
      <c r="I1445" s="134"/>
      <c r="J1445" s="134"/>
      <c r="K1445" s="134"/>
      <c r="L1445" s="134"/>
      <c r="M1445" s="134"/>
      <c r="N1445" s="134"/>
      <c r="O1445" s="134"/>
      <c r="P1445" s="134"/>
      <c r="Q1445" s="59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353"/>
      <c r="AZ1445" s="392" t="str">
        <f>IFERROR(__xludf.DUMMYFUNCTION("TRANSPOSE( IFNA(FILTER($B:$B, MONTH(IF($A:$A&lt;&gt;"""",$A:$A,""null""))=MONTH(IF('DATOS PERSONALES'!$H1443&lt;&gt;"""",'DATOS PERSONALES'!$H1443,""null""))),""Ingrese mes contratacion primero""))"),"Ingrese mes contratacion primero")</f>
        <v>Ingrese mes contratacion primero</v>
      </c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</row>
    <row r="1446" ht="15.75" customHeight="1">
      <c r="A1446" s="134"/>
      <c r="B1446" s="134"/>
      <c r="C1446" s="134"/>
      <c r="D1446" s="134"/>
      <c r="E1446" s="134"/>
      <c r="F1446" s="134"/>
      <c r="G1446" s="134"/>
      <c r="H1446" s="134"/>
      <c r="I1446" s="134"/>
      <c r="J1446" s="134"/>
      <c r="K1446" s="134"/>
      <c r="L1446" s="134"/>
      <c r="M1446" s="134"/>
      <c r="N1446" s="134"/>
      <c r="O1446" s="134"/>
      <c r="P1446" s="134"/>
      <c r="Q1446" s="59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353"/>
      <c r="AZ1446" s="392" t="str">
        <f>IFERROR(__xludf.DUMMYFUNCTION("TRANSPOSE( IFNA(FILTER($B:$B, MONTH(IF($A:$A&lt;&gt;"""",$A:$A,""null""))=MONTH(IF('DATOS PERSONALES'!$H1444&lt;&gt;"""",'DATOS PERSONALES'!$H1444,""null""))),""Ingrese mes contratacion primero""))"),"Ingrese mes contratacion primero")</f>
        <v>Ingrese mes contratacion primero</v>
      </c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</row>
    <row r="1447" ht="15.75" customHeight="1">
      <c r="A1447" s="134"/>
      <c r="B1447" s="134"/>
      <c r="C1447" s="134"/>
      <c r="D1447" s="134"/>
      <c r="E1447" s="134"/>
      <c r="F1447" s="134"/>
      <c r="G1447" s="134"/>
      <c r="H1447" s="134"/>
      <c r="I1447" s="134"/>
      <c r="J1447" s="134"/>
      <c r="K1447" s="134"/>
      <c r="L1447" s="134"/>
      <c r="M1447" s="134"/>
      <c r="N1447" s="134"/>
      <c r="O1447" s="134"/>
      <c r="P1447" s="134"/>
      <c r="Q1447" s="59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353"/>
      <c r="AZ1447" s="392" t="str">
        <f>IFERROR(__xludf.DUMMYFUNCTION("TRANSPOSE( IFNA(FILTER($B:$B, MONTH(IF($A:$A&lt;&gt;"""",$A:$A,""null""))=MONTH(IF('DATOS PERSONALES'!$H1445&lt;&gt;"""",'DATOS PERSONALES'!$H1445,""null""))),""Ingrese mes contratacion primero""))"),"Ingrese mes contratacion primero")</f>
        <v>Ingrese mes contratacion primero</v>
      </c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</row>
    <row r="1448" ht="15.75" customHeight="1">
      <c r="A1448" s="134"/>
      <c r="B1448" s="134"/>
      <c r="C1448" s="134"/>
      <c r="D1448" s="134"/>
      <c r="E1448" s="134"/>
      <c r="F1448" s="134"/>
      <c r="G1448" s="134"/>
      <c r="H1448" s="134"/>
      <c r="I1448" s="134"/>
      <c r="J1448" s="134"/>
      <c r="K1448" s="134"/>
      <c r="L1448" s="134"/>
      <c r="M1448" s="134"/>
      <c r="N1448" s="134"/>
      <c r="O1448" s="134"/>
      <c r="P1448" s="134"/>
      <c r="Q1448" s="59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353"/>
      <c r="AZ1448" s="392" t="str">
        <f>IFERROR(__xludf.DUMMYFUNCTION("TRANSPOSE( IFNA(FILTER($B:$B, MONTH(IF($A:$A&lt;&gt;"""",$A:$A,""null""))=MONTH(IF('DATOS PERSONALES'!$H1446&lt;&gt;"""",'DATOS PERSONALES'!$H1446,""null""))),""Ingrese mes contratacion primero""))"),"Ingrese mes contratacion primero")</f>
        <v>Ingrese mes contratacion primero</v>
      </c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</row>
    <row r="1449" ht="15.75" customHeight="1">
      <c r="A1449" s="134"/>
      <c r="B1449" s="134"/>
      <c r="C1449" s="134"/>
      <c r="D1449" s="134"/>
      <c r="E1449" s="134"/>
      <c r="F1449" s="134"/>
      <c r="G1449" s="134"/>
      <c r="H1449" s="134"/>
      <c r="I1449" s="134"/>
      <c r="J1449" s="134"/>
      <c r="K1449" s="134"/>
      <c r="L1449" s="134"/>
      <c r="M1449" s="134"/>
      <c r="N1449" s="134"/>
      <c r="O1449" s="134"/>
      <c r="P1449" s="134"/>
      <c r="Q1449" s="59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353"/>
      <c r="AZ1449" s="392" t="str">
        <f>IFERROR(__xludf.DUMMYFUNCTION("TRANSPOSE( IFNA(FILTER($B:$B, MONTH(IF($A:$A&lt;&gt;"""",$A:$A,""null""))=MONTH(IF('DATOS PERSONALES'!$H1447&lt;&gt;"""",'DATOS PERSONALES'!$H1447,""null""))),""Ingrese mes contratacion primero""))"),"Ingrese mes contratacion primero")</f>
        <v>Ingrese mes contratacion primero</v>
      </c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</row>
    <row r="1450" ht="15.75" customHeight="1">
      <c r="A1450" s="134"/>
      <c r="B1450" s="134"/>
      <c r="C1450" s="134"/>
      <c r="D1450" s="134"/>
      <c r="E1450" s="134"/>
      <c r="F1450" s="134"/>
      <c r="G1450" s="134"/>
      <c r="H1450" s="134"/>
      <c r="I1450" s="134"/>
      <c r="J1450" s="134"/>
      <c r="K1450" s="134"/>
      <c r="L1450" s="134"/>
      <c r="M1450" s="134"/>
      <c r="N1450" s="134"/>
      <c r="O1450" s="134"/>
      <c r="P1450" s="134"/>
      <c r="Q1450" s="59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353"/>
      <c r="AZ1450" s="392" t="str">
        <f>IFERROR(__xludf.DUMMYFUNCTION("TRANSPOSE( IFNA(FILTER($B:$B, MONTH(IF($A:$A&lt;&gt;"""",$A:$A,""null""))=MONTH(IF('DATOS PERSONALES'!$H1448&lt;&gt;"""",'DATOS PERSONALES'!$H1448,""null""))),""Ingrese mes contratacion primero""))"),"Ingrese mes contratacion primero")</f>
        <v>Ingrese mes contratacion primero</v>
      </c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</row>
    <row r="1451" ht="15.75" customHeight="1">
      <c r="A1451" s="134"/>
      <c r="B1451" s="134"/>
      <c r="C1451" s="134"/>
      <c r="D1451" s="134"/>
      <c r="E1451" s="134"/>
      <c r="F1451" s="134"/>
      <c r="G1451" s="134"/>
      <c r="H1451" s="134"/>
      <c r="I1451" s="134"/>
      <c r="J1451" s="134"/>
      <c r="K1451" s="134"/>
      <c r="L1451" s="134"/>
      <c r="M1451" s="134"/>
      <c r="N1451" s="134"/>
      <c r="O1451" s="134"/>
      <c r="P1451" s="134"/>
      <c r="Q1451" s="59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353"/>
      <c r="AZ1451" s="392" t="str">
        <f>IFERROR(__xludf.DUMMYFUNCTION("TRANSPOSE( IFNA(FILTER($B:$B, MONTH(IF($A:$A&lt;&gt;"""",$A:$A,""null""))=MONTH(IF('DATOS PERSONALES'!$H1449&lt;&gt;"""",'DATOS PERSONALES'!$H1449,""null""))),""Ingrese mes contratacion primero""))"),"Ingrese mes contratacion primero")</f>
        <v>Ingrese mes contratacion primero</v>
      </c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</row>
    <row r="1452" ht="15.75" customHeight="1">
      <c r="A1452" s="134"/>
      <c r="B1452" s="134"/>
      <c r="C1452" s="134"/>
      <c r="D1452" s="134"/>
      <c r="E1452" s="134"/>
      <c r="F1452" s="134"/>
      <c r="G1452" s="134"/>
      <c r="H1452" s="134"/>
      <c r="I1452" s="134"/>
      <c r="J1452" s="134"/>
      <c r="K1452" s="134"/>
      <c r="L1452" s="134"/>
      <c r="M1452" s="134"/>
      <c r="N1452" s="134"/>
      <c r="O1452" s="134"/>
      <c r="P1452" s="134"/>
      <c r="Q1452" s="59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353"/>
      <c r="AZ1452" s="392" t="str">
        <f>IFERROR(__xludf.DUMMYFUNCTION("TRANSPOSE( IFNA(FILTER($B:$B, MONTH(IF($A:$A&lt;&gt;"""",$A:$A,""null""))=MONTH(IF('DATOS PERSONALES'!$H1450&lt;&gt;"""",'DATOS PERSONALES'!$H1450,""null""))),""Ingrese mes contratacion primero""))"),"Ingrese mes contratacion primero")</f>
        <v>Ingrese mes contratacion primero</v>
      </c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</row>
    <row r="1453" ht="15.75" customHeight="1">
      <c r="A1453" s="134"/>
      <c r="B1453" s="134"/>
      <c r="C1453" s="134"/>
      <c r="D1453" s="134"/>
      <c r="E1453" s="134"/>
      <c r="F1453" s="134"/>
      <c r="G1453" s="134"/>
      <c r="H1453" s="134"/>
      <c r="I1453" s="134"/>
      <c r="J1453" s="134"/>
      <c r="K1453" s="134"/>
      <c r="L1453" s="134"/>
      <c r="M1453" s="134"/>
      <c r="N1453" s="134"/>
      <c r="O1453" s="134"/>
      <c r="P1453" s="134"/>
      <c r="Q1453" s="59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353"/>
      <c r="AZ1453" s="392" t="str">
        <f>IFERROR(__xludf.DUMMYFUNCTION("TRANSPOSE( IFNA(FILTER($B:$B, MONTH(IF($A:$A&lt;&gt;"""",$A:$A,""null""))=MONTH(IF('DATOS PERSONALES'!$H1451&lt;&gt;"""",'DATOS PERSONALES'!$H1451,""null""))),""Ingrese mes contratacion primero""))"),"Ingrese mes contratacion primero")</f>
        <v>Ingrese mes contratacion primero</v>
      </c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</row>
    <row r="1454" ht="15.75" customHeight="1">
      <c r="A1454" s="134"/>
      <c r="B1454" s="134"/>
      <c r="C1454" s="134"/>
      <c r="D1454" s="134"/>
      <c r="E1454" s="134"/>
      <c r="F1454" s="134"/>
      <c r="G1454" s="134"/>
      <c r="H1454" s="134"/>
      <c r="I1454" s="134"/>
      <c r="J1454" s="134"/>
      <c r="K1454" s="134"/>
      <c r="L1454" s="134"/>
      <c r="M1454" s="134"/>
      <c r="N1454" s="134"/>
      <c r="O1454" s="134"/>
      <c r="P1454" s="134"/>
      <c r="Q1454" s="59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353"/>
      <c r="AZ1454" s="392" t="str">
        <f>IFERROR(__xludf.DUMMYFUNCTION("TRANSPOSE( IFNA(FILTER($B:$B, MONTH(IF($A:$A&lt;&gt;"""",$A:$A,""null""))=MONTH(IF('DATOS PERSONALES'!$H1452&lt;&gt;"""",'DATOS PERSONALES'!$H1452,""null""))),""Ingrese mes contratacion primero""))"),"Ingrese mes contratacion primero")</f>
        <v>Ingrese mes contratacion primero</v>
      </c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</row>
    <row r="1455" ht="15.75" customHeight="1">
      <c r="A1455" s="134"/>
      <c r="B1455" s="134"/>
      <c r="C1455" s="134"/>
      <c r="D1455" s="134"/>
      <c r="E1455" s="134"/>
      <c r="F1455" s="134"/>
      <c r="G1455" s="134"/>
      <c r="H1455" s="134"/>
      <c r="I1455" s="134"/>
      <c r="J1455" s="134"/>
      <c r="K1455" s="134"/>
      <c r="L1455" s="134"/>
      <c r="M1455" s="134"/>
      <c r="N1455" s="134"/>
      <c r="O1455" s="134"/>
      <c r="P1455" s="134"/>
      <c r="Q1455" s="59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353"/>
      <c r="AZ1455" s="392" t="str">
        <f>IFERROR(__xludf.DUMMYFUNCTION("TRANSPOSE( IFNA(FILTER($B:$B, MONTH(IF($A:$A&lt;&gt;"""",$A:$A,""null""))=MONTH(IF('DATOS PERSONALES'!$H1453&lt;&gt;"""",'DATOS PERSONALES'!$H1453,""null""))),""Ingrese mes contratacion primero""))"),"Ingrese mes contratacion primero")</f>
        <v>Ingrese mes contratacion primero</v>
      </c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</row>
    <row r="1456" ht="15.75" customHeight="1">
      <c r="A1456" s="134"/>
      <c r="B1456" s="134"/>
      <c r="C1456" s="134"/>
      <c r="D1456" s="134"/>
      <c r="E1456" s="134"/>
      <c r="F1456" s="134"/>
      <c r="G1456" s="134"/>
      <c r="H1456" s="134"/>
      <c r="I1456" s="134"/>
      <c r="J1456" s="134"/>
      <c r="K1456" s="134"/>
      <c r="L1456" s="134"/>
      <c r="M1456" s="134"/>
      <c r="N1456" s="134"/>
      <c r="O1456" s="134"/>
      <c r="P1456" s="134"/>
      <c r="Q1456" s="59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353"/>
      <c r="AZ1456" s="392" t="str">
        <f>IFERROR(__xludf.DUMMYFUNCTION("TRANSPOSE( IFNA(FILTER($B:$B, MONTH(IF($A:$A&lt;&gt;"""",$A:$A,""null""))=MONTH(IF('DATOS PERSONALES'!$H1454&lt;&gt;"""",'DATOS PERSONALES'!$H1454,""null""))),""Ingrese mes contratacion primero""))"),"Ingrese mes contratacion primero")</f>
        <v>Ingrese mes contratacion primero</v>
      </c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</row>
    <row r="1457" ht="15.75" customHeight="1">
      <c r="A1457" s="134"/>
      <c r="B1457" s="134"/>
      <c r="C1457" s="134"/>
      <c r="D1457" s="134"/>
      <c r="E1457" s="134"/>
      <c r="F1457" s="134"/>
      <c r="G1457" s="134"/>
      <c r="H1457" s="134"/>
      <c r="I1457" s="134"/>
      <c r="J1457" s="134"/>
      <c r="K1457" s="134"/>
      <c r="L1457" s="134"/>
      <c r="M1457" s="134"/>
      <c r="N1457" s="134"/>
      <c r="O1457" s="134"/>
      <c r="P1457" s="134"/>
      <c r="Q1457" s="59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353"/>
      <c r="AZ1457" s="392" t="str">
        <f>IFERROR(__xludf.DUMMYFUNCTION("TRANSPOSE( IFNA(FILTER($B:$B, MONTH(IF($A:$A&lt;&gt;"""",$A:$A,""null""))=MONTH(IF('DATOS PERSONALES'!$H1455&lt;&gt;"""",'DATOS PERSONALES'!$H1455,""null""))),""Ingrese mes contratacion primero""))"),"Ingrese mes contratacion primero")</f>
        <v>Ingrese mes contratacion primero</v>
      </c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</row>
    <row r="1458" ht="15.75" customHeight="1">
      <c r="A1458" s="134"/>
      <c r="B1458" s="134"/>
      <c r="C1458" s="134"/>
      <c r="D1458" s="134"/>
      <c r="E1458" s="134"/>
      <c r="F1458" s="134"/>
      <c r="G1458" s="134"/>
      <c r="H1458" s="134"/>
      <c r="I1458" s="134"/>
      <c r="J1458" s="134"/>
      <c r="K1458" s="134"/>
      <c r="L1458" s="134"/>
      <c r="M1458" s="134"/>
      <c r="N1458" s="134"/>
      <c r="O1458" s="134"/>
      <c r="P1458" s="134"/>
      <c r="Q1458" s="59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353"/>
      <c r="AZ1458" s="392" t="str">
        <f>IFERROR(__xludf.DUMMYFUNCTION("TRANSPOSE( IFNA(FILTER($B:$B, MONTH(IF($A:$A&lt;&gt;"""",$A:$A,""null""))=MONTH(IF('DATOS PERSONALES'!$H1456&lt;&gt;"""",'DATOS PERSONALES'!$H1456,""null""))),""Ingrese mes contratacion primero""))"),"Ingrese mes contratacion primero")</f>
        <v>Ingrese mes contratacion primero</v>
      </c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</row>
    <row r="1459" ht="15.75" customHeight="1">
      <c r="A1459" s="134"/>
      <c r="B1459" s="134"/>
      <c r="C1459" s="134"/>
      <c r="D1459" s="134"/>
      <c r="E1459" s="134"/>
      <c r="F1459" s="134"/>
      <c r="G1459" s="134"/>
      <c r="H1459" s="134"/>
      <c r="I1459" s="134"/>
      <c r="J1459" s="134"/>
      <c r="K1459" s="134"/>
      <c r="L1459" s="134"/>
      <c r="M1459" s="134"/>
      <c r="N1459" s="134"/>
      <c r="O1459" s="134"/>
      <c r="P1459" s="134"/>
      <c r="Q1459" s="59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353"/>
      <c r="AZ1459" s="392" t="str">
        <f>IFERROR(__xludf.DUMMYFUNCTION("TRANSPOSE( IFNA(FILTER($B:$B, MONTH(IF($A:$A&lt;&gt;"""",$A:$A,""null""))=MONTH(IF('DATOS PERSONALES'!$H1457&lt;&gt;"""",'DATOS PERSONALES'!$H1457,""null""))),""Ingrese mes contratacion primero""))"),"Ingrese mes contratacion primero")</f>
        <v>Ingrese mes contratacion primero</v>
      </c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</row>
    <row r="1460" ht="15.75" customHeight="1">
      <c r="A1460" s="134"/>
      <c r="B1460" s="134"/>
      <c r="C1460" s="134"/>
      <c r="D1460" s="134"/>
      <c r="E1460" s="134"/>
      <c r="F1460" s="134"/>
      <c r="G1460" s="134"/>
      <c r="H1460" s="134"/>
      <c r="I1460" s="134"/>
      <c r="J1460" s="134"/>
      <c r="K1460" s="134"/>
      <c r="L1460" s="134"/>
      <c r="M1460" s="134"/>
      <c r="N1460" s="134"/>
      <c r="O1460" s="134"/>
      <c r="P1460" s="134"/>
      <c r="Q1460" s="59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353"/>
      <c r="AZ1460" s="392" t="str">
        <f>IFERROR(__xludf.DUMMYFUNCTION("TRANSPOSE( IFNA(FILTER($B:$B, MONTH(IF($A:$A&lt;&gt;"""",$A:$A,""null""))=MONTH(IF('DATOS PERSONALES'!$H1458&lt;&gt;"""",'DATOS PERSONALES'!$H1458,""null""))),""Ingrese mes contratacion primero""))"),"Ingrese mes contratacion primero")</f>
        <v>Ingrese mes contratacion primero</v>
      </c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</row>
    <row r="1461" ht="15.75" customHeight="1">
      <c r="A1461" s="134"/>
      <c r="B1461" s="134"/>
      <c r="C1461" s="134"/>
      <c r="D1461" s="134"/>
      <c r="E1461" s="134"/>
      <c r="F1461" s="134"/>
      <c r="G1461" s="134"/>
      <c r="H1461" s="134"/>
      <c r="I1461" s="134"/>
      <c r="J1461" s="134"/>
      <c r="K1461" s="134"/>
      <c r="L1461" s="134"/>
      <c r="M1461" s="134"/>
      <c r="N1461" s="134"/>
      <c r="O1461" s="134"/>
      <c r="P1461" s="134"/>
      <c r="Q1461" s="59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353"/>
      <c r="AZ1461" s="392" t="str">
        <f>IFERROR(__xludf.DUMMYFUNCTION("TRANSPOSE( IFNA(FILTER($B:$B, MONTH(IF($A:$A&lt;&gt;"""",$A:$A,""null""))=MONTH(IF('DATOS PERSONALES'!$H1459&lt;&gt;"""",'DATOS PERSONALES'!$H1459,""null""))),""Ingrese mes contratacion primero""))"),"Ingrese mes contratacion primero")</f>
        <v>Ingrese mes contratacion primero</v>
      </c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</row>
    <row r="1462" ht="15.75" customHeight="1">
      <c r="A1462" s="134"/>
      <c r="B1462" s="134"/>
      <c r="C1462" s="134"/>
      <c r="D1462" s="134"/>
      <c r="E1462" s="134"/>
      <c r="F1462" s="134"/>
      <c r="G1462" s="134"/>
      <c r="H1462" s="134"/>
      <c r="I1462" s="134"/>
      <c r="J1462" s="134"/>
      <c r="K1462" s="134"/>
      <c r="L1462" s="134"/>
      <c r="M1462" s="134"/>
      <c r="N1462" s="134"/>
      <c r="O1462" s="134"/>
      <c r="P1462" s="134"/>
      <c r="Q1462" s="59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353"/>
      <c r="AZ1462" s="392" t="str">
        <f>IFERROR(__xludf.DUMMYFUNCTION("TRANSPOSE( IFNA(FILTER($B:$B, MONTH(IF($A:$A&lt;&gt;"""",$A:$A,""null""))=MONTH(IF('DATOS PERSONALES'!$H1460&lt;&gt;"""",'DATOS PERSONALES'!$H1460,""null""))),""Ingrese mes contratacion primero""))"),"Ingrese mes contratacion primero")</f>
        <v>Ingrese mes contratacion primero</v>
      </c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</row>
    <row r="1463" ht="15.75" customHeight="1">
      <c r="A1463" s="134"/>
      <c r="B1463" s="134"/>
      <c r="C1463" s="134"/>
      <c r="D1463" s="134"/>
      <c r="E1463" s="134"/>
      <c r="F1463" s="134"/>
      <c r="G1463" s="134"/>
      <c r="H1463" s="134"/>
      <c r="I1463" s="134"/>
      <c r="J1463" s="134"/>
      <c r="K1463" s="134"/>
      <c r="L1463" s="134"/>
      <c r="M1463" s="134"/>
      <c r="N1463" s="134"/>
      <c r="O1463" s="134"/>
      <c r="P1463" s="134"/>
      <c r="Q1463" s="59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353"/>
      <c r="AZ1463" s="392" t="str">
        <f>IFERROR(__xludf.DUMMYFUNCTION("TRANSPOSE( IFNA(FILTER($B:$B, MONTH(IF($A:$A&lt;&gt;"""",$A:$A,""null""))=MONTH(IF('DATOS PERSONALES'!$H1461&lt;&gt;"""",'DATOS PERSONALES'!$H1461,""null""))),""Ingrese mes contratacion primero""))"),"Ingrese mes contratacion primero")</f>
        <v>Ingrese mes contratacion primero</v>
      </c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</row>
    <row r="1464" ht="15.75" customHeight="1">
      <c r="A1464" s="134"/>
      <c r="B1464" s="134"/>
      <c r="C1464" s="134"/>
      <c r="D1464" s="134"/>
      <c r="E1464" s="134"/>
      <c r="F1464" s="134"/>
      <c r="G1464" s="134"/>
      <c r="H1464" s="134"/>
      <c r="I1464" s="134"/>
      <c r="J1464" s="134"/>
      <c r="K1464" s="134"/>
      <c r="L1464" s="134"/>
      <c r="M1464" s="134"/>
      <c r="N1464" s="134"/>
      <c r="O1464" s="134"/>
      <c r="P1464" s="134"/>
      <c r="Q1464" s="59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353"/>
      <c r="AZ1464" s="392" t="str">
        <f>IFERROR(__xludf.DUMMYFUNCTION("TRANSPOSE( IFNA(FILTER($B:$B, MONTH(IF($A:$A&lt;&gt;"""",$A:$A,""null""))=MONTH(IF('DATOS PERSONALES'!$H1462&lt;&gt;"""",'DATOS PERSONALES'!$H1462,""null""))),""Ingrese mes contratacion primero""))"),"Ingrese mes contratacion primero")</f>
        <v>Ingrese mes contratacion primero</v>
      </c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</row>
    <row r="1465" ht="15.75" customHeight="1">
      <c r="A1465" s="134"/>
      <c r="B1465" s="134"/>
      <c r="C1465" s="134"/>
      <c r="D1465" s="134"/>
      <c r="E1465" s="134"/>
      <c r="F1465" s="134"/>
      <c r="G1465" s="134"/>
      <c r="H1465" s="134"/>
      <c r="I1465" s="134"/>
      <c r="J1465" s="134"/>
      <c r="K1465" s="134"/>
      <c r="L1465" s="134"/>
      <c r="M1465" s="134"/>
      <c r="N1465" s="134"/>
      <c r="O1465" s="134"/>
      <c r="P1465" s="134"/>
      <c r="Q1465" s="59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353"/>
      <c r="AZ1465" s="392" t="str">
        <f>IFERROR(__xludf.DUMMYFUNCTION("TRANSPOSE( IFNA(FILTER($B:$B, MONTH(IF($A:$A&lt;&gt;"""",$A:$A,""null""))=MONTH(IF('DATOS PERSONALES'!$H1463&lt;&gt;"""",'DATOS PERSONALES'!$H1463,""null""))),""Ingrese mes contratacion primero""))"),"Ingrese mes contratacion primero")</f>
        <v>Ingrese mes contratacion primero</v>
      </c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</row>
    <row r="1466" ht="15.75" customHeight="1">
      <c r="A1466" s="134"/>
      <c r="B1466" s="134"/>
      <c r="C1466" s="134"/>
      <c r="D1466" s="134"/>
      <c r="E1466" s="134"/>
      <c r="F1466" s="134"/>
      <c r="G1466" s="134"/>
      <c r="H1466" s="134"/>
      <c r="I1466" s="134"/>
      <c r="J1466" s="134"/>
      <c r="K1466" s="134"/>
      <c r="L1466" s="134"/>
      <c r="M1466" s="134"/>
      <c r="N1466" s="134"/>
      <c r="O1466" s="134"/>
      <c r="P1466" s="134"/>
      <c r="Q1466" s="59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353"/>
      <c r="AZ1466" s="392" t="str">
        <f>IFERROR(__xludf.DUMMYFUNCTION("TRANSPOSE( IFNA(FILTER($B:$B, MONTH(IF($A:$A&lt;&gt;"""",$A:$A,""null""))=MONTH(IF('DATOS PERSONALES'!$H1464&lt;&gt;"""",'DATOS PERSONALES'!$H1464,""null""))),""Ingrese mes contratacion primero""))"),"Ingrese mes contratacion primero")</f>
        <v>Ingrese mes contratacion primero</v>
      </c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</row>
    <row r="1467" ht="15.75" customHeight="1">
      <c r="A1467" s="134"/>
      <c r="B1467" s="134"/>
      <c r="C1467" s="134"/>
      <c r="D1467" s="134"/>
      <c r="E1467" s="134"/>
      <c r="F1467" s="134"/>
      <c r="G1467" s="134"/>
      <c r="H1467" s="134"/>
      <c r="I1467" s="134"/>
      <c r="J1467" s="134"/>
      <c r="K1467" s="134"/>
      <c r="L1467" s="134"/>
      <c r="M1467" s="134"/>
      <c r="N1467" s="134"/>
      <c r="O1467" s="134"/>
      <c r="P1467" s="134"/>
      <c r="Q1467" s="59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353"/>
      <c r="AZ1467" s="392" t="str">
        <f>IFERROR(__xludf.DUMMYFUNCTION("TRANSPOSE( IFNA(FILTER($B:$B, MONTH(IF($A:$A&lt;&gt;"""",$A:$A,""null""))=MONTH(IF('DATOS PERSONALES'!$H1465&lt;&gt;"""",'DATOS PERSONALES'!$H1465,""null""))),""Ingrese mes contratacion primero""))"),"Ingrese mes contratacion primero")</f>
        <v>Ingrese mes contratacion primero</v>
      </c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</row>
    <row r="1468" ht="15.75" customHeight="1">
      <c r="A1468" s="134"/>
      <c r="B1468" s="134"/>
      <c r="C1468" s="134"/>
      <c r="D1468" s="134"/>
      <c r="E1468" s="134"/>
      <c r="F1468" s="134"/>
      <c r="G1468" s="134"/>
      <c r="H1468" s="134"/>
      <c r="I1468" s="134"/>
      <c r="J1468" s="134"/>
      <c r="K1468" s="134"/>
      <c r="L1468" s="134"/>
      <c r="M1468" s="134"/>
      <c r="N1468" s="134"/>
      <c r="O1468" s="134"/>
      <c r="P1468" s="134"/>
      <c r="Q1468" s="59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353"/>
      <c r="AZ1468" s="392" t="str">
        <f>IFERROR(__xludf.DUMMYFUNCTION("TRANSPOSE( IFNA(FILTER($B:$B, MONTH(IF($A:$A&lt;&gt;"""",$A:$A,""null""))=MONTH(IF('DATOS PERSONALES'!$H1466&lt;&gt;"""",'DATOS PERSONALES'!$H1466,""null""))),""Ingrese mes contratacion primero""))"),"Ingrese mes contratacion primero")</f>
        <v>Ingrese mes contratacion primero</v>
      </c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</row>
    <row r="1469" ht="15.75" customHeight="1">
      <c r="A1469" s="134"/>
      <c r="B1469" s="134"/>
      <c r="C1469" s="134"/>
      <c r="D1469" s="134"/>
      <c r="E1469" s="134"/>
      <c r="F1469" s="134"/>
      <c r="G1469" s="134"/>
      <c r="H1469" s="134"/>
      <c r="I1469" s="134"/>
      <c r="J1469" s="134"/>
      <c r="K1469" s="134"/>
      <c r="L1469" s="134"/>
      <c r="M1469" s="134"/>
      <c r="N1469" s="134"/>
      <c r="O1469" s="134"/>
      <c r="P1469" s="134"/>
      <c r="Q1469" s="59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353"/>
      <c r="AZ1469" s="392" t="str">
        <f>IFERROR(__xludf.DUMMYFUNCTION("TRANSPOSE( IFNA(FILTER($B:$B, MONTH(IF($A:$A&lt;&gt;"""",$A:$A,""null""))=MONTH(IF('DATOS PERSONALES'!$H1467&lt;&gt;"""",'DATOS PERSONALES'!$H1467,""null""))),""Ingrese mes contratacion primero""))"),"Ingrese mes contratacion primero")</f>
        <v>Ingrese mes contratacion primero</v>
      </c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</row>
    <row r="1470" ht="15.75" customHeight="1">
      <c r="A1470" s="134"/>
      <c r="B1470" s="134"/>
      <c r="C1470" s="134"/>
      <c r="D1470" s="134"/>
      <c r="E1470" s="134"/>
      <c r="F1470" s="134"/>
      <c r="G1470" s="134"/>
      <c r="H1470" s="134"/>
      <c r="I1470" s="134"/>
      <c r="J1470" s="134"/>
      <c r="K1470" s="134"/>
      <c r="L1470" s="134"/>
      <c r="M1470" s="134"/>
      <c r="N1470" s="134"/>
      <c r="O1470" s="134"/>
      <c r="P1470" s="134"/>
      <c r="Q1470" s="59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353"/>
      <c r="AZ1470" s="392" t="str">
        <f>IFERROR(__xludf.DUMMYFUNCTION("TRANSPOSE( IFNA(FILTER($B:$B, MONTH(IF($A:$A&lt;&gt;"""",$A:$A,""null""))=MONTH(IF('DATOS PERSONALES'!$H1468&lt;&gt;"""",'DATOS PERSONALES'!$H1468,""null""))),""Ingrese mes contratacion primero""))"),"Ingrese mes contratacion primero")</f>
        <v>Ingrese mes contratacion primero</v>
      </c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</row>
    <row r="1471" ht="15.75" customHeight="1">
      <c r="A1471" s="134"/>
      <c r="B1471" s="134"/>
      <c r="C1471" s="134"/>
      <c r="D1471" s="134"/>
      <c r="E1471" s="134"/>
      <c r="F1471" s="134"/>
      <c r="G1471" s="134"/>
      <c r="H1471" s="134"/>
      <c r="I1471" s="134"/>
      <c r="J1471" s="134"/>
      <c r="K1471" s="134"/>
      <c r="L1471" s="134"/>
      <c r="M1471" s="134"/>
      <c r="N1471" s="134"/>
      <c r="O1471" s="134"/>
      <c r="P1471" s="134"/>
      <c r="Q1471" s="59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353"/>
      <c r="AZ1471" s="392" t="str">
        <f>IFERROR(__xludf.DUMMYFUNCTION("TRANSPOSE( IFNA(FILTER($B:$B, MONTH(IF($A:$A&lt;&gt;"""",$A:$A,""null""))=MONTH(IF('DATOS PERSONALES'!$H1469&lt;&gt;"""",'DATOS PERSONALES'!$H1469,""null""))),""Ingrese mes contratacion primero""))"),"Ingrese mes contratacion primero")</f>
        <v>Ingrese mes contratacion primero</v>
      </c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</row>
    <row r="1472" ht="15.75" customHeight="1">
      <c r="A1472" s="134"/>
      <c r="B1472" s="134"/>
      <c r="C1472" s="134"/>
      <c r="D1472" s="134"/>
      <c r="E1472" s="134"/>
      <c r="F1472" s="134"/>
      <c r="G1472" s="134"/>
      <c r="H1472" s="134"/>
      <c r="I1472" s="134"/>
      <c r="J1472" s="134"/>
      <c r="K1472" s="134"/>
      <c r="L1472" s="134"/>
      <c r="M1472" s="134"/>
      <c r="N1472" s="134"/>
      <c r="O1472" s="134"/>
      <c r="P1472" s="134"/>
      <c r="Q1472" s="59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353"/>
      <c r="AZ1472" s="392" t="str">
        <f>IFERROR(__xludf.DUMMYFUNCTION("TRANSPOSE( IFNA(FILTER($B:$B, MONTH(IF($A:$A&lt;&gt;"""",$A:$A,""null""))=MONTH(IF('DATOS PERSONALES'!$H1470&lt;&gt;"""",'DATOS PERSONALES'!$H1470,""null""))),""Ingrese mes contratacion primero""))"),"Ingrese mes contratacion primero")</f>
        <v>Ingrese mes contratacion primero</v>
      </c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</row>
    <row r="1473" ht="15.75" customHeight="1">
      <c r="A1473" s="134"/>
      <c r="B1473" s="134"/>
      <c r="C1473" s="134"/>
      <c r="D1473" s="134"/>
      <c r="E1473" s="134"/>
      <c r="F1473" s="134"/>
      <c r="G1473" s="134"/>
      <c r="H1473" s="134"/>
      <c r="I1473" s="134"/>
      <c r="J1473" s="134"/>
      <c r="K1473" s="134"/>
      <c r="L1473" s="134"/>
      <c r="M1473" s="134"/>
      <c r="N1473" s="134"/>
      <c r="O1473" s="134"/>
      <c r="P1473" s="134"/>
      <c r="Q1473" s="59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353"/>
      <c r="AZ1473" s="392" t="str">
        <f>IFERROR(__xludf.DUMMYFUNCTION("TRANSPOSE( IFNA(FILTER($B:$B, MONTH(IF($A:$A&lt;&gt;"""",$A:$A,""null""))=MONTH(IF('DATOS PERSONALES'!$H1471&lt;&gt;"""",'DATOS PERSONALES'!$H1471,""null""))),""Ingrese mes contratacion primero""))"),"Ingrese mes contratacion primero")</f>
        <v>Ingrese mes contratacion primero</v>
      </c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</row>
    <row r="1474" ht="15.75" customHeight="1">
      <c r="A1474" s="134"/>
      <c r="B1474" s="134"/>
      <c r="C1474" s="134"/>
      <c r="D1474" s="134"/>
      <c r="E1474" s="134"/>
      <c r="F1474" s="134"/>
      <c r="G1474" s="134"/>
      <c r="H1474" s="134"/>
      <c r="I1474" s="134"/>
      <c r="J1474" s="134"/>
      <c r="K1474" s="134"/>
      <c r="L1474" s="134"/>
      <c r="M1474" s="134"/>
      <c r="N1474" s="134"/>
      <c r="O1474" s="134"/>
      <c r="P1474" s="134"/>
      <c r="Q1474" s="59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353"/>
      <c r="AZ1474" s="392" t="str">
        <f>IFERROR(__xludf.DUMMYFUNCTION("TRANSPOSE( IFNA(FILTER($B:$B, MONTH(IF($A:$A&lt;&gt;"""",$A:$A,""null""))=MONTH(IF('DATOS PERSONALES'!$H1472&lt;&gt;"""",'DATOS PERSONALES'!$H1472,""null""))),""Ingrese mes contratacion primero""))"),"Ingrese mes contratacion primero")</f>
        <v>Ingrese mes contratacion primero</v>
      </c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</row>
    <row r="1475" ht="15.75" customHeight="1">
      <c r="A1475" s="134"/>
      <c r="B1475" s="134"/>
      <c r="C1475" s="134"/>
      <c r="D1475" s="134"/>
      <c r="E1475" s="134"/>
      <c r="F1475" s="134"/>
      <c r="G1475" s="134"/>
      <c r="H1475" s="134"/>
      <c r="I1475" s="134"/>
      <c r="J1475" s="134"/>
      <c r="K1475" s="134"/>
      <c r="L1475" s="134"/>
      <c r="M1475" s="134"/>
      <c r="N1475" s="134"/>
      <c r="O1475" s="134"/>
      <c r="P1475" s="134"/>
      <c r="Q1475" s="59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353"/>
      <c r="AZ1475" s="392" t="str">
        <f>IFERROR(__xludf.DUMMYFUNCTION("TRANSPOSE( IFNA(FILTER($B:$B, MONTH(IF($A:$A&lt;&gt;"""",$A:$A,""null""))=MONTH(IF('DATOS PERSONALES'!$H1473&lt;&gt;"""",'DATOS PERSONALES'!$H1473,""null""))),""Ingrese mes contratacion primero""))"),"Ingrese mes contratacion primero")</f>
        <v>Ingrese mes contratacion primero</v>
      </c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</row>
    <row r="1476" ht="15.75" customHeight="1">
      <c r="A1476" s="134"/>
      <c r="B1476" s="134"/>
      <c r="C1476" s="134"/>
      <c r="D1476" s="134"/>
      <c r="E1476" s="134"/>
      <c r="F1476" s="134"/>
      <c r="G1476" s="134"/>
      <c r="H1476" s="134"/>
      <c r="I1476" s="134"/>
      <c r="J1476" s="134"/>
      <c r="K1476" s="134"/>
      <c r="L1476" s="134"/>
      <c r="M1476" s="134"/>
      <c r="N1476" s="134"/>
      <c r="O1476" s="134"/>
      <c r="P1476" s="134"/>
      <c r="Q1476" s="59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353"/>
      <c r="AZ1476" s="392" t="str">
        <f>IFERROR(__xludf.DUMMYFUNCTION("TRANSPOSE( IFNA(FILTER($B:$B, MONTH(IF($A:$A&lt;&gt;"""",$A:$A,""null""))=MONTH(IF('DATOS PERSONALES'!$H1474&lt;&gt;"""",'DATOS PERSONALES'!$H1474,""null""))),""Ingrese mes contratacion primero""))"),"Ingrese mes contratacion primero")</f>
        <v>Ingrese mes contratacion primero</v>
      </c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</row>
    <row r="1477" ht="15.75" customHeight="1">
      <c r="A1477" s="134"/>
      <c r="B1477" s="134"/>
      <c r="C1477" s="134"/>
      <c r="D1477" s="134"/>
      <c r="E1477" s="134"/>
      <c r="F1477" s="134"/>
      <c r="G1477" s="134"/>
      <c r="H1477" s="134"/>
      <c r="I1477" s="134"/>
      <c r="J1477" s="134"/>
      <c r="K1477" s="134"/>
      <c r="L1477" s="134"/>
      <c r="M1477" s="134"/>
      <c r="N1477" s="134"/>
      <c r="O1477" s="134"/>
      <c r="P1477" s="134"/>
      <c r="Q1477" s="59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353"/>
      <c r="AZ1477" s="392" t="str">
        <f>IFERROR(__xludf.DUMMYFUNCTION("TRANSPOSE( IFNA(FILTER($B:$B, MONTH(IF($A:$A&lt;&gt;"""",$A:$A,""null""))=MONTH(IF('DATOS PERSONALES'!$H1475&lt;&gt;"""",'DATOS PERSONALES'!$H1475,""null""))),""Ingrese mes contratacion primero""))"),"Ingrese mes contratacion primero")</f>
        <v>Ingrese mes contratacion primero</v>
      </c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</row>
    <row r="1478" ht="15.75" customHeight="1">
      <c r="A1478" s="134"/>
      <c r="B1478" s="134"/>
      <c r="C1478" s="134"/>
      <c r="D1478" s="134"/>
      <c r="E1478" s="134"/>
      <c r="F1478" s="134"/>
      <c r="G1478" s="134"/>
      <c r="H1478" s="134"/>
      <c r="I1478" s="134"/>
      <c r="J1478" s="134"/>
      <c r="K1478" s="134"/>
      <c r="L1478" s="134"/>
      <c r="M1478" s="134"/>
      <c r="N1478" s="134"/>
      <c r="O1478" s="134"/>
      <c r="P1478" s="134"/>
      <c r="Q1478" s="59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353"/>
      <c r="AZ1478" s="392" t="str">
        <f>IFERROR(__xludf.DUMMYFUNCTION("TRANSPOSE( IFNA(FILTER($B:$B, MONTH(IF($A:$A&lt;&gt;"""",$A:$A,""null""))=MONTH(IF('DATOS PERSONALES'!$H1476&lt;&gt;"""",'DATOS PERSONALES'!$H1476,""null""))),""Ingrese mes contratacion primero""))"),"Ingrese mes contratacion primero")</f>
        <v>Ingrese mes contratacion primero</v>
      </c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</row>
    <row r="1479" ht="15.75" customHeight="1">
      <c r="A1479" s="134"/>
      <c r="B1479" s="134"/>
      <c r="C1479" s="134"/>
      <c r="D1479" s="134"/>
      <c r="E1479" s="134"/>
      <c r="F1479" s="134"/>
      <c r="G1479" s="134"/>
      <c r="H1479" s="134"/>
      <c r="I1479" s="134"/>
      <c r="J1479" s="134"/>
      <c r="K1479" s="134"/>
      <c r="L1479" s="134"/>
      <c r="M1479" s="134"/>
      <c r="N1479" s="134"/>
      <c r="O1479" s="134"/>
      <c r="P1479" s="134"/>
      <c r="Q1479" s="59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353"/>
      <c r="AZ1479" s="392" t="str">
        <f>IFERROR(__xludf.DUMMYFUNCTION("TRANSPOSE( IFNA(FILTER($B:$B, MONTH(IF($A:$A&lt;&gt;"""",$A:$A,""null""))=MONTH(IF('DATOS PERSONALES'!$H1477&lt;&gt;"""",'DATOS PERSONALES'!$H1477,""null""))),""Ingrese mes contratacion primero""))"),"Ingrese mes contratacion primero")</f>
        <v>Ingrese mes contratacion primero</v>
      </c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</row>
    <row r="1480" ht="15.75" customHeight="1">
      <c r="A1480" s="134"/>
      <c r="B1480" s="134"/>
      <c r="C1480" s="134"/>
      <c r="D1480" s="134"/>
      <c r="E1480" s="134"/>
      <c r="F1480" s="134"/>
      <c r="G1480" s="134"/>
      <c r="H1480" s="134"/>
      <c r="I1480" s="134"/>
      <c r="J1480" s="134"/>
      <c r="K1480" s="134"/>
      <c r="L1480" s="134"/>
      <c r="M1480" s="134"/>
      <c r="N1480" s="134"/>
      <c r="O1480" s="134"/>
      <c r="P1480" s="134"/>
      <c r="Q1480" s="59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353"/>
      <c r="AZ1480" s="392" t="str">
        <f>IFERROR(__xludf.DUMMYFUNCTION("TRANSPOSE( IFNA(FILTER($B:$B, MONTH(IF($A:$A&lt;&gt;"""",$A:$A,""null""))=MONTH(IF('DATOS PERSONALES'!$H1478&lt;&gt;"""",'DATOS PERSONALES'!$H1478,""null""))),""Ingrese mes contratacion primero""))"),"Ingrese mes contratacion primero")</f>
        <v>Ingrese mes contratacion primero</v>
      </c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</row>
    <row r="1481" ht="15.75" customHeight="1">
      <c r="A1481" s="134"/>
      <c r="B1481" s="134"/>
      <c r="C1481" s="134"/>
      <c r="D1481" s="134"/>
      <c r="E1481" s="134"/>
      <c r="F1481" s="134"/>
      <c r="G1481" s="134"/>
      <c r="H1481" s="134"/>
      <c r="I1481" s="134"/>
      <c r="J1481" s="134"/>
      <c r="K1481" s="134"/>
      <c r="L1481" s="134"/>
      <c r="M1481" s="134"/>
      <c r="N1481" s="134"/>
      <c r="O1481" s="134"/>
      <c r="P1481" s="134"/>
      <c r="Q1481" s="59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353"/>
      <c r="AZ1481" s="392" t="str">
        <f>IFERROR(__xludf.DUMMYFUNCTION("TRANSPOSE( IFNA(FILTER($B:$B, MONTH(IF($A:$A&lt;&gt;"""",$A:$A,""null""))=MONTH(IF('DATOS PERSONALES'!$H1479&lt;&gt;"""",'DATOS PERSONALES'!$H1479,""null""))),""Ingrese mes contratacion primero""))"),"Ingrese mes contratacion primero")</f>
        <v>Ingrese mes contratacion primero</v>
      </c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</row>
    <row r="1482" ht="15.75" customHeight="1">
      <c r="A1482" s="134"/>
      <c r="B1482" s="134"/>
      <c r="C1482" s="134"/>
      <c r="D1482" s="134"/>
      <c r="E1482" s="134"/>
      <c r="F1482" s="134"/>
      <c r="G1482" s="134"/>
      <c r="H1482" s="134"/>
      <c r="I1482" s="134"/>
      <c r="J1482" s="134"/>
      <c r="K1482" s="134"/>
      <c r="L1482" s="134"/>
      <c r="M1482" s="134"/>
      <c r="N1482" s="134"/>
      <c r="O1482" s="134"/>
      <c r="P1482" s="134"/>
      <c r="Q1482" s="59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353"/>
      <c r="AZ1482" s="392" t="str">
        <f>IFERROR(__xludf.DUMMYFUNCTION("TRANSPOSE( IFNA(FILTER($B:$B, MONTH(IF($A:$A&lt;&gt;"""",$A:$A,""null""))=MONTH(IF('DATOS PERSONALES'!$H1480&lt;&gt;"""",'DATOS PERSONALES'!$H1480,""null""))),""Ingrese mes contratacion primero""))"),"Ingrese mes contratacion primero")</f>
        <v>Ingrese mes contratacion primero</v>
      </c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</row>
    <row r="1483" ht="15.75" customHeight="1">
      <c r="A1483" s="134"/>
      <c r="B1483" s="134"/>
      <c r="C1483" s="134"/>
      <c r="D1483" s="134"/>
      <c r="E1483" s="134"/>
      <c r="F1483" s="134"/>
      <c r="G1483" s="134"/>
      <c r="H1483" s="134"/>
      <c r="I1483" s="134"/>
      <c r="J1483" s="134"/>
      <c r="K1483" s="134"/>
      <c r="L1483" s="134"/>
      <c r="M1483" s="134"/>
      <c r="N1483" s="134"/>
      <c r="O1483" s="134"/>
      <c r="P1483" s="134"/>
      <c r="Q1483" s="59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353"/>
      <c r="AZ1483" s="392" t="str">
        <f>IFERROR(__xludf.DUMMYFUNCTION("TRANSPOSE( IFNA(FILTER($B:$B, MONTH(IF($A:$A&lt;&gt;"""",$A:$A,""null""))=MONTH(IF('DATOS PERSONALES'!$H1481&lt;&gt;"""",'DATOS PERSONALES'!$H1481,""null""))),""Ingrese mes contratacion primero""))"),"Ingrese mes contratacion primero")</f>
        <v>Ingrese mes contratacion primero</v>
      </c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</row>
    <row r="1484" ht="15.75" customHeight="1">
      <c r="A1484" s="134"/>
      <c r="B1484" s="134"/>
      <c r="C1484" s="134"/>
      <c r="D1484" s="134"/>
      <c r="E1484" s="134"/>
      <c r="F1484" s="134"/>
      <c r="G1484" s="134"/>
      <c r="H1484" s="134"/>
      <c r="I1484" s="134"/>
      <c r="J1484" s="134"/>
      <c r="K1484" s="134"/>
      <c r="L1484" s="134"/>
      <c r="M1484" s="134"/>
      <c r="N1484" s="134"/>
      <c r="O1484" s="134"/>
      <c r="P1484" s="134"/>
      <c r="Q1484" s="59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353"/>
      <c r="AZ1484" s="392" t="str">
        <f>IFERROR(__xludf.DUMMYFUNCTION("TRANSPOSE( IFNA(FILTER($B:$B, MONTH(IF($A:$A&lt;&gt;"""",$A:$A,""null""))=MONTH(IF('DATOS PERSONALES'!$H1482&lt;&gt;"""",'DATOS PERSONALES'!$H1482,""null""))),""Ingrese mes contratacion primero""))"),"Ingrese mes contratacion primero")</f>
        <v>Ingrese mes contratacion primero</v>
      </c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</row>
    <row r="1485" ht="15.75" customHeight="1">
      <c r="A1485" s="134"/>
      <c r="B1485" s="134"/>
      <c r="C1485" s="134"/>
      <c r="D1485" s="134"/>
      <c r="E1485" s="134"/>
      <c r="F1485" s="134"/>
      <c r="G1485" s="134"/>
      <c r="H1485" s="134"/>
      <c r="I1485" s="134"/>
      <c r="J1485" s="134"/>
      <c r="K1485" s="134"/>
      <c r="L1485" s="134"/>
      <c r="M1485" s="134"/>
      <c r="N1485" s="134"/>
      <c r="O1485" s="134"/>
      <c r="P1485" s="134"/>
      <c r="Q1485" s="59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353"/>
      <c r="AZ1485" s="392" t="str">
        <f>IFERROR(__xludf.DUMMYFUNCTION("TRANSPOSE( IFNA(FILTER($B:$B, MONTH(IF($A:$A&lt;&gt;"""",$A:$A,""null""))=MONTH(IF('DATOS PERSONALES'!$H1483&lt;&gt;"""",'DATOS PERSONALES'!$H1483,""null""))),""Ingrese mes contratacion primero""))"),"Ingrese mes contratacion primero")</f>
        <v>Ingrese mes contratacion primero</v>
      </c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</row>
    <row r="1486" ht="15.75" customHeight="1">
      <c r="A1486" s="134"/>
      <c r="B1486" s="134"/>
      <c r="C1486" s="134"/>
      <c r="D1486" s="134"/>
      <c r="E1486" s="134"/>
      <c r="F1486" s="134"/>
      <c r="G1486" s="134"/>
      <c r="H1486" s="134"/>
      <c r="I1486" s="134"/>
      <c r="J1486" s="134"/>
      <c r="K1486" s="134"/>
      <c r="L1486" s="134"/>
      <c r="M1486" s="134"/>
      <c r="N1486" s="134"/>
      <c r="O1486" s="134"/>
      <c r="P1486" s="134"/>
      <c r="Q1486" s="59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353"/>
      <c r="AZ1486" s="392" t="str">
        <f>IFERROR(__xludf.DUMMYFUNCTION("TRANSPOSE( IFNA(FILTER($B:$B, MONTH(IF($A:$A&lt;&gt;"""",$A:$A,""null""))=MONTH(IF('DATOS PERSONALES'!$H1484&lt;&gt;"""",'DATOS PERSONALES'!$H1484,""null""))),""Ingrese mes contratacion primero""))"),"Ingrese mes contratacion primero")</f>
        <v>Ingrese mes contratacion primero</v>
      </c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</row>
    <row r="1487" ht="15.75" customHeight="1">
      <c r="A1487" s="134"/>
      <c r="B1487" s="134"/>
      <c r="C1487" s="134"/>
      <c r="D1487" s="134"/>
      <c r="E1487" s="134"/>
      <c r="F1487" s="134"/>
      <c r="G1487" s="134"/>
      <c r="H1487" s="134"/>
      <c r="I1487" s="134"/>
      <c r="J1487" s="134"/>
      <c r="K1487" s="134"/>
      <c r="L1487" s="134"/>
      <c r="M1487" s="134"/>
      <c r="N1487" s="134"/>
      <c r="O1487" s="134"/>
      <c r="P1487" s="134"/>
      <c r="Q1487" s="59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353"/>
      <c r="AZ1487" s="392" t="str">
        <f>IFERROR(__xludf.DUMMYFUNCTION("TRANSPOSE( IFNA(FILTER($B:$B, MONTH(IF($A:$A&lt;&gt;"""",$A:$A,""null""))=MONTH(IF('DATOS PERSONALES'!$H1485&lt;&gt;"""",'DATOS PERSONALES'!$H1485,""null""))),""Ingrese mes contratacion primero""))"),"Ingrese mes contratacion primero")</f>
        <v>Ingrese mes contratacion primero</v>
      </c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</row>
    <row r="1488" ht="15.75" customHeight="1">
      <c r="A1488" s="134"/>
      <c r="B1488" s="134"/>
      <c r="C1488" s="134"/>
      <c r="D1488" s="134"/>
      <c r="E1488" s="134"/>
      <c r="F1488" s="134"/>
      <c r="G1488" s="134"/>
      <c r="H1488" s="134"/>
      <c r="I1488" s="134"/>
      <c r="J1488" s="134"/>
      <c r="K1488" s="134"/>
      <c r="L1488" s="134"/>
      <c r="M1488" s="134"/>
      <c r="N1488" s="134"/>
      <c r="O1488" s="134"/>
      <c r="P1488" s="134"/>
      <c r="Q1488" s="59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353"/>
      <c r="AZ1488" s="392" t="str">
        <f>IFERROR(__xludf.DUMMYFUNCTION("TRANSPOSE( IFNA(FILTER($B:$B, MONTH(IF($A:$A&lt;&gt;"""",$A:$A,""null""))=MONTH(IF('DATOS PERSONALES'!$H1486&lt;&gt;"""",'DATOS PERSONALES'!$H1486,""null""))),""Ingrese mes contratacion primero""))"),"Ingrese mes contratacion primero")</f>
        <v>Ingrese mes contratacion primero</v>
      </c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</row>
    <row r="1489" ht="15.75" customHeight="1">
      <c r="A1489" s="134"/>
      <c r="B1489" s="134"/>
      <c r="C1489" s="134"/>
      <c r="D1489" s="134"/>
      <c r="E1489" s="134"/>
      <c r="F1489" s="134"/>
      <c r="G1489" s="134"/>
      <c r="H1489" s="134"/>
      <c r="I1489" s="134"/>
      <c r="J1489" s="134"/>
      <c r="K1489" s="134"/>
      <c r="L1489" s="134"/>
      <c r="M1489" s="134"/>
      <c r="N1489" s="134"/>
      <c r="O1489" s="134"/>
      <c r="P1489" s="134"/>
      <c r="Q1489" s="59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353"/>
      <c r="AZ1489" s="392" t="str">
        <f>IFERROR(__xludf.DUMMYFUNCTION("TRANSPOSE( IFNA(FILTER($B:$B, MONTH(IF($A:$A&lt;&gt;"""",$A:$A,""null""))=MONTH(IF('DATOS PERSONALES'!$H1487&lt;&gt;"""",'DATOS PERSONALES'!$H1487,""null""))),""Ingrese mes contratacion primero""))"),"Ingrese mes contratacion primero")</f>
        <v>Ingrese mes contratacion primero</v>
      </c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</row>
    <row r="1490" ht="15.75" customHeight="1">
      <c r="A1490" s="134"/>
      <c r="B1490" s="134"/>
      <c r="C1490" s="134"/>
      <c r="D1490" s="134"/>
      <c r="E1490" s="134"/>
      <c r="F1490" s="134"/>
      <c r="G1490" s="134"/>
      <c r="H1490" s="134"/>
      <c r="I1490" s="134"/>
      <c r="J1490" s="134"/>
      <c r="K1490" s="134"/>
      <c r="L1490" s="134"/>
      <c r="M1490" s="134"/>
      <c r="N1490" s="134"/>
      <c r="O1490" s="134"/>
      <c r="P1490" s="134"/>
      <c r="Q1490" s="59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353"/>
      <c r="AZ1490" s="392" t="str">
        <f>IFERROR(__xludf.DUMMYFUNCTION("TRANSPOSE( IFNA(FILTER($B:$B, MONTH(IF($A:$A&lt;&gt;"""",$A:$A,""null""))=MONTH(IF('DATOS PERSONALES'!$H1488&lt;&gt;"""",'DATOS PERSONALES'!$H1488,""null""))),""Ingrese mes contratacion primero""))"),"Ingrese mes contratacion primero")</f>
        <v>Ingrese mes contratacion primero</v>
      </c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</row>
    <row r="1491" ht="15.75" customHeight="1">
      <c r="A1491" s="134"/>
      <c r="B1491" s="134"/>
      <c r="C1491" s="134"/>
      <c r="D1491" s="134"/>
      <c r="E1491" s="134"/>
      <c r="F1491" s="134"/>
      <c r="G1491" s="134"/>
      <c r="H1491" s="134"/>
      <c r="I1491" s="134"/>
      <c r="J1491" s="134"/>
      <c r="K1491" s="134"/>
      <c r="L1491" s="134"/>
      <c r="M1491" s="134"/>
      <c r="N1491" s="134"/>
      <c r="O1491" s="134"/>
      <c r="P1491" s="134"/>
      <c r="Q1491" s="59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353"/>
      <c r="AZ1491" s="392" t="str">
        <f>IFERROR(__xludf.DUMMYFUNCTION("TRANSPOSE( IFNA(FILTER($B:$B, MONTH(IF($A:$A&lt;&gt;"""",$A:$A,""null""))=MONTH(IF('DATOS PERSONALES'!$H1489&lt;&gt;"""",'DATOS PERSONALES'!$H1489,""null""))),""Ingrese mes contratacion primero""))"),"Ingrese mes contratacion primero")</f>
        <v>Ingrese mes contratacion primero</v>
      </c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</row>
    <row r="1492" ht="15.75" customHeight="1">
      <c r="A1492" s="134"/>
      <c r="B1492" s="134"/>
      <c r="C1492" s="134"/>
      <c r="D1492" s="134"/>
      <c r="E1492" s="134"/>
      <c r="F1492" s="134"/>
      <c r="G1492" s="134"/>
      <c r="H1492" s="134"/>
      <c r="I1492" s="134"/>
      <c r="J1492" s="134"/>
      <c r="K1492" s="134"/>
      <c r="L1492" s="134"/>
      <c r="M1492" s="134"/>
      <c r="N1492" s="134"/>
      <c r="O1492" s="134"/>
      <c r="P1492" s="134"/>
      <c r="Q1492" s="59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353"/>
      <c r="AZ1492" s="392" t="str">
        <f>IFERROR(__xludf.DUMMYFUNCTION("TRANSPOSE( IFNA(FILTER($B:$B, MONTH(IF($A:$A&lt;&gt;"""",$A:$A,""null""))=MONTH(IF('DATOS PERSONALES'!$H1490&lt;&gt;"""",'DATOS PERSONALES'!$H1490,""null""))),""Ingrese mes contratacion primero""))"),"Ingrese mes contratacion primero")</f>
        <v>Ingrese mes contratacion primero</v>
      </c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</row>
    <row r="1493" ht="15.75" customHeight="1">
      <c r="A1493" s="134"/>
      <c r="B1493" s="134"/>
      <c r="C1493" s="134"/>
      <c r="D1493" s="134"/>
      <c r="E1493" s="134"/>
      <c r="F1493" s="134"/>
      <c r="G1493" s="134"/>
      <c r="H1493" s="134"/>
      <c r="I1493" s="134"/>
      <c r="J1493" s="134"/>
      <c r="K1493" s="134"/>
      <c r="L1493" s="134"/>
      <c r="M1493" s="134"/>
      <c r="N1493" s="134"/>
      <c r="O1493" s="134"/>
      <c r="P1493" s="134"/>
      <c r="Q1493" s="59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353"/>
      <c r="AZ1493" s="392" t="str">
        <f>IFERROR(__xludf.DUMMYFUNCTION("TRANSPOSE( IFNA(FILTER($B:$B, MONTH(IF($A:$A&lt;&gt;"""",$A:$A,""null""))=MONTH(IF('DATOS PERSONALES'!$H1491&lt;&gt;"""",'DATOS PERSONALES'!$H1491,""null""))),""Ingrese mes contratacion primero""))"),"Ingrese mes contratacion primero")</f>
        <v>Ingrese mes contratacion primero</v>
      </c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</row>
    <row r="1494" ht="15.75" customHeight="1">
      <c r="A1494" s="134"/>
      <c r="B1494" s="134"/>
      <c r="C1494" s="134"/>
      <c r="D1494" s="134"/>
      <c r="E1494" s="134"/>
      <c r="F1494" s="134"/>
      <c r="G1494" s="134"/>
      <c r="H1494" s="134"/>
      <c r="I1494" s="134"/>
      <c r="J1494" s="134"/>
      <c r="K1494" s="134"/>
      <c r="L1494" s="134"/>
      <c r="M1494" s="134"/>
      <c r="N1494" s="134"/>
      <c r="O1494" s="134"/>
      <c r="P1494" s="134"/>
      <c r="Q1494" s="59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353"/>
      <c r="AZ1494" s="392" t="str">
        <f>IFERROR(__xludf.DUMMYFUNCTION("TRANSPOSE( IFNA(FILTER($B:$B, MONTH(IF($A:$A&lt;&gt;"""",$A:$A,""null""))=MONTH(IF('DATOS PERSONALES'!$H1492&lt;&gt;"""",'DATOS PERSONALES'!$H1492,""null""))),""Ingrese mes contratacion primero""))"),"Ingrese mes contratacion primero")</f>
        <v>Ingrese mes contratacion primero</v>
      </c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</row>
    <row r="1495" ht="15.75" customHeight="1">
      <c r="A1495" s="134"/>
      <c r="B1495" s="134"/>
      <c r="C1495" s="134"/>
      <c r="D1495" s="134"/>
      <c r="E1495" s="134"/>
      <c r="F1495" s="134"/>
      <c r="G1495" s="134"/>
      <c r="H1495" s="134"/>
      <c r="I1495" s="134"/>
      <c r="J1495" s="134"/>
      <c r="K1495" s="134"/>
      <c r="L1495" s="134"/>
      <c r="M1495" s="134"/>
      <c r="N1495" s="134"/>
      <c r="O1495" s="134"/>
      <c r="P1495" s="134"/>
      <c r="Q1495" s="59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353"/>
      <c r="AZ1495" s="392" t="str">
        <f>IFERROR(__xludf.DUMMYFUNCTION("TRANSPOSE( IFNA(FILTER($B:$B, MONTH(IF($A:$A&lt;&gt;"""",$A:$A,""null""))=MONTH(IF('DATOS PERSONALES'!$H1493&lt;&gt;"""",'DATOS PERSONALES'!$H1493,""null""))),""Ingrese mes contratacion primero""))"),"Ingrese mes contratacion primero")</f>
        <v>Ingrese mes contratacion primero</v>
      </c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</row>
    <row r="1496" ht="15.75" customHeight="1">
      <c r="A1496" s="134"/>
      <c r="B1496" s="134"/>
      <c r="C1496" s="134"/>
      <c r="D1496" s="134"/>
      <c r="E1496" s="134"/>
      <c r="F1496" s="134"/>
      <c r="G1496" s="134"/>
      <c r="H1496" s="134"/>
      <c r="I1496" s="134"/>
      <c r="J1496" s="134"/>
      <c r="K1496" s="134"/>
      <c r="L1496" s="134"/>
      <c r="M1496" s="134"/>
      <c r="N1496" s="134"/>
      <c r="O1496" s="134"/>
      <c r="P1496" s="134"/>
      <c r="Q1496" s="59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353"/>
      <c r="AZ1496" s="392" t="str">
        <f>IFERROR(__xludf.DUMMYFUNCTION("TRANSPOSE( IFNA(FILTER($B:$B, MONTH(IF($A:$A&lt;&gt;"""",$A:$A,""null""))=MONTH(IF('DATOS PERSONALES'!$H1494&lt;&gt;"""",'DATOS PERSONALES'!$H1494,""null""))),""Ingrese mes contratacion primero""))"),"Ingrese mes contratacion primero")</f>
        <v>Ingrese mes contratacion primero</v>
      </c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</row>
    <row r="1497" ht="15.75" customHeight="1">
      <c r="A1497" s="134"/>
      <c r="B1497" s="134"/>
      <c r="C1497" s="134"/>
      <c r="D1497" s="134"/>
      <c r="E1497" s="134"/>
      <c r="F1497" s="134"/>
      <c r="G1497" s="134"/>
      <c r="H1497" s="134"/>
      <c r="I1497" s="134"/>
      <c r="J1497" s="134"/>
      <c r="K1497" s="134"/>
      <c r="L1497" s="134"/>
      <c r="M1497" s="134"/>
      <c r="N1497" s="134"/>
      <c r="O1497" s="134"/>
      <c r="P1497" s="134"/>
      <c r="Q1497" s="59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353"/>
      <c r="AZ1497" s="392" t="str">
        <f>IFERROR(__xludf.DUMMYFUNCTION("TRANSPOSE( IFNA(FILTER($B:$B, MONTH(IF($A:$A&lt;&gt;"""",$A:$A,""null""))=MONTH(IF('DATOS PERSONALES'!$H1495&lt;&gt;"""",'DATOS PERSONALES'!$H1495,""null""))),""Ingrese mes contratacion primero""))"),"Ingrese mes contratacion primero")</f>
        <v>Ingrese mes contratacion primero</v>
      </c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</row>
    <row r="1498" ht="15.75" customHeight="1">
      <c r="A1498" s="134"/>
      <c r="B1498" s="134"/>
      <c r="C1498" s="134"/>
      <c r="D1498" s="134"/>
      <c r="E1498" s="134"/>
      <c r="F1498" s="134"/>
      <c r="G1498" s="134"/>
      <c r="H1498" s="134"/>
      <c r="I1498" s="134"/>
      <c r="J1498" s="134"/>
      <c r="K1498" s="134"/>
      <c r="L1498" s="134"/>
      <c r="M1498" s="134"/>
      <c r="N1498" s="134"/>
      <c r="O1498" s="134"/>
      <c r="P1498" s="134"/>
      <c r="Q1498" s="59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353"/>
      <c r="AZ1498" s="392" t="str">
        <f>IFERROR(__xludf.DUMMYFUNCTION("TRANSPOSE( IFNA(FILTER($B:$B, MONTH(IF($A:$A&lt;&gt;"""",$A:$A,""null""))=MONTH(IF('DATOS PERSONALES'!$H1496&lt;&gt;"""",'DATOS PERSONALES'!$H1496,""null""))),""Ingrese mes contratacion primero""))"),"Ingrese mes contratacion primero")</f>
        <v>Ingrese mes contratacion primero</v>
      </c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</row>
    <row r="1499" ht="15.75" customHeight="1">
      <c r="A1499" s="134"/>
      <c r="B1499" s="134"/>
      <c r="C1499" s="134"/>
      <c r="D1499" s="134"/>
      <c r="E1499" s="134"/>
      <c r="F1499" s="134"/>
      <c r="G1499" s="134"/>
      <c r="H1499" s="134"/>
      <c r="I1499" s="134"/>
      <c r="J1499" s="134"/>
      <c r="K1499" s="134"/>
      <c r="L1499" s="134"/>
      <c r="M1499" s="134"/>
      <c r="N1499" s="134"/>
      <c r="O1499" s="134"/>
      <c r="P1499" s="134"/>
      <c r="Q1499" s="59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353"/>
      <c r="AZ1499" s="392" t="str">
        <f>IFERROR(__xludf.DUMMYFUNCTION("TRANSPOSE( IFNA(FILTER($B:$B, MONTH(IF($A:$A&lt;&gt;"""",$A:$A,""null""))=MONTH(IF('DATOS PERSONALES'!$H1497&lt;&gt;"""",'DATOS PERSONALES'!$H1497,""null""))),""Ingrese mes contratacion primero""))"),"Ingrese mes contratacion primero")</f>
        <v>Ingrese mes contratacion primero</v>
      </c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</row>
    <row r="1500" ht="15.75" customHeight="1">
      <c r="A1500" s="134"/>
      <c r="B1500" s="134"/>
      <c r="C1500" s="134"/>
      <c r="D1500" s="134"/>
      <c r="E1500" s="134"/>
      <c r="F1500" s="134"/>
      <c r="G1500" s="134"/>
      <c r="H1500" s="134"/>
      <c r="I1500" s="134"/>
      <c r="J1500" s="134"/>
      <c r="K1500" s="134"/>
      <c r="L1500" s="134"/>
      <c r="M1500" s="134"/>
      <c r="N1500" s="134"/>
      <c r="O1500" s="134"/>
      <c r="P1500" s="134"/>
      <c r="Q1500" s="59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353"/>
      <c r="AZ1500" s="392" t="str">
        <f>IFERROR(__xludf.DUMMYFUNCTION("TRANSPOSE( IFNA(FILTER($B:$B, MONTH(IF($A:$A&lt;&gt;"""",$A:$A,""null""))=MONTH(IF('DATOS PERSONALES'!$H1498&lt;&gt;"""",'DATOS PERSONALES'!$H1498,""null""))),""Ingrese mes contratacion primero""))"),"Ingrese mes contratacion primero")</f>
        <v>Ingrese mes contratacion primero</v>
      </c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</row>
    <row r="1501" ht="15.75" customHeight="1">
      <c r="A1501" s="134"/>
      <c r="B1501" s="134"/>
      <c r="C1501" s="134"/>
      <c r="D1501" s="134"/>
      <c r="E1501" s="134"/>
      <c r="F1501" s="134"/>
      <c r="G1501" s="134"/>
      <c r="H1501" s="134"/>
      <c r="I1501" s="134"/>
      <c r="J1501" s="134"/>
      <c r="K1501" s="134"/>
      <c r="L1501" s="134"/>
      <c r="M1501" s="134"/>
      <c r="N1501" s="134"/>
      <c r="O1501" s="134"/>
      <c r="P1501" s="134"/>
      <c r="Q1501" s="59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353"/>
      <c r="AZ1501" s="392" t="str">
        <f>IFERROR(__xludf.DUMMYFUNCTION("TRANSPOSE( IFNA(FILTER($B:$B, MONTH(IF($A:$A&lt;&gt;"""",$A:$A,""null""))=MONTH(IF('DATOS PERSONALES'!$H1499&lt;&gt;"""",'DATOS PERSONALES'!$H1499,""null""))),""Ingrese mes contratacion primero""))"),"Ingrese mes contratacion primero")</f>
        <v>Ingrese mes contratacion primero</v>
      </c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</row>
    <row r="1502" ht="15.75" customHeight="1">
      <c r="A1502" s="134"/>
      <c r="B1502" s="134"/>
      <c r="C1502" s="134"/>
      <c r="D1502" s="134"/>
      <c r="E1502" s="134"/>
      <c r="F1502" s="134"/>
      <c r="G1502" s="134"/>
      <c r="H1502" s="134"/>
      <c r="I1502" s="134"/>
      <c r="J1502" s="134"/>
      <c r="K1502" s="134"/>
      <c r="L1502" s="134"/>
      <c r="M1502" s="134"/>
      <c r="N1502" s="134"/>
      <c r="O1502" s="134"/>
      <c r="P1502" s="134"/>
      <c r="Q1502" s="59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353"/>
      <c r="AZ1502" s="392" t="str">
        <f>IFERROR(__xludf.DUMMYFUNCTION("TRANSPOSE( IFNA(FILTER($B:$B, MONTH(IF($A:$A&lt;&gt;"""",$A:$A,""null""))=MONTH(IF('DATOS PERSONALES'!$H1500&lt;&gt;"""",'DATOS PERSONALES'!$H1500,""null""))),""Ingrese mes contratacion primero""))"),"Ingrese mes contratacion primero")</f>
        <v>Ingrese mes contratacion primero</v>
      </c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</row>
    <row r="1503" ht="15.75" customHeight="1">
      <c r="A1503" s="134"/>
      <c r="B1503" s="134"/>
      <c r="C1503" s="134"/>
      <c r="D1503" s="134"/>
      <c r="E1503" s="134"/>
      <c r="F1503" s="134"/>
      <c r="G1503" s="134"/>
      <c r="H1503" s="134"/>
      <c r="I1503" s="134"/>
      <c r="J1503" s="134"/>
      <c r="K1503" s="134"/>
      <c r="L1503" s="134"/>
      <c r="M1503" s="134"/>
      <c r="N1503" s="134"/>
      <c r="O1503" s="134"/>
      <c r="P1503" s="134"/>
      <c r="Q1503" s="59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353"/>
      <c r="AZ1503" s="392" t="str">
        <f>IFERROR(__xludf.DUMMYFUNCTION("TRANSPOSE( IFNA(FILTER($B:$B, MONTH(IF($A:$A&lt;&gt;"""",$A:$A,""null""))=MONTH(IF('DATOS PERSONALES'!$H1501&lt;&gt;"""",'DATOS PERSONALES'!$H1501,""null""))),""Ingrese mes contratacion primero""))"),"Ingrese mes contratacion primero")</f>
        <v>Ingrese mes contratacion primero</v>
      </c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</row>
    <row r="1504" ht="15.75" customHeight="1">
      <c r="A1504" s="134"/>
      <c r="B1504" s="134"/>
      <c r="C1504" s="134"/>
      <c r="D1504" s="134"/>
      <c r="E1504" s="134"/>
      <c r="F1504" s="134"/>
      <c r="G1504" s="134"/>
      <c r="H1504" s="134"/>
      <c r="I1504" s="134"/>
      <c r="J1504" s="134"/>
      <c r="K1504" s="134"/>
      <c r="L1504" s="134"/>
      <c r="M1504" s="134"/>
      <c r="N1504" s="134"/>
      <c r="O1504" s="134"/>
      <c r="P1504" s="134"/>
      <c r="Q1504" s="59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353"/>
      <c r="AZ1504" s="392" t="str">
        <f>IFERROR(__xludf.DUMMYFUNCTION("TRANSPOSE( IFNA(FILTER($B:$B, MONTH(IF($A:$A&lt;&gt;"""",$A:$A,""null""))=MONTH(IF('DATOS PERSONALES'!$H1502&lt;&gt;"""",'DATOS PERSONALES'!$H1502,""null""))),""Ingrese mes contratacion primero""))"),"Ingrese mes contratacion primero")</f>
        <v>Ingrese mes contratacion primero</v>
      </c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</row>
    <row r="1505" ht="15.75" customHeight="1">
      <c r="A1505" s="134"/>
      <c r="B1505" s="134"/>
      <c r="C1505" s="134"/>
      <c r="D1505" s="134"/>
      <c r="E1505" s="134"/>
      <c r="F1505" s="134"/>
      <c r="G1505" s="134"/>
      <c r="H1505" s="134"/>
      <c r="I1505" s="134"/>
      <c r="J1505" s="134"/>
      <c r="K1505" s="134"/>
      <c r="L1505" s="134"/>
      <c r="M1505" s="134"/>
      <c r="N1505" s="134"/>
      <c r="O1505" s="134"/>
      <c r="P1505" s="134"/>
      <c r="Q1505" s="59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353"/>
      <c r="AZ1505" s="392" t="str">
        <f>IFERROR(__xludf.DUMMYFUNCTION("TRANSPOSE( IFNA(FILTER($B:$B, MONTH(IF($A:$A&lt;&gt;"""",$A:$A,""null""))=MONTH(IF('DATOS PERSONALES'!$H1503&lt;&gt;"""",'DATOS PERSONALES'!$H1503,""null""))),""Ingrese mes contratacion primero""))"),"Ingrese mes contratacion primero")</f>
        <v>Ingrese mes contratacion primero</v>
      </c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</row>
    <row r="1506" ht="15.75" customHeight="1">
      <c r="A1506" s="134"/>
      <c r="B1506" s="134"/>
      <c r="C1506" s="134"/>
      <c r="D1506" s="134"/>
      <c r="E1506" s="134"/>
      <c r="F1506" s="134"/>
      <c r="G1506" s="134"/>
      <c r="H1506" s="134"/>
      <c r="I1506" s="134"/>
      <c r="J1506" s="134"/>
      <c r="K1506" s="134"/>
      <c r="L1506" s="134"/>
      <c r="M1506" s="134"/>
      <c r="N1506" s="134"/>
      <c r="O1506" s="134"/>
      <c r="P1506" s="134"/>
      <c r="Q1506" s="59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353"/>
      <c r="AZ1506" s="392" t="str">
        <f>IFERROR(__xludf.DUMMYFUNCTION("TRANSPOSE( IFNA(FILTER($B:$B, MONTH(IF($A:$A&lt;&gt;"""",$A:$A,""null""))=MONTH(IF('DATOS PERSONALES'!$H1504&lt;&gt;"""",'DATOS PERSONALES'!$H1504,""null""))),""Ingrese mes contratacion primero""))"),"Ingrese mes contratacion primero")</f>
        <v>Ingrese mes contratacion primero</v>
      </c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</row>
    <row r="1507" ht="15.75" customHeight="1">
      <c r="A1507" s="134"/>
      <c r="B1507" s="134"/>
      <c r="C1507" s="134"/>
      <c r="D1507" s="134"/>
      <c r="E1507" s="134"/>
      <c r="F1507" s="134"/>
      <c r="G1507" s="134"/>
      <c r="H1507" s="134"/>
      <c r="I1507" s="134"/>
      <c r="J1507" s="134"/>
      <c r="K1507" s="134"/>
      <c r="L1507" s="134"/>
      <c r="M1507" s="134"/>
      <c r="N1507" s="134"/>
      <c r="O1507" s="134"/>
      <c r="P1507" s="134"/>
      <c r="Q1507" s="59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353"/>
      <c r="AZ1507" s="392" t="str">
        <f>IFERROR(__xludf.DUMMYFUNCTION("TRANSPOSE( IFNA(FILTER($B:$B, MONTH(IF($A:$A&lt;&gt;"""",$A:$A,""null""))=MONTH(IF('DATOS PERSONALES'!$H1505&lt;&gt;"""",'DATOS PERSONALES'!$H1505,""null""))),""Ingrese mes contratacion primero""))"),"Ingrese mes contratacion primero")</f>
        <v>Ingrese mes contratacion primero</v>
      </c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</row>
    <row r="1508" ht="15.75" customHeight="1">
      <c r="A1508" s="134"/>
      <c r="B1508" s="134"/>
      <c r="C1508" s="134"/>
      <c r="D1508" s="134"/>
      <c r="E1508" s="134"/>
      <c r="F1508" s="134"/>
      <c r="G1508" s="134"/>
      <c r="H1508" s="134"/>
      <c r="I1508" s="134"/>
      <c r="J1508" s="134"/>
      <c r="K1508" s="134"/>
      <c r="L1508" s="134"/>
      <c r="M1508" s="134"/>
      <c r="N1508" s="134"/>
      <c r="O1508" s="134"/>
      <c r="P1508" s="134"/>
      <c r="Q1508" s="59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353"/>
      <c r="AZ1508" s="392" t="str">
        <f>IFERROR(__xludf.DUMMYFUNCTION("TRANSPOSE( IFNA(FILTER($B:$B, MONTH(IF($A:$A&lt;&gt;"""",$A:$A,""null""))=MONTH(IF('DATOS PERSONALES'!$H1506&lt;&gt;"""",'DATOS PERSONALES'!$H1506,""null""))),""Ingrese mes contratacion primero""))"),"Ingrese mes contratacion primero")</f>
        <v>Ingrese mes contratacion primero</v>
      </c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</row>
    <row r="1509" ht="15.75" customHeight="1">
      <c r="A1509" s="134"/>
      <c r="B1509" s="134"/>
      <c r="C1509" s="134"/>
      <c r="D1509" s="134"/>
      <c r="E1509" s="134"/>
      <c r="F1509" s="134"/>
      <c r="G1509" s="134"/>
      <c r="H1509" s="134"/>
      <c r="I1509" s="134"/>
      <c r="J1509" s="134"/>
      <c r="K1509" s="134"/>
      <c r="L1509" s="134"/>
      <c r="M1509" s="134"/>
      <c r="N1509" s="134"/>
      <c r="O1509" s="134"/>
      <c r="P1509" s="134"/>
      <c r="Q1509" s="59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353"/>
      <c r="AZ1509" s="392" t="str">
        <f>IFERROR(__xludf.DUMMYFUNCTION("TRANSPOSE( IFNA(FILTER($B:$B, MONTH(IF($A:$A&lt;&gt;"""",$A:$A,""null""))=MONTH(IF('DATOS PERSONALES'!$H1507&lt;&gt;"""",'DATOS PERSONALES'!$H1507,""null""))),""Ingrese mes contratacion primero""))"),"Ingrese mes contratacion primero")</f>
        <v>Ingrese mes contratacion primero</v>
      </c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</row>
    <row r="1510" ht="15.75" customHeight="1">
      <c r="A1510" s="134"/>
      <c r="B1510" s="134"/>
      <c r="C1510" s="134"/>
      <c r="D1510" s="134"/>
      <c r="E1510" s="134"/>
      <c r="F1510" s="134"/>
      <c r="G1510" s="134"/>
      <c r="H1510" s="134"/>
      <c r="I1510" s="134"/>
      <c r="J1510" s="134"/>
      <c r="K1510" s="134"/>
      <c r="L1510" s="134"/>
      <c r="M1510" s="134"/>
      <c r="N1510" s="134"/>
      <c r="O1510" s="134"/>
      <c r="P1510" s="134"/>
      <c r="Q1510" s="59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353"/>
      <c r="AZ1510" s="392" t="str">
        <f>IFERROR(__xludf.DUMMYFUNCTION("TRANSPOSE( IFNA(FILTER($B:$B, MONTH(IF($A:$A&lt;&gt;"""",$A:$A,""null""))=MONTH(IF('DATOS PERSONALES'!$H1508&lt;&gt;"""",'DATOS PERSONALES'!$H1508,""null""))),""Ingrese mes contratacion primero""))"),"Ingrese mes contratacion primero")</f>
        <v>Ingrese mes contratacion primero</v>
      </c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</row>
    <row r="1511" ht="15.75" customHeight="1">
      <c r="A1511" s="134"/>
      <c r="B1511" s="134"/>
      <c r="C1511" s="134"/>
      <c r="D1511" s="134"/>
      <c r="E1511" s="134"/>
      <c r="F1511" s="134"/>
      <c r="G1511" s="134"/>
      <c r="H1511" s="134"/>
      <c r="I1511" s="134"/>
      <c r="J1511" s="134"/>
      <c r="K1511" s="134"/>
      <c r="L1511" s="134"/>
      <c r="M1511" s="134"/>
      <c r="N1511" s="134"/>
      <c r="O1511" s="134"/>
      <c r="P1511" s="134"/>
      <c r="Q1511" s="59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353"/>
      <c r="AZ1511" s="392" t="str">
        <f>IFERROR(__xludf.DUMMYFUNCTION("TRANSPOSE( IFNA(FILTER($B:$B, MONTH(IF($A:$A&lt;&gt;"""",$A:$A,""null""))=MONTH(IF('DATOS PERSONALES'!$H1509&lt;&gt;"""",'DATOS PERSONALES'!$H1509,""null""))),""Ingrese mes contratacion primero""))"),"Ingrese mes contratacion primero")</f>
        <v>Ingrese mes contratacion primero</v>
      </c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</row>
    <row r="1512" ht="15.75" customHeight="1">
      <c r="A1512" s="134"/>
      <c r="B1512" s="134"/>
      <c r="C1512" s="134"/>
      <c r="D1512" s="134"/>
      <c r="E1512" s="134"/>
      <c r="F1512" s="134"/>
      <c r="G1512" s="134"/>
      <c r="H1512" s="134"/>
      <c r="I1512" s="134"/>
      <c r="J1512" s="134"/>
      <c r="K1512" s="134"/>
      <c r="L1512" s="134"/>
      <c r="M1512" s="134"/>
      <c r="N1512" s="134"/>
      <c r="O1512" s="134"/>
      <c r="P1512" s="134"/>
      <c r="Q1512" s="59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353"/>
      <c r="AZ1512" s="392" t="str">
        <f>IFERROR(__xludf.DUMMYFUNCTION("TRANSPOSE( IFNA(FILTER($B:$B, MONTH(IF($A:$A&lt;&gt;"""",$A:$A,""null""))=MONTH(IF('DATOS PERSONALES'!$H1510&lt;&gt;"""",'DATOS PERSONALES'!$H1510,""null""))),""Ingrese mes contratacion primero""))"),"Ingrese mes contratacion primero")</f>
        <v>Ingrese mes contratacion primero</v>
      </c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</row>
    <row r="1513" ht="15.75" customHeight="1">
      <c r="A1513" s="134"/>
      <c r="B1513" s="134"/>
      <c r="C1513" s="134"/>
      <c r="D1513" s="134"/>
      <c r="E1513" s="134"/>
      <c r="F1513" s="134"/>
      <c r="G1513" s="134"/>
      <c r="H1513" s="134"/>
      <c r="I1513" s="134"/>
      <c r="J1513" s="134"/>
      <c r="K1513" s="134"/>
      <c r="L1513" s="134"/>
      <c r="M1513" s="134"/>
      <c r="N1513" s="134"/>
      <c r="O1513" s="134"/>
      <c r="P1513" s="134"/>
      <c r="Q1513" s="59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353"/>
      <c r="AZ1513" s="392" t="str">
        <f>IFERROR(__xludf.DUMMYFUNCTION("TRANSPOSE( IFNA(FILTER($B:$B, MONTH(IF($A:$A&lt;&gt;"""",$A:$A,""null""))=MONTH(IF('DATOS PERSONALES'!$H1511&lt;&gt;"""",'DATOS PERSONALES'!$H1511,""null""))),""Ingrese mes contratacion primero""))"),"Ingrese mes contratacion primero")</f>
        <v>Ingrese mes contratacion primero</v>
      </c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</row>
    <row r="1514" ht="15.75" customHeight="1">
      <c r="A1514" s="134"/>
      <c r="B1514" s="134"/>
      <c r="C1514" s="134"/>
      <c r="D1514" s="134"/>
      <c r="E1514" s="134"/>
      <c r="F1514" s="134"/>
      <c r="G1514" s="134"/>
      <c r="H1514" s="134"/>
      <c r="I1514" s="134"/>
      <c r="J1514" s="134"/>
      <c r="K1514" s="134"/>
      <c r="L1514" s="134"/>
      <c r="M1514" s="134"/>
      <c r="N1514" s="134"/>
      <c r="O1514" s="134"/>
      <c r="P1514" s="134"/>
      <c r="Q1514" s="59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353"/>
      <c r="AZ1514" s="392" t="str">
        <f>IFERROR(__xludf.DUMMYFUNCTION("TRANSPOSE( IFNA(FILTER($B:$B, MONTH(IF($A:$A&lt;&gt;"""",$A:$A,""null""))=MONTH(IF('DATOS PERSONALES'!$H1512&lt;&gt;"""",'DATOS PERSONALES'!$H1512,""null""))),""Ingrese mes contratacion primero""))"),"Ingrese mes contratacion primero")</f>
        <v>Ingrese mes contratacion primero</v>
      </c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</row>
    <row r="1515" ht="15.75" customHeight="1">
      <c r="A1515" s="134"/>
      <c r="B1515" s="134"/>
      <c r="C1515" s="134"/>
      <c r="D1515" s="134"/>
      <c r="E1515" s="134"/>
      <c r="F1515" s="134"/>
      <c r="G1515" s="134"/>
      <c r="H1515" s="134"/>
      <c r="I1515" s="134"/>
      <c r="J1515" s="134"/>
      <c r="K1515" s="134"/>
      <c r="L1515" s="134"/>
      <c r="M1515" s="134"/>
      <c r="N1515" s="134"/>
      <c r="O1515" s="134"/>
      <c r="P1515" s="134"/>
      <c r="Q1515" s="59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353"/>
      <c r="AZ1515" s="392" t="str">
        <f>IFERROR(__xludf.DUMMYFUNCTION("TRANSPOSE( IFNA(FILTER($B:$B, MONTH(IF($A:$A&lt;&gt;"""",$A:$A,""null""))=MONTH(IF('DATOS PERSONALES'!$H1513&lt;&gt;"""",'DATOS PERSONALES'!$H1513,""null""))),""Ingrese mes contratacion primero""))"),"Ingrese mes contratacion primero")</f>
        <v>Ingrese mes contratacion primero</v>
      </c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</row>
    <row r="1516" ht="15.75" customHeight="1">
      <c r="A1516" s="134"/>
      <c r="B1516" s="134"/>
      <c r="C1516" s="134"/>
      <c r="D1516" s="134"/>
      <c r="E1516" s="134"/>
      <c r="F1516" s="134"/>
      <c r="G1516" s="134"/>
      <c r="H1516" s="134"/>
      <c r="I1516" s="134"/>
      <c r="J1516" s="134"/>
      <c r="K1516" s="134"/>
      <c r="L1516" s="134"/>
      <c r="M1516" s="134"/>
      <c r="N1516" s="134"/>
      <c r="O1516" s="134"/>
      <c r="P1516" s="134"/>
      <c r="Q1516" s="59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353"/>
      <c r="AZ1516" s="392" t="str">
        <f>IFERROR(__xludf.DUMMYFUNCTION("TRANSPOSE( IFNA(FILTER($B:$B, MONTH(IF($A:$A&lt;&gt;"""",$A:$A,""null""))=MONTH(IF('DATOS PERSONALES'!$H1514&lt;&gt;"""",'DATOS PERSONALES'!$H1514,""null""))),""Ingrese mes contratacion primero""))"),"Ingrese mes contratacion primero")</f>
        <v>Ingrese mes contratacion primero</v>
      </c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</row>
    <row r="1517" ht="15.75" customHeight="1">
      <c r="A1517" s="134"/>
      <c r="B1517" s="134"/>
      <c r="C1517" s="134"/>
      <c r="D1517" s="134"/>
      <c r="E1517" s="134"/>
      <c r="F1517" s="134"/>
      <c r="G1517" s="134"/>
      <c r="H1517" s="134"/>
      <c r="I1517" s="134"/>
      <c r="J1517" s="134"/>
      <c r="K1517" s="134"/>
      <c r="L1517" s="134"/>
      <c r="M1517" s="134"/>
      <c r="N1517" s="134"/>
      <c r="O1517" s="134"/>
      <c r="P1517" s="134"/>
      <c r="Q1517" s="59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353"/>
      <c r="AZ1517" s="392" t="str">
        <f>IFERROR(__xludf.DUMMYFUNCTION("TRANSPOSE( IFNA(FILTER($B:$B, MONTH(IF($A:$A&lt;&gt;"""",$A:$A,""null""))=MONTH(IF('DATOS PERSONALES'!$H1515&lt;&gt;"""",'DATOS PERSONALES'!$H1515,""null""))),""Ingrese mes contratacion primero""))"),"Ingrese mes contratacion primero")</f>
        <v>Ingrese mes contratacion primero</v>
      </c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</row>
    <row r="1518" ht="15.75" customHeight="1">
      <c r="A1518" s="134"/>
      <c r="B1518" s="134"/>
      <c r="C1518" s="134"/>
      <c r="D1518" s="134"/>
      <c r="E1518" s="134"/>
      <c r="F1518" s="134"/>
      <c r="G1518" s="134"/>
      <c r="H1518" s="134"/>
      <c r="I1518" s="134"/>
      <c r="J1518" s="134"/>
      <c r="K1518" s="134"/>
      <c r="L1518" s="134"/>
      <c r="M1518" s="134"/>
      <c r="N1518" s="134"/>
      <c r="O1518" s="134"/>
      <c r="P1518" s="134"/>
      <c r="Q1518" s="59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353"/>
      <c r="AZ1518" s="392" t="str">
        <f>IFERROR(__xludf.DUMMYFUNCTION("TRANSPOSE( IFNA(FILTER($B:$B, MONTH(IF($A:$A&lt;&gt;"""",$A:$A,""null""))=MONTH(IF('DATOS PERSONALES'!$H1516&lt;&gt;"""",'DATOS PERSONALES'!$H1516,""null""))),""Ingrese mes contratacion primero""))"),"Ingrese mes contratacion primero")</f>
        <v>Ingrese mes contratacion primero</v>
      </c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</row>
    <row r="1519" ht="15.75" customHeight="1">
      <c r="A1519" s="134"/>
      <c r="B1519" s="134"/>
      <c r="C1519" s="134"/>
      <c r="D1519" s="134"/>
      <c r="E1519" s="134"/>
      <c r="F1519" s="134"/>
      <c r="G1519" s="134"/>
      <c r="H1519" s="134"/>
      <c r="I1519" s="134"/>
      <c r="J1519" s="134"/>
      <c r="K1519" s="134"/>
      <c r="L1519" s="134"/>
      <c r="M1519" s="134"/>
      <c r="N1519" s="134"/>
      <c r="O1519" s="134"/>
      <c r="P1519" s="134"/>
      <c r="Q1519" s="59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353"/>
      <c r="AZ1519" s="392" t="str">
        <f>IFERROR(__xludf.DUMMYFUNCTION("TRANSPOSE( IFNA(FILTER($B:$B, MONTH(IF($A:$A&lt;&gt;"""",$A:$A,""null""))=MONTH(IF('DATOS PERSONALES'!$H1517&lt;&gt;"""",'DATOS PERSONALES'!$H1517,""null""))),""Ingrese mes contratacion primero""))"),"Ingrese mes contratacion primero")</f>
        <v>Ingrese mes contratacion primero</v>
      </c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</row>
    <row r="1520" ht="15.75" customHeight="1">
      <c r="A1520" s="134"/>
      <c r="B1520" s="134"/>
      <c r="C1520" s="134"/>
      <c r="D1520" s="134"/>
      <c r="E1520" s="134"/>
      <c r="F1520" s="134"/>
      <c r="G1520" s="134"/>
      <c r="H1520" s="134"/>
      <c r="I1520" s="134"/>
      <c r="J1520" s="134"/>
      <c r="K1520" s="134"/>
      <c r="L1520" s="134"/>
      <c r="M1520" s="134"/>
      <c r="N1520" s="134"/>
      <c r="O1520" s="134"/>
      <c r="P1520" s="134"/>
      <c r="Q1520" s="59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353"/>
      <c r="AZ1520" s="392" t="str">
        <f>IFERROR(__xludf.DUMMYFUNCTION("TRANSPOSE( IFNA(FILTER($B:$B, MONTH(IF($A:$A&lt;&gt;"""",$A:$A,""null""))=MONTH(IF('DATOS PERSONALES'!$H1518&lt;&gt;"""",'DATOS PERSONALES'!$H1518,""null""))),""Ingrese mes contratacion primero""))"),"Ingrese mes contratacion primero")</f>
        <v>Ingrese mes contratacion primero</v>
      </c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</row>
    <row r="1521" ht="15.75" customHeight="1">
      <c r="A1521" s="134"/>
      <c r="B1521" s="134"/>
      <c r="C1521" s="134"/>
      <c r="D1521" s="134"/>
      <c r="E1521" s="134"/>
      <c r="F1521" s="134"/>
      <c r="G1521" s="134"/>
      <c r="H1521" s="134"/>
      <c r="I1521" s="134"/>
      <c r="J1521" s="134"/>
      <c r="K1521" s="134"/>
      <c r="L1521" s="134"/>
      <c r="M1521" s="134"/>
      <c r="N1521" s="134"/>
      <c r="O1521" s="134"/>
      <c r="P1521" s="134"/>
      <c r="Q1521" s="59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353"/>
      <c r="AZ1521" s="392" t="str">
        <f>IFERROR(__xludf.DUMMYFUNCTION("TRANSPOSE( IFNA(FILTER($B:$B, MONTH(IF($A:$A&lt;&gt;"""",$A:$A,""null""))=MONTH(IF('DATOS PERSONALES'!$H1519&lt;&gt;"""",'DATOS PERSONALES'!$H1519,""null""))),""Ingrese mes contratacion primero""))"),"Ingrese mes contratacion primero")</f>
        <v>Ingrese mes contratacion primero</v>
      </c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</row>
    <row r="1522" ht="15.75" customHeight="1">
      <c r="A1522" s="134"/>
      <c r="B1522" s="134"/>
      <c r="C1522" s="134"/>
      <c r="D1522" s="134"/>
      <c r="E1522" s="134"/>
      <c r="F1522" s="134"/>
      <c r="G1522" s="134"/>
      <c r="H1522" s="134"/>
      <c r="I1522" s="134"/>
      <c r="J1522" s="134"/>
      <c r="K1522" s="134"/>
      <c r="L1522" s="134"/>
      <c r="M1522" s="134"/>
      <c r="N1522" s="134"/>
      <c r="O1522" s="134"/>
      <c r="P1522" s="134"/>
      <c r="Q1522" s="59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353"/>
      <c r="AZ1522" s="392" t="str">
        <f>IFERROR(__xludf.DUMMYFUNCTION("TRANSPOSE( IFNA(FILTER($B:$B, MONTH(IF($A:$A&lt;&gt;"""",$A:$A,""null""))=MONTH(IF('DATOS PERSONALES'!$H1520&lt;&gt;"""",'DATOS PERSONALES'!$H1520,""null""))),""Ingrese mes contratacion primero""))"),"Ingrese mes contratacion primero")</f>
        <v>Ingrese mes contratacion primero</v>
      </c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</row>
    <row r="1523" ht="15.75" customHeight="1">
      <c r="A1523" s="134"/>
      <c r="B1523" s="134"/>
      <c r="C1523" s="134"/>
      <c r="D1523" s="134"/>
      <c r="E1523" s="134"/>
      <c r="F1523" s="134"/>
      <c r="G1523" s="134"/>
      <c r="H1523" s="134"/>
      <c r="I1523" s="134"/>
      <c r="J1523" s="134"/>
      <c r="K1523" s="134"/>
      <c r="L1523" s="134"/>
      <c r="M1523" s="134"/>
      <c r="N1523" s="134"/>
      <c r="O1523" s="134"/>
      <c r="P1523" s="134"/>
      <c r="Q1523" s="59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353"/>
      <c r="AZ1523" s="392" t="str">
        <f>IFERROR(__xludf.DUMMYFUNCTION("TRANSPOSE( IFNA(FILTER($B:$B, MONTH(IF($A:$A&lt;&gt;"""",$A:$A,""null""))=MONTH(IF('DATOS PERSONALES'!$H1521&lt;&gt;"""",'DATOS PERSONALES'!$H1521,""null""))),""Ingrese mes contratacion primero""))"),"Ingrese mes contratacion primero")</f>
        <v>Ingrese mes contratacion primero</v>
      </c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</row>
    <row r="1524" ht="15.75" customHeight="1">
      <c r="A1524" s="134"/>
      <c r="B1524" s="134"/>
      <c r="C1524" s="134"/>
      <c r="D1524" s="134"/>
      <c r="E1524" s="134"/>
      <c r="F1524" s="134"/>
      <c r="G1524" s="134"/>
      <c r="H1524" s="134"/>
      <c r="I1524" s="134"/>
      <c r="J1524" s="134"/>
      <c r="K1524" s="134"/>
      <c r="L1524" s="134"/>
      <c r="M1524" s="134"/>
      <c r="N1524" s="134"/>
      <c r="O1524" s="134"/>
      <c r="P1524" s="134"/>
      <c r="Q1524" s="59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353"/>
      <c r="AZ1524" s="392" t="str">
        <f>IFERROR(__xludf.DUMMYFUNCTION("TRANSPOSE( IFNA(FILTER($B:$B, MONTH(IF($A:$A&lt;&gt;"""",$A:$A,""null""))=MONTH(IF('DATOS PERSONALES'!$H1522&lt;&gt;"""",'DATOS PERSONALES'!$H1522,""null""))),""Ingrese mes contratacion primero""))"),"Ingrese mes contratacion primero")</f>
        <v>Ingrese mes contratacion primero</v>
      </c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</row>
    <row r="1525" ht="15.75" customHeight="1">
      <c r="A1525" s="134"/>
      <c r="B1525" s="134"/>
      <c r="C1525" s="134"/>
      <c r="D1525" s="134"/>
      <c r="E1525" s="134"/>
      <c r="F1525" s="134"/>
      <c r="G1525" s="134"/>
      <c r="H1525" s="134"/>
      <c r="I1525" s="134"/>
      <c r="J1525" s="134"/>
      <c r="K1525" s="134"/>
      <c r="L1525" s="134"/>
      <c r="M1525" s="134"/>
      <c r="N1525" s="134"/>
      <c r="O1525" s="134"/>
      <c r="P1525" s="134"/>
      <c r="Q1525" s="59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353"/>
      <c r="AZ1525" s="392" t="str">
        <f>IFERROR(__xludf.DUMMYFUNCTION("TRANSPOSE( IFNA(FILTER($B:$B, MONTH(IF($A:$A&lt;&gt;"""",$A:$A,""null""))=MONTH(IF('DATOS PERSONALES'!$H1523&lt;&gt;"""",'DATOS PERSONALES'!$H1523,""null""))),""Ingrese mes contratacion primero""))"),"Ingrese mes contratacion primero")</f>
        <v>Ingrese mes contratacion primero</v>
      </c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</row>
    <row r="1526" ht="15.75" customHeight="1">
      <c r="A1526" s="134"/>
      <c r="B1526" s="134"/>
      <c r="C1526" s="134"/>
      <c r="D1526" s="134"/>
      <c r="E1526" s="134"/>
      <c r="F1526" s="134"/>
      <c r="G1526" s="134"/>
      <c r="H1526" s="134"/>
      <c r="I1526" s="134"/>
      <c r="J1526" s="134"/>
      <c r="K1526" s="134"/>
      <c r="L1526" s="134"/>
      <c r="M1526" s="134"/>
      <c r="N1526" s="134"/>
      <c r="O1526" s="134"/>
      <c r="P1526" s="134"/>
      <c r="Q1526" s="59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353"/>
      <c r="AZ1526" s="392" t="str">
        <f>IFERROR(__xludf.DUMMYFUNCTION("TRANSPOSE( IFNA(FILTER($B:$B, MONTH(IF($A:$A&lt;&gt;"""",$A:$A,""null""))=MONTH(IF('DATOS PERSONALES'!$H1524&lt;&gt;"""",'DATOS PERSONALES'!$H1524,""null""))),""Ingrese mes contratacion primero""))"),"Ingrese mes contratacion primero")</f>
        <v>Ingrese mes contratacion primero</v>
      </c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</row>
    <row r="1527" ht="15.75" customHeight="1">
      <c r="A1527" s="134"/>
      <c r="B1527" s="134"/>
      <c r="C1527" s="134"/>
      <c r="D1527" s="134"/>
      <c r="E1527" s="134"/>
      <c r="F1527" s="134"/>
      <c r="G1527" s="134"/>
      <c r="H1527" s="134"/>
      <c r="I1527" s="134"/>
      <c r="J1527" s="134"/>
      <c r="K1527" s="134"/>
      <c r="L1527" s="134"/>
      <c r="M1527" s="134"/>
      <c r="N1527" s="134"/>
      <c r="O1527" s="134"/>
      <c r="P1527" s="134"/>
      <c r="Q1527" s="59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353"/>
      <c r="AZ1527" s="392" t="str">
        <f>IFERROR(__xludf.DUMMYFUNCTION("TRANSPOSE( IFNA(FILTER($B:$B, MONTH(IF($A:$A&lt;&gt;"""",$A:$A,""null""))=MONTH(IF('DATOS PERSONALES'!$H1525&lt;&gt;"""",'DATOS PERSONALES'!$H1525,""null""))),""Ingrese mes contratacion primero""))"),"Ingrese mes contratacion primero")</f>
        <v>Ingrese mes contratacion primero</v>
      </c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</row>
    <row r="1528" ht="15.75" customHeight="1">
      <c r="A1528" s="134"/>
      <c r="B1528" s="134"/>
      <c r="C1528" s="134"/>
      <c r="D1528" s="134"/>
      <c r="E1528" s="134"/>
      <c r="F1528" s="134"/>
      <c r="G1528" s="134"/>
      <c r="H1528" s="134"/>
      <c r="I1528" s="134"/>
      <c r="J1528" s="134"/>
      <c r="K1528" s="134"/>
      <c r="L1528" s="134"/>
      <c r="M1528" s="134"/>
      <c r="N1528" s="134"/>
      <c r="O1528" s="134"/>
      <c r="P1528" s="134"/>
      <c r="Q1528" s="59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353"/>
      <c r="AZ1528" s="392" t="str">
        <f>IFERROR(__xludf.DUMMYFUNCTION("TRANSPOSE( IFNA(FILTER($B:$B, MONTH(IF($A:$A&lt;&gt;"""",$A:$A,""null""))=MONTH(IF('DATOS PERSONALES'!$H1526&lt;&gt;"""",'DATOS PERSONALES'!$H1526,""null""))),""Ingrese mes contratacion primero""))"),"Ingrese mes contratacion primero")</f>
        <v>Ingrese mes contratacion primero</v>
      </c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</row>
    <row r="1529" ht="15.75" customHeight="1">
      <c r="A1529" s="134"/>
      <c r="B1529" s="134"/>
      <c r="C1529" s="134"/>
      <c r="D1529" s="134"/>
      <c r="E1529" s="134"/>
      <c r="F1529" s="134"/>
      <c r="G1529" s="134"/>
      <c r="H1529" s="134"/>
      <c r="I1529" s="134"/>
      <c r="J1529" s="134"/>
      <c r="K1529" s="134"/>
      <c r="L1529" s="134"/>
      <c r="M1529" s="134"/>
      <c r="N1529" s="134"/>
      <c r="O1529" s="134"/>
      <c r="P1529" s="134"/>
      <c r="Q1529" s="59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353"/>
      <c r="AZ1529" s="392" t="str">
        <f>IFERROR(__xludf.DUMMYFUNCTION("TRANSPOSE( IFNA(FILTER($B:$B, MONTH(IF($A:$A&lt;&gt;"""",$A:$A,""null""))=MONTH(IF('DATOS PERSONALES'!$H1527&lt;&gt;"""",'DATOS PERSONALES'!$H1527,""null""))),""Ingrese mes contratacion primero""))"),"Ingrese mes contratacion primero")</f>
        <v>Ingrese mes contratacion primero</v>
      </c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</row>
    <row r="1530" ht="15.75" customHeight="1">
      <c r="A1530" s="134"/>
      <c r="B1530" s="134"/>
      <c r="C1530" s="134"/>
      <c r="D1530" s="134"/>
      <c r="E1530" s="134"/>
      <c r="F1530" s="134"/>
      <c r="G1530" s="134"/>
      <c r="H1530" s="134"/>
      <c r="I1530" s="134"/>
      <c r="J1530" s="134"/>
      <c r="K1530" s="134"/>
      <c r="L1530" s="134"/>
      <c r="M1530" s="134"/>
      <c r="N1530" s="134"/>
      <c r="O1530" s="134"/>
      <c r="P1530" s="134"/>
      <c r="Q1530" s="59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353"/>
      <c r="AZ1530" s="392" t="str">
        <f>IFERROR(__xludf.DUMMYFUNCTION("TRANSPOSE( IFNA(FILTER($B:$B, MONTH(IF($A:$A&lt;&gt;"""",$A:$A,""null""))=MONTH(IF('DATOS PERSONALES'!$H1528&lt;&gt;"""",'DATOS PERSONALES'!$H1528,""null""))),""Ingrese mes contratacion primero""))"),"Ingrese mes contratacion primero")</f>
        <v>Ingrese mes contratacion primero</v>
      </c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</row>
    <row r="1531" ht="15.75" customHeight="1">
      <c r="A1531" s="134"/>
      <c r="B1531" s="134"/>
      <c r="C1531" s="134"/>
      <c r="D1531" s="134"/>
      <c r="E1531" s="134"/>
      <c r="F1531" s="134"/>
      <c r="G1531" s="134"/>
      <c r="H1531" s="134"/>
      <c r="I1531" s="134"/>
      <c r="J1531" s="134"/>
      <c r="K1531" s="134"/>
      <c r="L1531" s="134"/>
      <c r="M1531" s="134"/>
      <c r="N1531" s="134"/>
      <c r="O1531" s="134"/>
      <c r="P1531" s="134"/>
      <c r="Q1531" s="59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353"/>
      <c r="AZ1531" s="392" t="str">
        <f>IFERROR(__xludf.DUMMYFUNCTION("TRANSPOSE( IFNA(FILTER($B:$B, MONTH(IF($A:$A&lt;&gt;"""",$A:$A,""null""))=MONTH(IF('DATOS PERSONALES'!$H1529&lt;&gt;"""",'DATOS PERSONALES'!$H1529,""null""))),""Ingrese mes contratacion primero""))"),"Ingrese mes contratacion primero")</f>
        <v>Ingrese mes contratacion primero</v>
      </c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</row>
    <row r="1532" ht="15.75" customHeight="1">
      <c r="A1532" s="134"/>
      <c r="B1532" s="134"/>
      <c r="C1532" s="134"/>
      <c r="D1532" s="134"/>
      <c r="E1532" s="134"/>
      <c r="F1532" s="134"/>
      <c r="G1532" s="134"/>
      <c r="H1532" s="134"/>
      <c r="I1532" s="134"/>
      <c r="J1532" s="134"/>
      <c r="K1532" s="134"/>
      <c r="L1532" s="134"/>
      <c r="M1532" s="134"/>
      <c r="N1532" s="134"/>
      <c r="O1532" s="134"/>
      <c r="P1532" s="134"/>
      <c r="Q1532" s="59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353"/>
      <c r="AZ1532" s="392" t="str">
        <f>IFERROR(__xludf.DUMMYFUNCTION("TRANSPOSE( IFNA(FILTER($B:$B, MONTH(IF($A:$A&lt;&gt;"""",$A:$A,""null""))=MONTH(IF('DATOS PERSONALES'!$H1530&lt;&gt;"""",'DATOS PERSONALES'!$H1530,""null""))),""Ingrese mes contratacion primero""))"),"Ingrese mes contratacion primero")</f>
        <v>Ingrese mes contratacion primero</v>
      </c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</row>
    <row r="1533" ht="15.75" customHeight="1">
      <c r="A1533" s="134"/>
      <c r="B1533" s="134"/>
      <c r="C1533" s="134"/>
      <c r="D1533" s="134"/>
      <c r="E1533" s="134"/>
      <c r="F1533" s="134"/>
      <c r="G1533" s="134"/>
      <c r="H1533" s="134"/>
      <c r="I1533" s="134"/>
      <c r="J1533" s="134"/>
      <c r="K1533" s="134"/>
      <c r="L1533" s="134"/>
      <c r="M1533" s="134"/>
      <c r="N1533" s="134"/>
      <c r="O1533" s="134"/>
      <c r="P1533" s="134"/>
      <c r="Q1533" s="59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353"/>
      <c r="AZ1533" s="392" t="str">
        <f>IFERROR(__xludf.DUMMYFUNCTION("TRANSPOSE( IFNA(FILTER($B:$B, MONTH(IF($A:$A&lt;&gt;"""",$A:$A,""null""))=MONTH(IF('DATOS PERSONALES'!$H1531&lt;&gt;"""",'DATOS PERSONALES'!$H1531,""null""))),""Ingrese mes contratacion primero""))"),"Ingrese mes contratacion primero")</f>
        <v>Ingrese mes contratacion primero</v>
      </c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</row>
    <row r="1534" ht="15.75" customHeight="1">
      <c r="A1534" s="134"/>
      <c r="B1534" s="134"/>
      <c r="C1534" s="134"/>
      <c r="D1534" s="134"/>
      <c r="E1534" s="134"/>
      <c r="F1534" s="134"/>
      <c r="G1534" s="134"/>
      <c r="H1534" s="134"/>
      <c r="I1534" s="134"/>
      <c r="J1534" s="134"/>
      <c r="K1534" s="134"/>
      <c r="L1534" s="134"/>
      <c r="M1534" s="134"/>
      <c r="N1534" s="134"/>
      <c r="O1534" s="134"/>
      <c r="P1534" s="134"/>
      <c r="Q1534" s="59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353"/>
      <c r="AZ1534" s="392" t="str">
        <f>IFERROR(__xludf.DUMMYFUNCTION("TRANSPOSE( IFNA(FILTER($B:$B, MONTH(IF($A:$A&lt;&gt;"""",$A:$A,""null""))=MONTH(IF('DATOS PERSONALES'!$H1532&lt;&gt;"""",'DATOS PERSONALES'!$H1532,""null""))),""Ingrese mes contratacion primero""))"),"Ingrese mes contratacion primero")</f>
        <v>Ingrese mes contratacion primero</v>
      </c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</row>
    <row r="1535" ht="15.75" customHeight="1">
      <c r="A1535" s="134"/>
      <c r="B1535" s="134"/>
      <c r="C1535" s="134"/>
      <c r="D1535" s="134"/>
      <c r="E1535" s="134"/>
      <c r="F1535" s="134"/>
      <c r="G1535" s="134"/>
      <c r="H1535" s="134"/>
      <c r="I1535" s="134"/>
      <c r="J1535" s="134"/>
      <c r="K1535" s="134"/>
      <c r="L1535" s="134"/>
      <c r="M1535" s="134"/>
      <c r="N1535" s="134"/>
      <c r="O1535" s="134"/>
      <c r="P1535" s="134"/>
      <c r="Q1535" s="59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353"/>
      <c r="AZ1535" s="392" t="str">
        <f>IFERROR(__xludf.DUMMYFUNCTION("TRANSPOSE( IFNA(FILTER($B:$B, MONTH(IF($A:$A&lt;&gt;"""",$A:$A,""null""))=MONTH(IF('DATOS PERSONALES'!$H1533&lt;&gt;"""",'DATOS PERSONALES'!$H1533,""null""))),""Ingrese mes contratacion primero""))"),"Ingrese mes contratacion primero")</f>
        <v>Ingrese mes contratacion primero</v>
      </c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</row>
    <row r="1536" ht="15.75" customHeight="1">
      <c r="A1536" s="134"/>
      <c r="B1536" s="134"/>
      <c r="C1536" s="134"/>
      <c r="D1536" s="134"/>
      <c r="E1536" s="134"/>
      <c r="F1536" s="134"/>
      <c r="G1536" s="134"/>
      <c r="H1536" s="134"/>
      <c r="I1536" s="134"/>
      <c r="J1536" s="134"/>
      <c r="K1536" s="134"/>
      <c r="L1536" s="134"/>
      <c r="M1536" s="134"/>
      <c r="N1536" s="134"/>
      <c r="O1536" s="134"/>
      <c r="P1536" s="134"/>
      <c r="Q1536" s="59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353"/>
      <c r="AZ1536" s="392" t="str">
        <f>IFERROR(__xludf.DUMMYFUNCTION("TRANSPOSE( IFNA(FILTER($B:$B, MONTH(IF($A:$A&lt;&gt;"""",$A:$A,""null""))=MONTH(IF('DATOS PERSONALES'!$H1534&lt;&gt;"""",'DATOS PERSONALES'!$H1534,""null""))),""Ingrese mes contratacion primero""))"),"Ingrese mes contratacion primero")</f>
        <v>Ingrese mes contratacion primero</v>
      </c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</row>
    <row r="1537" ht="15.75" customHeight="1">
      <c r="A1537" s="134"/>
      <c r="B1537" s="134"/>
      <c r="C1537" s="134"/>
      <c r="D1537" s="134"/>
      <c r="E1537" s="134"/>
      <c r="F1537" s="134"/>
      <c r="G1537" s="134"/>
      <c r="H1537" s="134"/>
      <c r="I1537" s="134"/>
      <c r="J1537" s="134"/>
      <c r="K1537" s="134"/>
      <c r="L1537" s="134"/>
      <c r="M1537" s="134"/>
      <c r="N1537" s="134"/>
      <c r="O1537" s="134"/>
      <c r="P1537" s="134"/>
      <c r="Q1537" s="59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353"/>
      <c r="AZ1537" s="392" t="str">
        <f>IFERROR(__xludf.DUMMYFUNCTION("TRANSPOSE( IFNA(FILTER($B:$B, MONTH(IF($A:$A&lt;&gt;"""",$A:$A,""null""))=MONTH(IF('DATOS PERSONALES'!$H1535&lt;&gt;"""",'DATOS PERSONALES'!$H1535,""null""))),""Ingrese mes contratacion primero""))"),"Ingrese mes contratacion primero")</f>
        <v>Ingrese mes contratacion primero</v>
      </c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</row>
    <row r="1538" ht="15.75" customHeight="1">
      <c r="A1538" s="134"/>
      <c r="B1538" s="134"/>
      <c r="C1538" s="134"/>
      <c r="D1538" s="134"/>
      <c r="E1538" s="134"/>
      <c r="F1538" s="134"/>
      <c r="G1538" s="134"/>
      <c r="H1538" s="134"/>
      <c r="I1538" s="134"/>
      <c r="J1538" s="134"/>
      <c r="K1538" s="134"/>
      <c r="L1538" s="134"/>
      <c r="M1538" s="134"/>
      <c r="N1538" s="134"/>
      <c r="O1538" s="134"/>
      <c r="P1538" s="134"/>
      <c r="Q1538" s="59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353"/>
      <c r="AZ1538" s="392" t="str">
        <f>IFERROR(__xludf.DUMMYFUNCTION("TRANSPOSE( IFNA(FILTER($B:$B, MONTH(IF($A:$A&lt;&gt;"""",$A:$A,""null""))=MONTH(IF('DATOS PERSONALES'!$H1536&lt;&gt;"""",'DATOS PERSONALES'!$H1536,""null""))),""Ingrese mes contratacion primero""))"),"Ingrese mes contratacion primero")</f>
        <v>Ingrese mes contratacion primero</v>
      </c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</row>
    <row r="1539" ht="15.75" customHeight="1">
      <c r="A1539" s="134"/>
      <c r="B1539" s="134"/>
      <c r="C1539" s="134"/>
      <c r="D1539" s="134"/>
      <c r="E1539" s="134"/>
      <c r="F1539" s="134"/>
      <c r="G1539" s="134"/>
      <c r="H1539" s="134"/>
      <c r="I1539" s="134"/>
      <c r="J1539" s="134"/>
      <c r="K1539" s="134"/>
      <c r="L1539" s="134"/>
      <c r="M1539" s="134"/>
      <c r="N1539" s="134"/>
      <c r="O1539" s="134"/>
      <c r="P1539" s="134"/>
      <c r="Q1539" s="59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353"/>
      <c r="AZ1539" s="392" t="str">
        <f>IFERROR(__xludf.DUMMYFUNCTION("TRANSPOSE( IFNA(FILTER($B:$B, MONTH(IF($A:$A&lt;&gt;"""",$A:$A,""null""))=MONTH(IF('DATOS PERSONALES'!$H1537&lt;&gt;"""",'DATOS PERSONALES'!$H1537,""null""))),""Ingrese mes contratacion primero""))"),"Ingrese mes contratacion primero")</f>
        <v>Ingrese mes contratacion primero</v>
      </c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</row>
    <row r="1540" ht="15.75" customHeight="1">
      <c r="A1540" s="134"/>
      <c r="B1540" s="134"/>
      <c r="C1540" s="134"/>
      <c r="D1540" s="134"/>
      <c r="E1540" s="134"/>
      <c r="F1540" s="134"/>
      <c r="G1540" s="134"/>
      <c r="H1540" s="134"/>
      <c r="I1540" s="134"/>
      <c r="J1540" s="134"/>
      <c r="K1540" s="134"/>
      <c r="L1540" s="134"/>
      <c r="M1540" s="134"/>
      <c r="N1540" s="134"/>
      <c r="O1540" s="134"/>
      <c r="P1540" s="134"/>
      <c r="Q1540" s="59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353"/>
      <c r="AZ1540" s="392" t="str">
        <f>IFERROR(__xludf.DUMMYFUNCTION("TRANSPOSE( IFNA(FILTER($B:$B, MONTH(IF($A:$A&lt;&gt;"""",$A:$A,""null""))=MONTH(IF('DATOS PERSONALES'!$H1538&lt;&gt;"""",'DATOS PERSONALES'!$H1538,""null""))),""Ingrese mes contratacion primero""))"),"Ingrese mes contratacion primero")</f>
        <v>Ingrese mes contratacion primero</v>
      </c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</row>
    <row r="1541" ht="15.75" customHeight="1">
      <c r="A1541" s="134"/>
      <c r="B1541" s="134"/>
      <c r="C1541" s="134"/>
      <c r="D1541" s="134"/>
      <c r="E1541" s="134"/>
      <c r="F1541" s="134"/>
      <c r="G1541" s="134"/>
      <c r="H1541" s="134"/>
      <c r="I1541" s="134"/>
      <c r="J1541" s="134"/>
      <c r="K1541" s="134"/>
      <c r="L1541" s="134"/>
      <c r="M1541" s="134"/>
      <c r="N1541" s="134"/>
      <c r="O1541" s="134"/>
      <c r="P1541" s="134"/>
      <c r="Q1541" s="59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353"/>
      <c r="AZ1541" s="392" t="str">
        <f>IFERROR(__xludf.DUMMYFUNCTION("TRANSPOSE( IFNA(FILTER($B:$B, MONTH(IF($A:$A&lt;&gt;"""",$A:$A,""null""))=MONTH(IF('DATOS PERSONALES'!$H1539&lt;&gt;"""",'DATOS PERSONALES'!$H1539,""null""))),""Ingrese mes contratacion primero""))"),"Ingrese mes contratacion primero")</f>
        <v>Ingrese mes contratacion primero</v>
      </c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</row>
    <row r="1542" ht="15.75" customHeight="1">
      <c r="A1542" s="134"/>
      <c r="B1542" s="134"/>
      <c r="C1542" s="134"/>
      <c r="D1542" s="134"/>
      <c r="E1542" s="134"/>
      <c r="F1542" s="134"/>
      <c r="G1542" s="134"/>
      <c r="H1542" s="134"/>
      <c r="I1542" s="134"/>
      <c r="J1542" s="134"/>
      <c r="K1542" s="134"/>
      <c r="L1542" s="134"/>
      <c r="M1542" s="134"/>
      <c r="N1542" s="134"/>
      <c r="O1542" s="134"/>
      <c r="P1542" s="134"/>
      <c r="Q1542" s="59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353"/>
      <c r="AZ1542" s="392" t="str">
        <f>IFERROR(__xludf.DUMMYFUNCTION("TRANSPOSE( IFNA(FILTER($B:$B, MONTH(IF($A:$A&lt;&gt;"""",$A:$A,""null""))=MONTH(IF('DATOS PERSONALES'!$H1540&lt;&gt;"""",'DATOS PERSONALES'!$H1540,""null""))),""Ingrese mes contratacion primero""))"),"Ingrese mes contratacion primero")</f>
        <v>Ingrese mes contratacion primero</v>
      </c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</row>
    <row r="1543" ht="15.75" customHeight="1">
      <c r="A1543" s="134"/>
      <c r="B1543" s="134"/>
      <c r="C1543" s="134"/>
      <c r="D1543" s="134"/>
      <c r="E1543" s="134"/>
      <c r="F1543" s="134"/>
      <c r="G1543" s="134"/>
      <c r="H1543" s="134"/>
      <c r="I1543" s="134"/>
      <c r="J1543" s="134"/>
      <c r="K1543" s="134"/>
      <c r="L1543" s="134"/>
      <c r="M1543" s="134"/>
      <c r="N1543" s="134"/>
      <c r="O1543" s="134"/>
      <c r="P1543" s="134"/>
      <c r="Q1543" s="59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353"/>
      <c r="AZ1543" s="392" t="str">
        <f>IFERROR(__xludf.DUMMYFUNCTION("TRANSPOSE( IFNA(FILTER($B:$B, MONTH(IF($A:$A&lt;&gt;"""",$A:$A,""null""))=MONTH(IF('DATOS PERSONALES'!$H1541&lt;&gt;"""",'DATOS PERSONALES'!$H1541,""null""))),""Ingrese mes contratacion primero""))"),"Ingrese mes contratacion primero")</f>
        <v>Ingrese mes contratacion primero</v>
      </c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</row>
    <row r="1544" ht="15.75" customHeight="1">
      <c r="A1544" s="134"/>
      <c r="B1544" s="134"/>
      <c r="C1544" s="134"/>
      <c r="D1544" s="134"/>
      <c r="E1544" s="134"/>
      <c r="F1544" s="134"/>
      <c r="G1544" s="134"/>
      <c r="H1544" s="134"/>
      <c r="I1544" s="134"/>
      <c r="J1544" s="134"/>
      <c r="K1544" s="134"/>
      <c r="L1544" s="134"/>
      <c r="M1544" s="134"/>
      <c r="N1544" s="134"/>
      <c r="O1544" s="134"/>
      <c r="P1544" s="134"/>
      <c r="Q1544" s="59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353"/>
      <c r="AZ1544" s="392" t="str">
        <f>IFERROR(__xludf.DUMMYFUNCTION("TRANSPOSE( IFNA(FILTER($B:$B, MONTH(IF($A:$A&lt;&gt;"""",$A:$A,""null""))=MONTH(IF('DATOS PERSONALES'!$H1542&lt;&gt;"""",'DATOS PERSONALES'!$H1542,""null""))),""Ingrese mes contratacion primero""))"),"Ingrese mes contratacion primero")</f>
        <v>Ingrese mes contratacion primero</v>
      </c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</row>
    <row r="1545" ht="15.75" customHeight="1">
      <c r="A1545" s="134"/>
      <c r="B1545" s="134"/>
      <c r="C1545" s="134"/>
      <c r="D1545" s="134"/>
      <c r="E1545" s="134"/>
      <c r="F1545" s="134"/>
      <c r="G1545" s="134"/>
      <c r="H1545" s="134"/>
      <c r="I1545" s="134"/>
      <c r="J1545" s="134"/>
      <c r="K1545" s="134"/>
      <c r="L1545" s="134"/>
      <c r="M1545" s="134"/>
      <c r="N1545" s="134"/>
      <c r="O1545" s="134"/>
      <c r="P1545" s="134"/>
      <c r="Q1545" s="59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353"/>
      <c r="AZ1545" s="392" t="str">
        <f>IFERROR(__xludf.DUMMYFUNCTION("TRANSPOSE( IFNA(FILTER($B:$B, MONTH(IF($A:$A&lt;&gt;"""",$A:$A,""null""))=MONTH(IF('DATOS PERSONALES'!$H1543&lt;&gt;"""",'DATOS PERSONALES'!$H1543,""null""))),""Ingrese mes contratacion primero""))"),"Ingrese mes contratacion primero")</f>
        <v>Ingrese mes contratacion primero</v>
      </c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</row>
    <row r="1546" ht="15.75" customHeight="1">
      <c r="A1546" s="134"/>
      <c r="B1546" s="134"/>
      <c r="C1546" s="134"/>
      <c r="D1546" s="134"/>
      <c r="E1546" s="134"/>
      <c r="F1546" s="134"/>
      <c r="G1546" s="134"/>
      <c r="H1546" s="134"/>
      <c r="I1546" s="134"/>
      <c r="J1546" s="134"/>
      <c r="K1546" s="134"/>
      <c r="L1546" s="134"/>
      <c r="M1546" s="134"/>
      <c r="N1546" s="134"/>
      <c r="O1546" s="134"/>
      <c r="P1546" s="134"/>
      <c r="Q1546" s="59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353"/>
      <c r="AZ1546" s="392" t="str">
        <f>IFERROR(__xludf.DUMMYFUNCTION("TRANSPOSE( IFNA(FILTER($B:$B, MONTH(IF($A:$A&lt;&gt;"""",$A:$A,""null""))=MONTH(IF('DATOS PERSONALES'!$H1544&lt;&gt;"""",'DATOS PERSONALES'!$H1544,""null""))),""Ingrese mes contratacion primero""))"),"Ingrese mes contratacion primero")</f>
        <v>Ingrese mes contratacion primero</v>
      </c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</row>
    <row r="1547" ht="15.75" customHeight="1">
      <c r="A1547" s="134"/>
      <c r="B1547" s="134"/>
      <c r="C1547" s="134"/>
      <c r="D1547" s="134"/>
      <c r="E1547" s="134"/>
      <c r="F1547" s="134"/>
      <c r="G1547" s="134"/>
      <c r="H1547" s="134"/>
      <c r="I1547" s="134"/>
      <c r="J1547" s="134"/>
      <c r="K1547" s="134"/>
      <c r="L1547" s="134"/>
      <c r="M1547" s="134"/>
      <c r="N1547" s="134"/>
      <c r="O1547" s="134"/>
      <c r="P1547" s="134"/>
      <c r="Q1547" s="59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353"/>
      <c r="AZ1547" s="392" t="str">
        <f>IFERROR(__xludf.DUMMYFUNCTION("TRANSPOSE( IFNA(FILTER($B:$B, MONTH(IF($A:$A&lt;&gt;"""",$A:$A,""null""))=MONTH(IF('DATOS PERSONALES'!$H1545&lt;&gt;"""",'DATOS PERSONALES'!$H1545,""null""))),""Ingrese mes contratacion primero""))"),"Ingrese mes contratacion primero")</f>
        <v>Ingrese mes contratacion primero</v>
      </c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</row>
    <row r="1548" ht="15.75" customHeight="1">
      <c r="A1548" s="134"/>
      <c r="B1548" s="134"/>
      <c r="C1548" s="134"/>
      <c r="D1548" s="134"/>
      <c r="E1548" s="134"/>
      <c r="F1548" s="134"/>
      <c r="G1548" s="134"/>
      <c r="H1548" s="134"/>
      <c r="I1548" s="134"/>
      <c r="J1548" s="134"/>
      <c r="K1548" s="134"/>
      <c r="L1548" s="134"/>
      <c r="M1548" s="134"/>
      <c r="N1548" s="134"/>
      <c r="O1548" s="134"/>
      <c r="P1548" s="134"/>
      <c r="Q1548" s="59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353"/>
      <c r="AZ1548" s="392" t="str">
        <f>IFERROR(__xludf.DUMMYFUNCTION("TRANSPOSE( IFNA(FILTER($B:$B, MONTH(IF($A:$A&lt;&gt;"""",$A:$A,""null""))=MONTH(IF('DATOS PERSONALES'!$H1546&lt;&gt;"""",'DATOS PERSONALES'!$H1546,""null""))),""Ingrese mes contratacion primero""))"),"Ingrese mes contratacion primero")</f>
        <v>Ingrese mes contratacion primero</v>
      </c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</row>
    <row r="1549" ht="15.75" customHeight="1">
      <c r="A1549" s="134"/>
      <c r="B1549" s="134"/>
      <c r="C1549" s="134"/>
      <c r="D1549" s="134"/>
      <c r="E1549" s="134"/>
      <c r="F1549" s="134"/>
      <c r="G1549" s="134"/>
      <c r="H1549" s="134"/>
      <c r="I1549" s="134"/>
      <c r="J1549" s="134"/>
      <c r="K1549" s="134"/>
      <c r="L1549" s="134"/>
      <c r="M1549" s="134"/>
      <c r="N1549" s="134"/>
      <c r="O1549" s="134"/>
      <c r="P1549" s="134"/>
      <c r="Q1549" s="59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353"/>
      <c r="AZ1549" s="392" t="str">
        <f>IFERROR(__xludf.DUMMYFUNCTION("TRANSPOSE( IFNA(FILTER($B:$B, MONTH(IF($A:$A&lt;&gt;"""",$A:$A,""null""))=MONTH(IF('DATOS PERSONALES'!$H1547&lt;&gt;"""",'DATOS PERSONALES'!$H1547,""null""))),""Ingrese mes contratacion primero""))"),"Ingrese mes contratacion primero")</f>
        <v>Ingrese mes contratacion primero</v>
      </c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</row>
    <row r="1550" ht="15.75" customHeight="1">
      <c r="A1550" s="134"/>
      <c r="B1550" s="134"/>
      <c r="C1550" s="134"/>
      <c r="D1550" s="134"/>
      <c r="E1550" s="134"/>
      <c r="F1550" s="134"/>
      <c r="G1550" s="134"/>
      <c r="H1550" s="134"/>
      <c r="I1550" s="134"/>
      <c r="J1550" s="134"/>
      <c r="K1550" s="134"/>
      <c r="L1550" s="134"/>
      <c r="M1550" s="134"/>
      <c r="N1550" s="134"/>
      <c r="O1550" s="134"/>
      <c r="P1550" s="134"/>
      <c r="Q1550" s="59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353"/>
      <c r="AZ1550" s="392" t="str">
        <f>IFERROR(__xludf.DUMMYFUNCTION("TRANSPOSE( IFNA(FILTER($B:$B, MONTH(IF($A:$A&lt;&gt;"""",$A:$A,""null""))=MONTH(IF('DATOS PERSONALES'!$H1548&lt;&gt;"""",'DATOS PERSONALES'!$H1548,""null""))),""Ingrese mes contratacion primero""))"),"Ingrese mes contratacion primero")</f>
        <v>Ingrese mes contratacion primero</v>
      </c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</row>
    <row r="1551" ht="15.75" customHeight="1">
      <c r="A1551" s="134"/>
      <c r="B1551" s="134"/>
      <c r="C1551" s="134"/>
      <c r="D1551" s="134"/>
      <c r="E1551" s="134"/>
      <c r="F1551" s="134"/>
      <c r="G1551" s="134"/>
      <c r="H1551" s="134"/>
      <c r="I1551" s="134"/>
      <c r="J1551" s="134"/>
      <c r="K1551" s="134"/>
      <c r="L1551" s="134"/>
      <c r="M1551" s="134"/>
      <c r="N1551" s="134"/>
      <c r="O1551" s="134"/>
      <c r="P1551" s="134"/>
      <c r="Q1551" s="59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353"/>
      <c r="AZ1551" s="392" t="str">
        <f>IFERROR(__xludf.DUMMYFUNCTION("TRANSPOSE( IFNA(FILTER($B:$B, MONTH(IF($A:$A&lt;&gt;"""",$A:$A,""null""))=MONTH(IF('DATOS PERSONALES'!$H1549&lt;&gt;"""",'DATOS PERSONALES'!$H1549,""null""))),""Ingrese mes contratacion primero""))"),"Ingrese mes contratacion primero")</f>
        <v>Ingrese mes contratacion primero</v>
      </c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</row>
    <row r="1552" ht="15.75" customHeight="1">
      <c r="A1552" s="134"/>
      <c r="B1552" s="134"/>
      <c r="C1552" s="134"/>
      <c r="D1552" s="134"/>
      <c r="E1552" s="134"/>
      <c r="F1552" s="134"/>
      <c r="G1552" s="134"/>
      <c r="H1552" s="134"/>
      <c r="I1552" s="134"/>
      <c r="J1552" s="134"/>
      <c r="K1552" s="134"/>
      <c r="L1552" s="134"/>
      <c r="M1552" s="134"/>
      <c r="N1552" s="134"/>
      <c r="O1552" s="134"/>
      <c r="P1552" s="134"/>
      <c r="Q1552" s="59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353"/>
      <c r="AZ1552" s="392" t="str">
        <f>IFERROR(__xludf.DUMMYFUNCTION("TRANSPOSE( IFNA(FILTER($B:$B, MONTH(IF($A:$A&lt;&gt;"""",$A:$A,""null""))=MONTH(IF('DATOS PERSONALES'!$H1550&lt;&gt;"""",'DATOS PERSONALES'!$H1550,""null""))),""Ingrese mes contratacion primero""))"),"Ingrese mes contratacion primero")</f>
        <v>Ingrese mes contratacion primero</v>
      </c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</row>
    <row r="1553" ht="15.75" customHeight="1">
      <c r="A1553" s="134"/>
      <c r="B1553" s="134"/>
      <c r="C1553" s="134"/>
      <c r="D1553" s="134"/>
      <c r="E1553" s="134"/>
      <c r="F1553" s="134"/>
      <c r="G1553" s="134"/>
      <c r="H1553" s="134"/>
      <c r="I1553" s="134"/>
      <c r="J1553" s="134"/>
      <c r="K1553" s="134"/>
      <c r="L1553" s="134"/>
      <c r="M1553" s="134"/>
      <c r="N1553" s="134"/>
      <c r="O1553" s="134"/>
      <c r="P1553" s="134"/>
      <c r="Q1553" s="59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353"/>
      <c r="AZ1553" s="392" t="str">
        <f>IFERROR(__xludf.DUMMYFUNCTION("TRANSPOSE( IFNA(FILTER($B:$B, MONTH(IF($A:$A&lt;&gt;"""",$A:$A,""null""))=MONTH(IF('DATOS PERSONALES'!$H1551&lt;&gt;"""",'DATOS PERSONALES'!$H1551,""null""))),""Ingrese mes contratacion primero""))"),"Ingrese mes contratacion primero")</f>
        <v>Ingrese mes contratacion primero</v>
      </c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</row>
    <row r="1554" ht="15.75" customHeight="1">
      <c r="A1554" s="134"/>
      <c r="B1554" s="134"/>
      <c r="C1554" s="134"/>
      <c r="D1554" s="134"/>
      <c r="E1554" s="134"/>
      <c r="F1554" s="134"/>
      <c r="G1554" s="134"/>
      <c r="H1554" s="134"/>
      <c r="I1554" s="134"/>
      <c r="J1554" s="134"/>
      <c r="K1554" s="134"/>
      <c r="L1554" s="134"/>
      <c r="M1554" s="134"/>
      <c r="N1554" s="134"/>
      <c r="O1554" s="134"/>
      <c r="P1554" s="134"/>
      <c r="Q1554" s="59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353"/>
      <c r="AZ1554" s="392" t="str">
        <f>IFERROR(__xludf.DUMMYFUNCTION("TRANSPOSE( IFNA(FILTER($B:$B, MONTH(IF($A:$A&lt;&gt;"""",$A:$A,""null""))=MONTH(IF('DATOS PERSONALES'!$H1552&lt;&gt;"""",'DATOS PERSONALES'!$H1552,""null""))),""Ingrese mes contratacion primero""))"),"Ingrese mes contratacion primero")</f>
        <v>Ingrese mes contratacion primero</v>
      </c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</row>
    <row r="1555" ht="15.75" customHeight="1">
      <c r="A1555" s="134"/>
      <c r="B1555" s="134"/>
      <c r="C1555" s="134"/>
      <c r="D1555" s="134"/>
      <c r="E1555" s="134"/>
      <c r="F1555" s="134"/>
      <c r="G1555" s="134"/>
      <c r="H1555" s="134"/>
      <c r="I1555" s="134"/>
      <c r="J1555" s="134"/>
      <c r="K1555" s="134"/>
      <c r="L1555" s="134"/>
      <c r="M1555" s="134"/>
      <c r="N1555" s="134"/>
      <c r="O1555" s="134"/>
      <c r="P1555" s="134"/>
      <c r="Q1555" s="59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353"/>
      <c r="AZ1555" s="392" t="str">
        <f>IFERROR(__xludf.DUMMYFUNCTION("TRANSPOSE( IFNA(FILTER($B:$B, MONTH(IF($A:$A&lt;&gt;"""",$A:$A,""null""))=MONTH(IF('DATOS PERSONALES'!$H1553&lt;&gt;"""",'DATOS PERSONALES'!$H1553,""null""))),""Ingrese mes contratacion primero""))"),"Ingrese mes contratacion primero")</f>
        <v>Ingrese mes contratacion primero</v>
      </c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</row>
    <row r="1556" ht="15.75" customHeight="1">
      <c r="A1556" s="134"/>
      <c r="B1556" s="134"/>
      <c r="C1556" s="134"/>
      <c r="D1556" s="134"/>
      <c r="E1556" s="134"/>
      <c r="F1556" s="134"/>
      <c r="G1556" s="134"/>
      <c r="H1556" s="134"/>
      <c r="I1556" s="134"/>
      <c r="J1556" s="134"/>
      <c r="K1556" s="134"/>
      <c r="L1556" s="134"/>
      <c r="M1556" s="134"/>
      <c r="N1556" s="134"/>
      <c r="O1556" s="134"/>
      <c r="P1556" s="134"/>
      <c r="Q1556" s="59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353"/>
      <c r="AZ1556" s="392" t="str">
        <f>IFERROR(__xludf.DUMMYFUNCTION("TRANSPOSE( IFNA(FILTER($B:$B, MONTH(IF($A:$A&lt;&gt;"""",$A:$A,""null""))=MONTH(IF('DATOS PERSONALES'!$H1554&lt;&gt;"""",'DATOS PERSONALES'!$H1554,""null""))),""Ingrese mes contratacion primero""))"),"Ingrese mes contratacion primero")</f>
        <v>Ingrese mes contratacion primero</v>
      </c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</row>
    <row r="1557" ht="15.75" customHeight="1">
      <c r="A1557" s="134"/>
      <c r="B1557" s="134"/>
      <c r="C1557" s="134"/>
      <c r="D1557" s="134"/>
      <c r="E1557" s="134"/>
      <c r="F1557" s="134"/>
      <c r="G1557" s="134"/>
      <c r="H1557" s="134"/>
      <c r="I1557" s="134"/>
      <c r="J1557" s="134"/>
      <c r="K1557" s="134"/>
      <c r="L1557" s="134"/>
      <c r="M1557" s="134"/>
      <c r="N1557" s="134"/>
      <c r="O1557" s="134"/>
      <c r="P1557" s="134"/>
      <c r="Q1557" s="59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353"/>
      <c r="AZ1557" s="392" t="str">
        <f>IFERROR(__xludf.DUMMYFUNCTION("TRANSPOSE( IFNA(FILTER($B:$B, MONTH(IF($A:$A&lt;&gt;"""",$A:$A,""null""))=MONTH(IF('DATOS PERSONALES'!$H1555&lt;&gt;"""",'DATOS PERSONALES'!$H1555,""null""))),""Ingrese mes contratacion primero""))"),"Ingrese mes contratacion primero")</f>
        <v>Ingrese mes contratacion primero</v>
      </c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</row>
    <row r="1558" ht="15.75" customHeight="1">
      <c r="A1558" s="134"/>
      <c r="B1558" s="134"/>
      <c r="C1558" s="134"/>
      <c r="D1558" s="134"/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134"/>
      <c r="P1558" s="134"/>
      <c r="Q1558" s="59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353"/>
      <c r="AZ1558" s="392" t="str">
        <f>IFERROR(__xludf.DUMMYFUNCTION("TRANSPOSE( IFNA(FILTER($B:$B, MONTH(IF($A:$A&lt;&gt;"""",$A:$A,""null""))=MONTH(IF('DATOS PERSONALES'!$H1556&lt;&gt;"""",'DATOS PERSONALES'!$H1556,""null""))),""Ingrese mes contratacion primero""))"),"Ingrese mes contratacion primero")</f>
        <v>Ingrese mes contratacion primero</v>
      </c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</row>
    <row r="1559" ht="15.75" customHeight="1">
      <c r="A1559" s="134"/>
      <c r="B1559" s="134"/>
      <c r="C1559" s="134"/>
      <c r="D1559" s="134"/>
      <c r="E1559" s="134"/>
      <c r="F1559" s="134"/>
      <c r="G1559" s="134"/>
      <c r="H1559" s="134"/>
      <c r="I1559" s="134"/>
      <c r="J1559" s="134"/>
      <c r="K1559" s="134"/>
      <c r="L1559" s="134"/>
      <c r="M1559" s="134"/>
      <c r="N1559" s="134"/>
      <c r="O1559" s="134"/>
      <c r="P1559" s="134"/>
      <c r="Q1559" s="59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353"/>
      <c r="AZ1559" s="392" t="str">
        <f>IFERROR(__xludf.DUMMYFUNCTION("TRANSPOSE( IFNA(FILTER($B:$B, MONTH(IF($A:$A&lt;&gt;"""",$A:$A,""null""))=MONTH(IF('DATOS PERSONALES'!$H1557&lt;&gt;"""",'DATOS PERSONALES'!$H1557,""null""))),""Ingrese mes contratacion primero""))"),"Ingrese mes contratacion primero")</f>
        <v>Ingrese mes contratacion primero</v>
      </c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</row>
    <row r="1560" ht="15.75" customHeight="1">
      <c r="A1560" s="134"/>
      <c r="B1560" s="134"/>
      <c r="C1560" s="134"/>
      <c r="D1560" s="134"/>
      <c r="E1560" s="134"/>
      <c r="F1560" s="134"/>
      <c r="G1560" s="134"/>
      <c r="H1560" s="134"/>
      <c r="I1560" s="134"/>
      <c r="J1560" s="134"/>
      <c r="K1560" s="134"/>
      <c r="L1560" s="134"/>
      <c r="M1560" s="134"/>
      <c r="N1560" s="134"/>
      <c r="O1560" s="134"/>
      <c r="P1560" s="134"/>
      <c r="Q1560" s="59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353"/>
      <c r="AZ1560" s="392" t="str">
        <f>IFERROR(__xludf.DUMMYFUNCTION("TRANSPOSE( IFNA(FILTER($B:$B, MONTH(IF($A:$A&lt;&gt;"""",$A:$A,""null""))=MONTH(IF('DATOS PERSONALES'!$H1558&lt;&gt;"""",'DATOS PERSONALES'!$H1558,""null""))),""Ingrese mes contratacion primero""))"),"Ingrese mes contratacion primero")</f>
        <v>Ingrese mes contratacion primero</v>
      </c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</row>
    <row r="1561" ht="15.75" customHeight="1">
      <c r="A1561" s="134"/>
      <c r="B1561" s="134"/>
      <c r="C1561" s="134"/>
      <c r="D1561" s="134"/>
      <c r="E1561" s="134"/>
      <c r="F1561" s="134"/>
      <c r="G1561" s="134"/>
      <c r="H1561" s="134"/>
      <c r="I1561" s="134"/>
      <c r="J1561" s="134"/>
      <c r="K1561" s="134"/>
      <c r="L1561" s="134"/>
      <c r="M1561" s="134"/>
      <c r="N1561" s="134"/>
      <c r="O1561" s="134"/>
      <c r="P1561" s="134"/>
      <c r="Q1561" s="59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353"/>
      <c r="AZ1561" s="392" t="str">
        <f>IFERROR(__xludf.DUMMYFUNCTION("TRANSPOSE( IFNA(FILTER($B:$B, MONTH(IF($A:$A&lt;&gt;"""",$A:$A,""null""))=MONTH(IF('DATOS PERSONALES'!$H1559&lt;&gt;"""",'DATOS PERSONALES'!$H1559,""null""))),""Ingrese mes contratacion primero""))"),"Ingrese mes contratacion primero")</f>
        <v>Ingrese mes contratacion primero</v>
      </c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</row>
    <row r="1562" ht="15.75" customHeight="1">
      <c r="A1562" s="134"/>
      <c r="B1562" s="134"/>
      <c r="C1562" s="134"/>
      <c r="D1562" s="134"/>
      <c r="E1562" s="134"/>
      <c r="F1562" s="134"/>
      <c r="G1562" s="134"/>
      <c r="H1562" s="134"/>
      <c r="I1562" s="134"/>
      <c r="J1562" s="134"/>
      <c r="K1562" s="134"/>
      <c r="L1562" s="134"/>
      <c r="M1562" s="134"/>
      <c r="N1562" s="134"/>
      <c r="O1562" s="134"/>
      <c r="P1562" s="134"/>
      <c r="Q1562" s="59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353"/>
      <c r="AZ1562" s="392" t="str">
        <f>IFERROR(__xludf.DUMMYFUNCTION("TRANSPOSE( IFNA(FILTER($B:$B, MONTH(IF($A:$A&lt;&gt;"""",$A:$A,""null""))=MONTH(IF('DATOS PERSONALES'!$H1560&lt;&gt;"""",'DATOS PERSONALES'!$H1560,""null""))),""Ingrese mes contratacion primero""))"),"Ingrese mes contratacion primero")</f>
        <v>Ingrese mes contratacion primero</v>
      </c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</row>
    <row r="1563" ht="15.75" customHeight="1">
      <c r="A1563" s="134"/>
      <c r="B1563" s="134"/>
      <c r="C1563" s="134"/>
      <c r="D1563" s="134"/>
      <c r="E1563" s="134"/>
      <c r="F1563" s="134"/>
      <c r="G1563" s="134"/>
      <c r="H1563" s="134"/>
      <c r="I1563" s="134"/>
      <c r="J1563" s="134"/>
      <c r="K1563" s="134"/>
      <c r="L1563" s="134"/>
      <c r="M1563" s="134"/>
      <c r="N1563" s="134"/>
      <c r="O1563" s="134"/>
      <c r="P1563" s="134"/>
      <c r="Q1563" s="59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353"/>
      <c r="AZ1563" s="392" t="str">
        <f>IFERROR(__xludf.DUMMYFUNCTION("TRANSPOSE( IFNA(FILTER($B:$B, MONTH(IF($A:$A&lt;&gt;"""",$A:$A,""null""))=MONTH(IF('DATOS PERSONALES'!$H1561&lt;&gt;"""",'DATOS PERSONALES'!$H1561,""null""))),""Ingrese mes contratacion primero""))"),"Ingrese mes contratacion primero")</f>
        <v>Ingrese mes contratacion primero</v>
      </c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</row>
    <row r="1564" ht="15.75" customHeight="1">
      <c r="A1564" s="134"/>
      <c r="B1564" s="134"/>
      <c r="C1564" s="134"/>
      <c r="D1564" s="134"/>
      <c r="E1564" s="134"/>
      <c r="F1564" s="134"/>
      <c r="G1564" s="134"/>
      <c r="H1564" s="134"/>
      <c r="I1564" s="134"/>
      <c r="J1564" s="134"/>
      <c r="K1564" s="134"/>
      <c r="L1564" s="134"/>
      <c r="M1564" s="134"/>
      <c r="N1564" s="134"/>
      <c r="O1564" s="134"/>
      <c r="P1564" s="134"/>
      <c r="Q1564" s="59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353"/>
      <c r="AZ1564" s="392" t="str">
        <f>IFERROR(__xludf.DUMMYFUNCTION("TRANSPOSE( IFNA(FILTER($B:$B, MONTH(IF($A:$A&lt;&gt;"""",$A:$A,""null""))=MONTH(IF('DATOS PERSONALES'!$H1562&lt;&gt;"""",'DATOS PERSONALES'!$H1562,""null""))),""Ingrese mes contratacion primero""))"),"Ingrese mes contratacion primero")</f>
        <v>Ingrese mes contratacion primero</v>
      </c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</row>
    <row r="1565" ht="15.75" customHeight="1">
      <c r="A1565" s="134"/>
      <c r="B1565" s="134"/>
      <c r="C1565" s="134"/>
      <c r="D1565" s="134"/>
      <c r="E1565" s="134"/>
      <c r="F1565" s="134"/>
      <c r="G1565" s="134"/>
      <c r="H1565" s="134"/>
      <c r="I1565" s="134"/>
      <c r="J1565" s="134"/>
      <c r="K1565" s="134"/>
      <c r="L1565" s="134"/>
      <c r="M1565" s="134"/>
      <c r="N1565" s="134"/>
      <c r="O1565" s="134"/>
      <c r="P1565" s="134"/>
      <c r="Q1565" s="59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353"/>
      <c r="AZ1565" s="522" t="str">
        <f>IFERROR(__xludf.DUMMYFUNCTION("TRANSPOSE( IFNA(FILTER($B:$B, MONTH(IF($A:$A&lt;&gt;"""",$A:$A,""null""))=MONTH(IF('DATOS PERSONALES'!$H1563&lt;&gt;"""",'DATOS PERSONALES'!$H1563,""null""))),""Ingrese mes contratacion primero""))"),"Ingrese mes contratacion primero")</f>
        <v>Ingrese mes contratacion primero</v>
      </c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</row>
  </sheetData>
  <mergeCells count="22">
    <mergeCell ref="B1:F1"/>
    <mergeCell ref="O3:T3"/>
    <mergeCell ref="AZ3:BF3"/>
    <mergeCell ref="Q4:V4"/>
    <mergeCell ref="H15:J15"/>
    <mergeCell ref="H16:J16"/>
    <mergeCell ref="B23:F23"/>
    <mergeCell ref="B102:F102"/>
    <mergeCell ref="B122:F122"/>
    <mergeCell ref="B142:F142"/>
    <mergeCell ref="B161:F161"/>
    <mergeCell ref="B180:F180"/>
    <mergeCell ref="B199:F199"/>
    <mergeCell ref="B218:F218"/>
    <mergeCell ref="B237:F237"/>
    <mergeCell ref="H34:K34"/>
    <mergeCell ref="H35:K35"/>
    <mergeCell ref="H36:K36"/>
    <mergeCell ref="H37:K37"/>
    <mergeCell ref="B43:F43"/>
    <mergeCell ref="B63:F63"/>
    <mergeCell ref="B83:F83"/>
  </mergeCells>
  <hyperlinks>
    <hyperlink r:id="rId1" location="gid=1071427413" ref="H36"/>
    <hyperlink r:id="rId2" location="gid=1178913609" ref="B258"/>
  </hyperlinks>
  <printOptions/>
  <pageMargins bottom="0.75" footer="0.0" header="0.0" left="0.7" right="0.7" top="0.75"/>
  <pageSetup orientation="landscape"/>
  <drawing r:id="rId3"/>
</worksheet>
</file>